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2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5.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8.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0.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1.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2.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33.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4.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35.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36.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37.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38.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39.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4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13_ncr:1_{AE791B0A-2304-4F73-B906-4FCE2D08467D}" xr6:coauthVersionLast="47" xr6:coauthVersionMax="47" xr10:uidLastSave="{00000000-0000-0000-0000-000000000000}"/>
  <bookViews>
    <workbookView xWindow="-108" yWindow="-108" windowWidth="23256" windowHeight="12456" tabRatio="833" firstSheet="21" activeTab="41" xr2:uid="{6E4492A5-4EC0-4947-8CDC-FCEA87A830BF}"/>
  </bookViews>
  <sheets>
    <sheet name="ABW" sheetId="76" r:id="rId1"/>
    <sheet name="AIA" sheetId="82" r:id="rId2"/>
    <sheet name="ATG" sheetId="81" r:id="rId3"/>
    <sheet name="BES" sheetId="80" r:id="rId4"/>
    <sheet name="BHS" sheetId="79" r:id="rId5"/>
    <sheet name="BMU" sheetId="85" r:id="rId6"/>
    <sheet name="BRB" sheetId="84" r:id="rId7"/>
    <sheet name="BLZ" sheetId="78" r:id="rId8"/>
    <sheet name="CAN" sheetId="77" r:id="rId9"/>
    <sheet name="CRI" sheetId="94" r:id="rId10"/>
    <sheet name="CUW" sheetId="83" r:id="rId11"/>
    <sheet name="CYM" sheetId="75" r:id="rId12"/>
    <sheet name="DOM" sheetId="74" r:id="rId13"/>
    <sheet name="CUB" sheetId="73" r:id="rId14"/>
    <sheet name="DMA" sheetId="72" r:id="rId15"/>
    <sheet name="GLP" sheetId="93" r:id="rId16"/>
    <sheet name="GRD" sheetId="71" r:id="rId17"/>
    <sheet name="GRL" sheetId="70" r:id="rId18"/>
    <sheet name="GTM" sheetId="65" r:id="rId19"/>
    <sheet name="HND" sheetId="92" r:id="rId20"/>
    <sheet name="HTI" sheetId="90" r:id="rId21"/>
    <sheet name="JAM" sheetId="89" r:id="rId22"/>
    <sheet name="KNA" sheetId="88" r:id="rId23"/>
    <sheet name="LCA" sheetId="91" r:id="rId24"/>
    <sheet name="MEX" sheetId="64" r:id="rId25"/>
    <sheet name="MSR" sheetId="69" r:id="rId26"/>
    <sheet name="MTQ" sheetId="68" r:id="rId27"/>
    <sheet name="PAN" sheetId="67" r:id="rId28"/>
    <sheet name="PRC" sheetId="86" r:id="rId29"/>
    <sheet name="SAB" sheetId="87" r:id="rId30"/>
    <sheet name="SPM" sheetId="95" r:id="rId31"/>
    <sheet name="STA" sheetId="96" r:id="rId32"/>
    <sheet name="NIC" sheetId="66" r:id="rId33"/>
    <sheet name="SLV" sheetId="63" r:id="rId34"/>
    <sheet name="SXM" sheetId="62" r:id="rId35"/>
    <sheet name="TCA" sheetId="61" r:id="rId36"/>
    <sheet name="VIR" sheetId="60" r:id="rId37"/>
    <sheet name="VGB" sheetId="59" r:id="rId38"/>
    <sheet name="VCT" sheetId="58" r:id="rId39"/>
    <sheet name="TTO" sheetId="57" r:id="rId40"/>
    <sheet name="USA" sheetId="56" r:id="rId41"/>
    <sheet name="Divs" sheetId="4" r:id="rId42"/>
  </sheets>
  <externalReferences>
    <externalReference r:id="rId43"/>
    <externalReference r:id="rId44"/>
  </externalReferences>
  <definedNames>
    <definedName name="_xlnm._FilterDatabase" localSheetId="0" hidden="1">ABW!$A$1:$IY$1</definedName>
    <definedName name="_xlnm._FilterDatabase" localSheetId="1" hidden="1">AIA!$A$1:$IY$1</definedName>
    <definedName name="_xlnm._FilterDatabase" localSheetId="2" hidden="1">ATG!$A$1:$IY$1</definedName>
    <definedName name="_xlnm._FilterDatabase" localSheetId="3" hidden="1">BES!$A$1:$IY$1</definedName>
    <definedName name="_xlnm._FilterDatabase" localSheetId="4" hidden="1">BHS!$A$1:$IY$1</definedName>
    <definedName name="_xlnm._FilterDatabase" localSheetId="7" hidden="1">BLZ!$A$1:$IY$1</definedName>
    <definedName name="_xlnm._FilterDatabase" localSheetId="5" hidden="1">BMU!$A$1:$IY$1</definedName>
    <definedName name="_xlnm._FilterDatabase" localSheetId="6" hidden="1">BRB!$A$1:$IY$1</definedName>
    <definedName name="_xlnm._FilterDatabase" localSheetId="8" hidden="1">CAN!$A$1:$IY$1</definedName>
    <definedName name="_xlnm._FilterDatabase" localSheetId="9" hidden="1">CRI!$A$1:$IY$1</definedName>
    <definedName name="_xlnm._FilterDatabase" localSheetId="13" hidden="1">CUB!$A$1:$IY$1</definedName>
    <definedName name="_xlnm._FilterDatabase" localSheetId="10" hidden="1">CUW!$A$1:$IY$1</definedName>
    <definedName name="_xlnm._FilterDatabase" localSheetId="11" hidden="1">CYM!$A$1:$IY$1</definedName>
    <definedName name="_xlnm._FilterDatabase" localSheetId="14" hidden="1">DMA!$A$1:$IY$1</definedName>
    <definedName name="_xlnm._FilterDatabase" localSheetId="12" hidden="1">DOM!$A$1:$IY$1</definedName>
    <definedName name="_xlnm._FilterDatabase" localSheetId="15" hidden="1">GLP!$A$1:$IY$1</definedName>
    <definedName name="_xlnm._FilterDatabase" localSheetId="16" hidden="1">GRD!$A$1:$IY$1</definedName>
    <definedName name="_xlnm._FilterDatabase" localSheetId="17" hidden="1">GRL!$A$1:$IY$1</definedName>
    <definedName name="_xlnm._FilterDatabase" localSheetId="18" hidden="1">GTM!$A$1:$IY$1</definedName>
    <definedName name="_xlnm._FilterDatabase" localSheetId="19" hidden="1">HND!$A$1:$IY$1</definedName>
    <definedName name="_xlnm._FilterDatabase" localSheetId="20" hidden="1">HTI!$A$1:$IY$1</definedName>
    <definedName name="_xlnm._FilterDatabase" localSheetId="21" hidden="1">JAM!$A$1:$IY$1</definedName>
    <definedName name="_xlnm._FilterDatabase" localSheetId="22" hidden="1">KNA!$A$1:$IY$1</definedName>
    <definedName name="_xlnm._FilterDatabase" localSheetId="23" hidden="1">LCA!$A$1:$IY$1</definedName>
    <definedName name="_xlnm._FilterDatabase" localSheetId="24" hidden="1">MEX!$A$1:$IY$1</definedName>
    <definedName name="_xlnm._FilterDatabase" localSheetId="25" hidden="1">MSR!$A$1:$IY$1</definedName>
    <definedName name="_xlnm._FilterDatabase" localSheetId="26" hidden="1">MTQ!$A$1:$IY$1</definedName>
    <definedName name="_xlnm._FilterDatabase" localSheetId="32" hidden="1">NIC!$A$1:$IY$1</definedName>
    <definedName name="_xlnm._FilterDatabase" localSheetId="27" hidden="1">PAN!$A$1:$IY$1</definedName>
    <definedName name="_xlnm._FilterDatabase" localSheetId="28" hidden="1">PRC!$A$1:$IY$1</definedName>
    <definedName name="_xlnm._FilterDatabase" localSheetId="29" hidden="1">SAB!$A$1:$IY$1</definedName>
    <definedName name="_xlnm._FilterDatabase" localSheetId="33" hidden="1">SLV!$A$1:$IY$1</definedName>
    <definedName name="_xlnm._FilterDatabase" localSheetId="30" hidden="1">SPM!$A$1:$IY$1</definedName>
    <definedName name="_xlnm._FilterDatabase" localSheetId="31" hidden="1">STA!$A$1:$IY$1</definedName>
    <definedName name="_xlnm._FilterDatabase" localSheetId="34" hidden="1">SXM!$A$1:$IY$1</definedName>
    <definedName name="_xlnm._FilterDatabase" localSheetId="35" hidden="1">TCA!$A$1:$IY$1</definedName>
    <definedName name="_xlnm._FilterDatabase" localSheetId="39" hidden="1">TTO!$A$1:$IY$1</definedName>
    <definedName name="_xlnm._FilterDatabase" localSheetId="40" hidden="1">USA!$A$1:$IY$183</definedName>
    <definedName name="_xlnm._FilterDatabase" localSheetId="38" hidden="1">VCT!$A$1:$IY$1</definedName>
    <definedName name="_xlnm._FilterDatabase" localSheetId="37" hidden="1">VGB!$A$1:$IY$1</definedName>
    <definedName name="_xlnm._FilterDatabase" localSheetId="36" hidden="1">VIR!$A$1:$IY$1</definedName>
    <definedName name="_xleta.TRI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L16" i="77" l="1"/>
  <c r="HX16" i="77" a="1"/>
  <c r="HX16" i="77" s="1"/>
  <c r="IW16" i="77" s="1"/>
  <c r="HW16" i="77" a="1"/>
  <c r="HW16" i="77" s="1"/>
  <c r="IV16" i="77" s="1"/>
  <c r="HV16" i="77" a="1"/>
  <c r="HV16" i="77" s="1"/>
  <c r="IU16" i="77" s="1"/>
  <c r="HU16" i="77" a="1"/>
  <c r="HU16" i="77" s="1"/>
  <c r="IT16" i="77" s="1"/>
  <c r="HT16" i="77" a="1"/>
  <c r="HT16" i="77" s="1"/>
  <c r="IS16" i="77" s="1"/>
  <c r="HS16" i="77" a="1"/>
  <c r="HS16" i="77" s="1"/>
  <c r="IR16" i="77" s="1"/>
  <c r="HR16" i="77" a="1"/>
  <c r="HR16" i="77" s="1"/>
  <c r="IQ16" i="77" s="1"/>
  <c r="HQ16" i="77" a="1"/>
  <c r="HQ16" i="77" s="1"/>
  <c r="IP16" i="77" s="1"/>
  <c r="HP16" i="77" a="1"/>
  <c r="HP16" i="77" s="1"/>
  <c r="IO16" i="77" s="1"/>
  <c r="HL16" i="77"/>
  <c r="HJ16" i="77"/>
  <c r="HH16" i="77"/>
  <c r="HB16" i="77"/>
  <c r="HA16" i="77"/>
  <c r="GZ16" i="77"/>
  <c r="GY16" i="77"/>
  <c r="GX16" i="77"/>
  <c r="GW16" i="77"/>
  <c r="GV16" i="77"/>
  <c r="GU16" i="77"/>
  <c r="GT16" i="77"/>
  <c r="GP16" i="77"/>
  <c r="GI16" i="77"/>
  <c r="GH16" i="77"/>
  <c r="GG16" i="77"/>
  <c r="GF16" i="77"/>
  <c r="GE16" i="77"/>
  <c r="GD16" i="77"/>
  <c r="GC16" i="77"/>
  <c r="GB16" i="77"/>
  <c r="GA16" i="77"/>
  <c r="FZ16" i="77"/>
  <c r="FY16" i="77"/>
  <c r="FX16" i="77"/>
  <c r="FW16" i="77"/>
  <c r="FV16" i="77"/>
  <c r="FU16" i="77"/>
  <c r="FT16" i="77"/>
  <c r="FS16" i="77"/>
  <c r="FR16" i="77"/>
  <c r="FQ16" i="77"/>
  <c r="FJ16" i="77"/>
  <c r="FI16" i="77"/>
  <c r="FH16" i="77"/>
  <c r="FG16" i="77"/>
  <c r="FF16" i="77"/>
  <c r="FP16" i="77" s="1"/>
  <c r="FE16" i="77"/>
  <c r="FD16" i="77"/>
  <c r="FC16" i="77"/>
  <c r="FB16" i="77"/>
  <c r="FA16" i="77"/>
  <c r="EZ16" i="77"/>
  <c r="EY16" i="77"/>
  <c r="EX16" i="77"/>
  <c r="EW16" i="77"/>
  <c r="EV16" i="77"/>
  <c r="EU16" i="77"/>
  <c r="ET16" i="77"/>
  <c r="ES16" i="77"/>
  <c r="ER16" i="77"/>
  <c r="EQ16" i="77"/>
  <c r="EP16" i="77"/>
  <c r="EO16" i="77"/>
  <c r="EN16" i="77"/>
  <c r="EM16" i="77"/>
  <c r="EL16" i="77"/>
  <c r="EK16" i="77"/>
  <c r="EJ16" i="77"/>
  <c r="EI16" i="77"/>
  <c r="EH16" i="77"/>
  <c r="EG16" i="77"/>
  <c r="EF16" i="77"/>
  <c r="EE16" i="77"/>
  <c r="ED16" i="77"/>
  <c r="EC16" i="77"/>
  <c r="EB16" i="77"/>
  <c r="EA16" i="77"/>
  <c r="DZ16" i="77"/>
  <c r="DY16" i="77"/>
  <c r="DX16" i="77"/>
  <c r="DW16" i="77"/>
  <c r="DV16" i="77"/>
  <c r="DU16" i="77"/>
  <c r="DT16" i="77"/>
  <c r="DS16" i="77"/>
  <c r="DR16" i="77"/>
  <c r="DQ16" i="77"/>
  <c r="DP16" i="77"/>
  <c r="DO16" i="77"/>
  <c r="DN16" i="77"/>
  <c r="DK16" i="77"/>
  <c r="DJ16" i="77"/>
  <c r="DI16" i="77"/>
  <c r="DH16" i="77"/>
  <c r="DG16" i="77"/>
  <c r="DF16" i="77"/>
  <c r="DE16" i="77"/>
  <c r="DD16" i="77"/>
  <c r="DC16" i="77"/>
  <c r="DB16" i="77"/>
  <c r="DA16" i="77"/>
  <c r="CV16" i="77"/>
  <c r="CU16" i="77"/>
  <c r="CT16" i="77"/>
  <c r="CS16" i="77"/>
  <c r="GN16" i="77" s="1"/>
  <c r="CR16" i="77"/>
  <c r="GM16" i="77" s="1"/>
  <c r="CQ16" i="77"/>
  <c r="GL16" i="77" s="1"/>
  <c r="CP16" i="77"/>
  <c r="GJ16" i="77" s="1"/>
  <c r="GK16" i="77" s="1"/>
  <c r="CO16" i="77"/>
  <c r="CN16" i="77"/>
  <c r="CM16" i="77"/>
  <c r="CL16" i="77"/>
  <c r="CG16" i="77" a="1"/>
  <c r="CG16" i="77" s="1"/>
  <c r="AW16" i="77"/>
  <c r="AV16" i="77"/>
  <c r="J16" i="77"/>
  <c r="HI16" i="77" s="1"/>
  <c r="G16" i="77"/>
  <c r="IP25" i="77"/>
  <c r="HX25" i="77" a="1"/>
  <c r="HX25" i="77" s="1"/>
  <c r="IW25" i="77" s="1"/>
  <c r="HW25" i="77" a="1"/>
  <c r="HW25" i="77" s="1"/>
  <c r="IV25" i="77" s="1"/>
  <c r="HV25" i="77" a="1"/>
  <c r="HV25" i="77" s="1"/>
  <c r="IU25" i="77" s="1"/>
  <c r="HU25" i="77" a="1"/>
  <c r="HU25" i="77" s="1"/>
  <c r="IT25" i="77" s="1"/>
  <c r="HT25" i="77" a="1"/>
  <c r="HT25" i="77" s="1"/>
  <c r="IS25" i="77" s="1"/>
  <c r="HS25" i="77" a="1"/>
  <c r="HS25" i="77" s="1"/>
  <c r="IR25" i="77" s="1"/>
  <c r="HR25" i="77" a="1"/>
  <c r="HR25" i="77" s="1"/>
  <c r="IQ25" i="77" s="1"/>
  <c r="HQ25" i="77" a="1"/>
  <c r="HQ25" i="77" s="1"/>
  <c r="HP25" i="77" a="1"/>
  <c r="HP25" i="77" s="1"/>
  <c r="IO25" i="77" s="1"/>
  <c r="HL25" i="77"/>
  <c r="HJ25" i="77"/>
  <c r="HH25" i="77"/>
  <c r="HB25" i="77"/>
  <c r="HA25" i="77"/>
  <c r="GZ25" i="77"/>
  <c r="GY25" i="77"/>
  <c r="GX25" i="77"/>
  <c r="GW25" i="77"/>
  <c r="GV25" i="77"/>
  <c r="GU25" i="77"/>
  <c r="GT25" i="77"/>
  <c r="GP25" i="77"/>
  <c r="GI25" i="77"/>
  <c r="GH25" i="77"/>
  <c r="GG25" i="77"/>
  <c r="GF25" i="77"/>
  <c r="GE25" i="77"/>
  <c r="GB25" i="77"/>
  <c r="GA25" i="77"/>
  <c r="FZ25" i="77"/>
  <c r="FY25" i="77"/>
  <c r="FW25" i="77"/>
  <c r="FV25" i="77"/>
  <c r="FU25" i="77"/>
  <c r="FT25" i="77"/>
  <c r="FS25" i="77"/>
  <c r="FR25" i="77"/>
  <c r="FQ25" i="77"/>
  <c r="FJ25" i="77"/>
  <c r="FI25" i="77"/>
  <c r="FH25" i="77"/>
  <c r="FG25" i="77"/>
  <c r="FF25" i="77"/>
  <c r="FP25" i="77" s="1"/>
  <c r="FE25" i="77"/>
  <c r="FD25" i="77"/>
  <c r="FB25" i="77"/>
  <c r="FA25" i="77"/>
  <c r="EZ25" i="77"/>
  <c r="EY25" i="77"/>
  <c r="EX25" i="77"/>
  <c r="EW25" i="77"/>
  <c r="EV25" i="77"/>
  <c r="EU25" i="77"/>
  <c r="ET25" i="77"/>
  <c r="ES25" i="77"/>
  <c r="ER25" i="77"/>
  <c r="EQ25" i="77"/>
  <c r="EP25" i="77"/>
  <c r="EO25" i="77"/>
  <c r="EN25" i="77"/>
  <c r="EM25" i="77"/>
  <c r="EL25" i="77"/>
  <c r="EK25" i="77"/>
  <c r="EJ25" i="77"/>
  <c r="EI25" i="77"/>
  <c r="EH25" i="77"/>
  <c r="EG25" i="77"/>
  <c r="EF25" i="77"/>
  <c r="EE25" i="77"/>
  <c r="ED25" i="77"/>
  <c r="EC25" i="77"/>
  <c r="EB25" i="77"/>
  <c r="EA25" i="77"/>
  <c r="DU25" i="77"/>
  <c r="DT25" i="77"/>
  <c r="DS25" i="77"/>
  <c r="DR25" i="77"/>
  <c r="DQ25" i="77"/>
  <c r="DP25" i="77"/>
  <c r="DO25" i="77"/>
  <c r="DN25" i="77"/>
  <c r="DK25" i="77"/>
  <c r="DJ25" i="77"/>
  <c r="DI25" i="77"/>
  <c r="DH25" i="77"/>
  <c r="DG25" i="77"/>
  <c r="DF25" i="77"/>
  <c r="DE25" i="77"/>
  <c r="DD25" i="77"/>
  <c r="DB25" i="77"/>
  <c r="DA25" i="77"/>
  <c r="CV25" i="77"/>
  <c r="CU25" i="77"/>
  <c r="CT25" i="77"/>
  <c r="CS25" i="77"/>
  <c r="GN25" i="77" s="1"/>
  <c r="CR25" i="77"/>
  <c r="GM25" i="77" s="1"/>
  <c r="CQ25" i="77"/>
  <c r="GL25" i="77" s="1"/>
  <c r="CP25" i="77"/>
  <c r="GJ25" i="77" s="1"/>
  <c r="GK25" i="77" s="1"/>
  <c r="CO25" i="77"/>
  <c r="DZ25" i="77" s="1"/>
  <c r="CN25" i="77"/>
  <c r="DY25" i="77" s="1"/>
  <c r="CM25" i="77"/>
  <c r="DX25" i="77" s="1"/>
  <c r="CL25" i="77"/>
  <c r="DW25" i="77" s="1"/>
  <c r="CG25" i="77" a="1"/>
  <c r="CG25" i="77" s="1"/>
  <c r="CI25" i="77" s="1"/>
  <c r="CX25" i="77" s="1"/>
  <c r="AW25" i="77"/>
  <c r="AV25" i="77"/>
  <c r="J25" i="77"/>
  <c r="G25" i="77"/>
  <c r="IM19" i="77"/>
  <c r="HX19" i="77" a="1"/>
  <c r="HX19" i="77" s="1"/>
  <c r="IW19" i="77" s="1"/>
  <c r="HW19" i="77" a="1"/>
  <c r="HW19" i="77" s="1"/>
  <c r="IV19" i="77" s="1"/>
  <c r="HV19" i="77" a="1"/>
  <c r="HV19" i="77" s="1"/>
  <c r="IU19" i="77" s="1"/>
  <c r="HU19" i="77" a="1"/>
  <c r="HU19" i="77" s="1"/>
  <c r="IT19" i="77" s="1"/>
  <c r="HT19" i="77" a="1"/>
  <c r="HT19" i="77" s="1"/>
  <c r="IS19" i="77" s="1"/>
  <c r="HS19" i="77" a="1"/>
  <c r="HS19" i="77" s="1"/>
  <c r="IR19" i="77" s="1"/>
  <c r="HR19" i="77" a="1"/>
  <c r="HR19" i="77" s="1"/>
  <c r="IQ19" i="77" s="1"/>
  <c r="HQ19" i="77" a="1"/>
  <c r="HQ19" i="77" s="1"/>
  <c r="IP19" i="77" s="1"/>
  <c r="HP19" i="77" a="1"/>
  <c r="HP19" i="77" s="1"/>
  <c r="IO19" i="77" s="1"/>
  <c r="HL19" i="77"/>
  <c r="HJ19" i="77"/>
  <c r="HH19" i="77"/>
  <c r="HB19" i="77"/>
  <c r="HA19" i="77"/>
  <c r="GZ19" i="77"/>
  <c r="GY19" i="77"/>
  <c r="GX19" i="77"/>
  <c r="GW19" i="77"/>
  <c r="GV19" i="77"/>
  <c r="GU19" i="77"/>
  <c r="GT19" i="77"/>
  <c r="GP19" i="77"/>
  <c r="GI19" i="77"/>
  <c r="GH19" i="77"/>
  <c r="GG19" i="77"/>
  <c r="GF19" i="77"/>
  <c r="GE19" i="77"/>
  <c r="GB19" i="77"/>
  <c r="GA19" i="77"/>
  <c r="FZ19" i="77"/>
  <c r="FY19" i="77"/>
  <c r="FW19" i="77"/>
  <c r="FV19" i="77"/>
  <c r="FU19" i="77"/>
  <c r="FT19" i="77"/>
  <c r="FS19" i="77"/>
  <c r="FR19" i="77"/>
  <c r="FQ19" i="77"/>
  <c r="FJ19" i="77"/>
  <c r="FI19" i="77"/>
  <c r="FH19" i="77"/>
  <c r="FG19" i="77"/>
  <c r="FF19" i="77"/>
  <c r="FP19" i="77" s="1"/>
  <c r="FE19" i="77"/>
  <c r="FN19" i="77" s="1"/>
  <c r="FD19" i="77"/>
  <c r="FB19" i="77"/>
  <c r="FA19" i="77"/>
  <c r="EZ19" i="77"/>
  <c r="EY19" i="77"/>
  <c r="EX19" i="77"/>
  <c r="EW19" i="77"/>
  <c r="EV19" i="77"/>
  <c r="EU19" i="77"/>
  <c r="ET19" i="77"/>
  <c r="ES19" i="77"/>
  <c r="ER19" i="77"/>
  <c r="EQ19" i="77"/>
  <c r="EP19" i="77"/>
  <c r="EO19" i="77"/>
  <c r="EN19" i="77"/>
  <c r="EM19" i="77"/>
  <c r="EL19" i="77"/>
  <c r="EK19" i="77"/>
  <c r="EJ19" i="77"/>
  <c r="EI19" i="77"/>
  <c r="EH19" i="77"/>
  <c r="EG19" i="77"/>
  <c r="EF19" i="77"/>
  <c r="EE19" i="77"/>
  <c r="ED19" i="77"/>
  <c r="EC19" i="77"/>
  <c r="EB19" i="77"/>
  <c r="EA19" i="77"/>
  <c r="DU19" i="77"/>
  <c r="DT19" i="77"/>
  <c r="DS19" i="77"/>
  <c r="DR19" i="77"/>
  <c r="DQ19" i="77"/>
  <c r="DP19" i="77"/>
  <c r="DO19" i="77"/>
  <c r="DN19" i="77"/>
  <c r="DK19" i="77"/>
  <c r="DJ19" i="77"/>
  <c r="DI19" i="77"/>
  <c r="DH19" i="77"/>
  <c r="DG19" i="77"/>
  <c r="DF19" i="77"/>
  <c r="DE19" i="77"/>
  <c r="DD19" i="77"/>
  <c r="DB19" i="77"/>
  <c r="DA19" i="77"/>
  <c r="CV19" i="77"/>
  <c r="CU19" i="77"/>
  <c r="CT19" i="77"/>
  <c r="CS19" i="77"/>
  <c r="GN19" i="77" s="1"/>
  <c r="CR19" i="77"/>
  <c r="GM19" i="77" s="1"/>
  <c r="CQ19" i="77"/>
  <c r="GL19" i="77" s="1"/>
  <c r="CP19" i="77"/>
  <c r="GJ19" i="77" s="1"/>
  <c r="GK19" i="77" s="1"/>
  <c r="CO19" i="77"/>
  <c r="DZ19" i="77" s="1"/>
  <c r="CN19" i="77"/>
  <c r="DY19" i="77" s="1"/>
  <c r="CM19" i="77"/>
  <c r="DX19" i="77" s="1"/>
  <c r="CL19" i="77"/>
  <c r="DW19" i="77" s="1"/>
  <c r="CG19" i="77" a="1"/>
  <c r="CG19" i="77" s="1"/>
  <c r="CI19" i="77" s="1"/>
  <c r="CX19" i="77" s="1"/>
  <c r="AW19" i="77"/>
  <c r="AV19" i="77"/>
  <c r="J19" i="77"/>
  <c r="G19" i="77"/>
  <c r="IL15" i="77"/>
  <c r="HX15" i="77" a="1"/>
  <c r="HX15" i="77" s="1"/>
  <c r="IW15" i="77" s="1"/>
  <c r="HW15" i="77" a="1"/>
  <c r="HW15" i="77" s="1"/>
  <c r="IV15" i="77" s="1"/>
  <c r="HV15" i="77" a="1"/>
  <c r="HV15" i="77" s="1"/>
  <c r="IU15" i="77" s="1"/>
  <c r="HU15" i="77" a="1"/>
  <c r="HU15" i="77" s="1"/>
  <c r="IT15" i="77" s="1"/>
  <c r="HT15" i="77" a="1"/>
  <c r="HT15" i="77" s="1"/>
  <c r="IS15" i="77" s="1"/>
  <c r="HS15" i="77" a="1"/>
  <c r="HS15" i="77" s="1"/>
  <c r="IR15" i="77" s="1"/>
  <c r="HR15" i="77" a="1"/>
  <c r="HR15" i="77" s="1"/>
  <c r="IQ15" i="77" s="1"/>
  <c r="HQ15" i="77" a="1"/>
  <c r="HQ15" i="77" s="1"/>
  <c r="IP15" i="77" s="1"/>
  <c r="HP15" i="77" a="1"/>
  <c r="HP15" i="77" s="1"/>
  <c r="IO15" i="77" s="1"/>
  <c r="HL15" i="77"/>
  <c r="HJ15" i="77"/>
  <c r="HH15" i="77"/>
  <c r="HB15" i="77"/>
  <c r="HA15" i="77"/>
  <c r="GZ15" i="77"/>
  <c r="GY15" i="77"/>
  <c r="GX15" i="77"/>
  <c r="GW15" i="77"/>
  <c r="GV15" i="77"/>
  <c r="GU15" i="77"/>
  <c r="GT15" i="77"/>
  <c r="GP15" i="77"/>
  <c r="GI15" i="77"/>
  <c r="GH15" i="77"/>
  <c r="GG15" i="77"/>
  <c r="GF15" i="77"/>
  <c r="GE15" i="77"/>
  <c r="GD15" i="77"/>
  <c r="GC15" i="77"/>
  <c r="GB15" i="77"/>
  <c r="GA15" i="77"/>
  <c r="FZ15" i="77"/>
  <c r="FY15" i="77"/>
  <c r="FX15" i="77"/>
  <c r="FW15" i="77"/>
  <c r="FV15" i="77"/>
  <c r="FU15" i="77"/>
  <c r="FT15" i="77"/>
  <c r="FS15" i="77"/>
  <c r="FR15" i="77"/>
  <c r="FQ15" i="77"/>
  <c r="FJ15" i="77"/>
  <c r="FI15" i="77"/>
  <c r="FH15" i="77"/>
  <c r="FG15" i="77"/>
  <c r="FF15" i="77"/>
  <c r="FP15" i="77" s="1"/>
  <c r="FE15" i="77"/>
  <c r="FO15" i="77" s="1"/>
  <c r="FD15" i="77"/>
  <c r="FC15" i="77"/>
  <c r="FB15" i="77"/>
  <c r="FA15" i="77"/>
  <c r="EZ15" i="77"/>
  <c r="EY15" i="77"/>
  <c r="EX15" i="77"/>
  <c r="EW15" i="77"/>
  <c r="EV15" i="77"/>
  <c r="EU15" i="77"/>
  <c r="ET15" i="77"/>
  <c r="ES15" i="77"/>
  <c r="ER15" i="77"/>
  <c r="EQ15" i="77"/>
  <c r="EP15" i="77"/>
  <c r="EO15" i="77"/>
  <c r="EN15" i="77"/>
  <c r="EM15" i="77"/>
  <c r="EL15" i="77"/>
  <c r="EK15" i="77"/>
  <c r="EJ15" i="77"/>
  <c r="EI15" i="77"/>
  <c r="EH15" i="77"/>
  <c r="EG15" i="77"/>
  <c r="EF15" i="77"/>
  <c r="EE15" i="77"/>
  <c r="ED15" i="77"/>
  <c r="EC15" i="77"/>
  <c r="EB15" i="77"/>
  <c r="EA15" i="77"/>
  <c r="DV15" i="77"/>
  <c r="DU15" i="77"/>
  <c r="DT15" i="77"/>
  <c r="DS15" i="77"/>
  <c r="DR15" i="77"/>
  <c r="DQ15" i="77"/>
  <c r="DP15" i="77"/>
  <c r="DO15" i="77"/>
  <c r="DN15" i="77"/>
  <c r="DK15" i="77"/>
  <c r="DJ15" i="77"/>
  <c r="DI15" i="77"/>
  <c r="DH15" i="77"/>
  <c r="DG15" i="77"/>
  <c r="DF15" i="77"/>
  <c r="DE15" i="77"/>
  <c r="DD15" i="77"/>
  <c r="DC15" i="77"/>
  <c r="DB15" i="77"/>
  <c r="DA15" i="77"/>
  <c r="CV15" i="77"/>
  <c r="CU15" i="77"/>
  <c r="CT15" i="77"/>
  <c r="CS15" i="77"/>
  <c r="GN15" i="77" s="1"/>
  <c r="CR15" i="77"/>
  <c r="GM15" i="77" s="1"/>
  <c r="CQ15" i="77"/>
  <c r="GL15" i="77" s="1"/>
  <c r="CP15" i="77"/>
  <c r="GJ15" i="77" s="1"/>
  <c r="GK15" i="77" s="1"/>
  <c r="CO15" i="77"/>
  <c r="DZ15" i="77" s="1"/>
  <c r="CN15" i="77"/>
  <c r="DY15" i="77" s="1"/>
  <c r="CM15" i="77"/>
  <c r="DX15" i="77" s="1"/>
  <c r="CL15" i="77"/>
  <c r="DW15" i="77" s="1"/>
  <c r="CG15" i="77" a="1"/>
  <c r="CG15" i="77" s="1"/>
  <c r="AW15" i="77"/>
  <c r="AV15" i="77"/>
  <c r="J15" i="77"/>
  <c r="G15" i="77"/>
  <c r="IQ24" i="77"/>
  <c r="IL24" i="77"/>
  <c r="HX24" i="77" a="1"/>
  <c r="HX24" i="77" s="1"/>
  <c r="IW24" i="77" s="1"/>
  <c r="HW24" i="77" a="1"/>
  <c r="HW24" i="77" s="1"/>
  <c r="IV24" i="77" s="1"/>
  <c r="HV24" i="77" a="1"/>
  <c r="HV24" i="77" s="1"/>
  <c r="IU24" i="77" s="1"/>
  <c r="HU24" i="77" a="1"/>
  <c r="HU24" i="77" s="1"/>
  <c r="IT24" i="77" s="1"/>
  <c r="HT24" i="77" a="1"/>
  <c r="HT24" i="77" s="1"/>
  <c r="IS24" i="77" s="1"/>
  <c r="HS24" i="77" a="1"/>
  <c r="HS24" i="77" s="1"/>
  <c r="IR24" i="77" s="1"/>
  <c r="HR24" i="77" a="1"/>
  <c r="HR24" i="77" s="1"/>
  <c r="HQ24" i="77" a="1"/>
  <c r="HQ24" i="77" s="1"/>
  <c r="IP24" i="77" s="1"/>
  <c r="HP24" i="77" a="1"/>
  <c r="HP24" i="77" s="1"/>
  <c r="IO24" i="77" s="1"/>
  <c r="HL24" i="77"/>
  <c r="HJ24" i="77"/>
  <c r="HH24" i="77"/>
  <c r="HB24" i="77"/>
  <c r="HA24" i="77"/>
  <c r="GZ24" i="77"/>
  <c r="GY24" i="77"/>
  <c r="GX24" i="77"/>
  <c r="GW24" i="77"/>
  <c r="GV24" i="77"/>
  <c r="GU24" i="77"/>
  <c r="GT24" i="77"/>
  <c r="GP24" i="77"/>
  <c r="GI24" i="77"/>
  <c r="GH24" i="77"/>
  <c r="GG24" i="77"/>
  <c r="GF24" i="77"/>
  <c r="GE24" i="77"/>
  <c r="GD24" i="77"/>
  <c r="GC24" i="77"/>
  <c r="GB24" i="77"/>
  <c r="GA24" i="77"/>
  <c r="FZ24" i="77"/>
  <c r="FY24" i="77"/>
  <c r="FX24" i="77"/>
  <c r="FW24" i="77"/>
  <c r="FV24" i="77"/>
  <c r="FU24" i="77"/>
  <c r="FT24" i="77"/>
  <c r="FS24" i="77"/>
  <c r="FR24" i="77"/>
  <c r="FQ24" i="77"/>
  <c r="FJ24" i="77"/>
  <c r="FI24" i="77"/>
  <c r="FH24" i="77"/>
  <c r="FG24" i="77"/>
  <c r="FF24" i="77"/>
  <c r="FP24" i="77" s="1"/>
  <c r="FE24" i="77"/>
  <c r="FD24" i="77"/>
  <c r="FC24" i="77"/>
  <c r="FB24" i="77"/>
  <c r="FA24" i="77"/>
  <c r="EZ24" i="77"/>
  <c r="EY24" i="77"/>
  <c r="EX24" i="77"/>
  <c r="EW24" i="77"/>
  <c r="EV24" i="77"/>
  <c r="EU24" i="77"/>
  <c r="ET24" i="77"/>
  <c r="ES24" i="77"/>
  <c r="ER24" i="77"/>
  <c r="EQ24" i="77"/>
  <c r="EP24" i="77"/>
  <c r="EO24" i="77"/>
  <c r="EN24" i="77"/>
  <c r="EM24" i="77"/>
  <c r="EL24" i="77"/>
  <c r="EK24" i="77"/>
  <c r="EJ24" i="77"/>
  <c r="EI24" i="77"/>
  <c r="EH24" i="77"/>
  <c r="EG24" i="77"/>
  <c r="EF24" i="77"/>
  <c r="EE24" i="77"/>
  <c r="ED24" i="77"/>
  <c r="EC24" i="77"/>
  <c r="EB24" i="77"/>
  <c r="EA24" i="77"/>
  <c r="DV24" i="77"/>
  <c r="DU24" i="77"/>
  <c r="DT24" i="77"/>
  <c r="DS24" i="77"/>
  <c r="DR24" i="77"/>
  <c r="DQ24" i="77"/>
  <c r="DP24" i="77"/>
  <c r="DO24" i="77"/>
  <c r="DN24" i="77"/>
  <c r="DK24" i="77"/>
  <c r="DJ24" i="77"/>
  <c r="DI24" i="77"/>
  <c r="DH24" i="77"/>
  <c r="DG24" i="77"/>
  <c r="DF24" i="77"/>
  <c r="DE24" i="77"/>
  <c r="DD24" i="77"/>
  <c r="DC24" i="77"/>
  <c r="DB24" i="77"/>
  <c r="DA24" i="77"/>
  <c r="CV24" i="77"/>
  <c r="CU24" i="77"/>
  <c r="CT24" i="77"/>
  <c r="CS24" i="77"/>
  <c r="GN24" i="77" s="1"/>
  <c r="CR24" i="77"/>
  <c r="GM24" i="77" s="1"/>
  <c r="CQ24" i="77"/>
  <c r="GL24" i="77" s="1"/>
  <c r="CP24" i="77"/>
  <c r="GJ24" i="77" s="1"/>
  <c r="GK24" i="77" s="1"/>
  <c r="CO24" i="77"/>
  <c r="DZ24" i="77" s="1"/>
  <c r="CN24" i="77"/>
  <c r="DY24" i="77" s="1"/>
  <c r="CM24" i="77"/>
  <c r="DX24" i="77" s="1"/>
  <c r="CL24" i="77"/>
  <c r="DW24" i="77" s="1"/>
  <c r="CG24" i="77" a="1"/>
  <c r="CG24" i="77" s="1"/>
  <c r="AW24" i="77"/>
  <c r="AV24" i="77"/>
  <c r="J24" i="77"/>
  <c r="G24" i="77"/>
  <c r="IL14" i="77"/>
  <c r="HX14" i="77" a="1"/>
  <c r="HX14" i="77" s="1"/>
  <c r="IW14" i="77" s="1"/>
  <c r="HW14" i="77" a="1"/>
  <c r="HW14" i="77" s="1"/>
  <c r="IV14" i="77" s="1"/>
  <c r="HV14" i="77" a="1"/>
  <c r="HV14" i="77" s="1"/>
  <c r="IU14" i="77" s="1"/>
  <c r="HU14" i="77" a="1"/>
  <c r="HU14" i="77" s="1"/>
  <c r="IT14" i="77" s="1"/>
  <c r="HT14" i="77" a="1"/>
  <c r="HT14" i="77" s="1"/>
  <c r="IS14" i="77" s="1"/>
  <c r="HS14" i="77" a="1"/>
  <c r="HS14" i="77" s="1"/>
  <c r="IR14" i="77" s="1"/>
  <c r="HR14" i="77" a="1"/>
  <c r="HR14" i="77" s="1"/>
  <c r="IQ14" i="77" s="1"/>
  <c r="HQ14" i="77" a="1"/>
  <c r="HQ14" i="77" s="1"/>
  <c r="IP14" i="77" s="1"/>
  <c r="HP14" i="77" a="1"/>
  <c r="HP14" i="77" s="1"/>
  <c r="IO14" i="77" s="1"/>
  <c r="HL14" i="77"/>
  <c r="HJ14" i="77"/>
  <c r="HH14" i="77"/>
  <c r="HB14" i="77"/>
  <c r="HA14" i="77"/>
  <c r="GZ14" i="77"/>
  <c r="GY14" i="77"/>
  <c r="GX14" i="77"/>
  <c r="GW14" i="77"/>
  <c r="GV14" i="77"/>
  <c r="GU14" i="77"/>
  <c r="GT14" i="77"/>
  <c r="GP14" i="77"/>
  <c r="GI14" i="77"/>
  <c r="GH14" i="77"/>
  <c r="GG14" i="77"/>
  <c r="GF14" i="77"/>
  <c r="GE14" i="77"/>
  <c r="GD14" i="77"/>
  <c r="GC14" i="77"/>
  <c r="GB14" i="77"/>
  <c r="GA14" i="77"/>
  <c r="FZ14" i="77"/>
  <c r="FY14" i="77"/>
  <c r="FX14" i="77"/>
  <c r="FW14" i="77"/>
  <c r="FV14" i="77"/>
  <c r="FU14" i="77"/>
  <c r="FT14" i="77"/>
  <c r="FS14" i="77"/>
  <c r="FR14" i="77"/>
  <c r="FQ14" i="77"/>
  <c r="FJ14" i="77"/>
  <c r="FI14" i="77"/>
  <c r="FH14" i="77"/>
  <c r="FG14" i="77"/>
  <c r="FF14" i="77"/>
  <c r="FE14" i="77"/>
  <c r="FD14" i="77"/>
  <c r="FC14" i="77"/>
  <c r="FB14" i="77"/>
  <c r="FA14" i="77"/>
  <c r="EZ14" i="77"/>
  <c r="EY14" i="77"/>
  <c r="EX14" i="77"/>
  <c r="EW14" i="77"/>
  <c r="EV14" i="77"/>
  <c r="EU14" i="77"/>
  <c r="ET14" i="77"/>
  <c r="ES14" i="77"/>
  <c r="ER14" i="77"/>
  <c r="EQ14" i="77"/>
  <c r="EP14" i="77"/>
  <c r="EO14" i="77"/>
  <c r="EN14" i="77"/>
  <c r="EM14" i="77"/>
  <c r="EL14" i="77"/>
  <c r="EK14" i="77"/>
  <c r="EJ14" i="77"/>
  <c r="EI14" i="77"/>
  <c r="EH14" i="77"/>
  <c r="EG14" i="77"/>
  <c r="EF14" i="77"/>
  <c r="EE14" i="77"/>
  <c r="ED14" i="77"/>
  <c r="EC14" i="77"/>
  <c r="EB14" i="77"/>
  <c r="EA14" i="77"/>
  <c r="DV14" i="77"/>
  <c r="DU14" i="77"/>
  <c r="DT14" i="77"/>
  <c r="DS14" i="77"/>
  <c r="DR14" i="77"/>
  <c r="DQ14" i="77"/>
  <c r="DP14" i="77"/>
  <c r="DO14" i="77"/>
  <c r="DN14" i="77"/>
  <c r="DK14" i="77"/>
  <c r="DJ14" i="77"/>
  <c r="DI14" i="77"/>
  <c r="DH14" i="77"/>
  <c r="DG14" i="77"/>
  <c r="DF14" i="77"/>
  <c r="DE14" i="77"/>
  <c r="DD14" i="77"/>
  <c r="DC14" i="77"/>
  <c r="DB14" i="77"/>
  <c r="DA14" i="77"/>
  <c r="CV14" i="77"/>
  <c r="CU14" i="77"/>
  <c r="CT14" i="77"/>
  <c r="CS14" i="77"/>
  <c r="GN14" i="77" s="1"/>
  <c r="CR14" i="77"/>
  <c r="GM14" i="77" s="1"/>
  <c r="CQ14" i="77"/>
  <c r="GL14" i="77" s="1"/>
  <c r="CP14" i="77"/>
  <c r="GJ14" i="77" s="1"/>
  <c r="GK14" i="77" s="1"/>
  <c r="CO14" i="77"/>
  <c r="DZ14" i="77" s="1"/>
  <c r="CN14" i="77"/>
  <c r="DY14" i="77" s="1"/>
  <c r="CM14" i="77"/>
  <c r="DX14" i="77" s="1"/>
  <c r="CL14" i="77"/>
  <c r="DW14" i="77" s="1"/>
  <c r="CG14" i="77" a="1"/>
  <c r="CG14" i="77" s="1"/>
  <c r="CI14" i="77" s="1"/>
  <c r="CX14" i="77" s="1"/>
  <c r="AW14" i="77"/>
  <c r="AV14" i="77"/>
  <c r="J14" i="77"/>
  <c r="G14" i="77"/>
  <c r="IL13" i="77"/>
  <c r="HX13" i="77" a="1"/>
  <c r="HX13" i="77" s="1"/>
  <c r="IW13" i="77" s="1"/>
  <c r="HW13" i="77" a="1"/>
  <c r="HW13" i="77" s="1"/>
  <c r="IV13" i="77" s="1"/>
  <c r="HV13" i="77" a="1"/>
  <c r="HV13" i="77" s="1"/>
  <c r="IU13" i="77" s="1"/>
  <c r="HU13" i="77" a="1"/>
  <c r="HU13" i="77" s="1"/>
  <c r="IT13" i="77" s="1"/>
  <c r="HT13" i="77" a="1"/>
  <c r="HT13" i="77" s="1"/>
  <c r="IS13" i="77" s="1"/>
  <c r="HS13" i="77" a="1"/>
  <c r="HS13" i="77" s="1"/>
  <c r="IR13" i="77" s="1"/>
  <c r="HR13" i="77" a="1"/>
  <c r="HR13" i="77" s="1"/>
  <c r="IQ13" i="77" s="1"/>
  <c r="HQ13" i="77" a="1"/>
  <c r="HQ13" i="77" s="1"/>
  <c r="IP13" i="77" s="1"/>
  <c r="HP13" i="77" a="1"/>
  <c r="HP13" i="77" s="1"/>
  <c r="IO13" i="77" s="1"/>
  <c r="HL13" i="77"/>
  <c r="HJ13" i="77"/>
  <c r="HH13" i="77"/>
  <c r="HB13" i="77"/>
  <c r="HA13" i="77"/>
  <c r="GZ13" i="77"/>
  <c r="GY13" i="77"/>
  <c r="GX13" i="77"/>
  <c r="GW13" i="77"/>
  <c r="GV13" i="77"/>
  <c r="GU13" i="77"/>
  <c r="GT13" i="77"/>
  <c r="GP13" i="77"/>
  <c r="GI13" i="77"/>
  <c r="GH13" i="77"/>
  <c r="GG13" i="77"/>
  <c r="GF13" i="77"/>
  <c r="GE13" i="77"/>
  <c r="GD13" i="77"/>
  <c r="GC13" i="77"/>
  <c r="GB13" i="77"/>
  <c r="GA13" i="77"/>
  <c r="FZ13" i="77"/>
  <c r="FY13" i="77"/>
  <c r="FX13" i="77"/>
  <c r="FW13" i="77"/>
  <c r="FV13" i="77"/>
  <c r="FU13" i="77"/>
  <c r="FT13" i="77"/>
  <c r="FS13" i="77"/>
  <c r="FR13" i="77"/>
  <c r="FQ13" i="77"/>
  <c r="FJ13" i="77"/>
  <c r="FI13" i="77"/>
  <c r="FH13" i="77"/>
  <c r="FG13" i="77"/>
  <c r="FF13" i="77"/>
  <c r="FE13" i="77"/>
  <c r="FD13" i="77"/>
  <c r="FC13" i="77"/>
  <c r="FB13" i="77"/>
  <c r="FA13" i="77"/>
  <c r="EZ13" i="77"/>
  <c r="EY13" i="77"/>
  <c r="EX13" i="77"/>
  <c r="EW13" i="77"/>
  <c r="EV13" i="77"/>
  <c r="EU13" i="77"/>
  <c r="ET13" i="77"/>
  <c r="ES13" i="77"/>
  <c r="ER13" i="77"/>
  <c r="EQ13" i="77"/>
  <c r="EP13" i="77"/>
  <c r="EO13" i="77"/>
  <c r="EN13" i="77"/>
  <c r="EM13" i="77"/>
  <c r="EL13" i="77"/>
  <c r="EK13" i="77"/>
  <c r="EJ13" i="77"/>
  <c r="EI13" i="77"/>
  <c r="EH13" i="77"/>
  <c r="EG13" i="77"/>
  <c r="EF13" i="77"/>
  <c r="EE13" i="77"/>
  <c r="ED13" i="77"/>
  <c r="EC13" i="77"/>
  <c r="EB13" i="77"/>
  <c r="EA13" i="77"/>
  <c r="DV13" i="77"/>
  <c r="DU13" i="77"/>
  <c r="DT13" i="77"/>
  <c r="DS13" i="77"/>
  <c r="DR13" i="77"/>
  <c r="DQ13" i="77"/>
  <c r="DP13" i="77"/>
  <c r="DO13" i="77"/>
  <c r="DN13" i="77"/>
  <c r="DK13" i="77"/>
  <c r="DJ13" i="77"/>
  <c r="DI13" i="77"/>
  <c r="DH13" i="77"/>
  <c r="DG13" i="77"/>
  <c r="DF13" i="77"/>
  <c r="DE13" i="77"/>
  <c r="DD13" i="77"/>
  <c r="DC13" i="77"/>
  <c r="DB13" i="77"/>
  <c r="DA13" i="77"/>
  <c r="CV13" i="77"/>
  <c r="CU13" i="77"/>
  <c r="CT13" i="77"/>
  <c r="CS13" i="77"/>
  <c r="GN13" i="77" s="1"/>
  <c r="CR13" i="77"/>
  <c r="GM13" i="77" s="1"/>
  <c r="CQ13" i="77"/>
  <c r="GL13" i="77" s="1"/>
  <c r="CP13" i="77"/>
  <c r="GJ13" i="77" s="1"/>
  <c r="GK13" i="77" s="1"/>
  <c r="CO13" i="77"/>
  <c r="DZ13" i="77" s="1"/>
  <c r="CN13" i="77"/>
  <c r="DY13" i="77" s="1"/>
  <c r="CM13" i="77"/>
  <c r="DX13" i="77" s="1"/>
  <c r="CL13" i="77"/>
  <c r="DW13" i="77" s="1"/>
  <c r="CG13" i="77" a="1"/>
  <c r="CG13" i="77" s="1"/>
  <c r="CK13" i="77" s="1"/>
  <c r="CZ13" i="77" s="1"/>
  <c r="AW13" i="77"/>
  <c r="AV13" i="77"/>
  <c r="J13" i="77"/>
  <c r="G13" i="77"/>
  <c r="IL12" i="77"/>
  <c r="HX12" i="77" a="1"/>
  <c r="HX12" i="77" s="1"/>
  <c r="IW12" i="77" s="1"/>
  <c r="HW12" i="77" a="1"/>
  <c r="HW12" i="77" s="1"/>
  <c r="IV12" i="77" s="1"/>
  <c r="HV12" i="77" a="1"/>
  <c r="HV12" i="77" s="1"/>
  <c r="IU12" i="77" s="1"/>
  <c r="HU12" i="77" a="1"/>
  <c r="HU12" i="77" s="1"/>
  <c r="IT12" i="77" s="1"/>
  <c r="HT12" i="77" a="1"/>
  <c r="HT12" i="77" s="1"/>
  <c r="IS12" i="77" s="1"/>
  <c r="HS12" i="77" a="1"/>
  <c r="HS12" i="77" s="1"/>
  <c r="IR12" i="77" s="1"/>
  <c r="HR12" i="77" a="1"/>
  <c r="HR12" i="77" s="1"/>
  <c r="IQ12" i="77" s="1"/>
  <c r="HQ12" i="77" a="1"/>
  <c r="HQ12" i="77" s="1"/>
  <c r="IP12" i="77" s="1"/>
  <c r="HP12" i="77" a="1"/>
  <c r="HP12" i="77" s="1"/>
  <c r="IO12" i="77" s="1"/>
  <c r="HL12" i="77"/>
  <c r="HJ12" i="77"/>
  <c r="HH12" i="77"/>
  <c r="HI12" i="77" s="1"/>
  <c r="HB12" i="77"/>
  <c r="HA12" i="77"/>
  <c r="GZ12" i="77"/>
  <c r="GY12" i="77"/>
  <c r="GX12" i="77"/>
  <c r="GW12" i="77"/>
  <c r="GV12" i="77"/>
  <c r="GU12" i="77"/>
  <c r="GT12" i="77"/>
  <c r="GP12" i="77"/>
  <c r="GI12" i="77"/>
  <c r="GH12" i="77"/>
  <c r="GG12" i="77"/>
  <c r="GF12" i="77"/>
  <c r="GE12" i="77"/>
  <c r="GD12" i="77"/>
  <c r="GC12" i="77"/>
  <c r="GB12" i="77"/>
  <c r="GA12" i="77"/>
  <c r="FZ12" i="77"/>
  <c r="FY12" i="77"/>
  <c r="FX12" i="77"/>
  <c r="FW12" i="77"/>
  <c r="FV12" i="77"/>
  <c r="FU12" i="77"/>
  <c r="FT12" i="77"/>
  <c r="FS12" i="77"/>
  <c r="FR12" i="77"/>
  <c r="FQ12" i="77"/>
  <c r="FJ12" i="77"/>
  <c r="FI12" i="77"/>
  <c r="FH12" i="77"/>
  <c r="FG12" i="77"/>
  <c r="FF12" i="77"/>
  <c r="FP12" i="77" s="1"/>
  <c r="FE12" i="77"/>
  <c r="FD12" i="77"/>
  <c r="FC12" i="77"/>
  <c r="FB12" i="77"/>
  <c r="FA12" i="77"/>
  <c r="EZ12" i="77"/>
  <c r="EY12" i="77"/>
  <c r="EX12" i="77"/>
  <c r="EW12" i="77"/>
  <c r="EV12" i="77"/>
  <c r="EU12" i="77"/>
  <c r="ET12" i="77"/>
  <c r="ES12" i="77"/>
  <c r="ER12" i="77"/>
  <c r="EQ12" i="77"/>
  <c r="EP12" i="77"/>
  <c r="EO12" i="77"/>
  <c r="EN12" i="77"/>
  <c r="EM12" i="77"/>
  <c r="EL12" i="77"/>
  <c r="EK12" i="77"/>
  <c r="EJ12" i="77"/>
  <c r="EI12" i="77"/>
  <c r="EH12" i="77"/>
  <c r="EG12" i="77"/>
  <c r="EF12" i="77"/>
  <c r="EE12" i="77"/>
  <c r="ED12" i="77"/>
  <c r="EC12" i="77"/>
  <c r="EB12" i="77"/>
  <c r="EA12" i="77"/>
  <c r="DV12" i="77"/>
  <c r="DU12" i="77"/>
  <c r="DT12" i="77"/>
  <c r="DS12" i="77"/>
  <c r="DR12" i="77"/>
  <c r="DQ12" i="77"/>
  <c r="DP12" i="77"/>
  <c r="DO12" i="77"/>
  <c r="DN12" i="77"/>
  <c r="DK12" i="77"/>
  <c r="DJ12" i="77"/>
  <c r="DI12" i="77"/>
  <c r="DH12" i="77"/>
  <c r="DG12" i="77"/>
  <c r="DF12" i="77"/>
  <c r="DE12" i="77"/>
  <c r="DD12" i="77"/>
  <c r="DC12" i="77"/>
  <c r="DB12" i="77"/>
  <c r="DA12" i="77"/>
  <c r="CV12" i="77"/>
  <c r="CU12" i="77"/>
  <c r="CT12" i="77"/>
  <c r="CS12" i="77"/>
  <c r="GN12" i="77" s="1"/>
  <c r="CR12" i="77"/>
  <c r="GM12" i="77" s="1"/>
  <c r="CQ12" i="77"/>
  <c r="GL12" i="77" s="1"/>
  <c r="CP12" i="77"/>
  <c r="GJ12" i="77" s="1"/>
  <c r="GK12" i="77" s="1"/>
  <c r="CO12" i="77"/>
  <c r="DZ12" i="77" s="1"/>
  <c r="CN12" i="77"/>
  <c r="DY12" i="77" s="1"/>
  <c r="CM12" i="77"/>
  <c r="DX12" i="77" s="1"/>
  <c r="CL12" i="77"/>
  <c r="DW12" i="77" s="1"/>
  <c r="CG12" i="77" a="1"/>
  <c r="CG12" i="77" s="1"/>
  <c r="IM12" i="77" s="1"/>
  <c r="AW12" i="77"/>
  <c r="AV12" i="77"/>
  <c r="J12" i="77"/>
  <c r="G12" i="77"/>
  <c r="IL11" i="77"/>
  <c r="HX11" i="77" a="1"/>
  <c r="HX11" i="77" s="1"/>
  <c r="IW11" i="77" s="1"/>
  <c r="HW11" i="77" a="1"/>
  <c r="HW11" i="77" s="1"/>
  <c r="IV11" i="77" s="1"/>
  <c r="HV11" i="77" a="1"/>
  <c r="HV11" i="77" s="1"/>
  <c r="IU11" i="77" s="1"/>
  <c r="HU11" i="77" a="1"/>
  <c r="HU11" i="77" s="1"/>
  <c r="IT11" i="77" s="1"/>
  <c r="HT11" i="77" a="1"/>
  <c r="HT11" i="77" s="1"/>
  <c r="IS11" i="77" s="1"/>
  <c r="HS11" i="77" a="1"/>
  <c r="HS11" i="77" s="1"/>
  <c r="IR11" i="77" s="1"/>
  <c r="HR11" i="77" a="1"/>
  <c r="HR11" i="77" s="1"/>
  <c r="IQ11" i="77" s="1"/>
  <c r="HQ11" i="77" a="1"/>
  <c r="HQ11" i="77" s="1"/>
  <c r="IP11" i="77" s="1"/>
  <c r="HP11" i="77" a="1"/>
  <c r="HP11" i="77" s="1"/>
  <c r="IO11" i="77" s="1"/>
  <c r="HL11" i="77"/>
  <c r="HJ11" i="77"/>
  <c r="HH11" i="77"/>
  <c r="HB11" i="77"/>
  <c r="HA11" i="77"/>
  <c r="GZ11" i="77"/>
  <c r="GY11" i="77"/>
  <c r="GX11" i="77"/>
  <c r="GW11" i="77"/>
  <c r="GV11" i="77"/>
  <c r="GU11" i="77"/>
  <c r="GT11" i="77"/>
  <c r="GP11" i="77"/>
  <c r="GI11" i="77"/>
  <c r="GH11" i="77"/>
  <c r="GG11" i="77"/>
  <c r="GF11" i="77"/>
  <c r="GE11" i="77"/>
  <c r="GD11" i="77"/>
  <c r="GC11" i="77"/>
  <c r="GB11" i="77"/>
  <c r="GA11" i="77"/>
  <c r="FZ11" i="77"/>
  <c r="FY11" i="77"/>
  <c r="FX11" i="77"/>
  <c r="FW11" i="77"/>
  <c r="FV11" i="77"/>
  <c r="FU11" i="77"/>
  <c r="FT11" i="77"/>
  <c r="FS11" i="77"/>
  <c r="FR11" i="77"/>
  <c r="FQ11" i="77"/>
  <c r="FJ11" i="77"/>
  <c r="FI11" i="77"/>
  <c r="FH11" i="77"/>
  <c r="FG11" i="77"/>
  <c r="FF11" i="77"/>
  <c r="FE11" i="77"/>
  <c r="FD11" i="77"/>
  <c r="FC11" i="77"/>
  <c r="FB11" i="77"/>
  <c r="FA11" i="77"/>
  <c r="EZ11" i="77"/>
  <c r="EY11" i="77"/>
  <c r="EX11" i="77"/>
  <c r="EW11" i="77"/>
  <c r="EV11" i="77"/>
  <c r="EU11" i="77"/>
  <c r="ET11" i="77"/>
  <c r="ES11" i="77"/>
  <c r="ER11" i="77"/>
  <c r="EQ11" i="77"/>
  <c r="EP11" i="77"/>
  <c r="EO11" i="77"/>
  <c r="EN11" i="77"/>
  <c r="EM11" i="77"/>
  <c r="EL11" i="77"/>
  <c r="EK11" i="77"/>
  <c r="EJ11" i="77"/>
  <c r="EI11" i="77"/>
  <c r="EH11" i="77"/>
  <c r="EG11" i="77"/>
  <c r="EF11" i="77"/>
  <c r="EE11" i="77"/>
  <c r="ED11" i="77"/>
  <c r="EC11" i="77"/>
  <c r="EB11" i="77"/>
  <c r="EA11" i="77"/>
  <c r="DV11" i="77"/>
  <c r="DU11" i="77"/>
  <c r="DT11" i="77"/>
  <c r="DS11" i="77"/>
  <c r="DR11" i="77"/>
  <c r="DQ11" i="77"/>
  <c r="DP11" i="77"/>
  <c r="DO11" i="77"/>
  <c r="DN11" i="77"/>
  <c r="DK11" i="77"/>
  <c r="DJ11" i="77"/>
  <c r="DI11" i="77"/>
  <c r="DH11" i="77"/>
  <c r="DG11" i="77"/>
  <c r="DF11" i="77"/>
  <c r="DE11" i="77"/>
  <c r="DD11" i="77"/>
  <c r="DC11" i="77"/>
  <c r="DB11" i="77"/>
  <c r="DA11" i="77"/>
  <c r="CV11" i="77"/>
  <c r="CU11" i="77"/>
  <c r="CT11" i="77"/>
  <c r="CS11" i="77"/>
  <c r="GN11" i="77" s="1"/>
  <c r="CR11" i="77"/>
  <c r="GM11" i="77" s="1"/>
  <c r="CQ11" i="77"/>
  <c r="GL11" i="77" s="1"/>
  <c r="CP11" i="77"/>
  <c r="GJ11" i="77" s="1"/>
  <c r="GK11" i="77" s="1"/>
  <c r="CO11" i="77"/>
  <c r="DZ11" i="77" s="1"/>
  <c r="CN11" i="77"/>
  <c r="DY11" i="77" s="1"/>
  <c r="CM11" i="77"/>
  <c r="DX11" i="77" s="1"/>
  <c r="CL11" i="77"/>
  <c r="DW11" i="77" s="1"/>
  <c r="CG11" i="77" a="1"/>
  <c r="CG11" i="77" s="1"/>
  <c r="AW11" i="77"/>
  <c r="AV11" i="77"/>
  <c r="J11" i="77"/>
  <c r="G11" i="77"/>
  <c r="IL10" i="77"/>
  <c r="HX10" i="77" a="1"/>
  <c r="HX10" i="77" s="1"/>
  <c r="IW10" i="77" s="1"/>
  <c r="HW10" i="77" a="1"/>
  <c r="HW10" i="77" s="1"/>
  <c r="IV10" i="77" s="1"/>
  <c r="HV10" i="77" a="1"/>
  <c r="HV10" i="77" s="1"/>
  <c r="IU10" i="77" s="1"/>
  <c r="HU10" i="77" a="1"/>
  <c r="HU10" i="77" s="1"/>
  <c r="IT10" i="77" s="1"/>
  <c r="HT10" i="77" a="1"/>
  <c r="HT10" i="77" s="1"/>
  <c r="IS10" i="77" s="1"/>
  <c r="HS10" i="77" a="1"/>
  <c r="HS10" i="77" s="1"/>
  <c r="IR10" i="77" s="1"/>
  <c r="HR10" i="77" a="1"/>
  <c r="HR10" i="77" s="1"/>
  <c r="IQ10" i="77" s="1"/>
  <c r="HQ10" i="77" a="1"/>
  <c r="HQ10" i="77" s="1"/>
  <c r="IP10" i="77" s="1"/>
  <c r="HP10" i="77" a="1"/>
  <c r="HP10" i="77" s="1"/>
  <c r="IO10" i="77" s="1"/>
  <c r="HL10" i="77"/>
  <c r="HJ10" i="77"/>
  <c r="HH10" i="77"/>
  <c r="HB10" i="77"/>
  <c r="HA10" i="77"/>
  <c r="GZ10" i="77"/>
  <c r="GY10" i="77"/>
  <c r="GX10" i="77"/>
  <c r="GW10" i="77"/>
  <c r="GV10" i="77"/>
  <c r="GU10" i="77"/>
  <c r="GT10" i="77"/>
  <c r="GP10" i="77"/>
  <c r="GN10" i="77"/>
  <c r="GI10" i="77"/>
  <c r="GH10" i="77"/>
  <c r="GG10" i="77"/>
  <c r="GF10" i="77"/>
  <c r="GE10" i="77"/>
  <c r="GD10" i="77"/>
  <c r="GC10" i="77"/>
  <c r="GB10" i="77"/>
  <c r="GA10" i="77"/>
  <c r="FZ10" i="77"/>
  <c r="FY10" i="77"/>
  <c r="FX10" i="77"/>
  <c r="FW10" i="77"/>
  <c r="FV10" i="77"/>
  <c r="FU10" i="77"/>
  <c r="FT10" i="77"/>
  <c r="FS10" i="77"/>
  <c r="FR10" i="77"/>
  <c r="FQ10" i="77"/>
  <c r="FJ10" i="77"/>
  <c r="FI10" i="77"/>
  <c r="FH10" i="77"/>
  <c r="FG10" i="77"/>
  <c r="FF10" i="77"/>
  <c r="FP10" i="77" s="1"/>
  <c r="FE10" i="77"/>
  <c r="FD10" i="77"/>
  <c r="FC10" i="77"/>
  <c r="FB10" i="77"/>
  <c r="FA10" i="77"/>
  <c r="EZ10" i="77"/>
  <c r="EY10" i="77"/>
  <c r="EX10" i="77"/>
  <c r="EW10" i="77"/>
  <c r="EV10" i="77"/>
  <c r="EU10" i="77"/>
  <c r="ET10" i="77"/>
  <c r="ES10" i="77"/>
  <c r="ER10" i="77"/>
  <c r="EQ10" i="77"/>
  <c r="EP10" i="77"/>
  <c r="EO10" i="77"/>
  <c r="EN10" i="77"/>
  <c r="EM10" i="77"/>
  <c r="EL10" i="77"/>
  <c r="EK10" i="77"/>
  <c r="EJ10" i="77"/>
  <c r="EI10" i="77"/>
  <c r="EH10" i="77"/>
  <c r="EG10" i="77"/>
  <c r="EF10" i="77"/>
  <c r="EE10" i="77"/>
  <c r="ED10" i="77"/>
  <c r="EC10" i="77"/>
  <c r="EB10" i="77"/>
  <c r="EA10" i="77"/>
  <c r="DV10" i="77"/>
  <c r="DU10" i="77"/>
  <c r="DT10" i="77"/>
  <c r="DS10" i="77"/>
  <c r="DR10" i="77"/>
  <c r="DQ10" i="77"/>
  <c r="DP10" i="77"/>
  <c r="DO10" i="77"/>
  <c r="DN10" i="77"/>
  <c r="DK10" i="77"/>
  <c r="DJ10" i="77"/>
  <c r="DI10" i="77"/>
  <c r="DH10" i="77"/>
  <c r="DG10" i="77"/>
  <c r="DF10" i="77"/>
  <c r="DE10" i="77"/>
  <c r="DD10" i="77"/>
  <c r="DC10" i="77"/>
  <c r="DB10" i="77"/>
  <c r="DA10" i="77"/>
  <c r="CV10" i="77"/>
  <c r="CU10" i="77"/>
  <c r="CT10" i="77"/>
  <c r="CS10" i="77"/>
  <c r="CR10" i="77"/>
  <c r="GM10" i="77" s="1"/>
  <c r="CQ10" i="77"/>
  <c r="GL10" i="77" s="1"/>
  <c r="CP10" i="77"/>
  <c r="GJ10" i="77" s="1"/>
  <c r="GK10" i="77" s="1"/>
  <c r="CO10" i="77"/>
  <c r="DZ10" i="77" s="1"/>
  <c r="CN10" i="77"/>
  <c r="DY10" i="77" s="1"/>
  <c r="CM10" i="77"/>
  <c r="DX10" i="77" s="1"/>
  <c r="CL10" i="77"/>
  <c r="DW10" i="77" s="1"/>
  <c r="CG10" i="77" a="1"/>
  <c r="CG10" i="77" s="1"/>
  <c r="AW10" i="77"/>
  <c r="AV10" i="77"/>
  <c r="J10" i="77"/>
  <c r="G10" i="77"/>
  <c r="IL9" i="77"/>
  <c r="HX9" i="77" a="1"/>
  <c r="HX9" i="77" s="1"/>
  <c r="IW9" i="77" s="1"/>
  <c r="HW9" i="77" a="1"/>
  <c r="HW9" i="77" s="1"/>
  <c r="IV9" i="77" s="1"/>
  <c r="HV9" i="77" a="1"/>
  <c r="HV9" i="77" s="1"/>
  <c r="IU9" i="77" s="1"/>
  <c r="HU9" i="77" a="1"/>
  <c r="HU9" i="77" s="1"/>
  <c r="IT9" i="77" s="1"/>
  <c r="HT9" i="77" a="1"/>
  <c r="HT9" i="77" s="1"/>
  <c r="IS9" i="77" s="1"/>
  <c r="HS9" i="77" a="1"/>
  <c r="HS9" i="77" s="1"/>
  <c r="IR9" i="77" s="1"/>
  <c r="HR9" i="77" a="1"/>
  <c r="HR9" i="77" s="1"/>
  <c r="IQ9" i="77" s="1"/>
  <c r="HQ9" i="77" a="1"/>
  <c r="HQ9" i="77" s="1"/>
  <c r="IP9" i="77" s="1"/>
  <c r="HP9" i="77" a="1"/>
  <c r="HP9" i="77" s="1"/>
  <c r="IO9" i="77" s="1"/>
  <c r="HL9" i="77"/>
  <c r="HJ9" i="77"/>
  <c r="HH9" i="77"/>
  <c r="HB9" i="77"/>
  <c r="HA9" i="77"/>
  <c r="GZ9" i="77"/>
  <c r="GY9" i="77"/>
  <c r="GX9" i="77"/>
  <c r="GW9" i="77"/>
  <c r="GV9" i="77"/>
  <c r="GU9" i="77"/>
  <c r="GT9" i="77"/>
  <c r="GP9" i="77"/>
  <c r="GI9" i="77"/>
  <c r="GH9" i="77"/>
  <c r="GG9" i="77"/>
  <c r="GF9" i="77"/>
  <c r="GE9" i="77"/>
  <c r="GD9" i="77"/>
  <c r="GC9" i="77"/>
  <c r="GB9" i="77"/>
  <c r="GA9" i="77"/>
  <c r="FZ9" i="77"/>
  <c r="FY9" i="77"/>
  <c r="FX9" i="77"/>
  <c r="FW9" i="77"/>
  <c r="FV9" i="77"/>
  <c r="FU9" i="77"/>
  <c r="FT9" i="77"/>
  <c r="FS9" i="77"/>
  <c r="FR9" i="77"/>
  <c r="FQ9" i="77"/>
  <c r="FJ9" i="77"/>
  <c r="FI9" i="77"/>
  <c r="FH9" i="77"/>
  <c r="FG9" i="77"/>
  <c r="FF9" i="77"/>
  <c r="FP9" i="77" s="1"/>
  <c r="FE9" i="77"/>
  <c r="FD9" i="77"/>
  <c r="FC9" i="77"/>
  <c r="FB9" i="77"/>
  <c r="FA9" i="77"/>
  <c r="EZ9" i="77"/>
  <c r="EY9" i="77"/>
  <c r="EX9" i="77"/>
  <c r="EW9" i="77"/>
  <c r="EV9" i="77"/>
  <c r="EU9" i="77"/>
  <c r="ET9" i="77"/>
  <c r="ES9" i="77"/>
  <c r="ER9" i="77"/>
  <c r="EQ9" i="77"/>
  <c r="EP9" i="77"/>
  <c r="EO9" i="77"/>
  <c r="EN9" i="77"/>
  <c r="EM9" i="77"/>
  <c r="EL9" i="77"/>
  <c r="EK9" i="77"/>
  <c r="EJ9" i="77"/>
  <c r="EI9" i="77"/>
  <c r="EH9" i="77"/>
  <c r="EG9" i="77"/>
  <c r="EF9" i="77"/>
  <c r="EE9" i="77"/>
  <c r="ED9" i="77"/>
  <c r="EC9" i="77"/>
  <c r="EB9" i="77"/>
  <c r="EA9" i="77"/>
  <c r="DV9" i="77"/>
  <c r="DU9" i="77"/>
  <c r="DT9" i="77"/>
  <c r="DS9" i="77"/>
  <c r="DR9" i="77"/>
  <c r="DQ9" i="77"/>
  <c r="DP9" i="77"/>
  <c r="DO9" i="77"/>
  <c r="DN9" i="77"/>
  <c r="DK9" i="77"/>
  <c r="DJ9" i="77"/>
  <c r="DI9" i="77"/>
  <c r="DH9" i="77"/>
  <c r="DG9" i="77"/>
  <c r="DF9" i="77"/>
  <c r="DE9" i="77"/>
  <c r="DD9" i="77"/>
  <c r="DC9" i="77"/>
  <c r="DB9" i="77"/>
  <c r="DA9" i="77"/>
  <c r="CV9" i="77"/>
  <c r="CU9" i="77"/>
  <c r="CT9" i="77"/>
  <c r="CS9" i="77"/>
  <c r="GN9" i="77" s="1"/>
  <c r="CR9" i="77"/>
  <c r="GM9" i="77" s="1"/>
  <c r="CQ9" i="77"/>
  <c r="GL9" i="77" s="1"/>
  <c r="CP9" i="77"/>
  <c r="GJ9" i="77" s="1"/>
  <c r="GK9" i="77" s="1"/>
  <c r="CO9" i="77"/>
  <c r="DZ9" i="77" s="1"/>
  <c r="CN9" i="77"/>
  <c r="DY9" i="77" s="1"/>
  <c r="CM9" i="77"/>
  <c r="DX9" i="77" s="1"/>
  <c r="CL9" i="77"/>
  <c r="DW9" i="77" s="1"/>
  <c r="CG9" i="77" a="1"/>
  <c r="CG9" i="77" s="1"/>
  <c r="CI9" i="77" s="1"/>
  <c r="CX9" i="77" s="1"/>
  <c r="AW9" i="77"/>
  <c r="AV9" i="77"/>
  <c r="J9" i="77"/>
  <c r="G9" i="77"/>
  <c r="IL8" i="77"/>
  <c r="HX8" i="77" a="1"/>
  <c r="HX8" i="77" s="1"/>
  <c r="IW8" i="77" s="1"/>
  <c r="HW8" i="77" a="1"/>
  <c r="HW8" i="77" s="1"/>
  <c r="IV8" i="77" s="1"/>
  <c r="HV8" i="77" a="1"/>
  <c r="HV8" i="77" s="1"/>
  <c r="IU8" i="77" s="1"/>
  <c r="HU8" i="77" a="1"/>
  <c r="HU8" i="77" s="1"/>
  <c r="IT8" i="77" s="1"/>
  <c r="HT8" i="77" a="1"/>
  <c r="HT8" i="77" s="1"/>
  <c r="IS8" i="77" s="1"/>
  <c r="HS8" i="77" a="1"/>
  <c r="HS8" i="77" s="1"/>
  <c r="IR8" i="77" s="1"/>
  <c r="HR8" i="77" a="1"/>
  <c r="HR8" i="77" s="1"/>
  <c r="IQ8" i="77" s="1"/>
  <c r="HQ8" i="77" a="1"/>
  <c r="HQ8" i="77" s="1"/>
  <c r="IP8" i="77" s="1"/>
  <c r="HP8" i="77" a="1"/>
  <c r="HP8" i="77" s="1"/>
  <c r="IO8" i="77" s="1"/>
  <c r="HL8" i="77"/>
  <c r="HJ8" i="77"/>
  <c r="HH8" i="77"/>
  <c r="HB8" i="77"/>
  <c r="HA8" i="77"/>
  <c r="GZ8" i="77"/>
  <c r="GY8" i="77"/>
  <c r="GX8" i="77"/>
  <c r="GW8" i="77"/>
  <c r="GV8" i="77"/>
  <c r="GU8" i="77"/>
  <c r="GT8" i="77"/>
  <c r="GP8" i="77"/>
  <c r="GI8" i="77"/>
  <c r="GH8" i="77"/>
  <c r="GG8" i="77"/>
  <c r="GF8" i="77"/>
  <c r="GE8" i="77"/>
  <c r="GD8" i="77"/>
  <c r="GC8" i="77"/>
  <c r="GB8" i="77"/>
  <c r="GA8" i="77"/>
  <c r="FZ8" i="77"/>
  <c r="FY8" i="77"/>
  <c r="FX8" i="77"/>
  <c r="FW8" i="77"/>
  <c r="FV8" i="77"/>
  <c r="FU8" i="77"/>
  <c r="FT8" i="77"/>
  <c r="FS8" i="77"/>
  <c r="FR8" i="77"/>
  <c r="FQ8" i="77"/>
  <c r="FJ8" i="77"/>
  <c r="FI8" i="77"/>
  <c r="FH8" i="77"/>
  <c r="FG8" i="77"/>
  <c r="FF8" i="77"/>
  <c r="FE8" i="77"/>
  <c r="FD8" i="77"/>
  <c r="FC8" i="77"/>
  <c r="FB8" i="77"/>
  <c r="FA8" i="77"/>
  <c r="EZ8" i="77"/>
  <c r="EY8" i="77"/>
  <c r="EX8" i="77"/>
  <c r="EW8" i="77"/>
  <c r="EV8" i="77"/>
  <c r="EU8" i="77"/>
  <c r="ET8" i="77"/>
  <c r="ES8" i="77"/>
  <c r="ER8" i="77"/>
  <c r="EQ8" i="77"/>
  <c r="EP8" i="77"/>
  <c r="EO8" i="77"/>
  <c r="EN8" i="77"/>
  <c r="EM8" i="77"/>
  <c r="EL8" i="77"/>
  <c r="EK8" i="77"/>
  <c r="EJ8" i="77"/>
  <c r="EI8" i="77"/>
  <c r="EH8" i="77"/>
  <c r="EG8" i="77"/>
  <c r="EF8" i="77"/>
  <c r="EE8" i="77"/>
  <c r="ED8" i="77"/>
  <c r="EC8" i="77"/>
  <c r="EB8" i="77"/>
  <c r="EA8" i="77"/>
  <c r="DV8" i="77"/>
  <c r="DU8" i="77"/>
  <c r="DT8" i="77"/>
  <c r="DS8" i="77"/>
  <c r="DR8" i="77"/>
  <c r="DQ8" i="77"/>
  <c r="DP8" i="77"/>
  <c r="DO8" i="77"/>
  <c r="DN8" i="77"/>
  <c r="DK8" i="77"/>
  <c r="DJ8" i="77"/>
  <c r="DI8" i="77"/>
  <c r="DH8" i="77"/>
  <c r="DG8" i="77"/>
  <c r="DF8" i="77"/>
  <c r="DE8" i="77"/>
  <c r="DD8" i="77"/>
  <c r="DC8" i="77"/>
  <c r="DB8" i="77"/>
  <c r="DA8" i="77"/>
  <c r="CV8" i="77"/>
  <c r="CU8" i="77"/>
  <c r="CT8" i="77"/>
  <c r="CS8" i="77"/>
  <c r="GN8" i="77" s="1"/>
  <c r="CR8" i="77"/>
  <c r="GM8" i="77" s="1"/>
  <c r="CQ8" i="77"/>
  <c r="GL8" i="77" s="1"/>
  <c r="CP8" i="77"/>
  <c r="GJ8" i="77" s="1"/>
  <c r="GK8" i="77" s="1"/>
  <c r="CO8" i="77"/>
  <c r="DZ8" i="77" s="1"/>
  <c r="CN8" i="77"/>
  <c r="DY8" i="77" s="1"/>
  <c r="CM8" i="77"/>
  <c r="DX8" i="77" s="1"/>
  <c r="CL8" i="77"/>
  <c r="DW8" i="77" s="1"/>
  <c r="CG8" i="77" a="1"/>
  <c r="CG8" i="77" s="1"/>
  <c r="AW8" i="77"/>
  <c r="AV8" i="77"/>
  <c r="J8" i="77"/>
  <c r="G8" i="77"/>
  <c r="IL7" i="77"/>
  <c r="HX7" i="77" a="1"/>
  <c r="HX7" i="77" s="1"/>
  <c r="IW7" i="77" s="1"/>
  <c r="HW7" i="77" a="1"/>
  <c r="HW7" i="77" s="1"/>
  <c r="IV7" i="77" s="1"/>
  <c r="HV7" i="77" a="1"/>
  <c r="HV7" i="77" s="1"/>
  <c r="IU7" i="77" s="1"/>
  <c r="HU7" i="77" a="1"/>
  <c r="HU7" i="77" s="1"/>
  <c r="IT7" i="77" s="1"/>
  <c r="HT7" i="77" a="1"/>
  <c r="HT7" i="77" s="1"/>
  <c r="IS7" i="77" s="1"/>
  <c r="HS7" i="77" a="1"/>
  <c r="HS7" i="77" s="1"/>
  <c r="IR7" i="77" s="1"/>
  <c r="HR7" i="77" a="1"/>
  <c r="HR7" i="77" s="1"/>
  <c r="IQ7" i="77" s="1"/>
  <c r="HQ7" i="77" a="1"/>
  <c r="HQ7" i="77" s="1"/>
  <c r="IP7" i="77" s="1"/>
  <c r="HP7" i="77" a="1"/>
  <c r="HP7" i="77" s="1"/>
  <c r="IO7" i="77" s="1"/>
  <c r="HL7" i="77"/>
  <c r="HJ7" i="77"/>
  <c r="HH7" i="77"/>
  <c r="HI7" i="77" s="1"/>
  <c r="HB7" i="77"/>
  <c r="HA7" i="77"/>
  <c r="GZ7" i="77"/>
  <c r="GY7" i="77"/>
  <c r="GX7" i="77"/>
  <c r="GW7" i="77"/>
  <c r="GV7" i="77"/>
  <c r="GU7" i="77"/>
  <c r="GT7" i="77"/>
  <c r="GP7" i="77"/>
  <c r="GI7" i="77"/>
  <c r="GH7" i="77"/>
  <c r="GG7" i="77"/>
  <c r="GF7" i="77"/>
  <c r="GE7" i="77"/>
  <c r="GD7" i="77"/>
  <c r="GC7" i="77"/>
  <c r="GB7" i="77"/>
  <c r="GA7" i="77"/>
  <c r="FZ7" i="77"/>
  <c r="FY7" i="77"/>
  <c r="FX7" i="77"/>
  <c r="FW7" i="77"/>
  <c r="FV7" i="77"/>
  <c r="FU7" i="77"/>
  <c r="FT7" i="77"/>
  <c r="FS7" i="77"/>
  <c r="FR7" i="77"/>
  <c r="FQ7" i="77"/>
  <c r="FJ7" i="77"/>
  <c r="FI7" i="77"/>
  <c r="FH7" i="77"/>
  <c r="FG7" i="77"/>
  <c r="FF7" i="77"/>
  <c r="FP7" i="77" s="1"/>
  <c r="FE7" i="77"/>
  <c r="FD7" i="77"/>
  <c r="FC7" i="77"/>
  <c r="FB7" i="77"/>
  <c r="FA7" i="77"/>
  <c r="EZ7" i="77"/>
  <c r="EY7" i="77"/>
  <c r="EX7" i="77"/>
  <c r="EW7" i="77"/>
  <c r="EV7" i="77"/>
  <c r="EU7" i="77"/>
  <c r="ET7" i="77"/>
  <c r="ES7" i="77"/>
  <c r="ER7" i="77"/>
  <c r="EQ7" i="77"/>
  <c r="EP7" i="77"/>
  <c r="EO7" i="77"/>
  <c r="EN7" i="77"/>
  <c r="EM7" i="77"/>
  <c r="EL7" i="77"/>
  <c r="EK7" i="77"/>
  <c r="EJ7" i="77"/>
  <c r="EI7" i="77"/>
  <c r="EH7" i="77"/>
  <c r="EG7" i="77"/>
  <c r="EF7" i="77"/>
  <c r="EE7" i="77"/>
  <c r="ED7" i="77"/>
  <c r="EC7" i="77"/>
  <c r="EB7" i="77"/>
  <c r="EA7" i="77"/>
  <c r="DV7" i="77"/>
  <c r="DU7" i="77"/>
  <c r="DT7" i="77"/>
  <c r="DS7" i="77"/>
  <c r="DR7" i="77"/>
  <c r="DQ7" i="77"/>
  <c r="DP7" i="77"/>
  <c r="DO7" i="77"/>
  <c r="DN7" i="77"/>
  <c r="DK7" i="77"/>
  <c r="DJ7" i="77"/>
  <c r="DI7" i="77"/>
  <c r="DH7" i="77"/>
  <c r="DG7" i="77"/>
  <c r="DF7" i="77"/>
  <c r="DE7" i="77"/>
  <c r="DD7" i="77"/>
  <c r="DC7" i="77"/>
  <c r="DB7" i="77"/>
  <c r="DA7" i="77"/>
  <c r="CV7" i="77"/>
  <c r="CU7" i="77"/>
  <c r="CT7" i="77"/>
  <c r="CS7" i="77"/>
  <c r="GN7" i="77" s="1"/>
  <c r="CR7" i="77"/>
  <c r="GM7" i="77" s="1"/>
  <c r="CQ7" i="77"/>
  <c r="GL7" i="77" s="1"/>
  <c r="CP7" i="77"/>
  <c r="GJ7" i="77" s="1"/>
  <c r="GK7" i="77" s="1"/>
  <c r="CO7" i="77"/>
  <c r="DZ7" i="77" s="1"/>
  <c r="CN7" i="77"/>
  <c r="DY7" i="77" s="1"/>
  <c r="CM7" i="77"/>
  <c r="DX7" i="77" s="1"/>
  <c r="CL7" i="77"/>
  <c r="DW7" i="77" s="1"/>
  <c r="CG7" i="77" a="1"/>
  <c r="CG7" i="77" s="1"/>
  <c r="DL7" i="77" s="1"/>
  <c r="AW7" i="77"/>
  <c r="AV7" i="77"/>
  <c r="J7" i="77"/>
  <c r="G7" i="77"/>
  <c r="IL6" i="77"/>
  <c r="HX6" i="77" a="1"/>
  <c r="HX6" i="77" s="1"/>
  <c r="IW6" i="77" s="1"/>
  <c r="HW6" i="77" a="1"/>
  <c r="HW6" i="77" s="1"/>
  <c r="IV6" i="77" s="1"/>
  <c r="HV6" i="77" a="1"/>
  <c r="HV6" i="77" s="1"/>
  <c r="IU6" i="77" s="1"/>
  <c r="HU6" i="77" a="1"/>
  <c r="HU6" i="77" s="1"/>
  <c r="IT6" i="77" s="1"/>
  <c r="HT6" i="77" a="1"/>
  <c r="HT6" i="77" s="1"/>
  <c r="IS6" i="77" s="1"/>
  <c r="HS6" i="77" a="1"/>
  <c r="HS6" i="77" s="1"/>
  <c r="IR6" i="77" s="1"/>
  <c r="HR6" i="77" a="1"/>
  <c r="HR6" i="77" s="1"/>
  <c r="IQ6" i="77" s="1"/>
  <c r="HQ6" i="77" a="1"/>
  <c r="HQ6" i="77" s="1"/>
  <c r="IP6" i="77" s="1"/>
  <c r="HP6" i="77" a="1"/>
  <c r="HP6" i="77" s="1"/>
  <c r="IO6" i="77" s="1"/>
  <c r="HL6" i="77"/>
  <c r="HJ6" i="77"/>
  <c r="HH6" i="77"/>
  <c r="HB6" i="77"/>
  <c r="HA6" i="77"/>
  <c r="GZ6" i="77"/>
  <c r="GY6" i="77"/>
  <c r="GX6" i="77"/>
  <c r="GW6" i="77"/>
  <c r="GV6" i="77"/>
  <c r="GU6" i="77"/>
  <c r="GT6" i="77"/>
  <c r="GP6" i="77"/>
  <c r="GI6" i="77"/>
  <c r="GH6" i="77"/>
  <c r="GG6" i="77"/>
  <c r="GF6" i="77"/>
  <c r="GE6" i="77"/>
  <c r="GD6" i="77"/>
  <c r="GC6" i="77"/>
  <c r="GB6" i="77"/>
  <c r="GA6" i="77"/>
  <c r="FZ6" i="77"/>
  <c r="FY6" i="77"/>
  <c r="FX6" i="77"/>
  <c r="FW6" i="77"/>
  <c r="FV6" i="77"/>
  <c r="FU6" i="77"/>
  <c r="FT6" i="77"/>
  <c r="FS6" i="77"/>
  <c r="FR6" i="77"/>
  <c r="FQ6" i="77"/>
  <c r="FJ6" i="77"/>
  <c r="FI6" i="77"/>
  <c r="FH6" i="77"/>
  <c r="FG6" i="77"/>
  <c r="FF6" i="77"/>
  <c r="FP6" i="77" s="1"/>
  <c r="FE6" i="77"/>
  <c r="FD6" i="77"/>
  <c r="FC6" i="77"/>
  <c r="FB6" i="77"/>
  <c r="FA6" i="77"/>
  <c r="EZ6" i="77"/>
  <c r="EY6" i="77"/>
  <c r="EX6" i="77"/>
  <c r="EW6" i="77"/>
  <c r="EV6" i="77"/>
  <c r="EU6" i="77"/>
  <c r="ET6" i="77"/>
  <c r="ES6" i="77"/>
  <c r="ER6" i="77"/>
  <c r="EQ6" i="77"/>
  <c r="EP6" i="77"/>
  <c r="EO6" i="77"/>
  <c r="EN6" i="77"/>
  <c r="EM6" i="77"/>
  <c r="EL6" i="77"/>
  <c r="EK6" i="77"/>
  <c r="EJ6" i="77"/>
  <c r="EI6" i="77"/>
  <c r="EH6" i="77"/>
  <c r="EG6" i="77"/>
  <c r="EF6" i="77"/>
  <c r="EE6" i="77"/>
  <c r="ED6" i="77"/>
  <c r="EC6" i="77"/>
  <c r="EB6" i="77"/>
  <c r="EA6" i="77"/>
  <c r="DV6" i="77"/>
  <c r="DU6" i="77"/>
  <c r="DT6" i="77"/>
  <c r="DS6" i="77"/>
  <c r="DR6" i="77"/>
  <c r="DQ6" i="77"/>
  <c r="DP6" i="77"/>
  <c r="DO6" i="77"/>
  <c r="DN6" i="77"/>
  <c r="DK6" i="77"/>
  <c r="DJ6" i="77"/>
  <c r="DI6" i="77"/>
  <c r="DH6" i="77"/>
  <c r="DG6" i="77"/>
  <c r="DF6" i="77"/>
  <c r="DE6" i="77"/>
  <c r="DD6" i="77"/>
  <c r="DC6" i="77"/>
  <c r="DB6" i="77"/>
  <c r="DA6" i="77"/>
  <c r="CV6" i="77"/>
  <c r="CU6" i="77"/>
  <c r="CT6" i="77"/>
  <c r="CS6" i="77"/>
  <c r="GN6" i="77" s="1"/>
  <c r="CR6" i="77"/>
  <c r="GM6" i="77" s="1"/>
  <c r="CQ6" i="77"/>
  <c r="GL6" i="77" s="1"/>
  <c r="CP6" i="77"/>
  <c r="GJ6" i="77" s="1"/>
  <c r="GK6" i="77" s="1"/>
  <c r="CO6" i="77"/>
  <c r="DZ6" i="77" s="1"/>
  <c r="CN6" i="77"/>
  <c r="DY6" i="77" s="1"/>
  <c r="CM6" i="77"/>
  <c r="DX6" i="77" s="1"/>
  <c r="CL6" i="77"/>
  <c r="DW6" i="77" s="1"/>
  <c r="CG6" i="77" a="1"/>
  <c r="CG6" i="77" s="1"/>
  <c r="IN6" i="77" s="1"/>
  <c r="IX6" i="77" s="1"/>
  <c r="AW6" i="77"/>
  <c r="AV6" i="77"/>
  <c r="J6" i="77"/>
  <c r="G6" i="77"/>
  <c r="IL23" i="77"/>
  <c r="HX23" i="77" a="1"/>
  <c r="HX23" i="77" s="1"/>
  <c r="IW23" i="77" s="1"/>
  <c r="HW23" i="77" a="1"/>
  <c r="HW23" i="77" s="1"/>
  <c r="IV23" i="77" s="1"/>
  <c r="HV23" i="77" a="1"/>
  <c r="HV23" i="77" s="1"/>
  <c r="IU23" i="77" s="1"/>
  <c r="HU23" i="77" a="1"/>
  <c r="HU23" i="77" s="1"/>
  <c r="IT23" i="77" s="1"/>
  <c r="HT23" i="77" a="1"/>
  <c r="HT23" i="77" s="1"/>
  <c r="IS23" i="77" s="1"/>
  <c r="HS23" i="77" a="1"/>
  <c r="HS23" i="77" s="1"/>
  <c r="IR23" i="77" s="1"/>
  <c r="HR23" i="77" a="1"/>
  <c r="HR23" i="77" s="1"/>
  <c r="IQ23" i="77" s="1"/>
  <c r="HQ23" i="77" a="1"/>
  <c r="HQ23" i="77" s="1"/>
  <c r="IP23" i="77" s="1"/>
  <c r="HP23" i="77" a="1"/>
  <c r="HP23" i="77" s="1"/>
  <c r="IO23" i="77" s="1"/>
  <c r="HL23" i="77"/>
  <c r="HJ23" i="77"/>
  <c r="HH23" i="77"/>
  <c r="HI23" i="77" s="1"/>
  <c r="HB23" i="77"/>
  <c r="HA23" i="77"/>
  <c r="GZ23" i="77"/>
  <c r="GY23" i="77"/>
  <c r="GX23" i="77"/>
  <c r="GW23" i="77"/>
  <c r="GV23" i="77"/>
  <c r="GU23" i="77"/>
  <c r="GT23" i="77"/>
  <c r="GP23" i="77"/>
  <c r="GJ23" i="77"/>
  <c r="GK23" i="77" s="1"/>
  <c r="GI23" i="77"/>
  <c r="GH23" i="77"/>
  <c r="GG23" i="77"/>
  <c r="GF23" i="77"/>
  <c r="GE23" i="77"/>
  <c r="GD23" i="77"/>
  <c r="GC23" i="77"/>
  <c r="GB23" i="77"/>
  <c r="GA23" i="77"/>
  <c r="FZ23" i="77"/>
  <c r="FY23" i="77"/>
  <c r="FX23" i="77"/>
  <c r="FW23" i="77"/>
  <c r="FV23" i="77"/>
  <c r="FU23" i="77"/>
  <c r="FT23" i="77"/>
  <c r="FS23" i="77"/>
  <c r="FR23" i="77"/>
  <c r="FQ23" i="77"/>
  <c r="FJ23" i="77"/>
  <c r="FI23" i="77"/>
  <c r="FH23" i="77"/>
  <c r="FG23" i="77"/>
  <c r="FF23" i="77"/>
  <c r="FP23" i="77" s="1"/>
  <c r="FE23" i="77"/>
  <c r="FD23" i="77"/>
  <c r="FC23" i="77"/>
  <c r="FB23" i="77"/>
  <c r="FA23" i="77"/>
  <c r="EZ23" i="77"/>
  <c r="EY23" i="77"/>
  <c r="EX23" i="77"/>
  <c r="EW23" i="77"/>
  <c r="EV23" i="77"/>
  <c r="EU23" i="77"/>
  <c r="ET23" i="77"/>
  <c r="ES23" i="77"/>
  <c r="ER23" i="77"/>
  <c r="EQ23" i="77"/>
  <c r="EP23" i="77"/>
  <c r="EO23" i="77"/>
  <c r="EN23" i="77"/>
  <c r="EM23" i="77"/>
  <c r="EL23" i="77"/>
  <c r="EK23" i="77"/>
  <c r="EJ23" i="77"/>
  <c r="EI23" i="77"/>
  <c r="EH23" i="77"/>
  <c r="EG23" i="77"/>
  <c r="EF23" i="77"/>
  <c r="EE23" i="77"/>
  <c r="ED23" i="77"/>
  <c r="EC23" i="77"/>
  <c r="EB23" i="77"/>
  <c r="EA23" i="77"/>
  <c r="DV23" i="77"/>
  <c r="DU23" i="77"/>
  <c r="DT23" i="77"/>
  <c r="DS23" i="77"/>
  <c r="DR23" i="77"/>
  <c r="DQ23" i="77"/>
  <c r="DP23" i="77"/>
  <c r="DO23" i="77"/>
  <c r="DN23" i="77"/>
  <c r="DK23" i="77"/>
  <c r="DJ23" i="77"/>
  <c r="DI23" i="77"/>
  <c r="DH23" i="77"/>
  <c r="DG23" i="77"/>
  <c r="DF23" i="77"/>
  <c r="DE23" i="77"/>
  <c r="DD23" i="77"/>
  <c r="DC23" i="77"/>
  <c r="DB23" i="77"/>
  <c r="DA23" i="77"/>
  <c r="CV23" i="77"/>
  <c r="CU23" i="77"/>
  <c r="CT23" i="77"/>
  <c r="CS23" i="77"/>
  <c r="GN23" i="77" s="1"/>
  <c r="CR23" i="77"/>
  <c r="GM23" i="77" s="1"/>
  <c r="CQ23" i="77"/>
  <c r="GL23" i="77" s="1"/>
  <c r="CP23" i="77"/>
  <c r="CO23" i="77"/>
  <c r="DZ23" i="77" s="1"/>
  <c r="CN23" i="77"/>
  <c r="DY23" i="77" s="1"/>
  <c r="CM23" i="77"/>
  <c r="DX23" i="77" s="1"/>
  <c r="CL23" i="77"/>
  <c r="DW23" i="77" s="1"/>
  <c r="CG23" i="77" a="1"/>
  <c r="CG23" i="77" s="1"/>
  <c r="AW23" i="77"/>
  <c r="AV23" i="77"/>
  <c r="J23" i="77"/>
  <c r="G23" i="77"/>
  <c r="HX18" i="77" a="1"/>
  <c r="HX18" i="77" s="1"/>
  <c r="IW18" i="77" s="1"/>
  <c r="HW18" i="77" a="1"/>
  <c r="HW18" i="77" s="1"/>
  <c r="IV18" i="77" s="1"/>
  <c r="HV18" i="77" a="1"/>
  <c r="HV18" i="77" s="1"/>
  <c r="IU18" i="77" s="1"/>
  <c r="HU18" i="77" a="1"/>
  <c r="HU18" i="77" s="1"/>
  <c r="IT18" i="77" s="1"/>
  <c r="HT18" i="77" a="1"/>
  <c r="HT18" i="77" s="1"/>
  <c r="IS18" i="77" s="1"/>
  <c r="HS18" i="77" a="1"/>
  <c r="HS18" i="77" s="1"/>
  <c r="IR18" i="77" s="1"/>
  <c r="HR18" i="77" a="1"/>
  <c r="HR18" i="77" s="1"/>
  <c r="IQ18" i="77" s="1"/>
  <c r="HQ18" i="77" a="1"/>
  <c r="HQ18" i="77" s="1"/>
  <c r="IP18" i="77" s="1"/>
  <c r="HP18" i="77" a="1"/>
  <c r="HP18" i="77" s="1"/>
  <c r="IO18" i="77" s="1"/>
  <c r="HL18" i="77"/>
  <c r="HJ18" i="77"/>
  <c r="HH18" i="77"/>
  <c r="HB18" i="77"/>
  <c r="HA18" i="77"/>
  <c r="GZ18" i="77"/>
  <c r="GY18" i="77"/>
  <c r="GX18" i="77"/>
  <c r="GW18" i="77"/>
  <c r="GV18" i="77"/>
  <c r="GU18" i="77"/>
  <c r="GT18" i="77"/>
  <c r="GP18" i="77"/>
  <c r="GI18" i="77"/>
  <c r="GH18" i="77"/>
  <c r="GG18" i="77"/>
  <c r="GF18" i="77"/>
  <c r="GE18" i="77"/>
  <c r="GB18" i="77"/>
  <c r="GA18" i="77"/>
  <c r="FZ18" i="77"/>
  <c r="FY18" i="77"/>
  <c r="FW18" i="77"/>
  <c r="FV18" i="77"/>
  <c r="FU18" i="77"/>
  <c r="FT18" i="77"/>
  <c r="FS18" i="77"/>
  <c r="FR18" i="77"/>
  <c r="FQ18" i="77"/>
  <c r="FJ18" i="77"/>
  <c r="FI18" i="77"/>
  <c r="FH18" i="77"/>
  <c r="FG18" i="77"/>
  <c r="FF18" i="77"/>
  <c r="FP18" i="77" s="1"/>
  <c r="FE18" i="77"/>
  <c r="FD18" i="77"/>
  <c r="FB18" i="77"/>
  <c r="FA18" i="77"/>
  <c r="EZ18" i="77"/>
  <c r="EY18" i="77"/>
  <c r="EX18" i="77"/>
  <c r="EW18" i="77"/>
  <c r="EV18" i="77"/>
  <c r="EU18" i="77"/>
  <c r="ET18" i="77"/>
  <c r="ES18" i="77"/>
  <c r="ER18" i="77"/>
  <c r="EQ18" i="77"/>
  <c r="EP18" i="77"/>
  <c r="EO18" i="77"/>
  <c r="EN18" i="77"/>
  <c r="EM18" i="77"/>
  <c r="EL18" i="77"/>
  <c r="EK18" i="77"/>
  <c r="EJ18" i="77"/>
  <c r="EI18" i="77"/>
  <c r="EH18" i="77"/>
  <c r="EG18" i="77"/>
  <c r="EF18" i="77"/>
  <c r="EE18" i="77"/>
  <c r="ED18" i="77"/>
  <c r="EC18" i="77"/>
  <c r="EB18" i="77"/>
  <c r="EA18" i="77"/>
  <c r="DU18" i="77"/>
  <c r="DT18" i="77"/>
  <c r="DS18" i="77"/>
  <c r="DR18" i="77"/>
  <c r="DQ18" i="77"/>
  <c r="DP18" i="77"/>
  <c r="DO18" i="77"/>
  <c r="DN18" i="77"/>
  <c r="DK18" i="77"/>
  <c r="DJ18" i="77"/>
  <c r="DI18" i="77"/>
  <c r="DH18" i="77"/>
  <c r="DG18" i="77"/>
  <c r="DF18" i="77"/>
  <c r="DE18" i="77"/>
  <c r="DD18" i="77"/>
  <c r="DB18" i="77"/>
  <c r="DA18" i="77"/>
  <c r="CV18" i="77"/>
  <c r="CU18" i="77"/>
  <c r="CT18" i="77"/>
  <c r="CS18" i="77"/>
  <c r="GN18" i="77" s="1"/>
  <c r="CR18" i="77"/>
  <c r="GM18" i="77" s="1"/>
  <c r="CQ18" i="77"/>
  <c r="GL18" i="77" s="1"/>
  <c r="CP18" i="77"/>
  <c r="GJ18" i="77" s="1"/>
  <c r="GK18" i="77" s="1"/>
  <c r="CO18" i="77"/>
  <c r="DZ18" i="77" s="1"/>
  <c r="CN18" i="77"/>
  <c r="DY18" i="77" s="1"/>
  <c r="CM18" i="77"/>
  <c r="DX18" i="77" s="1"/>
  <c r="CL18" i="77"/>
  <c r="DW18" i="77" s="1"/>
  <c r="CG18" i="77" a="1"/>
  <c r="CG18" i="77" s="1"/>
  <c r="DM18" i="77" s="1" a="1"/>
  <c r="DM18" i="77" s="1"/>
  <c r="AW18" i="77"/>
  <c r="AV18" i="77"/>
  <c r="J18" i="77"/>
  <c r="G18" i="77"/>
  <c r="HX28" i="77" a="1"/>
  <c r="HX28" i="77" s="1"/>
  <c r="IW28" i="77" s="1"/>
  <c r="HW28" i="77" a="1"/>
  <c r="HW28" i="77" s="1"/>
  <c r="IV28" i="77" s="1"/>
  <c r="HV28" i="77" a="1"/>
  <c r="HV28" i="77" s="1"/>
  <c r="IU28" i="77" s="1"/>
  <c r="HU28" i="77" a="1"/>
  <c r="HU28" i="77" s="1"/>
  <c r="IT28" i="77" s="1"/>
  <c r="HT28" i="77" a="1"/>
  <c r="HT28" i="77" s="1"/>
  <c r="IS28" i="77" s="1"/>
  <c r="HS28" i="77" a="1"/>
  <c r="HS28" i="77" s="1"/>
  <c r="IR28" i="77" s="1"/>
  <c r="HR28" i="77" a="1"/>
  <c r="HR28" i="77" s="1"/>
  <c r="IQ28" i="77" s="1"/>
  <c r="HQ28" i="77" a="1"/>
  <c r="HQ28" i="77" s="1"/>
  <c r="IP28" i="77" s="1"/>
  <c r="HP28" i="77" a="1"/>
  <c r="HP28" i="77" s="1"/>
  <c r="IO28" i="77" s="1"/>
  <c r="HL28" i="77"/>
  <c r="HJ28" i="77"/>
  <c r="HH28" i="77"/>
  <c r="HB28" i="77"/>
  <c r="HA28" i="77"/>
  <c r="GZ28" i="77"/>
  <c r="GY28" i="77"/>
  <c r="GX28" i="77"/>
  <c r="GW28" i="77"/>
  <c r="GV28" i="77"/>
  <c r="GU28" i="77"/>
  <c r="GT28" i="77"/>
  <c r="GP28" i="77"/>
  <c r="GI28" i="77"/>
  <c r="GH28" i="77"/>
  <c r="GG28" i="77"/>
  <c r="GF28" i="77"/>
  <c r="GE28" i="77"/>
  <c r="GB28" i="77"/>
  <c r="GA28" i="77"/>
  <c r="FZ28" i="77"/>
  <c r="FY28" i="77"/>
  <c r="FW28" i="77"/>
  <c r="FV28" i="77"/>
  <c r="FU28" i="77"/>
  <c r="FT28" i="77"/>
  <c r="FS28" i="77"/>
  <c r="FR28" i="77"/>
  <c r="FQ28" i="77"/>
  <c r="FJ28" i="77"/>
  <c r="FI28" i="77"/>
  <c r="FH28" i="77"/>
  <c r="FG28" i="77"/>
  <c r="FF28" i="77"/>
  <c r="FE28" i="77"/>
  <c r="FD28" i="77"/>
  <c r="FB28" i="77"/>
  <c r="FA28" i="77"/>
  <c r="EZ28" i="77"/>
  <c r="EY28" i="77"/>
  <c r="EX28" i="77"/>
  <c r="EW28" i="77"/>
  <c r="EV28" i="77"/>
  <c r="EU28" i="77"/>
  <c r="ET28" i="77"/>
  <c r="ES28" i="77"/>
  <c r="ER28" i="77"/>
  <c r="EQ28" i="77"/>
  <c r="EP28" i="77"/>
  <c r="EO28" i="77"/>
  <c r="EN28" i="77"/>
  <c r="EM28" i="77"/>
  <c r="EL28" i="77"/>
  <c r="EK28" i="77"/>
  <c r="EJ28" i="77"/>
  <c r="EI28" i="77"/>
  <c r="EH28" i="77"/>
  <c r="EG28" i="77"/>
  <c r="EF28" i="77"/>
  <c r="EE28" i="77"/>
  <c r="ED28" i="77"/>
  <c r="EC28" i="77"/>
  <c r="EB28" i="77"/>
  <c r="EA28" i="77"/>
  <c r="DU28" i="77"/>
  <c r="DT28" i="77"/>
  <c r="DS28" i="77"/>
  <c r="DR28" i="77"/>
  <c r="DQ28" i="77"/>
  <c r="DP28" i="77"/>
  <c r="DO28" i="77"/>
  <c r="DN28" i="77"/>
  <c r="DK28" i="77"/>
  <c r="DJ28" i="77"/>
  <c r="DI28" i="77"/>
  <c r="DH28" i="77"/>
  <c r="DG28" i="77"/>
  <c r="DF28" i="77"/>
  <c r="DE28" i="77"/>
  <c r="DD28" i="77"/>
  <c r="DB28" i="77"/>
  <c r="DA28" i="77"/>
  <c r="CV28" i="77"/>
  <c r="CU28" i="77"/>
  <c r="CT28" i="77"/>
  <c r="CS28" i="77"/>
  <c r="GN28" i="77" s="1"/>
  <c r="CR28" i="77"/>
  <c r="GM28" i="77" s="1"/>
  <c r="CQ28" i="77"/>
  <c r="GL28" i="77" s="1"/>
  <c r="CP28" i="77"/>
  <c r="GJ28" i="77" s="1"/>
  <c r="GK28" i="77" s="1"/>
  <c r="CO28" i="77"/>
  <c r="DZ28" i="77" s="1"/>
  <c r="CN28" i="77"/>
  <c r="DY28" i="77" s="1"/>
  <c r="CM28" i="77"/>
  <c r="DX28" i="77" s="1"/>
  <c r="CL28" i="77"/>
  <c r="DW28" i="77" s="1"/>
  <c r="CG28" i="77" a="1"/>
  <c r="CG28" i="77" s="1"/>
  <c r="DM28" i="77" s="1" a="1"/>
  <c r="DM28" i="77" s="1"/>
  <c r="AW28" i="77"/>
  <c r="AV28" i="77"/>
  <c r="J28" i="77"/>
  <c r="G28" i="77"/>
  <c r="HX27" i="77" a="1"/>
  <c r="HX27" i="77" s="1"/>
  <c r="IW27" i="77" s="1"/>
  <c r="HW27" i="77" a="1"/>
  <c r="HW27" i="77" s="1"/>
  <c r="IV27" i="77" s="1"/>
  <c r="HV27" i="77" a="1"/>
  <c r="HV27" i="77" s="1"/>
  <c r="IU27" i="77" s="1"/>
  <c r="HU27" i="77" a="1"/>
  <c r="HU27" i="77" s="1"/>
  <c r="IT27" i="77" s="1"/>
  <c r="HT27" i="77" a="1"/>
  <c r="HT27" i="77" s="1"/>
  <c r="IS27" i="77" s="1"/>
  <c r="HS27" i="77" a="1"/>
  <c r="HS27" i="77" s="1"/>
  <c r="IR27" i="77" s="1"/>
  <c r="HR27" i="77" a="1"/>
  <c r="HR27" i="77" s="1"/>
  <c r="IQ27" i="77" s="1"/>
  <c r="HQ27" i="77" a="1"/>
  <c r="HQ27" i="77" s="1"/>
  <c r="IP27" i="77" s="1"/>
  <c r="HP27" i="77" a="1"/>
  <c r="HP27" i="77" s="1"/>
  <c r="IO27" i="77" s="1"/>
  <c r="HL27" i="77"/>
  <c r="HJ27" i="77"/>
  <c r="HH27" i="77"/>
  <c r="HB27" i="77"/>
  <c r="HA27" i="77"/>
  <c r="GZ27" i="77"/>
  <c r="GY27" i="77"/>
  <c r="GX27" i="77"/>
  <c r="GW27" i="77"/>
  <c r="GV27" i="77"/>
  <c r="GU27" i="77"/>
  <c r="GT27" i="77"/>
  <c r="GP27" i="77"/>
  <c r="GI27" i="77"/>
  <c r="GH27" i="77"/>
  <c r="GG27" i="77"/>
  <c r="GF27" i="77"/>
  <c r="GE27" i="77"/>
  <c r="GB27" i="77"/>
  <c r="GA27" i="77"/>
  <c r="FZ27" i="77"/>
  <c r="FY27" i="77"/>
  <c r="FW27" i="77"/>
  <c r="FV27" i="77"/>
  <c r="FU27" i="77"/>
  <c r="FT27" i="77"/>
  <c r="FS27" i="77"/>
  <c r="FR27" i="77"/>
  <c r="FQ27" i="77"/>
  <c r="FJ27" i="77"/>
  <c r="FI27" i="77"/>
  <c r="FH27" i="77"/>
  <c r="FG27" i="77"/>
  <c r="FF27" i="77"/>
  <c r="FE27" i="77"/>
  <c r="FD27" i="77"/>
  <c r="FB27" i="77"/>
  <c r="FA27" i="77"/>
  <c r="EZ27" i="77"/>
  <c r="EY27" i="77"/>
  <c r="EX27" i="77"/>
  <c r="EW27" i="77"/>
  <c r="EV27" i="77"/>
  <c r="EU27" i="77"/>
  <c r="ET27" i="77"/>
  <c r="ES27" i="77"/>
  <c r="ER27" i="77"/>
  <c r="EQ27" i="77"/>
  <c r="EP27" i="77"/>
  <c r="EO27" i="77"/>
  <c r="EN27" i="77"/>
  <c r="EM27" i="77"/>
  <c r="EL27" i="77"/>
  <c r="EK27" i="77"/>
  <c r="EJ27" i="77"/>
  <c r="EI27" i="77"/>
  <c r="EH27" i="77"/>
  <c r="EG27" i="77"/>
  <c r="EF27" i="77"/>
  <c r="EE27" i="77"/>
  <c r="ED27" i="77"/>
  <c r="EC27" i="77"/>
  <c r="EB27" i="77"/>
  <c r="EA27" i="77"/>
  <c r="DU27" i="77"/>
  <c r="DT27" i="77"/>
  <c r="DS27" i="77"/>
  <c r="DR27" i="77"/>
  <c r="DQ27" i="77"/>
  <c r="DP27" i="77"/>
  <c r="DO27" i="77"/>
  <c r="DN27" i="77"/>
  <c r="DK27" i="77"/>
  <c r="DJ27" i="77"/>
  <c r="DI27" i="77"/>
  <c r="DH27" i="77"/>
  <c r="DG27" i="77"/>
  <c r="DF27" i="77"/>
  <c r="DE27" i="77"/>
  <c r="DD27" i="77"/>
  <c r="DB27" i="77"/>
  <c r="DA27" i="77"/>
  <c r="CV27" i="77"/>
  <c r="CU27" i="77"/>
  <c r="CT27" i="77"/>
  <c r="CS27" i="77"/>
  <c r="GN27" i="77" s="1"/>
  <c r="CR27" i="77"/>
  <c r="GM27" i="77" s="1"/>
  <c r="CQ27" i="77"/>
  <c r="GL27" i="77" s="1"/>
  <c r="CP27" i="77"/>
  <c r="GJ27" i="77" s="1"/>
  <c r="GK27" i="77" s="1"/>
  <c r="CO27" i="77"/>
  <c r="DZ27" i="77" s="1"/>
  <c r="CN27" i="77"/>
  <c r="DY27" i="77" s="1"/>
  <c r="CM27" i="77"/>
  <c r="DX27" i="77" s="1"/>
  <c r="CL27" i="77"/>
  <c r="DW27" i="77" s="1"/>
  <c r="CG27" i="77" a="1"/>
  <c r="CG27" i="77" s="1"/>
  <c r="CH27" i="77" s="1"/>
  <c r="CW27" i="77" s="1"/>
  <c r="AW27" i="77"/>
  <c r="AV27" i="77"/>
  <c r="J27" i="77"/>
  <c r="G27" i="77"/>
  <c r="IL5" i="77"/>
  <c r="HX5" i="77" a="1"/>
  <c r="HX5" i="77" s="1"/>
  <c r="IW5" i="77" s="1"/>
  <c r="HW5" i="77" a="1"/>
  <c r="HW5" i="77" s="1"/>
  <c r="IV5" i="77" s="1"/>
  <c r="HV5" i="77" a="1"/>
  <c r="HV5" i="77" s="1"/>
  <c r="IU5" i="77" s="1"/>
  <c r="HU5" i="77" a="1"/>
  <c r="HU5" i="77" s="1"/>
  <c r="IT5" i="77" s="1"/>
  <c r="HT5" i="77" a="1"/>
  <c r="HT5" i="77" s="1"/>
  <c r="IS5" i="77" s="1"/>
  <c r="HS5" i="77" a="1"/>
  <c r="HS5" i="77" s="1"/>
  <c r="IR5" i="77" s="1"/>
  <c r="HR5" i="77" a="1"/>
  <c r="HR5" i="77" s="1"/>
  <c r="IQ5" i="77" s="1"/>
  <c r="HQ5" i="77" a="1"/>
  <c r="HQ5" i="77" s="1"/>
  <c r="IP5" i="77" s="1"/>
  <c r="HP5" i="77" a="1"/>
  <c r="HP5" i="77" s="1"/>
  <c r="IO5" i="77" s="1"/>
  <c r="HL5" i="77"/>
  <c r="HJ5" i="77"/>
  <c r="HH5" i="77"/>
  <c r="HB5" i="77"/>
  <c r="HA5" i="77"/>
  <c r="GZ5" i="77"/>
  <c r="GY5" i="77"/>
  <c r="GX5" i="77"/>
  <c r="GW5" i="77"/>
  <c r="GV5" i="77"/>
  <c r="GU5" i="77"/>
  <c r="GT5" i="77"/>
  <c r="GP5" i="77"/>
  <c r="GI5" i="77"/>
  <c r="GH5" i="77"/>
  <c r="GG5" i="77"/>
  <c r="GF5" i="77"/>
  <c r="GE5" i="77"/>
  <c r="GD5" i="77"/>
  <c r="GC5" i="77"/>
  <c r="GB5" i="77"/>
  <c r="GA5" i="77"/>
  <c r="FZ5" i="77"/>
  <c r="FY5" i="77"/>
  <c r="FX5" i="77"/>
  <c r="FW5" i="77"/>
  <c r="FV5" i="77"/>
  <c r="FU5" i="77"/>
  <c r="FT5" i="77"/>
  <c r="FS5" i="77"/>
  <c r="FR5" i="77"/>
  <c r="FQ5" i="77"/>
  <c r="FJ5" i="77"/>
  <c r="FI5" i="77"/>
  <c r="FH5" i="77"/>
  <c r="FG5" i="77"/>
  <c r="FF5" i="77"/>
  <c r="FP5" i="77" s="1"/>
  <c r="FE5" i="77"/>
  <c r="FD5" i="77"/>
  <c r="FC5" i="77"/>
  <c r="FB5" i="77"/>
  <c r="FA5" i="77"/>
  <c r="EZ5" i="77"/>
  <c r="EY5" i="77"/>
  <c r="EX5" i="77"/>
  <c r="EW5" i="77"/>
  <c r="EV5" i="77"/>
  <c r="EU5" i="77"/>
  <c r="ET5" i="77"/>
  <c r="ES5" i="77"/>
  <c r="ER5" i="77"/>
  <c r="EQ5" i="77"/>
  <c r="EP5" i="77"/>
  <c r="EO5" i="77"/>
  <c r="EN5" i="77"/>
  <c r="EM5" i="77"/>
  <c r="EL5" i="77"/>
  <c r="EK5" i="77"/>
  <c r="EJ5" i="77"/>
  <c r="EI5" i="77"/>
  <c r="EH5" i="77"/>
  <c r="EG5" i="77"/>
  <c r="EF5" i="77"/>
  <c r="EE5" i="77"/>
  <c r="ED5" i="77"/>
  <c r="EC5" i="77"/>
  <c r="EB5" i="77"/>
  <c r="EA5" i="77"/>
  <c r="DV5" i="77"/>
  <c r="DU5" i="77"/>
  <c r="DT5" i="77"/>
  <c r="DS5" i="77"/>
  <c r="DR5" i="77"/>
  <c r="DQ5" i="77"/>
  <c r="DP5" i="77"/>
  <c r="DO5" i="77"/>
  <c r="DN5" i="77"/>
  <c r="DK5" i="77"/>
  <c r="DJ5" i="77"/>
  <c r="DI5" i="77"/>
  <c r="DH5" i="77"/>
  <c r="DG5" i="77"/>
  <c r="DF5" i="77"/>
  <c r="DE5" i="77"/>
  <c r="DD5" i="77"/>
  <c r="DC5" i="77"/>
  <c r="DB5" i="77"/>
  <c r="DA5" i="77"/>
  <c r="CV5" i="77"/>
  <c r="CU5" i="77"/>
  <c r="CT5" i="77"/>
  <c r="CS5" i="77"/>
  <c r="GN5" i="77" s="1"/>
  <c r="CR5" i="77"/>
  <c r="GM5" i="77" s="1"/>
  <c r="CQ5" i="77"/>
  <c r="GL5" i="77" s="1"/>
  <c r="CP5" i="77"/>
  <c r="GJ5" i="77" s="1"/>
  <c r="GK5" i="77" s="1"/>
  <c r="CO5" i="77"/>
  <c r="DZ5" i="77" s="1"/>
  <c r="CN5" i="77"/>
  <c r="DY5" i="77" s="1"/>
  <c r="CM5" i="77"/>
  <c r="DX5" i="77" s="1"/>
  <c r="CL5" i="77"/>
  <c r="DW5" i="77" s="1"/>
  <c r="CG5" i="77" a="1"/>
  <c r="CG5" i="77" s="1"/>
  <c r="CK5" i="77" s="1"/>
  <c r="CZ5" i="77" s="1"/>
  <c r="AW5" i="77"/>
  <c r="AV5" i="77"/>
  <c r="J5" i="77"/>
  <c r="G5" i="77"/>
  <c r="HX22" i="77" a="1"/>
  <c r="HX22" i="77" s="1"/>
  <c r="IW22" i="77" s="1"/>
  <c r="HW22" i="77" a="1"/>
  <c r="HW22" i="77" s="1"/>
  <c r="IV22" i="77" s="1"/>
  <c r="HV22" i="77" a="1"/>
  <c r="HV22" i="77" s="1"/>
  <c r="IU22" i="77" s="1"/>
  <c r="HU22" i="77" a="1"/>
  <c r="HU22" i="77" s="1"/>
  <c r="IT22" i="77" s="1"/>
  <c r="HT22" i="77" a="1"/>
  <c r="HT22" i="77" s="1"/>
  <c r="IS22" i="77" s="1"/>
  <c r="HS22" i="77" a="1"/>
  <c r="HS22" i="77" s="1"/>
  <c r="IR22" i="77" s="1"/>
  <c r="HR22" i="77" a="1"/>
  <c r="HR22" i="77" s="1"/>
  <c r="IQ22" i="77" s="1"/>
  <c r="HQ22" i="77" a="1"/>
  <c r="HQ22" i="77" s="1"/>
  <c r="IP22" i="77" s="1"/>
  <c r="HP22" i="77" a="1"/>
  <c r="HP22" i="77" s="1"/>
  <c r="IO22" i="77" s="1"/>
  <c r="HL22" i="77"/>
  <c r="HJ22" i="77"/>
  <c r="HH22" i="77"/>
  <c r="HB22" i="77"/>
  <c r="HA22" i="77"/>
  <c r="GZ22" i="77"/>
  <c r="GY22" i="77"/>
  <c r="GX22" i="77"/>
  <c r="GW22" i="77"/>
  <c r="GV22" i="77"/>
  <c r="GU22" i="77"/>
  <c r="GT22" i="77"/>
  <c r="GP22" i="77"/>
  <c r="GI22" i="77"/>
  <c r="GH22" i="77"/>
  <c r="GG22" i="77"/>
  <c r="GF22" i="77"/>
  <c r="GE22" i="77"/>
  <c r="GB22" i="77"/>
  <c r="GA22" i="77"/>
  <c r="FZ22" i="77"/>
  <c r="FY22" i="77"/>
  <c r="FW22" i="77"/>
  <c r="FV22" i="77"/>
  <c r="FU22" i="77"/>
  <c r="FT22" i="77"/>
  <c r="FS22" i="77"/>
  <c r="FR22" i="77"/>
  <c r="FQ22" i="77"/>
  <c r="FJ22" i="77"/>
  <c r="FI22" i="77"/>
  <c r="FH22" i="77"/>
  <c r="FG22" i="77"/>
  <c r="FF22" i="77"/>
  <c r="FE22" i="77"/>
  <c r="FD22" i="77"/>
  <c r="FB22" i="77"/>
  <c r="FA22" i="77"/>
  <c r="EZ22" i="77"/>
  <c r="EY22" i="77"/>
  <c r="EX22" i="77"/>
  <c r="EW22" i="77"/>
  <c r="EV22" i="77"/>
  <c r="EU22" i="77"/>
  <c r="ET22" i="77"/>
  <c r="ES22" i="77"/>
  <c r="ER22" i="77"/>
  <c r="EQ22" i="77"/>
  <c r="EP22" i="77"/>
  <c r="EO22" i="77"/>
  <c r="EN22" i="77"/>
  <c r="EM22" i="77"/>
  <c r="EL22" i="77"/>
  <c r="EK22" i="77"/>
  <c r="EJ22" i="77"/>
  <c r="EI22" i="77"/>
  <c r="EH22" i="77"/>
  <c r="EG22" i="77"/>
  <c r="EF22" i="77"/>
  <c r="EE22" i="77"/>
  <c r="ED22" i="77"/>
  <c r="EC22" i="77"/>
  <c r="EB22" i="77"/>
  <c r="EA22" i="77"/>
  <c r="DU22" i="77"/>
  <c r="DT22" i="77"/>
  <c r="DS22" i="77"/>
  <c r="DR22" i="77"/>
  <c r="DQ22" i="77"/>
  <c r="DP22" i="77"/>
  <c r="DO22" i="77"/>
  <c r="DN22" i="77"/>
  <c r="DK22" i="77"/>
  <c r="DJ22" i="77"/>
  <c r="DI22" i="77"/>
  <c r="DH22" i="77"/>
  <c r="DG22" i="77"/>
  <c r="DF22" i="77"/>
  <c r="DE22" i="77"/>
  <c r="DD22" i="77"/>
  <c r="DB22" i="77"/>
  <c r="DA22" i="77"/>
  <c r="CV22" i="77"/>
  <c r="CU22" i="77"/>
  <c r="CT22" i="77"/>
  <c r="CS22" i="77"/>
  <c r="GN22" i="77" s="1"/>
  <c r="CR22" i="77"/>
  <c r="GM22" i="77" s="1"/>
  <c r="CQ22" i="77"/>
  <c r="GL22" i="77" s="1"/>
  <c r="CP22" i="77"/>
  <c r="GJ22" i="77" s="1"/>
  <c r="GK22" i="77" s="1"/>
  <c r="CO22" i="77"/>
  <c r="DZ22" i="77" s="1"/>
  <c r="CN22" i="77"/>
  <c r="DY22" i="77" s="1"/>
  <c r="CM22" i="77"/>
  <c r="DX22" i="77" s="1"/>
  <c r="CL22" i="77"/>
  <c r="DW22" i="77" s="1"/>
  <c r="CG22" i="77" a="1"/>
  <c r="CG22" i="77" s="1"/>
  <c r="DL22" i="77" s="1"/>
  <c r="AW22" i="77"/>
  <c r="AV22" i="77"/>
  <c r="J22" i="77"/>
  <c r="G22" i="77"/>
  <c r="HX21" i="77" a="1"/>
  <c r="HX21" i="77" s="1"/>
  <c r="IW21" i="77" s="1"/>
  <c r="HW21" i="77" a="1"/>
  <c r="HW21" i="77" s="1"/>
  <c r="IV21" i="77" s="1"/>
  <c r="HV21" i="77" a="1"/>
  <c r="HV21" i="77" s="1"/>
  <c r="IU21" i="77" s="1"/>
  <c r="HU21" i="77" a="1"/>
  <c r="HU21" i="77" s="1"/>
  <c r="IT21" i="77" s="1"/>
  <c r="HT21" i="77" a="1"/>
  <c r="HT21" i="77" s="1"/>
  <c r="IS21" i="77" s="1"/>
  <c r="HS21" i="77" a="1"/>
  <c r="HS21" i="77" s="1"/>
  <c r="IR21" i="77" s="1"/>
  <c r="HR21" i="77" a="1"/>
  <c r="HR21" i="77" s="1"/>
  <c r="IQ21" i="77" s="1"/>
  <c r="HQ21" i="77" a="1"/>
  <c r="HQ21" i="77" s="1"/>
  <c r="IP21" i="77" s="1"/>
  <c r="HP21" i="77" a="1"/>
  <c r="HP21" i="77" s="1"/>
  <c r="IO21" i="77" s="1"/>
  <c r="HL21" i="77"/>
  <c r="HJ21" i="77"/>
  <c r="HH21" i="77"/>
  <c r="HB21" i="77"/>
  <c r="HA21" i="77"/>
  <c r="GZ21" i="77"/>
  <c r="GY21" i="77"/>
  <c r="GX21" i="77"/>
  <c r="GW21" i="77"/>
  <c r="GV21" i="77"/>
  <c r="GU21" i="77"/>
  <c r="GT21" i="77"/>
  <c r="GP21" i="77"/>
  <c r="GI21" i="77"/>
  <c r="GH21" i="77"/>
  <c r="GG21" i="77"/>
  <c r="GF21" i="77"/>
  <c r="GE21" i="77"/>
  <c r="GB21" i="77"/>
  <c r="GA21" i="77"/>
  <c r="FZ21" i="77"/>
  <c r="FY21" i="77"/>
  <c r="FW21" i="77"/>
  <c r="FV21" i="77"/>
  <c r="FU21" i="77"/>
  <c r="FT21" i="77"/>
  <c r="FS21" i="77"/>
  <c r="FR21" i="77"/>
  <c r="FQ21" i="77"/>
  <c r="FJ21" i="77"/>
  <c r="FI21" i="77"/>
  <c r="FH21" i="77"/>
  <c r="FG21" i="77"/>
  <c r="FF21" i="77"/>
  <c r="FP21" i="77" s="1"/>
  <c r="FE21" i="77"/>
  <c r="FD21" i="77"/>
  <c r="FB21" i="77"/>
  <c r="FA21" i="77"/>
  <c r="EZ21" i="77"/>
  <c r="EY21" i="77"/>
  <c r="EX21" i="77"/>
  <c r="EW21" i="77"/>
  <c r="EV21" i="77"/>
  <c r="EU21" i="77"/>
  <c r="ET21" i="77"/>
  <c r="ES21" i="77"/>
  <c r="ER21" i="77"/>
  <c r="EQ21" i="77"/>
  <c r="EP21" i="77"/>
  <c r="EO21" i="77"/>
  <c r="EN21" i="77"/>
  <c r="EM21" i="77"/>
  <c r="EL21" i="77"/>
  <c r="EK21" i="77"/>
  <c r="EJ21" i="77"/>
  <c r="EI21" i="77"/>
  <c r="EH21" i="77"/>
  <c r="EG21" i="77"/>
  <c r="EF21" i="77"/>
  <c r="EE21" i="77"/>
  <c r="ED21" i="77"/>
  <c r="EC21" i="77"/>
  <c r="EB21" i="77"/>
  <c r="EA21" i="77"/>
  <c r="DU21" i="77"/>
  <c r="DT21" i="77"/>
  <c r="DS21" i="77"/>
  <c r="DR21" i="77"/>
  <c r="DQ21" i="77"/>
  <c r="DP21" i="77"/>
  <c r="DO21" i="77"/>
  <c r="DN21" i="77"/>
  <c r="DK21" i="77"/>
  <c r="DJ21" i="77"/>
  <c r="DI21" i="77"/>
  <c r="DH21" i="77"/>
  <c r="DG21" i="77"/>
  <c r="DF21" i="77"/>
  <c r="DE21" i="77"/>
  <c r="DD21" i="77"/>
  <c r="DB21" i="77"/>
  <c r="DA21" i="77"/>
  <c r="CV21" i="77"/>
  <c r="CU21" i="77"/>
  <c r="CT21" i="77"/>
  <c r="CS21" i="77"/>
  <c r="GN21" i="77" s="1"/>
  <c r="CR21" i="77"/>
  <c r="GM21" i="77" s="1"/>
  <c r="CQ21" i="77"/>
  <c r="GL21" i="77" s="1"/>
  <c r="CP21" i="77"/>
  <c r="GJ21" i="77" s="1"/>
  <c r="GK21" i="77" s="1"/>
  <c r="CO21" i="77"/>
  <c r="DZ21" i="77" s="1"/>
  <c r="CN21" i="77"/>
  <c r="DY21" i="77" s="1"/>
  <c r="CM21" i="77"/>
  <c r="DX21" i="77" s="1"/>
  <c r="CL21" i="77"/>
  <c r="DW21" i="77" s="1"/>
  <c r="CG21" i="77" a="1"/>
  <c r="CG21" i="77" s="1"/>
  <c r="AW21" i="77"/>
  <c r="AV21" i="77"/>
  <c r="J21" i="77"/>
  <c r="G21" i="77"/>
  <c r="HX20" i="77" a="1"/>
  <c r="HX20" i="77" s="1"/>
  <c r="IW20" i="77" s="1"/>
  <c r="HW20" i="77" a="1"/>
  <c r="HW20" i="77" s="1"/>
  <c r="IV20" i="77" s="1"/>
  <c r="HV20" i="77" a="1"/>
  <c r="HV20" i="77" s="1"/>
  <c r="IU20" i="77" s="1"/>
  <c r="HU20" i="77" a="1"/>
  <c r="HU20" i="77" s="1"/>
  <c r="IT20" i="77" s="1"/>
  <c r="HT20" i="77" a="1"/>
  <c r="HT20" i="77" s="1"/>
  <c r="IS20" i="77" s="1"/>
  <c r="HS20" i="77" a="1"/>
  <c r="HS20" i="77" s="1"/>
  <c r="IR20" i="77" s="1"/>
  <c r="HR20" i="77" a="1"/>
  <c r="HR20" i="77" s="1"/>
  <c r="IQ20" i="77" s="1"/>
  <c r="HQ20" i="77" a="1"/>
  <c r="HQ20" i="77" s="1"/>
  <c r="IP20" i="77" s="1"/>
  <c r="HP20" i="77" a="1"/>
  <c r="HP20" i="77" s="1"/>
  <c r="IO20" i="77" s="1"/>
  <c r="HL20" i="77"/>
  <c r="HJ20" i="77"/>
  <c r="HH20" i="77"/>
  <c r="HB20" i="77"/>
  <c r="HA20" i="77"/>
  <c r="GZ20" i="77"/>
  <c r="GY20" i="77"/>
  <c r="GX20" i="77"/>
  <c r="GW20" i="77"/>
  <c r="GV20" i="77"/>
  <c r="GU20" i="77"/>
  <c r="GT20" i="77"/>
  <c r="GP20" i="77"/>
  <c r="GI20" i="77"/>
  <c r="GH20" i="77"/>
  <c r="GG20" i="77"/>
  <c r="GF20" i="77"/>
  <c r="GE20" i="77"/>
  <c r="GB20" i="77"/>
  <c r="GA20" i="77"/>
  <c r="FZ20" i="77"/>
  <c r="FY20" i="77"/>
  <c r="FW20" i="77"/>
  <c r="FV20" i="77"/>
  <c r="FU20" i="77"/>
  <c r="FT20" i="77"/>
  <c r="FS20" i="77"/>
  <c r="FR20" i="77"/>
  <c r="FQ20" i="77"/>
  <c r="FN20" i="77"/>
  <c r="FJ20" i="77"/>
  <c r="FI20" i="77"/>
  <c r="FH20" i="77"/>
  <c r="FG20" i="77"/>
  <c r="FF20" i="77"/>
  <c r="FP20" i="77" s="1"/>
  <c r="FE20" i="77"/>
  <c r="FD20" i="77"/>
  <c r="FB20" i="77"/>
  <c r="FA20" i="77"/>
  <c r="EZ20" i="77"/>
  <c r="EY20" i="77"/>
  <c r="EX20" i="77"/>
  <c r="EW20" i="77"/>
  <c r="EV20" i="77"/>
  <c r="EU20" i="77"/>
  <c r="ET20" i="77"/>
  <c r="ES20" i="77"/>
  <c r="ER20" i="77"/>
  <c r="EQ20" i="77"/>
  <c r="EP20" i="77"/>
  <c r="EO20" i="77"/>
  <c r="EN20" i="77"/>
  <c r="EM20" i="77"/>
  <c r="EL20" i="77"/>
  <c r="EK20" i="77"/>
  <c r="EJ20" i="77"/>
  <c r="EI20" i="77"/>
  <c r="EH20" i="77"/>
  <c r="EG20" i="77"/>
  <c r="EF20" i="77"/>
  <c r="EE20" i="77"/>
  <c r="ED20" i="77"/>
  <c r="EC20" i="77"/>
  <c r="EB20" i="77"/>
  <c r="EA20" i="77"/>
  <c r="DU20" i="77"/>
  <c r="DT20" i="77"/>
  <c r="DS20" i="77"/>
  <c r="DR20" i="77"/>
  <c r="DQ20" i="77"/>
  <c r="DP20" i="77"/>
  <c r="DO20" i="77"/>
  <c r="DN20" i="77"/>
  <c r="DK20" i="77"/>
  <c r="DJ20" i="77"/>
  <c r="DI20" i="77"/>
  <c r="DH20" i="77"/>
  <c r="DG20" i="77"/>
  <c r="DF20" i="77"/>
  <c r="DE20" i="77"/>
  <c r="DD20" i="77"/>
  <c r="DB20" i="77"/>
  <c r="DA20" i="77"/>
  <c r="CV20" i="77"/>
  <c r="CU20" i="77"/>
  <c r="CT20" i="77"/>
  <c r="CS20" i="77"/>
  <c r="GN20" i="77" s="1"/>
  <c r="CR20" i="77"/>
  <c r="GM20" i="77" s="1"/>
  <c r="CQ20" i="77"/>
  <c r="GL20" i="77" s="1"/>
  <c r="CP20" i="77"/>
  <c r="GJ20" i="77" s="1"/>
  <c r="GK20" i="77" s="1"/>
  <c r="CO20" i="77"/>
  <c r="DZ20" i="77" s="1"/>
  <c r="CN20" i="77"/>
  <c r="DY20" i="77" s="1"/>
  <c r="CM20" i="77"/>
  <c r="DX20" i="77" s="1"/>
  <c r="CL20" i="77"/>
  <c r="DW20" i="77" s="1"/>
  <c r="CG20" i="77" a="1"/>
  <c r="CG20" i="77" s="1"/>
  <c r="AW20" i="77"/>
  <c r="AV20" i="77"/>
  <c r="J20" i="77"/>
  <c r="G20" i="77"/>
  <c r="HX17" i="77" a="1"/>
  <c r="HX17" i="77" s="1"/>
  <c r="IW17" i="77" s="1"/>
  <c r="HW17" i="77" a="1"/>
  <c r="HW17" i="77" s="1"/>
  <c r="IV17" i="77" s="1"/>
  <c r="HV17" i="77" a="1"/>
  <c r="HV17" i="77" s="1"/>
  <c r="IU17" i="77" s="1"/>
  <c r="HU17" i="77" a="1"/>
  <c r="HU17" i="77" s="1"/>
  <c r="IT17" i="77" s="1"/>
  <c r="HT17" i="77" a="1"/>
  <c r="HT17" i="77" s="1"/>
  <c r="IS17" i="77" s="1"/>
  <c r="HS17" i="77" a="1"/>
  <c r="HS17" i="77" s="1"/>
  <c r="IR17" i="77" s="1"/>
  <c r="HR17" i="77" a="1"/>
  <c r="HR17" i="77" s="1"/>
  <c r="IQ17" i="77" s="1"/>
  <c r="HQ17" i="77" a="1"/>
  <c r="HQ17" i="77" s="1"/>
  <c r="IP17" i="77" s="1"/>
  <c r="HP17" i="77" a="1"/>
  <c r="HP17" i="77" s="1"/>
  <c r="IO17" i="77" s="1"/>
  <c r="HL17" i="77"/>
  <c r="HJ17" i="77"/>
  <c r="HH17" i="77"/>
  <c r="HB17" i="77"/>
  <c r="HA17" i="77"/>
  <c r="GZ17" i="77"/>
  <c r="GY17" i="77"/>
  <c r="GX17" i="77"/>
  <c r="GW17" i="77"/>
  <c r="GV17" i="77"/>
  <c r="GU17" i="77"/>
  <c r="GT17" i="77"/>
  <c r="GP17" i="77"/>
  <c r="GI17" i="77"/>
  <c r="GH17" i="77"/>
  <c r="GG17" i="77"/>
  <c r="GF17" i="77"/>
  <c r="GE17" i="77"/>
  <c r="GB17" i="77"/>
  <c r="GA17" i="77"/>
  <c r="FZ17" i="77"/>
  <c r="FY17" i="77"/>
  <c r="FW17" i="77"/>
  <c r="FV17" i="77"/>
  <c r="FU17" i="77"/>
  <c r="FT17" i="77"/>
  <c r="FS17" i="77"/>
  <c r="FR17" i="77"/>
  <c r="FQ17" i="77"/>
  <c r="FJ17" i="77"/>
  <c r="FI17" i="77"/>
  <c r="FH17" i="77"/>
  <c r="FG17" i="77"/>
  <c r="FF17" i="77"/>
  <c r="FE17" i="77"/>
  <c r="FD17" i="77"/>
  <c r="FB17" i="77"/>
  <c r="FA17" i="77"/>
  <c r="EZ17" i="77"/>
  <c r="EY17" i="77"/>
  <c r="EX17" i="77"/>
  <c r="EW17" i="77"/>
  <c r="EV17" i="77"/>
  <c r="EU17" i="77"/>
  <c r="ET17" i="77"/>
  <c r="ES17" i="77"/>
  <c r="ER17" i="77"/>
  <c r="EQ17" i="77"/>
  <c r="EP17" i="77"/>
  <c r="EO17" i="77"/>
  <c r="EN17" i="77"/>
  <c r="EM17" i="77"/>
  <c r="EL17" i="77"/>
  <c r="EK17" i="77"/>
  <c r="EJ17" i="77"/>
  <c r="EI17" i="77"/>
  <c r="EH17" i="77"/>
  <c r="EG17" i="77"/>
  <c r="EF17" i="77"/>
  <c r="EE17" i="77"/>
  <c r="ED17" i="77"/>
  <c r="EC17" i="77"/>
  <c r="EB17" i="77"/>
  <c r="EA17" i="77"/>
  <c r="DU17" i="77"/>
  <c r="DT17" i="77"/>
  <c r="DS17" i="77"/>
  <c r="DR17" i="77"/>
  <c r="DQ17" i="77"/>
  <c r="DP17" i="77"/>
  <c r="DO17" i="77"/>
  <c r="DN17" i="77"/>
  <c r="DK17" i="77"/>
  <c r="DJ17" i="77"/>
  <c r="DI17" i="77"/>
  <c r="DH17" i="77"/>
  <c r="DG17" i="77"/>
  <c r="DF17" i="77"/>
  <c r="DE17" i="77"/>
  <c r="DD17" i="77"/>
  <c r="DB17" i="77"/>
  <c r="DA17" i="77"/>
  <c r="CV17" i="77"/>
  <c r="CU17" i="77"/>
  <c r="CT17" i="77"/>
  <c r="CS17" i="77"/>
  <c r="GN17" i="77" s="1"/>
  <c r="CR17" i="77"/>
  <c r="GM17" i="77" s="1"/>
  <c r="CQ17" i="77"/>
  <c r="GL17" i="77" s="1"/>
  <c r="CP17" i="77"/>
  <c r="GJ17" i="77" s="1"/>
  <c r="GK17" i="77" s="1"/>
  <c r="CO17" i="77"/>
  <c r="DZ17" i="77" s="1"/>
  <c r="CN17" i="77"/>
  <c r="DY17" i="77" s="1"/>
  <c r="CM17" i="77"/>
  <c r="DX17" i="77" s="1"/>
  <c r="CL17" i="77"/>
  <c r="DW17" i="77" s="1"/>
  <c r="CG17" i="77" a="1"/>
  <c r="CG17" i="77" s="1"/>
  <c r="CK17" i="77" s="1"/>
  <c r="CZ17" i="77" s="1"/>
  <c r="AW17" i="77"/>
  <c r="AV17" i="77"/>
  <c r="J17" i="77"/>
  <c r="G17" i="77"/>
  <c r="IL4" i="77"/>
  <c r="HX4" i="77" a="1"/>
  <c r="HX4" i="77" s="1"/>
  <c r="IW4" i="77" s="1"/>
  <c r="HW4" i="77" a="1"/>
  <c r="HW4" i="77" s="1"/>
  <c r="IV4" i="77" s="1"/>
  <c r="HV4" i="77" a="1"/>
  <c r="HV4" i="77" s="1"/>
  <c r="IU4" i="77" s="1"/>
  <c r="HU4" i="77" a="1"/>
  <c r="HU4" i="77" s="1"/>
  <c r="IT4" i="77" s="1"/>
  <c r="HT4" i="77" a="1"/>
  <c r="HT4" i="77" s="1"/>
  <c r="IS4" i="77" s="1"/>
  <c r="HS4" i="77" a="1"/>
  <c r="HS4" i="77" s="1"/>
  <c r="IR4" i="77" s="1"/>
  <c r="HR4" i="77" a="1"/>
  <c r="HR4" i="77" s="1"/>
  <c r="IQ4" i="77" s="1"/>
  <c r="HQ4" i="77" a="1"/>
  <c r="HQ4" i="77" s="1"/>
  <c r="IP4" i="77" s="1"/>
  <c r="HP4" i="77" a="1"/>
  <c r="HP4" i="77" s="1"/>
  <c r="IO4" i="77" s="1"/>
  <c r="HL4" i="77"/>
  <c r="HJ4" i="77"/>
  <c r="HH4" i="77"/>
  <c r="HB4" i="77"/>
  <c r="HA4" i="77"/>
  <c r="GZ4" i="77"/>
  <c r="GY4" i="77"/>
  <c r="GX4" i="77"/>
  <c r="GW4" i="77"/>
  <c r="GV4" i="77"/>
  <c r="GU4" i="77"/>
  <c r="GT4" i="77"/>
  <c r="GP4" i="77"/>
  <c r="GM4" i="77"/>
  <c r="GL4" i="77"/>
  <c r="GI4" i="77"/>
  <c r="GH4" i="77"/>
  <c r="GG4" i="77"/>
  <c r="GF4" i="77"/>
  <c r="GE4" i="77"/>
  <c r="GD4" i="77"/>
  <c r="GC4" i="77"/>
  <c r="GB4" i="77"/>
  <c r="GA4" i="77"/>
  <c r="FZ4" i="77"/>
  <c r="FY4" i="77"/>
  <c r="FX4" i="77"/>
  <c r="FW4" i="77"/>
  <c r="FV4" i="77"/>
  <c r="FU4" i="77"/>
  <c r="FT4" i="77"/>
  <c r="FS4" i="77"/>
  <c r="FR4" i="77"/>
  <c r="FQ4" i="77"/>
  <c r="FJ4" i="77"/>
  <c r="FI4" i="77"/>
  <c r="FH4" i="77"/>
  <c r="FG4" i="77"/>
  <c r="FF4" i="77"/>
  <c r="FK4" i="77" s="1"/>
  <c r="FE4" i="77"/>
  <c r="FD4" i="77"/>
  <c r="FC4" i="77"/>
  <c r="FB4" i="77"/>
  <c r="FA4" i="77"/>
  <c r="EZ4" i="77"/>
  <c r="EY4" i="77"/>
  <c r="EX4" i="77"/>
  <c r="EW4" i="77"/>
  <c r="EV4" i="77"/>
  <c r="EU4" i="77"/>
  <c r="ET4" i="77"/>
  <c r="ES4" i="77"/>
  <c r="ER4" i="77"/>
  <c r="EQ4" i="77"/>
  <c r="EP4" i="77"/>
  <c r="EO4" i="77"/>
  <c r="EN4" i="77"/>
  <c r="EM4" i="77"/>
  <c r="EL4" i="77"/>
  <c r="EK4" i="77"/>
  <c r="EJ4" i="77"/>
  <c r="EI4" i="77"/>
  <c r="EH4" i="77"/>
  <c r="EG4" i="77"/>
  <c r="EF4" i="77"/>
  <c r="EE4" i="77"/>
  <c r="ED4" i="77"/>
  <c r="EC4" i="77"/>
  <c r="EB4" i="77"/>
  <c r="EA4" i="77"/>
  <c r="DV4" i="77"/>
  <c r="DU4" i="77"/>
  <c r="DT4" i="77"/>
  <c r="DS4" i="77"/>
  <c r="DR4" i="77"/>
  <c r="DQ4" i="77"/>
  <c r="DP4" i="77"/>
  <c r="DO4" i="77"/>
  <c r="DN4" i="77"/>
  <c r="DK4" i="77"/>
  <c r="DJ4" i="77"/>
  <c r="DI4" i="77"/>
  <c r="DH4" i="77"/>
  <c r="DG4" i="77"/>
  <c r="DF4" i="77"/>
  <c r="DE4" i="77"/>
  <c r="DD4" i="77"/>
  <c r="DC4" i="77"/>
  <c r="DB4" i="77"/>
  <c r="DA4" i="77"/>
  <c r="CV4" i="77"/>
  <c r="CU4" i="77"/>
  <c r="CT4" i="77"/>
  <c r="CS4" i="77"/>
  <c r="GN4" i="77" s="1"/>
  <c r="CR4" i="77"/>
  <c r="CQ4" i="77"/>
  <c r="CP4" i="77"/>
  <c r="GJ4" i="77" s="1"/>
  <c r="GK4" i="77" s="1"/>
  <c r="CO4" i="77"/>
  <c r="DZ4" i="77" s="1"/>
  <c r="CN4" i="77"/>
  <c r="DY4" i="77" s="1"/>
  <c r="CM4" i="77"/>
  <c r="DX4" i="77" s="1"/>
  <c r="CL4" i="77"/>
  <c r="DW4" i="77" s="1"/>
  <c r="CG4" i="77" a="1"/>
  <c r="CG4" i="77" s="1"/>
  <c r="AW4" i="77"/>
  <c r="AV4" i="77"/>
  <c r="J4" i="77"/>
  <c r="G4" i="77"/>
  <c r="IL3" i="77"/>
  <c r="HX3" i="77" a="1"/>
  <c r="HX3" i="77" s="1"/>
  <c r="IW3" i="77" s="1"/>
  <c r="HW3" i="77" a="1"/>
  <c r="HW3" i="77" s="1"/>
  <c r="IV3" i="77" s="1"/>
  <c r="HV3" i="77" a="1"/>
  <c r="HV3" i="77" s="1"/>
  <c r="IU3" i="77" s="1"/>
  <c r="HU3" i="77" a="1"/>
  <c r="HU3" i="77" s="1"/>
  <c r="IT3" i="77" s="1"/>
  <c r="HT3" i="77" a="1"/>
  <c r="HT3" i="77" s="1"/>
  <c r="IS3" i="77" s="1"/>
  <c r="HS3" i="77" a="1"/>
  <c r="HS3" i="77" s="1"/>
  <c r="IR3" i="77" s="1"/>
  <c r="HR3" i="77" a="1"/>
  <c r="HR3" i="77" s="1"/>
  <c r="IQ3" i="77" s="1"/>
  <c r="HQ3" i="77" a="1"/>
  <c r="HQ3" i="77" s="1"/>
  <c r="IP3" i="77" s="1"/>
  <c r="HP3" i="77" a="1"/>
  <c r="HP3" i="77" s="1"/>
  <c r="IO3" i="77" s="1"/>
  <c r="HL3" i="77"/>
  <c r="HJ3" i="77"/>
  <c r="HH3" i="77"/>
  <c r="HB3" i="77"/>
  <c r="HA3" i="77"/>
  <c r="GZ3" i="77"/>
  <c r="GY3" i="77"/>
  <c r="GX3" i="77"/>
  <c r="GW3" i="77"/>
  <c r="GV3" i="77"/>
  <c r="GU3" i="77"/>
  <c r="GT3" i="77"/>
  <c r="GP3" i="77"/>
  <c r="GI3" i="77"/>
  <c r="GH3" i="77"/>
  <c r="GG3" i="77"/>
  <c r="GF3" i="77"/>
  <c r="GE3" i="77"/>
  <c r="GD3" i="77"/>
  <c r="GC3" i="77"/>
  <c r="GB3" i="77"/>
  <c r="GA3" i="77"/>
  <c r="FZ3" i="77"/>
  <c r="FY3" i="77"/>
  <c r="FX3" i="77"/>
  <c r="FW3" i="77"/>
  <c r="FV3" i="77"/>
  <c r="FU3" i="77"/>
  <c r="FT3" i="77"/>
  <c r="FS3" i="77"/>
  <c r="FR3" i="77"/>
  <c r="FQ3" i="77"/>
  <c r="FJ3" i="77"/>
  <c r="FI3" i="77"/>
  <c r="FH3" i="77"/>
  <c r="FG3" i="77"/>
  <c r="FF3" i="77"/>
  <c r="FE3" i="77"/>
  <c r="FD3" i="77"/>
  <c r="FC3" i="77"/>
  <c r="FB3" i="77"/>
  <c r="FA3" i="77"/>
  <c r="EZ3" i="77"/>
  <c r="EY3" i="77"/>
  <c r="EX3" i="77"/>
  <c r="EW3" i="77"/>
  <c r="EV3" i="77"/>
  <c r="EU3" i="77"/>
  <c r="ET3" i="77"/>
  <c r="ES3" i="77"/>
  <c r="ER3" i="77"/>
  <c r="EQ3" i="77"/>
  <c r="EP3" i="77"/>
  <c r="EO3" i="77"/>
  <c r="EN3" i="77"/>
  <c r="EM3" i="77"/>
  <c r="EL3" i="77"/>
  <c r="EK3" i="77"/>
  <c r="EJ3" i="77"/>
  <c r="EI3" i="77"/>
  <c r="EH3" i="77"/>
  <c r="EG3" i="77"/>
  <c r="EF3" i="77"/>
  <c r="EE3" i="77"/>
  <c r="ED3" i="77"/>
  <c r="EC3" i="77"/>
  <c r="EB3" i="77"/>
  <c r="EA3" i="77"/>
  <c r="DV3" i="77"/>
  <c r="DU3" i="77"/>
  <c r="DT3" i="77"/>
  <c r="DS3" i="77"/>
  <c r="DR3" i="77"/>
  <c r="DQ3" i="77"/>
  <c r="DP3" i="77"/>
  <c r="DO3" i="77"/>
  <c r="DN3" i="77"/>
  <c r="DK3" i="77"/>
  <c r="DJ3" i="77"/>
  <c r="DI3" i="77"/>
  <c r="DH3" i="77"/>
  <c r="DG3" i="77"/>
  <c r="DF3" i="77"/>
  <c r="DE3" i="77"/>
  <c r="DD3" i="77"/>
  <c r="DC3" i="77"/>
  <c r="DB3" i="77"/>
  <c r="DA3" i="77"/>
  <c r="CV3" i="77"/>
  <c r="CU3" i="77"/>
  <c r="CT3" i="77"/>
  <c r="CS3" i="77"/>
  <c r="GN3" i="77" s="1"/>
  <c r="CR3" i="77"/>
  <c r="GM3" i="77" s="1"/>
  <c r="CQ3" i="77"/>
  <c r="GL3" i="77" s="1"/>
  <c r="CP3" i="77"/>
  <c r="GJ3" i="77" s="1"/>
  <c r="GK3" i="77" s="1"/>
  <c r="CO3" i="77"/>
  <c r="DZ3" i="77" s="1"/>
  <c r="CN3" i="77"/>
  <c r="DY3" i="77" s="1"/>
  <c r="CM3" i="77"/>
  <c r="DX3" i="77" s="1"/>
  <c r="CL3" i="77"/>
  <c r="DW3" i="77" s="1"/>
  <c r="CG3" i="77" a="1"/>
  <c r="CG3" i="77" s="1"/>
  <c r="CK3" i="77" s="1"/>
  <c r="CZ3" i="77" s="1"/>
  <c r="AW3" i="77"/>
  <c r="AV3" i="77"/>
  <c r="J3" i="77"/>
  <c r="G3" i="77"/>
  <c r="IL26" i="77"/>
  <c r="HX26" i="77" a="1"/>
  <c r="HX26" i="77" s="1"/>
  <c r="IW26" i="77" s="1"/>
  <c r="HW26" i="77" a="1"/>
  <c r="HW26" i="77" s="1"/>
  <c r="IV26" i="77" s="1"/>
  <c r="HV26" i="77" a="1"/>
  <c r="HV26" i="77" s="1"/>
  <c r="IU26" i="77" s="1"/>
  <c r="HU26" i="77" a="1"/>
  <c r="HU26" i="77" s="1"/>
  <c r="IT26" i="77" s="1"/>
  <c r="HT26" i="77" a="1"/>
  <c r="HT26" i="77" s="1"/>
  <c r="IS26" i="77" s="1"/>
  <c r="HS26" i="77" a="1"/>
  <c r="HS26" i="77" s="1"/>
  <c r="IR26" i="77" s="1"/>
  <c r="HR26" i="77" a="1"/>
  <c r="HR26" i="77" s="1"/>
  <c r="IQ26" i="77" s="1"/>
  <c r="HQ26" i="77" a="1"/>
  <c r="HQ26" i="77" s="1"/>
  <c r="IP26" i="77" s="1"/>
  <c r="HP26" i="77" a="1"/>
  <c r="HP26" i="77" s="1"/>
  <c r="IO26" i="77" s="1"/>
  <c r="HL26" i="77"/>
  <c r="HJ26" i="77"/>
  <c r="HH26" i="77"/>
  <c r="HB26" i="77"/>
  <c r="HA26" i="77"/>
  <c r="GZ26" i="77"/>
  <c r="GY26" i="77"/>
  <c r="GX26" i="77"/>
  <c r="GW26" i="77"/>
  <c r="GV26" i="77"/>
  <c r="GU26" i="77"/>
  <c r="GT26" i="77"/>
  <c r="GP26" i="77"/>
  <c r="GI26" i="77"/>
  <c r="GH26" i="77"/>
  <c r="GG26" i="77"/>
  <c r="GF26" i="77"/>
  <c r="GE26" i="77"/>
  <c r="GD26" i="77"/>
  <c r="GC26" i="77"/>
  <c r="GB26" i="77"/>
  <c r="GA26" i="77"/>
  <c r="FZ26" i="77"/>
  <c r="FY26" i="77"/>
  <c r="FX26" i="77"/>
  <c r="FW26" i="77"/>
  <c r="FV26" i="77"/>
  <c r="FU26" i="77"/>
  <c r="FT26" i="77"/>
  <c r="FS26" i="77"/>
  <c r="FR26" i="77"/>
  <c r="FQ26" i="77"/>
  <c r="FJ26" i="77"/>
  <c r="FI26" i="77"/>
  <c r="FH26" i="77"/>
  <c r="FG26" i="77"/>
  <c r="FF26" i="77"/>
  <c r="FE26" i="77"/>
  <c r="FD26" i="77"/>
  <c r="FC26" i="77"/>
  <c r="FB26" i="77"/>
  <c r="FA26" i="77"/>
  <c r="EZ26" i="77"/>
  <c r="EY26" i="77"/>
  <c r="EX26" i="77"/>
  <c r="EW26" i="77"/>
  <c r="EV26" i="77"/>
  <c r="EU26" i="77"/>
  <c r="ET26" i="77"/>
  <c r="ES26" i="77"/>
  <c r="ER26" i="77"/>
  <c r="EQ26" i="77"/>
  <c r="EP26" i="77"/>
  <c r="EO26" i="77"/>
  <c r="EN26" i="77"/>
  <c r="EM26" i="77"/>
  <c r="EL26" i="77"/>
  <c r="EK26" i="77"/>
  <c r="EJ26" i="77"/>
  <c r="EI26" i="77"/>
  <c r="EH26" i="77"/>
  <c r="EG26" i="77"/>
  <c r="EF26" i="77"/>
  <c r="EE26" i="77"/>
  <c r="ED26" i="77"/>
  <c r="EC26" i="77"/>
  <c r="EB26" i="77"/>
  <c r="EA26" i="77"/>
  <c r="DV26" i="77"/>
  <c r="DU26" i="77"/>
  <c r="DT26" i="77"/>
  <c r="DS26" i="77"/>
  <c r="DR26" i="77"/>
  <c r="DQ26" i="77"/>
  <c r="DP26" i="77"/>
  <c r="DO26" i="77"/>
  <c r="DN26" i="77"/>
  <c r="DK26" i="77"/>
  <c r="DJ26" i="77"/>
  <c r="DI26" i="77"/>
  <c r="DH26" i="77"/>
  <c r="DG26" i="77"/>
  <c r="DF26" i="77"/>
  <c r="DE26" i="77"/>
  <c r="DD26" i="77"/>
  <c r="DC26" i="77"/>
  <c r="DB26" i="77"/>
  <c r="DA26" i="77"/>
  <c r="CV26" i="77"/>
  <c r="CU26" i="77"/>
  <c r="CT26" i="77"/>
  <c r="CS26" i="77"/>
  <c r="GN26" i="77" s="1"/>
  <c r="CR26" i="77"/>
  <c r="GM26" i="77" s="1"/>
  <c r="CQ26" i="77"/>
  <c r="GL26" i="77" s="1"/>
  <c r="CP26" i="77"/>
  <c r="GJ26" i="77" s="1"/>
  <c r="GK26" i="77" s="1"/>
  <c r="CO26" i="77"/>
  <c r="DZ26" i="77" s="1"/>
  <c r="CN26" i="77"/>
  <c r="DY26" i="77" s="1"/>
  <c r="CM26" i="77"/>
  <c r="DX26" i="77" s="1"/>
  <c r="CL26" i="77"/>
  <c r="DW26" i="77" s="1"/>
  <c r="CG26" i="77" a="1"/>
  <c r="CG26" i="77" s="1"/>
  <c r="AW26" i="77"/>
  <c r="AV26" i="77"/>
  <c r="J26" i="77"/>
  <c r="G26" i="77"/>
  <c r="IL2" i="77"/>
  <c r="HX2" i="77" a="1"/>
  <c r="HX2" i="77" s="1"/>
  <c r="IW2" i="77" s="1"/>
  <c r="HW2" i="77" a="1"/>
  <c r="HW2" i="77" s="1"/>
  <c r="IV2" i="77" s="1"/>
  <c r="HV2" i="77" a="1"/>
  <c r="HV2" i="77" s="1"/>
  <c r="IU2" i="77" s="1"/>
  <c r="HU2" i="77" a="1"/>
  <c r="HU2" i="77" s="1"/>
  <c r="IT2" i="77" s="1"/>
  <c r="HT2" i="77" a="1"/>
  <c r="HT2" i="77" s="1"/>
  <c r="IS2" i="77" s="1"/>
  <c r="HS2" i="77" a="1"/>
  <c r="HS2" i="77" s="1"/>
  <c r="IR2" i="77" s="1"/>
  <c r="HR2" i="77" a="1"/>
  <c r="HR2" i="77" s="1"/>
  <c r="IQ2" i="77" s="1"/>
  <c r="HQ2" i="77" a="1"/>
  <c r="HQ2" i="77" s="1"/>
  <c r="IP2" i="77" s="1"/>
  <c r="HP2" i="77" a="1"/>
  <c r="HP2" i="77" s="1"/>
  <c r="IO2" i="77" s="1"/>
  <c r="HL2" i="77"/>
  <c r="HJ2" i="77"/>
  <c r="HH2" i="77"/>
  <c r="HI2" i="77" s="1"/>
  <c r="HB2" i="77"/>
  <c r="HA2" i="77"/>
  <c r="GZ2" i="77"/>
  <c r="GY2" i="77"/>
  <c r="GX2" i="77"/>
  <c r="GW2" i="77"/>
  <c r="GV2" i="77"/>
  <c r="GU2" i="77"/>
  <c r="GT2" i="77"/>
  <c r="GP2" i="77"/>
  <c r="GI2" i="77"/>
  <c r="GH2" i="77"/>
  <c r="GG2" i="77"/>
  <c r="GF2" i="77"/>
  <c r="GE2" i="77"/>
  <c r="GD2" i="77"/>
  <c r="GC2" i="77"/>
  <c r="GB2" i="77"/>
  <c r="GA2" i="77"/>
  <c r="FZ2" i="77"/>
  <c r="FY2" i="77"/>
  <c r="FX2" i="77"/>
  <c r="FW2" i="77"/>
  <c r="FV2" i="77"/>
  <c r="FU2" i="77"/>
  <c r="FT2" i="77"/>
  <c r="FS2" i="77"/>
  <c r="FR2" i="77"/>
  <c r="FQ2" i="77"/>
  <c r="FJ2" i="77"/>
  <c r="FI2" i="77"/>
  <c r="FH2" i="77"/>
  <c r="FG2" i="77"/>
  <c r="FF2" i="77"/>
  <c r="FP2" i="77" s="1"/>
  <c r="FE2" i="77"/>
  <c r="FD2" i="77"/>
  <c r="FC2" i="77"/>
  <c r="FB2" i="77"/>
  <c r="FA2" i="77"/>
  <c r="EZ2" i="77"/>
  <c r="EY2" i="77"/>
  <c r="EX2" i="77"/>
  <c r="EW2" i="77"/>
  <c r="EV2" i="77"/>
  <c r="EU2" i="77"/>
  <c r="ET2" i="77"/>
  <c r="ES2" i="77"/>
  <c r="ER2" i="77"/>
  <c r="EQ2" i="77"/>
  <c r="EP2" i="77"/>
  <c r="EO2" i="77"/>
  <c r="EN2" i="77"/>
  <c r="EM2" i="77"/>
  <c r="EL2" i="77"/>
  <c r="EK2" i="77"/>
  <c r="EJ2" i="77"/>
  <c r="EI2" i="77"/>
  <c r="EH2" i="77"/>
  <c r="EG2" i="77"/>
  <c r="EF2" i="77"/>
  <c r="EE2" i="77"/>
  <c r="ED2" i="77"/>
  <c r="EC2" i="77"/>
  <c r="EB2" i="77"/>
  <c r="EA2" i="77"/>
  <c r="DV2" i="77"/>
  <c r="DU2" i="77"/>
  <c r="DT2" i="77"/>
  <c r="DS2" i="77"/>
  <c r="DR2" i="77"/>
  <c r="DQ2" i="77"/>
  <c r="DP2" i="77"/>
  <c r="DO2" i="77"/>
  <c r="DN2" i="77"/>
  <c r="DK2" i="77"/>
  <c r="DJ2" i="77"/>
  <c r="DI2" i="77"/>
  <c r="DH2" i="77"/>
  <c r="DG2" i="77"/>
  <c r="DF2" i="77"/>
  <c r="DE2" i="77"/>
  <c r="DD2" i="77"/>
  <c r="DC2" i="77"/>
  <c r="DB2" i="77"/>
  <c r="DA2" i="77"/>
  <c r="CV2" i="77"/>
  <c r="CU2" i="77"/>
  <c r="CT2" i="77"/>
  <c r="CS2" i="77"/>
  <c r="GN2" i="77" s="1"/>
  <c r="CR2" i="77"/>
  <c r="GM2" i="77" s="1"/>
  <c r="CQ2" i="77"/>
  <c r="GL2" i="77" s="1"/>
  <c r="CP2" i="77"/>
  <c r="GJ2" i="77" s="1"/>
  <c r="GK2" i="77" s="1"/>
  <c r="CO2" i="77"/>
  <c r="DZ2" i="77" s="1"/>
  <c r="CN2" i="77"/>
  <c r="DY2" i="77" s="1"/>
  <c r="CM2" i="77"/>
  <c r="DX2" i="77" s="1"/>
  <c r="CL2" i="77"/>
  <c r="DW2" i="77" s="1"/>
  <c r="CG2" i="77" a="1"/>
  <c r="CG2" i="77" s="1"/>
  <c r="AW2" i="77"/>
  <c r="AV2" i="77"/>
  <c r="AX2" i="77" s="1"/>
  <c r="J2" i="77"/>
  <c r="G2" i="77"/>
  <c r="IL2" i="96"/>
  <c r="HX2" i="96" a="1"/>
  <c r="HX2" i="96" s="1"/>
  <c r="IW2" i="96" s="1"/>
  <c r="HW2" i="96" a="1"/>
  <c r="HW2" i="96" s="1"/>
  <c r="IV2" i="96" s="1"/>
  <c r="HV2" i="96" a="1"/>
  <c r="HV2" i="96" s="1"/>
  <c r="IU2" i="96" s="1"/>
  <c r="HU2" i="96" a="1"/>
  <c r="HU2" i="96" s="1"/>
  <c r="IT2" i="96" s="1"/>
  <c r="HT2" i="96" a="1"/>
  <c r="HT2" i="96" s="1"/>
  <c r="IS2" i="96" s="1"/>
  <c r="HS2" i="96"/>
  <c r="IR2" i="96" s="1"/>
  <c r="HS2" i="96" a="1"/>
  <c r="HR2" i="96" a="1"/>
  <c r="HR2" i="96" s="1"/>
  <c r="IQ2" i="96" s="1"/>
  <c r="HQ2" i="96" a="1"/>
  <c r="HQ2" i="96" s="1"/>
  <c r="IP2" i="96" s="1"/>
  <c r="HP2" i="96" a="1"/>
  <c r="HP2" i="96" s="1"/>
  <c r="IO2" i="96" s="1"/>
  <c r="HL2" i="96"/>
  <c r="HJ2" i="96"/>
  <c r="HI2" i="96"/>
  <c r="HH2" i="96"/>
  <c r="HB2" i="96"/>
  <c r="HA2" i="96"/>
  <c r="GZ2" i="96"/>
  <c r="GY2" i="96"/>
  <c r="GX2" i="96"/>
  <c r="GW2" i="96"/>
  <c r="GV2" i="96"/>
  <c r="GU2" i="96"/>
  <c r="HC2" i="96" s="1"/>
  <c r="GT2" i="96"/>
  <c r="GP2" i="96"/>
  <c r="GI2" i="96"/>
  <c r="GH2" i="96"/>
  <c r="GG2" i="96"/>
  <c r="GF2" i="96"/>
  <c r="GE2" i="96"/>
  <c r="GD2" i="96"/>
  <c r="GC2" i="96"/>
  <c r="GB2" i="96"/>
  <c r="GA2" i="96"/>
  <c r="FZ2" i="96"/>
  <c r="FY2" i="96"/>
  <c r="FX2" i="96"/>
  <c r="FW2" i="96"/>
  <c r="FV2" i="96"/>
  <c r="FU2" i="96"/>
  <c r="FT2" i="96"/>
  <c r="FS2" i="96"/>
  <c r="FR2" i="96"/>
  <c r="FQ2" i="96"/>
  <c r="FP2" i="96"/>
  <c r="FO2" i="96"/>
  <c r="FN2" i="96"/>
  <c r="FJ2" i="96"/>
  <c r="FM2" i="96" s="1"/>
  <c r="FI2" i="96"/>
  <c r="FL2" i="96" s="1"/>
  <c r="FH2" i="96"/>
  <c r="FK2" i="96" s="1"/>
  <c r="FG2" i="96"/>
  <c r="FF2" i="96"/>
  <c r="FE2" i="96"/>
  <c r="FD2" i="96"/>
  <c r="FC2" i="96"/>
  <c r="FB2" i="96"/>
  <c r="FA2" i="96"/>
  <c r="EZ2" i="96"/>
  <c r="EY2" i="96"/>
  <c r="EX2" i="96"/>
  <c r="EW2" i="96"/>
  <c r="EV2" i="96"/>
  <c r="EU2" i="96"/>
  <c r="ET2" i="96"/>
  <c r="ES2" i="96"/>
  <c r="ER2" i="96"/>
  <c r="EQ2" i="96"/>
  <c r="EP2" i="96"/>
  <c r="EO2" i="96"/>
  <c r="EN2" i="96"/>
  <c r="EM2" i="96"/>
  <c r="EL2" i="96"/>
  <c r="EK2" i="96"/>
  <c r="EJ2" i="96"/>
  <c r="EI2" i="96"/>
  <c r="EH2" i="96"/>
  <c r="EG2" i="96"/>
  <c r="EF2" i="96"/>
  <c r="EE2" i="96"/>
  <c r="ED2" i="96"/>
  <c r="EC2" i="96"/>
  <c r="EB2" i="96"/>
  <c r="EA2" i="96"/>
  <c r="DY2" i="96"/>
  <c r="DX2" i="96"/>
  <c r="DV2" i="96"/>
  <c r="DU2" i="96"/>
  <c r="DT2" i="96"/>
  <c r="DS2" i="96"/>
  <c r="DR2" i="96"/>
  <c r="DQ2" i="96"/>
  <c r="DP2" i="96"/>
  <c r="DO2" i="96"/>
  <c r="DN2" i="96"/>
  <c r="DK2" i="96"/>
  <c r="DJ2" i="96"/>
  <c r="DI2" i="96"/>
  <c r="DH2" i="96"/>
  <c r="DG2" i="96"/>
  <c r="DF2" i="96"/>
  <c r="DE2" i="96"/>
  <c r="DD2" i="96"/>
  <c r="DC2" i="96"/>
  <c r="DB2" i="96"/>
  <c r="DA2" i="96"/>
  <c r="CV2" i="96"/>
  <c r="CU2" i="96"/>
  <c r="CT2" i="96"/>
  <c r="CS2" i="96"/>
  <c r="GN2" i="96" s="1"/>
  <c r="CR2" i="96"/>
  <c r="GM2" i="96" s="1"/>
  <c r="CQ2" i="96"/>
  <c r="GL2" i="96" s="1"/>
  <c r="CP2" i="96"/>
  <c r="GJ2" i="96" s="1"/>
  <c r="GK2" i="96" s="1"/>
  <c r="CO2" i="96"/>
  <c r="DZ2" i="96" s="1"/>
  <c r="CN2" i="96"/>
  <c r="CM2" i="96"/>
  <c r="CL2" i="96"/>
  <c r="DW2" i="96" s="1"/>
  <c r="CG2" i="96" a="1"/>
  <c r="CG2" i="96" s="1"/>
  <c r="AW2" i="96"/>
  <c r="AV2" i="96"/>
  <c r="AX2" i="96" s="1"/>
  <c r="J2" i="96"/>
  <c r="G2" i="96"/>
  <c r="IQ2" i="95"/>
  <c r="IL2" i="95"/>
  <c r="HX2" i="95"/>
  <c r="IW2" i="95" s="1"/>
  <c r="HX2" i="95" a="1"/>
  <c r="HW2" i="95" a="1"/>
  <c r="HW2" i="95" s="1"/>
  <c r="IV2" i="95" s="1"/>
  <c r="HV2" i="95" a="1"/>
  <c r="HV2" i="95" s="1"/>
  <c r="IU2" i="95" s="1"/>
  <c r="HU2" i="95"/>
  <c r="IT2" i="95" s="1"/>
  <c r="HU2" i="95" a="1"/>
  <c r="HT2" i="95" a="1"/>
  <c r="HT2" i="95" s="1"/>
  <c r="IS2" i="95" s="1"/>
  <c r="HS2" i="95"/>
  <c r="IR2" i="95" s="1"/>
  <c r="HS2" i="95" a="1"/>
  <c r="HR2" i="95"/>
  <c r="HR2" i="95" a="1"/>
  <c r="HQ2" i="95" a="1"/>
  <c r="HQ2" i="95" s="1"/>
  <c r="IP2" i="95" s="1"/>
  <c r="HP2" i="95" a="1"/>
  <c r="HP2" i="95" s="1"/>
  <c r="IO2" i="95" s="1"/>
  <c r="HL2" i="95"/>
  <c r="HJ2" i="95"/>
  <c r="HI2" i="95"/>
  <c r="HH2" i="95"/>
  <c r="HB2" i="95"/>
  <c r="HA2" i="95"/>
  <c r="GZ2" i="95"/>
  <c r="GY2" i="95"/>
  <c r="GX2" i="95"/>
  <c r="GW2" i="95"/>
  <c r="GV2" i="95"/>
  <c r="GU2" i="95"/>
  <c r="GT2" i="95"/>
  <c r="HC2" i="95" s="1"/>
  <c r="GP2" i="95"/>
  <c r="GM2" i="95"/>
  <c r="GL2" i="95"/>
  <c r="GJ2" i="95"/>
  <c r="GK2" i="95" s="1"/>
  <c r="GI2" i="95"/>
  <c r="GH2" i="95"/>
  <c r="GG2" i="95"/>
  <c r="GF2" i="95"/>
  <c r="GE2" i="95"/>
  <c r="GD2" i="95"/>
  <c r="GC2" i="95"/>
  <c r="GB2" i="95"/>
  <c r="GA2" i="95"/>
  <c r="FZ2" i="95"/>
  <c r="FY2" i="95"/>
  <c r="FX2" i="95"/>
  <c r="FW2" i="95"/>
  <c r="FV2" i="95"/>
  <c r="FU2" i="95"/>
  <c r="FT2" i="95"/>
  <c r="FS2" i="95"/>
  <c r="FR2" i="95"/>
  <c r="FQ2" i="95"/>
  <c r="FO2" i="95"/>
  <c r="FN2" i="95"/>
  <c r="FM2" i="95"/>
  <c r="FL2" i="95"/>
  <c r="FJ2" i="95"/>
  <c r="FI2" i="95"/>
  <c r="FH2" i="95"/>
  <c r="FK2" i="95" s="1"/>
  <c r="FG2" i="95"/>
  <c r="FF2" i="95"/>
  <c r="FP2" i="95" s="1"/>
  <c r="FE2" i="95"/>
  <c r="FD2" i="95"/>
  <c r="FC2" i="95"/>
  <c r="FB2" i="95"/>
  <c r="FA2" i="95"/>
  <c r="EZ2" i="95"/>
  <c r="EY2" i="95"/>
  <c r="EX2" i="95"/>
  <c r="EW2" i="95"/>
  <c r="EV2" i="95"/>
  <c r="EU2" i="95"/>
  <c r="ET2" i="95"/>
  <c r="ES2" i="95"/>
  <c r="ER2" i="95"/>
  <c r="EQ2" i="95"/>
  <c r="EP2" i="95"/>
  <c r="EO2" i="95"/>
  <c r="EN2" i="95"/>
  <c r="EM2" i="95"/>
  <c r="EL2" i="95"/>
  <c r="EK2" i="95"/>
  <c r="EJ2" i="95"/>
  <c r="EI2" i="95"/>
  <c r="EH2" i="95"/>
  <c r="EG2" i="95"/>
  <c r="EF2" i="95"/>
  <c r="EE2" i="95"/>
  <c r="ED2" i="95"/>
  <c r="EC2" i="95"/>
  <c r="EB2" i="95"/>
  <c r="EA2" i="95"/>
  <c r="DY2" i="95"/>
  <c r="DX2" i="95"/>
  <c r="DW2" i="95"/>
  <c r="DV2" i="95"/>
  <c r="DU2" i="95"/>
  <c r="DT2" i="95"/>
  <c r="DS2" i="95"/>
  <c r="DR2" i="95"/>
  <c r="DQ2" i="95"/>
  <c r="DP2" i="95"/>
  <c r="DO2" i="95"/>
  <c r="DN2" i="95"/>
  <c r="DK2" i="95"/>
  <c r="DJ2" i="95"/>
  <c r="DI2" i="95"/>
  <c r="DH2" i="95"/>
  <c r="DG2" i="95"/>
  <c r="DF2" i="95"/>
  <c r="DE2" i="95"/>
  <c r="DD2" i="95"/>
  <c r="DC2" i="95"/>
  <c r="DB2" i="95"/>
  <c r="DA2" i="95"/>
  <c r="CV2" i="95"/>
  <c r="CU2" i="95"/>
  <c r="CT2" i="95"/>
  <c r="CS2" i="95"/>
  <c r="GN2" i="95" s="1"/>
  <c r="CR2" i="95"/>
  <c r="CQ2" i="95"/>
  <c r="CP2" i="95"/>
  <c r="CO2" i="95"/>
  <c r="DZ2" i="95" s="1"/>
  <c r="CN2" i="95"/>
  <c r="CM2" i="95"/>
  <c r="CL2" i="95"/>
  <c r="CG2" i="95"/>
  <c r="DL2" i="95" s="1"/>
  <c r="CG2" i="95" a="1"/>
  <c r="AW2" i="95"/>
  <c r="AV2" i="95"/>
  <c r="AX2" i="95" s="1"/>
  <c r="J2" i="95"/>
  <c r="G2" i="95"/>
  <c r="HX3" i="95" a="1"/>
  <c r="HX3" i="95" s="1"/>
  <c r="IW3" i="95" s="1"/>
  <c r="HW3" i="95" a="1"/>
  <c r="HW3" i="95" s="1"/>
  <c r="IV3" i="95" s="1"/>
  <c r="HV3" i="95" a="1"/>
  <c r="HV3" i="95" s="1"/>
  <c r="IU3" i="95" s="1"/>
  <c r="HU3" i="95" a="1"/>
  <c r="HU3" i="95" s="1"/>
  <c r="IT3" i="95" s="1"/>
  <c r="HT3" i="95" a="1"/>
  <c r="HT3" i="95" s="1"/>
  <c r="IS3" i="95" s="1"/>
  <c r="HS3" i="95" a="1"/>
  <c r="HS3" i="95" s="1"/>
  <c r="IR3" i="95" s="1"/>
  <c r="HR3" i="95" a="1"/>
  <c r="HR3" i="95" s="1"/>
  <c r="IQ3" i="95" s="1"/>
  <c r="HQ3" i="95" a="1"/>
  <c r="HQ3" i="95" s="1"/>
  <c r="IP3" i="95" s="1"/>
  <c r="HP3" i="95" a="1"/>
  <c r="HP3" i="95" s="1"/>
  <c r="IO3" i="95" s="1"/>
  <c r="HL3" i="95"/>
  <c r="HJ3" i="95"/>
  <c r="HH3" i="95"/>
  <c r="HI3" i="95" s="1"/>
  <c r="HB3" i="95"/>
  <c r="HA3" i="95"/>
  <c r="GZ3" i="95"/>
  <c r="GY3" i="95"/>
  <c r="GX3" i="95"/>
  <c r="GW3" i="95"/>
  <c r="GV3" i="95"/>
  <c r="GU3" i="95"/>
  <c r="GT3" i="95"/>
  <c r="HC3" i="95" s="1"/>
  <c r="GP3" i="95"/>
  <c r="GJ3" i="95"/>
  <c r="GK3" i="95" s="1"/>
  <c r="GI3" i="95"/>
  <c r="GH3" i="95"/>
  <c r="GG3" i="95"/>
  <c r="GF3" i="95"/>
  <c r="GE3" i="95"/>
  <c r="GB3" i="95"/>
  <c r="GA3" i="95"/>
  <c r="FZ3" i="95"/>
  <c r="FY3" i="95"/>
  <c r="FW3" i="95"/>
  <c r="FV3" i="95"/>
  <c r="FU3" i="95"/>
  <c r="FT3" i="95"/>
  <c r="FS3" i="95"/>
  <c r="FR3" i="95"/>
  <c r="FQ3" i="95"/>
  <c r="FP3" i="95"/>
  <c r="FJ3" i="95"/>
  <c r="FM3" i="95" s="1"/>
  <c r="FI3" i="95"/>
  <c r="FL3" i="95" s="1"/>
  <c r="FH3" i="95"/>
  <c r="FK3" i="95" s="1"/>
  <c r="FG3" i="95"/>
  <c r="FF3" i="95"/>
  <c r="FE3" i="95"/>
  <c r="FO3" i="95" s="1"/>
  <c r="FD3" i="95"/>
  <c r="FB3" i="95"/>
  <c r="FA3" i="95"/>
  <c r="EZ3" i="95"/>
  <c r="EY3" i="95"/>
  <c r="EX3" i="95"/>
  <c r="EW3" i="95"/>
  <c r="EV3" i="95"/>
  <c r="EU3" i="95"/>
  <c r="ET3" i="95"/>
  <c r="ES3" i="95"/>
  <c r="ER3" i="95"/>
  <c r="EQ3" i="95"/>
  <c r="EP3" i="95"/>
  <c r="EO3" i="95"/>
  <c r="EN3" i="95"/>
  <c r="EM3" i="95"/>
  <c r="EL3" i="95"/>
  <c r="EK3" i="95"/>
  <c r="EJ3" i="95"/>
  <c r="EI3" i="95"/>
  <c r="EH3" i="95"/>
  <c r="EG3" i="95"/>
  <c r="EF3" i="95"/>
  <c r="EE3" i="95"/>
  <c r="ED3" i="95"/>
  <c r="EC3" i="95"/>
  <c r="EB3" i="95"/>
  <c r="EA3" i="95"/>
  <c r="DU3" i="95"/>
  <c r="DT3" i="95"/>
  <c r="DS3" i="95"/>
  <c r="DR3" i="95"/>
  <c r="DQ3" i="95"/>
  <c r="DP3" i="95"/>
  <c r="DO3" i="95"/>
  <c r="DN3" i="95"/>
  <c r="DK3" i="95"/>
  <c r="DJ3" i="95"/>
  <c r="DI3" i="95"/>
  <c r="DH3" i="95"/>
  <c r="DG3" i="95"/>
  <c r="DF3" i="95"/>
  <c r="DE3" i="95"/>
  <c r="DD3" i="95"/>
  <c r="DB3" i="95"/>
  <c r="DA3" i="95"/>
  <c r="CV3" i="95"/>
  <c r="CU3" i="95"/>
  <c r="CT3" i="95"/>
  <c r="CS3" i="95"/>
  <c r="GN3" i="95" s="1"/>
  <c r="CR3" i="95"/>
  <c r="GM3" i="95" s="1"/>
  <c r="CQ3" i="95"/>
  <c r="GL3" i="95" s="1"/>
  <c r="CP3" i="95"/>
  <c r="CO3" i="95"/>
  <c r="DZ3" i="95" s="1"/>
  <c r="CN3" i="95"/>
  <c r="DY3" i="95" s="1"/>
  <c r="CM3" i="95"/>
  <c r="DX3" i="95" s="1"/>
  <c r="CL3" i="95"/>
  <c r="DW3" i="95" s="1"/>
  <c r="CG3" i="95" a="1"/>
  <c r="CG3" i="95" s="1"/>
  <c r="AW3" i="95"/>
  <c r="AV3" i="95"/>
  <c r="J3" i="95"/>
  <c r="G3" i="95"/>
  <c r="HX3" i="70" a="1"/>
  <c r="HX3" i="70" s="1"/>
  <c r="IW3" i="70" s="1"/>
  <c r="HW3" i="70" a="1"/>
  <c r="HW3" i="70" s="1"/>
  <c r="IV3" i="70" s="1"/>
  <c r="HV3" i="70" a="1"/>
  <c r="HV3" i="70" s="1"/>
  <c r="IU3" i="70" s="1"/>
  <c r="HU3" i="70" a="1"/>
  <c r="HU3" i="70" s="1"/>
  <c r="IT3" i="70" s="1"/>
  <c r="HT3" i="70" a="1"/>
  <c r="HT3" i="70" s="1"/>
  <c r="IS3" i="70" s="1"/>
  <c r="HS3" i="70" a="1"/>
  <c r="HS3" i="70" s="1"/>
  <c r="IR3" i="70" s="1"/>
  <c r="HR3" i="70" a="1"/>
  <c r="HR3" i="70" s="1"/>
  <c r="IQ3" i="70" s="1"/>
  <c r="HQ3" i="70" a="1"/>
  <c r="HQ3" i="70" s="1"/>
  <c r="IP3" i="70" s="1"/>
  <c r="HP3" i="70" a="1"/>
  <c r="HP3" i="70" s="1"/>
  <c r="HL3" i="70"/>
  <c r="HJ3" i="70"/>
  <c r="HH3" i="70"/>
  <c r="HI3" i="70" s="1"/>
  <c r="HB3" i="70"/>
  <c r="HA3" i="70"/>
  <c r="GZ3" i="70"/>
  <c r="GY3" i="70"/>
  <c r="GX3" i="70"/>
  <c r="GW3" i="70"/>
  <c r="GV3" i="70"/>
  <c r="GU3" i="70"/>
  <c r="GT3" i="70"/>
  <c r="GP3" i="70"/>
  <c r="GJ3" i="70"/>
  <c r="GK3" i="70" s="1"/>
  <c r="GI3" i="70"/>
  <c r="GH3" i="70"/>
  <c r="GG3" i="70"/>
  <c r="GF3" i="70"/>
  <c r="GE3" i="70"/>
  <c r="GB3" i="70"/>
  <c r="GA3" i="70"/>
  <c r="FZ3" i="70"/>
  <c r="FY3" i="70"/>
  <c r="FW3" i="70"/>
  <c r="FV3" i="70"/>
  <c r="FU3" i="70"/>
  <c r="FT3" i="70"/>
  <c r="FS3" i="70"/>
  <c r="FR3" i="70"/>
  <c r="FQ3" i="70"/>
  <c r="FP3" i="70"/>
  <c r="FJ3" i="70"/>
  <c r="FI3" i="70"/>
  <c r="FH3" i="70"/>
  <c r="FG3" i="70"/>
  <c r="FF3" i="70"/>
  <c r="FE3" i="70"/>
  <c r="FO3" i="70" s="1"/>
  <c r="FD3" i="70"/>
  <c r="FB3" i="70"/>
  <c r="FA3" i="70"/>
  <c r="EZ3" i="70"/>
  <c r="EY3" i="70"/>
  <c r="EX3" i="70"/>
  <c r="EW3" i="70"/>
  <c r="EV3" i="70"/>
  <c r="EU3" i="70"/>
  <c r="ET3" i="70"/>
  <c r="ES3" i="70"/>
  <c r="ER3" i="70"/>
  <c r="EQ3" i="70"/>
  <c r="EP3" i="70"/>
  <c r="EO3" i="70"/>
  <c r="EN3" i="70"/>
  <c r="EM3" i="70"/>
  <c r="EL3" i="70"/>
  <c r="EK3" i="70"/>
  <c r="EJ3" i="70"/>
  <c r="EI3" i="70"/>
  <c r="EH3" i="70"/>
  <c r="EG3" i="70"/>
  <c r="EF3" i="70"/>
  <c r="EE3" i="70"/>
  <c r="ED3" i="70"/>
  <c r="EC3" i="70"/>
  <c r="EB3" i="70"/>
  <c r="EA3" i="70"/>
  <c r="DU3" i="70"/>
  <c r="DT3" i="70"/>
  <c r="DS3" i="70"/>
  <c r="DR3" i="70"/>
  <c r="DQ3" i="70"/>
  <c r="DP3" i="70"/>
  <c r="DO3" i="70"/>
  <c r="DN3" i="70"/>
  <c r="DK3" i="70"/>
  <c r="DJ3" i="70"/>
  <c r="DI3" i="70"/>
  <c r="DH3" i="70"/>
  <c r="DG3" i="70"/>
  <c r="DF3" i="70"/>
  <c r="DE3" i="70"/>
  <c r="DD3" i="70"/>
  <c r="DB3" i="70"/>
  <c r="DA3" i="70"/>
  <c r="CV3" i="70"/>
  <c r="CU3" i="70"/>
  <c r="CT3" i="70"/>
  <c r="CS3" i="70"/>
  <c r="GN3" i="70" s="1"/>
  <c r="CR3" i="70"/>
  <c r="GM3" i="70" s="1"/>
  <c r="CQ3" i="70"/>
  <c r="GL3" i="70" s="1"/>
  <c r="CP3" i="70"/>
  <c r="CO3" i="70"/>
  <c r="DZ3" i="70" s="1"/>
  <c r="CN3" i="70"/>
  <c r="DY3" i="70" s="1"/>
  <c r="CM3" i="70"/>
  <c r="DX3" i="70" s="1"/>
  <c r="CL3" i="70"/>
  <c r="DW3" i="70" s="1"/>
  <c r="CG3" i="70" a="1"/>
  <c r="CG3" i="70" s="1"/>
  <c r="AW3" i="70"/>
  <c r="AV3" i="70"/>
  <c r="J3" i="70"/>
  <c r="G3" i="70"/>
  <c r="HX4" i="70" a="1"/>
  <c r="HX4" i="70" s="1"/>
  <c r="IW4" i="70" s="1"/>
  <c r="HW4" i="70" a="1"/>
  <c r="HW4" i="70" s="1"/>
  <c r="IV4" i="70" s="1"/>
  <c r="HV4" i="70" a="1"/>
  <c r="HV4" i="70" s="1"/>
  <c r="IU4" i="70" s="1"/>
  <c r="HU4" i="70" a="1"/>
  <c r="HU4" i="70" s="1"/>
  <c r="IT4" i="70" s="1"/>
  <c r="HT4" i="70" a="1"/>
  <c r="HT4" i="70" s="1"/>
  <c r="IS4" i="70" s="1"/>
  <c r="HS4" i="70" a="1"/>
  <c r="HS4" i="70" s="1"/>
  <c r="IR4" i="70" s="1"/>
  <c r="HR4" i="70" a="1"/>
  <c r="HR4" i="70" s="1"/>
  <c r="IQ4" i="70" s="1"/>
  <c r="HQ4" i="70" a="1"/>
  <c r="HQ4" i="70" s="1"/>
  <c r="IP4" i="70" s="1"/>
  <c r="HP4" i="70" a="1"/>
  <c r="HP4" i="70" s="1"/>
  <c r="IO4" i="70" s="1"/>
  <c r="HL4" i="70"/>
  <c r="HJ4" i="70"/>
  <c r="HH4" i="70"/>
  <c r="HB4" i="70"/>
  <c r="HA4" i="70"/>
  <c r="GZ4" i="70"/>
  <c r="GY4" i="70"/>
  <c r="GX4" i="70"/>
  <c r="GW4" i="70"/>
  <c r="GV4" i="70"/>
  <c r="GU4" i="70"/>
  <c r="GT4" i="70"/>
  <c r="GP4" i="70"/>
  <c r="GM4" i="70"/>
  <c r="GL4" i="70"/>
  <c r="GI4" i="70"/>
  <c r="GH4" i="70"/>
  <c r="GG4" i="70"/>
  <c r="GF4" i="70"/>
  <c r="GE4" i="70"/>
  <c r="GB4" i="70"/>
  <c r="GA4" i="70"/>
  <c r="FZ4" i="70"/>
  <c r="FY4" i="70"/>
  <c r="FW4" i="70"/>
  <c r="FV4" i="70"/>
  <c r="FU4" i="70"/>
  <c r="FT4" i="70"/>
  <c r="FS4" i="70"/>
  <c r="FR4" i="70"/>
  <c r="FQ4" i="70"/>
  <c r="FP4" i="70"/>
  <c r="FO4" i="70"/>
  <c r="FJ4" i="70"/>
  <c r="FI4" i="70"/>
  <c r="FL4" i="70" s="1"/>
  <c r="FH4" i="70"/>
  <c r="FK4" i="70" s="1"/>
  <c r="FG4" i="70"/>
  <c r="FF4" i="70"/>
  <c r="FE4" i="70"/>
  <c r="FN4" i="70" s="1"/>
  <c r="FD4" i="70"/>
  <c r="FB4" i="70"/>
  <c r="FA4" i="70"/>
  <c r="EZ4" i="70"/>
  <c r="EY4" i="70"/>
  <c r="EX4" i="70"/>
  <c r="EW4" i="70"/>
  <c r="EV4" i="70"/>
  <c r="EU4" i="70"/>
  <c r="ET4" i="70"/>
  <c r="ES4" i="70"/>
  <c r="ER4" i="70"/>
  <c r="EQ4" i="70"/>
  <c r="EP4" i="70"/>
  <c r="EO4" i="70"/>
  <c r="EN4" i="70"/>
  <c r="EM4" i="70"/>
  <c r="EL4" i="70"/>
  <c r="EK4" i="70"/>
  <c r="EJ4" i="70"/>
  <c r="EI4" i="70"/>
  <c r="EH4" i="70"/>
  <c r="EG4" i="70"/>
  <c r="EF4" i="70"/>
  <c r="EE4" i="70"/>
  <c r="ED4" i="70"/>
  <c r="EC4" i="70"/>
  <c r="EB4" i="70"/>
  <c r="EA4" i="70"/>
  <c r="DU4" i="70"/>
  <c r="DT4" i="70"/>
  <c r="DS4" i="70"/>
  <c r="DR4" i="70"/>
  <c r="DQ4" i="70"/>
  <c r="DP4" i="70"/>
  <c r="DO4" i="70"/>
  <c r="DN4" i="70"/>
  <c r="DK4" i="70"/>
  <c r="DJ4" i="70"/>
  <c r="DI4" i="70"/>
  <c r="DH4" i="70"/>
  <c r="DG4" i="70"/>
  <c r="DF4" i="70"/>
  <c r="DE4" i="70"/>
  <c r="DD4" i="70"/>
  <c r="DB4" i="70"/>
  <c r="DA4" i="70"/>
  <c r="CV4" i="70"/>
  <c r="CU4" i="70"/>
  <c r="CT4" i="70"/>
  <c r="CS4" i="70"/>
  <c r="GN4" i="70" s="1"/>
  <c r="CR4" i="70"/>
  <c r="CQ4" i="70"/>
  <c r="CP4" i="70"/>
  <c r="GJ4" i="70" s="1"/>
  <c r="GK4" i="70" s="1"/>
  <c r="CO4" i="70"/>
  <c r="DZ4" i="70" s="1"/>
  <c r="CN4" i="70"/>
  <c r="DY4" i="70" s="1"/>
  <c r="CM4" i="70"/>
  <c r="DX4" i="70" s="1"/>
  <c r="CL4" i="70"/>
  <c r="DW4" i="70" s="1"/>
  <c r="CG4" i="70" a="1"/>
  <c r="CG4" i="70" s="1"/>
  <c r="AW4" i="70"/>
  <c r="AV4" i="70"/>
  <c r="J4" i="70"/>
  <c r="HI4" i="70" s="1"/>
  <c r="G4" i="70"/>
  <c r="IL2" i="70"/>
  <c r="HX2" i="70" a="1"/>
  <c r="HX2" i="70" s="1"/>
  <c r="IW2" i="70" s="1"/>
  <c r="HW2" i="70" a="1"/>
  <c r="HW2" i="70" s="1"/>
  <c r="IV2" i="70" s="1"/>
  <c r="HV2" i="70" a="1"/>
  <c r="HV2" i="70" s="1"/>
  <c r="IU2" i="70" s="1"/>
  <c r="HU2" i="70" a="1"/>
  <c r="HU2" i="70" s="1"/>
  <c r="IT2" i="70" s="1"/>
  <c r="HT2" i="70" a="1"/>
  <c r="HT2" i="70" s="1"/>
  <c r="IS2" i="70" s="1"/>
  <c r="HS2" i="70" a="1"/>
  <c r="HS2" i="70" s="1"/>
  <c r="IR2" i="70" s="1"/>
  <c r="HR2" i="70" a="1"/>
  <c r="HR2" i="70" s="1"/>
  <c r="IQ2" i="70" s="1"/>
  <c r="HQ2" i="70" a="1"/>
  <c r="HQ2" i="70" s="1"/>
  <c r="IP2" i="70" s="1"/>
  <c r="HP2" i="70" a="1"/>
  <c r="HP2" i="70" s="1"/>
  <c r="IO2" i="70" s="1"/>
  <c r="HL2" i="70"/>
  <c r="HJ2" i="70"/>
  <c r="HH2" i="70"/>
  <c r="HI2" i="70" s="1"/>
  <c r="HB2" i="70"/>
  <c r="HA2" i="70"/>
  <c r="GZ2" i="70"/>
  <c r="GY2" i="70"/>
  <c r="GX2" i="70"/>
  <c r="GW2" i="70"/>
  <c r="GV2" i="70"/>
  <c r="GU2" i="70"/>
  <c r="GT2" i="70"/>
  <c r="GP2" i="70"/>
  <c r="GI2" i="70"/>
  <c r="GH2" i="70"/>
  <c r="GG2" i="70"/>
  <c r="GF2" i="70"/>
  <c r="GE2" i="70"/>
  <c r="GD2" i="70"/>
  <c r="GC2" i="70"/>
  <c r="GB2" i="70"/>
  <c r="GA2" i="70"/>
  <c r="FZ2" i="70"/>
  <c r="FY2" i="70"/>
  <c r="FX2" i="70"/>
  <c r="FW2" i="70"/>
  <c r="FV2" i="70"/>
  <c r="FU2" i="70"/>
  <c r="FT2" i="70"/>
  <c r="FS2" i="70"/>
  <c r="FR2" i="70"/>
  <c r="FQ2" i="70"/>
  <c r="FP2" i="70"/>
  <c r="FO2" i="70"/>
  <c r="FN2" i="70"/>
  <c r="FJ2" i="70"/>
  <c r="FM2" i="70" s="1"/>
  <c r="FI2" i="70"/>
  <c r="FL2" i="70" s="1"/>
  <c r="FH2" i="70"/>
  <c r="FG2" i="70"/>
  <c r="FF2" i="70"/>
  <c r="FE2" i="70"/>
  <c r="FD2" i="70"/>
  <c r="FC2" i="70"/>
  <c r="FB2" i="70"/>
  <c r="FA2" i="70"/>
  <c r="EZ2" i="70"/>
  <c r="EY2" i="70"/>
  <c r="EX2" i="70"/>
  <c r="EW2" i="70"/>
  <c r="EV2" i="70"/>
  <c r="EU2" i="70"/>
  <c r="ET2" i="70"/>
  <c r="ES2" i="70"/>
  <c r="ER2" i="70"/>
  <c r="EQ2" i="70"/>
  <c r="EP2" i="70"/>
  <c r="EO2" i="70"/>
  <c r="EN2" i="70"/>
  <c r="EM2" i="70"/>
  <c r="EL2" i="70"/>
  <c r="EK2" i="70"/>
  <c r="EJ2" i="70"/>
  <c r="EI2" i="70"/>
  <c r="EH2" i="70"/>
  <c r="EG2" i="70"/>
  <c r="EF2" i="70"/>
  <c r="EE2" i="70"/>
  <c r="ED2" i="70"/>
  <c r="EC2" i="70"/>
  <c r="EB2" i="70"/>
  <c r="EA2" i="70"/>
  <c r="DY2" i="70"/>
  <c r="DV2" i="70"/>
  <c r="DU2" i="70"/>
  <c r="DT2" i="70"/>
  <c r="DS2" i="70"/>
  <c r="DR2" i="70"/>
  <c r="DQ2" i="70"/>
  <c r="DP2" i="70"/>
  <c r="DO2" i="70"/>
  <c r="DN2" i="70"/>
  <c r="DK2" i="70"/>
  <c r="DJ2" i="70"/>
  <c r="DI2" i="70"/>
  <c r="DH2" i="70"/>
  <c r="DG2" i="70"/>
  <c r="DF2" i="70"/>
  <c r="DE2" i="70"/>
  <c r="DD2" i="70"/>
  <c r="DC2" i="70"/>
  <c r="DB2" i="70"/>
  <c r="DA2" i="70"/>
  <c r="CV2" i="70"/>
  <c r="CU2" i="70"/>
  <c r="CT2" i="70"/>
  <c r="CS2" i="70"/>
  <c r="GN2" i="70" s="1"/>
  <c r="CR2" i="70"/>
  <c r="GM2" i="70" s="1"/>
  <c r="CQ2" i="70"/>
  <c r="GL2" i="70" s="1"/>
  <c r="CP2" i="70"/>
  <c r="GJ2" i="70" s="1"/>
  <c r="GK2" i="70" s="1"/>
  <c r="CO2" i="70"/>
  <c r="DZ2" i="70" s="1"/>
  <c r="CN2" i="70"/>
  <c r="CM2" i="70"/>
  <c r="DX2" i="70" s="1"/>
  <c r="CL2" i="70"/>
  <c r="DW2" i="70" s="1"/>
  <c r="CG2" i="70" a="1"/>
  <c r="CG2" i="70" s="1"/>
  <c r="AW2" i="70"/>
  <c r="AV2" i="70"/>
  <c r="AX2" i="70" s="1"/>
  <c r="J2" i="70"/>
  <c r="G2" i="70"/>
  <c r="IL2" i="67"/>
  <c r="HX2" i="67" a="1"/>
  <c r="HX2" i="67" s="1"/>
  <c r="IW2" i="67" s="1"/>
  <c r="HW2" i="67" a="1"/>
  <c r="HW2" i="67" s="1"/>
  <c r="IV2" i="67" s="1"/>
  <c r="HV2" i="67" a="1"/>
  <c r="HV2" i="67" s="1"/>
  <c r="IU2" i="67" s="1"/>
  <c r="HU2" i="67" a="1"/>
  <c r="HU2" i="67" s="1"/>
  <c r="IT2" i="67" s="1"/>
  <c r="HT2" i="67" a="1"/>
  <c r="HT2" i="67" s="1"/>
  <c r="IS2" i="67" s="1"/>
  <c r="HS2" i="67" a="1"/>
  <c r="HS2" i="67" s="1"/>
  <c r="IR2" i="67" s="1"/>
  <c r="HR2" i="67" a="1"/>
  <c r="HR2" i="67" s="1"/>
  <c r="IQ2" i="67" s="1"/>
  <c r="HQ2" i="67" a="1"/>
  <c r="HQ2" i="67" s="1"/>
  <c r="IP2" i="67" s="1"/>
  <c r="HP2" i="67" a="1"/>
  <c r="HP2" i="67" s="1"/>
  <c r="IO2" i="67" s="1"/>
  <c r="HL2" i="67"/>
  <c r="HJ2" i="67"/>
  <c r="HH2" i="67"/>
  <c r="HI2" i="67" s="1"/>
  <c r="HB2" i="67"/>
  <c r="HA2" i="67"/>
  <c r="GZ2" i="67"/>
  <c r="GY2" i="67"/>
  <c r="GX2" i="67"/>
  <c r="GW2" i="67"/>
  <c r="GV2" i="67"/>
  <c r="GU2" i="67"/>
  <c r="GT2" i="67"/>
  <c r="HC2" i="67" s="1"/>
  <c r="GP2" i="67"/>
  <c r="GI2" i="67"/>
  <c r="GH2" i="67"/>
  <c r="GG2" i="67"/>
  <c r="GF2" i="67"/>
  <c r="GE2" i="67"/>
  <c r="GD2" i="67"/>
  <c r="GC2" i="67"/>
  <c r="GB2" i="67"/>
  <c r="GA2" i="67"/>
  <c r="FZ2" i="67"/>
  <c r="FY2" i="67"/>
  <c r="FX2" i="67"/>
  <c r="FW2" i="67"/>
  <c r="FV2" i="67"/>
  <c r="FU2" i="67"/>
  <c r="FT2" i="67"/>
  <c r="FS2" i="67"/>
  <c r="FR2" i="67"/>
  <c r="FQ2" i="67"/>
  <c r="FO2" i="67"/>
  <c r="FN2" i="67"/>
  <c r="FJ2" i="67"/>
  <c r="FM2" i="67" s="1"/>
  <c r="FI2" i="67"/>
  <c r="FL2" i="67" s="1"/>
  <c r="FH2" i="67"/>
  <c r="FK2" i="67" s="1"/>
  <c r="FG2" i="67"/>
  <c r="FF2" i="67"/>
  <c r="FP2" i="67" s="1"/>
  <c r="FE2" i="67"/>
  <c r="FD2" i="67"/>
  <c r="FC2" i="67"/>
  <c r="FB2" i="67"/>
  <c r="FA2" i="67"/>
  <c r="EZ2" i="67"/>
  <c r="EY2" i="67"/>
  <c r="EX2" i="67"/>
  <c r="EW2" i="67"/>
  <c r="EV2" i="67"/>
  <c r="EU2" i="67"/>
  <c r="ET2" i="67"/>
  <c r="ES2" i="67"/>
  <c r="ER2" i="67"/>
  <c r="EQ2" i="67"/>
  <c r="EP2" i="67"/>
  <c r="EO2" i="67"/>
  <c r="EN2" i="67"/>
  <c r="EM2" i="67"/>
  <c r="EL2" i="67"/>
  <c r="EK2" i="67"/>
  <c r="EJ2" i="67"/>
  <c r="EI2" i="67"/>
  <c r="EH2" i="67"/>
  <c r="EG2" i="67"/>
  <c r="EF2" i="67"/>
  <c r="EE2" i="67"/>
  <c r="ED2" i="67"/>
  <c r="EC2" i="67"/>
  <c r="EB2" i="67"/>
  <c r="EA2" i="67"/>
  <c r="DY2" i="67"/>
  <c r="DX2" i="67"/>
  <c r="DV2" i="67"/>
  <c r="DU2" i="67"/>
  <c r="DT2" i="67"/>
  <c r="DS2" i="67"/>
  <c r="DR2" i="67"/>
  <c r="DQ2" i="67"/>
  <c r="DP2" i="67"/>
  <c r="DO2" i="67"/>
  <c r="DN2" i="67"/>
  <c r="DK2" i="67"/>
  <c r="DJ2" i="67"/>
  <c r="DI2" i="67"/>
  <c r="DH2" i="67"/>
  <c r="DG2" i="67"/>
  <c r="DF2" i="67"/>
  <c r="DE2" i="67"/>
  <c r="DD2" i="67"/>
  <c r="DC2" i="67"/>
  <c r="DB2" i="67"/>
  <c r="DA2" i="67"/>
  <c r="CV2" i="67"/>
  <c r="CU2" i="67"/>
  <c r="CT2" i="67"/>
  <c r="CS2" i="67"/>
  <c r="GN2" i="67" s="1"/>
  <c r="CR2" i="67"/>
  <c r="GM2" i="67" s="1"/>
  <c r="CQ2" i="67"/>
  <c r="GL2" i="67" s="1"/>
  <c r="CP2" i="67"/>
  <c r="GJ2" i="67" s="1"/>
  <c r="GK2" i="67" s="1"/>
  <c r="CO2" i="67"/>
  <c r="DZ2" i="67" s="1"/>
  <c r="CN2" i="67"/>
  <c r="CM2" i="67"/>
  <c r="CL2" i="67"/>
  <c r="DW2" i="67" s="1"/>
  <c r="CG2" i="67" a="1"/>
  <c r="CG2" i="67" s="1"/>
  <c r="AW2" i="67"/>
  <c r="AV2" i="67"/>
  <c r="AX2" i="67" s="1"/>
  <c r="J2" i="67"/>
  <c r="G2" i="67"/>
  <c r="HX4" i="67" a="1"/>
  <c r="HX4" i="67" s="1"/>
  <c r="IW4" i="67" s="1"/>
  <c r="HW4" i="67" a="1"/>
  <c r="HW4" i="67" s="1"/>
  <c r="IV4" i="67" s="1"/>
  <c r="HV4" i="67" a="1"/>
  <c r="HV4" i="67" s="1"/>
  <c r="IU4" i="67" s="1"/>
  <c r="HU4" i="67" a="1"/>
  <c r="HU4" i="67" s="1"/>
  <c r="IT4" i="67" s="1"/>
  <c r="HT4" i="67" a="1"/>
  <c r="HT4" i="67" s="1"/>
  <c r="IS4" i="67" s="1"/>
  <c r="HS4" i="67" a="1"/>
  <c r="HS4" i="67" s="1"/>
  <c r="IR4" i="67" s="1"/>
  <c r="HR4" i="67" a="1"/>
  <c r="HR4" i="67" s="1"/>
  <c r="IQ4" i="67" s="1"/>
  <c r="HQ4" i="67" a="1"/>
  <c r="HQ4" i="67" s="1"/>
  <c r="IP4" i="67" s="1"/>
  <c r="HP4" i="67" a="1"/>
  <c r="HP4" i="67" s="1"/>
  <c r="IO4" i="67" s="1"/>
  <c r="HL4" i="67"/>
  <c r="HJ4" i="67"/>
  <c r="HH4" i="67"/>
  <c r="HI4" i="67" s="1"/>
  <c r="HB4" i="67"/>
  <c r="HA4" i="67"/>
  <c r="GZ4" i="67"/>
  <c r="GY4" i="67"/>
  <c r="GX4" i="67"/>
  <c r="GW4" i="67"/>
  <c r="GV4" i="67"/>
  <c r="GU4" i="67"/>
  <c r="GT4" i="67"/>
  <c r="HC4" i="67" s="1"/>
  <c r="GP4" i="67"/>
  <c r="GM4" i="67"/>
  <c r="GI4" i="67"/>
  <c r="GH4" i="67"/>
  <c r="GG4" i="67"/>
  <c r="GF4" i="67"/>
  <c r="GE4" i="67"/>
  <c r="GB4" i="67"/>
  <c r="GA4" i="67"/>
  <c r="FZ4" i="67"/>
  <c r="FY4" i="67"/>
  <c r="FW4" i="67"/>
  <c r="FV4" i="67"/>
  <c r="FU4" i="67"/>
  <c r="FT4" i="67"/>
  <c r="FS4" i="67"/>
  <c r="FR4" i="67"/>
  <c r="FQ4" i="67"/>
  <c r="FJ4" i="67"/>
  <c r="FI4" i="67"/>
  <c r="FH4" i="67"/>
  <c r="FG4" i="67"/>
  <c r="FF4" i="67"/>
  <c r="FP4" i="67" s="1"/>
  <c r="FE4" i="67"/>
  <c r="FD4" i="67"/>
  <c r="FB4" i="67"/>
  <c r="FA4" i="67"/>
  <c r="EZ4" i="67"/>
  <c r="EY4" i="67"/>
  <c r="EX4" i="67"/>
  <c r="EW4" i="67"/>
  <c r="EV4" i="67"/>
  <c r="EU4" i="67"/>
  <c r="ET4" i="67"/>
  <c r="ES4" i="67"/>
  <c r="ER4" i="67"/>
  <c r="EQ4" i="67"/>
  <c r="EP4" i="67"/>
  <c r="EO4" i="67"/>
  <c r="EN4" i="67"/>
  <c r="EM4" i="67"/>
  <c r="EL4" i="67"/>
  <c r="EK4" i="67"/>
  <c r="EJ4" i="67"/>
  <c r="EI4" i="67"/>
  <c r="EH4" i="67"/>
  <c r="EG4" i="67"/>
  <c r="EF4" i="67"/>
  <c r="EE4" i="67"/>
  <c r="ED4" i="67"/>
  <c r="EC4" i="67"/>
  <c r="EB4" i="67"/>
  <c r="EA4" i="67"/>
  <c r="DU4" i="67"/>
  <c r="DT4" i="67"/>
  <c r="DS4" i="67"/>
  <c r="DR4" i="67"/>
  <c r="DQ4" i="67"/>
  <c r="DP4" i="67"/>
  <c r="DO4" i="67"/>
  <c r="DN4" i="67"/>
  <c r="DK4" i="67"/>
  <c r="DJ4" i="67"/>
  <c r="DI4" i="67"/>
  <c r="DH4" i="67"/>
  <c r="DG4" i="67"/>
  <c r="DF4" i="67"/>
  <c r="DE4" i="67"/>
  <c r="DD4" i="67"/>
  <c r="DB4" i="67"/>
  <c r="DA4" i="67"/>
  <c r="CV4" i="67"/>
  <c r="CU4" i="67"/>
  <c r="CT4" i="67"/>
  <c r="CS4" i="67"/>
  <c r="GN4" i="67" s="1"/>
  <c r="CR4" i="67"/>
  <c r="CQ4" i="67"/>
  <c r="GL4" i="67" s="1"/>
  <c r="CP4" i="67"/>
  <c r="GJ4" i="67" s="1"/>
  <c r="GK4" i="67" s="1"/>
  <c r="CO4" i="67"/>
  <c r="DZ4" i="67" s="1"/>
  <c r="CN4" i="67"/>
  <c r="DY4" i="67" s="1"/>
  <c r="CM4" i="67"/>
  <c r="DX4" i="67" s="1"/>
  <c r="CL4" i="67"/>
  <c r="DW4" i="67" s="1"/>
  <c r="CG4" i="67" a="1"/>
  <c r="CG4" i="67" s="1"/>
  <c r="AW4" i="67"/>
  <c r="AV4" i="67"/>
  <c r="J4" i="67"/>
  <c r="G4" i="67"/>
  <c r="HX5" i="67" a="1"/>
  <c r="HX5" i="67" s="1"/>
  <c r="IW5" i="67" s="1"/>
  <c r="HW5" i="67" a="1"/>
  <c r="HW5" i="67" s="1"/>
  <c r="IV5" i="67" s="1"/>
  <c r="HV5" i="67" a="1"/>
  <c r="HV5" i="67" s="1"/>
  <c r="IU5" i="67" s="1"/>
  <c r="HU5" i="67" a="1"/>
  <c r="HU5" i="67" s="1"/>
  <c r="IT5" i="67" s="1"/>
  <c r="HT5" i="67" a="1"/>
  <c r="HT5" i="67" s="1"/>
  <c r="IS5" i="67" s="1"/>
  <c r="HS5" i="67" a="1"/>
  <c r="HS5" i="67" s="1"/>
  <c r="IR5" i="67" s="1"/>
  <c r="HR5" i="67" a="1"/>
  <c r="HR5" i="67" s="1"/>
  <c r="IQ5" i="67" s="1"/>
  <c r="HQ5" i="67" a="1"/>
  <c r="HQ5" i="67" s="1"/>
  <c r="IP5" i="67" s="1"/>
  <c r="HP5" i="67" a="1"/>
  <c r="HP5" i="67" s="1"/>
  <c r="IO5" i="67" s="1"/>
  <c r="HL5" i="67"/>
  <c r="HJ5" i="67"/>
  <c r="HH5" i="67"/>
  <c r="HB5" i="67"/>
  <c r="HA5" i="67"/>
  <c r="GZ5" i="67"/>
  <c r="GY5" i="67"/>
  <c r="GX5" i="67"/>
  <c r="GW5" i="67"/>
  <c r="GV5" i="67"/>
  <c r="GU5" i="67"/>
  <c r="GT5" i="67"/>
  <c r="GP5" i="67"/>
  <c r="GL5" i="67"/>
  <c r="GI5" i="67"/>
  <c r="GH5" i="67"/>
  <c r="GG5" i="67"/>
  <c r="GF5" i="67"/>
  <c r="GE5" i="67"/>
  <c r="GB5" i="67"/>
  <c r="GA5" i="67"/>
  <c r="FZ5" i="67"/>
  <c r="FY5" i="67"/>
  <c r="FW5" i="67"/>
  <c r="FV5" i="67"/>
  <c r="FU5" i="67"/>
  <c r="FT5" i="67"/>
  <c r="FS5" i="67"/>
  <c r="FR5" i="67"/>
  <c r="FQ5" i="67"/>
  <c r="FP5" i="67"/>
  <c r="FO5" i="67"/>
  <c r="FN5" i="67"/>
  <c r="FJ5" i="67"/>
  <c r="FI5" i="67"/>
  <c r="FL5" i="67" s="1"/>
  <c r="FH5" i="67"/>
  <c r="FK5" i="67" s="1"/>
  <c r="FG5" i="67"/>
  <c r="FF5" i="67"/>
  <c r="FE5" i="67"/>
  <c r="FD5" i="67"/>
  <c r="FB5" i="67"/>
  <c r="FA5" i="67"/>
  <c r="EZ5" i="67"/>
  <c r="EY5" i="67"/>
  <c r="EX5" i="67"/>
  <c r="EW5" i="67"/>
  <c r="EV5" i="67"/>
  <c r="EU5" i="67"/>
  <c r="ET5" i="67"/>
  <c r="ES5" i="67"/>
  <c r="ER5" i="67"/>
  <c r="EQ5" i="67"/>
  <c r="EP5" i="67"/>
  <c r="EO5" i="67"/>
  <c r="EN5" i="67"/>
  <c r="EM5" i="67"/>
  <c r="EL5" i="67"/>
  <c r="EK5" i="67"/>
  <c r="EJ5" i="67"/>
  <c r="EI5" i="67"/>
  <c r="EH5" i="67"/>
  <c r="EG5" i="67"/>
  <c r="EF5" i="67"/>
  <c r="EE5" i="67"/>
  <c r="ED5" i="67"/>
  <c r="EC5" i="67"/>
  <c r="EB5" i="67"/>
  <c r="EA5" i="67"/>
  <c r="DU5" i="67"/>
  <c r="DT5" i="67"/>
  <c r="DS5" i="67"/>
  <c r="DR5" i="67"/>
  <c r="DQ5" i="67"/>
  <c r="DP5" i="67"/>
  <c r="DO5" i="67"/>
  <c r="DN5" i="67"/>
  <c r="DK5" i="67"/>
  <c r="DJ5" i="67"/>
  <c r="DI5" i="67"/>
  <c r="DH5" i="67"/>
  <c r="DG5" i="67"/>
  <c r="DF5" i="67"/>
  <c r="DE5" i="67"/>
  <c r="DD5" i="67"/>
  <c r="DB5" i="67"/>
  <c r="DA5" i="67"/>
  <c r="CV5" i="67"/>
  <c r="CU5" i="67"/>
  <c r="CT5" i="67"/>
  <c r="CS5" i="67"/>
  <c r="GN5" i="67" s="1"/>
  <c r="CR5" i="67"/>
  <c r="GM5" i="67" s="1"/>
  <c r="CQ5" i="67"/>
  <c r="CP5" i="67"/>
  <c r="GJ5" i="67" s="1"/>
  <c r="GK5" i="67" s="1"/>
  <c r="CO5" i="67"/>
  <c r="DZ5" i="67" s="1"/>
  <c r="CN5" i="67"/>
  <c r="DY5" i="67" s="1"/>
  <c r="CM5" i="67"/>
  <c r="DX5" i="67" s="1"/>
  <c r="CL5" i="67"/>
  <c r="DW5" i="67" s="1"/>
  <c r="CG5" i="67" a="1"/>
  <c r="CG5" i="67" s="1"/>
  <c r="AW5" i="67"/>
  <c r="AV5" i="67"/>
  <c r="J5" i="67"/>
  <c r="HI5" i="67" s="1"/>
  <c r="G5" i="67"/>
  <c r="HX3" i="67" a="1"/>
  <c r="HX3" i="67" s="1"/>
  <c r="IW3" i="67" s="1"/>
  <c r="HW3" i="67" a="1"/>
  <c r="HW3" i="67" s="1"/>
  <c r="IV3" i="67" s="1"/>
  <c r="HV3" i="67" a="1"/>
  <c r="HV3" i="67" s="1"/>
  <c r="IU3" i="67" s="1"/>
  <c r="HU3" i="67" a="1"/>
  <c r="HU3" i="67" s="1"/>
  <c r="IT3" i="67" s="1"/>
  <c r="HT3" i="67" a="1"/>
  <c r="HT3" i="67" s="1"/>
  <c r="IS3" i="67" s="1"/>
  <c r="HS3" i="67" a="1"/>
  <c r="HS3" i="67" s="1"/>
  <c r="IR3" i="67" s="1"/>
  <c r="HR3" i="67" a="1"/>
  <c r="HR3" i="67" s="1"/>
  <c r="IQ3" i="67" s="1"/>
  <c r="HQ3" i="67" a="1"/>
  <c r="HQ3" i="67" s="1"/>
  <c r="IP3" i="67" s="1"/>
  <c r="HP3" i="67" a="1"/>
  <c r="HP3" i="67" s="1"/>
  <c r="IO3" i="67" s="1"/>
  <c r="HL3" i="67"/>
  <c r="HJ3" i="67"/>
  <c r="HH3" i="67"/>
  <c r="HI3" i="67" s="1"/>
  <c r="HB3" i="67"/>
  <c r="HA3" i="67"/>
  <c r="GZ3" i="67"/>
  <c r="GY3" i="67"/>
  <c r="GX3" i="67"/>
  <c r="GW3" i="67"/>
  <c r="GV3" i="67"/>
  <c r="GU3" i="67"/>
  <c r="GT3" i="67"/>
  <c r="GP3" i="67"/>
  <c r="GN3" i="67"/>
  <c r="GM3" i="67"/>
  <c r="GL3" i="67"/>
  <c r="GI3" i="67"/>
  <c r="GH3" i="67"/>
  <c r="GG3" i="67"/>
  <c r="GF3" i="67"/>
  <c r="GE3" i="67"/>
  <c r="GB3" i="67"/>
  <c r="GA3" i="67"/>
  <c r="FZ3" i="67"/>
  <c r="FY3" i="67"/>
  <c r="FW3" i="67"/>
  <c r="FV3" i="67"/>
  <c r="FU3" i="67"/>
  <c r="FT3" i="67"/>
  <c r="FS3" i="67"/>
  <c r="FR3" i="67"/>
  <c r="FQ3" i="67"/>
  <c r="FJ3" i="67"/>
  <c r="FI3" i="67"/>
  <c r="FH3" i="67"/>
  <c r="FG3" i="67"/>
  <c r="FF3" i="67"/>
  <c r="FP3" i="67" s="1"/>
  <c r="FE3" i="67"/>
  <c r="FO3" i="67" s="1"/>
  <c r="FD3" i="67"/>
  <c r="FB3" i="67"/>
  <c r="FA3" i="67"/>
  <c r="EZ3" i="67"/>
  <c r="EY3" i="67"/>
  <c r="EX3" i="67"/>
  <c r="EW3" i="67"/>
  <c r="EV3" i="67"/>
  <c r="EU3" i="67"/>
  <c r="ET3" i="67"/>
  <c r="ES3" i="67"/>
  <c r="ER3" i="67"/>
  <c r="EQ3" i="67"/>
  <c r="EP3" i="67"/>
  <c r="EO3" i="67"/>
  <c r="EN3" i="67"/>
  <c r="EM3" i="67"/>
  <c r="EL3" i="67"/>
  <c r="EK3" i="67"/>
  <c r="EJ3" i="67"/>
  <c r="EI3" i="67"/>
  <c r="EH3" i="67"/>
  <c r="EG3" i="67"/>
  <c r="EF3" i="67"/>
  <c r="EE3" i="67"/>
  <c r="ED3" i="67"/>
  <c r="EC3" i="67"/>
  <c r="EB3" i="67"/>
  <c r="EA3" i="67"/>
  <c r="DU3" i="67"/>
  <c r="DT3" i="67"/>
  <c r="DS3" i="67"/>
  <c r="DR3" i="67"/>
  <c r="DQ3" i="67"/>
  <c r="DP3" i="67"/>
  <c r="DO3" i="67"/>
  <c r="DN3" i="67"/>
  <c r="DK3" i="67"/>
  <c r="DJ3" i="67"/>
  <c r="DI3" i="67"/>
  <c r="DH3" i="67"/>
  <c r="DG3" i="67"/>
  <c r="DF3" i="67"/>
  <c r="DE3" i="67"/>
  <c r="DD3" i="67"/>
  <c r="DB3" i="67"/>
  <c r="DA3" i="67"/>
  <c r="CV3" i="67"/>
  <c r="CU3" i="67"/>
  <c r="CT3" i="67"/>
  <c r="CS3" i="67"/>
  <c r="CR3" i="67"/>
  <c r="CQ3" i="67"/>
  <c r="CP3" i="67"/>
  <c r="GJ3" i="67" s="1"/>
  <c r="GK3" i="67" s="1"/>
  <c r="CO3" i="67"/>
  <c r="DZ3" i="67" s="1"/>
  <c r="CN3" i="67"/>
  <c r="DY3" i="67" s="1"/>
  <c r="CM3" i="67"/>
  <c r="DX3" i="67" s="1"/>
  <c r="CL3" i="67"/>
  <c r="DW3" i="67" s="1"/>
  <c r="CG3" i="67" a="1"/>
  <c r="CG3" i="67" s="1"/>
  <c r="AW3" i="67"/>
  <c r="AV3" i="67"/>
  <c r="J3" i="67"/>
  <c r="G3" i="67"/>
  <c r="HX3" i="76" a="1"/>
  <c r="HX3" i="76" s="1"/>
  <c r="IW3" i="76" s="1"/>
  <c r="HW3" i="76" a="1"/>
  <c r="HW3" i="76" s="1"/>
  <c r="IV3" i="76" s="1"/>
  <c r="HV3" i="76" a="1"/>
  <c r="HV3" i="76" s="1"/>
  <c r="IU3" i="76" s="1"/>
  <c r="HU3" i="76" a="1"/>
  <c r="HU3" i="76" s="1"/>
  <c r="IT3" i="76" s="1"/>
  <c r="HT3" i="76" a="1"/>
  <c r="HT3" i="76" s="1"/>
  <c r="IS3" i="76" s="1"/>
  <c r="HS3" i="76" a="1"/>
  <c r="HS3" i="76" s="1"/>
  <c r="IR3" i="76" s="1"/>
  <c r="HR3" i="76" a="1"/>
  <c r="HR3" i="76" s="1"/>
  <c r="IQ3" i="76" s="1"/>
  <c r="HQ3" i="76" a="1"/>
  <c r="HQ3" i="76" s="1"/>
  <c r="IP3" i="76" s="1"/>
  <c r="HP3" i="76" a="1"/>
  <c r="HP3" i="76" s="1"/>
  <c r="IO3" i="76" s="1"/>
  <c r="HL3" i="76"/>
  <c r="HJ3" i="76"/>
  <c r="HH3" i="76"/>
  <c r="HI3" i="76" s="1"/>
  <c r="HB3" i="76"/>
  <c r="HA3" i="76"/>
  <c r="GZ3" i="76"/>
  <c r="GY3" i="76"/>
  <c r="GX3" i="76"/>
  <c r="GW3" i="76"/>
  <c r="GV3" i="76"/>
  <c r="GU3" i="76"/>
  <c r="GT3" i="76"/>
  <c r="HC3" i="76" s="1"/>
  <c r="GP3" i="76"/>
  <c r="GL3" i="76"/>
  <c r="GJ3" i="76"/>
  <c r="GK3" i="76" s="1"/>
  <c r="GI3" i="76"/>
  <c r="GH3" i="76"/>
  <c r="GG3" i="76"/>
  <c r="GF3" i="76"/>
  <c r="GE3" i="76"/>
  <c r="GB3" i="76"/>
  <c r="GA3" i="76"/>
  <c r="FZ3" i="76"/>
  <c r="FY3" i="76"/>
  <c r="FW3" i="76"/>
  <c r="FV3" i="76"/>
  <c r="FU3" i="76"/>
  <c r="FT3" i="76"/>
  <c r="FS3" i="76"/>
  <c r="FR3" i="76"/>
  <c r="FQ3" i="76"/>
  <c r="FP3" i="76"/>
  <c r="FN3" i="76"/>
  <c r="FJ3" i="76"/>
  <c r="FM3" i="76" s="1"/>
  <c r="FI3" i="76"/>
  <c r="FL3" i="76" s="1"/>
  <c r="FH3" i="76"/>
  <c r="FK3" i="76" s="1"/>
  <c r="FG3" i="76"/>
  <c r="FF3" i="76"/>
  <c r="FE3" i="76"/>
  <c r="FO3" i="76" s="1"/>
  <c r="FD3" i="76"/>
  <c r="FB3" i="76"/>
  <c r="FA3" i="76"/>
  <c r="EZ3" i="76"/>
  <c r="EY3" i="76"/>
  <c r="EX3" i="76"/>
  <c r="EW3" i="76"/>
  <c r="EV3" i="76"/>
  <c r="EU3" i="76"/>
  <c r="ET3" i="76"/>
  <c r="ES3" i="76"/>
  <c r="ER3" i="76"/>
  <c r="EQ3" i="76"/>
  <c r="EP3" i="76"/>
  <c r="EO3" i="76"/>
  <c r="EN3" i="76"/>
  <c r="EM3" i="76"/>
  <c r="EL3" i="76"/>
  <c r="EK3" i="76"/>
  <c r="EJ3" i="76"/>
  <c r="EI3" i="76"/>
  <c r="EH3" i="76"/>
  <c r="EG3" i="76"/>
  <c r="EF3" i="76"/>
  <c r="EE3" i="76"/>
  <c r="ED3" i="76"/>
  <c r="EC3" i="76"/>
  <c r="EB3" i="76"/>
  <c r="EA3" i="76"/>
  <c r="DU3" i="76"/>
  <c r="DT3" i="76"/>
  <c r="DS3" i="76"/>
  <c r="DR3" i="76"/>
  <c r="DQ3" i="76"/>
  <c r="DP3" i="76"/>
  <c r="DO3" i="76"/>
  <c r="DN3" i="76"/>
  <c r="DK3" i="76"/>
  <c r="DJ3" i="76"/>
  <c r="DI3" i="76"/>
  <c r="DH3" i="76"/>
  <c r="DG3" i="76"/>
  <c r="DF3" i="76"/>
  <c r="DE3" i="76"/>
  <c r="DD3" i="76"/>
  <c r="DB3" i="76"/>
  <c r="DA3" i="76"/>
  <c r="CV3" i="76"/>
  <c r="CU3" i="76"/>
  <c r="CT3" i="76"/>
  <c r="CS3" i="76"/>
  <c r="GN3" i="76" s="1"/>
  <c r="CR3" i="76"/>
  <c r="GM3" i="76" s="1"/>
  <c r="CQ3" i="76"/>
  <c r="CP3" i="76"/>
  <c r="CO3" i="76"/>
  <c r="DZ3" i="76" s="1"/>
  <c r="CN3" i="76"/>
  <c r="DY3" i="76" s="1"/>
  <c r="CM3" i="76"/>
  <c r="DX3" i="76" s="1"/>
  <c r="CL3" i="76"/>
  <c r="DW3" i="76" s="1"/>
  <c r="CG3" i="76" a="1"/>
  <c r="CG3" i="76" s="1"/>
  <c r="AW3" i="76"/>
  <c r="AV3" i="76"/>
  <c r="J3" i="76"/>
  <c r="G3" i="76"/>
  <c r="IQ2" i="76"/>
  <c r="IL2" i="76"/>
  <c r="HX2" i="76"/>
  <c r="IW2" i="76" s="1"/>
  <c r="HX2" i="76" a="1"/>
  <c r="HW2" i="76" a="1"/>
  <c r="HW2" i="76" s="1"/>
  <c r="IV2" i="76" s="1"/>
  <c r="HV2" i="76" a="1"/>
  <c r="HV2" i="76" s="1"/>
  <c r="IU2" i="76" s="1"/>
  <c r="HU2" i="76" a="1"/>
  <c r="HU2" i="76" s="1"/>
  <c r="IT2" i="76" s="1"/>
  <c r="HT2" i="76" a="1"/>
  <c r="HT2" i="76" s="1"/>
  <c r="IS2" i="76" s="1"/>
  <c r="HS2" i="76"/>
  <c r="IR2" i="76" s="1"/>
  <c r="HS2" i="76" a="1"/>
  <c r="HR2" i="76"/>
  <c r="HR2" i="76" a="1"/>
  <c r="HQ2" i="76" a="1"/>
  <c r="HQ2" i="76" s="1"/>
  <c r="IP2" i="76" s="1"/>
  <c r="HP2" i="76" a="1"/>
  <c r="HP2" i="76" s="1"/>
  <c r="IO2" i="76" s="1"/>
  <c r="HL2" i="76"/>
  <c r="HJ2" i="76"/>
  <c r="HI2" i="76"/>
  <c r="HH2" i="76"/>
  <c r="HB2" i="76"/>
  <c r="HA2" i="76"/>
  <c r="GZ2" i="76"/>
  <c r="GY2" i="76"/>
  <c r="GX2" i="76"/>
  <c r="GW2" i="76"/>
  <c r="GV2" i="76"/>
  <c r="GU2" i="76"/>
  <c r="HC2" i="76" s="1"/>
  <c r="GT2" i="76"/>
  <c r="GP2" i="76"/>
  <c r="GI2" i="76"/>
  <c r="GH2" i="76"/>
  <c r="GG2" i="76"/>
  <c r="GF2" i="76"/>
  <c r="GE2" i="76"/>
  <c r="GD2" i="76"/>
  <c r="GC2" i="76"/>
  <c r="GB2" i="76"/>
  <c r="GA2" i="76"/>
  <c r="FZ2" i="76"/>
  <c r="FY2" i="76"/>
  <c r="FX2" i="76"/>
  <c r="FW2" i="76"/>
  <c r="FV2" i="76"/>
  <c r="FU2" i="76"/>
  <c r="FT2" i="76"/>
  <c r="FS2" i="76"/>
  <c r="FR2" i="76"/>
  <c r="FQ2" i="76"/>
  <c r="FO2" i="76"/>
  <c r="FN2" i="76"/>
  <c r="FJ2" i="76"/>
  <c r="FM2" i="76" s="1"/>
  <c r="FI2" i="76"/>
  <c r="FL2" i="76" s="1"/>
  <c r="FH2" i="76"/>
  <c r="FK2" i="76" s="1"/>
  <c r="FG2" i="76"/>
  <c r="FF2" i="76"/>
  <c r="FP2" i="76" s="1"/>
  <c r="FE2" i="76"/>
  <c r="FD2" i="76"/>
  <c r="FC2" i="76"/>
  <c r="FB2" i="76"/>
  <c r="FA2" i="76"/>
  <c r="EZ2" i="76"/>
  <c r="EY2" i="76"/>
  <c r="EX2" i="76"/>
  <c r="EW2" i="76"/>
  <c r="EV2" i="76"/>
  <c r="EU2" i="76"/>
  <c r="ET2" i="76"/>
  <c r="ES2" i="76"/>
  <c r="ER2" i="76"/>
  <c r="EQ2" i="76"/>
  <c r="EP2" i="76"/>
  <c r="EO2" i="76"/>
  <c r="EN2" i="76"/>
  <c r="EM2" i="76"/>
  <c r="EL2" i="76"/>
  <c r="EK2" i="76"/>
  <c r="EJ2" i="76"/>
  <c r="EI2" i="76"/>
  <c r="EH2" i="76"/>
  <c r="EG2" i="76"/>
  <c r="EF2" i="76"/>
  <c r="EE2" i="76"/>
  <c r="ED2" i="76"/>
  <c r="EC2" i="76"/>
  <c r="EB2" i="76"/>
  <c r="EA2" i="76"/>
  <c r="DY2" i="76"/>
  <c r="DX2" i="76"/>
  <c r="DW2" i="76"/>
  <c r="DV2" i="76"/>
  <c r="DU2" i="76"/>
  <c r="DT2" i="76"/>
  <c r="DS2" i="76"/>
  <c r="DR2" i="76"/>
  <c r="DQ2" i="76"/>
  <c r="DP2" i="76"/>
  <c r="DO2" i="76"/>
  <c r="DN2" i="76"/>
  <c r="DK2" i="76"/>
  <c r="DJ2" i="76"/>
  <c r="DI2" i="76"/>
  <c r="DH2" i="76"/>
  <c r="DG2" i="76"/>
  <c r="DF2" i="76"/>
  <c r="DE2" i="76"/>
  <c r="DD2" i="76"/>
  <c r="DC2" i="76"/>
  <c r="DB2" i="76"/>
  <c r="DA2" i="76"/>
  <c r="CV2" i="76"/>
  <c r="CU2" i="76"/>
  <c r="CT2" i="76"/>
  <c r="CS2" i="76"/>
  <c r="GN2" i="76" s="1"/>
  <c r="CR2" i="76"/>
  <c r="GM2" i="76" s="1"/>
  <c r="CQ2" i="76"/>
  <c r="GL2" i="76" s="1"/>
  <c r="CP2" i="76"/>
  <c r="GJ2" i="76" s="1"/>
  <c r="GK2" i="76" s="1"/>
  <c r="CO2" i="76"/>
  <c r="DZ2" i="76" s="1"/>
  <c r="CN2" i="76"/>
  <c r="CM2" i="76"/>
  <c r="CL2" i="76"/>
  <c r="CG2" i="76" a="1"/>
  <c r="CG2" i="76" s="1"/>
  <c r="AW2" i="76"/>
  <c r="AV2" i="76"/>
  <c r="AX2" i="76" s="1"/>
  <c r="J2" i="76"/>
  <c r="G2" i="76"/>
  <c r="IQ2" i="75"/>
  <c r="IL2" i="75"/>
  <c r="HX2" i="75"/>
  <c r="IW2" i="75" s="1"/>
  <c r="HX2" i="75" a="1"/>
  <c r="HW2" i="75" a="1"/>
  <c r="HW2" i="75" s="1"/>
  <c r="IV2" i="75" s="1"/>
  <c r="HV2" i="75" a="1"/>
  <c r="HV2" i="75" s="1"/>
  <c r="IU2" i="75" s="1"/>
  <c r="HU2" i="75" a="1"/>
  <c r="HU2" i="75" s="1"/>
  <c r="IT2" i="75" s="1"/>
  <c r="HT2" i="75" a="1"/>
  <c r="HT2" i="75" s="1"/>
  <c r="IS2" i="75" s="1"/>
  <c r="HS2" i="75"/>
  <c r="IR2" i="75" s="1"/>
  <c r="HS2" i="75" a="1"/>
  <c r="HR2" i="75"/>
  <c r="HR2" i="75" a="1"/>
  <c r="HQ2" i="75" a="1"/>
  <c r="HQ2" i="75" s="1"/>
  <c r="IP2" i="75" s="1"/>
  <c r="HP2" i="75" a="1"/>
  <c r="HP2" i="75" s="1"/>
  <c r="IO2" i="75" s="1"/>
  <c r="HL2" i="75"/>
  <c r="HJ2" i="75"/>
  <c r="HI2" i="75"/>
  <c r="HH2" i="75"/>
  <c r="HB2" i="75"/>
  <c r="HA2" i="75"/>
  <c r="GZ2" i="75"/>
  <c r="GY2" i="75"/>
  <c r="GX2" i="75"/>
  <c r="GW2" i="75"/>
  <c r="GV2" i="75"/>
  <c r="GU2" i="75"/>
  <c r="HC2" i="75" s="1"/>
  <c r="GT2" i="75"/>
  <c r="GP2" i="75"/>
  <c r="GI2" i="75"/>
  <c r="GH2" i="75"/>
  <c r="GG2" i="75"/>
  <c r="GF2" i="75"/>
  <c r="GE2" i="75"/>
  <c r="GD2" i="75"/>
  <c r="GC2" i="75"/>
  <c r="GB2" i="75"/>
  <c r="GA2" i="75"/>
  <c r="FZ2" i="75"/>
  <c r="FY2" i="75"/>
  <c r="FX2" i="75"/>
  <c r="FW2" i="75"/>
  <c r="FV2" i="75"/>
  <c r="FU2" i="75"/>
  <c r="FT2" i="75"/>
  <c r="FS2" i="75"/>
  <c r="FR2" i="75"/>
  <c r="FQ2" i="75"/>
  <c r="FP2" i="75"/>
  <c r="FO2" i="75"/>
  <c r="FN2" i="75"/>
  <c r="FJ2" i="75"/>
  <c r="FM2" i="75" s="1"/>
  <c r="FI2" i="75"/>
  <c r="FL2" i="75" s="1"/>
  <c r="FH2" i="75"/>
  <c r="FK2" i="75" s="1"/>
  <c r="FG2" i="75"/>
  <c r="FF2" i="75"/>
  <c r="FE2" i="75"/>
  <c r="FD2" i="75"/>
  <c r="FC2" i="75"/>
  <c r="FB2" i="75"/>
  <c r="FA2" i="75"/>
  <c r="EZ2" i="75"/>
  <c r="EY2" i="75"/>
  <c r="EX2" i="75"/>
  <c r="EW2" i="75"/>
  <c r="EV2" i="75"/>
  <c r="EU2" i="75"/>
  <c r="ET2" i="75"/>
  <c r="ES2" i="75"/>
  <c r="ER2" i="75"/>
  <c r="EQ2" i="75"/>
  <c r="EP2" i="75"/>
  <c r="EO2" i="75"/>
  <c r="EN2" i="75"/>
  <c r="EM2" i="75"/>
  <c r="EL2" i="75"/>
  <c r="EK2" i="75"/>
  <c r="EJ2" i="75"/>
  <c r="EI2" i="75"/>
  <c r="EH2" i="75"/>
  <c r="EG2" i="75"/>
  <c r="EF2" i="75"/>
  <c r="EE2" i="75"/>
  <c r="ED2" i="75"/>
  <c r="EC2" i="75"/>
  <c r="EB2" i="75"/>
  <c r="EA2" i="75"/>
  <c r="DY2" i="75"/>
  <c r="DX2" i="75"/>
  <c r="DW2" i="75"/>
  <c r="DV2" i="75"/>
  <c r="DU2" i="75"/>
  <c r="DT2" i="75"/>
  <c r="DS2" i="75"/>
  <c r="DR2" i="75"/>
  <c r="DQ2" i="75"/>
  <c r="DP2" i="75"/>
  <c r="DO2" i="75"/>
  <c r="DN2" i="75"/>
  <c r="DK2" i="75"/>
  <c r="DJ2" i="75"/>
  <c r="DI2" i="75"/>
  <c r="DH2" i="75"/>
  <c r="DG2" i="75"/>
  <c r="DF2" i="75"/>
  <c r="DE2" i="75"/>
  <c r="DD2" i="75"/>
  <c r="DC2" i="75"/>
  <c r="DB2" i="75"/>
  <c r="DA2" i="75"/>
  <c r="CV2" i="75"/>
  <c r="CU2" i="75"/>
  <c r="CT2" i="75"/>
  <c r="CS2" i="75"/>
  <c r="GN2" i="75" s="1"/>
  <c r="CR2" i="75"/>
  <c r="GM2" i="75" s="1"/>
  <c r="CQ2" i="75"/>
  <c r="GL2" i="75" s="1"/>
  <c r="CP2" i="75"/>
  <c r="GJ2" i="75" s="1"/>
  <c r="GK2" i="75" s="1"/>
  <c r="CO2" i="75"/>
  <c r="DZ2" i="75" s="1"/>
  <c r="CN2" i="75"/>
  <c r="CM2" i="75"/>
  <c r="CL2" i="75"/>
  <c r="CG2" i="75" a="1"/>
  <c r="CG2" i="75" s="1"/>
  <c r="AW2" i="75"/>
  <c r="AV2" i="75"/>
  <c r="AX2" i="75" s="1"/>
  <c r="J2" i="75"/>
  <c r="G2" i="75"/>
  <c r="HX3" i="75" a="1"/>
  <c r="HX3" i="75" s="1"/>
  <c r="IW3" i="75" s="1"/>
  <c r="HW3" i="75" a="1"/>
  <c r="HW3" i="75" s="1"/>
  <c r="IV3" i="75" s="1"/>
  <c r="HV3" i="75" a="1"/>
  <c r="HV3" i="75" s="1"/>
  <c r="IU3" i="75" s="1"/>
  <c r="HU3" i="75" a="1"/>
  <c r="HU3" i="75" s="1"/>
  <c r="IT3" i="75" s="1"/>
  <c r="HT3" i="75" a="1"/>
  <c r="HT3" i="75" s="1"/>
  <c r="IS3" i="75" s="1"/>
  <c r="HS3" i="75" a="1"/>
  <c r="HS3" i="75" s="1"/>
  <c r="IR3" i="75" s="1"/>
  <c r="HR3" i="75" a="1"/>
  <c r="HR3" i="75" s="1"/>
  <c r="IQ3" i="75" s="1"/>
  <c r="HQ3" i="75" a="1"/>
  <c r="HQ3" i="75" s="1"/>
  <c r="IP3" i="75" s="1"/>
  <c r="HP3" i="75" a="1"/>
  <c r="HP3" i="75" s="1"/>
  <c r="IO3" i="75" s="1"/>
  <c r="HL3" i="75"/>
  <c r="HJ3" i="75"/>
  <c r="HH3" i="75"/>
  <c r="HI3" i="75" s="1"/>
  <c r="HB3" i="75"/>
  <c r="HA3" i="75"/>
  <c r="GZ3" i="75"/>
  <c r="GY3" i="75"/>
  <c r="GX3" i="75"/>
  <c r="GW3" i="75"/>
  <c r="GV3" i="75"/>
  <c r="GU3" i="75"/>
  <c r="GT3" i="75"/>
  <c r="HC3" i="75" s="1"/>
  <c r="GP3" i="75"/>
  <c r="GM3" i="75"/>
  <c r="GL3" i="75"/>
  <c r="GJ3" i="75"/>
  <c r="GK3" i="75" s="1"/>
  <c r="GI3" i="75"/>
  <c r="GH3" i="75"/>
  <c r="GG3" i="75"/>
  <c r="GF3" i="75"/>
  <c r="GE3" i="75"/>
  <c r="GB3" i="75"/>
  <c r="GA3" i="75"/>
  <c r="FZ3" i="75"/>
  <c r="FY3" i="75"/>
  <c r="FW3" i="75"/>
  <c r="FV3" i="75"/>
  <c r="FU3" i="75"/>
  <c r="FT3" i="75"/>
  <c r="FS3" i="75"/>
  <c r="FR3" i="75"/>
  <c r="FQ3" i="75"/>
  <c r="FP3" i="75"/>
  <c r="FJ3" i="75"/>
  <c r="FM3" i="75" s="1"/>
  <c r="FI3" i="75"/>
  <c r="FL3" i="75" s="1"/>
  <c r="FH3" i="75"/>
  <c r="FK3" i="75" s="1"/>
  <c r="FG3" i="75"/>
  <c r="FF3" i="75"/>
  <c r="FE3" i="75"/>
  <c r="FO3" i="75" s="1"/>
  <c r="FD3" i="75"/>
  <c r="FB3" i="75"/>
  <c r="FA3" i="75"/>
  <c r="EZ3" i="75"/>
  <c r="EY3" i="75"/>
  <c r="EX3" i="75"/>
  <c r="EW3" i="75"/>
  <c r="EV3" i="75"/>
  <c r="EU3" i="75"/>
  <c r="ET3" i="75"/>
  <c r="ES3" i="75"/>
  <c r="ER3" i="75"/>
  <c r="EQ3" i="75"/>
  <c r="EP3" i="75"/>
  <c r="EO3" i="75"/>
  <c r="EN3" i="75"/>
  <c r="EM3" i="75"/>
  <c r="EL3" i="75"/>
  <c r="EK3" i="75"/>
  <c r="EJ3" i="75"/>
  <c r="EI3" i="75"/>
  <c r="EH3" i="75"/>
  <c r="EG3" i="75"/>
  <c r="EF3" i="75"/>
  <c r="EE3" i="75"/>
  <c r="ED3" i="75"/>
  <c r="EC3" i="75"/>
  <c r="EB3" i="75"/>
  <c r="EA3" i="75"/>
  <c r="DU3" i="75"/>
  <c r="DT3" i="75"/>
  <c r="DS3" i="75"/>
  <c r="DR3" i="75"/>
  <c r="DQ3" i="75"/>
  <c r="DP3" i="75"/>
  <c r="DO3" i="75"/>
  <c r="DN3" i="75"/>
  <c r="DK3" i="75"/>
  <c r="DJ3" i="75"/>
  <c r="DI3" i="75"/>
  <c r="DH3" i="75"/>
  <c r="DG3" i="75"/>
  <c r="DF3" i="75"/>
  <c r="DE3" i="75"/>
  <c r="DD3" i="75"/>
  <c r="DB3" i="75"/>
  <c r="DA3" i="75"/>
  <c r="CV3" i="75"/>
  <c r="CU3" i="75"/>
  <c r="CT3" i="75"/>
  <c r="CS3" i="75"/>
  <c r="GN3" i="75" s="1"/>
  <c r="CR3" i="75"/>
  <c r="CQ3" i="75"/>
  <c r="CP3" i="75"/>
  <c r="CO3" i="75"/>
  <c r="DZ3" i="75" s="1"/>
  <c r="CN3" i="75"/>
  <c r="DY3" i="75" s="1"/>
  <c r="CM3" i="75"/>
  <c r="DX3" i="75" s="1"/>
  <c r="CL3" i="75"/>
  <c r="DW3" i="75" s="1"/>
  <c r="CG3" i="75" a="1"/>
  <c r="CG3" i="75" s="1"/>
  <c r="AW3" i="75"/>
  <c r="AV3" i="75"/>
  <c r="J3" i="75"/>
  <c r="G3" i="75"/>
  <c r="IP3" i="94"/>
  <c r="HX3" i="94" a="1"/>
  <c r="HX3" i="94" s="1"/>
  <c r="IW3" i="94" s="1"/>
  <c r="HW3" i="94"/>
  <c r="IV3" i="94" s="1"/>
  <c r="HW3" i="94" a="1"/>
  <c r="HV3" i="94" a="1"/>
  <c r="HV3" i="94" s="1"/>
  <c r="IU3" i="94" s="1"/>
  <c r="HU3" i="94" a="1"/>
  <c r="HU3" i="94" s="1"/>
  <c r="IT3" i="94" s="1"/>
  <c r="HT3" i="94" a="1"/>
  <c r="HT3" i="94" s="1"/>
  <c r="IS3" i="94" s="1"/>
  <c r="HS3" i="94" a="1"/>
  <c r="HS3" i="94" s="1"/>
  <c r="IR3" i="94" s="1"/>
  <c r="HR3" i="94" a="1"/>
  <c r="HR3" i="94" s="1"/>
  <c r="IQ3" i="94" s="1"/>
  <c r="HQ3" i="94"/>
  <c r="HQ3" i="94" a="1"/>
  <c r="HP3" i="94" a="1"/>
  <c r="HP3" i="94" s="1"/>
  <c r="IO3" i="94" s="1"/>
  <c r="HL3" i="94"/>
  <c r="HJ3" i="94"/>
  <c r="HH3" i="94"/>
  <c r="HI3" i="94" s="1"/>
  <c r="HB3" i="94"/>
  <c r="HA3" i="94"/>
  <c r="GZ3" i="94"/>
  <c r="GY3" i="94"/>
  <c r="GX3" i="94"/>
  <c r="GW3" i="94"/>
  <c r="GV3" i="94"/>
  <c r="GU3" i="94"/>
  <c r="GT3" i="94"/>
  <c r="HC3" i="94" s="1"/>
  <c r="GP3" i="94"/>
  <c r="GN3" i="94"/>
  <c r="GJ3" i="94"/>
  <c r="GK3" i="94" s="1"/>
  <c r="GI3" i="94"/>
  <c r="GH3" i="94"/>
  <c r="GG3" i="94"/>
  <c r="GF3" i="94"/>
  <c r="GE3" i="94"/>
  <c r="GB3" i="94"/>
  <c r="GA3" i="94"/>
  <c r="FZ3" i="94"/>
  <c r="FY3" i="94"/>
  <c r="FW3" i="94"/>
  <c r="FV3" i="94"/>
  <c r="FU3" i="94"/>
  <c r="FT3" i="94"/>
  <c r="FS3" i="94"/>
  <c r="FR3" i="94"/>
  <c r="FQ3" i="94"/>
  <c r="FP3" i="94"/>
  <c r="FJ3" i="94"/>
  <c r="FI3" i="94"/>
  <c r="FL3" i="94" s="1"/>
  <c r="FH3" i="94"/>
  <c r="FK3" i="94" s="1"/>
  <c r="FG3" i="94"/>
  <c r="FF3" i="94"/>
  <c r="FM3" i="94" s="1"/>
  <c r="FE3" i="94"/>
  <c r="FO3" i="94" s="1"/>
  <c r="FD3" i="94"/>
  <c r="FB3" i="94"/>
  <c r="FA3" i="94"/>
  <c r="EZ3" i="94"/>
  <c r="EY3" i="94"/>
  <c r="EX3" i="94"/>
  <c r="EW3" i="94"/>
  <c r="EV3" i="94"/>
  <c r="EU3" i="94"/>
  <c r="ET3" i="94"/>
  <c r="ES3" i="94"/>
  <c r="ER3" i="94"/>
  <c r="EQ3" i="94"/>
  <c r="EP3" i="94"/>
  <c r="EO3" i="94"/>
  <c r="EN3" i="94"/>
  <c r="EM3" i="94"/>
  <c r="EL3" i="94"/>
  <c r="EK3" i="94"/>
  <c r="EJ3" i="94"/>
  <c r="EI3" i="94"/>
  <c r="EH3" i="94"/>
  <c r="EG3" i="94"/>
  <c r="EF3" i="94"/>
  <c r="EE3" i="94"/>
  <c r="ED3" i="94"/>
  <c r="EC3" i="94"/>
  <c r="EB3" i="94"/>
  <c r="EA3" i="94"/>
  <c r="DU3" i="94"/>
  <c r="DT3" i="94"/>
  <c r="DS3" i="94"/>
  <c r="DR3" i="94"/>
  <c r="DQ3" i="94"/>
  <c r="DP3" i="94"/>
  <c r="DO3" i="94"/>
  <c r="DN3" i="94"/>
  <c r="DK3" i="94"/>
  <c r="DJ3" i="94"/>
  <c r="DI3" i="94"/>
  <c r="DH3" i="94"/>
  <c r="DG3" i="94"/>
  <c r="DF3" i="94"/>
  <c r="DE3" i="94"/>
  <c r="DD3" i="94"/>
  <c r="DB3" i="94"/>
  <c r="DA3" i="94"/>
  <c r="CV3" i="94"/>
  <c r="CU3" i="94"/>
  <c r="CT3" i="94"/>
  <c r="CS3" i="94"/>
  <c r="CR3" i="94"/>
  <c r="GM3" i="94" s="1"/>
  <c r="CQ3" i="94"/>
  <c r="GL3" i="94" s="1"/>
  <c r="CP3" i="94"/>
  <c r="CO3" i="94"/>
  <c r="DZ3" i="94" s="1"/>
  <c r="CN3" i="94"/>
  <c r="DY3" i="94" s="1"/>
  <c r="CM3" i="94"/>
  <c r="DX3" i="94" s="1"/>
  <c r="CL3" i="94"/>
  <c r="DW3" i="94" s="1"/>
  <c r="CG3" i="94" a="1"/>
  <c r="CG3" i="94" s="1"/>
  <c r="AW3" i="94"/>
  <c r="AV3" i="94"/>
  <c r="J3" i="94"/>
  <c r="G3" i="94"/>
  <c r="IL2" i="94"/>
  <c r="HX2" i="94"/>
  <c r="IW2" i="94" s="1"/>
  <c r="HX2" i="94" a="1"/>
  <c r="HW2" i="94" a="1"/>
  <c r="HW2" i="94" s="1"/>
  <c r="IV2" i="94" s="1"/>
  <c r="HV2" i="94" a="1"/>
  <c r="HV2" i="94" s="1"/>
  <c r="IU2" i="94" s="1"/>
  <c r="HU2" i="94" a="1"/>
  <c r="HU2" i="94" s="1"/>
  <c r="IT2" i="94" s="1"/>
  <c r="HT2" i="94" a="1"/>
  <c r="HT2" i="94" s="1"/>
  <c r="IS2" i="94" s="1"/>
  <c r="HS2" i="94"/>
  <c r="IR2" i="94" s="1"/>
  <c r="HS2" i="94" a="1"/>
  <c r="HR2" i="94"/>
  <c r="IQ2" i="94" s="1"/>
  <c r="HR2" i="94" a="1"/>
  <c r="HQ2" i="94" a="1"/>
  <c r="HQ2" i="94" s="1"/>
  <c r="IP2" i="94" s="1"/>
  <c r="HP2" i="94" a="1"/>
  <c r="HP2" i="94" s="1"/>
  <c r="IO2" i="94" s="1"/>
  <c r="HL2" i="94"/>
  <c r="HJ2" i="94"/>
  <c r="HI2" i="94"/>
  <c r="HH2" i="94"/>
  <c r="HB2" i="94"/>
  <c r="HA2" i="94"/>
  <c r="GZ2" i="94"/>
  <c r="GY2" i="94"/>
  <c r="GX2" i="94"/>
  <c r="GW2" i="94"/>
  <c r="GV2" i="94"/>
  <c r="GU2" i="94"/>
  <c r="HC2" i="94" s="1"/>
  <c r="GT2" i="94"/>
  <c r="GP2" i="94"/>
  <c r="GN2" i="94"/>
  <c r="GM2" i="94"/>
  <c r="GL2" i="94"/>
  <c r="GI2" i="94"/>
  <c r="GH2" i="94"/>
  <c r="GG2" i="94"/>
  <c r="GF2" i="94"/>
  <c r="GE2" i="94"/>
  <c r="GD2" i="94"/>
  <c r="GC2" i="94"/>
  <c r="GB2" i="94"/>
  <c r="GA2" i="94"/>
  <c r="FZ2" i="94"/>
  <c r="FY2" i="94"/>
  <c r="FX2" i="94"/>
  <c r="FW2" i="94"/>
  <c r="FV2" i="94"/>
  <c r="FU2" i="94"/>
  <c r="FT2" i="94"/>
  <c r="FS2" i="94"/>
  <c r="FR2" i="94"/>
  <c r="FQ2" i="94"/>
  <c r="FO2" i="94"/>
  <c r="FN2" i="94"/>
  <c r="FM2" i="94"/>
  <c r="FJ2" i="94"/>
  <c r="FI2" i="94"/>
  <c r="FL2" i="94" s="1"/>
  <c r="FH2" i="94"/>
  <c r="FK2" i="94" s="1"/>
  <c r="FG2" i="94"/>
  <c r="FF2" i="94"/>
  <c r="FP2" i="94" s="1"/>
  <c r="FE2" i="94"/>
  <c r="FD2" i="94"/>
  <c r="FC2" i="94"/>
  <c r="FB2" i="94"/>
  <c r="FA2" i="94"/>
  <c r="EZ2" i="94"/>
  <c r="EY2" i="94"/>
  <c r="EX2" i="94"/>
  <c r="EW2" i="94"/>
  <c r="EV2" i="94"/>
  <c r="EU2" i="94"/>
  <c r="ET2" i="94"/>
  <c r="ES2" i="94"/>
  <c r="ER2" i="94"/>
  <c r="EQ2" i="94"/>
  <c r="EP2" i="94"/>
  <c r="EO2" i="94"/>
  <c r="EN2" i="94"/>
  <c r="EM2" i="94"/>
  <c r="EL2" i="94"/>
  <c r="EK2" i="94"/>
  <c r="EJ2" i="94"/>
  <c r="EI2" i="94"/>
  <c r="EH2" i="94"/>
  <c r="EG2" i="94"/>
  <c r="EF2" i="94"/>
  <c r="EE2" i="94"/>
  <c r="ED2" i="94"/>
  <c r="EC2" i="94"/>
  <c r="EB2" i="94"/>
  <c r="EA2" i="94"/>
  <c r="DY2" i="94"/>
  <c r="DX2" i="94"/>
  <c r="DV2" i="94"/>
  <c r="DU2" i="94"/>
  <c r="DT2" i="94"/>
  <c r="DS2" i="94"/>
  <c r="DR2" i="94"/>
  <c r="DQ2" i="94"/>
  <c r="DP2" i="94"/>
  <c r="DO2" i="94"/>
  <c r="DN2" i="94"/>
  <c r="DK2" i="94"/>
  <c r="DJ2" i="94"/>
  <c r="DI2" i="94"/>
  <c r="DH2" i="94"/>
  <c r="DG2" i="94"/>
  <c r="DF2" i="94"/>
  <c r="DE2" i="94"/>
  <c r="DD2" i="94"/>
  <c r="DC2" i="94"/>
  <c r="DB2" i="94"/>
  <c r="DA2" i="94"/>
  <c r="CV2" i="94"/>
  <c r="CU2" i="94"/>
  <c r="CT2" i="94"/>
  <c r="CS2" i="94"/>
  <c r="CR2" i="94"/>
  <c r="CQ2" i="94"/>
  <c r="CP2" i="94"/>
  <c r="GJ2" i="94" s="1"/>
  <c r="GK2" i="94" s="1"/>
  <c r="CO2" i="94"/>
  <c r="DZ2" i="94" s="1"/>
  <c r="CN2" i="94"/>
  <c r="CM2" i="94"/>
  <c r="CL2" i="94"/>
  <c r="DW2" i="94" s="1"/>
  <c r="CG2" i="94" a="1"/>
  <c r="CG2" i="94" s="1"/>
  <c r="AW2" i="94"/>
  <c r="AV2" i="94"/>
  <c r="AX2" i="94" s="1"/>
  <c r="J2" i="94"/>
  <c r="G2" i="94"/>
  <c r="IL2" i="80"/>
  <c r="HX2" i="80" a="1"/>
  <c r="HX2" i="80" s="1"/>
  <c r="IW2" i="80" s="1"/>
  <c r="HW2" i="80" a="1"/>
  <c r="HW2" i="80" s="1"/>
  <c r="IV2" i="80" s="1"/>
  <c r="HV2" i="80"/>
  <c r="IU2" i="80" s="1"/>
  <c r="HV2" i="80" a="1"/>
  <c r="HU2" i="80" a="1"/>
  <c r="HU2" i="80" s="1"/>
  <c r="IT2" i="80" s="1"/>
  <c r="HT2" i="80" a="1"/>
  <c r="HT2" i="80" s="1"/>
  <c r="IS2" i="80" s="1"/>
  <c r="HS2" i="80"/>
  <c r="IR2" i="80" s="1"/>
  <c r="HS2" i="80" a="1"/>
  <c r="HR2" i="80" a="1"/>
  <c r="HR2" i="80" s="1"/>
  <c r="IQ2" i="80" s="1"/>
  <c r="HQ2" i="80" a="1"/>
  <c r="HQ2" i="80" s="1"/>
  <c r="IP2" i="80" s="1"/>
  <c r="HP2" i="80"/>
  <c r="IO2" i="80" s="1"/>
  <c r="HP2" i="80" a="1"/>
  <c r="HL2" i="80"/>
  <c r="HJ2" i="80"/>
  <c r="HI2" i="80"/>
  <c r="HH2" i="80"/>
  <c r="HB2" i="80"/>
  <c r="HA2" i="80"/>
  <c r="GZ2" i="80"/>
  <c r="GY2" i="80"/>
  <c r="GX2" i="80"/>
  <c r="GW2" i="80"/>
  <c r="GV2" i="80"/>
  <c r="GU2" i="80"/>
  <c r="HC2" i="80" s="1"/>
  <c r="GT2" i="80"/>
  <c r="GP2" i="80"/>
  <c r="GN2" i="80"/>
  <c r="GM2" i="80"/>
  <c r="GL2" i="80"/>
  <c r="GI2" i="80"/>
  <c r="GH2" i="80"/>
  <c r="GG2" i="80"/>
  <c r="GF2" i="80"/>
  <c r="GE2" i="80"/>
  <c r="GD2" i="80"/>
  <c r="GC2" i="80"/>
  <c r="GB2" i="80"/>
  <c r="GA2" i="80"/>
  <c r="FZ2" i="80"/>
  <c r="FY2" i="80"/>
  <c r="FX2" i="80"/>
  <c r="FW2" i="80"/>
  <c r="FV2" i="80"/>
  <c r="FU2" i="80"/>
  <c r="FT2" i="80"/>
  <c r="FS2" i="80"/>
  <c r="FR2" i="80"/>
  <c r="FQ2" i="80"/>
  <c r="FP2" i="80"/>
  <c r="FO2" i="80"/>
  <c r="FN2" i="80"/>
  <c r="FJ2" i="80"/>
  <c r="FM2" i="80" s="1"/>
  <c r="FI2" i="80"/>
  <c r="FL2" i="80" s="1"/>
  <c r="FH2" i="80"/>
  <c r="FK2" i="80" s="1"/>
  <c r="FG2" i="80"/>
  <c r="FF2" i="80"/>
  <c r="FE2" i="80"/>
  <c r="FD2" i="80"/>
  <c r="FC2" i="80"/>
  <c r="FB2" i="80"/>
  <c r="FA2" i="80"/>
  <c r="EZ2" i="80"/>
  <c r="EY2" i="80"/>
  <c r="EX2" i="80"/>
  <c r="EW2" i="80"/>
  <c r="EV2" i="80"/>
  <c r="EU2" i="80"/>
  <c r="ET2" i="80"/>
  <c r="ES2" i="80"/>
  <c r="ER2" i="80"/>
  <c r="EQ2" i="80"/>
  <c r="EP2" i="80"/>
  <c r="EO2" i="80"/>
  <c r="EN2" i="80"/>
  <c r="EM2" i="80"/>
  <c r="EL2" i="80"/>
  <c r="EK2" i="80"/>
  <c r="EJ2" i="80"/>
  <c r="EI2" i="80"/>
  <c r="EH2" i="80"/>
  <c r="EG2" i="80"/>
  <c r="EF2" i="80"/>
  <c r="EE2" i="80"/>
  <c r="ED2" i="80"/>
  <c r="EC2" i="80"/>
  <c r="EB2" i="80"/>
  <c r="EA2" i="80"/>
  <c r="DY2" i="80"/>
  <c r="DX2" i="80"/>
  <c r="DV2" i="80"/>
  <c r="DU2" i="80"/>
  <c r="DT2" i="80"/>
  <c r="DS2" i="80"/>
  <c r="DR2" i="80"/>
  <c r="DQ2" i="80"/>
  <c r="DP2" i="80"/>
  <c r="DO2" i="80"/>
  <c r="DN2" i="80"/>
  <c r="DK2" i="80"/>
  <c r="DJ2" i="80"/>
  <c r="DI2" i="80"/>
  <c r="DH2" i="80"/>
  <c r="DG2" i="80"/>
  <c r="DF2" i="80"/>
  <c r="DE2" i="80"/>
  <c r="DD2" i="80"/>
  <c r="DC2" i="80"/>
  <c r="DB2" i="80"/>
  <c r="DA2" i="80"/>
  <c r="CV2" i="80"/>
  <c r="CU2" i="80"/>
  <c r="CT2" i="80"/>
  <c r="CS2" i="80"/>
  <c r="CR2" i="80"/>
  <c r="CQ2" i="80"/>
  <c r="CP2" i="80"/>
  <c r="GJ2" i="80" s="1"/>
  <c r="GK2" i="80" s="1"/>
  <c r="CO2" i="80"/>
  <c r="DZ2" i="80" s="1"/>
  <c r="CN2" i="80"/>
  <c r="CM2" i="80"/>
  <c r="CL2" i="80"/>
  <c r="DW2" i="80" s="1"/>
  <c r="CG2" i="80" a="1"/>
  <c r="CG2" i="80" s="1"/>
  <c r="AW2" i="80"/>
  <c r="AV2" i="80"/>
  <c r="AX2" i="80" s="1"/>
  <c r="J2" i="80"/>
  <c r="G2" i="80"/>
  <c r="HX3" i="80" a="1"/>
  <c r="HX3" i="80" s="1"/>
  <c r="IW3" i="80" s="1"/>
  <c r="HW3" i="80" a="1"/>
  <c r="HW3" i="80" s="1"/>
  <c r="IV3" i="80" s="1"/>
  <c r="HV3" i="80" a="1"/>
  <c r="HV3" i="80" s="1"/>
  <c r="IU3" i="80" s="1"/>
  <c r="HU3" i="80" a="1"/>
  <c r="HU3" i="80" s="1"/>
  <c r="IT3" i="80" s="1"/>
  <c r="HT3" i="80" a="1"/>
  <c r="HT3" i="80" s="1"/>
  <c r="IS3" i="80" s="1"/>
  <c r="HS3" i="80" a="1"/>
  <c r="HS3" i="80" s="1"/>
  <c r="IR3" i="80" s="1"/>
  <c r="HR3" i="80" a="1"/>
  <c r="HR3" i="80" s="1"/>
  <c r="IQ3" i="80" s="1"/>
  <c r="HQ3" i="80" a="1"/>
  <c r="HQ3" i="80" s="1"/>
  <c r="IP3" i="80" s="1"/>
  <c r="HP3" i="80" a="1"/>
  <c r="HP3" i="80" s="1"/>
  <c r="IO3" i="80" s="1"/>
  <c r="HL3" i="80"/>
  <c r="HJ3" i="80"/>
  <c r="HH3" i="80"/>
  <c r="HI3" i="80" s="1"/>
  <c r="HB3" i="80"/>
  <c r="HA3" i="80"/>
  <c r="GZ3" i="80"/>
  <c r="GY3" i="80"/>
  <c r="GX3" i="80"/>
  <c r="GW3" i="80"/>
  <c r="GV3" i="80"/>
  <c r="GU3" i="80"/>
  <c r="GT3" i="80"/>
  <c r="HC3" i="80" s="1"/>
  <c r="GP3" i="80"/>
  <c r="GM3" i="80"/>
  <c r="GL3" i="80"/>
  <c r="GJ3" i="80"/>
  <c r="GK3" i="80" s="1"/>
  <c r="GI3" i="80"/>
  <c r="GH3" i="80"/>
  <c r="GG3" i="80"/>
  <c r="GF3" i="80"/>
  <c r="GE3" i="80"/>
  <c r="GB3" i="80"/>
  <c r="GA3" i="80"/>
  <c r="FZ3" i="80"/>
  <c r="FY3" i="80"/>
  <c r="FW3" i="80"/>
  <c r="FV3" i="80"/>
  <c r="FU3" i="80"/>
  <c r="FT3" i="80"/>
  <c r="FS3" i="80"/>
  <c r="FR3" i="80"/>
  <c r="FQ3" i="80"/>
  <c r="FP3" i="80"/>
  <c r="FJ3" i="80"/>
  <c r="FM3" i="80" s="1"/>
  <c r="FI3" i="80"/>
  <c r="FL3" i="80" s="1"/>
  <c r="FH3" i="80"/>
  <c r="FK3" i="80" s="1"/>
  <c r="FG3" i="80"/>
  <c r="FF3" i="80"/>
  <c r="FE3" i="80"/>
  <c r="FO3" i="80" s="1"/>
  <c r="FD3" i="80"/>
  <c r="FB3" i="80"/>
  <c r="FA3" i="80"/>
  <c r="EZ3" i="80"/>
  <c r="EY3" i="80"/>
  <c r="EX3" i="80"/>
  <c r="EW3" i="80"/>
  <c r="EV3" i="80"/>
  <c r="EU3" i="80"/>
  <c r="ET3" i="80"/>
  <c r="ES3" i="80"/>
  <c r="ER3" i="80"/>
  <c r="EQ3" i="80"/>
  <c r="EP3" i="80"/>
  <c r="EO3" i="80"/>
  <c r="EN3" i="80"/>
  <c r="EM3" i="80"/>
  <c r="EL3" i="80"/>
  <c r="EK3" i="80"/>
  <c r="EJ3" i="80"/>
  <c r="EI3" i="80"/>
  <c r="EH3" i="80"/>
  <c r="EG3" i="80"/>
  <c r="EF3" i="80"/>
  <c r="EE3" i="80"/>
  <c r="ED3" i="80"/>
  <c r="EC3" i="80"/>
  <c r="EB3" i="80"/>
  <c r="EA3" i="80"/>
  <c r="DU3" i="80"/>
  <c r="DT3" i="80"/>
  <c r="DS3" i="80"/>
  <c r="DR3" i="80"/>
  <c r="DQ3" i="80"/>
  <c r="DP3" i="80"/>
  <c r="DO3" i="80"/>
  <c r="DN3" i="80"/>
  <c r="DK3" i="80"/>
  <c r="DJ3" i="80"/>
  <c r="DI3" i="80"/>
  <c r="DH3" i="80"/>
  <c r="DG3" i="80"/>
  <c r="DF3" i="80"/>
  <c r="DE3" i="80"/>
  <c r="DD3" i="80"/>
  <c r="DB3" i="80"/>
  <c r="DA3" i="80"/>
  <c r="CV3" i="80"/>
  <c r="CU3" i="80"/>
  <c r="CT3" i="80"/>
  <c r="CS3" i="80"/>
  <c r="GN3" i="80" s="1"/>
  <c r="CR3" i="80"/>
  <c r="CQ3" i="80"/>
  <c r="CP3" i="80"/>
  <c r="CO3" i="80"/>
  <c r="DZ3" i="80" s="1"/>
  <c r="CN3" i="80"/>
  <c r="DY3" i="80" s="1"/>
  <c r="CM3" i="80"/>
  <c r="DX3" i="80" s="1"/>
  <c r="CL3" i="80"/>
  <c r="DW3" i="80" s="1"/>
  <c r="CG3" i="80" a="1"/>
  <c r="CG3" i="80" s="1"/>
  <c r="AW3" i="80"/>
  <c r="AV3" i="80"/>
  <c r="J3" i="80"/>
  <c r="G3" i="80"/>
  <c r="IQ3" i="81"/>
  <c r="IN3" i="81"/>
  <c r="IX3" i="81" s="1"/>
  <c r="IM3" i="81"/>
  <c r="HX3" i="81"/>
  <c r="IW3" i="81" s="1"/>
  <c r="HX3" i="81" a="1"/>
  <c r="HW3" i="81" a="1"/>
  <c r="HW3" i="81" s="1"/>
  <c r="IV3" i="81" s="1"/>
  <c r="HV3" i="81" a="1"/>
  <c r="HV3" i="81" s="1"/>
  <c r="IU3" i="81" s="1"/>
  <c r="HU3" i="81" a="1"/>
  <c r="HU3" i="81" s="1"/>
  <c r="IT3" i="81" s="1"/>
  <c r="HT3" i="81" a="1"/>
  <c r="HT3" i="81" s="1"/>
  <c r="IS3" i="81" s="1"/>
  <c r="HS3" i="81" a="1"/>
  <c r="HS3" i="81" s="1"/>
  <c r="IR3" i="81" s="1"/>
  <c r="HR3" i="81"/>
  <c r="HR3" i="81" a="1"/>
  <c r="HQ3" i="81" a="1"/>
  <c r="HQ3" i="81" s="1"/>
  <c r="IP3" i="81" s="1"/>
  <c r="HP3" i="81" a="1"/>
  <c r="HP3" i="81" s="1"/>
  <c r="IO3" i="81" s="1"/>
  <c r="HL3" i="81"/>
  <c r="HJ3" i="81"/>
  <c r="HH3" i="81"/>
  <c r="HI3" i="81" s="1"/>
  <c r="HB3" i="81"/>
  <c r="HA3" i="81"/>
  <c r="GZ3" i="81"/>
  <c r="GY3" i="81"/>
  <c r="GX3" i="81"/>
  <c r="GW3" i="81"/>
  <c r="GV3" i="81"/>
  <c r="GU3" i="81"/>
  <c r="GT3" i="81"/>
  <c r="HC3" i="81" s="1"/>
  <c r="GP3" i="81"/>
  <c r="GM3" i="81"/>
  <c r="GL3" i="81"/>
  <c r="GJ3" i="81"/>
  <c r="GK3" i="81" s="1"/>
  <c r="GI3" i="81"/>
  <c r="GH3" i="81"/>
  <c r="GG3" i="81"/>
  <c r="GF3" i="81"/>
  <c r="GE3" i="81"/>
  <c r="GB3" i="81"/>
  <c r="GA3" i="81"/>
  <c r="FZ3" i="81"/>
  <c r="FY3" i="81"/>
  <c r="FW3" i="81"/>
  <c r="FV3" i="81"/>
  <c r="FU3" i="81"/>
  <c r="FT3" i="81"/>
  <c r="FS3" i="81"/>
  <c r="FR3" i="81"/>
  <c r="FQ3" i="81"/>
  <c r="FP3" i="81"/>
  <c r="FJ3" i="81"/>
  <c r="FM3" i="81" s="1"/>
  <c r="FI3" i="81"/>
  <c r="FL3" i="81" s="1"/>
  <c r="FH3" i="81"/>
  <c r="FK3" i="81" s="1"/>
  <c r="FG3" i="81"/>
  <c r="FF3" i="81"/>
  <c r="FE3" i="81"/>
  <c r="FO3" i="81" s="1"/>
  <c r="FD3" i="81"/>
  <c r="FB3" i="81"/>
  <c r="FA3" i="81"/>
  <c r="EZ3" i="81"/>
  <c r="EY3" i="81"/>
  <c r="EX3" i="81"/>
  <c r="EW3" i="81"/>
  <c r="EV3" i="81"/>
  <c r="EU3" i="81"/>
  <c r="ET3" i="81"/>
  <c r="ES3" i="81"/>
  <c r="ER3" i="81"/>
  <c r="EQ3" i="81"/>
  <c r="EP3" i="81"/>
  <c r="EO3" i="81"/>
  <c r="EN3" i="81"/>
  <c r="EM3" i="81"/>
  <c r="EL3" i="81"/>
  <c r="EK3" i="81"/>
  <c r="EJ3" i="81"/>
  <c r="EI3" i="81"/>
  <c r="EH3" i="81"/>
  <c r="EG3" i="81"/>
  <c r="EF3" i="81"/>
  <c r="EE3" i="81"/>
  <c r="ED3" i="81"/>
  <c r="EC3" i="81"/>
  <c r="EB3" i="81"/>
  <c r="EA3" i="81"/>
  <c r="DU3" i="81"/>
  <c r="DT3" i="81"/>
  <c r="DS3" i="81"/>
  <c r="DR3" i="81"/>
  <c r="DQ3" i="81"/>
  <c r="DP3" i="81"/>
  <c r="DO3" i="81"/>
  <c r="DN3" i="81"/>
  <c r="DM3" i="81" a="1"/>
  <c r="DM3" i="81" s="1"/>
  <c r="DL3" i="81"/>
  <c r="DK3" i="81"/>
  <c r="DJ3" i="81"/>
  <c r="DI3" i="81"/>
  <c r="DH3" i="81"/>
  <c r="DG3" i="81"/>
  <c r="DF3" i="81"/>
  <c r="DE3" i="81"/>
  <c r="DD3" i="81"/>
  <c r="DB3" i="81"/>
  <c r="DA3" i="81"/>
  <c r="CV3" i="81"/>
  <c r="CU3" i="81"/>
  <c r="CT3" i="81"/>
  <c r="CS3" i="81"/>
  <c r="GN3" i="81" s="1"/>
  <c r="CR3" i="81"/>
  <c r="CQ3" i="81"/>
  <c r="CP3" i="81"/>
  <c r="CO3" i="81"/>
  <c r="DZ3" i="81" s="1"/>
  <c r="CN3" i="81"/>
  <c r="DY3" i="81" s="1"/>
  <c r="CM3" i="81"/>
  <c r="DX3" i="81" s="1"/>
  <c r="CL3" i="81"/>
  <c r="DW3" i="81" s="1"/>
  <c r="CK3" i="81"/>
  <c r="CZ3" i="81" s="1"/>
  <c r="CJ3" i="81"/>
  <c r="CY3" i="81" s="1"/>
  <c r="CI3" i="81"/>
  <c r="CX3" i="81" s="1"/>
  <c r="CH3" i="81"/>
  <c r="CW3" i="81" s="1"/>
  <c r="CG3" i="81"/>
  <c r="CG3" i="81" a="1"/>
  <c r="AW3" i="81"/>
  <c r="AV3" i="81"/>
  <c r="J3" i="81"/>
  <c r="G3" i="81"/>
  <c r="IL2" i="81"/>
  <c r="HX2" i="81" a="1"/>
  <c r="HX2" i="81" s="1"/>
  <c r="IW2" i="81" s="1"/>
  <c r="HW2" i="81" a="1"/>
  <c r="HW2" i="81" s="1"/>
  <c r="IV2" i="81" s="1"/>
  <c r="HV2" i="81" a="1"/>
  <c r="HV2" i="81" s="1"/>
  <c r="IU2" i="81" s="1"/>
  <c r="HU2" i="81" a="1"/>
  <c r="HU2" i="81" s="1"/>
  <c r="IT2" i="81" s="1"/>
  <c r="HT2" i="81" a="1"/>
  <c r="HT2" i="81" s="1"/>
  <c r="IS2" i="81" s="1"/>
  <c r="HS2" i="81"/>
  <c r="IR2" i="81" s="1"/>
  <c r="HS2" i="81" a="1"/>
  <c r="HR2" i="81" a="1"/>
  <c r="HR2" i="81" s="1"/>
  <c r="IQ2" i="81" s="1"/>
  <c r="HQ2" i="81" a="1"/>
  <c r="HQ2" i="81" s="1"/>
  <c r="IP2" i="81" s="1"/>
  <c r="HP2" i="81" a="1"/>
  <c r="HP2" i="81" s="1"/>
  <c r="IO2" i="81" s="1"/>
  <c r="HL2" i="81"/>
  <c r="HJ2" i="81"/>
  <c r="HI2" i="81"/>
  <c r="HH2" i="81"/>
  <c r="HB2" i="81"/>
  <c r="HA2" i="81"/>
  <c r="GZ2" i="81"/>
  <c r="GY2" i="81"/>
  <c r="GX2" i="81"/>
  <c r="GW2" i="81"/>
  <c r="GV2" i="81"/>
  <c r="GU2" i="81"/>
  <c r="HC2" i="81" s="1"/>
  <c r="GT2" i="81"/>
  <c r="GP2" i="81"/>
  <c r="GI2" i="81"/>
  <c r="GH2" i="81"/>
  <c r="GG2" i="81"/>
  <c r="GF2" i="81"/>
  <c r="GE2" i="81"/>
  <c r="GD2" i="81"/>
  <c r="GC2" i="81"/>
  <c r="GB2" i="81"/>
  <c r="GA2" i="81"/>
  <c r="FZ2" i="81"/>
  <c r="FY2" i="81"/>
  <c r="FX2" i="81"/>
  <c r="FW2" i="81"/>
  <c r="FV2" i="81"/>
  <c r="FU2" i="81"/>
  <c r="FT2" i="81"/>
  <c r="FS2" i="81"/>
  <c r="FR2" i="81"/>
  <c r="FQ2" i="81"/>
  <c r="FP2" i="81"/>
  <c r="FO2" i="81"/>
  <c r="FN2" i="81"/>
  <c r="FJ2" i="81"/>
  <c r="FM2" i="81" s="1"/>
  <c r="FI2" i="81"/>
  <c r="FL2" i="81" s="1"/>
  <c r="FH2" i="81"/>
  <c r="FK2" i="81" s="1"/>
  <c r="FG2" i="81"/>
  <c r="FF2" i="81"/>
  <c r="FE2" i="81"/>
  <c r="FD2" i="81"/>
  <c r="FC2" i="81"/>
  <c r="FB2" i="81"/>
  <c r="FA2" i="81"/>
  <c r="EZ2" i="81"/>
  <c r="EY2" i="81"/>
  <c r="EX2" i="81"/>
  <c r="EW2" i="81"/>
  <c r="EV2" i="81"/>
  <c r="EU2" i="81"/>
  <c r="ET2" i="81"/>
  <c r="ES2" i="81"/>
  <c r="ER2" i="81"/>
  <c r="EQ2" i="81"/>
  <c r="EP2" i="81"/>
  <c r="EO2" i="81"/>
  <c r="EN2" i="81"/>
  <c r="EM2" i="81"/>
  <c r="EL2" i="81"/>
  <c r="EK2" i="81"/>
  <c r="EJ2" i="81"/>
  <c r="EI2" i="81"/>
  <c r="EH2" i="81"/>
  <c r="EG2" i="81"/>
  <c r="EF2" i="81"/>
  <c r="EE2" i="81"/>
  <c r="ED2" i="81"/>
  <c r="EC2" i="81"/>
  <c r="EB2" i="81"/>
  <c r="EA2" i="81"/>
  <c r="DY2" i="81"/>
  <c r="DX2" i="81"/>
  <c r="DV2" i="81"/>
  <c r="DU2" i="81"/>
  <c r="DT2" i="81"/>
  <c r="DS2" i="81"/>
  <c r="DR2" i="81"/>
  <c r="DQ2" i="81"/>
  <c r="DP2" i="81"/>
  <c r="DO2" i="81"/>
  <c r="DN2" i="81"/>
  <c r="DK2" i="81"/>
  <c r="DJ2" i="81"/>
  <c r="DI2" i="81"/>
  <c r="DH2" i="81"/>
  <c r="DG2" i="81"/>
  <c r="DF2" i="81"/>
  <c r="DE2" i="81"/>
  <c r="DD2" i="81"/>
  <c r="DC2" i="81"/>
  <c r="DB2" i="81"/>
  <c r="DA2" i="81"/>
  <c r="CV2" i="81"/>
  <c r="CU2" i="81"/>
  <c r="CT2" i="81"/>
  <c r="CS2" i="81"/>
  <c r="GN2" i="81" s="1"/>
  <c r="CR2" i="81"/>
  <c r="GM2" i="81" s="1"/>
  <c r="CQ2" i="81"/>
  <c r="GL2" i="81" s="1"/>
  <c r="CP2" i="81"/>
  <c r="GJ2" i="81" s="1"/>
  <c r="GK2" i="81" s="1"/>
  <c r="CO2" i="81"/>
  <c r="DZ2" i="81" s="1"/>
  <c r="CN2" i="81"/>
  <c r="CM2" i="81"/>
  <c r="CL2" i="81"/>
  <c r="DW2" i="81" s="1"/>
  <c r="CG2" i="81" a="1"/>
  <c r="CG2" i="81" s="1"/>
  <c r="AW2" i="81"/>
  <c r="AV2" i="81"/>
  <c r="AX2" i="81" s="1"/>
  <c r="J2" i="81"/>
  <c r="G2" i="81"/>
  <c r="HX7" i="79" a="1"/>
  <c r="HX7" i="79" s="1"/>
  <c r="IW7" i="79" s="1"/>
  <c r="HW7" i="79" a="1"/>
  <c r="HW7" i="79" s="1"/>
  <c r="IV7" i="79" s="1"/>
  <c r="HV7" i="79" a="1"/>
  <c r="HV7" i="79" s="1"/>
  <c r="IU7" i="79" s="1"/>
  <c r="HU7" i="79" a="1"/>
  <c r="HU7" i="79" s="1"/>
  <c r="IT7" i="79" s="1"/>
  <c r="HT7" i="79" a="1"/>
  <c r="HT7" i="79" s="1"/>
  <c r="IS7" i="79" s="1"/>
  <c r="HS7" i="79" a="1"/>
  <c r="HS7" i="79" s="1"/>
  <c r="IR7" i="79" s="1"/>
  <c r="HR7" i="79" a="1"/>
  <c r="HR7" i="79" s="1"/>
  <c r="IQ7" i="79" s="1"/>
  <c r="HQ7" i="79" a="1"/>
  <c r="HQ7" i="79" s="1"/>
  <c r="IP7" i="79" s="1"/>
  <c r="HP7" i="79" a="1"/>
  <c r="HP7" i="79" s="1"/>
  <c r="IO7" i="79" s="1"/>
  <c r="HL7" i="79"/>
  <c r="HJ7" i="79"/>
  <c r="HH7" i="79"/>
  <c r="HI7" i="79" s="1"/>
  <c r="HB7" i="79"/>
  <c r="HA7" i="79"/>
  <c r="GZ7" i="79"/>
  <c r="GY7" i="79"/>
  <c r="GX7" i="79"/>
  <c r="GW7" i="79"/>
  <c r="GV7" i="79"/>
  <c r="GU7" i="79"/>
  <c r="GT7" i="79"/>
  <c r="GP7" i="79"/>
  <c r="GJ7" i="79"/>
  <c r="GK7" i="79" s="1"/>
  <c r="GI7" i="79"/>
  <c r="GH7" i="79"/>
  <c r="GG7" i="79"/>
  <c r="GF7" i="79"/>
  <c r="GE7" i="79"/>
  <c r="GB7" i="79"/>
  <c r="GA7" i="79"/>
  <c r="FZ7" i="79"/>
  <c r="FY7" i="79"/>
  <c r="FW7" i="79"/>
  <c r="FV7" i="79"/>
  <c r="FU7" i="79"/>
  <c r="FT7" i="79"/>
  <c r="FS7" i="79"/>
  <c r="FR7" i="79"/>
  <c r="FQ7" i="79"/>
  <c r="FJ7" i="79"/>
  <c r="FM7" i="79" s="1"/>
  <c r="FI7" i="79"/>
  <c r="FL7" i="79" s="1"/>
  <c r="FH7" i="79"/>
  <c r="FK7" i="79" s="1"/>
  <c r="FG7" i="79"/>
  <c r="FF7" i="79"/>
  <c r="FP7" i="79" s="1"/>
  <c r="FE7" i="79"/>
  <c r="FO7" i="79" s="1"/>
  <c r="FD7" i="79"/>
  <c r="FB7" i="79"/>
  <c r="FA7" i="79"/>
  <c r="EZ7" i="79"/>
  <c r="EY7" i="79"/>
  <c r="EX7" i="79"/>
  <c r="EW7" i="79"/>
  <c r="EV7" i="79"/>
  <c r="EU7" i="79"/>
  <c r="ET7" i="79"/>
  <c r="ES7" i="79"/>
  <c r="ER7" i="79"/>
  <c r="EQ7" i="79"/>
  <c r="EP7" i="79"/>
  <c r="EO7" i="79"/>
  <c r="EN7" i="79"/>
  <c r="EM7" i="79"/>
  <c r="EL7" i="79"/>
  <c r="EK7" i="79"/>
  <c r="EJ7" i="79"/>
  <c r="EI7" i="79"/>
  <c r="EH7" i="79"/>
  <c r="EG7" i="79"/>
  <c r="EF7" i="79"/>
  <c r="EE7" i="79"/>
  <c r="ED7" i="79"/>
  <c r="EC7" i="79"/>
  <c r="EB7" i="79"/>
  <c r="EA7" i="79"/>
  <c r="DU7" i="79"/>
  <c r="DT7" i="79"/>
  <c r="DS7" i="79"/>
  <c r="DR7" i="79"/>
  <c r="DQ7" i="79"/>
  <c r="DP7" i="79"/>
  <c r="DO7" i="79"/>
  <c r="DN7" i="79"/>
  <c r="DK7" i="79"/>
  <c r="DJ7" i="79"/>
  <c r="DI7" i="79"/>
  <c r="DH7" i="79"/>
  <c r="DG7" i="79"/>
  <c r="DF7" i="79"/>
  <c r="DE7" i="79"/>
  <c r="DD7" i="79"/>
  <c r="DB7" i="79"/>
  <c r="DA7" i="79"/>
  <c r="CV7" i="79"/>
  <c r="CU7" i="79"/>
  <c r="CT7" i="79"/>
  <c r="CS7" i="79"/>
  <c r="GN7" i="79" s="1"/>
  <c r="CR7" i="79"/>
  <c r="GM7" i="79" s="1"/>
  <c r="CQ7" i="79"/>
  <c r="GL7" i="79" s="1"/>
  <c r="CP7" i="79"/>
  <c r="CO7" i="79"/>
  <c r="DZ7" i="79" s="1"/>
  <c r="CN7" i="79"/>
  <c r="DY7" i="79" s="1"/>
  <c r="CM7" i="79"/>
  <c r="DX7" i="79" s="1"/>
  <c r="CL7" i="79"/>
  <c r="DW7" i="79" s="1"/>
  <c r="CG7" i="79" a="1"/>
  <c r="CG7" i="79" s="1"/>
  <c r="AW7" i="79"/>
  <c r="AV7" i="79"/>
  <c r="J7" i="79"/>
  <c r="G7" i="79"/>
  <c r="HX4" i="79" a="1"/>
  <c r="HX4" i="79" s="1"/>
  <c r="IW4" i="79" s="1"/>
  <c r="HW4" i="79" a="1"/>
  <c r="HW4" i="79" s="1"/>
  <c r="IV4" i="79" s="1"/>
  <c r="HV4" i="79" a="1"/>
  <c r="HV4" i="79" s="1"/>
  <c r="IU4" i="79" s="1"/>
  <c r="HU4" i="79" a="1"/>
  <c r="HU4" i="79" s="1"/>
  <c r="IT4" i="79" s="1"/>
  <c r="HT4" i="79" a="1"/>
  <c r="HT4" i="79" s="1"/>
  <c r="IS4" i="79" s="1"/>
  <c r="HS4" i="79" a="1"/>
  <c r="HS4" i="79" s="1"/>
  <c r="IR4" i="79" s="1"/>
  <c r="HR4" i="79" a="1"/>
  <c r="HR4" i="79" s="1"/>
  <c r="IQ4" i="79" s="1"/>
  <c r="HQ4" i="79" a="1"/>
  <c r="HQ4" i="79" s="1"/>
  <c r="IP4" i="79" s="1"/>
  <c r="HP4" i="79" a="1"/>
  <c r="HP4" i="79" s="1"/>
  <c r="IO4" i="79" s="1"/>
  <c r="HL4" i="79"/>
  <c r="HJ4" i="79"/>
  <c r="HH4" i="79"/>
  <c r="HB4" i="79"/>
  <c r="HA4" i="79"/>
  <c r="GZ4" i="79"/>
  <c r="GY4" i="79"/>
  <c r="GX4" i="79"/>
  <c r="GW4" i="79"/>
  <c r="GV4" i="79"/>
  <c r="GU4" i="79"/>
  <c r="GT4" i="79"/>
  <c r="GP4" i="79"/>
  <c r="GN4" i="79"/>
  <c r="GI4" i="79"/>
  <c r="GH4" i="79"/>
  <c r="GG4" i="79"/>
  <c r="GF4" i="79"/>
  <c r="GE4" i="79"/>
  <c r="GB4" i="79"/>
  <c r="GA4" i="79"/>
  <c r="FZ4" i="79"/>
  <c r="FY4" i="79"/>
  <c r="FW4" i="79"/>
  <c r="FV4" i="79"/>
  <c r="FU4" i="79"/>
  <c r="FT4" i="79"/>
  <c r="FS4" i="79"/>
  <c r="FR4" i="79"/>
  <c r="FQ4" i="79"/>
  <c r="FP4" i="79"/>
  <c r="FL4" i="79"/>
  <c r="FK4" i="79"/>
  <c r="FJ4" i="79"/>
  <c r="FM4" i="79" s="1"/>
  <c r="FI4" i="79"/>
  <c r="FH4" i="79"/>
  <c r="FG4" i="79"/>
  <c r="FF4" i="79"/>
  <c r="FE4" i="79"/>
  <c r="FO4" i="79" s="1"/>
  <c r="FD4" i="79"/>
  <c r="FB4" i="79"/>
  <c r="FA4" i="79"/>
  <c r="EZ4" i="79"/>
  <c r="EY4" i="79"/>
  <c r="EX4" i="79"/>
  <c r="EW4" i="79"/>
  <c r="EV4" i="79"/>
  <c r="EU4" i="79"/>
  <c r="ET4" i="79"/>
  <c r="ES4" i="79"/>
  <c r="ER4" i="79"/>
  <c r="EQ4" i="79"/>
  <c r="EP4" i="79"/>
  <c r="EO4" i="79"/>
  <c r="EN4" i="79"/>
  <c r="EM4" i="79"/>
  <c r="EL4" i="79"/>
  <c r="EK4" i="79"/>
  <c r="EJ4" i="79"/>
  <c r="EI4" i="79"/>
  <c r="EH4" i="79"/>
  <c r="EG4" i="79"/>
  <c r="EF4" i="79"/>
  <c r="EE4" i="79"/>
  <c r="ED4" i="79"/>
  <c r="EC4" i="79"/>
  <c r="EB4" i="79"/>
  <c r="EA4" i="79"/>
  <c r="DU4" i="79"/>
  <c r="DT4" i="79"/>
  <c r="DS4" i="79"/>
  <c r="DR4" i="79"/>
  <c r="DQ4" i="79"/>
  <c r="DP4" i="79"/>
  <c r="DO4" i="79"/>
  <c r="DN4" i="79"/>
  <c r="DK4" i="79"/>
  <c r="DJ4" i="79"/>
  <c r="DI4" i="79"/>
  <c r="DH4" i="79"/>
  <c r="DG4" i="79"/>
  <c r="DF4" i="79"/>
  <c r="DE4" i="79"/>
  <c r="DD4" i="79"/>
  <c r="DB4" i="79"/>
  <c r="DA4" i="79"/>
  <c r="CV4" i="79"/>
  <c r="CU4" i="79"/>
  <c r="CT4" i="79"/>
  <c r="CS4" i="79"/>
  <c r="CR4" i="79"/>
  <c r="GM4" i="79" s="1"/>
  <c r="CQ4" i="79"/>
  <c r="GL4" i="79" s="1"/>
  <c r="CP4" i="79"/>
  <c r="GJ4" i="79" s="1"/>
  <c r="GK4" i="79" s="1"/>
  <c r="CO4" i="79"/>
  <c r="DZ4" i="79" s="1"/>
  <c r="CN4" i="79"/>
  <c r="DY4" i="79" s="1"/>
  <c r="CM4" i="79"/>
  <c r="DX4" i="79" s="1"/>
  <c r="CL4" i="79"/>
  <c r="DW4" i="79" s="1"/>
  <c r="CG4" i="79" a="1"/>
  <c r="CG4" i="79" s="1"/>
  <c r="AW4" i="79"/>
  <c r="AV4" i="79"/>
  <c r="J4" i="79"/>
  <c r="HI4" i="79" s="1"/>
  <c r="G4" i="79"/>
  <c r="HX3" i="79" a="1"/>
  <c r="HX3" i="79" s="1"/>
  <c r="IW3" i="79" s="1"/>
  <c r="HW3" i="79" a="1"/>
  <c r="HW3" i="79" s="1"/>
  <c r="IV3" i="79" s="1"/>
  <c r="HV3" i="79" a="1"/>
  <c r="HV3" i="79" s="1"/>
  <c r="IU3" i="79" s="1"/>
  <c r="HU3" i="79" a="1"/>
  <c r="HU3" i="79" s="1"/>
  <c r="IT3" i="79" s="1"/>
  <c r="HT3" i="79" a="1"/>
  <c r="HT3" i="79" s="1"/>
  <c r="IS3" i="79" s="1"/>
  <c r="HS3" i="79" a="1"/>
  <c r="HS3" i="79" s="1"/>
  <c r="IR3" i="79" s="1"/>
  <c r="HR3" i="79" a="1"/>
  <c r="HR3" i="79" s="1"/>
  <c r="IQ3" i="79" s="1"/>
  <c r="HQ3" i="79" a="1"/>
  <c r="HQ3" i="79" s="1"/>
  <c r="IP3" i="79" s="1"/>
  <c r="HP3" i="79" a="1"/>
  <c r="HP3" i="79" s="1"/>
  <c r="IO3" i="79" s="1"/>
  <c r="HL3" i="79"/>
  <c r="HJ3" i="79"/>
  <c r="HH3" i="79"/>
  <c r="HI3" i="79" s="1"/>
  <c r="HB3" i="79"/>
  <c r="HA3" i="79"/>
  <c r="GZ3" i="79"/>
  <c r="GY3" i="79"/>
  <c r="GX3" i="79"/>
  <c r="GW3" i="79"/>
  <c r="GV3" i="79"/>
  <c r="GU3" i="79"/>
  <c r="GT3" i="79"/>
  <c r="GP3" i="79"/>
  <c r="GN3" i="79"/>
  <c r="GI3" i="79"/>
  <c r="GH3" i="79"/>
  <c r="GG3" i="79"/>
  <c r="GF3" i="79"/>
  <c r="GE3" i="79"/>
  <c r="GB3" i="79"/>
  <c r="GA3" i="79"/>
  <c r="FZ3" i="79"/>
  <c r="FY3" i="79"/>
  <c r="FW3" i="79"/>
  <c r="FV3" i="79"/>
  <c r="FU3" i="79"/>
  <c r="FT3" i="79"/>
  <c r="FS3" i="79"/>
  <c r="FR3" i="79"/>
  <c r="FQ3" i="79"/>
  <c r="FJ3" i="79"/>
  <c r="FI3" i="79"/>
  <c r="FH3" i="79"/>
  <c r="FG3" i="79"/>
  <c r="FF3" i="79"/>
  <c r="FP3" i="79" s="1"/>
  <c r="FE3" i="79"/>
  <c r="FO3" i="79" s="1"/>
  <c r="FD3" i="79"/>
  <c r="FB3" i="79"/>
  <c r="FA3" i="79"/>
  <c r="EZ3" i="79"/>
  <c r="EY3" i="79"/>
  <c r="EX3" i="79"/>
  <c r="EW3" i="79"/>
  <c r="EV3" i="79"/>
  <c r="EU3" i="79"/>
  <c r="ET3" i="79"/>
  <c r="ES3" i="79"/>
  <c r="ER3" i="79"/>
  <c r="EQ3" i="79"/>
  <c r="EP3" i="79"/>
  <c r="EO3" i="79"/>
  <c r="EN3" i="79"/>
  <c r="EM3" i="79"/>
  <c r="EL3" i="79"/>
  <c r="EK3" i="79"/>
  <c r="EJ3" i="79"/>
  <c r="EI3" i="79"/>
  <c r="EH3" i="79"/>
  <c r="EG3" i="79"/>
  <c r="EF3" i="79"/>
  <c r="EE3" i="79"/>
  <c r="ED3" i="79"/>
  <c r="EC3" i="79"/>
  <c r="EB3" i="79"/>
  <c r="EA3" i="79"/>
  <c r="DU3" i="79"/>
  <c r="DT3" i="79"/>
  <c r="DS3" i="79"/>
  <c r="DR3" i="79"/>
  <c r="DQ3" i="79"/>
  <c r="DP3" i="79"/>
  <c r="DO3" i="79"/>
  <c r="DN3" i="79"/>
  <c r="DK3" i="79"/>
  <c r="DJ3" i="79"/>
  <c r="DI3" i="79"/>
  <c r="DH3" i="79"/>
  <c r="DG3" i="79"/>
  <c r="DF3" i="79"/>
  <c r="DE3" i="79"/>
  <c r="DD3" i="79"/>
  <c r="DB3" i="79"/>
  <c r="DA3" i="79"/>
  <c r="CV3" i="79"/>
  <c r="CU3" i="79"/>
  <c r="CT3" i="79"/>
  <c r="CS3" i="79"/>
  <c r="CR3" i="79"/>
  <c r="GM3" i="79" s="1"/>
  <c r="CQ3" i="79"/>
  <c r="GL3" i="79" s="1"/>
  <c r="CP3" i="79"/>
  <c r="GJ3" i="79" s="1"/>
  <c r="GK3" i="79" s="1"/>
  <c r="CO3" i="79"/>
  <c r="DZ3" i="79" s="1"/>
  <c r="CN3" i="79"/>
  <c r="DY3" i="79" s="1"/>
  <c r="CM3" i="79"/>
  <c r="DX3" i="79" s="1"/>
  <c r="CL3" i="79"/>
  <c r="DW3" i="79" s="1"/>
  <c r="CG3" i="79" a="1"/>
  <c r="CG3" i="79" s="1"/>
  <c r="AW3" i="79"/>
  <c r="AV3" i="79"/>
  <c r="J3" i="79"/>
  <c r="G3" i="79"/>
  <c r="HX6" i="79" a="1"/>
  <c r="HX6" i="79" s="1"/>
  <c r="IW6" i="79" s="1"/>
  <c r="HW6" i="79" a="1"/>
  <c r="HW6" i="79" s="1"/>
  <c r="IV6" i="79" s="1"/>
  <c r="HV6" i="79" a="1"/>
  <c r="HV6" i="79" s="1"/>
  <c r="IU6" i="79" s="1"/>
  <c r="HU6" i="79" a="1"/>
  <c r="HU6" i="79" s="1"/>
  <c r="IT6" i="79" s="1"/>
  <c r="HT6" i="79" a="1"/>
  <c r="HT6" i="79" s="1"/>
  <c r="IS6" i="79" s="1"/>
  <c r="HS6" i="79" a="1"/>
  <c r="HS6" i="79" s="1"/>
  <c r="IR6" i="79" s="1"/>
  <c r="HR6" i="79" a="1"/>
  <c r="HR6" i="79" s="1"/>
  <c r="IQ6" i="79" s="1"/>
  <c r="HQ6" i="79" a="1"/>
  <c r="HQ6" i="79" s="1"/>
  <c r="IP6" i="79" s="1"/>
  <c r="HP6" i="79" a="1"/>
  <c r="HP6" i="79" s="1"/>
  <c r="IO6" i="79" s="1"/>
  <c r="HL6" i="79"/>
  <c r="HJ6" i="79"/>
  <c r="HH6" i="79"/>
  <c r="HB6" i="79"/>
  <c r="HA6" i="79"/>
  <c r="GZ6" i="79"/>
  <c r="GY6" i="79"/>
  <c r="GX6" i="79"/>
  <c r="GW6" i="79"/>
  <c r="GV6" i="79"/>
  <c r="GU6" i="79"/>
  <c r="GT6" i="79"/>
  <c r="GP6" i="79"/>
  <c r="GM6" i="79"/>
  <c r="GL6" i="79"/>
  <c r="GI6" i="79"/>
  <c r="GH6" i="79"/>
  <c r="GG6" i="79"/>
  <c r="GF6" i="79"/>
  <c r="GE6" i="79"/>
  <c r="GB6" i="79"/>
  <c r="GA6" i="79"/>
  <c r="FZ6" i="79"/>
  <c r="FY6" i="79"/>
  <c r="FW6" i="79"/>
  <c r="FV6" i="79"/>
  <c r="FU6" i="79"/>
  <c r="FT6" i="79"/>
  <c r="FS6" i="79"/>
  <c r="FR6" i="79"/>
  <c r="FQ6" i="79"/>
  <c r="FP6" i="79"/>
  <c r="FN6" i="79"/>
  <c r="FL6" i="79"/>
  <c r="FJ6" i="79"/>
  <c r="FM6" i="79" s="1"/>
  <c r="FI6" i="79"/>
  <c r="FH6" i="79"/>
  <c r="FK6" i="79" s="1"/>
  <c r="FG6" i="79"/>
  <c r="FO6" i="79" s="1"/>
  <c r="FF6" i="79"/>
  <c r="FE6" i="79"/>
  <c r="FD6" i="79"/>
  <c r="FB6" i="79"/>
  <c r="FA6" i="79"/>
  <c r="EZ6" i="79"/>
  <c r="EY6" i="79"/>
  <c r="EX6" i="79"/>
  <c r="EW6" i="79"/>
  <c r="EV6" i="79"/>
  <c r="EU6" i="79"/>
  <c r="ET6" i="79"/>
  <c r="ES6" i="79"/>
  <c r="ER6" i="79"/>
  <c r="EQ6" i="79"/>
  <c r="EP6" i="79"/>
  <c r="EO6" i="79"/>
  <c r="EN6" i="79"/>
  <c r="EM6" i="79"/>
  <c r="EL6" i="79"/>
  <c r="EK6" i="79"/>
  <c r="EJ6" i="79"/>
  <c r="EI6" i="79"/>
  <c r="EH6" i="79"/>
  <c r="EG6" i="79"/>
  <c r="EF6" i="79"/>
  <c r="EE6" i="79"/>
  <c r="ED6" i="79"/>
  <c r="EC6" i="79"/>
  <c r="EB6" i="79"/>
  <c r="EA6" i="79"/>
  <c r="DU6" i="79"/>
  <c r="DT6" i="79"/>
  <c r="DS6" i="79"/>
  <c r="DR6" i="79"/>
  <c r="DQ6" i="79"/>
  <c r="DP6" i="79"/>
  <c r="DO6" i="79"/>
  <c r="DN6" i="79"/>
  <c r="DK6" i="79"/>
  <c r="DJ6" i="79"/>
  <c r="DI6" i="79"/>
  <c r="DH6" i="79"/>
  <c r="DG6" i="79"/>
  <c r="DF6" i="79"/>
  <c r="DE6" i="79"/>
  <c r="DD6" i="79"/>
  <c r="DB6" i="79"/>
  <c r="DA6" i="79"/>
  <c r="CV6" i="79"/>
  <c r="CU6" i="79"/>
  <c r="CT6" i="79"/>
  <c r="CS6" i="79"/>
  <c r="GN6" i="79" s="1"/>
  <c r="CR6" i="79"/>
  <c r="CQ6" i="79"/>
  <c r="CP6" i="79"/>
  <c r="GJ6" i="79" s="1"/>
  <c r="GK6" i="79" s="1"/>
  <c r="CO6" i="79"/>
  <c r="DZ6" i="79" s="1"/>
  <c r="CN6" i="79"/>
  <c r="DY6" i="79" s="1"/>
  <c r="CM6" i="79"/>
  <c r="DX6" i="79" s="1"/>
  <c r="CL6" i="79"/>
  <c r="DW6" i="79" s="1"/>
  <c r="CG6" i="79" a="1"/>
  <c r="CG6" i="79" s="1"/>
  <c r="AW6" i="79"/>
  <c r="AV6" i="79"/>
  <c r="J6" i="79"/>
  <c r="G6" i="79"/>
  <c r="HX5" i="79" a="1"/>
  <c r="HX5" i="79" s="1"/>
  <c r="IW5" i="79" s="1"/>
  <c r="HW5" i="79" a="1"/>
  <c r="HW5" i="79" s="1"/>
  <c r="IV5" i="79" s="1"/>
  <c r="HV5" i="79" a="1"/>
  <c r="HV5" i="79" s="1"/>
  <c r="IU5" i="79" s="1"/>
  <c r="HU5" i="79" a="1"/>
  <c r="HU5" i="79" s="1"/>
  <c r="IT5" i="79" s="1"/>
  <c r="HT5" i="79" a="1"/>
  <c r="HT5" i="79" s="1"/>
  <c r="IS5" i="79" s="1"/>
  <c r="HS5" i="79" a="1"/>
  <c r="HS5" i="79" s="1"/>
  <c r="IR5" i="79" s="1"/>
  <c r="HR5" i="79" a="1"/>
  <c r="HR5" i="79" s="1"/>
  <c r="IQ5" i="79" s="1"/>
  <c r="HQ5" i="79" a="1"/>
  <c r="HQ5" i="79" s="1"/>
  <c r="IP5" i="79" s="1"/>
  <c r="HP5" i="79" a="1"/>
  <c r="HP5" i="79" s="1"/>
  <c r="IO5" i="79" s="1"/>
  <c r="HL5" i="79"/>
  <c r="HJ5" i="79"/>
  <c r="HH5" i="79"/>
  <c r="HI5" i="79" s="1"/>
  <c r="HB5" i="79"/>
  <c r="HA5" i="79"/>
  <c r="GZ5" i="79"/>
  <c r="GY5" i="79"/>
  <c r="GX5" i="79"/>
  <c r="GW5" i="79"/>
  <c r="GV5" i="79"/>
  <c r="GU5" i="79"/>
  <c r="GT5" i="79"/>
  <c r="GP5" i="79"/>
  <c r="GN5" i="79"/>
  <c r="GI5" i="79"/>
  <c r="GH5" i="79"/>
  <c r="GG5" i="79"/>
  <c r="GF5" i="79"/>
  <c r="GE5" i="79"/>
  <c r="GB5" i="79"/>
  <c r="GA5" i="79"/>
  <c r="FZ5" i="79"/>
  <c r="FY5" i="79"/>
  <c r="FW5" i="79"/>
  <c r="FV5" i="79"/>
  <c r="FU5" i="79"/>
  <c r="FT5" i="79"/>
  <c r="FS5" i="79"/>
  <c r="FR5" i="79"/>
  <c r="FQ5" i="79"/>
  <c r="FP5" i="79"/>
  <c r="FJ5" i="79"/>
  <c r="FM5" i="79" s="1"/>
  <c r="FI5" i="79"/>
  <c r="FL5" i="79" s="1"/>
  <c r="FH5" i="79"/>
  <c r="FK5" i="79" s="1"/>
  <c r="FG5" i="79"/>
  <c r="FF5" i="79"/>
  <c r="FE5" i="79"/>
  <c r="FO5" i="79" s="1"/>
  <c r="FD5" i="79"/>
  <c r="FB5" i="79"/>
  <c r="FA5" i="79"/>
  <c r="EZ5" i="79"/>
  <c r="EY5" i="79"/>
  <c r="EX5" i="79"/>
  <c r="EW5" i="79"/>
  <c r="EV5" i="79"/>
  <c r="EU5" i="79"/>
  <c r="ET5" i="79"/>
  <c r="ES5" i="79"/>
  <c r="ER5" i="79"/>
  <c r="EQ5" i="79"/>
  <c r="EP5" i="79"/>
  <c r="EO5" i="79"/>
  <c r="EN5" i="79"/>
  <c r="EM5" i="79"/>
  <c r="EL5" i="79"/>
  <c r="EK5" i="79"/>
  <c r="EJ5" i="79"/>
  <c r="EI5" i="79"/>
  <c r="EH5" i="79"/>
  <c r="EG5" i="79"/>
  <c r="EF5" i="79"/>
  <c r="EE5" i="79"/>
  <c r="ED5" i="79"/>
  <c r="EC5" i="79"/>
  <c r="EB5" i="79"/>
  <c r="EA5" i="79"/>
  <c r="DW5" i="79"/>
  <c r="DU5" i="79"/>
  <c r="DT5" i="79"/>
  <c r="DS5" i="79"/>
  <c r="DR5" i="79"/>
  <c r="DQ5" i="79"/>
  <c r="DP5" i="79"/>
  <c r="DO5" i="79"/>
  <c r="DN5" i="79"/>
  <c r="DK5" i="79"/>
  <c r="DJ5" i="79"/>
  <c r="DI5" i="79"/>
  <c r="DH5" i="79"/>
  <c r="DG5" i="79"/>
  <c r="DF5" i="79"/>
  <c r="DE5" i="79"/>
  <c r="DD5" i="79"/>
  <c r="DB5" i="79"/>
  <c r="DA5" i="79"/>
  <c r="CV5" i="79"/>
  <c r="CU5" i="79"/>
  <c r="CT5" i="79"/>
  <c r="CS5" i="79"/>
  <c r="CR5" i="79"/>
  <c r="GM5" i="79" s="1"/>
  <c r="CQ5" i="79"/>
  <c r="GL5" i="79" s="1"/>
  <c r="CP5" i="79"/>
  <c r="GJ5" i="79" s="1"/>
  <c r="GK5" i="79" s="1"/>
  <c r="CO5" i="79"/>
  <c r="DZ5" i="79" s="1"/>
  <c r="CN5" i="79"/>
  <c r="DY5" i="79" s="1"/>
  <c r="CM5" i="79"/>
  <c r="DX5" i="79" s="1"/>
  <c r="CL5" i="79"/>
  <c r="CG5" i="79" a="1"/>
  <c r="CG5" i="79" s="1"/>
  <c r="AW5" i="79"/>
  <c r="AV5" i="79"/>
  <c r="J5" i="79"/>
  <c r="G5" i="79"/>
  <c r="IL2" i="79"/>
  <c r="HX2" i="79" a="1"/>
  <c r="HX2" i="79" s="1"/>
  <c r="IW2" i="79" s="1"/>
  <c r="HW2" i="79" a="1"/>
  <c r="HW2" i="79" s="1"/>
  <c r="IV2" i="79" s="1"/>
  <c r="HV2" i="79" a="1"/>
  <c r="HV2" i="79" s="1"/>
  <c r="IU2" i="79" s="1"/>
  <c r="HU2" i="79" a="1"/>
  <c r="HU2" i="79" s="1"/>
  <c r="IT2" i="79" s="1"/>
  <c r="HT2" i="79" a="1"/>
  <c r="HT2" i="79" s="1"/>
  <c r="IS2" i="79" s="1"/>
  <c r="HS2" i="79" a="1"/>
  <c r="HS2" i="79" s="1"/>
  <c r="IR2" i="79" s="1"/>
  <c r="HR2" i="79" a="1"/>
  <c r="HR2" i="79" s="1"/>
  <c r="IQ2" i="79" s="1"/>
  <c r="HQ2" i="79" a="1"/>
  <c r="HQ2" i="79" s="1"/>
  <c r="IP2" i="79" s="1"/>
  <c r="HP2" i="79" a="1"/>
  <c r="HP2" i="79" s="1"/>
  <c r="IO2" i="79" s="1"/>
  <c r="HL2" i="79"/>
  <c r="HJ2" i="79"/>
  <c r="HH2" i="79"/>
  <c r="HI2" i="79" s="1"/>
  <c r="HB2" i="79"/>
  <c r="HA2" i="79"/>
  <c r="GZ2" i="79"/>
  <c r="GY2" i="79"/>
  <c r="GX2" i="79"/>
  <c r="GW2" i="79"/>
  <c r="GV2" i="79"/>
  <c r="GU2" i="79"/>
  <c r="GT2" i="79"/>
  <c r="GP2" i="79"/>
  <c r="GI2" i="79"/>
  <c r="GH2" i="79"/>
  <c r="GG2" i="79"/>
  <c r="GF2" i="79"/>
  <c r="GE2" i="79"/>
  <c r="GD2" i="79"/>
  <c r="GC2" i="79"/>
  <c r="GB2" i="79"/>
  <c r="GA2" i="79"/>
  <c r="FZ2" i="79"/>
  <c r="FY2" i="79"/>
  <c r="FX2" i="79"/>
  <c r="FW2" i="79"/>
  <c r="FV2" i="79"/>
  <c r="FU2" i="79"/>
  <c r="FT2" i="79"/>
  <c r="FS2" i="79"/>
  <c r="FR2" i="79"/>
  <c r="FQ2" i="79"/>
  <c r="FJ2" i="79"/>
  <c r="FI2" i="79"/>
  <c r="FH2" i="79"/>
  <c r="FG2" i="79"/>
  <c r="FO2" i="79" s="1"/>
  <c r="FF2" i="79"/>
  <c r="FP2" i="79" s="1"/>
  <c r="FE2" i="79"/>
  <c r="FD2" i="79"/>
  <c r="FC2" i="79"/>
  <c r="FB2" i="79"/>
  <c r="FA2" i="79"/>
  <c r="EZ2" i="79"/>
  <c r="EY2" i="79"/>
  <c r="EX2" i="79"/>
  <c r="EW2" i="79"/>
  <c r="EV2" i="79"/>
  <c r="EU2" i="79"/>
  <c r="ET2" i="79"/>
  <c r="ES2" i="79"/>
  <c r="ER2" i="79"/>
  <c r="EQ2" i="79"/>
  <c r="EP2" i="79"/>
  <c r="EO2" i="79"/>
  <c r="EN2" i="79"/>
  <c r="EM2" i="79"/>
  <c r="EL2" i="79"/>
  <c r="EK2" i="79"/>
  <c r="EJ2" i="79"/>
  <c r="EI2" i="79"/>
  <c r="EH2" i="79"/>
  <c r="EG2" i="79"/>
  <c r="EF2" i="79"/>
  <c r="EE2" i="79"/>
  <c r="ED2" i="79"/>
  <c r="EC2" i="79"/>
  <c r="EB2" i="79"/>
  <c r="EA2" i="79"/>
  <c r="DY2" i="79"/>
  <c r="DX2" i="79"/>
  <c r="DV2" i="79"/>
  <c r="DU2" i="79"/>
  <c r="DT2" i="79"/>
  <c r="DS2" i="79"/>
  <c r="DR2" i="79"/>
  <c r="DQ2" i="79"/>
  <c r="DP2" i="79"/>
  <c r="DO2" i="79"/>
  <c r="DN2" i="79"/>
  <c r="DK2" i="79"/>
  <c r="DJ2" i="79"/>
  <c r="DI2" i="79"/>
  <c r="DH2" i="79"/>
  <c r="DG2" i="79"/>
  <c r="DF2" i="79"/>
  <c r="DE2" i="79"/>
  <c r="DD2" i="79"/>
  <c r="DC2" i="79"/>
  <c r="DB2" i="79"/>
  <c r="DA2" i="79"/>
  <c r="CV2" i="79"/>
  <c r="CU2" i="79"/>
  <c r="CT2" i="79"/>
  <c r="CS2" i="79"/>
  <c r="GN2" i="79" s="1"/>
  <c r="CR2" i="79"/>
  <c r="GM2" i="79" s="1"/>
  <c r="CQ2" i="79"/>
  <c r="GL2" i="79" s="1"/>
  <c r="CP2" i="79"/>
  <c r="GJ2" i="79" s="1"/>
  <c r="GK2" i="79" s="1"/>
  <c r="CO2" i="79"/>
  <c r="DZ2" i="79" s="1"/>
  <c r="CN2" i="79"/>
  <c r="CM2" i="79"/>
  <c r="CL2" i="79"/>
  <c r="DW2" i="79" s="1"/>
  <c r="CG2" i="79" a="1"/>
  <c r="CG2" i="79" s="1"/>
  <c r="AW2" i="79"/>
  <c r="AV2" i="79"/>
  <c r="AX2" i="79" s="1"/>
  <c r="J2" i="79"/>
  <c r="G2" i="79"/>
  <c r="IL2" i="83"/>
  <c r="HX2" i="83" a="1"/>
  <c r="HX2" i="83" s="1"/>
  <c r="IW2" i="83" s="1"/>
  <c r="HW2" i="83" a="1"/>
  <c r="HW2" i="83" s="1"/>
  <c r="IV2" i="83" s="1"/>
  <c r="HV2" i="83" a="1"/>
  <c r="HV2" i="83" s="1"/>
  <c r="IU2" i="83" s="1"/>
  <c r="HU2" i="83" a="1"/>
  <c r="HU2" i="83" s="1"/>
  <c r="IT2" i="83" s="1"/>
  <c r="HT2" i="83" a="1"/>
  <c r="HT2" i="83" s="1"/>
  <c r="IS2" i="83" s="1"/>
  <c r="HS2" i="83"/>
  <c r="IR2" i="83" s="1"/>
  <c r="HS2" i="83" a="1"/>
  <c r="HR2" i="83" a="1"/>
  <c r="HR2" i="83" s="1"/>
  <c r="IQ2" i="83" s="1"/>
  <c r="HQ2" i="83" a="1"/>
  <c r="HQ2" i="83" s="1"/>
  <c r="IP2" i="83" s="1"/>
  <c r="HP2" i="83" a="1"/>
  <c r="HP2" i="83" s="1"/>
  <c r="IO2" i="83" s="1"/>
  <c r="HL2" i="83"/>
  <c r="HJ2" i="83"/>
  <c r="HI2" i="83"/>
  <c r="HH2" i="83"/>
  <c r="HB2" i="83"/>
  <c r="HA2" i="83"/>
  <c r="GZ2" i="83"/>
  <c r="GY2" i="83"/>
  <c r="GX2" i="83"/>
  <c r="GW2" i="83"/>
  <c r="GV2" i="83"/>
  <c r="GU2" i="83"/>
  <c r="HC2" i="83" s="1"/>
  <c r="GT2" i="83"/>
  <c r="GP2" i="83"/>
  <c r="GI2" i="83"/>
  <c r="GH2" i="83"/>
  <c r="GG2" i="83"/>
  <c r="GF2" i="83"/>
  <c r="GE2" i="83"/>
  <c r="GD2" i="83"/>
  <c r="GC2" i="83"/>
  <c r="GB2" i="83"/>
  <c r="GA2" i="83"/>
  <c r="FZ2" i="83"/>
  <c r="FY2" i="83"/>
  <c r="FX2" i="83"/>
  <c r="FW2" i="83"/>
  <c r="FV2" i="83"/>
  <c r="FU2" i="83"/>
  <c r="FT2" i="83"/>
  <c r="FS2" i="83"/>
  <c r="FR2" i="83"/>
  <c r="FQ2" i="83"/>
  <c r="FP2" i="83"/>
  <c r="FO2" i="83"/>
  <c r="FN2" i="83"/>
  <c r="FJ2" i="83"/>
  <c r="FM2" i="83" s="1"/>
  <c r="FI2" i="83"/>
  <c r="FL2" i="83" s="1"/>
  <c r="FH2" i="83"/>
  <c r="FK2" i="83" s="1"/>
  <c r="FG2" i="83"/>
  <c r="FF2" i="83"/>
  <c r="FE2" i="83"/>
  <c r="FD2" i="83"/>
  <c r="FC2" i="83"/>
  <c r="FB2" i="83"/>
  <c r="FA2" i="83"/>
  <c r="EZ2" i="83"/>
  <c r="EY2" i="83"/>
  <c r="EX2" i="83"/>
  <c r="EW2" i="83"/>
  <c r="EV2" i="83"/>
  <c r="EU2" i="83"/>
  <c r="ET2" i="83"/>
  <c r="ES2" i="83"/>
  <c r="ER2" i="83"/>
  <c r="EQ2" i="83"/>
  <c r="EP2" i="83"/>
  <c r="EO2" i="83"/>
  <c r="EN2" i="83"/>
  <c r="EM2" i="83"/>
  <c r="EL2" i="83"/>
  <c r="EK2" i="83"/>
  <c r="EJ2" i="83"/>
  <c r="EI2" i="83"/>
  <c r="EH2" i="83"/>
  <c r="EG2" i="83"/>
  <c r="EF2" i="83"/>
  <c r="EE2" i="83"/>
  <c r="ED2" i="83"/>
  <c r="EC2" i="83"/>
  <c r="EB2" i="83"/>
  <c r="EA2" i="83"/>
  <c r="DY2" i="83"/>
  <c r="DX2" i="83"/>
  <c r="DV2" i="83"/>
  <c r="DU2" i="83"/>
  <c r="DT2" i="83"/>
  <c r="DS2" i="83"/>
  <c r="DR2" i="83"/>
  <c r="DQ2" i="83"/>
  <c r="DP2" i="83"/>
  <c r="DO2" i="83"/>
  <c r="DN2" i="83"/>
  <c r="DK2" i="83"/>
  <c r="DJ2" i="83"/>
  <c r="DI2" i="83"/>
  <c r="DH2" i="83"/>
  <c r="DG2" i="83"/>
  <c r="DF2" i="83"/>
  <c r="DE2" i="83"/>
  <c r="DD2" i="83"/>
  <c r="DC2" i="83"/>
  <c r="DB2" i="83"/>
  <c r="DA2" i="83"/>
  <c r="CV2" i="83"/>
  <c r="CU2" i="83"/>
  <c r="CT2" i="83"/>
  <c r="CS2" i="83"/>
  <c r="GN2" i="83" s="1"/>
  <c r="CR2" i="83"/>
  <c r="GM2" i="83" s="1"/>
  <c r="CQ2" i="83"/>
  <c r="GL2" i="83" s="1"/>
  <c r="CP2" i="83"/>
  <c r="GJ2" i="83" s="1"/>
  <c r="GK2" i="83" s="1"/>
  <c r="CO2" i="83"/>
  <c r="DZ2" i="83" s="1"/>
  <c r="CN2" i="83"/>
  <c r="CM2" i="83"/>
  <c r="CL2" i="83"/>
  <c r="DW2" i="83" s="1"/>
  <c r="CG2" i="83" a="1"/>
  <c r="CG2" i="83" s="1"/>
  <c r="AW2" i="83"/>
  <c r="AV2" i="83"/>
  <c r="AX2" i="83" s="1"/>
  <c r="J2" i="83"/>
  <c r="G2" i="83"/>
  <c r="IQ3" i="83"/>
  <c r="IN3" i="83"/>
  <c r="IX3" i="83" s="1"/>
  <c r="IM3" i="83"/>
  <c r="HX3" i="83"/>
  <c r="IW3" i="83" s="1"/>
  <c r="HX3" i="83" a="1"/>
  <c r="HW3" i="83" a="1"/>
  <c r="HW3" i="83" s="1"/>
  <c r="IV3" i="83" s="1"/>
  <c r="HV3" i="83" a="1"/>
  <c r="HV3" i="83" s="1"/>
  <c r="IU3" i="83" s="1"/>
  <c r="HU3" i="83" a="1"/>
  <c r="HU3" i="83" s="1"/>
  <c r="IT3" i="83" s="1"/>
  <c r="HT3" i="83" a="1"/>
  <c r="HT3" i="83" s="1"/>
  <c r="IS3" i="83" s="1"/>
  <c r="HS3" i="83" a="1"/>
  <c r="HS3" i="83" s="1"/>
  <c r="IR3" i="83" s="1"/>
  <c r="HR3" i="83"/>
  <c r="HR3" i="83" a="1"/>
  <c r="HQ3" i="83" a="1"/>
  <c r="HQ3" i="83" s="1"/>
  <c r="IP3" i="83" s="1"/>
  <c r="HP3" i="83" a="1"/>
  <c r="HP3" i="83" s="1"/>
  <c r="IO3" i="83" s="1"/>
  <c r="HL3" i="83"/>
  <c r="HJ3" i="83"/>
  <c r="HH3" i="83"/>
  <c r="HI3" i="83" s="1"/>
  <c r="HB3" i="83"/>
  <c r="HA3" i="83"/>
  <c r="GZ3" i="83"/>
  <c r="GY3" i="83"/>
  <c r="GX3" i="83"/>
  <c r="GW3" i="83"/>
  <c r="GV3" i="83"/>
  <c r="GU3" i="83"/>
  <c r="GT3" i="83"/>
  <c r="HC3" i="83" s="1"/>
  <c r="GP3" i="83"/>
  <c r="GN3" i="83"/>
  <c r="GM3" i="83"/>
  <c r="GL3" i="83"/>
  <c r="GJ3" i="83"/>
  <c r="GK3" i="83" s="1"/>
  <c r="GI3" i="83"/>
  <c r="GH3" i="83"/>
  <c r="GG3" i="83"/>
  <c r="GF3" i="83"/>
  <c r="GE3" i="83"/>
  <c r="GB3" i="83"/>
  <c r="GA3" i="83"/>
  <c r="FZ3" i="83"/>
  <c r="FY3" i="83"/>
  <c r="FW3" i="83"/>
  <c r="FV3" i="83"/>
  <c r="FU3" i="83"/>
  <c r="FT3" i="83"/>
  <c r="FS3" i="83"/>
  <c r="FR3" i="83"/>
  <c r="FQ3" i="83"/>
  <c r="FP3" i="83"/>
  <c r="FJ3" i="83"/>
  <c r="FM3" i="83" s="1"/>
  <c r="FI3" i="83"/>
  <c r="FL3" i="83" s="1"/>
  <c r="FH3" i="83"/>
  <c r="FK3" i="83" s="1"/>
  <c r="FG3" i="83"/>
  <c r="FF3" i="83"/>
  <c r="FE3" i="83"/>
  <c r="FO3" i="83" s="1"/>
  <c r="FD3" i="83"/>
  <c r="FB3" i="83"/>
  <c r="FA3" i="83"/>
  <c r="EZ3" i="83"/>
  <c r="EY3" i="83"/>
  <c r="EX3" i="83"/>
  <c r="EW3" i="83"/>
  <c r="EV3" i="83"/>
  <c r="EU3" i="83"/>
  <c r="ET3" i="83"/>
  <c r="ES3" i="83"/>
  <c r="ER3" i="83"/>
  <c r="EQ3" i="83"/>
  <c r="EP3" i="83"/>
  <c r="EO3" i="83"/>
  <c r="EN3" i="83"/>
  <c r="EM3" i="83"/>
  <c r="EL3" i="83"/>
  <c r="EK3" i="83"/>
  <c r="EJ3" i="83"/>
  <c r="EI3" i="83"/>
  <c r="EH3" i="83"/>
  <c r="EG3" i="83"/>
  <c r="EF3" i="83"/>
  <c r="EE3" i="83"/>
  <c r="ED3" i="83"/>
  <c r="EC3" i="83"/>
  <c r="EB3" i="83"/>
  <c r="EA3" i="83"/>
  <c r="DU3" i="83"/>
  <c r="DT3" i="83"/>
  <c r="DS3" i="83"/>
  <c r="DR3" i="83"/>
  <c r="DQ3" i="83"/>
  <c r="DP3" i="83"/>
  <c r="DO3" i="83"/>
  <c r="DN3" i="83"/>
  <c r="DM3" i="83" a="1"/>
  <c r="DM3" i="83" s="1"/>
  <c r="DL3" i="83"/>
  <c r="DK3" i="83"/>
  <c r="DJ3" i="83"/>
  <c r="DI3" i="83"/>
  <c r="DH3" i="83"/>
  <c r="DG3" i="83"/>
  <c r="DF3" i="83"/>
  <c r="DE3" i="83"/>
  <c r="DD3" i="83"/>
  <c r="DB3" i="83"/>
  <c r="DA3" i="83"/>
  <c r="CV3" i="83"/>
  <c r="CU3" i="83"/>
  <c r="CT3" i="83"/>
  <c r="CS3" i="83"/>
  <c r="CR3" i="83"/>
  <c r="CQ3" i="83"/>
  <c r="CP3" i="83"/>
  <c r="CO3" i="83"/>
  <c r="DZ3" i="83" s="1"/>
  <c r="CN3" i="83"/>
  <c r="DY3" i="83" s="1"/>
  <c r="CM3" i="83"/>
  <c r="DX3" i="83" s="1"/>
  <c r="CL3" i="83"/>
  <c r="DW3" i="83" s="1"/>
  <c r="CK3" i="83"/>
  <c r="CZ3" i="83" s="1"/>
  <c r="CJ3" i="83"/>
  <c r="CY3" i="83" s="1"/>
  <c r="CI3" i="83"/>
  <c r="CX3" i="83" s="1"/>
  <c r="CH3" i="83"/>
  <c r="CW3" i="83" s="1"/>
  <c r="CG3" i="83"/>
  <c r="CG3" i="83" a="1"/>
  <c r="AW3" i="83"/>
  <c r="AV3" i="83"/>
  <c r="J3" i="83"/>
  <c r="G3" i="83"/>
  <c r="HX3" i="59" a="1"/>
  <c r="HX3" i="59" s="1"/>
  <c r="IW3" i="59" s="1"/>
  <c r="HW3" i="59" a="1"/>
  <c r="HW3" i="59" s="1"/>
  <c r="IV3" i="59" s="1"/>
  <c r="HV3" i="59" a="1"/>
  <c r="HV3" i="59" s="1"/>
  <c r="IU3" i="59" s="1"/>
  <c r="HU3" i="59" a="1"/>
  <c r="HU3" i="59" s="1"/>
  <c r="IT3" i="59" s="1"/>
  <c r="HT3" i="59" a="1"/>
  <c r="HT3" i="59" s="1"/>
  <c r="IS3" i="59" s="1"/>
  <c r="HS3" i="59" a="1"/>
  <c r="HS3" i="59" s="1"/>
  <c r="IR3" i="59" s="1"/>
  <c r="HR3" i="59" a="1"/>
  <c r="HR3" i="59" s="1"/>
  <c r="IQ3" i="59" s="1"/>
  <c r="HQ3" i="59" a="1"/>
  <c r="HQ3" i="59" s="1"/>
  <c r="IP3" i="59" s="1"/>
  <c r="HP3" i="59" a="1"/>
  <c r="HP3" i="59" s="1"/>
  <c r="IO3" i="59" s="1"/>
  <c r="HL3" i="59"/>
  <c r="HJ3" i="59"/>
  <c r="HH3" i="59"/>
  <c r="HI3" i="59" s="1"/>
  <c r="HB3" i="59"/>
  <c r="HA3" i="59"/>
  <c r="GZ3" i="59"/>
  <c r="GY3" i="59"/>
  <c r="GX3" i="59"/>
  <c r="GW3" i="59"/>
  <c r="GV3" i="59"/>
  <c r="GU3" i="59"/>
  <c r="GT3" i="59"/>
  <c r="HC3" i="59" s="1"/>
  <c r="GP3" i="59"/>
  <c r="GL3" i="59"/>
  <c r="GJ3" i="59"/>
  <c r="GK3" i="59" s="1"/>
  <c r="GI3" i="59"/>
  <c r="GH3" i="59"/>
  <c r="GG3" i="59"/>
  <c r="GF3" i="59"/>
  <c r="GE3" i="59"/>
  <c r="GB3" i="59"/>
  <c r="GA3" i="59"/>
  <c r="FZ3" i="59"/>
  <c r="FY3" i="59"/>
  <c r="FW3" i="59"/>
  <c r="FV3" i="59"/>
  <c r="FU3" i="59"/>
  <c r="FT3" i="59"/>
  <c r="FS3" i="59"/>
  <c r="FR3" i="59"/>
  <c r="FQ3" i="59"/>
  <c r="FP3" i="59"/>
  <c r="FJ3" i="59"/>
  <c r="FM3" i="59" s="1"/>
  <c r="FI3" i="59"/>
  <c r="FL3" i="59" s="1"/>
  <c r="FH3" i="59"/>
  <c r="FK3" i="59" s="1"/>
  <c r="FG3" i="59"/>
  <c r="FF3" i="59"/>
  <c r="FE3" i="59"/>
  <c r="FO3" i="59" s="1"/>
  <c r="FD3" i="59"/>
  <c r="FB3" i="59"/>
  <c r="FA3" i="59"/>
  <c r="EZ3" i="59"/>
  <c r="EY3" i="59"/>
  <c r="EX3" i="59"/>
  <c r="EW3" i="59"/>
  <c r="EV3" i="59"/>
  <c r="EU3" i="59"/>
  <c r="ET3" i="59"/>
  <c r="ES3" i="59"/>
  <c r="ER3" i="59"/>
  <c r="EQ3" i="59"/>
  <c r="EP3" i="59"/>
  <c r="EO3" i="59"/>
  <c r="EN3" i="59"/>
  <c r="EM3" i="59"/>
  <c r="EL3" i="59"/>
  <c r="EK3" i="59"/>
  <c r="EJ3" i="59"/>
  <c r="EI3" i="59"/>
  <c r="EH3" i="59"/>
  <c r="EG3" i="59"/>
  <c r="EF3" i="59"/>
  <c r="EE3" i="59"/>
  <c r="ED3" i="59"/>
  <c r="EC3" i="59"/>
  <c r="EB3" i="59"/>
  <c r="EA3" i="59"/>
  <c r="DU3" i="59"/>
  <c r="DT3" i="59"/>
  <c r="DS3" i="59"/>
  <c r="DR3" i="59"/>
  <c r="DQ3" i="59"/>
  <c r="DP3" i="59"/>
  <c r="DO3" i="59"/>
  <c r="DN3" i="59"/>
  <c r="DK3" i="59"/>
  <c r="DJ3" i="59"/>
  <c r="DI3" i="59"/>
  <c r="DH3" i="59"/>
  <c r="DG3" i="59"/>
  <c r="DF3" i="59"/>
  <c r="DE3" i="59"/>
  <c r="DD3" i="59"/>
  <c r="DB3" i="59"/>
  <c r="DA3" i="59"/>
  <c r="CV3" i="59"/>
  <c r="CU3" i="59"/>
  <c r="CT3" i="59"/>
  <c r="CS3" i="59"/>
  <c r="GN3" i="59" s="1"/>
  <c r="CR3" i="59"/>
  <c r="GM3" i="59" s="1"/>
  <c r="CQ3" i="59"/>
  <c r="CP3" i="59"/>
  <c r="CO3" i="59"/>
  <c r="DZ3" i="59" s="1"/>
  <c r="CN3" i="59"/>
  <c r="DY3" i="59" s="1"/>
  <c r="CM3" i="59"/>
  <c r="DX3" i="59" s="1"/>
  <c r="CL3" i="59"/>
  <c r="DW3" i="59" s="1"/>
  <c r="CG3" i="59" a="1"/>
  <c r="CG3" i="59" s="1"/>
  <c r="AW3" i="59"/>
  <c r="AV3" i="59"/>
  <c r="J3" i="59"/>
  <c r="G3" i="59"/>
  <c r="IL2" i="59"/>
  <c r="HX2" i="59" a="1"/>
  <c r="HX2" i="59" s="1"/>
  <c r="IW2" i="59" s="1"/>
  <c r="HW2" i="59" a="1"/>
  <c r="HW2" i="59" s="1"/>
  <c r="IV2" i="59" s="1"/>
  <c r="HV2" i="59" a="1"/>
  <c r="HV2" i="59" s="1"/>
  <c r="IU2" i="59" s="1"/>
  <c r="HU2" i="59" a="1"/>
  <c r="HU2" i="59" s="1"/>
  <c r="IT2" i="59" s="1"/>
  <c r="HT2" i="59" a="1"/>
  <c r="HT2" i="59" s="1"/>
  <c r="IS2" i="59" s="1"/>
  <c r="HS2" i="59"/>
  <c r="IR2" i="59" s="1"/>
  <c r="HS2" i="59" a="1"/>
  <c r="HR2" i="59" a="1"/>
  <c r="HR2" i="59" s="1"/>
  <c r="IQ2" i="59" s="1"/>
  <c r="HQ2" i="59" a="1"/>
  <c r="HQ2" i="59" s="1"/>
  <c r="IP2" i="59" s="1"/>
  <c r="HP2" i="59" a="1"/>
  <c r="HP2" i="59" s="1"/>
  <c r="IO2" i="59" s="1"/>
  <c r="HL2" i="59"/>
  <c r="HJ2" i="59"/>
  <c r="HI2" i="59"/>
  <c r="HH2" i="59"/>
  <c r="HB2" i="59"/>
  <c r="HA2" i="59"/>
  <c r="GZ2" i="59"/>
  <c r="GY2" i="59"/>
  <c r="GX2" i="59"/>
  <c r="GW2" i="59"/>
  <c r="GV2" i="59"/>
  <c r="GU2" i="59"/>
  <c r="HC2" i="59" s="1"/>
  <c r="GT2" i="59"/>
  <c r="GP2" i="59"/>
  <c r="GI2" i="59"/>
  <c r="GH2" i="59"/>
  <c r="GG2" i="59"/>
  <c r="GF2" i="59"/>
  <c r="GE2" i="59"/>
  <c r="GD2" i="59"/>
  <c r="GC2" i="59"/>
  <c r="GB2" i="59"/>
  <c r="GA2" i="59"/>
  <c r="FZ2" i="59"/>
  <c r="FY2" i="59"/>
  <c r="FX2" i="59"/>
  <c r="FW2" i="59"/>
  <c r="FV2" i="59"/>
  <c r="FU2" i="59"/>
  <c r="FT2" i="59"/>
  <c r="FS2" i="59"/>
  <c r="FR2" i="59"/>
  <c r="FQ2" i="59"/>
  <c r="FP2" i="59"/>
  <c r="FO2" i="59"/>
  <c r="FN2" i="59"/>
  <c r="FJ2" i="59"/>
  <c r="FM2" i="59" s="1"/>
  <c r="FI2" i="59"/>
  <c r="FL2" i="59" s="1"/>
  <c r="FH2" i="59"/>
  <c r="FK2" i="59" s="1"/>
  <c r="FG2" i="59"/>
  <c r="FF2" i="59"/>
  <c r="FE2" i="59"/>
  <c r="FD2" i="59"/>
  <c r="FC2" i="59"/>
  <c r="FB2" i="59"/>
  <c r="FA2" i="59"/>
  <c r="EZ2" i="59"/>
  <c r="EY2" i="59"/>
  <c r="EX2" i="59"/>
  <c r="EW2" i="59"/>
  <c r="EV2" i="59"/>
  <c r="EU2" i="59"/>
  <c r="ET2" i="59"/>
  <c r="ES2" i="59"/>
  <c r="ER2" i="59"/>
  <c r="EQ2" i="59"/>
  <c r="EP2" i="59"/>
  <c r="EO2" i="59"/>
  <c r="EN2" i="59"/>
  <c r="EM2" i="59"/>
  <c r="EL2" i="59"/>
  <c r="EK2" i="59"/>
  <c r="EJ2" i="59"/>
  <c r="EI2" i="59"/>
  <c r="EH2" i="59"/>
  <c r="EG2" i="59"/>
  <c r="EF2" i="59"/>
  <c r="EE2" i="59"/>
  <c r="ED2" i="59"/>
  <c r="EC2" i="59"/>
  <c r="EB2" i="59"/>
  <c r="EA2" i="59"/>
  <c r="DY2" i="59"/>
  <c r="DX2" i="59"/>
  <c r="DV2" i="59"/>
  <c r="DU2" i="59"/>
  <c r="DT2" i="59"/>
  <c r="DS2" i="59"/>
  <c r="DR2" i="59"/>
  <c r="DQ2" i="59"/>
  <c r="DP2" i="59"/>
  <c r="DO2" i="59"/>
  <c r="DN2" i="59"/>
  <c r="DK2" i="59"/>
  <c r="DJ2" i="59"/>
  <c r="DI2" i="59"/>
  <c r="DH2" i="59"/>
  <c r="DG2" i="59"/>
  <c r="DF2" i="59"/>
  <c r="DE2" i="59"/>
  <c r="DD2" i="59"/>
  <c r="DC2" i="59"/>
  <c r="DB2" i="59"/>
  <c r="DA2" i="59"/>
  <c r="CV2" i="59"/>
  <c r="CU2" i="59"/>
  <c r="CT2" i="59"/>
  <c r="CS2" i="59"/>
  <c r="GN2" i="59" s="1"/>
  <c r="CR2" i="59"/>
  <c r="GM2" i="59" s="1"/>
  <c r="CQ2" i="59"/>
  <c r="GL2" i="59" s="1"/>
  <c r="CP2" i="59"/>
  <c r="GJ2" i="59" s="1"/>
  <c r="GK2" i="59" s="1"/>
  <c r="CO2" i="59"/>
  <c r="DZ2" i="59" s="1"/>
  <c r="CN2" i="59"/>
  <c r="CM2" i="59"/>
  <c r="CL2" i="59"/>
  <c r="DW2" i="59" s="1"/>
  <c r="CG2" i="59" a="1"/>
  <c r="CG2" i="59" s="1"/>
  <c r="AW2" i="59"/>
  <c r="AV2" i="59"/>
  <c r="AX2" i="59" s="1"/>
  <c r="J2" i="59"/>
  <c r="G2" i="59"/>
  <c r="IQ2" i="57"/>
  <c r="IL2" i="57"/>
  <c r="HX2" i="57"/>
  <c r="IW2" i="57" s="1"/>
  <c r="HX2" i="57" a="1"/>
  <c r="HW2" i="57" a="1"/>
  <c r="HW2" i="57" s="1"/>
  <c r="IV2" i="57" s="1"/>
  <c r="HV2" i="57" a="1"/>
  <c r="HV2" i="57" s="1"/>
  <c r="IU2" i="57" s="1"/>
  <c r="HU2" i="57" a="1"/>
  <c r="HU2" i="57" s="1"/>
  <c r="IT2" i="57" s="1"/>
  <c r="HT2" i="57" a="1"/>
  <c r="HT2" i="57" s="1"/>
  <c r="IS2" i="57" s="1"/>
  <c r="HS2" i="57"/>
  <c r="IR2" i="57" s="1"/>
  <c r="HS2" i="57" a="1"/>
  <c r="HR2" i="57"/>
  <c r="HR2" i="57" a="1"/>
  <c r="HQ2" i="57" a="1"/>
  <c r="HQ2" i="57" s="1"/>
  <c r="IP2" i="57" s="1"/>
  <c r="HP2" i="57" a="1"/>
  <c r="HP2" i="57" s="1"/>
  <c r="IO2" i="57" s="1"/>
  <c r="HL2" i="57"/>
  <c r="HJ2" i="57"/>
  <c r="HI2" i="57"/>
  <c r="HH2" i="57"/>
  <c r="HB2" i="57"/>
  <c r="HA2" i="57"/>
  <c r="GZ2" i="57"/>
  <c r="GY2" i="57"/>
  <c r="GX2" i="57"/>
  <c r="GW2" i="57"/>
  <c r="GV2" i="57"/>
  <c r="GU2" i="57"/>
  <c r="HC2" i="57" s="1"/>
  <c r="GT2" i="57"/>
  <c r="GP2" i="57"/>
  <c r="GI2" i="57"/>
  <c r="GH2" i="57"/>
  <c r="GG2" i="57"/>
  <c r="GF2" i="57"/>
  <c r="GE2" i="57"/>
  <c r="GD2" i="57"/>
  <c r="GC2" i="57"/>
  <c r="GB2" i="57"/>
  <c r="GA2" i="57"/>
  <c r="FZ2" i="57"/>
  <c r="FY2" i="57"/>
  <c r="FX2" i="57"/>
  <c r="FW2" i="57"/>
  <c r="FV2" i="57"/>
  <c r="FU2" i="57"/>
  <c r="FT2" i="57"/>
  <c r="FS2" i="57"/>
  <c r="FR2" i="57"/>
  <c r="FQ2" i="57"/>
  <c r="FO2" i="57"/>
  <c r="FN2" i="57"/>
  <c r="FJ2" i="57"/>
  <c r="FM2" i="57" s="1"/>
  <c r="FI2" i="57"/>
  <c r="FL2" i="57" s="1"/>
  <c r="FH2" i="57"/>
  <c r="FK2" i="57" s="1"/>
  <c r="FG2" i="57"/>
  <c r="FF2" i="57"/>
  <c r="FP2" i="57" s="1"/>
  <c r="FE2" i="57"/>
  <c r="FD2" i="57"/>
  <c r="FC2" i="57"/>
  <c r="FB2" i="57"/>
  <c r="FA2" i="57"/>
  <c r="EZ2" i="57"/>
  <c r="EY2" i="57"/>
  <c r="EX2" i="57"/>
  <c r="EW2" i="57"/>
  <c r="EV2" i="57"/>
  <c r="EU2" i="57"/>
  <c r="ET2" i="57"/>
  <c r="ES2" i="57"/>
  <c r="ER2" i="57"/>
  <c r="EQ2" i="57"/>
  <c r="EP2" i="57"/>
  <c r="EO2" i="57"/>
  <c r="EN2" i="57"/>
  <c r="EM2" i="57"/>
  <c r="EL2" i="57"/>
  <c r="EK2" i="57"/>
  <c r="EJ2" i="57"/>
  <c r="EI2" i="57"/>
  <c r="EH2" i="57"/>
  <c r="EG2" i="57"/>
  <c r="EF2" i="57"/>
  <c r="EE2" i="57"/>
  <c r="ED2" i="57"/>
  <c r="EC2" i="57"/>
  <c r="EB2" i="57"/>
  <c r="EA2" i="57"/>
  <c r="DY2" i="57"/>
  <c r="DX2" i="57"/>
  <c r="DV2" i="57"/>
  <c r="DU2" i="57"/>
  <c r="DT2" i="57"/>
  <c r="DS2" i="57"/>
  <c r="DR2" i="57"/>
  <c r="DQ2" i="57"/>
  <c r="DP2" i="57"/>
  <c r="DO2" i="57"/>
  <c r="DN2" i="57"/>
  <c r="DK2" i="57"/>
  <c r="DJ2" i="57"/>
  <c r="DI2" i="57"/>
  <c r="DH2" i="57"/>
  <c r="DG2" i="57"/>
  <c r="DF2" i="57"/>
  <c r="DE2" i="57"/>
  <c r="DD2" i="57"/>
  <c r="DC2" i="57"/>
  <c r="DB2" i="57"/>
  <c r="DA2" i="57"/>
  <c r="CV2" i="57"/>
  <c r="CU2" i="57"/>
  <c r="CT2" i="57"/>
  <c r="CS2" i="57"/>
  <c r="GN2" i="57" s="1"/>
  <c r="CR2" i="57"/>
  <c r="GM2" i="57" s="1"/>
  <c r="CQ2" i="57"/>
  <c r="GL2" i="57" s="1"/>
  <c r="CP2" i="57"/>
  <c r="GJ2" i="57" s="1"/>
  <c r="GK2" i="57" s="1"/>
  <c r="CO2" i="57"/>
  <c r="DZ2" i="57" s="1"/>
  <c r="CN2" i="57"/>
  <c r="CM2" i="57"/>
  <c r="CL2" i="57"/>
  <c r="DW2" i="57" s="1"/>
  <c r="CG2" i="57" a="1"/>
  <c r="CG2" i="57" s="1"/>
  <c r="AW2" i="57"/>
  <c r="AV2" i="57"/>
  <c r="AX2" i="57" s="1"/>
  <c r="J2" i="57"/>
  <c r="G2" i="57"/>
  <c r="HX3" i="58" a="1"/>
  <c r="HX3" i="58" s="1"/>
  <c r="IW3" i="58" s="1"/>
  <c r="HW3" i="58" a="1"/>
  <c r="HW3" i="58" s="1"/>
  <c r="IV3" i="58" s="1"/>
  <c r="HV3" i="58" a="1"/>
  <c r="HV3" i="58" s="1"/>
  <c r="IU3" i="58" s="1"/>
  <c r="HU3" i="58" a="1"/>
  <c r="HU3" i="58" s="1"/>
  <c r="IT3" i="58" s="1"/>
  <c r="HT3" i="58" a="1"/>
  <c r="HT3" i="58" s="1"/>
  <c r="IS3" i="58" s="1"/>
  <c r="HS3" i="58" a="1"/>
  <c r="HS3" i="58" s="1"/>
  <c r="IR3" i="58" s="1"/>
  <c r="HR3" i="58" a="1"/>
  <c r="HR3" i="58" s="1"/>
  <c r="IQ3" i="58" s="1"/>
  <c r="HQ3" i="58" a="1"/>
  <c r="HQ3" i="58" s="1"/>
  <c r="IP3" i="58" s="1"/>
  <c r="HP3" i="58" a="1"/>
  <c r="HP3" i="58" s="1"/>
  <c r="IO3" i="58" s="1"/>
  <c r="HL3" i="58"/>
  <c r="HJ3" i="58"/>
  <c r="HH3" i="58"/>
  <c r="HI3" i="58" s="1"/>
  <c r="HB3" i="58"/>
  <c r="HA3" i="58"/>
  <c r="GZ3" i="58"/>
  <c r="GY3" i="58"/>
  <c r="GX3" i="58"/>
  <c r="GW3" i="58"/>
  <c r="GV3" i="58"/>
  <c r="GU3" i="58"/>
  <c r="GT3" i="58"/>
  <c r="HC3" i="58" s="1"/>
  <c r="GP3" i="58"/>
  <c r="GN3" i="58"/>
  <c r="GM3" i="58"/>
  <c r="GL3" i="58"/>
  <c r="GJ3" i="58"/>
  <c r="GK3" i="58" s="1"/>
  <c r="GI3" i="58"/>
  <c r="GH3" i="58"/>
  <c r="GG3" i="58"/>
  <c r="GF3" i="58"/>
  <c r="GE3" i="58"/>
  <c r="GB3" i="58"/>
  <c r="GA3" i="58"/>
  <c r="FZ3" i="58"/>
  <c r="FY3" i="58"/>
  <c r="FW3" i="58"/>
  <c r="FV3" i="58"/>
  <c r="FU3" i="58"/>
  <c r="FT3" i="58"/>
  <c r="FS3" i="58"/>
  <c r="FR3" i="58"/>
  <c r="FQ3" i="58"/>
  <c r="FP3" i="58"/>
  <c r="FJ3" i="58"/>
  <c r="FM3" i="58" s="1"/>
  <c r="FI3" i="58"/>
  <c r="FL3" i="58" s="1"/>
  <c r="FH3" i="58"/>
  <c r="FK3" i="58" s="1"/>
  <c r="FG3" i="58"/>
  <c r="FF3" i="58"/>
  <c r="FE3" i="58"/>
  <c r="FO3" i="58" s="1"/>
  <c r="FD3" i="58"/>
  <c r="FB3" i="58"/>
  <c r="FA3" i="58"/>
  <c r="EZ3" i="58"/>
  <c r="EY3" i="58"/>
  <c r="EX3" i="58"/>
  <c r="EW3" i="58"/>
  <c r="EV3" i="58"/>
  <c r="EU3" i="58"/>
  <c r="ET3" i="58"/>
  <c r="ES3" i="58"/>
  <c r="ER3" i="58"/>
  <c r="EQ3" i="58"/>
  <c r="EP3" i="58"/>
  <c r="EO3" i="58"/>
  <c r="EN3" i="58"/>
  <c r="EM3" i="58"/>
  <c r="EL3" i="58"/>
  <c r="EK3" i="58"/>
  <c r="EJ3" i="58"/>
  <c r="EI3" i="58"/>
  <c r="EH3" i="58"/>
  <c r="EG3" i="58"/>
  <c r="EF3" i="58"/>
  <c r="EE3" i="58"/>
  <c r="ED3" i="58"/>
  <c r="EC3" i="58"/>
  <c r="EB3" i="58"/>
  <c r="EA3" i="58"/>
  <c r="DU3" i="58"/>
  <c r="DT3" i="58"/>
  <c r="DS3" i="58"/>
  <c r="DR3" i="58"/>
  <c r="DQ3" i="58"/>
  <c r="DP3" i="58"/>
  <c r="DO3" i="58"/>
  <c r="DN3" i="58"/>
  <c r="DK3" i="58"/>
  <c r="DJ3" i="58"/>
  <c r="DI3" i="58"/>
  <c r="DH3" i="58"/>
  <c r="DG3" i="58"/>
  <c r="DF3" i="58"/>
  <c r="DE3" i="58"/>
  <c r="DD3" i="58"/>
  <c r="DB3" i="58"/>
  <c r="DA3" i="58"/>
  <c r="CV3" i="58"/>
  <c r="CU3" i="58"/>
  <c r="CT3" i="58"/>
  <c r="CS3" i="58"/>
  <c r="CR3" i="58"/>
  <c r="CQ3" i="58"/>
  <c r="CP3" i="58"/>
  <c r="CO3" i="58"/>
  <c r="DZ3" i="58" s="1"/>
  <c r="CN3" i="58"/>
  <c r="DY3" i="58" s="1"/>
  <c r="CM3" i="58"/>
  <c r="DX3" i="58" s="1"/>
  <c r="CL3" i="58"/>
  <c r="DW3" i="58" s="1"/>
  <c r="CG3" i="58" a="1"/>
  <c r="CG3" i="58" s="1"/>
  <c r="AW3" i="58"/>
  <c r="AV3" i="58"/>
  <c r="J3" i="58"/>
  <c r="G3" i="58"/>
  <c r="IQ2" i="58"/>
  <c r="IL2" i="58"/>
  <c r="HX2" i="58"/>
  <c r="IW2" i="58" s="1"/>
  <c r="HX2" i="58" a="1"/>
  <c r="HW2" i="58" a="1"/>
  <c r="HW2" i="58" s="1"/>
  <c r="IV2" i="58" s="1"/>
  <c r="HV2" i="58" a="1"/>
  <c r="HV2" i="58" s="1"/>
  <c r="IU2" i="58" s="1"/>
  <c r="HU2" i="58" a="1"/>
  <c r="HU2" i="58" s="1"/>
  <c r="IT2" i="58" s="1"/>
  <c r="HT2" i="58" a="1"/>
  <c r="HT2" i="58" s="1"/>
  <c r="IS2" i="58" s="1"/>
  <c r="HS2" i="58"/>
  <c r="IR2" i="58" s="1"/>
  <c r="HS2" i="58" a="1"/>
  <c r="HR2" i="58"/>
  <c r="HR2" i="58" a="1"/>
  <c r="HQ2" i="58" a="1"/>
  <c r="HQ2" i="58" s="1"/>
  <c r="IP2" i="58" s="1"/>
  <c r="HP2" i="58" a="1"/>
  <c r="HP2" i="58" s="1"/>
  <c r="IO2" i="58" s="1"/>
  <c r="HL2" i="58"/>
  <c r="HJ2" i="58"/>
  <c r="HI2" i="58"/>
  <c r="HH2" i="58"/>
  <c r="HB2" i="58"/>
  <c r="HA2" i="58"/>
  <c r="GZ2" i="58"/>
  <c r="GY2" i="58"/>
  <c r="GX2" i="58"/>
  <c r="GW2" i="58"/>
  <c r="GV2" i="58"/>
  <c r="GU2" i="58"/>
  <c r="GT2" i="58"/>
  <c r="HC2" i="58" s="1"/>
  <c r="GP2" i="58"/>
  <c r="GI2" i="58"/>
  <c r="GH2" i="58"/>
  <c r="GG2" i="58"/>
  <c r="GF2" i="58"/>
  <c r="GE2" i="58"/>
  <c r="GD2" i="58"/>
  <c r="GC2" i="58"/>
  <c r="GB2" i="58"/>
  <c r="GA2" i="58"/>
  <c r="FZ2" i="58"/>
  <c r="FY2" i="58"/>
  <c r="FX2" i="58"/>
  <c r="FW2" i="58"/>
  <c r="FV2" i="58"/>
  <c r="FU2" i="58"/>
  <c r="FT2" i="58"/>
  <c r="FS2" i="58"/>
  <c r="FR2" i="58"/>
  <c r="FQ2" i="58"/>
  <c r="FO2" i="58"/>
  <c r="FN2" i="58"/>
  <c r="FJ2" i="58"/>
  <c r="FM2" i="58" s="1"/>
  <c r="FI2" i="58"/>
  <c r="FL2" i="58" s="1"/>
  <c r="FH2" i="58"/>
  <c r="FK2" i="58" s="1"/>
  <c r="FG2" i="58"/>
  <c r="FF2" i="58"/>
  <c r="FP2" i="58" s="1"/>
  <c r="FE2" i="58"/>
  <c r="FD2" i="58"/>
  <c r="FC2" i="58"/>
  <c r="FB2" i="58"/>
  <c r="FA2" i="58"/>
  <c r="EZ2" i="58"/>
  <c r="EY2" i="58"/>
  <c r="EX2" i="58"/>
  <c r="EW2" i="58"/>
  <c r="EV2" i="58"/>
  <c r="EU2" i="58"/>
  <c r="ET2" i="58"/>
  <c r="ES2" i="58"/>
  <c r="ER2" i="58"/>
  <c r="EQ2" i="58"/>
  <c r="EP2" i="58"/>
  <c r="EO2" i="58"/>
  <c r="EN2" i="58"/>
  <c r="EM2" i="58"/>
  <c r="EL2" i="58"/>
  <c r="EK2" i="58"/>
  <c r="EJ2" i="58"/>
  <c r="EI2" i="58"/>
  <c r="EH2" i="58"/>
  <c r="EG2" i="58"/>
  <c r="EF2" i="58"/>
  <c r="EE2" i="58"/>
  <c r="ED2" i="58"/>
  <c r="EC2" i="58"/>
  <c r="EB2" i="58"/>
  <c r="EA2" i="58"/>
  <c r="DY2" i="58"/>
  <c r="DX2" i="58"/>
  <c r="DV2" i="58"/>
  <c r="DU2" i="58"/>
  <c r="DT2" i="58"/>
  <c r="DS2" i="58"/>
  <c r="DR2" i="58"/>
  <c r="DQ2" i="58"/>
  <c r="DP2" i="58"/>
  <c r="DO2" i="58"/>
  <c r="DN2" i="58"/>
  <c r="DK2" i="58"/>
  <c r="DJ2" i="58"/>
  <c r="DI2" i="58"/>
  <c r="DH2" i="58"/>
  <c r="DG2" i="58"/>
  <c r="DF2" i="58"/>
  <c r="DE2" i="58"/>
  <c r="DD2" i="58"/>
  <c r="DC2" i="58"/>
  <c r="DB2" i="58"/>
  <c r="DA2" i="58"/>
  <c r="CV2" i="58"/>
  <c r="CU2" i="58"/>
  <c r="CT2" i="58"/>
  <c r="CS2" i="58"/>
  <c r="GN2" i="58" s="1"/>
  <c r="CR2" i="58"/>
  <c r="GM2" i="58" s="1"/>
  <c r="CQ2" i="58"/>
  <c r="GL2" i="58" s="1"/>
  <c r="CP2" i="58"/>
  <c r="GJ2" i="58" s="1"/>
  <c r="GK2" i="58" s="1"/>
  <c r="CO2" i="58"/>
  <c r="DZ2" i="58" s="1"/>
  <c r="CN2" i="58"/>
  <c r="CM2" i="58"/>
  <c r="CL2" i="58"/>
  <c r="DW2" i="58" s="1"/>
  <c r="CG2" i="58" a="1"/>
  <c r="CG2" i="58" s="1"/>
  <c r="AW2" i="58"/>
  <c r="AV2" i="58"/>
  <c r="AX2" i="58" s="1"/>
  <c r="J2" i="58"/>
  <c r="G2" i="58"/>
  <c r="IL2" i="60"/>
  <c r="HX2" i="60" a="1"/>
  <c r="HX2" i="60" s="1"/>
  <c r="IW2" i="60" s="1"/>
  <c r="HW2" i="60" a="1"/>
  <c r="HW2" i="60" s="1"/>
  <c r="IV2" i="60" s="1"/>
  <c r="HV2" i="60" a="1"/>
  <c r="HV2" i="60" s="1"/>
  <c r="IU2" i="60" s="1"/>
  <c r="HU2" i="60" a="1"/>
  <c r="HU2" i="60" s="1"/>
  <c r="IT2" i="60" s="1"/>
  <c r="HT2" i="60" a="1"/>
  <c r="HT2" i="60" s="1"/>
  <c r="IS2" i="60" s="1"/>
  <c r="HS2" i="60"/>
  <c r="IR2" i="60" s="1"/>
  <c r="HS2" i="60" a="1"/>
  <c r="HR2" i="60" a="1"/>
  <c r="HR2" i="60" s="1"/>
  <c r="IQ2" i="60" s="1"/>
  <c r="HQ2" i="60" a="1"/>
  <c r="HQ2" i="60" s="1"/>
  <c r="IP2" i="60" s="1"/>
  <c r="HP2" i="60" a="1"/>
  <c r="HP2" i="60" s="1"/>
  <c r="IO2" i="60" s="1"/>
  <c r="HL2" i="60"/>
  <c r="HJ2" i="60"/>
  <c r="HI2" i="60"/>
  <c r="HH2" i="60"/>
  <c r="HB2" i="60"/>
  <c r="HA2" i="60"/>
  <c r="GZ2" i="60"/>
  <c r="GY2" i="60"/>
  <c r="GX2" i="60"/>
  <c r="GW2" i="60"/>
  <c r="GV2" i="60"/>
  <c r="GU2" i="60"/>
  <c r="HC2" i="60" s="1"/>
  <c r="GT2" i="60"/>
  <c r="GP2" i="60"/>
  <c r="GI2" i="60"/>
  <c r="GH2" i="60"/>
  <c r="GG2" i="60"/>
  <c r="GF2" i="60"/>
  <c r="GE2" i="60"/>
  <c r="GD2" i="60"/>
  <c r="GC2" i="60"/>
  <c r="GB2" i="60"/>
  <c r="GA2" i="60"/>
  <c r="FZ2" i="60"/>
  <c r="FY2" i="60"/>
  <c r="FX2" i="60"/>
  <c r="FW2" i="60"/>
  <c r="FV2" i="60"/>
  <c r="FU2" i="60"/>
  <c r="FT2" i="60"/>
  <c r="FS2" i="60"/>
  <c r="FR2" i="60"/>
  <c r="FQ2" i="60"/>
  <c r="FP2" i="60"/>
  <c r="FO2" i="60"/>
  <c r="FN2" i="60"/>
  <c r="FJ2" i="60"/>
  <c r="FM2" i="60" s="1"/>
  <c r="FI2" i="60"/>
  <c r="FL2" i="60" s="1"/>
  <c r="FH2" i="60"/>
  <c r="FK2" i="60" s="1"/>
  <c r="FG2" i="60"/>
  <c r="FF2" i="60"/>
  <c r="FE2" i="60"/>
  <c r="FD2" i="60"/>
  <c r="FC2" i="60"/>
  <c r="FB2" i="60"/>
  <c r="FA2" i="60"/>
  <c r="EZ2" i="60"/>
  <c r="EY2" i="60"/>
  <c r="EX2" i="60"/>
  <c r="EW2" i="60"/>
  <c r="EV2" i="60"/>
  <c r="EU2" i="60"/>
  <c r="ET2" i="60"/>
  <c r="ES2" i="60"/>
  <c r="ER2" i="60"/>
  <c r="EQ2" i="60"/>
  <c r="EP2" i="60"/>
  <c r="EO2" i="60"/>
  <c r="EN2" i="60"/>
  <c r="EM2" i="60"/>
  <c r="EL2" i="60"/>
  <c r="EK2" i="60"/>
  <c r="EJ2" i="60"/>
  <c r="EI2" i="60"/>
  <c r="EH2" i="60"/>
  <c r="EG2" i="60"/>
  <c r="EF2" i="60"/>
  <c r="EE2" i="60"/>
  <c r="ED2" i="60"/>
  <c r="EC2" i="60"/>
  <c r="EB2" i="60"/>
  <c r="EA2" i="60"/>
  <c r="DY2" i="60"/>
  <c r="DX2" i="60"/>
  <c r="DV2" i="60"/>
  <c r="DU2" i="60"/>
  <c r="DT2" i="60"/>
  <c r="DS2" i="60"/>
  <c r="DR2" i="60"/>
  <c r="DQ2" i="60"/>
  <c r="DP2" i="60"/>
  <c r="DO2" i="60"/>
  <c r="DN2" i="60"/>
  <c r="DK2" i="60"/>
  <c r="DJ2" i="60"/>
  <c r="DI2" i="60"/>
  <c r="DH2" i="60"/>
  <c r="DG2" i="60"/>
  <c r="DF2" i="60"/>
  <c r="DE2" i="60"/>
  <c r="DD2" i="60"/>
  <c r="DC2" i="60"/>
  <c r="DB2" i="60"/>
  <c r="DA2" i="60"/>
  <c r="CV2" i="60"/>
  <c r="CU2" i="60"/>
  <c r="CT2" i="60"/>
  <c r="CS2" i="60"/>
  <c r="GN2" i="60" s="1"/>
  <c r="CR2" i="60"/>
  <c r="GM2" i="60" s="1"/>
  <c r="CQ2" i="60"/>
  <c r="GL2" i="60" s="1"/>
  <c r="CP2" i="60"/>
  <c r="GJ2" i="60" s="1"/>
  <c r="GK2" i="60" s="1"/>
  <c r="CO2" i="60"/>
  <c r="DZ2" i="60" s="1"/>
  <c r="CN2" i="60"/>
  <c r="CM2" i="60"/>
  <c r="CL2" i="60"/>
  <c r="DW2" i="60" s="1"/>
  <c r="CG2" i="60" a="1"/>
  <c r="CG2" i="60" s="1"/>
  <c r="AW2" i="60"/>
  <c r="AV2" i="60"/>
  <c r="AX2" i="60" s="1"/>
  <c r="J2" i="60"/>
  <c r="G2" i="60"/>
  <c r="HX3" i="60" a="1"/>
  <c r="HX3" i="60" s="1"/>
  <c r="IW3" i="60" s="1"/>
  <c r="HW3" i="60" a="1"/>
  <c r="HW3" i="60" s="1"/>
  <c r="IV3" i="60" s="1"/>
  <c r="HV3" i="60" a="1"/>
  <c r="HV3" i="60" s="1"/>
  <c r="IU3" i="60" s="1"/>
  <c r="HU3" i="60"/>
  <c r="IT3" i="60" s="1"/>
  <c r="HU3" i="60" a="1"/>
  <c r="HT3" i="60" a="1"/>
  <c r="HT3" i="60" s="1"/>
  <c r="IS3" i="60" s="1"/>
  <c r="HS3" i="60" a="1"/>
  <c r="HS3" i="60" s="1"/>
  <c r="IR3" i="60" s="1"/>
  <c r="HR3" i="60" a="1"/>
  <c r="HR3" i="60" s="1"/>
  <c r="IQ3" i="60" s="1"/>
  <c r="HQ3" i="60" a="1"/>
  <c r="HQ3" i="60" s="1"/>
  <c r="IP3" i="60" s="1"/>
  <c r="HP3" i="60" a="1"/>
  <c r="HP3" i="60" s="1"/>
  <c r="IO3" i="60" s="1"/>
  <c r="HL3" i="60"/>
  <c r="HJ3" i="60"/>
  <c r="HH3" i="60"/>
  <c r="HI3" i="60" s="1"/>
  <c r="HB3" i="60"/>
  <c r="HA3" i="60"/>
  <c r="GZ3" i="60"/>
  <c r="GY3" i="60"/>
  <c r="GX3" i="60"/>
  <c r="GW3" i="60"/>
  <c r="GV3" i="60"/>
  <c r="GU3" i="60"/>
  <c r="GT3" i="60"/>
  <c r="HC3" i="60" s="1"/>
  <c r="GP3" i="60"/>
  <c r="GM3" i="60"/>
  <c r="GL3" i="60"/>
  <c r="GJ3" i="60"/>
  <c r="GK3" i="60" s="1"/>
  <c r="GI3" i="60"/>
  <c r="GH3" i="60"/>
  <c r="GG3" i="60"/>
  <c r="GF3" i="60"/>
  <c r="GE3" i="60"/>
  <c r="GB3" i="60"/>
  <c r="GA3" i="60"/>
  <c r="FZ3" i="60"/>
  <c r="FY3" i="60"/>
  <c r="FW3" i="60"/>
  <c r="FV3" i="60"/>
  <c r="FU3" i="60"/>
  <c r="FT3" i="60"/>
  <c r="FS3" i="60"/>
  <c r="FR3" i="60"/>
  <c r="FQ3" i="60"/>
  <c r="FP3" i="60"/>
  <c r="FK3" i="60"/>
  <c r="FJ3" i="60"/>
  <c r="FM3" i="60" s="1"/>
  <c r="FI3" i="60"/>
  <c r="FL3" i="60" s="1"/>
  <c r="FH3" i="60"/>
  <c r="FG3" i="60"/>
  <c r="FF3" i="60"/>
  <c r="FE3" i="60"/>
  <c r="FO3" i="60" s="1"/>
  <c r="FD3" i="60"/>
  <c r="FB3" i="60"/>
  <c r="FA3" i="60"/>
  <c r="EZ3" i="60"/>
  <c r="EY3" i="60"/>
  <c r="EX3" i="60"/>
  <c r="EW3" i="60"/>
  <c r="EV3" i="60"/>
  <c r="EU3" i="60"/>
  <c r="ET3" i="60"/>
  <c r="ES3" i="60"/>
  <c r="ER3" i="60"/>
  <c r="EQ3" i="60"/>
  <c r="EP3" i="60"/>
  <c r="EO3" i="60"/>
  <c r="EN3" i="60"/>
  <c r="EM3" i="60"/>
  <c r="EL3" i="60"/>
  <c r="EK3" i="60"/>
  <c r="EJ3" i="60"/>
  <c r="EI3" i="60"/>
  <c r="EH3" i="60"/>
  <c r="EG3" i="60"/>
  <c r="EF3" i="60"/>
  <c r="EE3" i="60"/>
  <c r="ED3" i="60"/>
  <c r="EC3" i="60"/>
  <c r="EB3" i="60"/>
  <c r="EA3" i="60"/>
  <c r="DX3" i="60"/>
  <c r="DU3" i="60"/>
  <c r="DT3" i="60"/>
  <c r="DS3" i="60"/>
  <c r="DR3" i="60"/>
  <c r="DQ3" i="60"/>
  <c r="DP3" i="60"/>
  <c r="DO3" i="60"/>
  <c r="DN3" i="60"/>
  <c r="DK3" i="60"/>
  <c r="DJ3" i="60"/>
  <c r="DI3" i="60"/>
  <c r="DH3" i="60"/>
  <c r="DG3" i="60"/>
  <c r="DF3" i="60"/>
  <c r="DE3" i="60"/>
  <c r="DD3" i="60"/>
  <c r="DB3" i="60"/>
  <c r="DA3" i="60"/>
  <c r="CV3" i="60"/>
  <c r="CU3" i="60"/>
  <c r="CT3" i="60"/>
  <c r="CS3" i="60"/>
  <c r="GN3" i="60" s="1"/>
  <c r="CR3" i="60"/>
  <c r="CQ3" i="60"/>
  <c r="CP3" i="60"/>
  <c r="CO3" i="60"/>
  <c r="DZ3" i="60" s="1"/>
  <c r="CN3" i="60"/>
  <c r="DY3" i="60" s="1"/>
  <c r="CM3" i="60"/>
  <c r="CL3" i="60"/>
  <c r="DW3" i="60" s="1"/>
  <c r="CG3" i="60" a="1"/>
  <c r="CG3" i="60" s="1"/>
  <c r="AW3" i="60"/>
  <c r="AV3" i="60"/>
  <c r="J3" i="60"/>
  <c r="G3" i="60"/>
  <c r="IP3" i="61"/>
  <c r="HX3" i="61" a="1"/>
  <c r="HX3" i="61" s="1"/>
  <c r="IW3" i="61" s="1"/>
  <c r="HW3" i="61"/>
  <c r="IV3" i="61" s="1"/>
  <c r="HW3" i="61" a="1"/>
  <c r="HV3" i="61" a="1"/>
  <c r="HV3" i="61" s="1"/>
  <c r="IU3" i="61" s="1"/>
  <c r="HU3" i="61" a="1"/>
  <c r="HU3" i="61" s="1"/>
  <c r="IT3" i="61" s="1"/>
  <c r="HT3" i="61" a="1"/>
  <c r="HT3" i="61" s="1"/>
  <c r="IS3" i="61" s="1"/>
  <c r="HS3" i="61" a="1"/>
  <c r="HS3" i="61" s="1"/>
  <c r="IR3" i="61" s="1"/>
  <c r="HR3" i="61" a="1"/>
  <c r="HR3" i="61" s="1"/>
  <c r="IQ3" i="61" s="1"/>
  <c r="HQ3" i="61"/>
  <c r="HQ3" i="61" a="1"/>
  <c r="HP3" i="61" a="1"/>
  <c r="HP3" i="61" s="1"/>
  <c r="IO3" i="61" s="1"/>
  <c r="HL3" i="61"/>
  <c r="HJ3" i="61"/>
  <c r="HH3" i="61"/>
  <c r="HI3" i="61" s="1"/>
  <c r="HB3" i="61"/>
  <c r="HA3" i="61"/>
  <c r="GZ3" i="61"/>
  <c r="GY3" i="61"/>
  <c r="GX3" i="61"/>
  <c r="GW3" i="61"/>
  <c r="GV3" i="61"/>
  <c r="GU3" i="61"/>
  <c r="GT3" i="61"/>
  <c r="HC3" i="61" s="1"/>
  <c r="GP3" i="61"/>
  <c r="GN3" i="61"/>
  <c r="GJ3" i="61"/>
  <c r="GK3" i="61" s="1"/>
  <c r="GI3" i="61"/>
  <c r="GH3" i="61"/>
  <c r="GG3" i="61"/>
  <c r="GF3" i="61"/>
  <c r="GE3" i="61"/>
  <c r="GB3" i="61"/>
  <c r="GA3" i="61"/>
  <c r="FZ3" i="61"/>
  <c r="FY3" i="61"/>
  <c r="FW3" i="61"/>
  <c r="FV3" i="61"/>
  <c r="FU3" i="61"/>
  <c r="FT3" i="61"/>
  <c r="FS3" i="61"/>
  <c r="FR3" i="61"/>
  <c r="FQ3" i="61"/>
  <c r="FP3" i="61"/>
  <c r="FJ3" i="61"/>
  <c r="FM3" i="61" s="1"/>
  <c r="FI3" i="61"/>
  <c r="FL3" i="61" s="1"/>
  <c r="FH3" i="61"/>
  <c r="FK3" i="61" s="1"/>
  <c r="FG3" i="61"/>
  <c r="FF3" i="61"/>
  <c r="FE3" i="61"/>
  <c r="FO3" i="61" s="1"/>
  <c r="FD3" i="61"/>
  <c r="FB3" i="61"/>
  <c r="FA3" i="61"/>
  <c r="EZ3" i="61"/>
  <c r="EY3" i="61"/>
  <c r="EX3" i="61"/>
  <c r="EW3" i="61"/>
  <c r="EV3" i="61"/>
  <c r="EU3" i="61"/>
  <c r="ET3" i="61"/>
  <c r="ES3" i="61"/>
  <c r="ER3" i="61"/>
  <c r="EQ3" i="61"/>
  <c r="EP3" i="61"/>
  <c r="EO3" i="61"/>
  <c r="EN3" i="61"/>
  <c r="EM3" i="61"/>
  <c r="EL3" i="61"/>
  <c r="EK3" i="61"/>
  <c r="EJ3" i="61"/>
  <c r="EI3" i="61"/>
  <c r="EH3" i="61"/>
  <c r="EG3" i="61"/>
  <c r="EF3" i="61"/>
  <c r="EE3" i="61"/>
  <c r="ED3" i="61"/>
  <c r="EC3" i="61"/>
  <c r="EB3" i="61"/>
  <c r="EA3" i="61"/>
  <c r="DU3" i="61"/>
  <c r="DT3" i="61"/>
  <c r="DS3" i="61"/>
  <c r="DR3" i="61"/>
  <c r="DQ3" i="61"/>
  <c r="DP3" i="61"/>
  <c r="DO3" i="61"/>
  <c r="DN3" i="61"/>
  <c r="DK3" i="61"/>
  <c r="DJ3" i="61"/>
  <c r="DI3" i="61"/>
  <c r="DH3" i="61"/>
  <c r="DG3" i="61"/>
  <c r="DF3" i="61"/>
  <c r="DE3" i="61"/>
  <c r="DD3" i="61"/>
  <c r="CV3" i="61"/>
  <c r="CU3" i="61"/>
  <c r="CT3" i="61"/>
  <c r="CS3" i="61"/>
  <c r="CR3" i="61"/>
  <c r="GM3" i="61" s="1"/>
  <c r="CQ3" i="61"/>
  <c r="GL3" i="61" s="1"/>
  <c r="CP3" i="61"/>
  <c r="CO3" i="61"/>
  <c r="DZ3" i="61" s="1"/>
  <c r="CN3" i="61"/>
  <c r="DY3" i="61" s="1"/>
  <c r="CM3" i="61"/>
  <c r="DX3" i="61" s="1"/>
  <c r="CL3" i="61"/>
  <c r="DW3" i="61" s="1"/>
  <c r="CG3" i="61" a="1"/>
  <c r="CG3" i="61" s="1"/>
  <c r="AW3" i="61"/>
  <c r="AV3" i="61"/>
  <c r="Q3" i="61"/>
  <c r="DB3" i="61" s="1"/>
  <c r="J3" i="61"/>
  <c r="G3" i="61"/>
  <c r="IL2" i="61"/>
  <c r="HX2" i="61" a="1"/>
  <c r="HX2" i="61" s="1"/>
  <c r="IW2" i="61" s="1"/>
  <c r="HW2" i="61" a="1"/>
  <c r="HW2" i="61" s="1"/>
  <c r="IV2" i="61" s="1"/>
  <c r="HV2" i="61" a="1"/>
  <c r="HV2" i="61" s="1"/>
  <c r="IU2" i="61" s="1"/>
  <c r="HU2" i="61" a="1"/>
  <c r="HU2" i="61" s="1"/>
  <c r="IT2" i="61" s="1"/>
  <c r="HT2" i="61" a="1"/>
  <c r="HT2" i="61" s="1"/>
  <c r="IS2" i="61" s="1"/>
  <c r="HS2" i="61" a="1"/>
  <c r="HS2" i="61" s="1"/>
  <c r="IR2" i="61" s="1"/>
  <c r="HR2" i="61" a="1"/>
  <c r="HR2" i="61" s="1"/>
  <c r="IQ2" i="61" s="1"/>
  <c r="HQ2" i="61" a="1"/>
  <c r="HQ2" i="61" s="1"/>
  <c r="IP2" i="61" s="1"/>
  <c r="HP2" i="61" a="1"/>
  <c r="HP2" i="61" s="1"/>
  <c r="IO2" i="61" s="1"/>
  <c r="HL2" i="61"/>
  <c r="HJ2" i="61"/>
  <c r="HH2" i="61"/>
  <c r="HB2" i="61"/>
  <c r="HA2" i="61"/>
  <c r="GZ2" i="61"/>
  <c r="GY2" i="61"/>
  <c r="GX2" i="61"/>
  <c r="GW2" i="61"/>
  <c r="GV2" i="61"/>
  <c r="GU2" i="61"/>
  <c r="GT2" i="61"/>
  <c r="HC2" i="61" s="1"/>
  <c r="GP2" i="61"/>
  <c r="GI2" i="61"/>
  <c r="GH2" i="61"/>
  <c r="GG2" i="61"/>
  <c r="GF2" i="61"/>
  <c r="GE2" i="61"/>
  <c r="GD2" i="61"/>
  <c r="GC2" i="61"/>
  <c r="GB2" i="61"/>
  <c r="GA2" i="61"/>
  <c r="FZ2" i="61"/>
  <c r="FY2" i="61"/>
  <c r="FX2" i="61"/>
  <c r="FW2" i="61"/>
  <c r="FV2" i="61"/>
  <c r="FU2" i="61"/>
  <c r="FT2" i="61"/>
  <c r="FS2" i="61"/>
  <c r="FR2" i="61"/>
  <c r="FQ2" i="61"/>
  <c r="FJ2" i="61"/>
  <c r="FM2" i="61" s="1"/>
  <c r="FI2" i="61"/>
  <c r="FL2" i="61" s="1"/>
  <c r="FH2" i="61"/>
  <c r="FK2" i="61" s="1"/>
  <c r="FG2" i="61"/>
  <c r="FF2" i="61"/>
  <c r="FP2" i="61" s="1"/>
  <c r="FE2" i="61"/>
  <c r="FO2" i="61" s="1"/>
  <c r="FD2" i="61"/>
  <c r="FC2" i="61"/>
  <c r="FB2" i="61"/>
  <c r="FA2" i="61"/>
  <c r="EZ2" i="61"/>
  <c r="EY2" i="61"/>
  <c r="EX2" i="61"/>
  <c r="EW2" i="61"/>
  <c r="EV2" i="61"/>
  <c r="EU2" i="61"/>
  <c r="ET2" i="61"/>
  <c r="ES2" i="61"/>
  <c r="ER2" i="61"/>
  <c r="EQ2" i="61"/>
  <c r="EP2" i="61"/>
  <c r="EO2" i="61"/>
  <c r="EN2" i="61"/>
  <c r="EM2" i="61"/>
  <c r="EL2" i="61"/>
  <c r="EK2" i="61"/>
  <c r="EJ2" i="61"/>
  <c r="EI2" i="61"/>
  <c r="EH2" i="61"/>
  <c r="EG2" i="61"/>
  <c r="EF2" i="61"/>
  <c r="EE2" i="61"/>
  <c r="ED2" i="61"/>
  <c r="EC2" i="61"/>
  <c r="EB2" i="61"/>
  <c r="EA2" i="61"/>
  <c r="DV2" i="61"/>
  <c r="DU2" i="61"/>
  <c r="DT2" i="61"/>
  <c r="DS2" i="61"/>
  <c r="DR2" i="61"/>
  <c r="DQ2" i="61"/>
  <c r="DP2" i="61"/>
  <c r="DO2" i="61"/>
  <c r="DN2" i="61"/>
  <c r="DK2" i="61"/>
  <c r="DJ2" i="61"/>
  <c r="DI2" i="61"/>
  <c r="DH2" i="61"/>
  <c r="DG2" i="61"/>
  <c r="DF2" i="61"/>
  <c r="DE2" i="61"/>
  <c r="DD2" i="61"/>
  <c r="DC2" i="61"/>
  <c r="DB2" i="61"/>
  <c r="DA2" i="61"/>
  <c r="CV2" i="61"/>
  <c r="CU2" i="61"/>
  <c r="CT2" i="61"/>
  <c r="CS2" i="61"/>
  <c r="GN2" i="61" s="1"/>
  <c r="CR2" i="61"/>
  <c r="GM2" i="61" s="1"/>
  <c r="CQ2" i="61"/>
  <c r="GL2" i="61" s="1"/>
  <c r="CP2" i="61"/>
  <c r="GJ2" i="61" s="1"/>
  <c r="GK2" i="61" s="1"/>
  <c r="CO2" i="61"/>
  <c r="DZ2" i="61" s="1"/>
  <c r="CN2" i="61"/>
  <c r="DY2" i="61" s="1"/>
  <c r="CM2" i="61"/>
  <c r="DX2" i="61" s="1"/>
  <c r="CL2" i="61"/>
  <c r="DW2" i="61" s="1"/>
  <c r="CG2" i="61" a="1"/>
  <c r="CG2" i="61" s="1"/>
  <c r="AW2" i="61"/>
  <c r="AV2" i="61"/>
  <c r="AX2" i="61" s="1"/>
  <c r="J2" i="61"/>
  <c r="HI2" i="61" s="1"/>
  <c r="G2" i="61"/>
  <c r="IR2" i="62"/>
  <c r="IL2" i="62"/>
  <c r="HX2" i="62" a="1"/>
  <c r="HX2" i="62" s="1"/>
  <c r="IW2" i="62" s="1"/>
  <c r="HW2" i="62" a="1"/>
  <c r="HW2" i="62" s="1"/>
  <c r="IV2" i="62" s="1"/>
  <c r="HV2" i="62" a="1"/>
  <c r="HV2" i="62" s="1"/>
  <c r="IU2" i="62" s="1"/>
  <c r="HU2" i="62"/>
  <c r="IT2" i="62" s="1"/>
  <c r="HU2" i="62" a="1"/>
  <c r="HT2" i="62" a="1"/>
  <c r="HT2" i="62" s="1"/>
  <c r="IS2" i="62" s="1"/>
  <c r="HS2" i="62"/>
  <c r="HS2" i="62" a="1"/>
  <c r="HR2" i="62" a="1"/>
  <c r="HR2" i="62" s="1"/>
  <c r="IQ2" i="62" s="1"/>
  <c r="HQ2" i="62" a="1"/>
  <c r="HQ2" i="62" s="1"/>
  <c r="IP2" i="62" s="1"/>
  <c r="HP2" i="62" a="1"/>
  <c r="HP2" i="62" s="1"/>
  <c r="IO2" i="62" s="1"/>
  <c r="HL2" i="62"/>
  <c r="HJ2" i="62"/>
  <c r="HI2" i="62"/>
  <c r="HH2" i="62"/>
  <c r="HB2" i="62"/>
  <c r="HA2" i="62"/>
  <c r="GZ2" i="62"/>
  <c r="GY2" i="62"/>
  <c r="GX2" i="62"/>
  <c r="GW2" i="62"/>
  <c r="GV2" i="62"/>
  <c r="GU2" i="62"/>
  <c r="GT2" i="62"/>
  <c r="HC2" i="62" s="1"/>
  <c r="GP2" i="62"/>
  <c r="GM2" i="62"/>
  <c r="GL2" i="62"/>
  <c r="GJ2" i="62"/>
  <c r="GK2" i="62" s="1"/>
  <c r="GI2" i="62"/>
  <c r="GH2" i="62"/>
  <c r="GG2" i="62"/>
  <c r="GF2" i="62"/>
  <c r="GE2" i="62"/>
  <c r="GD2" i="62"/>
  <c r="GC2" i="62"/>
  <c r="GB2" i="62"/>
  <c r="GA2" i="62"/>
  <c r="FZ2" i="62"/>
  <c r="FY2" i="62"/>
  <c r="FX2" i="62"/>
  <c r="FW2" i="62"/>
  <c r="FV2" i="62"/>
  <c r="FU2" i="62"/>
  <c r="FT2" i="62"/>
  <c r="FS2" i="62"/>
  <c r="FR2" i="62"/>
  <c r="FQ2" i="62"/>
  <c r="FO2" i="62"/>
  <c r="FN2" i="62"/>
  <c r="FM2" i="62"/>
  <c r="FL2" i="62"/>
  <c r="FJ2" i="62"/>
  <c r="FI2" i="62"/>
  <c r="FH2" i="62"/>
  <c r="FK2" i="62" s="1"/>
  <c r="FG2" i="62"/>
  <c r="FF2" i="62"/>
  <c r="FP2" i="62" s="1"/>
  <c r="FE2" i="62"/>
  <c r="FD2" i="62"/>
  <c r="FC2" i="62"/>
  <c r="FB2" i="62"/>
  <c r="FA2" i="62"/>
  <c r="EZ2" i="62"/>
  <c r="EY2" i="62"/>
  <c r="EX2" i="62"/>
  <c r="EW2" i="62"/>
  <c r="EV2" i="62"/>
  <c r="EU2" i="62"/>
  <c r="ET2" i="62"/>
  <c r="ES2" i="62"/>
  <c r="ER2" i="62"/>
  <c r="EQ2" i="62"/>
  <c r="EP2" i="62"/>
  <c r="EO2" i="62"/>
  <c r="EN2" i="62"/>
  <c r="EM2" i="62"/>
  <c r="EL2" i="62"/>
  <c r="EK2" i="62"/>
  <c r="EJ2" i="62"/>
  <c r="EI2" i="62"/>
  <c r="EH2" i="62"/>
  <c r="EG2" i="62"/>
  <c r="EF2" i="62"/>
  <c r="EE2" i="62"/>
  <c r="ED2" i="62"/>
  <c r="EC2" i="62"/>
  <c r="EB2" i="62"/>
  <c r="EA2" i="62"/>
  <c r="DX2" i="62"/>
  <c r="DV2" i="62"/>
  <c r="DU2" i="62"/>
  <c r="DT2" i="62"/>
  <c r="DS2" i="62"/>
  <c r="DR2" i="62"/>
  <c r="DQ2" i="62"/>
  <c r="DP2" i="62"/>
  <c r="DO2" i="62"/>
  <c r="DN2" i="62"/>
  <c r="DK2" i="62"/>
  <c r="DJ2" i="62"/>
  <c r="DI2" i="62"/>
  <c r="DH2" i="62"/>
  <c r="DG2" i="62"/>
  <c r="DF2" i="62"/>
  <c r="DE2" i="62"/>
  <c r="DD2" i="62"/>
  <c r="DC2" i="62"/>
  <c r="DB2" i="62"/>
  <c r="DA2" i="62"/>
  <c r="CV2" i="62"/>
  <c r="CU2" i="62"/>
  <c r="CT2" i="62"/>
  <c r="CS2" i="62"/>
  <c r="GN2" i="62" s="1"/>
  <c r="CR2" i="62"/>
  <c r="CQ2" i="62"/>
  <c r="CP2" i="62"/>
  <c r="CO2" i="62"/>
  <c r="DZ2" i="62" s="1"/>
  <c r="CN2" i="62"/>
  <c r="DY2" i="62" s="1"/>
  <c r="CM2" i="62"/>
  <c r="CL2" i="62"/>
  <c r="DW2" i="62" s="1"/>
  <c r="CG2" i="62"/>
  <c r="DL2" i="62" s="1"/>
  <c r="CG2" i="62" a="1"/>
  <c r="AW2" i="62"/>
  <c r="AV2" i="62"/>
  <c r="AX2" i="62" s="1"/>
  <c r="J2" i="62"/>
  <c r="G2" i="62"/>
  <c r="HX3" i="62" a="1"/>
  <c r="HX3" i="62" s="1"/>
  <c r="IW3" i="62" s="1"/>
  <c r="HW3" i="62" a="1"/>
  <c r="HW3" i="62" s="1"/>
  <c r="IV3" i="62" s="1"/>
  <c r="HV3" i="62" a="1"/>
  <c r="HV3" i="62" s="1"/>
  <c r="IU3" i="62" s="1"/>
  <c r="HU3" i="62" a="1"/>
  <c r="HU3" i="62" s="1"/>
  <c r="IT3" i="62" s="1"/>
  <c r="HT3" i="62" a="1"/>
  <c r="HT3" i="62" s="1"/>
  <c r="IS3" i="62" s="1"/>
  <c r="HS3" i="62" a="1"/>
  <c r="HS3" i="62" s="1"/>
  <c r="IR3" i="62" s="1"/>
  <c r="HR3" i="62" a="1"/>
  <c r="HR3" i="62" s="1"/>
  <c r="IQ3" i="62" s="1"/>
  <c r="HQ3" i="62" a="1"/>
  <c r="HQ3" i="62" s="1"/>
  <c r="IP3" i="62" s="1"/>
  <c r="HP3" i="62" a="1"/>
  <c r="HP3" i="62" s="1"/>
  <c r="IO3" i="62" s="1"/>
  <c r="HL3" i="62"/>
  <c r="HJ3" i="62"/>
  <c r="HH3" i="62"/>
  <c r="HI3" i="62" s="1"/>
  <c r="HB3" i="62"/>
  <c r="HA3" i="62"/>
  <c r="GZ3" i="62"/>
  <c r="GY3" i="62"/>
  <c r="GX3" i="62"/>
  <c r="GW3" i="62"/>
  <c r="GV3" i="62"/>
  <c r="GU3" i="62"/>
  <c r="GT3" i="62"/>
  <c r="HC3" i="62" s="1"/>
  <c r="GP3" i="62"/>
  <c r="GM3" i="62"/>
  <c r="GL3" i="62"/>
  <c r="GJ3" i="62"/>
  <c r="GK3" i="62" s="1"/>
  <c r="GI3" i="62"/>
  <c r="GH3" i="62"/>
  <c r="GG3" i="62"/>
  <c r="GF3" i="62"/>
  <c r="GE3" i="62"/>
  <c r="GB3" i="62"/>
  <c r="GA3" i="62"/>
  <c r="FZ3" i="62"/>
  <c r="FY3" i="62"/>
  <c r="FW3" i="62"/>
  <c r="FV3" i="62"/>
  <c r="FU3" i="62"/>
  <c r="FT3" i="62"/>
  <c r="FS3" i="62"/>
  <c r="FR3" i="62"/>
  <c r="FQ3" i="62"/>
  <c r="FP3" i="62"/>
  <c r="FJ3" i="62"/>
  <c r="FM3" i="62" s="1"/>
  <c r="FI3" i="62"/>
  <c r="FL3" i="62" s="1"/>
  <c r="FH3" i="62"/>
  <c r="FK3" i="62" s="1"/>
  <c r="FG3" i="62"/>
  <c r="FF3" i="62"/>
  <c r="FE3" i="62"/>
  <c r="FO3" i="62" s="1"/>
  <c r="FD3" i="62"/>
  <c r="FB3" i="62"/>
  <c r="FA3" i="62"/>
  <c r="EZ3" i="62"/>
  <c r="EY3" i="62"/>
  <c r="EX3" i="62"/>
  <c r="EW3" i="62"/>
  <c r="EV3" i="62"/>
  <c r="EU3" i="62"/>
  <c r="ET3" i="62"/>
  <c r="ES3" i="62"/>
  <c r="ER3" i="62"/>
  <c r="EQ3" i="62"/>
  <c r="EP3" i="62"/>
  <c r="EO3" i="62"/>
  <c r="EN3" i="62"/>
  <c r="EM3" i="62"/>
  <c r="EL3" i="62"/>
  <c r="EK3" i="62"/>
  <c r="EJ3" i="62"/>
  <c r="EI3" i="62"/>
  <c r="EH3" i="62"/>
  <c r="EG3" i="62"/>
  <c r="EF3" i="62"/>
  <c r="EE3" i="62"/>
  <c r="ED3" i="62"/>
  <c r="EC3" i="62"/>
  <c r="EB3" i="62"/>
  <c r="EA3" i="62"/>
  <c r="DU3" i="62"/>
  <c r="DT3" i="62"/>
  <c r="DS3" i="62"/>
  <c r="DR3" i="62"/>
  <c r="DQ3" i="62"/>
  <c r="DP3" i="62"/>
  <c r="DO3" i="62"/>
  <c r="DN3" i="62"/>
  <c r="DK3" i="62"/>
  <c r="DJ3" i="62"/>
  <c r="DI3" i="62"/>
  <c r="DH3" i="62"/>
  <c r="DG3" i="62"/>
  <c r="DF3" i="62"/>
  <c r="DE3" i="62"/>
  <c r="DD3" i="62"/>
  <c r="DB3" i="62"/>
  <c r="DA3" i="62"/>
  <c r="CV3" i="62"/>
  <c r="CU3" i="62"/>
  <c r="CT3" i="62"/>
  <c r="CS3" i="62"/>
  <c r="GN3" i="62" s="1"/>
  <c r="CR3" i="62"/>
  <c r="CQ3" i="62"/>
  <c r="CP3" i="62"/>
  <c r="CO3" i="62"/>
  <c r="DZ3" i="62" s="1"/>
  <c r="CN3" i="62"/>
  <c r="DY3" i="62" s="1"/>
  <c r="CM3" i="62"/>
  <c r="DX3" i="62" s="1"/>
  <c r="CL3" i="62"/>
  <c r="DW3" i="62" s="1"/>
  <c r="CG3" i="62" a="1"/>
  <c r="CG3" i="62" s="1"/>
  <c r="AW3" i="62"/>
  <c r="AV3" i="62"/>
  <c r="J3" i="62"/>
  <c r="G3" i="62"/>
  <c r="IQ2" i="63"/>
  <c r="IL2" i="63"/>
  <c r="HX2" i="63"/>
  <c r="IW2" i="63" s="1"/>
  <c r="HX2" i="63" a="1"/>
  <c r="HW2" i="63" a="1"/>
  <c r="HW2" i="63" s="1"/>
  <c r="IV2" i="63" s="1"/>
  <c r="HV2" i="63" a="1"/>
  <c r="HV2" i="63" s="1"/>
  <c r="IU2" i="63" s="1"/>
  <c r="HU2" i="63" a="1"/>
  <c r="HU2" i="63" s="1"/>
  <c r="IT2" i="63" s="1"/>
  <c r="HT2" i="63" a="1"/>
  <c r="HT2" i="63" s="1"/>
  <c r="IS2" i="63" s="1"/>
  <c r="HS2" i="63"/>
  <c r="IR2" i="63" s="1"/>
  <c r="HS2" i="63" a="1"/>
  <c r="HR2" i="63"/>
  <c r="HR2" i="63" a="1"/>
  <c r="HQ2" i="63" a="1"/>
  <c r="HQ2" i="63" s="1"/>
  <c r="IP2" i="63" s="1"/>
  <c r="HP2" i="63" a="1"/>
  <c r="HP2" i="63" s="1"/>
  <c r="IO2" i="63" s="1"/>
  <c r="HL2" i="63"/>
  <c r="HJ2" i="63"/>
  <c r="HI2" i="63"/>
  <c r="HH2" i="63"/>
  <c r="HB2" i="63"/>
  <c r="HA2" i="63"/>
  <c r="GZ2" i="63"/>
  <c r="GY2" i="63"/>
  <c r="GX2" i="63"/>
  <c r="GW2" i="63"/>
  <c r="GV2" i="63"/>
  <c r="GU2" i="63"/>
  <c r="HC2" i="63" s="1"/>
  <c r="GT2" i="63"/>
  <c r="GP2" i="63"/>
  <c r="GI2" i="63"/>
  <c r="GH2" i="63"/>
  <c r="GG2" i="63"/>
  <c r="GF2" i="63"/>
  <c r="GE2" i="63"/>
  <c r="GD2" i="63"/>
  <c r="GC2" i="63"/>
  <c r="GB2" i="63"/>
  <c r="GA2" i="63"/>
  <c r="FZ2" i="63"/>
  <c r="FY2" i="63"/>
  <c r="FX2" i="63"/>
  <c r="FW2" i="63"/>
  <c r="FV2" i="63"/>
  <c r="FU2" i="63"/>
  <c r="FT2" i="63"/>
  <c r="FS2" i="63"/>
  <c r="FR2" i="63"/>
  <c r="FQ2" i="63"/>
  <c r="FO2" i="63"/>
  <c r="FN2" i="63"/>
  <c r="FJ2" i="63"/>
  <c r="FM2" i="63" s="1"/>
  <c r="FI2" i="63"/>
  <c r="FL2" i="63" s="1"/>
  <c r="FH2" i="63"/>
  <c r="FK2" i="63" s="1"/>
  <c r="FG2" i="63"/>
  <c r="FF2" i="63"/>
  <c r="FP2" i="63" s="1"/>
  <c r="FE2" i="63"/>
  <c r="FD2" i="63"/>
  <c r="FC2" i="63"/>
  <c r="FB2" i="63"/>
  <c r="FA2" i="63"/>
  <c r="EZ2" i="63"/>
  <c r="EY2" i="63"/>
  <c r="EX2" i="63"/>
  <c r="EW2" i="63"/>
  <c r="EV2" i="63"/>
  <c r="EU2" i="63"/>
  <c r="ET2" i="63"/>
  <c r="ES2" i="63"/>
  <c r="ER2" i="63"/>
  <c r="EQ2" i="63"/>
  <c r="EP2" i="63"/>
  <c r="EO2" i="63"/>
  <c r="EN2" i="63"/>
  <c r="EM2" i="63"/>
  <c r="EL2" i="63"/>
  <c r="EK2" i="63"/>
  <c r="EJ2" i="63"/>
  <c r="EI2" i="63"/>
  <c r="EH2" i="63"/>
  <c r="EG2" i="63"/>
  <c r="EF2" i="63"/>
  <c r="EE2" i="63"/>
  <c r="ED2" i="63"/>
  <c r="EC2" i="63"/>
  <c r="EB2" i="63"/>
  <c r="EA2" i="63"/>
  <c r="DY2" i="63"/>
  <c r="DX2" i="63"/>
  <c r="DV2" i="63"/>
  <c r="DU2" i="63"/>
  <c r="DT2" i="63"/>
  <c r="DS2" i="63"/>
  <c r="DR2" i="63"/>
  <c r="DQ2" i="63"/>
  <c r="DP2" i="63"/>
  <c r="DO2" i="63"/>
  <c r="DN2" i="63"/>
  <c r="DK2" i="63"/>
  <c r="DJ2" i="63"/>
  <c r="DI2" i="63"/>
  <c r="DH2" i="63"/>
  <c r="DG2" i="63"/>
  <c r="DF2" i="63"/>
  <c r="DE2" i="63"/>
  <c r="DD2" i="63"/>
  <c r="DC2" i="63"/>
  <c r="DB2" i="63"/>
  <c r="DA2" i="63"/>
  <c r="CV2" i="63"/>
  <c r="CU2" i="63"/>
  <c r="CT2" i="63"/>
  <c r="CS2" i="63"/>
  <c r="GN2" i="63" s="1"/>
  <c r="CR2" i="63"/>
  <c r="GM2" i="63" s="1"/>
  <c r="CQ2" i="63"/>
  <c r="GL2" i="63" s="1"/>
  <c r="CP2" i="63"/>
  <c r="GJ2" i="63" s="1"/>
  <c r="GK2" i="63" s="1"/>
  <c r="CO2" i="63"/>
  <c r="DZ2" i="63" s="1"/>
  <c r="CN2" i="63"/>
  <c r="CM2" i="63"/>
  <c r="CL2" i="63"/>
  <c r="DW2" i="63" s="1"/>
  <c r="CG2" i="63" a="1"/>
  <c r="CG2" i="63" s="1"/>
  <c r="AW2" i="63"/>
  <c r="AV2" i="63"/>
  <c r="AX2" i="63" s="1"/>
  <c r="J2" i="63"/>
  <c r="G2" i="63"/>
  <c r="IR7" i="63"/>
  <c r="IQ7" i="63"/>
  <c r="IN7" i="63"/>
  <c r="IX7" i="63" s="1"/>
  <c r="HX7" i="63"/>
  <c r="IW7" i="63" s="1"/>
  <c r="HX7" i="63" a="1"/>
  <c r="HW7" i="63" a="1"/>
  <c r="HW7" i="63" s="1"/>
  <c r="IV7" i="63" s="1"/>
  <c r="HV7" i="63" a="1"/>
  <c r="HV7" i="63" s="1"/>
  <c r="IU7" i="63" s="1"/>
  <c r="HU7" i="63" a="1"/>
  <c r="HU7" i="63" s="1"/>
  <c r="IT7" i="63" s="1"/>
  <c r="HT7" i="63" a="1"/>
  <c r="HT7" i="63" s="1"/>
  <c r="IS7" i="63" s="1"/>
  <c r="HS7" i="63"/>
  <c r="HS7" i="63" a="1"/>
  <c r="HR7" i="63"/>
  <c r="HR7" i="63" a="1"/>
  <c r="HQ7" i="63" a="1"/>
  <c r="HQ7" i="63" s="1"/>
  <c r="IP7" i="63" s="1"/>
  <c r="HP7" i="63" a="1"/>
  <c r="HP7" i="63" s="1"/>
  <c r="HL7" i="63"/>
  <c r="HJ7" i="63"/>
  <c r="HH7" i="63"/>
  <c r="HB7" i="63"/>
  <c r="HA7" i="63"/>
  <c r="GZ7" i="63"/>
  <c r="GY7" i="63"/>
  <c r="GX7" i="63"/>
  <c r="GW7" i="63"/>
  <c r="GV7" i="63"/>
  <c r="GU7" i="63"/>
  <c r="GT7" i="63"/>
  <c r="HC7" i="63" s="1"/>
  <c r="GP7" i="63"/>
  <c r="GM7" i="63"/>
  <c r="GL7" i="63"/>
  <c r="GJ7" i="63"/>
  <c r="GK7" i="63" s="1"/>
  <c r="GI7" i="63"/>
  <c r="GH7" i="63"/>
  <c r="GG7" i="63"/>
  <c r="GF7" i="63"/>
  <c r="GE7" i="63"/>
  <c r="GB7" i="63"/>
  <c r="GA7" i="63"/>
  <c r="FZ7" i="63"/>
  <c r="FY7" i="63"/>
  <c r="FW7" i="63"/>
  <c r="FV7" i="63"/>
  <c r="FU7" i="63"/>
  <c r="FT7" i="63"/>
  <c r="FS7" i="63"/>
  <c r="FR7" i="63"/>
  <c r="FQ7" i="63"/>
  <c r="FJ7" i="63"/>
  <c r="FM7" i="63" s="1"/>
  <c r="FI7" i="63"/>
  <c r="FL7" i="63" s="1"/>
  <c r="FH7" i="63"/>
  <c r="FK7" i="63" s="1"/>
  <c r="FG7" i="63"/>
  <c r="FF7" i="63"/>
  <c r="FP7" i="63" s="1"/>
  <c r="FE7" i="63"/>
  <c r="FO7" i="63" s="1"/>
  <c r="FD7" i="63"/>
  <c r="FB7" i="63"/>
  <c r="FA7" i="63"/>
  <c r="EZ7" i="63"/>
  <c r="EY7" i="63"/>
  <c r="EX7" i="63"/>
  <c r="EW7" i="63"/>
  <c r="EV7" i="63"/>
  <c r="EU7" i="63"/>
  <c r="ET7" i="63"/>
  <c r="ES7" i="63"/>
  <c r="ER7" i="63"/>
  <c r="EQ7" i="63"/>
  <c r="EP7" i="63"/>
  <c r="EO7" i="63"/>
  <c r="EN7" i="63"/>
  <c r="EM7" i="63"/>
  <c r="EL7" i="63"/>
  <c r="EK7" i="63"/>
  <c r="EJ7" i="63"/>
  <c r="EI7" i="63"/>
  <c r="EH7" i="63"/>
  <c r="EG7" i="63"/>
  <c r="EF7" i="63"/>
  <c r="EE7" i="63"/>
  <c r="ED7" i="63"/>
  <c r="EC7" i="63"/>
  <c r="EB7" i="63"/>
  <c r="EA7" i="63"/>
  <c r="DU7" i="63"/>
  <c r="DT7" i="63"/>
  <c r="DS7" i="63"/>
  <c r="DR7" i="63"/>
  <c r="DQ7" i="63"/>
  <c r="DP7" i="63"/>
  <c r="DO7" i="63"/>
  <c r="DN7" i="63"/>
  <c r="DM7" i="63" a="1"/>
  <c r="DM7" i="63" s="1"/>
  <c r="DK7" i="63"/>
  <c r="DJ7" i="63"/>
  <c r="DI7" i="63"/>
  <c r="DH7" i="63"/>
  <c r="DG7" i="63"/>
  <c r="DF7" i="63"/>
  <c r="DE7" i="63"/>
  <c r="DD7" i="63"/>
  <c r="DB7" i="63"/>
  <c r="DA7" i="63"/>
  <c r="CX7" i="63"/>
  <c r="CW7" i="63"/>
  <c r="CV7" i="63"/>
  <c r="CU7" i="63"/>
  <c r="CT7" i="63"/>
  <c r="CS7" i="63"/>
  <c r="GN7" i="63" s="1"/>
  <c r="CR7" i="63"/>
  <c r="CQ7" i="63"/>
  <c r="CP7" i="63"/>
  <c r="CO7" i="63"/>
  <c r="DZ7" i="63" s="1"/>
  <c r="CN7" i="63"/>
  <c r="DY7" i="63" s="1"/>
  <c r="CM7" i="63"/>
  <c r="DX7" i="63" s="1"/>
  <c r="CL7" i="63"/>
  <c r="DW7" i="63" s="1"/>
  <c r="CK7" i="63"/>
  <c r="CZ7" i="63" s="1"/>
  <c r="CJ7" i="63"/>
  <c r="CY7" i="63" s="1"/>
  <c r="CI7" i="63"/>
  <c r="CH7" i="63"/>
  <c r="CG7" i="63"/>
  <c r="IM7" i="63" s="1"/>
  <c r="CG7" i="63" a="1"/>
  <c r="AW7" i="63"/>
  <c r="AV7" i="63"/>
  <c r="J7" i="63"/>
  <c r="HI7" i="63" s="1"/>
  <c r="G7" i="63"/>
  <c r="IU6" i="63"/>
  <c r="IT6" i="63"/>
  <c r="HX6" i="63" a="1"/>
  <c r="HX6" i="63" s="1"/>
  <c r="IW6" i="63" s="1"/>
  <c r="HW6" i="63" a="1"/>
  <c r="HW6" i="63" s="1"/>
  <c r="IV6" i="63" s="1"/>
  <c r="HV6" i="63"/>
  <c r="HV6" i="63" a="1"/>
  <c r="HU6" i="63"/>
  <c r="HU6" i="63" a="1"/>
  <c r="HT6" i="63" a="1"/>
  <c r="HT6" i="63" s="1"/>
  <c r="IS6" i="63" s="1"/>
  <c r="HS6" i="63" a="1"/>
  <c r="HS6" i="63" s="1"/>
  <c r="IR6" i="63" s="1"/>
  <c r="HR6" i="63" a="1"/>
  <c r="HR6" i="63" s="1"/>
  <c r="IQ6" i="63" s="1"/>
  <c r="HQ6" i="63" a="1"/>
  <c r="HQ6" i="63" s="1"/>
  <c r="IP6" i="63" s="1"/>
  <c r="HP6" i="63"/>
  <c r="IO6" i="63" s="1"/>
  <c r="HP6" i="63" a="1"/>
  <c r="HL6" i="63"/>
  <c r="HJ6" i="63"/>
  <c r="HH6" i="63"/>
  <c r="HI6" i="63" s="1"/>
  <c r="HB6" i="63"/>
  <c r="HC6" i="63" s="1"/>
  <c r="HA6" i="63"/>
  <c r="GZ6" i="63"/>
  <c r="GY6" i="63"/>
  <c r="GX6" i="63"/>
  <c r="GW6" i="63"/>
  <c r="GV6" i="63"/>
  <c r="GU6" i="63"/>
  <c r="GT6" i="63"/>
  <c r="GP6" i="63"/>
  <c r="GN6" i="63"/>
  <c r="GM6" i="63"/>
  <c r="GI6" i="63"/>
  <c r="GH6" i="63"/>
  <c r="GG6" i="63"/>
  <c r="GF6" i="63"/>
  <c r="GE6" i="63"/>
  <c r="GB6" i="63"/>
  <c r="GA6" i="63"/>
  <c r="FZ6" i="63"/>
  <c r="FY6" i="63"/>
  <c r="FW6" i="63"/>
  <c r="FV6" i="63"/>
  <c r="FU6" i="63"/>
  <c r="FT6" i="63"/>
  <c r="FS6" i="63"/>
  <c r="FR6" i="63"/>
  <c r="FQ6" i="63"/>
  <c r="FP6" i="63"/>
  <c r="FO6" i="63"/>
  <c r="FN6" i="63"/>
  <c r="FM6" i="63"/>
  <c r="FL6" i="63"/>
  <c r="FK6" i="63"/>
  <c r="FJ6" i="63"/>
  <c r="FI6" i="63"/>
  <c r="FH6" i="63"/>
  <c r="FG6" i="63"/>
  <c r="FF6" i="63"/>
  <c r="FE6" i="63"/>
  <c r="FD6" i="63"/>
  <c r="FB6" i="63"/>
  <c r="FA6" i="63"/>
  <c r="EZ6" i="63"/>
  <c r="EY6" i="63"/>
  <c r="EX6" i="63"/>
  <c r="EW6" i="63"/>
  <c r="EV6" i="63"/>
  <c r="EU6" i="63"/>
  <c r="ET6" i="63"/>
  <c r="ES6" i="63"/>
  <c r="ER6" i="63"/>
  <c r="EQ6" i="63"/>
  <c r="EP6" i="63"/>
  <c r="EO6" i="63"/>
  <c r="EN6" i="63"/>
  <c r="EM6" i="63"/>
  <c r="EL6" i="63"/>
  <c r="EK6" i="63"/>
  <c r="EJ6" i="63"/>
  <c r="EI6" i="63"/>
  <c r="EH6" i="63"/>
  <c r="EG6" i="63"/>
  <c r="EF6" i="63"/>
  <c r="EE6" i="63"/>
  <c r="ED6" i="63"/>
  <c r="EC6" i="63"/>
  <c r="EB6" i="63"/>
  <c r="EA6" i="63"/>
  <c r="DU6" i="63"/>
  <c r="DT6" i="63"/>
  <c r="DS6" i="63"/>
  <c r="DR6" i="63"/>
  <c r="DQ6" i="63"/>
  <c r="DP6" i="63"/>
  <c r="DO6" i="63"/>
  <c r="DN6" i="63"/>
  <c r="DK6" i="63"/>
  <c r="DJ6" i="63"/>
  <c r="DI6" i="63"/>
  <c r="DH6" i="63"/>
  <c r="DG6" i="63"/>
  <c r="DF6" i="63"/>
  <c r="DE6" i="63"/>
  <c r="DD6" i="63"/>
  <c r="DB6" i="63"/>
  <c r="DA6" i="63"/>
  <c r="CV6" i="63"/>
  <c r="CU6" i="63"/>
  <c r="CT6" i="63"/>
  <c r="CS6" i="63"/>
  <c r="CR6" i="63"/>
  <c r="CQ6" i="63"/>
  <c r="GL6" i="63" s="1"/>
  <c r="CP6" i="63"/>
  <c r="GJ6" i="63" s="1"/>
  <c r="GK6" i="63" s="1"/>
  <c r="CO6" i="63"/>
  <c r="DZ6" i="63" s="1"/>
  <c r="CN6" i="63"/>
  <c r="DY6" i="63" s="1"/>
  <c r="CM6" i="63"/>
  <c r="DX6" i="63" s="1"/>
  <c r="CL6" i="63"/>
  <c r="DW6" i="63" s="1"/>
  <c r="CG6" i="63" a="1"/>
  <c r="CG6" i="63" s="1"/>
  <c r="AW6" i="63"/>
  <c r="AV6" i="63"/>
  <c r="J6" i="63"/>
  <c r="G6" i="63"/>
  <c r="IR5" i="63"/>
  <c r="IQ5" i="63"/>
  <c r="IN5" i="63"/>
  <c r="IX5" i="63" s="1"/>
  <c r="IM5" i="63"/>
  <c r="HX5" i="63"/>
  <c r="IW5" i="63" s="1"/>
  <c r="HX5" i="63" a="1"/>
  <c r="HW5" i="63" a="1"/>
  <c r="HW5" i="63" s="1"/>
  <c r="IV5" i="63" s="1"/>
  <c r="HV5" i="63" a="1"/>
  <c r="HV5" i="63" s="1"/>
  <c r="IU5" i="63" s="1"/>
  <c r="HU5" i="63" a="1"/>
  <c r="HU5" i="63" s="1"/>
  <c r="IT5" i="63" s="1"/>
  <c r="HT5" i="63" a="1"/>
  <c r="HT5" i="63" s="1"/>
  <c r="IS5" i="63" s="1"/>
  <c r="HS5" i="63"/>
  <c r="HS5" i="63" a="1"/>
  <c r="HR5" i="63"/>
  <c r="HR5" i="63" a="1"/>
  <c r="HQ5" i="63" a="1"/>
  <c r="HQ5" i="63" s="1"/>
  <c r="IP5" i="63" s="1"/>
  <c r="HP5" i="63" a="1"/>
  <c r="HP5" i="63" s="1"/>
  <c r="IO5" i="63" s="1"/>
  <c r="HL5" i="63"/>
  <c r="HJ5" i="63"/>
  <c r="HH5" i="63"/>
  <c r="HB5" i="63"/>
  <c r="HA5" i="63"/>
  <c r="GZ5" i="63"/>
  <c r="GY5" i="63"/>
  <c r="GX5" i="63"/>
  <c r="GW5" i="63"/>
  <c r="GV5" i="63"/>
  <c r="GU5" i="63"/>
  <c r="GT5" i="63"/>
  <c r="HC5" i="63" s="1"/>
  <c r="GP5" i="63"/>
  <c r="GM5" i="63"/>
  <c r="GL5" i="63"/>
  <c r="GJ5" i="63"/>
  <c r="GK5" i="63" s="1"/>
  <c r="GI5" i="63"/>
  <c r="GH5" i="63"/>
  <c r="GG5" i="63"/>
  <c r="GF5" i="63"/>
  <c r="GE5" i="63"/>
  <c r="GB5" i="63"/>
  <c r="GA5" i="63"/>
  <c r="FZ5" i="63"/>
  <c r="FY5" i="63"/>
  <c r="FW5" i="63"/>
  <c r="FV5" i="63"/>
  <c r="FU5" i="63"/>
  <c r="FT5" i="63"/>
  <c r="FS5" i="63"/>
  <c r="FR5" i="63"/>
  <c r="FQ5" i="63"/>
  <c r="FJ5" i="63"/>
  <c r="FM5" i="63" s="1"/>
  <c r="FI5" i="63"/>
  <c r="FL5" i="63" s="1"/>
  <c r="FH5" i="63"/>
  <c r="FK5" i="63" s="1"/>
  <c r="FG5" i="63"/>
  <c r="FF5" i="63"/>
  <c r="FP5" i="63" s="1"/>
  <c r="FE5" i="63"/>
  <c r="FO5" i="63" s="1"/>
  <c r="FD5" i="63"/>
  <c r="FB5" i="63"/>
  <c r="FA5" i="63"/>
  <c r="EZ5" i="63"/>
  <c r="EY5" i="63"/>
  <c r="EX5" i="63"/>
  <c r="EW5" i="63"/>
  <c r="EV5" i="63"/>
  <c r="EU5" i="63"/>
  <c r="ET5" i="63"/>
  <c r="ES5" i="63"/>
  <c r="ER5" i="63"/>
  <c r="EQ5" i="63"/>
  <c r="EP5" i="63"/>
  <c r="EO5" i="63"/>
  <c r="EN5" i="63"/>
  <c r="EM5" i="63"/>
  <c r="EL5" i="63"/>
  <c r="EK5" i="63"/>
  <c r="EJ5" i="63"/>
  <c r="EI5" i="63"/>
  <c r="EH5" i="63"/>
  <c r="EG5" i="63"/>
  <c r="EF5" i="63"/>
  <c r="EE5" i="63"/>
  <c r="ED5" i="63"/>
  <c r="EC5" i="63"/>
  <c r="EB5" i="63"/>
  <c r="EA5" i="63"/>
  <c r="DU5" i="63"/>
  <c r="DT5" i="63"/>
  <c r="DS5" i="63"/>
  <c r="DR5" i="63"/>
  <c r="DQ5" i="63"/>
  <c r="DP5" i="63"/>
  <c r="DO5" i="63"/>
  <c r="DN5" i="63"/>
  <c r="DM5" i="63" a="1"/>
  <c r="DM5" i="63" s="1"/>
  <c r="DL5" i="63"/>
  <c r="DK5" i="63"/>
  <c r="DJ5" i="63"/>
  <c r="DI5" i="63"/>
  <c r="DH5" i="63"/>
  <c r="DG5" i="63"/>
  <c r="DF5" i="63"/>
  <c r="DE5" i="63"/>
  <c r="DD5" i="63"/>
  <c r="DB5" i="63"/>
  <c r="DA5" i="63"/>
  <c r="CX5" i="63"/>
  <c r="CW5" i="63"/>
  <c r="CV5" i="63"/>
  <c r="CU5" i="63"/>
  <c r="CT5" i="63"/>
  <c r="CS5" i="63"/>
  <c r="GN5" i="63" s="1"/>
  <c r="CR5" i="63"/>
  <c r="CQ5" i="63"/>
  <c r="CP5" i="63"/>
  <c r="CO5" i="63"/>
  <c r="DZ5" i="63" s="1"/>
  <c r="CN5" i="63"/>
  <c r="DY5" i="63" s="1"/>
  <c r="CM5" i="63"/>
  <c r="DX5" i="63" s="1"/>
  <c r="CL5" i="63"/>
  <c r="DW5" i="63" s="1"/>
  <c r="CK5" i="63"/>
  <c r="CZ5" i="63" s="1"/>
  <c r="CJ5" i="63"/>
  <c r="CY5" i="63" s="1"/>
  <c r="CI5" i="63"/>
  <c r="CH5" i="63"/>
  <c r="CG5" i="63"/>
  <c r="CG5" i="63" a="1"/>
  <c r="AW5" i="63"/>
  <c r="AV5" i="63"/>
  <c r="J5" i="63"/>
  <c r="HI5" i="63" s="1"/>
  <c r="G5" i="63"/>
  <c r="IU4" i="63"/>
  <c r="IT4" i="63"/>
  <c r="HX4" i="63" a="1"/>
  <c r="HX4" i="63" s="1"/>
  <c r="IW4" i="63" s="1"/>
  <c r="HW4" i="63" a="1"/>
  <c r="HW4" i="63" s="1"/>
  <c r="IV4" i="63" s="1"/>
  <c r="HV4" i="63"/>
  <c r="HV4" i="63" a="1"/>
  <c r="HU4" i="63"/>
  <c r="HU4" i="63" a="1"/>
  <c r="HT4" i="63" a="1"/>
  <c r="HT4" i="63" s="1"/>
  <c r="IS4" i="63" s="1"/>
  <c r="HS4" i="63" a="1"/>
  <c r="HS4" i="63" s="1"/>
  <c r="IR4" i="63" s="1"/>
  <c r="HR4" i="63" a="1"/>
  <c r="HR4" i="63" s="1"/>
  <c r="IQ4" i="63" s="1"/>
  <c r="HQ4" i="63" a="1"/>
  <c r="HQ4" i="63" s="1"/>
  <c r="IP4" i="63" s="1"/>
  <c r="HP4" i="63"/>
  <c r="IO4" i="63" s="1"/>
  <c r="HP4" i="63" a="1"/>
  <c r="HL4" i="63"/>
  <c r="HJ4" i="63"/>
  <c r="HH4" i="63"/>
  <c r="HI4" i="63" s="1"/>
  <c r="HB4" i="63"/>
  <c r="HC4" i="63" s="1"/>
  <c r="HA4" i="63"/>
  <c r="GZ4" i="63"/>
  <c r="GY4" i="63"/>
  <c r="GX4" i="63"/>
  <c r="GW4" i="63"/>
  <c r="GV4" i="63"/>
  <c r="GU4" i="63"/>
  <c r="GT4" i="63"/>
  <c r="GP4" i="63"/>
  <c r="GN4" i="63"/>
  <c r="GM4" i="63"/>
  <c r="GI4" i="63"/>
  <c r="GH4" i="63"/>
  <c r="GG4" i="63"/>
  <c r="GF4" i="63"/>
  <c r="GE4" i="63"/>
  <c r="GB4" i="63"/>
  <c r="GA4" i="63"/>
  <c r="FZ4" i="63"/>
  <c r="FY4" i="63"/>
  <c r="FW4" i="63"/>
  <c r="FV4" i="63"/>
  <c r="FU4" i="63"/>
  <c r="FT4" i="63"/>
  <c r="FS4" i="63"/>
  <c r="FR4" i="63"/>
  <c r="FQ4" i="63"/>
  <c r="FP4" i="63"/>
  <c r="FO4" i="63"/>
  <c r="FN4" i="63"/>
  <c r="FM4" i="63"/>
  <c r="FL4" i="63"/>
  <c r="FK4" i="63"/>
  <c r="FJ4" i="63"/>
  <c r="FI4" i="63"/>
  <c r="FH4" i="63"/>
  <c r="FG4" i="63"/>
  <c r="FF4" i="63"/>
  <c r="FE4" i="63"/>
  <c r="FD4" i="63"/>
  <c r="FB4" i="63"/>
  <c r="FA4" i="63"/>
  <c r="EZ4" i="63"/>
  <c r="EY4" i="63"/>
  <c r="EX4" i="63"/>
  <c r="EW4" i="63"/>
  <c r="EV4" i="63"/>
  <c r="EU4" i="63"/>
  <c r="ET4" i="63"/>
  <c r="ES4" i="63"/>
  <c r="ER4" i="63"/>
  <c r="EQ4" i="63"/>
  <c r="EP4" i="63"/>
  <c r="EO4" i="63"/>
  <c r="EN4" i="63"/>
  <c r="EM4" i="63"/>
  <c r="EL4" i="63"/>
  <c r="EK4" i="63"/>
  <c r="EJ4" i="63"/>
  <c r="EI4" i="63"/>
  <c r="EH4" i="63"/>
  <c r="EG4" i="63"/>
  <c r="EF4" i="63"/>
  <c r="EE4" i="63"/>
  <c r="ED4" i="63"/>
  <c r="EC4" i="63"/>
  <c r="EB4" i="63"/>
  <c r="EA4" i="63"/>
  <c r="DU4" i="63"/>
  <c r="DT4" i="63"/>
  <c r="DS4" i="63"/>
  <c r="DR4" i="63"/>
  <c r="DQ4" i="63"/>
  <c r="DP4" i="63"/>
  <c r="DO4" i="63"/>
  <c r="DN4" i="63"/>
  <c r="DK4" i="63"/>
  <c r="DJ4" i="63"/>
  <c r="DI4" i="63"/>
  <c r="DH4" i="63"/>
  <c r="DG4" i="63"/>
  <c r="DF4" i="63"/>
  <c r="DE4" i="63"/>
  <c r="DD4" i="63"/>
  <c r="DB4" i="63"/>
  <c r="DA4" i="63"/>
  <c r="CV4" i="63"/>
  <c r="CU4" i="63"/>
  <c r="CT4" i="63"/>
  <c r="CS4" i="63"/>
  <c r="CR4" i="63"/>
  <c r="CQ4" i="63"/>
  <c r="GL4" i="63" s="1"/>
  <c r="CP4" i="63"/>
  <c r="GJ4" i="63" s="1"/>
  <c r="GK4" i="63" s="1"/>
  <c r="CO4" i="63"/>
  <c r="DZ4" i="63" s="1"/>
  <c r="CN4" i="63"/>
  <c r="DY4" i="63" s="1"/>
  <c r="CM4" i="63"/>
  <c r="DX4" i="63" s="1"/>
  <c r="CL4" i="63"/>
  <c r="DW4" i="63" s="1"/>
  <c r="CG4" i="63" a="1"/>
  <c r="CG4" i="63" s="1"/>
  <c r="AW4" i="63"/>
  <c r="AV4" i="63"/>
  <c r="J4" i="63"/>
  <c r="G4" i="63"/>
  <c r="IR3" i="63"/>
  <c r="IQ3" i="63"/>
  <c r="IN3" i="63"/>
  <c r="IX3" i="63" s="1"/>
  <c r="IM3" i="63"/>
  <c r="HX3" i="63"/>
  <c r="IW3" i="63" s="1"/>
  <c r="HX3" i="63" a="1"/>
  <c r="HW3" i="63" a="1"/>
  <c r="HW3" i="63" s="1"/>
  <c r="IV3" i="63" s="1"/>
  <c r="HV3" i="63" a="1"/>
  <c r="HV3" i="63" s="1"/>
  <c r="IU3" i="63" s="1"/>
  <c r="HU3" i="63" a="1"/>
  <c r="HU3" i="63" s="1"/>
  <c r="IT3" i="63" s="1"/>
  <c r="HT3" i="63" a="1"/>
  <c r="HT3" i="63" s="1"/>
  <c r="IS3" i="63" s="1"/>
  <c r="HS3" i="63"/>
  <c r="HS3" i="63" a="1"/>
  <c r="HR3" i="63"/>
  <c r="HR3" i="63" a="1"/>
  <c r="HQ3" i="63" a="1"/>
  <c r="HQ3" i="63" s="1"/>
  <c r="IP3" i="63" s="1"/>
  <c r="HP3" i="63" a="1"/>
  <c r="HP3" i="63" s="1"/>
  <c r="IO3" i="63" s="1"/>
  <c r="HL3" i="63"/>
  <c r="HJ3" i="63"/>
  <c r="HH3" i="63"/>
  <c r="HB3" i="63"/>
  <c r="HA3" i="63"/>
  <c r="GZ3" i="63"/>
  <c r="GY3" i="63"/>
  <c r="GX3" i="63"/>
  <c r="GW3" i="63"/>
  <c r="GV3" i="63"/>
  <c r="GU3" i="63"/>
  <c r="GT3" i="63"/>
  <c r="HC3" i="63" s="1"/>
  <c r="GP3" i="63"/>
  <c r="GM3" i="63"/>
  <c r="GL3" i="63"/>
  <c r="GJ3" i="63"/>
  <c r="GK3" i="63" s="1"/>
  <c r="GI3" i="63"/>
  <c r="GH3" i="63"/>
  <c r="GG3" i="63"/>
  <c r="GF3" i="63"/>
  <c r="GE3" i="63"/>
  <c r="GB3" i="63"/>
  <c r="GA3" i="63"/>
  <c r="FZ3" i="63"/>
  <c r="FY3" i="63"/>
  <c r="FW3" i="63"/>
  <c r="FV3" i="63"/>
  <c r="FU3" i="63"/>
  <c r="FT3" i="63"/>
  <c r="FS3" i="63"/>
  <c r="FR3" i="63"/>
  <c r="FQ3" i="63"/>
  <c r="FJ3" i="63"/>
  <c r="FM3" i="63" s="1"/>
  <c r="FI3" i="63"/>
  <c r="FL3" i="63" s="1"/>
  <c r="FH3" i="63"/>
  <c r="FK3" i="63" s="1"/>
  <c r="FG3" i="63"/>
  <c r="FF3" i="63"/>
  <c r="FP3" i="63" s="1"/>
  <c r="FE3" i="63"/>
  <c r="FO3" i="63" s="1"/>
  <c r="FD3" i="63"/>
  <c r="FB3" i="63"/>
  <c r="FA3" i="63"/>
  <c r="EZ3" i="63"/>
  <c r="EY3" i="63"/>
  <c r="EX3" i="63"/>
  <c r="EW3" i="63"/>
  <c r="EV3" i="63"/>
  <c r="EU3" i="63"/>
  <c r="ET3" i="63"/>
  <c r="ES3" i="63"/>
  <c r="ER3" i="63"/>
  <c r="EQ3" i="63"/>
  <c r="EP3" i="63"/>
  <c r="EO3" i="63"/>
  <c r="EN3" i="63"/>
  <c r="EM3" i="63"/>
  <c r="EL3" i="63"/>
  <c r="EK3" i="63"/>
  <c r="EJ3" i="63"/>
  <c r="EI3" i="63"/>
  <c r="EH3" i="63"/>
  <c r="EG3" i="63"/>
  <c r="EF3" i="63"/>
  <c r="EE3" i="63"/>
  <c r="ED3" i="63"/>
  <c r="EC3" i="63"/>
  <c r="EB3" i="63"/>
  <c r="EA3" i="63"/>
  <c r="DZ3" i="63"/>
  <c r="DU3" i="63"/>
  <c r="DT3" i="63"/>
  <c r="DS3" i="63"/>
  <c r="DR3" i="63"/>
  <c r="DQ3" i="63"/>
  <c r="DP3" i="63"/>
  <c r="DO3" i="63"/>
  <c r="DN3" i="63"/>
  <c r="DM3" i="63" a="1"/>
  <c r="DM3" i="63" s="1"/>
  <c r="DL3" i="63"/>
  <c r="DK3" i="63"/>
  <c r="DJ3" i="63"/>
  <c r="DI3" i="63"/>
  <c r="DH3" i="63"/>
  <c r="DG3" i="63"/>
  <c r="DF3" i="63"/>
  <c r="DE3" i="63"/>
  <c r="DD3" i="63"/>
  <c r="DB3" i="63"/>
  <c r="DA3" i="63"/>
  <c r="CX3" i="63"/>
  <c r="CW3" i="63"/>
  <c r="CV3" i="63"/>
  <c r="CU3" i="63"/>
  <c r="CT3" i="63"/>
  <c r="CS3" i="63"/>
  <c r="GN3" i="63" s="1"/>
  <c r="CR3" i="63"/>
  <c r="CQ3" i="63"/>
  <c r="CP3" i="63"/>
  <c r="CO3" i="63"/>
  <c r="CN3" i="63"/>
  <c r="DY3" i="63" s="1"/>
  <c r="CM3" i="63"/>
  <c r="DX3" i="63" s="1"/>
  <c r="CL3" i="63"/>
  <c r="DW3" i="63" s="1"/>
  <c r="CK3" i="63"/>
  <c r="CZ3" i="63" s="1"/>
  <c r="CJ3" i="63"/>
  <c r="CY3" i="63" s="1"/>
  <c r="CI3" i="63"/>
  <c r="CH3" i="63"/>
  <c r="CG3" i="63"/>
  <c r="CG3" i="63" a="1"/>
  <c r="AW3" i="63"/>
  <c r="AV3" i="63"/>
  <c r="J3" i="63"/>
  <c r="HI3" i="63" s="1"/>
  <c r="G3" i="63"/>
  <c r="HX6" i="65" a="1"/>
  <c r="HX6" i="65" s="1"/>
  <c r="IW6" i="65" s="1"/>
  <c r="HW6" i="65" a="1"/>
  <c r="HW6" i="65" s="1"/>
  <c r="IV6" i="65" s="1"/>
  <c r="HV6" i="65" a="1"/>
  <c r="HV6" i="65" s="1"/>
  <c r="IU6" i="65" s="1"/>
  <c r="HU6" i="65" a="1"/>
  <c r="HU6" i="65" s="1"/>
  <c r="IT6" i="65" s="1"/>
  <c r="HT6" i="65" a="1"/>
  <c r="HT6" i="65" s="1"/>
  <c r="IS6" i="65" s="1"/>
  <c r="HS6" i="65"/>
  <c r="IR6" i="65" s="1"/>
  <c r="HS6" i="65" a="1"/>
  <c r="HR6" i="65"/>
  <c r="IQ6" i="65" s="1"/>
  <c r="HR6" i="65" a="1"/>
  <c r="HQ6" i="65" a="1"/>
  <c r="HQ6" i="65" s="1"/>
  <c r="IP6" i="65" s="1"/>
  <c r="HP6" i="65" a="1"/>
  <c r="HP6" i="65" s="1"/>
  <c r="IO6" i="65" s="1"/>
  <c r="HL6" i="65"/>
  <c r="HJ6" i="65"/>
  <c r="HH6" i="65"/>
  <c r="HI6" i="65" s="1"/>
  <c r="HB6" i="65"/>
  <c r="HA6" i="65"/>
  <c r="GZ6" i="65"/>
  <c r="GY6" i="65"/>
  <c r="GX6" i="65"/>
  <c r="GW6" i="65"/>
  <c r="GV6" i="65"/>
  <c r="GU6" i="65"/>
  <c r="GT6" i="65"/>
  <c r="GP6" i="65"/>
  <c r="GL6" i="65"/>
  <c r="GJ6" i="65"/>
  <c r="GK6" i="65" s="1"/>
  <c r="GI6" i="65"/>
  <c r="GH6" i="65"/>
  <c r="GG6" i="65"/>
  <c r="GF6" i="65"/>
  <c r="GE6" i="65"/>
  <c r="GB6" i="65"/>
  <c r="GA6" i="65"/>
  <c r="FZ6" i="65"/>
  <c r="FY6" i="65"/>
  <c r="FW6" i="65"/>
  <c r="FV6" i="65"/>
  <c r="FU6" i="65"/>
  <c r="FT6" i="65"/>
  <c r="FS6" i="65"/>
  <c r="FR6" i="65"/>
  <c r="FQ6" i="65"/>
  <c r="FJ6" i="65"/>
  <c r="FI6" i="65"/>
  <c r="FH6" i="65"/>
  <c r="FG6" i="65"/>
  <c r="FF6" i="65"/>
  <c r="FP6" i="65" s="1"/>
  <c r="FE6" i="65"/>
  <c r="FD6" i="65"/>
  <c r="FB6" i="65"/>
  <c r="FA6" i="65"/>
  <c r="EZ6" i="65"/>
  <c r="EY6" i="65"/>
  <c r="EX6" i="65"/>
  <c r="EW6" i="65"/>
  <c r="EV6" i="65"/>
  <c r="EU6" i="65"/>
  <c r="ET6" i="65"/>
  <c r="ES6" i="65"/>
  <c r="ER6" i="65"/>
  <c r="EQ6" i="65"/>
  <c r="EP6" i="65"/>
  <c r="EO6" i="65"/>
  <c r="EN6" i="65"/>
  <c r="EM6" i="65"/>
  <c r="EL6" i="65"/>
  <c r="EK6" i="65"/>
  <c r="EJ6" i="65"/>
  <c r="EI6" i="65"/>
  <c r="EH6" i="65"/>
  <c r="EG6" i="65"/>
  <c r="EF6" i="65"/>
  <c r="EE6" i="65"/>
  <c r="ED6" i="65"/>
  <c r="EC6" i="65"/>
  <c r="EB6" i="65"/>
  <c r="EA6" i="65"/>
  <c r="DU6" i="65"/>
  <c r="DT6" i="65"/>
  <c r="DS6" i="65"/>
  <c r="DR6" i="65"/>
  <c r="DQ6" i="65"/>
  <c r="DP6" i="65"/>
  <c r="DO6" i="65"/>
  <c r="DN6" i="65"/>
  <c r="DK6" i="65"/>
  <c r="DJ6" i="65"/>
  <c r="DI6" i="65"/>
  <c r="DH6" i="65"/>
  <c r="DG6" i="65"/>
  <c r="DF6" i="65"/>
  <c r="DE6" i="65"/>
  <c r="DD6" i="65"/>
  <c r="DB6" i="65"/>
  <c r="DA6" i="65"/>
  <c r="CV6" i="65"/>
  <c r="CU6" i="65"/>
  <c r="CT6" i="65"/>
  <c r="CS6" i="65"/>
  <c r="GN6" i="65" s="1"/>
  <c r="CR6" i="65"/>
  <c r="GM6" i="65" s="1"/>
  <c r="CQ6" i="65"/>
  <c r="CP6" i="65"/>
  <c r="CO6" i="65"/>
  <c r="DZ6" i="65" s="1"/>
  <c r="CN6" i="65"/>
  <c r="DY6" i="65" s="1"/>
  <c r="CM6" i="65"/>
  <c r="DX6" i="65" s="1"/>
  <c r="CL6" i="65"/>
  <c r="DW6" i="65" s="1"/>
  <c r="CG6" i="65" a="1"/>
  <c r="CG6" i="65" s="1"/>
  <c r="IN6" i="65" s="1"/>
  <c r="IX6" i="65" s="1"/>
  <c r="AW6" i="65"/>
  <c r="AV6" i="65"/>
  <c r="J6" i="65"/>
  <c r="G6" i="65"/>
  <c r="HX4" i="65" a="1"/>
  <c r="HX4" i="65" s="1"/>
  <c r="IW4" i="65" s="1"/>
  <c r="HW4" i="65" a="1"/>
  <c r="HW4" i="65" s="1"/>
  <c r="IV4" i="65" s="1"/>
  <c r="HV4" i="65" a="1"/>
  <c r="HV4" i="65" s="1"/>
  <c r="IU4" i="65" s="1"/>
  <c r="HU4" i="65" a="1"/>
  <c r="HU4" i="65" s="1"/>
  <c r="IT4" i="65" s="1"/>
  <c r="HT4" i="65" a="1"/>
  <c r="HT4" i="65" s="1"/>
  <c r="IS4" i="65" s="1"/>
  <c r="HS4" i="65" a="1"/>
  <c r="HS4" i="65" s="1"/>
  <c r="IR4" i="65" s="1"/>
  <c r="HR4" i="65" a="1"/>
  <c r="HR4" i="65" s="1"/>
  <c r="IQ4" i="65" s="1"/>
  <c r="HQ4" i="65" a="1"/>
  <c r="HQ4" i="65" s="1"/>
  <c r="IP4" i="65" s="1"/>
  <c r="HP4" i="65" a="1"/>
  <c r="HP4" i="65" s="1"/>
  <c r="IO4" i="65" s="1"/>
  <c r="HL4" i="65"/>
  <c r="HJ4" i="65"/>
  <c r="HH4" i="65"/>
  <c r="HB4" i="65"/>
  <c r="HA4" i="65"/>
  <c r="GZ4" i="65"/>
  <c r="GY4" i="65"/>
  <c r="GX4" i="65"/>
  <c r="GW4" i="65"/>
  <c r="GV4" i="65"/>
  <c r="GU4" i="65"/>
  <c r="GT4" i="65"/>
  <c r="GP4" i="65"/>
  <c r="GI4" i="65"/>
  <c r="GH4" i="65"/>
  <c r="GG4" i="65"/>
  <c r="GF4" i="65"/>
  <c r="GE4" i="65"/>
  <c r="GB4" i="65"/>
  <c r="GA4" i="65"/>
  <c r="FZ4" i="65"/>
  <c r="FY4" i="65"/>
  <c r="FW4" i="65"/>
  <c r="FV4" i="65"/>
  <c r="FU4" i="65"/>
  <c r="FT4" i="65"/>
  <c r="FS4" i="65"/>
  <c r="FR4" i="65"/>
  <c r="FQ4" i="65"/>
  <c r="FP4" i="65"/>
  <c r="FJ4" i="65"/>
  <c r="FI4" i="65"/>
  <c r="FL4" i="65" s="1"/>
  <c r="FH4" i="65"/>
  <c r="FK4" i="65" s="1"/>
  <c r="FG4" i="65"/>
  <c r="FF4" i="65"/>
  <c r="FE4" i="65"/>
  <c r="FO4" i="65" s="1"/>
  <c r="FD4" i="65"/>
  <c r="FB4" i="65"/>
  <c r="FA4" i="65"/>
  <c r="EZ4" i="65"/>
  <c r="EY4" i="65"/>
  <c r="EX4" i="65"/>
  <c r="EW4" i="65"/>
  <c r="EV4" i="65"/>
  <c r="EU4" i="65"/>
  <c r="ET4" i="65"/>
  <c r="ES4" i="65"/>
  <c r="ER4" i="65"/>
  <c r="EQ4" i="65"/>
  <c r="EP4" i="65"/>
  <c r="EO4" i="65"/>
  <c r="EN4" i="65"/>
  <c r="EM4" i="65"/>
  <c r="EL4" i="65"/>
  <c r="EK4" i="65"/>
  <c r="EJ4" i="65"/>
  <c r="EI4" i="65"/>
  <c r="EH4" i="65"/>
  <c r="EG4" i="65"/>
  <c r="EF4" i="65"/>
  <c r="EE4" i="65"/>
  <c r="ED4" i="65"/>
  <c r="EC4" i="65"/>
  <c r="EB4" i="65"/>
  <c r="EA4" i="65"/>
  <c r="DU4" i="65"/>
  <c r="DT4" i="65"/>
  <c r="DS4" i="65"/>
  <c r="DR4" i="65"/>
  <c r="DQ4" i="65"/>
  <c r="DP4" i="65"/>
  <c r="DO4" i="65"/>
  <c r="DN4" i="65"/>
  <c r="DK4" i="65"/>
  <c r="DJ4" i="65"/>
  <c r="DI4" i="65"/>
  <c r="DH4" i="65"/>
  <c r="DG4" i="65"/>
  <c r="DF4" i="65"/>
  <c r="DE4" i="65"/>
  <c r="DD4" i="65"/>
  <c r="DB4" i="65"/>
  <c r="DA4" i="65"/>
  <c r="CV4" i="65"/>
  <c r="CU4" i="65"/>
  <c r="CT4" i="65"/>
  <c r="CS4" i="65"/>
  <c r="GN4" i="65" s="1"/>
  <c r="CR4" i="65"/>
  <c r="GM4" i="65" s="1"/>
  <c r="CQ4" i="65"/>
  <c r="GL4" i="65" s="1"/>
  <c r="CP4" i="65"/>
  <c r="GJ4" i="65" s="1"/>
  <c r="GK4" i="65" s="1"/>
  <c r="CO4" i="65"/>
  <c r="DZ4" i="65" s="1"/>
  <c r="CN4" i="65"/>
  <c r="DY4" i="65" s="1"/>
  <c r="CM4" i="65"/>
  <c r="DX4" i="65" s="1"/>
  <c r="CL4" i="65"/>
  <c r="DW4" i="65" s="1"/>
  <c r="CG4" i="65" a="1"/>
  <c r="CG4" i="65" s="1"/>
  <c r="DM4" i="65" s="1" a="1"/>
  <c r="DM4" i="65" s="1"/>
  <c r="AW4" i="65"/>
  <c r="AV4" i="65"/>
  <c r="J4" i="65"/>
  <c r="G4" i="65"/>
  <c r="IP5" i="65"/>
  <c r="HX5" i="65" a="1"/>
  <c r="HX5" i="65" s="1"/>
  <c r="IW5" i="65" s="1"/>
  <c r="HW5" i="65" a="1"/>
  <c r="HW5" i="65" s="1"/>
  <c r="IV5" i="65" s="1"/>
  <c r="HV5" i="65" a="1"/>
  <c r="HV5" i="65" s="1"/>
  <c r="IU5" i="65" s="1"/>
  <c r="HU5" i="65" a="1"/>
  <c r="HU5" i="65" s="1"/>
  <c r="IT5" i="65" s="1"/>
  <c r="HT5" i="65" a="1"/>
  <c r="HT5" i="65" s="1"/>
  <c r="IS5" i="65" s="1"/>
  <c r="HS5" i="65" a="1"/>
  <c r="HS5" i="65" s="1"/>
  <c r="IR5" i="65" s="1"/>
  <c r="HR5" i="65" a="1"/>
  <c r="HR5" i="65" s="1"/>
  <c r="IQ5" i="65" s="1"/>
  <c r="HQ5" i="65"/>
  <c r="HQ5" i="65" a="1"/>
  <c r="HP5" i="65" a="1"/>
  <c r="HP5" i="65" s="1"/>
  <c r="IO5" i="65" s="1"/>
  <c r="HL5" i="65"/>
  <c r="HJ5" i="65"/>
  <c r="HH5" i="65"/>
  <c r="HI5" i="65" s="1"/>
  <c r="HB5" i="65"/>
  <c r="HA5" i="65"/>
  <c r="GZ5" i="65"/>
  <c r="GY5" i="65"/>
  <c r="GX5" i="65"/>
  <c r="GW5" i="65"/>
  <c r="GV5" i="65"/>
  <c r="GU5" i="65"/>
  <c r="GT5" i="65"/>
  <c r="GP5" i="65"/>
  <c r="GI5" i="65"/>
  <c r="GH5" i="65"/>
  <c r="GG5" i="65"/>
  <c r="GF5" i="65"/>
  <c r="GE5" i="65"/>
  <c r="GB5" i="65"/>
  <c r="GA5" i="65"/>
  <c r="FZ5" i="65"/>
  <c r="FY5" i="65"/>
  <c r="FW5" i="65"/>
  <c r="FV5" i="65"/>
  <c r="FU5" i="65"/>
  <c r="FT5" i="65"/>
  <c r="FS5" i="65"/>
  <c r="FR5" i="65"/>
  <c r="FQ5" i="65"/>
  <c r="FJ5" i="65"/>
  <c r="FI5" i="65"/>
  <c r="FH5" i="65"/>
  <c r="FG5" i="65"/>
  <c r="FF5" i="65"/>
  <c r="FP5" i="65" s="1"/>
  <c r="FE5" i="65"/>
  <c r="FD5" i="65"/>
  <c r="FB5" i="65"/>
  <c r="FA5" i="65"/>
  <c r="EZ5" i="65"/>
  <c r="EY5" i="65"/>
  <c r="EX5" i="65"/>
  <c r="EW5" i="65"/>
  <c r="EV5" i="65"/>
  <c r="EU5" i="65"/>
  <c r="ET5" i="65"/>
  <c r="ES5" i="65"/>
  <c r="ER5" i="65"/>
  <c r="EQ5" i="65"/>
  <c r="EP5" i="65"/>
  <c r="EO5" i="65"/>
  <c r="EN5" i="65"/>
  <c r="EM5" i="65"/>
  <c r="EL5" i="65"/>
  <c r="EK5" i="65"/>
  <c r="EJ5" i="65"/>
  <c r="EI5" i="65"/>
  <c r="EH5" i="65"/>
  <c r="EG5" i="65"/>
  <c r="EF5" i="65"/>
  <c r="EE5" i="65"/>
  <c r="ED5" i="65"/>
  <c r="EC5" i="65"/>
  <c r="EB5" i="65"/>
  <c r="EA5" i="65"/>
  <c r="DU5" i="65"/>
  <c r="DT5" i="65"/>
  <c r="DS5" i="65"/>
  <c r="DR5" i="65"/>
  <c r="DQ5" i="65"/>
  <c r="DP5" i="65"/>
  <c r="DO5" i="65"/>
  <c r="DN5" i="65"/>
  <c r="DK5" i="65"/>
  <c r="DJ5" i="65"/>
  <c r="DI5" i="65"/>
  <c r="DH5" i="65"/>
  <c r="DG5" i="65"/>
  <c r="DF5" i="65"/>
  <c r="DE5" i="65"/>
  <c r="DD5" i="65"/>
  <c r="DB5" i="65"/>
  <c r="DA5" i="65"/>
  <c r="CV5" i="65"/>
  <c r="CU5" i="65"/>
  <c r="CT5" i="65"/>
  <c r="CS5" i="65"/>
  <c r="GN5" i="65" s="1"/>
  <c r="CR5" i="65"/>
  <c r="GM5" i="65" s="1"/>
  <c r="CQ5" i="65"/>
  <c r="GL5" i="65" s="1"/>
  <c r="CP5" i="65"/>
  <c r="GJ5" i="65" s="1"/>
  <c r="GK5" i="65" s="1"/>
  <c r="CO5" i="65"/>
  <c r="DZ5" i="65" s="1"/>
  <c r="CN5" i="65"/>
  <c r="DY5" i="65" s="1"/>
  <c r="CM5" i="65"/>
  <c r="DX5" i="65" s="1"/>
  <c r="CL5" i="65"/>
  <c r="DW5" i="65" s="1"/>
  <c r="CG5" i="65" a="1"/>
  <c r="CG5" i="65" s="1"/>
  <c r="IN5" i="65" s="1"/>
  <c r="IX5" i="65" s="1"/>
  <c r="AW5" i="65"/>
  <c r="AV5" i="65"/>
  <c r="J5" i="65"/>
  <c r="G5" i="65"/>
  <c r="HX8" i="65" a="1"/>
  <c r="HX8" i="65" s="1"/>
  <c r="IW8" i="65" s="1"/>
  <c r="HW8" i="65" a="1"/>
  <c r="HW8" i="65" s="1"/>
  <c r="IV8" i="65" s="1"/>
  <c r="HV8" i="65" a="1"/>
  <c r="HV8" i="65" s="1"/>
  <c r="IU8" i="65" s="1"/>
  <c r="HU8" i="65" a="1"/>
  <c r="HU8" i="65" s="1"/>
  <c r="IT8" i="65" s="1"/>
  <c r="HT8" i="65" a="1"/>
  <c r="HT8" i="65" s="1"/>
  <c r="IS8" i="65" s="1"/>
  <c r="HS8" i="65" a="1"/>
  <c r="HS8" i="65" s="1"/>
  <c r="IR8" i="65" s="1"/>
  <c r="HR8" i="65" a="1"/>
  <c r="HR8" i="65" s="1"/>
  <c r="IQ8" i="65" s="1"/>
  <c r="HQ8" i="65" a="1"/>
  <c r="HQ8" i="65" s="1"/>
  <c r="IP8" i="65" s="1"/>
  <c r="HP8" i="65" a="1"/>
  <c r="HP8" i="65" s="1"/>
  <c r="IO8" i="65" s="1"/>
  <c r="HL8" i="65"/>
  <c r="HJ8" i="65"/>
  <c r="HH8" i="65"/>
  <c r="HB8" i="65"/>
  <c r="HA8" i="65"/>
  <c r="GZ8" i="65"/>
  <c r="GY8" i="65"/>
  <c r="GX8" i="65"/>
  <c r="GW8" i="65"/>
  <c r="GV8" i="65"/>
  <c r="GU8" i="65"/>
  <c r="GT8" i="65"/>
  <c r="GP8" i="65"/>
  <c r="GN8" i="65"/>
  <c r="GM8" i="65"/>
  <c r="GL8" i="65"/>
  <c r="GI8" i="65"/>
  <c r="GH8" i="65"/>
  <c r="GG8" i="65"/>
  <c r="GF8" i="65"/>
  <c r="GE8" i="65"/>
  <c r="GB8" i="65"/>
  <c r="GA8" i="65"/>
  <c r="FZ8" i="65"/>
  <c r="FY8" i="65"/>
  <c r="FW8" i="65"/>
  <c r="FV8" i="65"/>
  <c r="FU8" i="65"/>
  <c r="FT8" i="65"/>
  <c r="FS8" i="65"/>
  <c r="FR8" i="65"/>
  <c r="FQ8" i="65"/>
  <c r="FP8" i="65"/>
  <c r="FO8" i="65"/>
  <c r="FN8" i="65"/>
  <c r="FJ8" i="65"/>
  <c r="FM8" i="65" s="1"/>
  <c r="FI8" i="65"/>
  <c r="FL8" i="65" s="1"/>
  <c r="FH8" i="65"/>
  <c r="FK8" i="65" s="1"/>
  <c r="FG8" i="65"/>
  <c r="FF8" i="65"/>
  <c r="FE8" i="65"/>
  <c r="FD8" i="65"/>
  <c r="FB8" i="65"/>
  <c r="FA8" i="65"/>
  <c r="EZ8" i="65"/>
  <c r="EY8" i="65"/>
  <c r="EX8" i="65"/>
  <c r="EW8" i="65"/>
  <c r="EV8" i="65"/>
  <c r="EU8" i="65"/>
  <c r="ET8" i="65"/>
  <c r="ES8" i="65"/>
  <c r="ER8" i="65"/>
  <c r="EQ8" i="65"/>
  <c r="EP8" i="65"/>
  <c r="EO8" i="65"/>
  <c r="EN8" i="65"/>
  <c r="EM8" i="65"/>
  <c r="EL8" i="65"/>
  <c r="EK8" i="65"/>
  <c r="EJ8" i="65"/>
  <c r="EI8" i="65"/>
  <c r="EH8" i="65"/>
  <c r="EG8" i="65"/>
  <c r="EF8" i="65"/>
  <c r="EE8" i="65"/>
  <c r="ED8" i="65"/>
  <c r="EC8" i="65"/>
  <c r="EB8" i="65"/>
  <c r="EA8" i="65"/>
  <c r="DZ8" i="65"/>
  <c r="DY8" i="65"/>
  <c r="DU8" i="65"/>
  <c r="DT8" i="65"/>
  <c r="DS8" i="65"/>
  <c r="DR8" i="65"/>
  <c r="DQ8" i="65"/>
  <c r="DP8" i="65"/>
  <c r="DO8" i="65"/>
  <c r="DN8" i="65"/>
  <c r="DM8" i="65" a="1"/>
  <c r="DM8" i="65" s="1"/>
  <c r="DK8" i="65"/>
  <c r="DJ8" i="65"/>
  <c r="DI8" i="65"/>
  <c r="DH8" i="65"/>
  <c r="DG8" i="65"/>
  <c r="DF8" i="65"/>
  <c r="DE8" i="65"/>
  <c r="DD8" i="65"/>
  <c r="DB8" i="65"/>
  <c r="DA8" i="65"/>
  <c r="CV8" i="65"/>
  <c r="CU8" i="65"/>
  <c r="CT8" i="65"/>
  <c r="CS8" i="65"/>
  <c r="CR8" i="65"/>
  <c r="CQ8" i="65"/>
  <c r="CP8" i="65"/>
  <c r="GJ8" i="65" s="1"/>
  <c r="GK8" i="65" s="1"/>
  <c r="CO8" i="65"/>
  <c r="CN8" i="65"/>
  <c r="CM8" i="65"/>
  <c r="DX8" i="65" s="1"/>
  <c r="CL8" i="65"/>
  <c r="DW8" i="65" s="1"/>
  <c r="CG8" i="65" a="1"/>
  <c r="CG8" i="65" s="1"/>
  <c r="AW8" i="65"/>
  <c r="AV8" i="65"/>
  <c r="J8" i="65"/>
  <c r="G8" i="65"/>
  <c r="IN7" i="65"/>
  <c r="IX7" i="65" s="1"/>
  <c r="HX7" i="65" a="1"/>
  <c r="HX7" i="65" s="1"/>
  <c r="IW7" i="65" s="1"/>
  <c r="HW7" i="65"/>
  <c r="IV7" i="65" s="1"/>
  <c r="HW7" i="65" a="1"/>
  <c r="HV7" i="65" a="1"/>
  <c r="HV7" i="65" s="1"/>
  <c r="IU7" i="65" s="1"/>
  <c r="HU7" i="65" a="1"/>
  <c r="HU7" i="65" s="1"/>
  <c r="IT7" i="65" s="1"/>
  <c r="HT7" i="65" a="1"/>
  <c r="HT7" i="65" s="1"/>
  <c r="IS7" i="65" s="1"/>
  <c r="HS7" i="65" a="1"/>
  <c r="HS7" i="65" s="1"/>
  <c r="IR7" i="65" s="1"/>
  <c r="HR7" i="65" a="1"/>
  <c r="HR7" i="65" s="1"/>
  <c r="IQ7" i="65" s="1"/>
  <c r="HQ7" i="65" a="1"/>
  <c r="HQ7" i="65" s="1"/>
  <c r="IP7" i="65" s="1"/>
  <c r="HP7" i="65" a="1"/>
  <c r="HP7" i="65" s="1"/>
  <c r="IO7" i="65" s="1"/>
  <c r="HL7" i="65"/>
  <c r="HJ7" i="65"/>
  <c r="HH7" i="65"/>
  <c r="HI7" i="65" s="1"/>
  <c r="HB7" i="65"/>
  <c r="HA7" i="65"/>
  <c r="GZ7" i="65"/>
  <c r="GY7" i="65"/>
  <c r="GX7" i="65"/>
  <c r="GW7" i="65"/>
  <c r="GV7" i="65"/>
  <c r="GU7" i="65"/>
  <c r="GT7" i="65"/>
  <c r="GP7" i="65"/>
  <c r="GI7" i="65"/>
  <c r="GH7" i="65"/>
  <c r="GG7" i="65"/>
  <c r="GF7" i="65"/>
  <c r="GE7" i="65"/>
  <c r="GB7" i="65"/>
  <c r="GA7" i="65"/>
  <c r="FZ7" i="65"/>
  <c r="FY7" i="65"/>
  <c r="FW7" i="65"/>
  <c r="FV7" i="65"/>
  <c r="FU7" i="65"/>
  <c r="FT7" i="65"/>
  <c r="FS7" i="65"/>
  <c r="FR7" i="65"/>
  <c r="FQ7" i="65"/>
  <c r="FP7" i="65"/>
  <c r="FJ7" i="65"/>
  <c r="FM7" i="65" s="1"/>
  <c r="FI7" i="65"/>
  <c r="FH7" i="65"/>
  <c r="FG7" i="65"/>
  <c r="FF7" i="65"/>
  <c r="FE7" i="65"/>
  <c r="FD7" i="65"/>
  <c r="FB7" i="65"/>
  <c r="FA7" i="65"/>
  <c r="EZ7" i="65"/>
  <c r="EY7" i="65"/>
  <c r="EX7" i="65"/>
  <c r="EW7" i="65"/>
  <c r="EV7" i="65"/>
  <c r="EU7" i="65"/>
  <c r="ET7" i="65"/>
  <c r="ES7" i="65"/>
  <c r="ER7" i="65"/>
  <c r="EQ7" i="65"/>
  <c r="EP7" i="65"/>
  <c r="EO7" i="65"/>
  <c r="EN7" i="65"/>
  <c r="EM7" i="65"/>
  <c r="EL7" i="65"/>
  <c r="EK7" i="65"/>
  <c r="EJ7" i="65"/>
  <c r="EI7" i="65"/>
  <c r="EH7" i="65"/>
  <c r="EG7" i="65"/>
  <c r="EF7" i="65"/>
  <c r="EE7" i="65"/>
  <c r="ED7" i="65"/>
  <c r="EC7" i="65"/>
  <c r="EB7" i="65"/>
  <c r="EA7" i="65"/>
  <c r="DU7" i="65"/>
  <c r="DT7" i="65"/>
  <c r="DS7" i="65"/>
  <c r="DR7" i="65"/>
  <c r="DQ7" i="65"/>
  <c r="DP7" i="65"/>
  <c r="DO7" i="65"/>
  <c r="DN7" i="65"/>
  <c r="DK7" i="65"/>
  <c r="DJ7" i="65"/>
  <c r="DI7" i="65"/>
  <c r="DH7" i="65"/>
  <c r="DG7" i="65"/>
  <c r="DF7" i="65"/>
  <c r="DE7" i="65"/>
  <c r="DD7" i="65"/>
  <c r="DB7" i="65"/>
  <c r="DA7" i="65"/>
  <c r="CV7" i="65"/>
  <c r="CU7" i="65"/>
  <c r="CT7" i="65"/>
  <c r="CS7" i="65"/>
  <c r="GN7" i="65" s="1"/>
  <c r="CR7" i="65"/>
  <c r="GM7" i="65" s="1"/>
  <c r="CQ7" i="65"/>
  <c r="GL7" i="65" s="1"/>
  <c r="CP7" i="65"/>
  <c r="GJ7" i="65" s="1"/>
  <c r="GK7" i="65" s="1"/>
  <c r="CO7" i="65"/>
  <c r="DZ7" i="65" s="1"/>
  <c r="CN7" i="65"/>
  <c r="DY7" i="65" s="1"/>
  <c r="CM7" i="65"/>
  <c r="DX7" i="65" s="1"/>
  <c r="CL7" i="65"/>
  <c r="DW7" i="65" s="1"/>
  <c r="CG7" i="65" a="1"/>
  <c r="CG7" i="65" s="1"/>
  <c r="AW7" i="65"/>
  <c r="AV7" i="65"/>
  <c r="J7" i="65"/>
  <c r="G7" i="65"/>
  <c r="HX3" i="65" a="1"/>
  <c r="HX3" i="65" s="1"/>
  <c r="IW3" i="65" s="1"/>
  <c r="HW3" i="65" a="1"/>
  <c r="HW3" i="65" s="1"/>
  <c r="IV3" i="65" s="1"/>
  <c r="HV3" i="65" a="1"/>
  <c r="HV3" i="65" s="1"/>
  <c r="IU3" i="65" s="1"/>
  <c r="HU3" i="65" a="1"/>
  <c r="HU3" i="65" s="1"/>
  <c r="IT3" i="65" s="1"/>
  <c r="HT3" i="65" a="1"/>
  <c r="HT3" i="65" s="1"/>
  <c r="IS3" i="65" s="1"/>
  <c r="HS3" i="65" a="1"/>
  <c r="HS3" i="65" s="1"/>
  <c r="IR3" i="65" s="1"/>
  <c r="HR3" i="65" a="1"/>
  <c r="HR3" i="65" s="1"/>
  <c r="IQ3" i="65" s="1"/>
  <c r="HQ3" i="65" a="1"/>
  <c r="HQ3" i="65" s="1"/>
  <c r="IP3" i="65" s="1"/>
  <c r="HP3" i="65" a="1"/>
  <c r="HP3" i="65" s="1"/>
  <c r="IO3" i="65" s="1"/>
  <c r="HL3" i="65"/>
  <c r="HJ3" i="65"/>
  <c r="HH3" i="65"/>
  <c r="HB3" i="65"/>
  <c r="HA3" i="65"/>
  <c r="GZ3" i="65"/>
  <c r="GY3" i="65"/>
  <c r="GX3" i="65"/>
  <c r="GW3" i="65"/>
  <c r="GV3" i="65"/>
  <c r="GU3" i="65"/>
  <c r="GT3" i="65"/>
  <c r="GP3" i="65"/>
  <c r="GN3" i="65"/>
  <c r="GM3" i="65"/>
  <c r="GI3" i="65"/>
  <c r="GH3" i="65"/>
  <c r="GG3" i="65"/>
  <c r="GF3" i="65"/>
  <c r="GE3" i="65"/>
  <c r="GB3" i="65"/>
  <c r="GA3" i="65"/>
  <c r="FZ3" i="65"/>
  <c r="FY3" i="65"/>
  <c r="FW3" i="65"/>
  <c r="FV3" i="65"/>
  <c r="FU3" i="65"/>
  <c r="FT3" i="65"/>
  <c r="FS3" i="65"/>
  <c r="FR3" i="65"/>
  <c r="FQ3" i="65"/>
  <c r="FJ3" i="65"/>
  <c r="FI3" i="65"/>
  <c r="FL3" i="65" s="1"/>
  <c r="FH3" i="65"/>
  <c r="FK3" i="65" s="1"/>
  <c r="FG3" i="65"/>
  <c r="FF3" i="65"/>
  <c r="FP3" i="65" s="1"/>
  <c r="FE3" i="65"/>
  <c r="FO3" i="65" s="1"/>
  <c r="FD3" i="65"/>
  <c r="FB3" i="65"/>
  <c r="FA3" i="65"/>
  <c r="EZ3" i="65"/>
  <c r="EY3" i="65"/>
  <c r="EX3" i="65"/>
  <c r="EW3" i="65"/>
  <c r="EV3" i="65"/>
  <c r="EU3" i="65"/>
  <c r="ET3" i="65"/>
  <c r="ES3" i="65"/>
  <c r="ER3" i="65"/>
  <c r="EQ3" i="65"/>
  <c r="EP3" i="65"/>
  <c r="EO3" i="65"/>
  <c r="EN3" i="65"/>
  <c r="EM3" i="65"/>
  <c r="EL3" i="65"/>
  <c r="EK3" i="65"/>
  <c r="EJ3" i="65"/>
  <c r="EI3" i="65"/>
  <c r="EH3" i="65"/>
  <c r="EG3" i="65"/>
  <c r="EF3" i="65"/>
  <c r="EE3" i="65"/>
  <c r="ED3" i="65"/>
  <c r="EC3" i="65"/>
  <c r="EB3" i="65"/>
  <c r="EA3" i="65"/>
  <c r="DU3" i="65"/>
  <c r="DT3" i="65"/>
  <c r="DS3" i="65"/>
  <c r="DR3" i="65"/>
  <c r="DQ3" i="65"/>
  <c r="DP3" i="65"/>
  <c r="DO3" i="65"/>
  <c r="DN3" i="65"/>
  <c r="DM3" i="65" a="1"/>
  <c r="DM3" i="65" s="1"/>
  <c r="DK3" i="65"/>
  <c r="DJ3" i="65"/>
  <c r="DI3" i="65"/>
  <c r="DH3" i="65"/>
  <c r="DG3" i="65"/>
  <c r="DF3" i="65"/>
  <c r="DE3" i="65"/>
  <c r="DD3" i="65"/>
  <c r="DB3" i="65"/>
  <c r="DA3" i="65"/>
  <c r="CV3" i="65"/>
  <c r="CU3" i="65"/>
  <c r="CT3" i="65"/>
  <c r="CS3" i="65"/>
  <c r="CR3" i="65"/>
  <c r="CQ3" i="65"/>
  <c r="GL3" i="65" s="1"/>
  <c r="CP3" i="65"/>
  <c r="GJ3" i="65" s="1"/>
  <c r="GK3" i="65" s="1"/>
  <c r="CO3" i="65"/>
  <c r="DZ3" i="65" s="1"/>
  <c r="CN3" i="65"/>
  <c r="DY3" i="65" s="1"/>
  <c r="CM3" i="65"/>
  <c r="DX3" i="65" s="1"/>
  <c r="CL3" i="65"/>
  <c r="DW3" i="65" s="1"/>
  <c r="CG3" i="65" a="1"/>
  <c r="CG3" i="65" s="1"/>
  <c r="AW3" i="65"/>
  <c r="AV3" i="65"/>
  <c r="J3" i="65"/>
  <c r="G3" i="65"/>
  <c r="IQ2" i="65"/>
  <c r="IL2" i="65"/>
  <c r="HX2" i="65" a="1"/>
  <c r="HX2" i="65" s="1"/>
  <c r="IW2" i="65" s="1"/>
  <c r="HW2" i="65" a="1"/>
  <c r="HW2" i="65" s="1"/>
  <c r="IV2" i="65" s="1"/>
  <c r="HV2" i="65" a="1"/>
  <c r="HV2" i="65" s="1"/>
  <c r="IU2" i="65" s="1"/>
  <c r="HU2" i="65" a="1"/>
  <c r="HU2" i="65" s="1"/>
  <c r="IT2" i="65" s="1"/>
  <c r="HT2" i="65" a="1"/>
  <c r="HT2" i="65" s="1"/>
  <c r="IS2" i="65" s="1"/>
  <c r="HS2" i="65"/>
  <c r="IR2" i="65" s="1"/>
  <c r="HS2" i="65" a="1"/>
  <c r="HR2" i="65"/>
  <c r="HR2" i="65" a="1"/>
  <c r="HQ2" i="65" a="1"/>
  <c r="HQ2" i="65" s="1"/>
  <c r="IP2" i="65" s="1"/>
  <c r="HP2" i="65" a="1"/>
  <c r="HP2" i="65" s="1"/>
  <c r="IO2" i="65" s="1"/>
  <c r="HL2" i="65"/>
  <c r="HJ2" i="65"/>
  <c r="HH2" i="65"/>
  <c r="HI2" i="65" s="1"/>
  <c r="HB2" i="65"/>
  <c r="HA2" i="65"/>
  <c r="GZ2" i="65"/>
  <c r="GY2" i="65"/>
  <c r="GX2" i="65"/>
  <c r="GW2" i="65"/>
  <c r="GV2" i="65"/>
  <c r="GU2" i="65"/>
  <c r="GT2" i="65"/>
  <c r="GP2" i="65"/>
  <c r="GI2" i="65"/>
  <c r="GH2" i="65"/>
  <c r="GG2" i="65"/>
  <c r="GF2" i="65"/>
  <c r="GE2" i="65"/>
  <c r="GD2" i="65"/>
  <c r="GC2" i="65"/>
  <c r="GB2" i="65"/>
  <c r="GA2" i="65"/>
  <c r="FZ2" i="65"/>
  <c r="FY2" i="65"/>
  <c r="FX2" i="65"/>
  <c r="FW2" i="65"/>
  <c r="FV2" i="65"/>
  <c r="FU2" i="65"/>
  <c r="FT2" i="65"/>
  <c r="FS2" i="65"/>
  <c r="FR2" i="65"/>
  <c r="FQ2" i="65"/>
  <c r="FJ2" i="65"/>
  <c r="FI2" i="65"/>
  <c r="FH2" i="65"/>
  <c r="FG2" i="65"/>
  <c r="FF2" i="65"/>
  <c r="FP2" i="65" s="1"/>
  <c r="FE2" i="65"/>
  <c r="FN2" i="65" s="1"/>
  <c r="FD2" i="65"/>
  <c r="FC2" i="65"/>
  <c r="FB2" i="65"/>
  <c r="FA2" i="65"/>
  <c r="EZ2" i="65"/>
  <c r="EY2" i="65"/>
  <c r="EX2" i="65"/>
  <c r="EW2" i="65"/>
  <c r="EV2" i="65"/>
  <c r="EU2" i="65"/>
  <c r="ET2" i="65"/>
  <c r="ES2" i="65"/>
  <c r="ER2" i="65"/>
  <c r="EQ2" i="65"/>
  <c r="EP2" i="65"/>
  <c r="EO2" i="65"/>
  <c r="EN2" i="65"/>
  <c r="EM2" i="65"/>
  <c r="EL2" i="65"/>
  <c r="EK2" i="65"/>
  <c r="EJ2" i="65"/>
  <c r="EI2" i="65"/>
  <c r="EH2" i="65"/>
  <c r="EG2" i="65"/>
  <c r="EF2" i="65"/>
  <c r="EE2" i="65"/>
  <c r="ED2" i="65"/>
  <c r="EC2" i="65"/>
  <c r="EB2" i="65"/>
  <c r="EA2" i="65"/>
  <c r="DY2" i="65"/>
  <c r="DX2" i="65"/>
  <c r="DW2" i="65"/>
  <c r="DV2" i="65"/>
  <c r="DU2" i="65"/>
  <c r="DT2" i="65"/>
  <c r="DS2" i="65"/>
  <c r="DR2" i="65"/>
  <c r="DQ2" i="65"/>
  <c r="DP2" i="65"/>
  <c r="DO2" i="65"/>
  <c r="DN2" i="65"/>
  <c r="DK2" i="65"/>
  <c r="DJ2" i="65"/>
  <c r="DI2" i="65"/>
  <c r="DH2" i="65"/>
  <c r="DG2" i="65"/>
  <c r="DF2" i="65"/>
  <c r="DE2" i="65"/>
  <c r="DD2" i="65"/>
  <c r="DC2" i="65"/>
  <c r="DB2" i="65"/>
  <c r="DA2" i="65"/>
  <c r="CV2" i="65"/>
  <c r="CU2" i="65"/>
  <c r="CT2" i="65"/>
  <c r="CS2" i="65"/>
  <c r="GN2" i="65" s="1"/>
  <c r="CR2" i="65"/>
  <c r="GM2" i="65" s="1"/>
  <c r="CQ2" i="65"/>
  <c r="GL2" i="65" s="1"/>
  <c r="CP2" i="65"/>
  <c r="GJ2" i="65" s="1"/>
  <c r="GK2" i="65" s="1"/>
  <c r="CO2" i="65"/>
  <c r="DZ2" i="65" s="1"/>
  <c r="CN2" i="65"/>
  <c r="CM2" i="65"/>
  <c r="CL2" i="65"/>
  <c r="CG2" i="65" a="1"/>
  <c r="CG2" i="65" s="1"/>
  <c r="AW2" i="65"/>
  <c r="AV2" i="65"/>
  <c r="AX2" i="65" s="1"/>
  <c r="J2" i="65"/>
  <c r="G2" i="65"/>
  <c r="IL2" i="86"/>
  <c r="HX2" i="86" a="1"/>
  <c r="HX2" i="86" s="1"/>
  <c r="IW2" i="86" s="1"/>
  <c r="HW2" i="86" a="1"/>
  <c r="HW2" i="86" s="1"/>
  <c r="IV2" i="86" s="1"/>
  <c r="HV2" i="86" a="1"/>
  <c r="HV2" i="86" s="1"/>
  <c r="IU2" i="86" s="1"/>
  <c r="HU2" i="86" a="1"/>
  <c r="HU2" i="86" s="1"/>
  <c r="IT2" i="86" s="1"/>
  <c r="HT2" i="86" a="1"/>
  <c r="HT2" i="86" s="1"/>
  <c r="IS2" i="86" s="1"/>
  <c r="HS2" i="86"/>
  <c r="IR2" i="86" s="1"/>
  <c r="HS2" i="86" a="1"/>
  <c r="HR2" i="86" a="1"/>
  <c r="HR2" i="86" s="1"/>
  <c r="IQ2" i="86" s="1"/>
  <c r="HQ2" i="86" a="1"/>
  <c r="HQ2" i="86" s="1"/>
  <c r="IP2" i="86" s="1"/>
  <c r="HP2" i="86" a="1"/>
  <c r="HP2" i="86" s="1"/>
  <c r="IO2" i="86" s="1"/>
  <c r="HL2" i="86"/>
  <c r="HJ2" i="86"/>
  <c r="HI2" i="86"/>
  <c r="HH2" i="86"/>
  <c r="HB2" i="86"/>
  <c r="HA2" i="86"/>
  <c r="GZ2" i="86"/>
  <c r="GY2" i="86"/>
  <c r="GX2" i="86"/>
  <c r="GW2" i="86"/>
  <c r="GV2" i="86"/>
  <c r="GU2" i="86"/>
  <c r="HC2" i="86" s="1"/>
  <c r="GT2" i="86"/>
  <c r="GP2" i="86"/>
  <c r="GI2" i="86"/>
  <c r="GH2" i="86"/>
  <c r="GG2" i="86"/>
  <c r="GF2" i="86"/>
  <c r="GE2" i="86"/>
  <c r="GD2" i="86"/>
  <c r="GC2" i="86"/>
  <c r="GB2" i="86"/>
  <c r="GA2" i="86"/>
  <c r="FZ2" i="86"/>
  <c r="FY2" i="86"/>
  <c r="FX2" i="86"/>
  <c r="FW2" i="86"/>
  <c r="FV2" i="86"/>
  <c r="FU2" i="86"/>
  <c r="FT2" i="86"/>
  <c r="FS2" i="86"/>
  <c r="FR2" i="86"/>
  <c r="FQ2" i="86"/>
  <c r="FP2" i="86"/>
  <c r="FO2" i="86"/>
  <c r="FN2" i="86"/>
  <c r="FJ2" i="86"/>
  <c r="FM2" i="86" s="1"/>
  <c r="FI2" i="86"/>
  <c r="FL2" i="86" s="1"/>
  <c r="FH2" i="86"/>
  <c r="FK2" i="86" s="1"/>
  <c r="FG2" i="86"/>
  <c r="FF2" i="86"/>
  <c r="FE2" i="86"/>
  <c r="FD2" i="86"/>
  <c r="FC2" i="86"/>
  <c r="FB2" i="86"/>
  <c r="FA2" i="86"/>
  <c r="EZ2" i="86"/>
  <c r="EY2" i="86"/>
  <c r="EX2" i="86"/>
  <c r="EW2" i="86"/>
  <c r="EV2" i="86"/>
  <c r="EU2" i="86"/>
  <c r="ET2" i="86"/>
  <c r="ES2" i="86"/>
  <c r="ER2" i="86"/>
  <c r="EQ2" i="86"/>
  <c r="EP2" i="86"/>
  <c r="EO2" i="86"/>
  <c r="EN2" i="86"/>
  <c r="EM2" i="86"/>
  <c r="EL2" i="86"/>
  <c r="EK2" i="86"/>
  <c r="EJ2" i="86"/>
  <c r="EI2" i="86"/>
  <c r="EH2" i="86"/>
  <c r="EG2" i="86"/>
  <c r="EF2" i="86"/>
  <c r="EE2" i="86"/>
  <c r="ED2" i="86"/>
  <c r="EC2" i="86"/>
  <c r="EB2" i="86"/>
  <c r="EA2" i="86"/>
  <c r="DY2" i="86"/>
  <c r="DX2" i="86"/>
  <c r="DV2" i="86"/>
  <c r="DU2" i="86"/>
  <c r="DT2" i="86"/>
  <c r="DS2" i="86"/>
  <c r="DR2" i="86"/>
  <c r="DQ2" i="86"/>
  <c r="DP2" i="86"/>
  <c r="DO2" i="86"/>
  <c r="DN2" i="86"/>
  <c r="DK2" i="86"/>
  <c r="DJ2" i="86"/>
  <c r="DI2" i="86"/>
  <c r="DH2" i="86"/>
  <c r="DG2" i="86"/>
  <c r="DF2" i="86"/>
  <c r="DE2" i="86"/>
  <c r="DD2" i="86"/>
  <c r="DC2" i="86"/>
  <c r="DB2" i="86"/>
  <c r="DA2" i="86"/>
  <c r="CV2" i="86"/>
  <c r="CU2" i="86"/>
  <c r="CT2" i="86"/>
  <c r="CS2" i="86"/>
  <c r="GN2" i="86" s="1"/>
  <c r="CR2" i="86"/>
  <c r="GM2" i="86" s="1"/>
  <c r="CQ2" i="86"/>
  <c r="GL2" i="86" s="1"/>
  <c r="CP2" i="86"/>
  <c r="GJ2" i="86" s="1"/>
  <c r="GK2" i="86" s="1"/>
  <c r="CO2" i="86"/>
  <c r="DZ2" i="86" s="1"/>
  <c r="CN2" i="86"/>
  <c r="CM2" i="86"/>
  <c r="CL2" i="86"/>
  <c r="DW2" i="86" s="1"/>
  <c r="CG2" i="86" a="1"/>
  <c r="CG2" i="86" s="1"/>
  <c r="AW2" i="86"/>
  <c r="AV2" i="86"/>
  <c r="AX2" i="86" s="1"/>
  <c r="J2" i="86"/>
  <c r="G2" i="86"/>
  <c r="IO11" i="86"/>
  <c r="HX11" i="86" a="1"/>
  <c r="HX11" i="86" s="1"/>
  <c r="IW11" i="86" s="1"/>
  <c r="HW11" i="86" a="1"/>
  <c r="HW11" i="86" s="1"/>
  <c r="IV11" i="86" s="1"/>
  <c r="HV11" i="86" a="1"/>
  <c r="HV11" i="86" s="1"/>
  <c r="IU11" i="86" s="1"/>
  <c r="HU11" i="86" a="1"/>
  <c r="HU11" i="86" s="1"/>
  <c r="IT11" i="86" s="1"/>
  <c r="HT11" i="86" a="1"/>
  <c r="HT11" i="86" s="1"/>
  <c r="IS11" i="86" s="1"/>
  <c r="HS11" i="86" a="1"/>
  <c r="HS11" i="86" s="1"/>
  <c r="IR11" i="86" s="1"/>
  <c r="HR11" i="86" a="1"/>
  <c r="HR11" i="86" s="1"/>
  <c r="IQ11" i="86" s="1"/>
  <c r="HQ11" i="86" a="1"/>
  <c r="HQ11" i="86" s="1"/>
  <c r="IP11" i="86" s="1"/>
  <c r="HP11" i="86" a="1"/>
  <c r="HP11" i="86" s="1"/>
  <c r="HL11" i="86"/>
  <c r="HJ11" i="86"/>
  <c r="HH11" i="86"/>
  <c r="HI11" i="86" s="1"/>
  <c r="HB11" i="86"/>
  <c r="HA11" i="86"/>
  <c r="GZ11" i="86"/>
  <c r="GY11" i="86"/>
  <c r="GX11" i="86"/>
  <c r="GW11" i="86"/>
  <c r="GV11" i="86"/>
  <c r="GU11" i="86"/>
  <c r="GT11" i="86"/>
  <c r="GP11" i="86"/>
  <c r="GN11" i="86"/>
  <c r="GM11" i="86"/>
  <c r="GL11" i="86"/>
  <c r="GJ11" i="86"/>
  <c r="GK11" i="86" s="1"/>
  <c r="GI11" i="86"/>
  <c r="GH11" i="86"/>
  <c r="GG11" i="86"/>
  <c r="GF11" i="86"/>
  <c r="GE11" i="86"/>
  <c r="GB11" i="86"/>
  <c r="GA11" i="86"/>
  <c r="FZ11" i="86"/>
  <c r="FY11" i="86"/>
  <c r="FW11" i="86"/>
  <c r="FV11" i="86"/>
  <c r="FU11" i="86"/>
  <c r="FT11" i="86"/>
  <c r="FS11" i="86"/>
  <c r="FR11" i="86"/>
  <c r="FQ11" i="86"/>
  <c r="FJ11" i="86"/>
  <c r="FI11" i="86"/>
  <c r="FH11" i="86"/>
  <c r="FG11" i="86"/>
  <c r="FF11" i="86"/>
  <c r="FP11" i="86" s="1"/>
  <c r="FE11" i="86"/>
  <c r="FD11" i="86"/>
  <c r="FB11" i="86"/>
  <c r="FA11" i="86"/>
  <c r="EZ11" i="86"/>
  <c r="EY11" i="86"/>
  <c r="EX11" i="86"/>
  <c r="EW11" i="86"/>
  <c r="EV11" i="86"/>
  <c r="EU11" i="86"/>
  <c r="ET11" i="86"/>
  <c r="ES11" i="86"/>
  <c r="ER11" i="86"/>
  <c r="EQ11" i="86"/>
  <c r="EP11" i="86"/>
  <c r="EO11" i="86"/>
  <c r="EN11" i="86"/>
  <c r="EM11" i="86"/>
  <c r="EL11" i="86"/>
  <c r="EK11" i="86"/>
  <c r="EJ11" i="86"/>
  <c r="EI11" i="86"/>
  <c r="EH11" i="86"/>
  <c r="EG11" i="86"/>
  <c r="EF11" i="86"/>
  <c r="EE11" i="86"/>
  <c r="ED11" i="86"/>
  <c r="EC11" i="86"/>
  <c r="EB11" i="86"/>
  <c r="EA11" i="86"/>
  <c r="DU11" i="86"/>
  <c r="DT11" i="86"/>
  <c r="DS11" i="86"/>
  <c r="DR11" i="86"/>
  <c r="DQ11" i="86"/>
  <c r="DP11" i="86"/>
  <c r="DO11" i="86"/>
  <c r="DN11" i="86"/>
  <c r="DK11" i="86"/>
  <c r="DJ11" i="86"/>
  <c r="DI11" i="86"/>
  <c r="DH11" i="86"/>
  <c r="DG11" i="86"/>
  <c r="DF11" i="86"/>
  <c r="DE11" i="86"/>
  <c r="DD11" i="86"/>
  <c r="DB11" i="86"/>
  <c r="DA11" i="86"/>
  <c r="CV11" i="86"/>
  <c r="CU11" i="86"/>
  <c r="CT11" i="86"/>
  <c r="CS11" i="86"/>
  <c r="CR11" i="86"/>
  <c r="CQ11" i="86"/>
  <c r="CP11" i="86"/>
  <c r="CO11" i="86"/>
  <c r="DZ11" i="86" s="1"/>
  <c r="CN11" i="86"/>
  <c r="DY11" i="86" s="1"/>
  <c r="CM11" i="86"/>
  <c r="DX11" i="86" s="1"/>
  <c r="CL11" i="86"/>
  <c r="DW11" i="86" s="1"/>
  <c r="CG11" i="86" a="1"/>
  <c r="CG11" i="86" s="1"/>
  <c r="AW11" i="86"/>
  <c r="AV11" i="86"/>
  <c r="J11" i="86"/>
  <c r="G11" i="86"/>
  <c r="IT10" i="86"/>
  <c r="IS10" i="86"/>
  <c r="HX10" i="86" a="1"/>
  <c r="HX10" i="86" s="1"/>
  <c r="IW10" i="86" s="1"/>
  <c r="HW10" i="86" a="1"/>
  <c r="HW10" i="86" s="1"/>
  <c r="IV10" i="86" s="1"/>
  <c r="HV10" i="86"/>
  <c r="IU10" i="86" s="1"/>
  <c r="HV10" i="86" a="1"/>
  <c r="HU10" i="86" a="1"/>
  <c r="HU10" i="86" s="1"/>
  <c r="HT10" i="86" a="1"/>
  <c r="HT10" i="86" s="1"/>
  <c r="HS10" i="86" a="1"/>
  <c r="HS10" i="86" s="1"/>
  <c r="IR10" i="86" s="1"/>
  <c r="HR10" i="86" a="1"/>
  <c r="HR10" i="86" s="1"/>
  <c r="IQ10" i="86" s="1"/>
  <c r="HQ10" i="86" a="1"/>
  <c r="HQ10" i="86" s="1"/>
  <c r="IP10" i="86" s="1"/>
  <c r="HP10" i="86"/>
  <c r="IO10" i="86" s="1"/>
  <c r="HP10" i="86" a="1"/>
  <c r="HL10" i="86"/>
  <c r="HJ10" i="86"/>
  <c r="HH10" i="86"/>
  <c r="HB10" i="86"/>
  <c r="HC10" i="86" s="1"/>
  <c r="HA10" i="86"/>
  <c r="GZ10" i="86"/>
  <c r="GY10" i="86"/>
  <c r="GX10" i="86"/>
  <c r="GW10" i="86"/>
  <c r="GV10" i="86"/>
  <c r="GU10" i="86"/>
  <c r="GT10" i="86"/>
  <c r="GP10" i="86"/>
  <c r="GN10" i="86"/>
  <c r="GM10" i="86"/>
  <c r="GI10" i="86"/>
  <c r="GH10" i="86"/>
  <c r="GG10" i="86"/>
  <c r="GF10" i="86"/>
  <c r="GE10" i="86"/>
  <c r="GB10" i="86"/>
  <c r="GA10" i="86"/>
  <c r="FZ10" i="86"/>
  <c r="FY10" i="86"/>
  <c r="FW10" i="86"/>
  <c r="FV10" i="86"/>
  <c r="FU10" i="86"/>
  <c r="FT10" i="86"/>
  <c r="FS10" i="86"/>
  <c r="FR10" i="86"/>
  <c r="FQ10" i="86"/>
  <c r="FP10" i="86"/>
  <c r="FO10" i="86"/>
  <c r="FN10" i="86"/>
  <c r="FM10" i="86"/>
  <c r="FL10" i="86"/>
  <c r="FK10" i="86"/>
  <c r="FJ10" i="86"/>
  <c r="FI10" i="86"/>
  <c r="FH10" i="86"/>
  <c r="FG10" i="86"/>
  <c r="FF10" i="86"/>
  <c r="FE10" i="86"/>
  <c r="FD10" i="86"/>
  <c r="FB10" i="86"/>
  <c r="FA10" i="86"/>
  <c r="EZ10" i="86"/>
  <c r="EY10" i="86"/>
  <c r="EX10" i="86"/>
  <c r="EW10" i="86"/>
  <c r="EV10" i="86"/>
  <c r="EU10" i="86"/>
  <c r="ET10" i="86"/>
  <c r="ES10" i="86"/>
  <c r="ER10" i="86"/>
  <c r="EQ10" i="86"/>
  <c r="EP10" i="86"/>
  <c r="EO10" i="86"/>
  <c r="EN10" i="86"/>
  <c r="EM10" i="86"/>
  <c r="EL10" i="86"/>
  <c r="EK10" i="86"/>
  <c r="EJ10" i="86"/>
  <c r="EI10" i="86"/>
  <c r="EH10" i="86"/>
  <c r="EG10" i="86"/>
  <c r="EF10" i="86"/>
  <c r="EE10" i="86"/>
  <c r="ED10" i="86"/>
  <c r="EC10" i="86"/>
  <c r="EB10" i="86"/>
  <c r="EA10" i="86"/>
  <c r="DU10" i="86"/>
  <c r="DT10" i="86"/>
  <c r="DS10" i="86"/>
  <c r="DR10" i="86"/>
  <c r="DQ10" i="86"/>
  <c r="DP10" i="86"/>
  <c r="DO10" i="86"/>
  <c r="DN10" i="86"/>
  <c r="DM10" i="86" a="1"/>
  <c r="DM10" i="86" s="1"/>
  <c r="DK10" i="86"/>
  <c r="DJ10" i="86"/>
  <c r="DI10" i="86"/>
  <c r="DH10" i="86"/>
  <c r="DG10" i="86"/>
  <c r="DF10" i="86"/>
  <c r="DE10" i="86"/>
  <c r="DD10" i="86"/>
  <c r="DB10" i="86"/>
  <c r="DA10" i="86"/>
  <c r="CV10" i="86"/>
  <c r="CU10" i="86"/>
  <c r="CT10" i="86"/>
  <c r="CS10" i="86"/>
  <c r="CR10" i="86"/>
  <c r="CQ10" i="86"/>
  <c r="GL10" i="86" s="1"/>
  <c r="CP10" i="86"/>
  <c r="GJ10" i="86" s="1"/>
  <c r="GK10" i="86" s="1"/>
  <c r="CO10" i="86"/>
  <c r="DZ10" i="86" s="1"/>
  <c r="CN10" i="86"/>
  <c r="DY10" i="86" s="1"/>
  <c r="CM10" i="86"/>
  <c r="DX10" i="86" s="1"/>
  <c r="CL10" i="86"/>
  <c r="DW10" i="86" s="1"/>
  <c r="CG10" i="86" a="1"/>
  <c r="CG10" i="86" s="1"/>
  <c r="AW10" i="86"/>
  <c r="AV10" i="86"/>
  <c r="J10" i="86"/>
  <c r="HI10" i="86" s="1"/>
  <c r="G10" i="86"/>
  <c r="IP9" i="86"/>
  <c r="IO9" i="86"/>
  <c r="IL9" i="86"/>
  <c r="HX9" i="86" a="1"/>
  <c r="HX9" i="86" s="1"/>
  <c r="IW9" i="86" s="1"/>
  <c r="HW9" i="86"/>
  <c r="IV9" i="86" s="1"/>
  <c r="HW9" i="86" a="1"/>
  <c r="HV9" i="86" a="1"/>
  <c r="HV9" i="86" s="1"/>
  <c r="IU9" i="86" s="1"/>
  <c r="HU9" i="86" a="1"/>
  <c r="HU9" i="86" s="1"/>
  <c r="IT9" i="86" s="1"/>
  <c r="HT9" i="86"/>
  <c r="IS9" i="86" s="1"/>
  <c r="HT9" i="86" a="1"/>
  <c r="HS9" i="86"/>
  <c r="IR9" i="86" s="1"/>
  <c r="HS9" i="86" a="1"/>
  <c r="HR9" i="86" a="1"/>
  <c r="HR9" i="86" s="1"/>
  <c r="IQ9" i="86" s="1"/>
  <c r="HQ9" i="86"/>
  <c r="HQ9" i="86" a="1"/>
  <c r="HP9" i="86" a="1"/>
  <c r="HP9" i="86" s="1"/>
  <c r="HL9" i="86"/>
  <c r="HJ9" i="86"/>
  <c r="HI9" i="86"/>
  <c r="HH9" i="86"/>
  <c r="HB9" i="86"/>
  <c r="HA9" i="86"/>
  <c r="GZ9" i="86"/>
  <c r="GY9" i="86"/>
  <c r="GX9" i="86"/>
  <c r="GW9" i="86"/>
  <c r="GV9" i="86"/>
  <c r="GU9" i="86"/>
  <c r="GT9" i="86"/>
  <c r="GP9" i="86"/>
  <c r="GI9" i="86"/>
  <c r="GH9" i="86"/>
  <c r="GG9" i="86"/>
  <c r="GF9" i="86"/>
  <c r="GE9" i="86"/>
  <c r="GD9" i="86"/>
  <c r="GC9" i="86"/>
  <c r="GB9" i="86"/>
  <c r="GA9" i="86"/>
  <c r="FZ9" i="86"/>
  <c r="FY9" i="86"/>
  <c r="FX9" i="86"/>
  <c r="FW9" i="86"/>
  <c r="FV9" i="86"/>
  <c r="FU9" i="86"/>
  <c r="FT9" i="86"/>
  <c r="FS9" i="86"/>
  <c r="FR9" i="86"/>
  <c r="FQ9" i="86"/>
  <c r="FP9" i="86"/>
  <c r="FO9" i="86"/>
  <c r="FN9" i="86"/>
  <c r="FK9" i="86"/>
  <c r="FJ9" i="86"/>
  <c r="FM9" i="86" s="1"/>
  <c r="FI9" i="86"/>
  <c r="FL9" i="86" s="1"/>
  <c r="FH9" i="86"/>
  <c r="FG9" i="86"/>
  <c r="FF9" i="86"/>
  <c r="FE9" i="86"/>
  <c r="FD9" i="86"/>
  <c r="FC9" i="86"/>
  <c r="FB9" i="86"/>
  <c r="FA9" i="86"/>
  <c r="EZ9" i="86"/>
  <c r="EY9" i="86"/>
  <c r="EX9" i="86"/>
  <c r="EW9" i="86"/>
  <c r="EV9" i="86"/>
  <c r="EU9" i="86"/>
  <c r="ET9" i="86"/>
  <c r="ES9" i="86"/>
  <c r="ER9" i="86"/>
  <c r="EQ9" i="86"/>
  <c r="EP9" i="86"/>
  <c r="EO9" i="86"/>
  <c r="EN9" i="86"/>
  <c r="EM9" i="86"/>
  <c r="EL9" i="86"/>
  <c r="EK9" i="86"/>
  <c r="EJ9" i="86"/>
  <c r="EI9" i="86"/>
  <c r="EH9" i="86"/>
  <c r="EG9" i="86"/>
  <c r="EF9" i="86"/>
  <c r="EE9" i="86"/>
  <c r="ED9" i="86"/>
  <c r="EC9" i="86"/>
  <c r="EB9" i="86"/>
  <c r="EA9" i="86"/>
  <c r="DZ9" i="86"/>
  <c r="DY9" i="86"/>
  <c r="DX9" i="86"/>
  <c r="DV9" i="86"/>
  <c r="DU9" i="86"/>
  <c r="DT9" i="86"/>
  <c r="DS9" i="86"/>
  <c r="DR9" i="86"/>
  <c r="DQ9" i="86"/>
  <c r="DP9" i="86"/>
  <c r="DO9" i="86"/>
  <c r="DN9" i="86"/>
  <c r="DK9" i="86"/>
  <c r="DJ9" i="86"/>
  <c r="DI9" i="86"/>
  <c r="DH9" i="86"/>
  <c r="DG9" i="86"/>
  <c r="DF9" i="86"/>
  <c r="DE9" i="86"/>
  <c r="DD9" i="86"/>
  <c r="DC9" i="86"/>
  <c r="DB9" i="86"/>
  <c r="DA9" i="86"/>
  <c r="CV9" i="86"/>
  <c r="CU9" i="86"/>
  <c r="CT9" i="86"/>
  <c r="CS9" i="86"/>
  <c r="GN9" i="86" s="1"/>
  <c r="CR9" i="86"/>
  <c r="GM9" i="86" s="1"/>
  <c r="CQ9" i="86"/>
  <c r="GL9" i="86" s="1"/>
  <c r="CP9" i="86"/>
  <c r="GJ9" i="86" s="1"/>
  <c r="GK9" i="86" s="1"/>
  <c r="CO9" i="86"/>
  <c r="CN9" i="86"/>
  <c r="CM9" i="86"/>
  <c r="CL9" i="86"/>
  <c r="DW9" i="86" s="1"/>
  <c r="CG9" i="86" a="1"/>
  <c r="CG9" i="86" s="1"/>
  <c r="AW9" i="86"/>
  <c r="AV9" i="86"/>
  <c r="J9" i="86"/>
  <c r="G9" i="86"/>
  <c r="IP8" i="86"/>
  <c r="IO8" i="86"/>
  <c r="IN8" i="86"/>
  <c r="IX8" i="86" s="1"/>
  <c r="HX8" i="86" a="1"/>
  <c r="HX8" i="86" s="1"/>
  <c r="IW8" i="86" s="1"/>
  <c r="HW8" i="86"/>
  <c r="IV8" i="86" s="1"/>
  <c r="HW8" i="86" a="1"/>
  <c r="HV8" i="86" a="1"/>
  <c r="HV8" i="86" s="1"/>
  <c r="IU8" i="86" s="1"/>
  <c r="HU8" i="86" a="1"/>
  <c r="HU8" i="86" s="1"/>
  <c r="IT8" i="86" s="1"/>
  <c r="HT8" i="86"/>
  <c r="IS8" i="86" s="1"/>
  <c r="HT8" i="86" a="1"/>
  <c r="HS8" i="86"/>
  <c r="IR8" i="86" s="1"/>
  <c r="HS8" i="86" a="1"/>
  <c r="HR8" i="86" a="1"/>
  <c r="HR8" i="86" s="1"/>
  <c r="IQ8" i="86" s="1"/>
  <c r="HQ8" i="86"/>
  <c r="HQ8" i="86" a="1"/>
  <c r="HP8" i="86" a="1"/>
  <c r="HP8" i="86" s="1"/>
  <c r="HL8" i="86"/>
  <c r="HJ8" i="86"/>
  <c r="HI8" i="86"/>
  <c r="HH8" i="86"/>
  <c r="HB8" i="86"/>
  <c r="HA8" i="86"/>
  <c r="GZ8" i="86"/>
  <c r="GY8" i="86"/>
  <c r="GX8" i="86"/>
  <c r="GW8" i="86"/>
  <c r="GV8" i="86"/>
  <c r="GU8" i="86"/>
  <c r="GT8" i="86"/>
  <c r="GP8" i="86"/>
  <c r="GN8" i="86"/>
  <c r="GM8" i="86"/>
  <c r="GL8" i="86"/>
  <c r="GJ8" i="86"/>
  <c r="GK8" i="86" s="1"/>
  <c r="GI8" i="86"/>
  <c r="GH8" i="86"/>
  <c r="GG8" i="86"/>
  <c r="GF8" i="86"/>
  <c r="GE8" i="86"/>
  <c r="GB8" i="86"/>
  <c r="GA8" i="86"/>
  <c r="FZ8" i="86"/>
  <c r="FY8" i="86"/>
  <c r="FW8" i="86"/>
  <c r="FV8" i="86"/>
  <c r="FU8" i="86"/>
  <c r="FT8" i="86"/>
  <c r="FS8" i="86"/>
  <c r="FR8" i="86"/>
  <c r="FQ8" i="86"/>
  <c r="FJ8" i="86"/>
  <c r="FM8" i="86" s="1"/>
  <c r="FI8" i="86"/>
  <c r="FL8" i="86" s="1"/>
  <c r="FH8" i="86"/>
  <c r="FK8" i="86" s="1"/>
  <c r="FG8" i="86"/>
  <c r="FF8" i="86"/>
  <c r="FP8" i="86" s="1"/>
  <c r="FE8" i="86"/>
  <c r="FD8" i="86"/>
  <c r="FB8" i="86"/>
  <c r="FA8" i="86"/>
  <c r="EZ8" i="86"/>
  <c r="EY8" i="86"/>
  <c r="EX8" i="86"/>
  <c r="EW8" i="86"/>
  <c r="EV8" i="86"/>
  <c r="EU8" i="86"/>
  <c r="ET8" i="86"/>
  <c r="ES8" i="86"/>
  <c r="ER8" i="86"/>
  <c r="EQ8" i="86"/>
  <c r="EP8" i="86"/>
  <c r="EO8" i="86"/>
  <c r="EN8" i="86"/>
  <c r="EM8" i="86"/>
  <c r="EL8" i="86"/>
  <c r="EK8" i="86"/>
  <c r="EJ8" i="86"/>
  <c r="EI8" i="86"/>
  <c r="EH8" i="86"/>
  <c r="EG8" i="86"/>
  <c r="EF8" i="86"/>
  <c r="EE8" i="86"/>
  <c r="ED8" i="86"/>
  <c r="EC8" i="86"/>
  <c r="EB8" i="86"/>
  <c r="EA8" i="86"/>
  <c r="DW8" i="86"/>
  <c r="DU8" i="86"/>
  <c r="DT8" i="86"/>
  <c r="DS8" i="86"/>
  <c r="DR8" i="86"/>
  <c r="DQ8" i="86"/>
  <c r="DP8" i="86"/>
  <c r="DO8" i="86"/>
  <c r="DN8" i="86"/>
  <c r="DK8" i="86"/>
  <c r="DJ8" i="86"/>
  <c r="DI8" i="86"/>
  <c r="DH8" i="86"/>
  <c r="DG8" i="86"/>
  <c r="DF8" i="86"/>
  <c r="DE8" i="86"/>
  <c r="DD8" i="86"/>
  <c r="DB8" i="86"/>
  <c r="DA8" i="86"/>
  <c r="CV8" i="86"/>
  <c r="CU8" i="86"/>
  <c r="CT8" i="86"/>
  <c r="CS8" i="86"/>
  <c r="CR8" i="86"/>
  <c r="CQ8" i="86"/>
  <c r="CP8" i="86"/>
  <c r="CO8" i="86"/>
  <c r="DZ8" i="86" s="1"/>
  <c r="CN8" i="86"/>
  <c r="DY8" i="86" s="1"/>
  <c r="CM8" i="86"/>
  <c r="DX8" i="86" s="1"/>
  <c r="CL8" i="86"/>
  <c r="CG8" i="86" a="1"/>
  <c r="CG8" i="86" s="1"/>
  <c r="CK8" i="86" s="1"/>
  <c r="CZ8" i="86" s="1"/>
  <c r="AW8" i="86"/>
  <c r="AV8" i="86"/>
  <c r="J8" i="86"/>
  <c r="G8" i="86"/>
  <c r="IW7" i="86"/>
  <c r="HX7" i="86" a="1"/>
  <c r="HX7" i="86" s="1"/>
  <c r="HW7" i="86" a="1"/>
  <c r="HW7" i="86" s="1"/>
  <c r="IV7" i="86" s="1"/>
  <c r="HV7" i="86"/>
  <c r="IU7" i="86" s="1"/>
  <c r="HV7" i="86" a="1"/>
  <c r="HU7" i="86" a="1"/>
  <c r="HU7" i="86" s="1"/>
  <c r="IT7" i="86" s="1"/>
  <c r="HT7" i="86"/>
  <c r="IS7" i="86" s="1"/>
  <c r="HT7" i="86" a="1"/>
  <c r="HS7" i="86" a="1"/>
  <c r="HS7" i="86" s="1"/>
  <c r="IR7" i="86" s="1"/>
  <c r="HR7" i="86" a="1"/>
  <c r="HR7" i="86" s="1"/>
  <c r="IQ7" i="86" s="1"/>
  <c r="HQ7" i="86"/>
  <c r="IP7" i="86" s="1"/>
  <c r="HQ7" i="86" a="1"/>
  <c r="HP7" i="86"/>
  <c r="IO7" i="86" s="1"/>
  <c r="HP7" i="86" a="1"/>
  <c r="HL7" i="86"/>
  <c r="HJ7" i="86"/>
  <c r="HH7" i="86"/>
  <c r="HB7" i="86"/>
  <c r="HA7" i="86"/>
  <c r="HC7" i="86" s="1"/>
  <c r="GZ7" i="86"/>
  <c r="GY7" i="86"/>
  <c r="GX7" i="86"/>
  <c r="GW7" i="86"/>
  <c r="GV7" i="86"/>
  <c r="GU7" i="86"/>
  <c r="GT7" i="86"/>
  <c r="GP7" i="86"/>
  <c r="GN7" i="86"/>
  <c r="GM7" i="86"/>
  <c r="GL7" i="86"/>
  <c r="GI7" i="86"/>
  <c r="GH7" i="86"/>
  <c r="GG7" i="86"/>
  <c r="GF7" i="86"/>
  <c r="GE7" i="86"/>
  <c r="GB7" i="86"/>
  <c r="GA7" i="86"/>
  <c r="FZ7" i="86"/>
  <c r="FY7" i="86"/>
  <c r="FW7" i="86"/>
  <c r="FV7" i="86"/>
  <c r="FU7" i="86"/>
  <c r="FT7" i="86"/>
  <c r="FS7" i="86"/>
  <c r="FR7" i="86"/>
  <c r="FQ7" i="86"/>
  <c r="FP7" i="86"/>
  <c r="FO7" i="86"/>
  <c r="FN7" i="86"/>
  <c r="FM7" i="86"/>
  <c r="FL7" i="86"/>
  <c r="FK7" i="86"/>
  <c r="FJ7" i="86"/>
  <c r="FI7" i="86"/>
  <c r="FH7" i="86"/>
  <c r="FG7" i="86"/>
  <c r="FF7" i="86"/>
  <c r="FE7" i="86"/>
  <c r="FD7" i="86"/>
  <c r="FB7" i="86"/>
  <c r="FA7" i="86"/>
  <c r="EZ7" i="86"/>
  <c r="EY7" i="86"/>
  <c r="EX7" i="86"/>
  <c r="EW7" i="86"/>
  <c r="EV7" i="86"/>
  <c r="EU7" i="86"/>
  <c r="ET7" i="86"/>
  <c r="ES7" i="86"/>
  <c r="ER7" i="86"/>
  <c r="EQ7" i="86"/>
  <c r="EP7" i="86"/>
  <c r="EO7" i="86"/>
  <c r="EN7" i="86"/>
  <c r="EM7" i="86"/>
  <c r="EL7" i="86"/>
  <c r="EK7" i="86"/>
  <c r="EJ7" i="86"/>
  <c r="EI7" i="86"/>
  <c r="EH7" i="86"/>
  <c r="EG7" i="86"/>
  <c r="EF7" i="86"/>
  <c r="EE7" i="86"/>
  <c r="ED7" i="86"/>
  <c r="EC7" i="86"/>
  <c r="EB7" i="86"/>
  <c r="EA7" i="86"/>
  <c r="DU7" i="86"/>
  <c r="DT7" i="86"/>
  <c r="DS7" i="86"/>
  <c r="DR7" i="86"/>
  <c r="DQ7" i="86"/>
  <c r="DP7" i="86"/>
  <c r="DO7" i="86"/>
  <c r="DN7" i="86"/>
  <c r="DK7" i="86"/>
  <c r="DJ7" i="86"/>
  <c r="DI7" i="86"/>
  <c r="DH7" i="86"/>
  <c r="DG7" i="86"/>
  <c r="DF7" i="86"/>
  <c r="DE7" i="86"/>
  <c r="DD7" i="86"/>
  <c r="DB7" i="86"/>
  <c r="DA7" i="86"/>
  <c r="CV7" i="86"/>
  <c r="CU7" i="86"/>
  <c r="CT7" i="86"/>
  <c r="CS7" i="86"/>
  <c r="CR7" i="86"/>
  <c r="CQ7" i="86"/>
  <c r="CP7" i="86"/>
  <c r="GJ7" i="86" s="1"/>
  <c r="GK7" i="86" s="1"/>
  <c r="CO7" i="86"/>
  <c r="DZ7" i="86" s="1"/>
  <c r="CN7" i="86"/>
  <c r="DY7" i="86" s="1"/>
  <c r="CM7" i="86"/>
  <c r="DX7" i="86" s="1"/>
  <c r="CL7" i="86"/>
  <c r="DW7" i="86" s="1"/>
  <c r="CG7" i="86" a="1"/>
  <c r="CG7" i="86" s="1"/>
  <c r="AW7" i="86"/>
  <c r="AV7" i="86"/>
  <c r="J7" i="86"/>
  <c r="HI7" i="86" s="1"/>
  <c r="G7" i="86"/>
  <c r="IN6" i="86"/>
  <c r="IX6" i="86" s="1"/>
  <c r="HX6" i="86" a="1"/>
  <c r="HX6" i="86" s="1"/>
  <c r="IW6" i="86" s="1"/>
  <c r="HW6" i="86" a="1"/>
  <c r="HW6" i="86" s="1"/>
  <c r="IV6" i="86" s="1"/>
  <c r="HV6" i="86" a="1"/>
  <c r="HV6" i="86" s="1"/>
  <c r="IU6" i="86" s="1"/>
  <c r="HU6" i="86" a="1"/>
  <c r="HU6" i="86" s="1"/>
  <c r="IT6" i="86" s="1"/>
  <c r="HT6" i="86" a="1"/>
  <c r="HT6" i="86" s="1"/>
  <c r="IS6" i="86" s="1"/>
  <c r="HS6" i="86"/>
  <c r="IR6" i="86" s="1"/>
  <c r="HS6" i="86" a="1"/>
  <c r="HR6" i="86" a="1"/>
  <c r="HR6" i="86" s="1"/>
  <c r="IQ6" i="86" s="1"/>
  <c r="HQ6" i="86" a="1"/>
  <c r="HQ6" i="86" s="1"/>
  <c r="IP6" i="86" s="1"/>
  <c r="HP6" i="86" a="1"/>
  <c r="HP6" i="86" s="1"/>
  <c r="IO6" i="86" s="1"/>
  <c r="HL6" i="86"/>
  <c r="HJ6" i="86"/>
  <c r="HI6" i="86"/>
  <c r="HH6" i="86"/>
  <c r="HB6" i="86"/>
  <c r="HA6" i="86"/>
  <c r="GZ6" i="86"/>
  <c r="GY6" i="86"/>
  <c r="GX6" i="86"/>
  <c r="GW6" i="86"/>
  <c r="GV6" i="86"/>
  <c r="GU6" i="86"/>
  <c r="HC6" i="86" s="1"/>
  <c r="GT6" i="86"/>
  <c r="GP6" i="86"/>
  <c r="GN6" i="86"/>
  <c r="GM6" i="86"/>
  <c r="GL6" i="86"/>
  <c r="GJ6" i="86"/>
  <c r="GK6" i="86" s="1"/>
  <c r="GI6" i="86"/>
  <c r="GH6" i="86"/>
  <c r="GG6" i="86"/>
  <c r="GF6" i="86"/>
  <c r="GE6" i="86"/>
  <c r="GB6" i="86"/>
  <c r="GA6" i="86"/>
  <c r="FZ6" i="86"/>
  <c r="FY6" i="86"/>
  <c r="FW6" i="86"/>
  <c r="FV6" i="86"/>
  <c r="FU6" i="86"/>
  <c r="FT6" i="86"/>
  <c r="FS6" i="86"/>
  <c r="FR6" i="86"/>
  <c r="FQ6" i="86"/>
  <c r="FJ6" i="86"/>
  <c r="FM6" i="86" s="1"/>
  <c r="FI6" i="86"/>
  <c r="FL6" i="86" s="1"/>
  <c r="FH6" i="86"/>
  <c r="FK6" i="86" s="1"/>
  <c r="FG6" i="86"/>
  <c r="FF6" i="86"/>
  <c r="FP6" i="86" s="1"/>
  <c r="FE6" i="86"/>
  <c r="FD6" i="86"/>
  <c r="FB6" i="86"/>
  <c r="FA6" i="86"/>
  <c r="EZ6" i="86"/>
  <c r="EY6" i="86"/>
  <c r="EX6" i="86"/>
  <c r="EW6" i="86"/>
  <c r="EV6" i="86"/>
  <c r="EU6" i="86"/>
  <c r="ET6" i="86"/>
  <c r="ES6" i="86"/>
  <c r="ER6" i="86"/>
  <c r="EQ6" i="86"/>
  <c r="EP6" i="86"/>
  <c r="EO6" i="86"/>
  <c r="EN6" i="86"/>
  <c r="EM6" i="86"/>
  <c r="EL6" i="86"/>
  <c r="EK6" i="86"/>
  <c r="EJ6" i="86"/>
  <c r="EI6" i="86"/>
  <c r="EH6" i="86"/>
  <c r="EG6" i="86"/>
  <c r="EF6" i="86"/>
  <c r="EE6" i="86"/>
  <c r="ED6" i="86"/>
  <c r="EC6" i="86"/>
  <c r="EB6" i="86"/>
  <c r="EA6" i="86"/>
  <c r="DU6" i="86"/>
  <c r="DT6" i="86"/>
  <c r="DS6" i="86"/>
  <c r="DR6" i="86"/>
  <c r="DQ6" i="86"/>
  <c r="DP6" i="86"/>
  <c r="DO6" i="86"/>
  <c r="DN6" i="86"/>
  <c r="DK6" i="86"/>
  <c r="DJ6" i="86"/>
  <c r="DI6" i="86"/>
  <c r="DH6" i="86"/>
  <c r="DG6" i="86"/>
  <c r="DF6" i="86"/>
  <c r="DE6" i="86"/>
  <c r="DD6" i="86"/>
  <c r="DB6" i="86"/>
  <c r="DA6" i="86"/>
  <c r="CV6" i="86"/>
  <c r="CU6" i="86"/>
  <c r="CT6" i="86"/>
  <c r="CS6" i="86"/>
  <c r="CR6" i="86"/>
  <c r="CQ6" i="86"/>
  <c r="CP6" i="86"/>
  <c r="CO6" i="86"/>
  <c r="DZ6" i="86" s="1"/>
  <c r="CN6" i="86"/>
  <c r="DY6" i="86" s="1"/>
  <c r="CM6" i="86"/>
  <c r="DX6" i="86" s="1"/>
  <c r="CL6" i="86"/>
  <c r="DW6" i="86" s="1"/>
  <c r="CK6" i="86"/>
  <c r="CZ6" i="86" s="1"/>
  <c r="CG6" i="86" a="1"/>
  <c r="CG6" i="86" s="1"/>
  <c r="AW6" i="86"/>
  <c r="AV6" i="86"/>
  <c r="J6" i="86"/>
  <c r="G6" i="86"/>
  <c r="IU5" i="86"/>
  <c r="IT5" i="86"/>
  <c r="HX5" i="86" a="1"/>
  <c r="HX5" i="86" s="1"/>
  <c r="IW5" i="86" s="1"/>
  <c r="HW5" i="86" a="1"/>
  <c r="HW5" i="86" s="1"/>
  <c r="IV5" i="86" s="1"/>
  <c r="HV5" i="86"/>
  <c r="HV5" i="86" a="1"/>
  <c r="HU5" i="86" a="1"/>
  <c r="HU5" i="86" s="1"/>
  <c r="HT5" i="86" a="1"/>
  <c r="HT5" i="86" s="1"/>
  <c r="IS5" i="86" s="1"/>
  <c r="HS5" i="86" a="1"/>
  <c r="HS5" i="86" s="1"/>
  <c r="IR5" i="86" s="1"/>
  <c r="HR5" i="86" a="1"/>
  <c r="HR5" i="86" s="1"/>
  <c r="IQ5" i="86" s="1"/>
  <c r="HQ5" i="86"/>
  <c r="IP5" i="86" s="1"/>
  <c r="HQ5" i="86" a="1"/>
  <c r="HP5" i="86"/>
  <c r="IO5" i="86" s="1"/>
  <c r="HP5" i="86" a="1"/>
  <c r="HL5" i="86"/>
  <c r="HJ5" i="86"/>
  <c r="HH5" i="86"/>
  <c r="HB5" i="86"/>
  <c r="HA5" i="86"/>
  <c r="HC5" i="86" s="1"/>
  <c r="GZ5" i="86"/>
  <c r="GY5" i="86"/>
  <c r="GX5" i="86"/>
  <c r="GW5" i="86"/>
  <c r="GV5" i="86"/>
  <c r="GU5" i="86"/>
  <c r="GT5" i="86"/>
  <c r="GP5" i="86"/>
  <c r="GN5" i="86"/>
  <c r="GM5" i="86"/>
  <c r="GL5" i="86"/>
  <c r="GI5" i="86"/>
  <c r="GH5" i="86"/>
  <c r="GG5" i="86"/>
  <c r="GF5" i="86"/>
  <c r="GE5" i="86"/>
  <c r="GB5" i="86"/>
  <c r="GA5" i="86"/>
  <c r="FZ5" i="86"/>
  <c r="FY5" i="86"/>
  <c r="FW5" i="86"/>
  <c r="FV5" i="86"/>
  <c r="FU5" i="86"/>
  <c r="FT5" i="86"/>
  <c r="FS5" i="86"/>
  <c r="FR5" i="86"/>
  <c r="FQ5" i="86"/>
  <c r="FP5" i="86"/>
  <c r="FO5" i="86"/>
  <c r="FN5" i="86"/>
  <c r="FM5" i="86"/>
  <c r="FL5" i="86"/>
  <c r="FK5" i="86"/>
  <c r="FJ5" i="86"/>
  <c r="FI5" i="86"/>
  <c r="FH5" i="86"/>
  <c r="FG5" i="86"/>
  <c r="FF5" i="86"/>
  <c r="FE5" i="86"/>
  <c r="FD5" i="86"/>
  <c r="FB5" i="86"/>
  <c r="FA5" i="86"/>
  <c r="EZ5" i="86"/>
  <c r="EY5" i="86"/>
  <c r="EX5" i="86"/>
  <c r="EW5" i="86"/>
  <c r="EV5" i="86"/>
  <c r="EU5" i="86"/>
  <c r="ET5" i="86"/>
  <c r="ES5" i="86"/>
  <c r="ER5" i="86"/>
  <c r="EQ5" i="86"/>
  <c r="EP5" i="86"/>
  <c r="EO5" i="86"/>
  <c r="EN5" i="86"/>
  <c r="EM5" i="86"/>
  <c r="EL5" i="86"/>
  <c r="EK5" i="86"/>
  <c r="EJ5" i="86"/>
  <c r="EI5" i="86"/>
  <c r="EH5" i="86"/>
  <c r="EG5" i="86"/>
  <c r="EF5" i="86"/>
  <c r="EE5" i="86"/>
  <c r="ED5" i="86"/>
  <c r="EC5" i="86"/>
  <c r="EB5" i="86"/>
  <c r="EA5" i="86"/>
  <c r="DU5" i="86"/>
  <c r="DT5" i="86"/>
  <c r="DS5" i="86"/>
  <c r="DR5" i="86"/>
  <c r="DQ5" i="86"/>
  <c r="DP5" i="86"/>
  <c r="DO5" i="86"/>
  <c r="DN5" i="86"/>
  <c r="DK5" i="86"/>
  <c r="DJ5" i="86"/>
  <c r="DI5" i="86"/>
  <c r="DH5" i="86"/>
  <c r="DG5" i="86"/>
  <c r="DF5" i="86"/>
  <c r="DE5" i="86"/>
  <c r="DD5" i="86"/>
  <c r="DB5" i="86"/>
  <c r="DA5" i="86"/>
  <c r="CV5" i="86"/>
  <c r="CU5" i="86"/>
  <c r="CT5" i="86"/>
  <c r="CS5" i="86"/>
  <c r="CR5" i="86"/>
  <c r="CQ5" i="86"/>
  <c r="CP5" i="86"/>
  <c r="GJ5" i="86" s="1"/>
  <c r="GK5" i="86" s="1"/>
  <c r="CO5" i="86"/>
  <c r="DZ5" i="86" s="1"/>
  <c r="CN5" i="86"/>
  <c r="DY5" i="86" s="1"/>
  <c r="CM5" i="86"/>
  <c r="DX5" i="86" s="1"/>
  <c r="CL5" i="86"/>
  <c r="DW5" i="86" s="1"/>
  <c r="CG5" i="86"/>
  <c r="CG5" i="86" a="1"/>
  <c r="AW5" i="86"/>
  <c r="AV5" i="86"/>
  <c r="J5" i="86"/>
  <c r="HI5" i="86" s="1"/>
  <c r="G5" i="86"/>
  <c r="IP4" i="86"/>
  <c r="HX4" i="86" a="1"/>
  <c r="HX4" i="86" s="1"/>
  <c r="IW4" i="86" s="1"/>
  <c r="HW4" i="86" a="1"/>
  <c r="HW4" i="86" s="1"/>
  <c r="IV4" i="86" s="1"/>
  <c r="HV4" i="86" a="1"/>
  <c r="HV4" i="86" s="1"/>
  <c r="IU4" i="86" s="1"/>
  <c r="HU4" i="86"/>
  <c r="IT4" i="86" s="1"/>
  <c r="HU4" i="86" a="1"/>
  <c r="HT4" i="86" a="1"/>
  <c r="HT4" i="86" s="1"/>
  <c r="IS4" i="86" s="1"/>
  <c r="HS4" i="86"/>
  <c r="IR4" i="86" s="1"/>
  <c r="HS4" i="86" a="1"/>
  <c r="HR4" i="86" a="1"/>
  <c r="HR4" i="86" s="1"/>
  <c r="IQ4" i="86" s="1"/>
  <c r="HQ4" i="86" a="1"/>
  <c r="HQ4" i="86" s="1"/>
  <c r="HP4" i="86" a="1"/>
  <c r="HP4" i="86" s="1"/>
  <c r="IO4" i="86" s="1"/>
  <c r="HL4" i="86"/>
  <c r="HJ4" i="86"/>
  <c r="HI4" i="86"/>
  <c r="HH4" i="86"/>
  <c r="HB4" i="86"/>
  <c r="HA4" i="86"/>
  <c r="GZ4" i="86"/>
  <c r="GY4" i="86"/>
  <c r="GX4" i="86"/>
  <c r="GW4" i="86"/>
  <c r="GV4" i="86"/>
  <c r="GU4" i="86"/>
  <c r="HC4" i="86" s="1"/>
  <c r="GT4" i="86"/>
  <c r="GP4" i="86"/>
  <c r="GN4" i="86"/>
  <c r="GM4" i="86"/>
  <c r="GL4" i="86"/>
  <c r="GJ4" i="86"/>
  <c r="GK4" i="86" s="1"/>
  <c r="GI4" i="86"/>
  <c r="GH4" i="86"/>
  <c r="GG4" i="86"/>
  <c r="GF4" i="86"/>
  <c r="GE4" i="86"/>
  <c r="GB4" i="86"/>
  <c r="GA4" i="86"/>
  <c r="FZ4" i="86"/>
  <c r="FY4" i="86"/>
  <c r="FW4" i="86"/>
  <c r="FV4" i="86"/>
  <c r="FU4" i="86"/>
  <c r="FT4" i="86"/>
  <c r="FS4" i="86"/>
  <c r="FR4" i="86"/>
  <c r="FQ4" i="86"/>
  <c r="FJ4" i="86"/>
  <c r="FM4" i="86" s="1"/>
  <c r="FI4" i="86"/>
  <c r="FL4" i="86" s="1"/>
  <c r="FH4" i="86"/>
  <c r="FK4" i="86" s="1"/>
  <c r="FG4" i="86"/>
  <c r="FF4" i="86"/>
  <c r="FP4" i="86" s="1"/>
  <c r="FE4" i="86"/>
  <c r="FD4" i="86"/>
  <c r="FB4" i="86"/>
  <c r="FA4" i="86"/>
  <c r="EZ4" i="86"/>
  <c r="EY4" i="86"/>
  <c r="EX4" i="86"/>
  <c r="EW4" i="86"/>
  <c r="EV4" i="86"/>
  <c r="EU4" i="86"/>
  <c r="ET4" i="86"/>
  <c r="ES4" i="86"/>
  <c r="ER4" i="86"/>
  <c r="EQ4" i="86"/>
  <c r="EP4" i="86"/>
  <c r="EO4" i="86"/>
  <c r="EN4" i="86"/>
  <c r="EM4" i="86"/>
  <c r="EL4" i="86"/>
  <c r="EK4" i="86"/>
  <c r="EJ4" i="86"/>
  <c r="EI4" i="86"/>
  <c r="EH4" i="86"/>
  <c r="EG4" i="86"/>
  <c r="EF4" i="86"/>
  <c r="EE4" i="86"/>
  <c r="ED4" i="86"/>
  <c r="EC4" i="86"/>
  <c r="EB4" i="86"/>
  <c r="EA4" i="86"/>
  <c r="DU4" i="86"/>
  <c r="DT4" i="86"/>
  <c r="DS4" i="86"/>
  <c r="DR4" i="86"/>
  <c r="DQ4" i="86"/>
  <c r="DP4" i="86"/>
  <c r="DO4" i="86"/>
  <c r="DN4" i="86"/>
  <c r="DK4" i="86"/>
  <c r="DJ4" i="86"/>
  <c r="DI4" i="86"/>
  <c r="DH4" i="86"/>
  <c r="DG4" i="86"/>
  <c r="DF4" i="86"/>
  <c r="DE4" i="86"/>
  <c r="DD4" i="86"/>
  <c r="DB4" i="86"/>
  <c r="DA4" i="86"/>
  <c r="CV4" i="86"/>
  <c r="CU4" i="86"/>
  <c r="CT4" i="86"/>
  <c r="CS4" i="86"/>
  <c r="CR4" i="86"/>
  <c r="CQ4" i="86"/>
  <c r="CP4" i="86"/>
  <c r="CO4" i="86"/>
  <c r="DZ4" i="86" s="1"/>
  <c r="CN4" i="86"/>
  <c r="DY4" i="86" s="1"/>
  <c r="CM4" i="86"/>
  <c r="DX4" i="86" s="1"/>
  <c r="CL4" i="86"/>
  <c r="DW4" i="86" s="1"/>
  <c r="CG4" i="86" a="1"/>
  <c r="CG4" i="86" s="1"/>
  <c r="CK4" i="86" s="1"/>
  <c r="CZ4" i="86" s="1"/>
  <c r="AW4" i="86"/>
  <c r="AV4" i="86"/>
  <c r="J4" i="86"/>
  <c r="G4" i="86"/>
  <c r="IU3" i="86"/>
  <c r="IT3" i="86"/>
  <c r="HX3" i="86" a="1"/>
  <c r="HX3" i="86" s="1"/>
  <c r="IW3" i="86" s="1"/>
  <c r="HW3" i="86"/>
  <c r="IV3" i="86" s="1"/>
  <c r="HW3" i="86" a="1"/>
  <c r="HV3" i="86"/>
  <c r="HV3" i="86" a="1"/>
  <c r="HU3" i="86" a="1"/>
  <c r="HU3" i="86" s="1"/>
  <c r="HT3" i="86" a="1"/>
  <c r="HT3" i="86" s="1"/>
  <c r="IS3" i="86" s="1"/>
  <c r="HS3" i="86" a="1"/>
  <c r="HS3" i="86" s="1"/>
  <c r="IR3" i="86" s="1"/>
  <c r="HR3" i="86" a="1"/>
  <c r="HR3" i="86" s="1"/>
  <c r="IQ3" i="86" s="1"/>
  <c r="HQ3" i="86" a="1"/>
  <c r="HQ3" i="86" s="1"/>
  <c r="IP3" i="86" s="1"/>
  <c r="HP3" i="86"/>
  <c r="IO3" i="86" s="1"/>
  <c r="HP3" i="86" a="1"/>
  <c r="HL3" i="86"/>
  <c r="HJ3" i="86"/>
  <c r="HH3" i="86"/>
  <c r="HB3" i="86"/>
  <c r="HA3" i="86"/>
  <c r="HC3" i="86" s="1"/>
  <c r="GZ3" i="86"/>
  <c r="GY3" i="86"/>
  <c r="GX3" i="86"/>
  <c r="GW3" i="86"/>
  <c r="GV3" i="86"/>
  <c r="GU3" i="86"/>
  <c r="GT3" i="86"/>
  <c r="GP3" i="86"/>
  <c r="GN3" i="86"/>
  <c r="GM3" i="86"/>
  <c r="GL3" i="86"/>
  <c r="GI3" i="86"/>
  <c r="GH3" i="86"/>
  <c r="GG3" i="86"/>
  <c r="GF3" i="86"/>
  <c r="GE3" i="86"/>
  <c r="GB3" i="86"/>
  <c r="GA3" i="86"/>
  <c r="FZ3" i="86"/>
  <c r="FY3" i="86"/>
  <c r="FW3" i="86"/>
  <c r="FV3" i="86"/>
  <c r="FU3" i="86"/>
  <c r="FT3" i="86"/>
  <c r="FS3" i="86"/>
  <c r="FR3" i="86"/>
  <c r="FQ3" i="86"/>
  <c r="FP3" i="86"/>
  <c r="FO3" i="86"/>
  <c r="FN3" i="86"/>
  <c r="FM3" i="86"/>
  <c r="FL3" i="86"/>
  <c r="FK3" i="86"/>
  <c r="FJ3" i="86"/>
  <c r="FI3" i="86"/>
  <c r="FH3" i="86"/>
  <c r="FG3" i="86"/>
  <c r="FF3" i="86"/>
  <c r="FE3" i="86"/>
  <c r="FD3" i="86"/>
  <c r="FB3" i="86"/>
  <c r="FA3" i="86"/>
  <c r="EZ3" i="86"/>
  <c r="EY3" i="86"/>
  <c r="EX3" i="86"/>
  <c r="EW3" i="86"/>
  <c r="EV3" i="86"/>
  <c r="EU3" i="86"/>
  <c r="ET3" i="86"/>
  <c r="ES3" i="86"/>
  <c r="ER3" i="86"/>
  <c r="EQ3" i="86"/>
  <c r="EP3" i="86"/>
  <c r="EO3" i="86"/>
  <c r="EN3" i="86"/>
  <c r="EM3" i="86"/>
  <c r="EL3" i="86"/>
  <c r="EK3" i="86"/>
  <c r="EJ3" i="86"/>
  <c r="EI3" i="86"/>
  <c r="EH3" i="86"/>
  <c r="EG3" i="86"/>
  <c r="EF3" i="86"/>
  <c r="EE3" i="86"/>
  <c r="ED3" i="86"/>
  <c r="EC3" i="86"/>
  <c r="EB3" i="86"/>
  <c r="EA3" i="86"/>
  <c r="DZ3" i="86"/>
  <c r="DU3" i="86"/>
  <c r="DT3" i="86"/>
  <c r="DS3" i="86"/>
  <c r="DR3" i="86"/>
  <c r="DQ3" i="86"/>
  <c r="DP3" i="86"/>
  <c r="DO3" i="86"/>
  <c r="DN3" i="86"/>
  <c r="DK3" i="86"/>
  <c r="DJ3" i="86"/>
  <c r="DI3" i="86"/>
  <c r="DH3" i="86"/>
  <c r="DG3" i="86"/>
  <c r="DF3" i="86"/>
  <c r="DE3" i="86"/>
  <c r="DD3" i="86"/>
  <c r="DB3" i="86"/>
  <c r="DA3" i="86"/>
  <c r="CV3" i="86"/>
  <c r="CU3" i="86"/>
  <c r="CT3" i="86"/>
  <c r="CS3" i="86"/>
  <c r="CR3" i="86"/>
  <c r="CQ3" i="86"/>
  <c r="CP3" i="86"/>
  <c r="GJ3" i="86" s="1"/>
  <c r="GK3" i="86" s="1"/>
  <c r="CO3" i="86"/>
  <c r="CN3" i="86"/>
  <c r="DY3" i="86" s="1"/>
  <c r="CM3" i="86"/>
  <c r="DX3" i="86" s="1"/>
  <c r="CL3" i="86"/>
  <c r="DW3" i="86" s="1"/>
  <c r="CG3" i="86" a="1"/>
  <c r="CG3" i="86" s="1"/>
  <c r="AW3" i="86"/>
  <c r="AV3" i="86"/>
  <c r="J3" i="86"/>
  <c r="HI3" i="86" s="1"/>
  <c r="G3" i="86"/>
  <c r="IQ3" i="68"/>
  <c r="IN3" i="68"/>
  <c r="IX3" i="68" s="1"/>
  <c r="IM3" i="68"/>
  <c r="HX3" i="68"/>
  <c r="IW3" i="68" s="1"/>
  <c r="HX3" i="68" a="1"/>
  <c r="HW3" i="68" a="1"/>
  <c r="HW3" i="68" s="1"/>
  <c r="IV3" i="68" s="1"/>
  <c r="HV3" i="68" a="1"/>
  <c r="HV3" i="68" s="1"/>
  <c r="IU3" i="68" s="1"/>
  <c r="HU3" i="68" a="1"/>
  <c r="HU3" i="68" s="1"/>
  <c r="IT3" i="68" s="1"/>
  <c r="HT3" i="68" a="1"/>
  <c r="HT3" i="68" s="1"/>
  <c r="IS3" i="68" s="1"/>
  <c r="HS3" i="68" a="1"/>
  <c r="HS3" i="68" s="1"/>
  <c r="IR3" i="68" s="1"/>
  <c r="HR3" i="68"/>
  <c r="HR3" i="68" a="1"/>
  <c r="HQ3" i="68" a="1"/>
  <c r="HQ3" i="68" s="1"/>
  <c r="IP3" i="68" s="1"/>
  <c r="HP3" i="68" a="1"/>
  <c r="HP3" i="68" s="1"/>
  <c r="HL3" i="68"/>
  <c r="HJ3" i="68"/>
  <c r="HH3" i="68"/>
  <c r="HI3" i="68" s="1"/>
  <c r="HB3" i="68"/>
  <c r="HA3" i="68"/>
  <c r="GZ3" i="68"/>
  <c r="GY3" i="68"/>
  <c r="GX3" i="68"/>
  <c r="GW3" i="68"/>
  <c r="GV3" i="68"/>
  <c r="GU3" i="68"/>
  <c r="GT3" i="68"/>
  <c r="HC3" i="68" s="1"/>
  <c r="GP3" i="68"/>
  <c r="GM3" i="68"/>
  <c r="GL3" i="68"/>
  <c r="GJ3" i="68"/>
  <c r="GK3" i="68" s="1"/>
  <c r="GI3" i="68"/>
  <c r="GH3" i="68"/>
  <c r="GG3" i="68"/>
  <c r="GF3" i="68"/>
  <c r="GE3" i="68"/>
  <c r="GB3" i="68"/>
  <c r="GA3" i="68"/>
  <c r="FZ3" i="68"/>
  <c r="FY3" i="68"/>
  <c r="FW3" i="68"/>
  <c r="FV3" i="68"/>
  <c r="FU3" i="68"/>
  <c r="FT3" i="68"/>
  <c r="FS3" i="68"/>
  <c r="FR3" i="68"/>
  <c r="FQ3" i="68"/>
  <c r="FP3" i="68"/>
  <c r="FJ3" i="68"/>
  <c r="FM3" i="68" s="1"/>
  <c r="FI3" i="68"/>
  <c r="FL3" i="68" s="1"/>
  <c r="FH3" i="68"/>
  <c r="FK3" i="68" s="1"/>
  <c r="FG3" i="68"/>
  <c r="FF3" i="68"/>
  <c r="FE3" i="68"/>
  <c r="FO3" i="68" s="1"/>
  <c r="FD3" i="68"/>
  <c r="FB3" i="68"/>
  <c r="FA3" i="68"/>
  <c r="EZ3" i="68"/>
  <c r="EY3" i="68"/>
  <c r="EX3" i="68"/>
  <c r="EW3" i="68"/>
  <c r="EV3" i="68"/>
  <c r="EU3" i="68"/>
  <c r="ET3" i="68"/>
  <c r="ES3" i="68"/>
  <c r="ER3" i="68"/>
  <c r="EQ3" i="68"/>
  <c r="EP3" i="68"/>
  <c r="EO3" i="68"/>
  <c r="EN3" i="68"/>
  <c r="EM3" i="68"/>
  <c r="EL3" i="68"/>
  <c r="EK3" i="68"/>
  <c r="EJ3" i="68"/>
  <c r="EI3" i="68"/>
  <c r="EH3" i="68"/>
  <c r="EG3" i="68"/>
  <c r="EF3" i="68"/>
  <c r="EE3" i="68"/>
  <c r="ED3" i="68"/>
  <c r="EC3" i="68"/>
  <c r="EB3" i="68"/>
  <c r="EA3" i="68"/>
  <c r="DU3" i="68"/>
  <c r="DT3" i="68"/>
  <c r="DS3" i="68"/>
  <c r="DR3" i="68"/>
  <c r="DQ3" i="68"/>
  <c r="DP3" i="68"/>
  <c r="DO3" i="68"/>
  <c r="DN3" i="68"/>
  <c r="DM3" i="68" a="1"/>
  <c r="DM3" i="68" s="1"/>
  <c r="DK3" i="68"/>
  <c r="DJ3" i="68"/>
  <c r="DI3" i="68"/>
  <c r="DH3" i="68"/>
  <c r="DG3" i="68"/>
  <c r="DF3" i="68"/>
  <c r="DE3" i="68"/>
  <c r="DD3" i="68"/>
  <c r="DB3" i="68"/>
  <c r="DA3" i="68"/>
  <c r="CV3" i="68"/>
  <c r="CU3" i="68"/>
  <c r="CT3" i="68"/>
  <c r="CS3" i="68"/>
  <c r="GN3" i="68" s="1"/>
  <c r="CR3" i="68"/>
  <c r="CQ3" i="68"/>
  <c r="CP3" i="68"/>
  <c r="CO3" i="68"/>
  <c r="DZ3" i="68" s="1"/>
  <c r="CN3" i="68"/>
  <c r="DY3" i="68" s="1"/>
  <c r="CM3" i="68"/>
  <c r="DX3" i="68" s="1"/>
  <c r="CL3" i="68"/>
  <c r="DW3" i="68" s="1"/>
  <c r="CK3" i="68"/>
  <c r="CZ3" i="68" s="1"/>
  <c r="CJ3" i="68"/>
  <c r="CY3" i="68" s="1"/>
  <c r="CI3" i="68"/>
  <c r="CX3" i="68" s="1"/>
  <c r="CH3" i="68"/>
  <c r="CW3" i="68" s="1"/>
  <c r="CG3" i="68"/>
  <c r="CG3" i="68" a="1"/>
  <c r="AW3" i="68"/>
  <c r="AV3" i="68"/>
  <c r="J3" i="68"/>
  <c r="G3" i="68"/>
  <c r="IL2" i="68"/>
  <c r="HX2" i="68"/>
  <c r="IW2" i="68" s="1"/>
  <c r="HX2" i="68" a="1"/>
  <c r="HW2" i="68" a="1"/>
  <c r="HW2" i="68" s="1"/>
  <c r="IV2" i="68" s="1"/>
  <c r="HV2" i="68" a="1"/>
  <c r="HV2" i="68" s="1"/>
  <c r="IU2" i="68" s="1"/>
  <c r="HU2" i="68" a="1"/>
  <c r="HU2" i="68" s="1"/>
  <c r="IT2" i="68" s="1"/>
  <c r="HT2" i="68" a="1"/>
  <c r="HT2" i="68" s="1"/>
  <c r="IS2" i="68" s="1"/>
  <c r="HS2" i="68"/>
  <c r="IR2" i="68" s="1"/>
  <c r="HS2" i="68" a="1"/>
  <c r="HR2" i="68"/>
  <c r="IQ2" i="68" s="1"/>
  <c r="HR2" i="68" a="1"/>
  <c r="HQ2" i="68" a="1"/>
  <c r="HQ2" i="68" s="1"/>
  <c r="IP2" i="68" s="1"/>
  <c r="HP2" i="68" a="1"/>
  <c r="HP2" i="68" s="1"/>
  <c r="IO2" i="68" s="1"/>
  <c r="HL2" i="68"/>
  <c r="HJ2" i="68"/>
  <c r="HH2" i="68"/>
  <c r="HB2" i="68"/>
  <c r="HA2" i="68"/>
  <c r="GZ2" i="68"/>
  <c r="GY2" i="68"/>
  <c r="GX2" i="68"/>
  <c r="GW2" i="68"/>
  <c r="GV2" i="68"/>
  <c r="GU2" i="68"/>
  <c r="GT2" i="68"/>
  <c r="HC2" i="68" s="1"/>
  <c r="GP2" i="68"/>
  <c r="GI2" i="68"/>
  <c r="GH2" i="68"/>
  <c r="GG2" i="68"/>
  <c r="GF2" i="68"/>
  <c r="GE2" i="68"/>
  <c r="GD2" i="68"/>
  <c r="GC2" i="68"/>
  <c r="GB2" i="68"/>
  <c r="GA2" i="68"/>
  <c r="FZ2" i="68"/>
  <c r="FY2" i="68"/>
  <c r="FX2" i="68"/>
  <c r="FW2" i="68"/>
  <c r="FV2" i="68"/>
  <c r="FU2" i="68"/>
  <c r="FT2" i="68"/>
  <c r="FS2" i="68"/>
  <c r="FR2" i="68"/>
  <c r="FQ2" i="68"/>
  <c r="FJ2" i="68"/>
  <c r="FM2" i="68" s="1"/>
  <c r="FI2" i="68"/>
  <c r="FL2" i="68" s="1"/>
  <c r="FH2" i="68"/>
  <c r="FK2" i="68" s="1"/>
  <c r="FG2" i="68"/>
  <c r="FO2" i="68" s="1"/>
  <c r="FF2" i="68"/>
  <c r="FP2" i="68" s="1"/>
  <c r="FE2" i="68"/>
  <c r="FD2" i="68"/>
  <c r="FC2" i="68"/>
  <c r="FB2" i="68"/>
  <c r="FA2" i="68"/>
  <c r="EZ2" i="68"/>
  <c r="EY2" i="68"/>
  <c r="EX2" i="68"/>
  <c r="EW2" i="68"/>
  <c r="EV2" i="68"/>
  <c r="EU2" i="68"/>
  <c r="ET2" i="68"/>
  <c r="ES2" i="68"/>
  <c r="ER2" i="68"/>
  <c r="EQ2" i="68"/>
  <c r="EP2" i="68"/>
  <c r="EO2" i="68"/>
  <c r="EN2" i="68"/>
  <c r="EM2" i="68"/>
  <c r="EL2" i="68"/>
  <c r="EK2" i="68"/>
  <c r="EJ2" i="68"/>
  <c r="EI2" i="68"/>
  <c r="EH2" i="68"/>
  <c r="EG2" i="68"/>
  <c r="EF2" i="68"/>
  <c r="EE2" i="68"/>
  <c r="ED2" i="68"/>
  <c r="EC2" i="68"/>
  <c r="EB2" i="68"/>
  <c r="EA2" i="68"/>
  <c r="DW2" i="68"/>
  <c r="DV2" i="68"/>
  <c r="DU2" i="68"/>
  <c r="DT2" i="68"/>
  <c r="DS2" i="68"/>
  <c r="DR2" i="68"/>
  <c r="DQ2" i="68"/>
  <c r="DP2" i="68"/>
  <c r="DO2" i="68"/>
  <c r="DN2" i="68"/>
  <c r="DK2" i="68"/>
  <c r="DJ2" i="68"/>
  <c r="DI2" i="68"/>
  <c r="DH2" i="68"/>
  <c r="DG2" i="68"/>
  <c r="DF2" i="68"/>
  <c r="DE2" i="68"/>
  <c r="DD2" i="68"/>
  <c r="DC2" i="68"/>
  <c r="DB2" i="68"/>
  <c r="DA2" i="68"/>
  <c r="CV2" i="68"/>
  <c r="CU2" i="68"/>
  <c r="CT2" i="68"/>
  <c r="CS2" i="68"/>
  <c r="GN2" i="68" s="1"/>
  <c r="CR2" i="68"/>
  <c r="GM2" i="68" s="1"/>
  <c r="CQ2" i="68"/>
  <c r="GL2" i="68" s="1"/>
  <c r="CP2" i="68"/>
  <c r="GJ2" i="68" s="1"/>
  <c r="GK2" i="68" s="1"/>
  <c r="CO2" i="68"/>
  <c r="DZ2" i="68" s="1"/>
  <c r="CN2" i="68"/>
  <c r="DY2" i="68" s="1"/>
  <c r="CM2" i="68"/>
  <c r="DX2" i="68" s="1"/>
  <c r="CL2" i="68"/>
  <c r="CG2" i="68" a="1"/>
  <c r="CG2" i="68" s="1"/>
  <c r="AW2" i="68"/>
  <c r="AV2" i="68"/>
  <c r="AX2" i="68" s="1"/>
  <c r="J2" i="68"/>
  <c r="HI2" i="68" s="1"/>
  <c r="G2" i="68"/>
  <c r="HX3" i="69" a="1"/>
  <c r="HX3" i="69" s="1"/>
  <c r="IW3" i="69" s="1"/>
  <c r="HW3" i="69" a="1"/>
  <c r="HW3" i="69" s="1"/>
  <c r="IV3" i="69" s="1"/>
  <c r="HV3" i="69" a="1"/>
  <c r="HV3" i="69" s="1"/>
  <c r="IU3" i="69" s="1"/>
  <c r="HU3" i="69" a="1"/>
  <c r="HU3" i="69" s="1"/>
  <c r="IT3" i="69" s="1"/>
  <c r="HT3" i="69" a="1"/>
  <c r="HT3" i="69" s="1"/>
  <c r="IS3" i="69" s="1"/>
  <c r="HS3" i="69" a="1"/>
  <c r="HS3" i="69" s="1"/>
  <c r="IR3" i="69" s="1"/>
  <c r="HR3" i="69" a="1"/>
  <c r="HR3" i="69" s="1"/>
  <c r="IQ3" i="69" s="1"/>
  <c r="HQ3" i="69" a="1"/>
  <c r="HQ3" i="69" s="1"/>
  <c r="IP3" i="69" s="1"/>
  <c r="HP3" i="69" a="1"/>
  <c r="HP3" i="69" s="1"/>
  <c r="IO3" i="69" s="1"/>
  <c r="HL3" i="69"/>
  <c r="HJ3" i="69"/>
  <c r="HH3" i="69"/>
  <c r="HI3" i="69" s="1"/>
  <c r="HB3" i="69"/>
  <c r="HA3" i="69"/>
  <c r="GZ3" i="69"/>
  <c r="GY3" i="69"/>
  <c r="GX3" i="69"/>
  <c r="GW3" i="69"/>
  <c r="GV3" i="69"/>
  <c r="GU3" i="69"/>
  <c r="GT3" i="69"/>
  <c r="HC3" i="69" s="1"/>
  <c r="GP3" i="69"/>
  <c r="GN3" i="69"/>
  <c r="GM3" i="69"/>
  <c r="GL3" i="69"/>
  <c r="GJ3" i="69"/>
  <c r="GK3" i="69" s="1"/>
  <c r="GI3" i="69"/>
  <c r="GH3" i="69"/>
  <c r="GG3" i="69"/>
  <c r="GF3" i="69"/>
  <c r="GE3" i="69"/>
  <c r="GB3" i="69"/>
  <c r="GA3" i="69"/>
  <c r="FZ3" i="69"/>
  <c r="FY3" i="69"/>
  <c r="FW3" i="69"/>
  <c r="FV3" i="69"/>
  <c r="FU3" i="69"/>
  <c r="FT3" i="69"/>
  <c r="FS3" i="69"/>
  <c r="FR3" i="69"/>
  <c r="FQ3" i="69"/>
  <c r="FP3" i="69"/>
  <c r="FJ3" i="69"/>
  <c r="FM3" i="69" s="1"/>
  <c r="FI3" i="69"/>
  <c r="FL3" i="69" s="1"/>
  <c r="FH3" i="69"/>
  <c r="FK3" i="69" s="1"/>
  <c r="FG3" i="69"/>
  <c r="FF3" i="69"/>
  <c r="FE3" i="69"/>
  <c r="FO3" i="69" s="1"/>
  <c r="FD3" i="69"/>
  <c r="FB3" i="69"/>
  <c r="FA3" i="69"/>
  <c r="EZ3" i="69"/>
  <c r="EY3" i="69"/>
  <c r="EX3" i="69"/>
  <c r="EW3" i="69"/>
  <c r="EV3" i="69"/>
  <c r="EU3" i="69"/>
  <c r="ET3" i="69"/>
  <c r="ES3" i="69"/>
  <c r="ER3" i="69"/>
  <c r="EQ3" i="69"/>
  <c r="EP3" i="69"/>
  <c r="EO3" i="69"/>
  <c r="EN3" i="69"/>
  <c r="EM3" i="69"/>
  <c r="EL3" i="69"/>
  <c r="EK3" i="69"/>
  <c r="EJ3" i="69"/>
  <c r="EI3" i="69"/>
  <c r="EH3" i="69"/>
  <c r="EG3" i="69"/>
  <c r="EF3" i="69"/>
  <c r="EE3" i="69"/>
  <c r="ED3" i="69"/>
  <c r="EC3" i="69"/>
  <c r="EB3" i="69"/>
  <c r="EA3" i="69"/>
  <c r="DU3" i="69"/>
  <c r="DT3" i="69"/>
  <c r="DS3" i="69"/>
  <c r="DR3" i="69"/>
  <c r="DQ3" i="69"/>
  <c r="DP3" i="69"/>
  <c r="DO3" i="69"/>
  <c r="DN3" i="69"/>
  <c r="DK3" i="69"/>
  <c r="DJ3" i="69"/>
  <c r="DI3" i="69"/>
  <c r="DH3" i="69"/>
  <c r="DG3" i="69"/>
  <c r="DF3" i="69"/>
  <c r="DE3" i="69"/>
  <c r="DD3" i="69"/>
  <c r="DB3" i="69"/>
  <c r="DA3" i="69"/>
  <c r="CV3" i="69"/>
  <c r="CU3" i="69"/>
  <c r="CT3" i="69"/>
  <c r="CS3" i="69"/>
  <c r="CR3" i="69"/>
  <c r="CQ3" i="69"/>
  <c r="CP3" i="69"/>
  <c r="CO3" i="69"/>
  <c r="DZ3" i="69" s="1"/>
  <c r="CN3" i="69"/>
  <c r="DY3" i="69" s="1"/>
  <c r="CM3" i="69"/>
  <c r="DX3" i="69" s="1"/>
  <c r="CL3" i="69"/>
  <c r="DW3" i="69" s="1"/>
  <c r="CG3" i="69" a="1"/>
  <c r="CG3" i="69" s="1"/>
  <c r="AW3" i="69"/>
  <c r="AV3" i="69"/>
  <c r="J3" i="69"/>
  <c r="G3" i="69"/>
  <c r="IO2" i="69"/>
  <c r="IL2" i="69"/>
  <c r="HX2" i="69" a="1"/>
  <c r="HX2" i="69" s="1"/>
  <c r="IW2" i="69" s="1"/>
  <c r="HW2" i="69" a="1"/>
  <c r="HW2" i="69" s="1"/>
  <c r="IV2" i="69" s="1"/>
  <c r="HV2" i="69"/>
  <c r="IU2" i="69" s="1"/>
  <c r="HV2" i="69" a="1"/>
  <c r="HU2" i="69" a="1"/>
  <c r="HU2" i="69" s="1"/>
  <c r="IT2" i="69" s="1"/>
  <c r="HT2" i="69" a="1"/>
  <c r="HT2" i="69" s="1"/>
  <c r="IS2" i="69" s="1"/>
  <c r="HS2" i="69"/>
  <c r="IR2" i="69" s="1"/>
  <c r="HS2" i="69" a="1"/>
  <c r="HR2" i="69" a="1"/>
  <c r="HR2" i="69" s="1"/>
  <c r="IQ2" i="69" s="1"/>
  <c r="HQ2" i="69" a="1"/>
  <c r="HQ2" i="69" s="1"/>
  <c r="IP2" i="69" s="1"/>
  <c r="HP2" i="69"/>
  <c r="HP2" i="69" a="1"/>
  <c r="HL2" i="69"/>
  <c r="HJ2" i="69"/>
  <c r="HI2" i="69"/>
  <c r="HH2" i="69"/>
  <c r="HB2" i="69"/>
  <c r="HA2" i="69"/>
  <c r="GZ2" i="69"/>
  <c r="GY2" i="69"/>
  <c r="GX2" i="69"/>
  <c r="GW2" i="69"/>
  <c r="GV2" i="69"/>
  <c r="GU2" i="69"/>
  <c r="HC2" i="69" s="1"/>
  <c r="GT2" i="69"/>
  <c r="GP2" i="69"/>
  <c r="GN2" i="69"/>
  <c r="GM2" i="69"/>
  <c r="GI2" i="69"/>
  <c r="GH2" i="69"/>
  <c r="GG2" i="69"/>
  <c r="GF2" i="69"/>
  <c r="GE2" i="69"/>
  <c r="GD2" i="69"/>
  <c r="GC2" i="69"/>
  <c r="GB2" i="69"/>
  <c r="GA2" i="69"/>
  <c r="FZ2" i="69"/>
  <c r="FY2" i="69"/>
  <c r="FX2" i="69"/>
  <c r="FW2" i="69"/>
  <c r="FV2" i="69"/>
  <c r="FU2" i="69"/>
  <c r="FT2" i="69"/>
  <c r="FS2" i="69"/>
  <c r="FR2" i="69"/>
  <c r="FQ2" i="69"/>
  <c r="FP2" i="69"/>
  <c r="FO2" i="69"/>
  <c r="FN2" i="69"/>
  <c r="FJ2" i="69"/>
  <c r="FM2" i="69" s="1"/>
  <c r="FI2" i="69"/>
  <c r="FL2" i="69" s="1"/>
  <c r="FH2" i="69"/>
  <c r="FK2" i="69" s="1"/>
  <c r="FG2" i="69"/>
  <c r="FF2" i="69"/>
  <c r="FE2" i="69"/>
  <c r="FD2" i="69"/>
  <c r="FC2" i="69"/>
  <c r="FB2" i="69"/>
  <c r="FA2" i="69"/>
  <c r="EZ2" i="69"/>
  <c r="EY2" i="69"/>
  <c r="EX2" i="69"/>
  <c r="EW2" i="69"/>
  <c r="EV2" i="69"/>
  <c r="EU2" i="69"/>
  <c r="ET2" i="69"/>
  <c r="ES2" i="69"/>
  <c r="ER2" i="69"/>
  <c r="EQ2" i="69"/>
  <c r="EP2" i="69"/>
  <c r="EO2" i="69"/>
  <c r="EN2" i="69"/>
  <c r="EM2" i="69"/>
  <c r="EL2" i="69"/>
  <c r="EK2" i="69"/>
  <c r="EJ2" i="69"/>
  <c r="EI2" i="69"/>
  <c r="EH2" i="69"/>
  <c r="EG2" i="69"/>
  <c r="EF2" i="69"/>
  <c r="EE2" i="69"/>
  <c r="ED2" i="69"/>
  <c r="EC2" i="69"/>
  <c r="EB2" i="69"/>
  <c r="EA2" i="69"/>
  <c r="DY2" i="69"/>
  <c r="DX2" i="69"/>
  <c r="DV2" i="69"/>
  <c r="DU2" i="69"/>
  <c r="DT2" i="69"/>
  <c r="DS2" i="69"/>
  <c r="DR2" i="69"/>
  <c r="DQ2" i="69"/>
  <c r="DP2" i="69"/>
  <c r="DO2" i="69"/>
  <c r="DN2" i="69"/>
  <c r="DK2" i="69"/>
  <c r="DJ2" i="69"/>
  <c r="DI2" i="69"/>
  <c r="DH2" i="69"/>
  <c r="DG2" i="69"/>
  <c r="DF2" i="69"/>
  <c r="DE2" i="69"/>
  <c r="DD2" i="69"/>
  <c r="DC2" i="69"/>
  <c r="DB2" i="69"/>
  <c r="DA2" i="69"/>
  <c r="CV2" i="69"/>
  <c r="CU2" i="69"/>
  <c r="CT2" i="69"/>
  <c r="CS2" i="69"/>
  <c r="CR2" i="69"/>
  <c r="CQ2" i="69"/>
  <c r="GL2" i="69" s="1"/>
  <c r="CP2" i="69"/>
  <c r="GJ2" i="69" s="1"/>
  <c r="GK2" i="69" s="1"/>
  <c r="CO2" i="69"/>
  <c r="DZ2" i="69" s="1"/>
  <c r="CN2" i="69"/>
  <c r="CM2" i="69"/>
  <c r="CL2" i="69"/>
  <c r="DW2" i="69" s="1"/>
  <c r="CG2" i="69" a="1"/>
  <c r="CG2" i="69" s="1"/>
  <c r="AW2" i="69"/>
  <c r="AV2" i="69"/>
  <c r="AX2" i="69" s="1"/>
  <c r="J2" i="69"/>
  <c r="G2" i="69"/>
  <c r="IL2" i="82"/>
  <c r="HX2" i="82" a="1"/>
  <c r="HX2" i="82" s="1"/>
  <c r="IW2" i="82" s="1"/>
  <c r="HW2" i="82" a="1"/>
  <c r="HW2" i="82" s="1"/>
  <c r="IV2" i="82" s="1"/>
  <c r="HV2" i="82" a="1"/>
  <c r="HV2" i="82" s="1"/>
  <c r="IU2" i="82" s="1"/>
  <c r="HU2" i="82" a="1"/>
  <c r="HU2" i="82" s="1"/>
  <c r="IT2" i="82" s="1"/>
  <c r="HT2" i="82" a="1"/>
  <c r="HT2" i="82" s="1"/>
  <c r="IS2" i="82" s="1"/>
  <c r="HS2" i="82"/>
  <c r="IR2" i="82" s="1"/>
  <c r="HS2" i="82" a="1"/>
  <c r="HR2" i="82" a="1"/>
  <c r="HR2" i="82" s="1"/>
  <c r="IQ2" i="82" s="1"/>
  <c r="HQ2" i="82" a="1"/>
  <c r="HQ2" i="82" s="1"/>
  <c r="IP2" i="82" s="1"/>
  <c r="HP2" i="82" a="1"/>
  <c r="HP2" i="82" s="1"/>
  <c r="IO2" i="82" s="1"/>
  <c r="HL2" i="82"/>
  <c r="HJ2" i="82"/>
  <c r="HI2" i="82"/>
  <c r="HH2" i="82"/>
  <c r="HB2" i="82"/>
  <c r="HA2" i="82"/>
  <c r="GZ2" i="82"/>
  <c r="GY2" i="82"/>
  <c r="GX2" i="82"/>
  <c r="GW2" i="82"/>
  <c r="GV2" i="82"/>
  <c r="GU2" i="82"/>
  <c r="HC2" i="82" s="1"/>
  <c r="GT2" i="82"/>
  <c r="GP2" i="82"/>
  <c r="GI2" i="82"/>
  <c r="GH2" i="82"/>
  <c r="GG2" i="82"/>
  <c r="GF2" i="82"/>
  <c r="GE2" i="82"/>
  <c r="GD2" i="82"/>
  <c r="GC2" i="82"/>
  <c r="GB2" i="82"/>
  <c r="GA2" i="82"/>
  <c r="FZ2" i="82"/>
  <c r="FY2" i="82"/>
  <c r="FX2" i="82"/>
  <c r="FW2" i="82"/>
  <c r="FV2" i="82"/>
  <c r="FU2" i="82"/>
  <c r="FT2" i="82"/>
  <c r="FS2" i="82"/>
  <c r="FR2" i="82"/>
  <c r="FQ2" i="82"/>
  <c r="FP2" i="82"/>
  <c r="FO2" i="82"/>
  <c r="FN2" i="82"/>
  <c r="FJ2" i="82"/>
  <c r="FM2" i="82" s="1"/>
  <c r="FI2" i="82"/>
  <c r="FL2" i="82" s="1"/>
  <c r="FH2" i="82"/>
  <c r="FK2" i="82" s="1"/>
  <c r="FG2" i="82"/>
  <c r="FF2" i="82"/>
  <c r="FE2" i="82"/>
  <c r="FD2" i="82"/>
  <c r="FC2" i="82"/>
  <c r="FB2" i="82"/>
  <c r="FA2" i="82"/>
  <c r="EZ2" i="82"/>
  <c r="EY2" i="82"/>
  <c r="EX2" i="82"/>
  <c r="EW2" i="82"/>
  <c r="EV2" i="82"/>
  <c r="EU2" i="82"/>
  <c r="ET2" i="82"/>
  <c r="ES2" i="82"/>
  <c r="ER2" i="82"/>
  <c r="EQ2" i="82"/>
  <c r="EP2" i="82"/>
  <c r="EO2" i="82"/>
  <c r="EN2" i="82"/>
  <c r="EM2" i="82"/>
  <c r="EL2" i="82"/>
  <c r="EK2" i="82"/>
  <c r="EJ2" i="82"/>
  <c r="EI2" i="82"/>
  <c r="EH2" i="82"/>
  <c r="EG2" i="82"/>
  <c r="EF2" i="82"/>
  <c r="EE2" i="82"/>
  <c r="ED2" i="82"/>
  <c r="EC2" i="82"/>
  <c r="EB2" i="82"/>
  <c r="EA2" i="82"/>
  <c r="DY2" i="82"/>
  <c r="DX2" i="82"/>
  <c r="DV2" i="82"/>
  <c r="DU2" i="82"/>
  <c r="DT2" i="82"/>
  <c r="DS2" i="82"/>
  <c r="DR2" i="82"/>
  <c r="DQ2" i="82"/>
  <c r="DP2" i="82"/>
  <c r="DO2" i="82"/>
  <c r="DN2" i="82"/>
  <c r="DK2" i="82"/>
  <c r="DJ2" i="82"/>
  <c r="DI2" i="82"/>
  <c r="DH2" i="82"/>
  <c r="DG2" i="82"/>
  <c r="DF2" i="82"/>
  <c r="DE2" i="82"/>
  <c r="DD2" i="82"/>
  <c r="DC2" i="82"/>
  <c r="DB2" i="82"/>
  <c r="DA2" i="82"/>
  <c r="CV2" i="82"/>
  <c r="CU2" i="82"/>
  <c r="CT2" i="82"/>
  <c r="CS2" i="82"/>
  <c r="GN2" i="82" s="1"/>
  <c r="CR2" i="82"/>
  <c r="GM2" i="82" s="1"/>
  <c r="CQ2" i="82"/>
  <c r="GL2" i="82" s="1"/>
  <c r="CP2" i="82"/>
  <c r="GJ2" i="82" s="1"/>
  <c r="GK2" i="82" s="1"/>
  <c r="CO2" i="82"/>
  <c r="DZ2" i="82" s="1"/>
  <c r="CN2" i="82"/>
  <c r="CM2" i="82"/>
  <c r="CL2" i="82"/>
  <c r="DW2" i="82" s="1"/>
  <c r="CG2" i="82" a="1"/>
  <c r="CG2" i="82" s="1"/>
  <c r="AW2" i="82"/>
  <c r="AV2" i="82"/>
  <c r="AX2" i="82" s="1"/>
  <c r="J2" i="82"/>
  <c r="G2" i="82"/>
  <c r="IP3" i="82"/>
  <c r="HX3" i="82" a="1"/>
  <c r="HX3" i="82" s="1"/>
  <c r="IW3" i="82" s="1"/>
  <c r="HW3" i="82"/>
  <c r="IV3" i="82" s="1"/>
  <c r="HW3" i="82" a="1"/>
  <c r="HV3" i="82" a="1"/>
  <c r="HV3" i="82" s="1"/>
  <c r="IU3" i="82" s="1"/>
  <c r="HU3" i="82" a="1"/>
  <c r="HU3" i="82" s="1"/>
  <c r="IT3" i="82" s="1"/>
  <c r="HT3" i="82" a="1"/>
  <c r="HT3" i="82" s="1"/>
  <c r="IS3" i="82" s="1"/>
  <c r="HS3" i="82" a="1"/>
  <c r="HS3" i="82" s="1"/>
  <c r="IR3" i="82" s="1"/>
  <c r="HR3" i="82" a="1"/>
  <c r="HR3" i="82" s="1"/>
  <c r="IQ3" i="82" s="1"/>
  <c r="HQ3" i="82"/>
  <c r="HQ3" i="82" a="1"/>
  <c r="HP3" i="82" a="1"/>
  <c r="HP3" i="82" s="1"/>
  <c r="IO3" i="82" s="1"/>
  <c r="HL3" i="82"/>
  <c r="HJ3" i="82"/>
  <c r="HH3" i="82"/>
  <c r="HI3" i="82" s="1"/>
  <c r="HB3" i="82"/>
  <c r="HA3" i="82"/>
  <c r="GZ3" i="82"/>
  <c r="GY3" i="82"/>
  <c r="GX3" i="82"/>
  <c r="GW3" i="82"/>
  <c r="GV3" i="82"/>
  <c r="GU3" i="82"/>
  <c r="GT3" i="82"/>
  <c r="HC3" i="82" s="1"/>
  <c r="GP3" i="82"/>
  <c r="GJ3" i="82"/>
  <c r="GK3" i="82" s="1"/>
  <c r="GI3" i="82"/>
  <c r="GH3" i="82"/>
  <c r="GG3" i="82"/>
  <c r="GF3" i="82"/>
  <c r="GE3" i="82"/>
  <c r="GB3" i="82"/>
  <c r="GA3" i="82"/>
  <c r="FZ3" i="82"/>
  <c r="FY3" i="82"/>
  <c r="FW3" i="82"/>
  <c r="FV3" i="82"/>
  <c r="FU3" i="82"/>
  <c r="FT3" i="82"/>
  <c r="FS3" i="82"/>
  <c r="FR3" i="82"/>
  <c r="FQ3" i="82"/>
  <c r="FP3" i="82"/>
  <c r="FJ3" i="82"/>
  <c r="FM3" i="82" s="1"/>
  <c r="FI3" i="82"/>
  <c r="FL3" i="82" s="1"/>
  <c r="FH3" i="82"/>
  <c r="FK3" i="82" s="1"/>
  <c r="FG3" i="82"/>
  <c r="FF3" i="82"/>
  <c r="FE3" i="82"/>
  <c r="FO3" i="82" s="1"/>
  <c r="FD3" i="82"/>
  <c r="FB3" i="82"/>
  <c r="FA3" i="82"/>
  <c r="EZ3" i="82"/>
  <c r="EY3" i="82"/>
  <c r="EX3" i="82"/>
  <c r="EW3" i="82"/>
  <c r="EV3" i="82"/>
  <c r="EU3" i="82"/>
  <c r="ET3" i="82"/>
  <c r="ES3" i="82"/>
  <c r="ER3" i="82"/>
  <c r="EQ3" i="82"/>
  <c r="EP3" i="82"/>
  <c r="EO3" i="82"/>
  <c r="EN3" i="82"/>
  <c r="EM3" i="82"/>
  <c r="EL3" i="82"/>
  <c r="EK3" i="82"/>
  <c r="EJ3" i="82"/>
  <c r="EI3" i="82"/>
  <c r="EH3" i="82"/>
  <c r="EG3" i="82"/>
  <c r="EF3" i="82"/>
  <c r="EE3" i="82"/>
  <c r="ED3" i="82"/>
  <c r="EC3" i="82"/>
  <c r="EB3" i="82"/>
  <c r="EA3" i="82"/>
  <c r="DU3" i="82"/>
  <c r="DT3" i="82"/>
  <c r="DS3" i="82"/>
  <c r="DR3" i="82"/>
  <c r="DQ3" i="82"/>
  <c r="DP3" i="82"/>
  <c r="DO3" i="82"/>
  <c r="DN3" i="82"/>
  <c r="DK3" i="82"/>
  <c r="DJ3" i="82"/>
  <c r="DI3" i="82"/>
  <c r="DH3" i="82"/>
  <c r="DG3" i="82"/>
  <c r="DF3" i="82"/>
  <c r="DE3" i="82"/>
  <c r="DD3" i="82"/>
  <c r="DB3" i="82"/>
  <c r="DA3" i="82"/>
  <c r="CV3" i="82"/>
  <c r="CU3" i="82"/>
  <c r="CT3" i="82"/>
  <c r="CS3" i="82"/>
  <c r="GN3" i="82" s="1"/>
  <c r="CR3" i="82"/>
  <c r="GM3" i="82" s="1"/>
  <c r="CQ3" i="82"/>
  <c r="GL3" i="82" s="1"/>
  <c r="CP3" i="82"/>
  <c r="CO3" i="82"/>
  <c r="DZ3" i="82" s="1"/>
  <c r="CN3" i="82"/>
  <c r="DY3" i="82" s="1"/>
  <c r="CM3" i="82"/>
  <c r="DX3" i="82" s="1"/>
  <c r="CL3" i="82"/>
  <c r="DW3" i="82" s="1"/>
  <c r="CG3" i="82" a="1"/>
  <c r="CG3" i="82" s="1"/>
  <c r="AW3" i="82"/>
  <c r="AV3" i="82"/>
  <c r="J3" i="82"/>
  <c r="G3" i="82"/>
  <c r="IQ3" i="84"/>
  <c r="IN3" i="84"/>
  <c r="IX3" i="84" s="1"/>
  <c r="IM3" i="84"/>
  <c r="HX3" i="84"/>
  <c r="IW3" i="84" s="1"/>
  <c r="HX3" i="84" a="1"/>
  <c r="HW3" i="84" a="1"/>
  <c r="HW3" i="84" s="1"/>
  <c r="IV3" i="84" s="1"/>
  <c r="HV3" i="84" a="1"/>
  <c r="HV3" i="84" s="1"/>
  <c r="IU3" i="84" s="1"/>
  <c r="HU3" i="84" a="1"/>
  <c r="HU3" i="84" s="1"/>
  <c r="IT3" i="84" s="1"/>
  <c r="HT3" i="84" a="1"/>
  <c r="HT3" i="84" s="1"/>
  <c r="IS3" i="84" s="1"/>
  <c r="HS3" i="84" a="1"/>
  <c r="HS3" i="84" s="1"/>
  <c r="IR3" i="84" s="1"/>
  <c r="HR3" i="84"/>
  <c r="HR3" i="84" a="1"/>
  <c r="HQ3" i="84" a="1"/>
  <c r="HQ3" i="84" s="1"/>
  <c r="IP3" i="84" s="1"/>
  <c r="HP3" i="84" a="1"/>
  <c r="HP3" i="84" s="1"/>
  <c r="IO3" i="84" s="1"/>
  <c r="HL3" i="84"/>
  <c r="HJ3" i="84"/>
  <c r="HH3" i="84"/>
  <c r="HI3" i="84" s="1"/>
  <c r="HB3" i="84"/>
  <c r="HA3" i="84"/>
  <c r="GZ3" i="84"/>
  <c r="GY3" i="84"/>
  <c r="GX3" i="84"/>
  <c r="GW3" i="84"/>
  <c r="GV3" i="84"/>
  <c r="GU3" i="84"/>
  <c r="GT3" i="84"/>
  <c r="HC3" i="84" s="1"/>
  <c r="GP3" i="84"/>
  <c r="GN3" i="84"/>
  <c r="GM3" i="84"/>
  <c r="GL3" i="84"/>
  <c r="GJ3" i="84"/>
  <c r="GK3" i="84" s="1"/>
  <c r="GI3" i="84"/>
  <c r="GH3" i="84"/>
  <c r="GG3" i="84"/>
  <c r="GF3" i="84"/>
  <c r="GE3" i="84"/>
  <c r="GB3" i="84"/>
  <c r="GA3" i="84"/>
  <c r="FZ3" i="84"/>
  <c r="FY3" i="84"/>
  <c r="FW3" i="84"/>
  <c r="FV3" i="84"/>
  <c r="FU3" i="84"/>
  <c r="FT3" i="84"/>
  <c r="FS3" i="84"/>
  <c r="FR3" i="84"/>
  <c r="FQ3" i="84"/>
  <c r="FP3" i="84"/>
  <c r="FJ3" i="84"/>
  <c r="FM3" i="84" s="1"/>
  <c r="FI3" i="84"/>
  <c r="FL3" i="84" s="1"/>
  <c r="FH3" i="84"/>
  <c r="FK3" i="84" s="1"/>
  <c r="FG3" i="84"/>
  <c r="FF3" i="84"/>
  <c r="FE3" i="84"/>
  <c r="FO3" i="84" s="1"/>
  <c r="FD3" i="84"/>
  <c r="FB3" i="84"/>
  <c r="FA3" i="84"/>
  <c r="EZ3" i="84"/>
  <c r="EY3" i="84"/>
  <c r="EX3" i="84"/>
  <c r="EW3" i="84"/>
  <c r="EV3" i="84"/>
  <c r="EU3" i="84"/>
  <c r="ET3" i="84"/>
  <c r="ES3" i="84"/>
  <c r="ER3" i="84"/>
  <c r="EQ3" i="84"/>
  <c r="EP3" i="84"/>
  <c r="EO3" i="84"/>
  <c r="EN3" i="84"/>
  <c r="EM3" i="84"/>
  <c r="EL3" i="84"/>
  <c r="EK3" i="84"/>
  <c r="EJ3" i="84"/>
  <c r="EI3" i="84"/>
  <c r="EH3" i="84"/>
  <c r="EG3" i="84"/>
  <c r="EF3" i="84"/>
  <c r="EE3" i="84"/>
  <c r="ED3" i="84"/>
  <c r="EC3" i="84"/>
  <c r="EB3" i="84"/>
  <c r="EA3" i="84"/>
  <c r="DU3" i="84"/>
  <c r="DT3" i="84"/>
  <c r="DS3" i="84"/>
  <c r="DR3" i="84"/>
  <c r="DQ3" i="84"/>
  <c r="DP3" i="84"/>
  <c r="DO3" i="84"/>
  <c r="DN3" i="84"/>
  <c r="DM3" i="84" a="1"/>
  <c r="DM3" i="84" s="1"/>
  <c r="DL3" i="84"/>
  <c r="DK3" i="84"/>
  <c r="DJ3" i="84"/>
  <c r="DI3" i="84"/>
  <c r="DH3" i="84"/>
  <c r="DG3" i="84"/>
  <c r="DF3" i="84"/>
  <c r="DE3" i="84"/>
  <c r="DD3" i="84"/>
  <c r="DB3" i="84"/>
  <c r="DA3" i="84"/>
  <c r="CV3" i="84"/>
  <c r="CU3" i="84"/>
  <c r="CT3" i="84"/>
  <c r="CS3" i="84"/>
  <c r="CR3" i="84"/>
  <c r="CQ3" i="84"/>
  <c r="CP3" i="84"/>
  <c r="CO3" i="84"/>
  <c r="DZ3" i="84" s="1"/>
  <c r="CN3" i="84"/>
  <c r="DY3" i="84" s="1"/>
  <c r="CM3" i="84"/>
  <c r="DX3" i="84" s="1"/>
  <c r="CL3" i="84"/>
  <c r="DW3" i="84" s="1"/>
  <c r="CK3" i="84"/>
  <c r="CZ3" i="84" s="1"/>
  <c r="CJ3" i="84"/>
  <c r="CY3" i="84" s="1"/>
  <c r="CI3" i="84"/>
  <c r="CX3" i="84" s="1"/>
  <c r="CH3" i="84"/>
  <c r="CW3" i="84" s="1"/>
  <c r="CG3" i="84"/>
  <c r="CG3" i="84" a="1"/>
  <c r="AW3" i="84"/>
  <c r="AV3" i="84"/>
  <c r="J3" i="84"/>
  <c r="G3" i="84"/>
  <c r="IL2" i="84"/>
  <c r="HX2" i="84" a="1"/>
  <c r="HX2" i="84" s="1"/>
  <c r="IW2" i="84" s="1"/>
  <c r="HW2" i="84" a="1"/>
  <c r="HW2" i="84" s="1"/>
  <c r="IV2" i="84" s="1"/>
  <c r="HV2" i="84" a="1"/>
  <c r="HV2" i="84" s="1"/>
  <c r="IU2" i="84" s="1"/>
  <c r="HU2" i="84" a="1"/>
  <c r="HU2" i="84" s="1"/>
  <c r="IT2" i="84" s="1"/>
  <c r="HT2" i="84" a="1"/>
  <c r="HT2" i="84" s="1"/>
  <c r="IS2" i="84" s="1"/>
  <c r="HS2" i="84" a="1"/>
  <c r="HS2" i="84" s="1"/>
  <c r="IR2" i="84" s="1"/>
  <c r="HR2" i="84" a="1"/>
  <c r="HR2" i="84" s="1"/>
  <c r="IQ2" i="84" s="1"/>
  <c r="HQ2" i="84" a="1"/>
  <c r="HQ2" i="84" s="1"/>
  <c r="IP2" i="84" s="1"/>
  <c r="HP2" i="84" a="1"/>
  <c r="HP2" i="84" s="1"/>
  <c r="IO2" i="84" s="1"/>
  <c r="HL2" i="84"/>
  <c r="HJ2" i="84"/>
  <c r="HH2" i="84"/>
  <c r="HB2" i="84"/>
  <c r="HA2" i="84"/>
  <c r="GZ2" i="84"/>
  <c r="GY2" i="84"/>
  <c r="GX2" i="84"/>
  <c r="GW2" i="84"/>
  <c r="GV2" i="84"/>
  <c r="GU2" i="84"/>
  <c r="GT2" i="84"/>
  <c r="HC2" i="84" s="1"/>
  <c r="GP2" i="84"/>
  <c r="GN2" i="84"/>
  <c r="GI2" i="84"/>
  <c r="GH2" i="84"/>
  <c r="GG2" i="84"/>
  <c r="GF2" i="84"/>
  <c r="GE2" i="84"/>
  <c r="GD2" i="84"/>
  <c r="GC2" i="84"/>
  <c r="GB2" i="84"/>
  <c r="GA2" i="84"/>
  <c r="FZ2" i="84"/>
  <c r="FY2" i="84"/>
  <c r="FX2" i="84"/>
  <c r="FW2" i="84"/>
  <c r="FV2" i="84"/>
  <c r="FU2" i="84"/>
  <c r="FT2" i="84"/>
  <c r="FS2" i="84"/>
  <c r="FR2" i="84"/>
  <c r="FQ2" i="84"/>
  <c r="FP2" i="84"/>
  <c r="FN2" i="84"/>
  <c r="FJ2" i="84"/>
  <c r="FM2" i="84" s="1"/>
  <c r="FI2" i="84"/>
  <c r="FL2" i="84" s="1"/>
  <c r="FH2" i="84"/>
  <c r="FK2" i="84" s="1"/>
  <c r="FG2" i="84"/>
  <c r="FO2" i="84" s="1"/>
  <c r="FF2" i="84"/>
  <c r="FE2" i="84"/>
  <c r="FD2" i="84"/>
  <c r="FC2" i="84"/>
  <c r="FB2" i="84"/>
  <c r="FA2" i="84"/>
  <c r="EZ2" i="84"/>
  <c r="EY2" i="84"/>
  <c r="EX2" i="84"/>
  <c r="EW2" i="84"/>
  <c r="EV2" i="84"/>
  <c r="EU2" i="84"/>
  <c r="ET2" i="84"/>
  <c r="ES2" i="84"/>
  <c r="ER2" i="84"/>
  <c r="EQ2" i="84"/>
  <c r="EP2" i="84"/>
  <c r="EO2" i="84"/>
  <c r="EN2" i="84"/>
  <c r="EM2" i="84"/>
  <c r="EL2" i="84"/>
  <c r="EK2" i="84"/>
  <c r="EJ2" i="84"/>
  <c r="EI2" i="84"/>
  <c r="EH2" i="84"/>
  <c r="EG2" i="84"/>
  <c r="EF2" i="84"/>
  <c r="EE2" i="84"/>
  <c r="ED2" i="84"/>
  <c r="EC2" i="84"/>
  <c r="EB2" i="84"/>
  <c r="EA2" i="84"/>
  <c r="DX2" i="84"/>
  <c r="DW2" i="84"/>
  <c r="DV2" i="84"/>
  <c r="DU2" i="84"/>
  <c r="DT2" i="84"/>
  <c r="DS2" i="84"/>
  <c r="DR2" i="84"/>
  <c r="DQ2" i="84"/>
  <c r="DP2" i="84"/>
  <c r="DO2" i="84"/>
  <c r="DN2" i="84"/>
  <c r="DK2" i="84"/>
  <c r="DJ2" i="84"/>
  <c r="DI2" i="84"/>
  <c r="DH2" i="84"/>
  <c r="DG2" i="84"/>
  <c r="DF2" i="84"/>
  <c r="DE2" i="84"/>
  <c r="DD2" i="84"/>
  <c r="DC2" i="84"/>
  <c r="DB2" i="84"/>
  <c r="DA2" i="84"/>
  <c r="CV2" i="84"/>
  <c r="CU2" i="84"/>
  <c r="CT2" i="84"/>
  <c r="CS2" i="84"/>
  <c r="CR2" i="84"/>
  <c r="GM2" i="84" s="1"/>
  <c r="CQ2" i="84"/>
  <c r="GL2" i="84" s="1"/>
  <c r="CP2" i="84"/>
  <c r="GJ2" i="84" s="1"/>
  <c r="GK2" i="84" s="1"/>
  <c r="CO2" i="84"/>
  <c r="DZ2" i="84" s="1"/>
  <c r="CN2" i="84"/>
  <c r="DY2" i="84" s="1"/>
  <c r="CM2" i="84"/>
  <c r="CL2" i="84"/>
  <c r="CG2" i="84" a="1"/>
  <c r="CG2" i="84" s="1"/>
  <c r="AW2" i="84"/>
  <c r="AV2" i="84"/>
  <c r="AX2" i="84" s="1"/>
  <c r="J2" i="84"/>
  <c r="HI2" i="84" s="1"/>
  <c r="G2" i="84"/>
  <c r="IQ2" i="78"/>
  <c r="IL2" i="78"/>
  <c r="HX2" i="78"/>
  <c r="IW2" i="78" s="1"/>
  <c r="HX2" i="78" a="1"/>
  <c r="HW2" i="78" a="1"/>
  <c r="HW2" i="78" s="1"/>
  <c r="IV2" i="78" s="1"/>
  <c r="HV2" i="78" a="1"/>
  <c r="HV2" i="78" s="1"/>
  <c r="IU2" i="78" s="1"/>
  <c r="HU2" i="78" a="1"/>
  <c r="HU2" i="78" s="1"/>
  <c r="IT2" i="78" s="1"/>
  <c r="HT2" i="78" a="1"/>
  <c r="HT2" i="78" s="1"/>
  <c r="IS2" i="78" s="1"/>
  <c r="HS2" i="78"/>
  <c r="IR2" i="78" s="1"/>
  <c r="HS2" i="78" a="1"/>
  <c r="HR2" i="78"/>
  <c r="HR2" i="78" a="1"/>
  <c r="HQ2" i="78" a="1"/>
  <c r="HQ2" i="78" s="1"/>
  <c r="IP2" i="78" s="1"/>
  <c r="HP2" i="78" a="1"/>
  <c r="HP2" i="78" s="1"/>
  <c r="IO2" i="78" s="1"/>
  <c r="HL2" i="78"/>
  <c r="HJ2" i="78"/>
  <c r="HI2" i="78"/>
  <c r="HH2" i="78"/>
  <c r="HB2" i="78"/>
  <c r="HA2" i="78"/>
  <c r="GZ2" i="78"/>
  <c r="GY2" i="78"/>
  <c r="GX2" i="78"/>
  <c r="GW2" i="78"/>
  <c r="GV2" i="78"/>
  <c r="GU2" i="78"/>
  <c r="HC2" i="78" s="1"/>
  <c r="GT2" i="78"/>
  <c r="GP2" i="78"/>
  <c r="GI2" i="78"/>
  <c r="GH2" i="78"/>
  <c r="GG2" i="78"/>
  <c r="GF2" i="78"/>
  <c r="GE2" i="78"/>
  <c r="GD2" i="78"/>
  <c r="GC2" i="78"/>
  <c r="GB2" i="78"/>
  <c r="GA2" i="78"/>
  <c r="FZ2" i="78"/>
  <c r="FY2" i="78"/>
  <c r="FX2" i="78"/>
  <c r="FW2" i="78"/>
  <c r="FV2" i="78"/>
  <c r="FU2" i="78"/>
  <c r="FT2" i="78"/>
  <c r="FS2" i="78"/>
  <c r="FR2" i="78"/>
  <c r="FQ2" i="78"/>
  <c r="FP2" i="78"/>
  <c r="FO2" i="78"/>
  <c r="FN2" i="78"/>
  <c r="FJ2" i="78"/>
  <c r="FM2" i="78" s="1"/>
  <c r="FI2" i="78"/>
  <c r="FL2" i="78" s="1"/>
  <c r="FH2" i="78"/>
  <c r="FK2" i="78" s="1"/>
  <c r="FG2" i="78"/>
  <c r="FF2" i="78"/>
  <c r="FE2" i="78"/>
  <c r="FD2" i="78"/>
  <c r="FC2" i="78"/>
  <c r="FB2" i="78"/>
  <c r="FA2" i="78"/>
  <c r="EZ2" i="78"/>
  <c r="EY2" i="78"/>
  <c r="EX2" i="78"/>
  <c r="EW2" i="78"/>
  <c r="EV2" i="78"/>
  <c r="EU2" i="78"/>
  <c r="ET2" i="78"/>
  <c r="ES2" i="78"/>
  <c r="ER2" i="78"/>
  <c r="EQ2" i="78"/>
  <c r="EP2" i="78"/>
  <c r="EO2" i="78"/>
  <c r="EN2" i="78"/>
  <c r="EM2" i="78"/>
  <c r="EL2" i="78"/>
  <c r="EK2" i="78"/>
  <c r="EJ2" i="78"/>
  <c r="EI2" i="78"/>
  <c r="EH2" i="78"/>
  <c r="EG2" i="78"/>
  <c r="EF2" i="78"/>
  <c r="EE2" i="78"/>
  <c r="ED2" i="78"/>
  <c r="EC2" i="78"/>
  <c r="EB2" i="78"/>
  <c r="EA2" i="78"/>
  <c r="DY2" i="78"/>
  <c r="DX2" i="78"/>
  <c r="DW2" i="78"/>
  <c r="DV2" i="78"/>
  <c r="DU2" i="78"/>
  <c r="DT2" i="78"/>
  <c r="DS2" i="78"/>
  <c r="DR2" i="78"/>
  <c r="DQ2" i="78"/>
  <c r="DP2" i="78"/>
  <c r="DO2" i="78"/>
  <c r="DN2" i="78"/>
  <c r="DK2" i="78"/>
  <c r="DJ2" i="78"/>
  <c r="DI2" i="78"/>
  <c r="DH2" i="78"/>
  <c r="DG2" i="78"/>
  <c r="DF2" i="78"/>
  <c r="DE2" i="78"/>
  <c r="DD2" i="78"/>
  <c r="DC2" i="78"/>
  <c r="DB2" i="78"/>
  <c r="DA2" i="78"/>
  <c r="CV2" i="78"/>
  <c r="CU2" i="78"/>
  <c r="CT2" i="78"/>
  <c r="CS2" i="78"/>
  <c r="GN2" i="78" s="1"/>
  <c r="CR2" i="78"/>
  <c r="GM2" i="78" s="1"/>
  <c r="CQ2" i="78"/>
  <c r="GL2" i="78" s="1"/>
  <c r="CP2" i="78"/>
  <c r="GJ2" i="78" s="1"/>
  <c r="GK2" i="78" s="1"/>
  <c r="CO2" i="78"/>
  <c r="DZ2" i="78" s="1"/>
  <c r="CN2" i="78"/>
  <c r="CM2" i="78"/>
  <c r="CL2" i="78"/>
  <c r="CG2" i="78" a="1"/>
  <c r="CG2" i="78" s="1"/>
  <c r="AW2" i="78"/>
  <c r="AV2" i="78"/>
  <c r="AX2" i="78" s="1"/>
  <c r="J2" i="78"/>
  <c r="G2" i="78"/>
  <c r="HX3" i="78" a="1"/>
  <c r="HX3" i="78" s="1"/>
  <c r="IW3" i="78" s="1"/>
  <c r="HW3" i="78" a="1"/>
  <c r="HW3" i="78" s="1"/>
  <c r="IV3" i="78" s="1"/>
  <c r="HV3" i="78" a="1"/>
  <c r="HV3" i="78" s="1"/>
  <c r="IU3" i="78" s="1"/>
  <c r="HU3" i="78" a="1"/>
  <c r="HU3" i="78" s="1"/>
  <c r="IT3" i="78" s="1"/>
  <c r="HT3" i="78" a="1"/>
  <c r="HT3" i="78" s="1"/>
  <c r="IS3" i="78" s="1"/>
  <c r="HS3" i="78" a="1"/>
  <c r="HS3" i="78" s="1"/>
  <c r="IR3" i="78" s="1"/>
  <c r="HR3" i="78" a="1"/>
  <c r="HR3" i="78" s="1"/>
  <c r="IQ3" i="78" s="1"/>
  <c r="HQ3" i="78" a="1"/>
  <c r="HQ3" i="78" s="1"/>
  <c r="IP3" i="78" s="1"/>
  <c r="HP3" i="78" a="1"/>
  <c r="HP3" i="78" s="1"/>
  <c r="IO3" i="78" s="1"/>
  <c r="HL3" i="78"/>
  <c r="HJ3" i="78"/>
  <c r="HH3" i="78"/>
  <c r="HI3" i="78" s="1"/>
  <c r="HB3" i="78"/>
  <c r="HA3" i="78"/>
  <c r="GZ3" i="78"/>
  <c r="GY3" i="78"/>
  <c r="GX3" i="78"/>
  <c r="GW3" i="78"/>
  <c r="GV3" i="78"/>
  <c r="GU3" i="78"/>
  <c r="GT3" i="78"/>
  <c r="HC3" i="78" s="1"/>
  <c r="GP3" i="78"/>
  <c r="GM3" i="78"/>
  <c r="GJ3" i="78"/>
  <c r="GK3" i="78" s="1"/>
  <c r="GI3" i="78"/>
  <c r="GH3" i="78"/>
  <c r="GG3" i="78"/>
  <c r="GF3" i="78"/>
  <c r="GE3" i="78"/>
  <c r="GB3" i="78"/>
  <c r="GA3" i="78"/>
  <c r="FZ3" i="78"/>
  <c r="FY3" i="78"/>
  <c r="FW3" i="78"/>
  <c r="FV3" i="78"/>
  <c r="FU3" i="78"/>
  <c r="FT3" i="78"/>
  <c r="FS3" i="78"/>
  <c r="FR3" i="78"/>
  <c r="FQ3" i="78"/>
  <c r="FP3" i="78"/>
  <c r="FJ3" i="78"/>
  <c r="FM3" i="78" s="1"/>
  <c r="FI3" i="78"/>
  <c r="FL3" i="78" s="1"/>
  <c r="FH3" i="78"/>
  <c r="FK3" i="78" s="1"/>
  <c r="FG3" i="78"/>
  <c r="FF3" i="78"/>
  <c r="FE3" i="78"/>
  <c r="FO3" i="78" s="1"/>
  <c r="FD3" i="78"/>
  <c r="FB3" i="78"/>
  <c r="FA3" i="78"/>
  <c r="EZ3" i="78"/>
  <c r="EY3" i="78"/>
  <c r="EX3" i="78"/>
  <c r="EW3" i="78"/>
  <c r="EV3" i="78"/>
  <c r="EU3" i="78"/>
  <c r="ET3" i="78"/>
  <c r="ES3" i="78"/>
  <c r="ER3" i="78"/>
  <c r="EQ3" i="78"/>
  <c r="EP3" i="78"/>
  <c r="EO3" i="78"/>
  <c r="EN3" i="78"/>
  <c r="EM3" i="78"/>
  <c r="EL3" i="78"/>
  <c r="EK3" i="78"/>
  <c r="EJ3" i="78"/>
  <c r="EI3" i="78"/>
  <c r="EH3" i="78"/>
  <c r="EG3" i="78"/>
  <c r="EF3" i="78"/>
  <c r="EE3" i="78"/>
  <c r="ED3" i="78"/>
  <c r="EC3" i="78"/>
  <c r="EB3" i="78"/>
  <c r="EA3" i="78"/>
  <c r="DU3" i="78"/>
  <c r="DT3" i="78"/>
  <c r="DS3" i="78"/>
  <c r="DR3" i="78"/>
  <c r="DQ3" i="78"/>
  <c r="DP3" i="78"/>
  <c r="DO3" i="78"/>
  <c r="DN3" i="78"/>
  <c r="DK3" i="78"/>
  <c r="DJ3" i="78"/>
  <c r="DI3" i="78"/>
  <c r="DH3" i="78"/>
  <c r="DG3" i="78"/>
  <c r="DF3" i="78"/>
  <c r="DE3" i="78"/>
  <c r="DD3" i="78"/>
  <c r="DB3" i="78"/>
  <c r="DA3" i="78"/>
  <c r="CV3" i="78"/>
  <c r="CU3" i="78"/>
  <c r="CT3" i="78"/>
  <c r="CS3" i="78"/>
  <c r="GN3" i="78" s="1"/>
  <c r="CR3" i="78"/>
  <c r="CQ3" i="78"/>
  <c r="GL3" i="78" s="1"/>
  <c r="CP3" i="78"/>
  <c r="CO3" i="78"/>
  <c r="DZ3" i="78" s="1"/>
  <c r="CN3" i="78"/>
  <c r="DY3" i="78" s="1"/>
  <c r="CM3" i="78"/>
  <c r="DX3" i="78" s="1"/>
  <c r="CL3" i="78"/>
  <c r="DW3" i="78" s="1"/>
  <c r="CG3" i="78" a="1"/>
  <c r="CG3" i="78" s="1"/>
  <c r="AW3" i="78"/>
  <c r="AV3" i="78"/>
  <c r="J3" i="78"/>
  <c r="G3" i="78"/>
  <c r="IQ7" i="74"/>
  <c r="IL7" i="74"/>
  <c r="HX7" i="74"/>
  <c r="IW7" i="74" s="1"/>
  <c r="HX7" i="74" a="1"/>
  <c r="HW7" i="74" a="1"/>
  <c r="HW7" i="74" s="1"/>
  <c r="IV7" i="74" s="1"/>
  <c r="HV7" i="74" a="1"/>
  <c r="HV7" i="74" s="1"/>
  <c r="IU7" i="74" s="1"/>
  <c r="HU7" i="74"/>
  <c r="IT7" i="74" s="1"/>
  <c r="HU7" i="74" a="1"/>
  <c r="HT7" i="74" a="1"/>
  <c r="HT7" i="74" s="1"/>
  <c r="IS7" i="74" s="1"/>
  <c r="HS7" i="74"/>
  <c r="IR7" i="74" s="1"/>
  <c r="HS7" i="74" a="1"/>
  <c r="HR7" i="74"/>
  <c r="HR7" i="74" a="1"/>
  <c r="HQ7" i="74" a="1"/>
  <c r="HQ7" i="74" s="1"/>
  <c r="IP7" i="74" s="1"/>
  <c r="HP7" i="74" a="1"/>
  <c r="HP7" i="74" s="1"/>
  <c r="IO7" i="74" s="1"/>
  <c r="HL7" i="74"/>
  <c r="HJ7" i="74"/>
  <c r="HH7" i="74"/>
  <c r="HB7" i="74"/>
  <c r="HA7" i="74"/>
  <c r="GZ7" i="74"/>
  <c r="GY7" i="74"/>
  <c r="GX7" i="74"/>
  <c r="GW7" i="74"/>
  <c r="GV7" i="74"/>
  <c r="GU7" i="74"/>
  <c r="HC7" i="74" s="1"/>
  <c r="GT7" i="74"/>
  <c r="GP7" i="74"/>
  <c r="GM7" i="74"/>
  <c r="GL7" i="74"/>
  <c r="GJ7" i="74"/>
  <c r="GK7" i="74" s="1"/>
  <c r="GI7" i="74"/>
  <c r="GH7" i="74"/>
  <c r="GG7" i="74"/>
  <c r="GF7" i="74"/>
  <c r="GE7" i="74"/>
  <c r="GD7" i="74"/>
  <c r="GC7" i="74"/>
  <c r="GB7" i="74"/>
  <c r="GA7" i="74"/>
  <c r="FZ7" i="74"/>
  <c r="FY7" i="74"/>
  <c r="FX7" i="74"/>
  <c r="FW7" i="74"/>
  <c r="FV7" i="74"/>
  <c r="FU7" i="74"/>
  <c r="FT7" i="74"/>
  <c r="FS7" i="74"/>
  <c r="FR7" i="74"/>
  <c r="FQ7" i="74"/>
  <c r="FP7" i="74"/>
  <c r="FO7" i="74"/>
  <c r="FN7" i="74"/>
  <c r="FM7" i="74"/>
  <c r="FL7" i="74"/>
  <c r="FJ7" i="74"/>
  <c r="FI7" i="74"/>
  <c r="FH7" i="74"/>
  <c r="FK7" i="74" s="1"/>
  <c r="FG7" i="74"/>
  <c r="FF7" i="74"/>
  <c r="FE7" i="74"/>
  <c r="FD7" i="74"/>
  <c r="FC7" i="74"/>
  <c r="FB7" i="74"/>
  <c r="FA7" i="74"/>
  <c r="EZ7" i="74"/>
  <c r="EY7" i="74"/>
  <c r="EX7" i="74"/>
  <c r="EW7" i="74"/>
  <c r="EV7" i="74"/>
  <c r="EU7" i="74"/>
  <c r="ET7" i="74"/>
  <c r="ES7" i="74"/>
  <c r="ER7" i="74"/>
  <c r="EQ7" i="74"/>
  <c r="EP7" i="74"/>
  <c r="EO7" i="74"/>
  <c r="EN7" i="74"/>
  <c r="EM7" i="74"/>
  <c r="EL7" i="74"/>
  <c r="EK7" i="74"/>
  <c r="EJ7" i="74"/>
  <c r="EI7" i="74"/>
  <c r="EH7" i="74"/>
  <c r="EG7" i="74"/>
  <c r="EF7" i="74"/>
  <c r="EE7" i="74"/>
  <c r="ED7" i="74"/>
  <c r="EC7" i="74"/>
  <c r="EB7" i="74"/>
  <c r="EA7" i="74"/>
  <c r="DY7" i="74"/>
  <c r="DX7" i="74"/>
  <c r="DW7" i="74"/>
  <c r="DV7" i="74"/>
  <c r="DU7" i="74"/>
  <c r="DT7" i="74"/>
  <c r="DS7" i="74"/>
  <c r="DR7" i="74"/>
  <c r="DQ7" i="74"/>
  <c r="DP7" i="74"/>
  <c r="DO7" i="74"/>
  <c r="DN7" i="74"/>
  <c r="DK7" i="74"/>
  <c r="DJ7" i="74"/>
  <c r="DI7" i="74"/>
  <c r="DH7" i="74"/>
  <c r="DG7" i="74"/>
  <c r="DF7" i="74"/>
  <c r="DE7" i="74"/>
  <c r="DD7" i="74"/>
  <c r="DC7" i="74"/>
  <c r="DB7" i="74"/>
  <c r="DA7" i="74"/>
  <c r="CV7" i="74"/>
  <c r="CU7" i="74"/>
  <c r="CT7" i="74"/>
  <c r="CS7" i="74"/>
  <c r="GN7" i="74" s="1"/>
  <c r="CR7" i="74"/>
  <c r="CQ7" i="74"/>
  <c r="CP7" i="74"/>
  <c r="CO7" i="74"/>
  <c r="DZ7" i="74" s="1"/>
  <c r="CN7" i="74"/>
  <c r="CM7" i="74"/>
  <c r="CL7" i="74"/>
  <c r="CG7" i="74"/>
  <c r="DL7" i="74" s="1"/>
  <c r="CG7" i="74" a="1"/>
  <c r="AW7" i="74"/>
  <c r="AV7" i="74"/>
  <c r="J7" i="74"/>
  <c r="HI7" i="74" s="1"/>
  <c r="G7" i="74"/>
  <c r="IL6" i="74"/>
  <c r="HX6" i="74" a="1"/>
  <c r="HX6" i="74" s="1"/>
  <c r="IW6" i="74" s="1"/>
  <c r="HW6" i="74" a="1"/>
  <c r="HW6" i="74" s="1"/>
  <c r="IV6" i="74" s="1"/>
  <c r="HV6" i="74" a="1"/>
  <c r="HV6" i="74" s="1"/>
  <c r="IU6" i="74" s="1"/>
  <c r="HU6" i="74" a="1"/>
  <c r="HU6" i="74" s="1"/>
  <c r="IT6" i="74" s="1"/>
  <c r="HT6" i="74" a="1"/>
  <c r="HT6" i="74" s="1"/>
  <c r="IS6" i="74" s="1"/>
  <c r="HS6" i="74" a="1"/>
  <c r="HS6" i="74" s="1"/>
  <c r="IR6" i="74" s="1"/>
  <c r="HR6" i="74" a="1"/>
  <c r="HR6" i="74" s="1"/>
  <c r="IQ6" i="74" s="1"/>
  <c r="HQ6" i="74" a="1"/>
  <c r="HQ6" i="74" s="1"/>
  <c r="IP6" i="74" s="1"/>
  <c r="HP6" i="74" a="1"/>
  <c r="HP6" i="74" s="1"/>
  <c r="IO6" i="74" s="1"/>
  <c r="HL6" i="74"/>
  <c r="HJ6" i="74"/>
  <c r="HH6" i="74"/>
  <c r="HB6" i="74"/>
  <c r="HA6" i="74"/>
  <c r="GZ6" i="74"/>
  <c r="GY6" i="74"/>
  <c r="GX6" i="74"/>
  <c r="GW6" i="74"/>
  <c r="GV6" i="74"/>
  <c r="HC6" i="74" s="1"/>
  <c r="GU6" i="74"/>
  <c r="GT6" i="74"/>
  <c r="GP6" i="74"/>
  <c r="GN6" i="74"/>
  <c r="GM6" i="74"/>
  <c r="GL6" i="74"/>
  <c r="GI6" i="74"/>
  <c r="GH6" i="74"/>
  <c r="GG6" i="74"/>
  <c r="GF6" i="74"/>
  <c r="GE6" i="74"/>
  <c r="GD6" i="74"/>
  <c r="GC6" i="74"/>
  <c r="GB6" i="74"/>
  <c r="GA6" i="74"/>
  <c r="FZ6" i="74"/>
  <c r="FY6" i="74"/>
  <c r="FX6" i="74"/>
  <c r="FW6" i="74"/>
  <c r="FV6" i="74"/>
  <c r="FU6" i="74"/>
  <c r="FT6" i="74"/>
  <c r="FS6" i="74"/>
  <c r="FR6" i="74"/>
  <c r="FQ6" i="74"/>
  <c r="FP6" i="74"/>
  <c r="FO6" i="74"/>
  <c r="FN6" i="74"/>
  <c r="FM6" i="74"/>
  <c r="FK6" i="74"/>
  <c r="FJ6" i="74"/>
  <c r="FI6" i="74"/>
  <c r="FL6" i="74" s="1"/>
  <c r="FH6" i="74"/>
  <c r="FG6" i="74"/>
  <c r="FF6" i="74"/>
  <c r="FE6" i="74"/>
  <c r="FD6" i="74"/>
  <c r="FC6" i="74"/>
  <c r="FB6" i="74"/>
  <c r="FA6" i="74"/>
  <c r="EZ6" i="74"/>
  <c r="EY6" i="74"/>
  <c r="EX6" i="74"/>
  <c r="EW6" i="74"/>
  <c r="EV6" i="74"/>
  <c r="EU6" i="74"/>
  <c r="ET6" i="74"/>
  <c r="ES6" i="74"/>
  <c r="ER6" i="74"/>
  <c r="EQ6" i="74"/>
  <c r="EP6" i="74"/>
  <c r="EO6" i="74"/>
  <c r="EN6" i="74"/>
  <c r="EM6" i="74"/>
  <c r="EL6" i="74"/>
  <c r="EK6" i="74"/>
  <c r="EJ6" i="74"/>
  <c r="EI6" i="74"/>
  <c r="EH6" i="74"/>
  <c r="EG6" i="74"/>
  <c r="EF6" i="74"/>
  <c r="EE6" i="74"/>
  <c r="ED6" i="74"/>
  <c r="EC6" i="74"/>
  <c r="EB6" i="74"/>
  <c r="EA6" i="74"/>
  <c r="DZ6" i="74"/>
  <c r="DY6" i="74"/>
  <c r="DX6" i="74"/>
  <c r="DV6" i="74"/>
  <c r="DU6" i="74"/>
  <c r="DT6" i="74"/>
  <c r="DS6" i="74"/>
  <c r="DR6" i="74"/>
  <c r="DQ6" i="74"/>
  <c r="DP6" i="74"/>
  <c r="DO6" i="74"/>
  <c r="DN6" i="74"/>
  <c r="DK6" i="74"/>
  <c r="DJ6" i="74"/>
  <c r="DI6" i="74"/>
  <c r="DH6" i="74"/>
  <c r="DG6" i="74"/>
  <c r="DF6" i="74"/>
  <c r="DE6" i="74"/>
  <c r="DD6" i="74"/>
  <c r="DC6" i="74"/>
  <c r="DB6" i="74"/>
  <c r="DA6" i="74"/>
  <c r="CV6" i="74"/>
  <c r="CU6" i="74"/>
  <c r="CT6" i="74"/>
  <c r="CS6" i="74"/>
  <c r="CR6" i="74"/>
  <c r="CQ6" i="74"/>
  <c r="CP6" i="74"/>
  <c r="GJ6" i="74" s="1"/>
  <c r="GK6" i="74" s="1"/>
  <c r="CO6" i="74"/>
  <c r="CN6" i="74"/>
  <c r="CM6" i="74"/>
  <c r="CL6" i="74"/>
  <c r="DW6" i="74" s="1"/>
  <c r="CG6" i="74" a="1"/>
  <c r="CG6" i="74" s="1"/>
  <c r="AW6" i="74"/>
  <c r="AV6" i="74"/>
  <c r="J6" i="74"/>
  <c r="HI6" i="74" s="1"/>
  <c r="G6" i="74"/>
  <c r="IS5" i="74"/>
  <c r="IR5" i="74"/>
  <c r="IL5" i="74"/>
  <c r="HX5" i="74" a="1"/>
  <c r="HX5" i="74" s="1"/>
  <c r="IW5" i="74" s="1"/>
  <c r="HW5" i="74" a="1"/>
  <c r="HW5" i="74" s="1"/>
  <c r="IV5" i="74" s="1"/>
  <c r="HV5" i="74"/>
  <c r="IU5" i="74" s="1"/>
  <c r="HV5" i="74" a="1"/>
  <c r="HU5" i="74" a="1"/>
  <c r="HU5" i="74" s="1"/>
  <c r="IT5" i="74" s="1"/>
  <c r="HT5" i="74"/>
  <c r="HT5" i="74" a="1"/>
  <c r="HS5" i="74"/>
  <c r="HS5" i="74" a="1"/>
  <c r="HR5" i="74" a="1"/>
  <c r="HR5" i="74" s="1"/>
  <c r="IQ5" i="74" s="1"/>
  <c r="HQ5" i="74" a="1"/>
  <c r="HQ5" i="74" s="1"/>
  <c r="IP5" i="74" s="1"/>
  <c r="HP5" i="74"/>
  <c r="IO5" i="74" s="1"/>
  <c r="HP5" i="74" a="1"/>
  <c r="HL5" i="74"/>
  <c r="HJ5" i="74"/>
  <c r="HH5" i="74"/>
  <c r="HB5" i="74"/>
  <c r="HA5" i="74"/>
  <c r="GZ5" i="74"/>
  <c r="GY5" i="74"/>
  <c r="GX5" i="74"/>
  <c r="GW5" i="74"/>
  <c r="HC5" i="74" s="1"/>
  <c r="GV5" i="74"/>
  <c r="GU5" i="74"/>
  <c r="GT5" i="74"/>
  <c r="GP5" i="74"/>
  <c r="GN5" i="74"/>
  <c r="GM5" i="74"/>
  <c r="GL5" i="74"/>
  <c r="GJ5" i="74"/>
  <c r="GK5" i="74" s="1"/>
  <c r="GI5" i="74"/>
  <c r="GH5" i="74"/>
  <c r="GG5" i="74"/>
  <c r="GF5" i="74"/>
  <c r="GE5" i="74"/>
  <c r="GD5" i="74"/>
  <c r="GC5" i="74"/>
  <c r="GB5" i="74"/>
  <c r="GA5" i="74"/>
  <c r="FZ5" i="74"/>
  <c r="FY5" i="74"/>
  <c r="FX5" i="74"/>
  <c r="FW5" i="74"/>
  <c r="FV5" i="74"/>
  <c r="FU5" i="74"/>
  <c r="FT5" i="74"/>
  <c r="FS5" i="74"/>
  <c r="FR5" i="74"/>
  <c r="FQ5" i="74"/>
  <c r="FP5" i="74"/>
  <c r="FO5" i="74"/>
  <c r="FN5" i="74"/>
  <c r="FK5" i="74"/>
  <c r="FJ5" i="74"/>
  <c r="FM5" i="74" s="1"/>
  <c r="FI5" i="74"/>
  <c r="FH5" i="74"/>
  <c r="FG5" i="74"/>
  <c r="FF5" i="74"/>
  <c r="FL5" i="74" s="1"/>
  <c r="FE5" i="74"/>
  <c r="FD5" i="74"/>
  <c r="FC5" i="74"/>
  <c r="FB5" i="74"/>
  <c r="FA5" i="74"/>
  <c r="EZ5" i="74"/>
  <c r="EY5" i="74"/>
  <c r="EX5" i="74"/>
  <c r="EW5" i="74"/>
  <c r="EV5" i="74"/>
  <c r="EU5" i="74"/>
  <c r="ET5" i="74"/>
  <c r="ES5" i="74"/>
  <c r="ER5" i="74"/>
  <c r="EQ5" i="74"/>
  <c r="EP5" i="74"/>
  <c r="EO5" i="74"/>
  <c r="EN5" i="74"/>
  <c r="EM5" i="74"/>
  <c r="EL5" i="74"/>
  <c r="EK5" i="74"/>
  <c r="EJ5" i="74"/>
  <c r="EI5" i="74"/>
  <c r="EH5" i="74"/>
  <c r="EG5" i="74"/>
  <c r="EF5" i="74"/>
  <c r="EE5" i="74"/>
  <c r="ED5" i="74"/>
  <c r="EC5" i="74"/>
  <c r="EB5" i="74"/>
  <c r="EA5" i="74"/>
  <c r="DZ5" i="74"/>
  <c r="DY5" i="74"/>
  <c r="DV5" i="74"/>
  <c r="DU5" i="74"/>
  <c r="DT5" i="74"/>
  <c r="DS5" i="74"/>
  <c r="DR5" i="74"/>
  <c r="DQ5" i="74"/>
  <c r="DP5" i="74"/>
  <c r="DO5" i="74"/>
  <c r="DN5" i="74"/>
  <c r="DK5" i="74"/>
  <c r="DJ5" i="74"/>
  <c r="DI5" i="74"/>
  <c r="DH5" i="74"/>
  <c r="DG5" i="74"/>
  <c r="DF5" i="74"/>
  <c r="DE5" i="74"/>
  <c r="DD5" i="74"/>
  <c r="DC5" i="74"/>
  <c r="DB5" i="74"/>
  <c r="DA5" i="74"/>
  <c r="CV5" i="74"/>
  <c r="CU5" i="74"/>
  <c r="CT5" i="74"/>
  <c r="CS5" i="74"/>
  <c r="CR5" i="74"/>
  <c r="CQ5" i="74"/>
  <c r="CP5" i="74"/>
  <c r="CO5" i="74"/>
  <c r="CN5" i="74"/>
  <c r="CM5" i="74"/>
  <c r="DX5" i="74" s="1"/>
  <c r="CL5" i="74"/>
  <c r="DW5" i="74" s="1"/>
  <c r="CG5" i="74" a="1"/>
  <c r="CG5" i="74" s="1"/>
  <c r="AW5" i="74"/>
  <c r="AV5" i="74"/>
  <c r="J5" i="74"/>
  <c r="HI5" i="74" s="1"/>
  <c r="G5" i="74"/>
  <c r="IL4" i="74"/>
  <c r="HX4" i="74" a="1"/>
  <c r="HX4" i="74" s="1"/>
  <c r="IW4" i="74" s="1"/>
  <c r="HW4" i="74" a="1"/>
  <c r="HW4" i="74" s="1"/>
  <c r="IV4" i="74" s="1"/>
  <c r="HV4" i="74" a="1"/>
  <c r="HV4" i="74" s="1"/>
  <c r="IU4" i="74" s="1"/>
  <c r="HU4" i="74" a="1"/>
  <c r="HU4" i="74" s="1"/>
  <c r="IT4" i="74" s="1"/>
  <c r="HT4" i="74" a="1"/>
  <c r="HT4" i="74" s="1"/>
  <c r="IS4" i="74" s="1"/>
  <c r="HS4" i="74" a="1"/>
  <c r="HS4" i="74" s="1"/>
  <c r="IR4" i="74" s="1"/>
  <c r="HR4" i="74" a="1"/>
  <c r="HR4" i="74" s="1"/>
  <c r="IQ4" i="74" s="1"/>
  <c r="HQ4" i="74" a="1"/>
  <c r="HQ4" i="74" s="1"/>
  <c r="IP4" i="74" s="1"/>
  <c r="HP4" i="74" a="1"/>
  <c r="HP4" i="74" s="1"/>
  <c r="IO4" i="74" s="1"/>
  <c r="HL4" i="74"/>
  <c r="HJ4" i="74"/>
  <c r="HH4" i="74"/>
  <c r="HB4" i="74"/>
  <c r="HA4" i="74"/>
  <c r="GZ4" i="74"/>
  <c r="GY4" i="74"/>
  <c r="GX4" i="74"/>
  <c r="HC4" i="74" s="1"/>
  <c r="GW4" i="74"/>
  <c r="GV4" i="74"/>
  <c r="GU4" i="74"/>
  <c r="GT4" i="74"/>
  <c r="GP4" i="74"/>
  <c r="GN4" i="74"/>
  <c r="GM4" i="74"/>
  <c r="GL4" i="74"/>
  <c r="GJ4" i="74"/>
  <c r="GK4" i="74" s="1"/>
  <c r="GI4" i="74"/>
  <c r="GH4" i="74"/>
  <c r="GG4" i="74"/>
  <c r="GF4" i="74"/>
  <c r="GE4" i="74"/>
  <c r="GD4" i="74"/>
  <c r="GC4" i="74"/>
  <c r="GB4" i="74"/>
  <c r="GA4" i="74"/>
  <c r="FZ4" i="74"/>
  <c r="FY4" i="74"/>
  <c r="FX4" i="74"/>
  <c r="FW4" i="74"/>
  <c r="FV4" i="74"/>
  <c r="FU4" i="74"/>
  <c r="FT4" i="74"/>
  <c r="FS4" i="74"/>
  <c r="FR4" i="74"/>
  <c r="FQ4" i="74"/>
  <c r="FP4" i="74"/>
  <c r="FO4" i="74"/>
  <c r="FL4" i="74"/>
  <c r="FK4" i="74"/>
  <c r="FJ4" i="74"/>
  <c r="FI4" i="74"/>
  <c r="FH4" i="74"/>
  <c r="FG4" i="74"/>
  <c r="FF4" i="74"/>
  <c r="FM4" i="74" s="1"/>
  <c r="FE4" i="74"/>
  <c r="FN4" i="74" s="1"/>
  <c r="FD4" i="74"/>
  <c r="FC4" i="74"/>
  <c r="FB4" i="74"/>
  <c r="FA4" i="74"/>
  <c r="EZ4" i="74"/>
  <c r="EY4" i="74"/>
  <c r="EX4" i="74"/>
  <c r="EW4" i="74"/>
  <c r="EV4" i="74"/>
  <c r="EU4" i="74"/>
  <c r="ET4" i="74"/>
  <c r="ES4" i="74"/>
  <c r="ER4" i="74"/>
  <c r="EQ4" i="74"/>
  <c r="EP4" i="74"/>
  <c r="EO4" i="74"/>
  <c r="EN4" i="74"/>
  <c r="EM4" i="74"/>
  <c r="EL4" i="74"/>
  <c r="EK4" i="74"/>
  <c r="EJ4" i="74"/>
  <c r="EI4" i="74"/>
  <c r="EH4" i="74"/>
  <c r="EG4" i="74"/>
  <c r="EF4" i="74"/>
  <c r="EE4" i="74"/>
  <c r="ED4" i="74"/>
  <c r="EC4" i="74"/>
  <c r="EB4" i="74"/>
  <c r="EA4" i="74"/>
  <c r="DZ4" i="74"/>
  <c r="DV4" i="74"/>
  <c r="DU4" i="74"/>
  <c r="DT4" i="74"/>
  <c r="DS4" i="74"/>
  <c r="DR4" i="74"/>
  <c r="DQ4" i="74"/>
  <c r="DP4" i="74"/>
  <c r="DO4" i="74"/>
  <c r="DN4" i="74"/>
  <c r="DK4" i="74"/>
  <c r="DJ4" i="74"/>
  <c r="DI4" i="74"/>
  <c r="DH4" i="74"/>
  <c r="DG4" i="74"/>
  <c r="DF4" i="74"/>
  <c r="DE4" i="74"/>
  <c r="DD4" i="74"/>
  <c r="DC4" i="74"/>
  <c r="DB4" i="74"/>
  <c r="DA4" i="74"/>
  <c r="CV4" i="74"/>
  <c r="CU4" i="74"/>
  <c r="CT4" i="74"/>
  <c r="CS4" i="74"/>
  <c r="CR4" i="74"/>
  <c r="CQ4" i="74"/>
  <c r="CP4" i="74"/>
  <c r="CO4" i="74"/>
  <c r="CN4" i="74"/>
  <c r="DY4" i="74" s="1"/>
  <c r="CM4" i="74"/>
  <c r="DX4" i="74" s="1"/>
  <c r="CL4" i="74"/>
  <c r="DW4" i="74" s="1"/>
  <c r="CG4" i="74" a="1"/>
  <c r="CG4" i="74" s="1"/>
  <c r="AW4" i="74"/>
  <c r="AV4" i="74"/>
  <c r="J4" i="74"/>
  <c r="HI4" i="74" s="1"/>
  <c r="G4" i="74"/>
  <c r="IS3" i="74"/>
  <c r="IL3" i="74"/>
  <c r="HX3" i="74" a="1"/>
  <c r="HX3" i="74" s="1"/>
  <c r="IW3" i="74" s="1"/>
  <c r="HW3" i="74"/>
  <c r="IV3" i="74" s="1"/>
  <c r="HW3" i="74" a="1"/>
  <c r="HV3" i="74" a="1"/>
  <c r="HV3" i="74" s="1"/>
  <c r="IU3" i="74" s="1"/>
  <c r="HU3" i="74"/>
  <c r="IT3" i="74" s="1"/>
  <c r="HU3" i="74" a="1"/>
  <c r="HT3" i="74"/>
  <c r="HT3" i="74" a="1"/>
  <c r="HS3" i="74" a="1"/>
  <c r="HS3" i="74" s="1"/>
  <c r="IR3" i="74" s="1"/>
  <c r="HR3" i="74" a="1"/>
  <c r="HR3" i="74" s="1"/>
  <c r="IQ3" i="74" s="1"/>
  <c r="HQ3" i="74"/>
  <c r="IP3" i="74" s="1"/>
  <c r="HQ3" i="74" a="1"/>
  <c r="HP3" i="74" a="1"/>
  <c r="HP3" i="74" s="1"/>
  <c r="IO3" i="74" s="1"/>
  <c r="HL3" i="74"/>
  <c r="HJ3" i="74"/>
  <c r="HH3" i="74"/>
  <c r="HC3" i="74"/>
  <c r="HB3" i="74"/>
  <c r="HA3" i="74"/>
  <c r="GZ3" i="74"/>
  <c r="GY3" i="74"/>
  <c r="GX3" i="74"/>
  <c r="GW3" i="74"/>
  <c r="GV3" i="74"/>
  <c r="GU3" i="74"/>
  <c r="GT3" i="74"/>
  <c r="GP3" i="74"/>
  <c r="GN3" i="74"/>
  <c r="GM3" i="74"/>
  <c r="GL3" i="74"/>
  <c r="GJ3" i="74"/>
  <c r="GK3" i="74" s="1"/>
  <c r="GI3" i="74"/>
  <c r="GH3" i="74"/>
  <c r="GG3" i="74"/>
  <c r="GF3" i="74"/>
  <c r="GE3" i="74"/>
  <c r="GD3" i="74"/>
  <c r="GC3" i="74"/>
  <c r="GB3" i="74"/>
  <c r="GA3" i="74"/>
  <c r="FZ3" i="74"/>
  <c r="FY3" i="74"/>
  <c r="FX3" i="74"/>
  <c r="FW3" i="74"/>
  <c r="FV3" i="74"/>
  <c r="FU3" i="74"/>
  <c r="FT3" i="74"/>
  <c r="FS3" i="74"/>
  <c r="FR3" i="74"/>
  <c r="FQ3" i="74"/>
  <c r="FP3" i="74"/>
  <c r="FM3" i="74"/>
  <c r="FL3" i="74"/>
  <c r="FJ3" i="74"/>
  <c r="FI3" i="74"/>
  <c r="FH3" i="74"/>
  <c r="FK3" i="74" s="1"/>
  <c r="FG3" i="74"/>
  <c r="FF3" i="74"/>
  <c r="FE3" i="74"/>
  <c r="FO3" i="74" s="1"/>
  <c r="FD3" i="74"/>
  <c r="FC3" i="74"/>
  <c r="FB3" i="74"/>
  <c r="FA3" i="74"/>
  <c r="EZ3" i="74"/>
  <c r="EY3" i="74"/>
  <c r="EX3" i="74"/>
  <c r="EW3" i="74"/>
  <c r="EV3" i="74"/>
  <c r="EU3" i="74"/>
  <c r="ET3" i="74"/>
  <c r="ES3" i="74"/>
  <c r="ER3" i="74"/>
  <c r="EQ3" i="74"/>
  <c r="EP3" i="74"/>
  <c r="EO3" i="74"/>
  <c r="EN3" i="74"/>
  <c r="EM3" i="74"/>
  <c r="EL3" i="74"/>
  <c r="EK3" i="74"/>
  <c r="EJ3" i="74"/>
  <c r="EI3" i="74"/>
  <c r="EH3" i="74"/>
  <c r="EG3" i="74"/>
  <c r="EF3" i="74"/>
  <c r="EE3" i="74"/>
  <c r="ED3" i="74"/>
  <c r="EC3" i="74"/>
  <c r="EB3" i="74"/>
  <c r="EA3" i="74"/>
  <c r="DV3" i="74"/>
  <c r="DU3" i="74"/>
  <c r="DT3" i="74"/>
  <c r="DS3" i="74"/>
  <c r="DR3" i="74"/>
  <c r="DQ3" i="74"/>
  <c r="DP3" i="74"/>
  <c r="DO3" i="74"/>
  <c r="DN3" i="74"/>
  <c r="DK3" i="74"/>
  <c r="DJ3" i="74"/>
  <c r="DI3" i="74"/>
  <c r="DH3" i="74"/>
  <c r="DG3" i="74"/>
  <c r="DF3" i="74"/>
  <c r="DE3" i="74"/>
  <c r="DD3" i="74"/>
  <c r="DC3" i="74"/>
  <c r="DB3" i="74"/>
  <c r="DA3" i="74"/>
  <c r="CV3" i="74"/>
  <c r="CU3" i="74"/>
  <c r="CT3" i="74"/>
  <c r="CS3" i="74"/>
  <c r="CR3" i="74"/>
  <c r="CQ3" i="74"/>
  <c r="CP3" i="74"/>
  <c r="CO3" i="74"/>
  <c r="DZ3" i="74" s="1"/>
  <c r="CN3" i="74"/>
  <c r="DY3" i="74" s="1"/>
  <c r="CM3" i="74"/>
  <c r="DX3" i="74" s="1"/>
  <c r="CL3" i="74"/>
  <c r="DW3" i="74" s="1"/>
  <c r="CK3" i="74"/>
  <c r="CZ3" i="74" s="1"/>
  <c r="CG3" i="74"/>
  <c r="IM3" i="74" s="1"/>
  <c r="CG3" i="74" a="1"/>
  <c r="AW3" i="74"/>
  <c r="AV3" i="74"/>
  <c r="J3" i="74"/>
  <c r="HI3" i="74" s="1"/>
  <c r="G3" i="74"/>
  <c r="IL2" i="74"/>
  <c r="HX2" i="74" a="1"/>
  <c r="HX2" i="74" s="1"/>
  <c r="IW2" i="74" s="1"/>
  <c r="HW2" i="74" a="1"/>
  <c r="HW2" i="74" s="1"/>
  <c r="IV2" i="74" s="1"/>
  <c r="HV2" i="74" a="1"/>
  <c r="HV2" i="74" s="1"/>
  <c r="IU2" i="74" s="1"/>
  <c r="HU2" i="74" a="1"/>
  <c r="HU2" i="74" s="1"/>
  <c r="IT2" i="74" s="1"/>
  <c r="HT2" i="74" a="1"/>
  <c r="HT2" i="74" s="1"/>
  <c r="IS2" i="74" s="1"/>
  <c r="HS2" i="74"/>
  <c r="IR2" i="74" s="1"/>
  <c r="HS2" i="74" a="1"/>
  <c r="HR2" i="74" a="1"/>
  <c r="HR2" i="74" s="1"/>
  <c r="IQ2" i="74" s="1"/>
  <c r="HQ2" i="74" a="1"/>
  <c r="HQ2" i="74" s="1"/>
  <c r="IP2" i="74" s="1"/>
  <c r="HP2" i="74" a="1"/>
  <c r="HP2" i="74" s="1"/>
  <c r="IO2" i="74" s="1"/>
  <c r="HL2" i="74"/>
  <c r="HJ2" i="74"/>
  <c r="HI2" i="74"/>
  <c r="HH2" i="74"/>
  <c r="HB2" i="74"/>
  <c r="HA2" i="74"/>
  <c r="GZ2" i="74"/>
  <c r="GY2" i="74"/>
  <c r="GX2" i="74"/>
  <c r="GW2" i="74"/>
  <c r="GV2" i="74"/>
  <c r="GU2" i="74"/>
  <c r="HC2" i="74" s="1"/>
  <c r="GT2" i="74"/>
  <c r="GP2" i="74"/>
  <c r="GI2" i="74"/>
  <c r="GH2" i="74"/>
  <c r="GG2" i="74"/>
  <c r="GF2" i="74"/>
  <c r="GE2" i="74"/>
  <c r="GD2" i="74"/>
  <c r="GC2" i="74"/>
  <c r="GB2" i="74"/>
  <c r="GA2" i="74"/>
  <c r="FZ2" i="74"/>
  <c r="FY2" i="74"/>
  <c r="FX2" i="74"/>
  <c r="FW2" i="74"/>
  <c r="FV2" i="74"/>
  <c r="FU2" i="74"/>
  <c r="FT2" i="74"/>
  <c r="FS2" i="74"/>
  <c r="FR2" i="74"/>
  <c r="FQ2" i="74"/>
  <c r="FP2" i="74"/>
  <c r="FO2" i="74"/>
  <c r="FN2" i="74"/>
  <c r="FJ2" i="74"/>
  <c r="FM2" i="74" s="1"/>
  <c r="FI2" i="74"/>
  <c r="FL2" i="74" s="1"/>
  <c r="FH2" i="74"/>
  <c r="FK2" i="74" s="1"/>
  <c r="FG2" i="74"/>
  <c r="FF2" i="74"/>
  <c r="FE2" i="74"/>
  <c r="FD2" i="74"/>
  <c r="FC2" i="74"/>
  <c r="FB2" i="74"/>
  <c r="FA2" i="74"/>
  <c r="EZ2" i="74"/>
  <c r="EY2" i="74"/>
  <c r="EX2" i="74"/>
  <c r="EW2" i="74"/>
  <c r="EV2" i="74"/>
  <c r="EU2" i="74"/>
  <c r="ET2" i="74"/>
  <c r="ES2" i="74"/>
  <c r="ER2" i="74"/>
  <c r="EQ2" i="74"/>
  <c r="EP2" i="74"/>
  <c r="EO2" i="74"/>
  <c r="EN2" i="74"/>
  <c r="EM2" i="74"/>
  <c r="EL2" i="74"/>
  <c r="EK2" i="74"/>
  <c r="EJ2" i="74"/>
  <c r="EI2" i="74"/>
  <c r="EH2" i="74"/>
  <c r="EG2" i="74"/>
  <c r="EF2" i="74"/>
  <c r="EE2" i="74"/>
  <c r="ED2" i="74"/>
  <c r="EC2" i="74"/>
  <c r="EB2" i="74"/>
  <c r="EA2" i="74"/>
  <c r="DY2" i="74"/>
  <c r="DX2" i="74"/>
  <c r="DV2" i="74"/>
  <c r="DU2" i="74"/>
  <c r="DT2" i="74"/>
  <c r="DS2" i="74"/>
  <c r="DR2" i="74"/>
  <c r="DQ2" i="74"/>
  <c r="DP2" i="74"/>
  <c r="DO2" i="74"/>
  <c r="DN2" i="74"/>
  <c r="DK2" i="74"/>
  <c r="DJ2" i="74"/>
  <c r="DI2" i="74"/>
  <c r="DH2" i="74"/>
  <c r="DG2" i="74"/>
  <c r="DF2" i="74"/>
  <c r="DE2" i="74"/>
  <c r="DD2" i="74"/>
  <c r="DC2" i="74"/>
  <c r="DB2" i="74"/>
  <c r="DA2" i="74"/>
  <c r="CV2" i="74"/>
  <c r="CU2" i="74"/>
  <c r="CT2" i="74"/>
  <c r="CS2" i="74"/>
  <c r="GN2" i="74" s="1"/>
  <c r="CR2" i="74"/>
  <c r="GM2" i="74" s="1"/>
  <c r="CQ2" i="74"/>
  <c r="GL2" i="74" s="1"/>
  <c r="CP2" i="74"/>
  <c r="GJ2" i="74" s="1"/>
  <c r="GK2" i="74" s="1"/>
  <c r="CO2" i="74"/>
  <c r="DZ2" i="74" s="1"/>
  <c r="CN2" i="74"/>
  <c r="CM2" i="74"/>
  <c r="CL2" i="74"/>
  <c r="DW2" i="74" s="1"/>
  <c r="CG2" i="74" a="1"/>
  <c r="CG2" i="74" s="1"/>
  <c r="AW2" i="74"/>
  <c r="AV2" i="74"/>
  <c r="AX2" i="74" s="1"/>
  <c r="J2" i="74"/>
  <c r="G2" i="74"/>
  <c r="IL2" i="73"/>
  <c r="HX2" i="73" a="1"/>
  <c r="HX2" i="73" s="1"/>
  <c r="IW2" i="73" s="1"/>
  <c r="HW2" i="73" a="1"/>
  <c r="HW2" i="73" s="1"/>
  <c r="IV2" i="73" s="1"/>
  <c r="HV2" i="73" a="1"/>
  <c r="HV2" i="73" s="1"/>
  <c r="IU2" i="73" s="1"/>
  <c r="HU2" i="73" a="1"/>
  <c r="HU2" i="73" s="1"/>
  <c r="IT2" i="73" s="1"/>
  <c r="HT2" i="73" a="1"/>
  <c r="HT2" i="73" s="1"/>
  <c r="IS2" i="73" s="1"/>
  <c r="HS2" i="73"/>
  <c r="IR2" i="73" s="1"/>
  <c r="HS2" i="73" a="1"/>
  <c r="HR2" i="73" a="1"/>
  <c r="HR2" i="73" s="1"/>
  <c r="IQ2" i="73" s="1"/>
  <c r="HQ2" i="73" a="1"/>
  <c r="HQ2" i="73" s="1"/>
  <c r="IP2" i="73" s="1"/>
  <c r="HP2" i="73" a="1"/>
  <c r="HP2" i="73" s="1"/>
  <c r="IO2" i="73" s="1"/>
  <c r="HL2" i="73"/>
  <c r="HJ2" i="73"/>
  <c r="HI2" i="73"/>
  <c r="HH2" i="73"/>
  <c r="HB2" i="73"/>
  <c r="HA2" i="73"/>
  <c r="GZ2" i="73"/>
  <c r="GY2" i="73"/>
  <c r="GX2" i="73"/>
  <c r="GW2" i="73"/>
  <c r="GV2" i="73"/>
  <c r="GU2" i="73"/>
  <c r="HC2" i="73" s="1"/>
  <c r="GT2" i="73"/>
  <c r="GP2" i="73"/>
  <c r="GI2" i="73"/>
  <c r="GH2" i="73"/>
  <c r="GG2" i="73"/>
  <c r="GF2" i="73"/>
  <c r="GE2" i="73"/>
  <c r="GD2" i="73"/>
  <c r="GC2" i="73"/>
  <c r="GB2" i="73"/>
  <c r="GA2" i="73"/>
  <c r="FZ2" i="73"/>
  <c r="FY2" i="73"/>
  <c r="FX2" i="73"/>
  <c r="FW2" i="73"/>
  <c r="FV2" i="73"/>
  <c r="FU2" i="73"/>
  <c r="FT2" i="73"/>
  <c r="FS2" i="73"/>
  <c r="FR2" i="73"/>
  <c r="FQ2" i="73"/>
  <c r="FP2" i="73"/>
  <c r="FO2" i="73"/>
  <c r="FN2" i="73"/>
  <c r="FJ2" i="73"/>
  <c r="FM2" i="73" s="1"/>
  <c r="FI2" i="73"/>
  <c r="FL2" i="73" s="1"/>
  <c r="FH2" i="73"/>
  <c r="FK2" i="73" s="1"/>
  <c r="FG2" i="73"/>
  <c r="FF2" i="73"/>
  <c r="FE2" i="73"/>
  <c r="FD2" i="73"/>
  <c r="FC2" i="73"/>
  <c r="FB2" i="73"/>
  <c r="FA2" i="73"/>
  <c r="EZ2" i="73"/>
  <c r="EY2" i="73"/>
  <c r="EX2" i="73"/>
  <c r="EW2" i="73"/>
  <c r="EV2" i="73"/>
  <c r="EU2" i="73"/>
  <c r="ET2" i="73"/>
  <c r="ES2" i="73"/>
  <c r="ER2" i="73"/>
  <c r="EQ2" i="73"/>
  <c r="EP2" i="73"/>
  <c r="EO2" i="73"/>
  <c r="EN2" i="73"/>
  <c r="EM2" i="73"/>
  <c r="EL2" i="73"/>
  <c r="EK2" i="73"/>
  <c r="EJ2" i="73"/>
  <c r="EI2" i="73"/>
  <c r="EH2" i="73"/>
  <c r="EG2" i="73"/>
  <c r="EF2" i="73"/>
  <c r="EE2" i="73"/>
  <c r="ED2" i="73"/>
  <c r="EC2" i="73"/>
  <c r="EB2" i="73"/>
  <c r="EA2" i="73"/>
  <c r="DY2" i="73"/>
  <c r="DX2" i="73"/>
  <c r="DV2" i="73"/>
  <c r="DU2" i="73"/>
  <c r="DT2" i="73"/>
  <c r="DS2" i="73"/>
  <c r="DR2" i="73"/>
  <c r="DQ2" i="73"/>
  <c r="DP2" i="73"/>
  <c r="DO2" i="73"/>
  <c r="DN2" i="73"/>
  <c r="DK2" i="73"/>
  <c r="DJ2" i="73"/>
  <c r="DI2" i="73"/>
  <c r="DH2" i="73"/>
  <c r="DG2" i="73"/>
  <c r="DF2" i="73"/>
  <c r="DE2" i="73"/>
  <c r="DD2" i="73"/>
  <c r="DC2" i="73"/>
  <c r="DB2" i="73"/>
  <c r="DA2" i="73"/>
  <c r="CV2" i="73"/>
  <c r="CU2" i="73"/>
  <c r="CT2" i="73"/>
  <c r="CS2" i="73"/>
  <c r="GN2" i="73" s="1"/>
  <c r="CR2" i="73"/>
  <c r="GM2" i="73" s="1"/>
  <c r="CQ2" i="73"/>
  <c r="GL2" i="73" s="1"/>
  <c r="CP2" i="73"/>
  <c r="GJ2" i="73" s="1"/>
  <c r="GK2" i="73" s="1"/>
  <c r="CO2" i="73"/>
  <c r="DZ2" i="73" s="1"/>
  <c r="CN2" i="73"/>
  <c r="CM2" i="73"/>
  <c r="CL2" i="73"/>
  <c r="DW2" i="73" s="1"/>
  <c r="CG2" i="73" a="1"/>
  <c r="CG2" i="73" s="1"/>
  <c r="AW2" i="73"/>
  <c r="AV2" i="73"/>
  <c r="AX2" i="73" s="1"/>
  <c r="J2" i="73"/>
  <c r="G2" i="73"/>
  <c r="HX3" i="73" a="1"/>
  <c r="HX3" i="73" s="1"/>
  <c r="IW3" i="73" s="1"/>
  <c r="HW3" i="73" a="1"/>
  <c r="HW3" i="73" s="1"/>
  <c r="IV3" i="73" s="1"/>
  <c r="HV3" i="73" a="1"/>
  <c r="HV3" i="73" s="1"/>
  <c r="IU3" i="73" s="1"/>
  <c r="HU3" i="73" a="1"/>
  <c r="HU3" i="73" s="1"/>
  <c r="IT3" i="73" s="1"/>
  <c r="HT3" i="73" a="1"/>
  <c r="HT3" i="73" s="1"/>
  <c r="IS3" i="73" s="1"/>
  <c r="HS3" i="73" a="1"/>
  <c r="HS3" i="73" s="1"/>
  <c r="IR3" i="73" s="1"/>
  <c r="HR3" i="73" a="1"/>
  <c r="HR3" i="73" s="1"/>
  <c r="IQ3" i="73" s="1"/>
  <c r="HQ3" i="73" a="1"/>
  <c r="HQ3" i="73" s="1"/>
  <c r="IP3" i="73" s="1"/>
  <c r="HP3" i="73" a="1"/>
  <c r="HP3" i="73" s="1"/>
  <c r="IO3" i="73" s="1"/>
  <c r="HL3" i="73"/>
  <c r="HJ3" i="73"/>
  <c r="HH3" i="73"/>
  <c r="HI3" i="73" s="1"/>
  <c r="HB3" i="73"/>
  <c r="HA3" i="73"/>
  <c r="GZ3" i="73"/>
  <c r="GY3" i="73"/>
  <c r="GX3" i="73"/>
  <c r="GW3" i="73"/>
  <c r="GV3" i="73"/>
  <c r="GU3" i="73"/>
  <c r="GT3" i="73"/>
  <c r="HC3" i="73" s="1"/>
  <c r="GP3" i="73"/>
  <c r="GN3" i="73"/>
  <c r="GM3" i="73"/>
  <c r="GL3" i="73"/>
  <c r="GJ3" i="73"/>
  <c r="GK3" i="73" s="1"/>
  <c r="GI3" i="73"/>
  <c r="GH3" i="73"/>
  <c r="GG3" i="73"/>
  <c r="GF3" i="73"/>
  <c r="GE3" i="73"/>
  <c r="GB3" i="73"/>
  <c r="GA3" i="73"/>
  <c r="FZ3" i="73"/>
  <c r="FY3" i="73"/>
  <c r="FW3" i="73"/>
  <c r="FV3" i="73"/>
  <c r="FU3" i="73"/>
  <c r="FT3" i="73"/>
  <c r="FS3" i="73"/>
  <c r="FR3" i="73"/>
  <c r="FQ3" i="73"/>
  <c r="FP3" i="73"/>
  <c r="FJ3" i="73"/>
  <c r="FM3" i="73" s="1"/>
  <c r="FI3" i="73"/>
  <c r="FL3" i="73" s="1"/>
  <c r="FH3" i="73"/>
  <c r="FK3" i="73" s="1"/>
  <c r="FG3" i="73"/>
  <c r="FF3" i="73"/>
  <c r="FE3" i="73"/>
  <c r="FO3" i="73" s="1"/>
  <c r="FD3" i="73"/>
  <c r="FB3" i="73"/>
  <c r="FA3" i="73"/>
  <c r="EZ3" i="73"/>
  <c r="EY3" i="73"/>
  <c r="EX3" i="73"/>
  <c r="EW3" i="73"/>
  <c r="EV3" i="73"/>
  <c r="EU3" i="73"/>
  <c r="ET3" i="73"/>
  <c r="ES3" i="73"/>
  <c r="ER3" i="73"/>
  <c r="EQ3" i="73"/>
  <c r="EP3" i="73"/>
  <c r="EO3" i="73"/>
  <c r="EN3" i="73"/>
  <c r="EM3" i="73"/>
  <c r="EL3" i="73"/>
  <c r="EK3" i="73"/>
  <c r="EJ3" i="73"/>
  <c r="EI3" i="73"/>
  <c r="EH3" i="73"/>
  <c r="EG3" i="73"/>
  <c r="EF3" i="73"/>
  <c r="EE3" i="73"/>
  <c r="ED3" i="73"/>
  <c r="EC3" i="73"/>
  <c r="EB3" i="73"/>
  <c r="EA3" i="73"/>
  <c r="DU3" i="73"/>
  <c r="DT3" i="73"/>
  <c r="DS3" i="73"/>
  <c r="DR3" i="73"/>
  <c r="DQ3" i="73"/>
  <c r="DP3" i="73"/>
  <c r="DO3" i="73"/>
  <c r="DN3" i="73"/>
  <c r="DK3" i="73"/>
  <c r="DJ3" i="73"/>
  <c r="DI3" i="73"/>
  <c r="DH3" i="73"/>
  <c r="DG3" i="73"/>
  <c r="DF3" i="73"/>
  <c r="DE3" i="73"/>
  <c r="DD3" i="73"/>
  <c r="DB3" i="73"/>
  <c r="DA3" i="73"/>
  <c r="CV3" i="73"/>
  <c r="CU3" i="73"/>
  <c r="CT3" i="73"/>
  <c r="CS3" i="73"/>
  <c r="CR3" i="73"/>
  <c r="CQ3" i="73"/>
  <c r="CP3" i="73"/>
  <c r="CO3" i="73"/>
  <c r="DZ3" i="73" s="1"/>
  <c r="CN3" i="73"/>
  <c r="DY3" i="73" s="1"/>
  <c r="CM3" i="73"/>
  <c r="DX3" i="73" s="1"/>
  <c r="CL3" i="73"/>
  <c r="DW3" i="73" s="1"/>
  <c r="CG3" i="73" a="1"/>
  <c r="CG3" i="73" s="1"/>
  <c r="AW3" i="73"/>
  <c r="AV3" i="73"/>
  <c r="J3" i="73"/>
  <c r="G3" i="73"/>
  <c r="HX3" i="72" a="1"/>
  <c r="HX3" i="72" s="1"/>
  <c r="IW3" i="72" s="1"/>
  <c r="HW3" i="72" a="1"/>
  <c r="HW3" i="72" s="1"/>
  <c r="IV3" i="72" s="1"/>
  <c r="HV3" i="72" a="1"/>
  <c r="HV3" i="72" s="1"/>
  <c r="IU3" i="72" s="1"/>
  <c r="HU3" i="72" a="1"/>
  <c r="HU3" i="72" s="1"/>
  <c r="IT3" i="72" s="1"/>
  <c r="HT3" i="72" a="1"/>
  <c r="HT3" i="72" s="1"/>
  <c r="IS3" i="72" s="1"/>
  <c r="HS3" i="72" a="1"/>
  <c r="HS3" i="72" s="1"/>
  <c r="IR3" i="72" s="1"/>
  <c r="HR3" i="72" a="1"/>
  <c r="HR3" i="72" s="1"/>
  <c r="IQ3" i="72" s="1"/>
  <c r="HQ3" i="72" a="1"/>
  <c r="HQ3" i="72" s="1"/>
  <c r="IP3" i="72" s="1"/>
  <c r="HP3" i="72" a="1"/>
  <c r="HP3" i="72" s="1"/>
  <c r="IO3" i="72" s="1"/>
  <c r="HL3" i="72"/>
  <c r="HJ3" i="72"/>
  <c r="HH3" i="72"/>
  <c r="HI3" i="72" s="1"/>
  <c r="HB3" i="72"/>
  <c r="HA3" i="72"/>
  <c r="GZ3" i="72"/>
  <c r="GY3" i="72"/>
  <c r="GX3" i="72"/>
  <c r="GW3" i="72"/>
  <c r="GV3" i="72"/>
  <c r="GU3" i="72"/>
  <c r="GT3" i="72"/>
  <c r="HC3" i="72" s="1"/>
  <c r="GP3" i="72"/>
  <c r="GL3" i="72"/>
  <c r="GJ3" i="72"/>
  <c r="GK3" i="72" s="1"/>
  <c r="GI3" i="72"/>
  <c r="GH3" i="72"/>
  <c r="GG3" i="72"/>
  <c r="GF3" i="72"/>
  <c r="GE3" i="72"/>
  <c r="GB3" i="72"/>
  <c r="GA3" i="72"/>
  <c r="FZ3" i="72"/>
  <c r="FY3" i="72"/>
  <c r="FW3" i="72"/>
  <c r="FV3" i="72"/>
  <c r="FU3" i="72"/>
  <c r="FT3" i="72"/>
  <c r="FS3" i="72"/>
  <c r="FR3" i="72"/>
  <c r="FQ3" i="72"/>
  <c r="FP3" i="72"/>
  <c r="FJ3" i="72"/>
  <c r="FM3" i="72" s="1"/>
  <c r="FI3" i="72"/>
  <c r="FL3" i="72" s="1"/>
  <c r="FH3" i="72"/>
  <c r="FK3" i="72" s="1"/>
  <c r="FG3" i="72"/>
  <c r="FF3" i="72"/>
  <c r="FE3" i="72"/>
  <c r="FO3" i="72" s="1"/>
  <c r="FD3" i="72"/>
  <c r="FB3" i="72"/>
  <c r="FA3" i="72"/>
  <c r="EZ3" i="72"/>
  <c r="EY3" i="72"/>
  <c r="EX3" i="72"/>
  <c r="EW3" i="72"/>
  <c r="EV3" i="72"/>
  <c r="EU3" i="72"/>
  <c r="ET3" i="72"/>
  <c r="ES3" i="72"/>
  <c r="ER3" i="72"/>
  <c r="EQ3" i="72"/>
  <c r="EP3" i="72"/>
  <c r="EO3" i="72"/>
  <c r="EN3" i="72"/>
  <c r="EM3" i="72"/>
  <c r="EL3" i="72"/>
  <c r="EK3" i="72"/>
  <c r="EJ3" i="72"/>
  <c r="EI3" i="72"/>
  <c r="EH3" i="72"/>
  <c r="EG3" i="72"/>
  <c r="EF3" i="72"/>
  <c r="EE3" i="72"/>
  <c r="ED3" i="72"/>
  <c r="EC3" i="72"/>
  <c r="EB3" i="72"/>
  <c r="EA3" i="72"/>
  <c r="DU3" i="72"/>
  <c r="DT3" i="72"/>
  <c r="DS3" i="72"/>
  <c r="DR3" i="72"/>
  <c r="DQ3" i="72"/>
  <c r="DP3" i="72"/>
  <c r="DO3" i="72"/>
  <c r="DN3" i="72"/>
  <c r="DK3" i="72"/>
  <c r="DJ3" i="72"/>
  <c r="DI3" i="72"/>
  <c r="DH3" i="72"/>
  <c r="DG3" i="72"/>
  <c r="DF3" i="72"/>
  <c r="DE3" i="72"/>
  <c r="DD3" i="72"/>
  <c r="DB3" i="72"/>
  <c r="DA3" i="72"/>
  <c r="CV3" i="72"/>
  <c r="CU3" i="72"/>
  <c r="CT3" i="72"/>
  <c r="CS3" i="72"/>
  <c r="GN3" i="72" s="1"/>
  <c r="CR3" i="72"/>
  <c r="GM3" i="72" s="1"/>
  <c r="CQ3" i="72"/>
  <c r="CP3" i="72"/>
  <c r="CO3" i="72"/>
  <c r="DZ3" i="72" s="1"/>
  <c r="CN3" i="72"/>
  <c r="DY3" i="72" s="1"/>
  <c r="CM3" i="72"/>
  <c r="DX3" i="72" s="1"/>
  <c r="CL3" i="72"/>
  <c r="DW3" i="72" s="1"/>
  <c r="CG3" i="72" a="1"/>
  <c r="CG3" i="72" s="1"/>
  <c r="AW3" i="72"/>
  <c r="AV3" i="72"/>
  <c r="J3" i="72"/>
  <c r="G3" i="72"/>
  <c r="IL2" i="72"/>
  <c r="HX2" i="72" a="1"/>
  <c r="HX2" i="72" s="1"/>
  <c r="IW2" i="72" s="1"/>
  <c r="HW2" i="72" a="1"/>
  <c r="HW2" i="72" s="1"/>
  <c r="IV2" i="72" s="1"/>
  <c r="HV2" i="72" a="1"/>
  <c r="HV2" i="72" s="1"/>
  <c r="IU2" i="72" s="1"/>
  <c r="HU2" i="72" a="1"/>
  <c r="HU2" i="72" s="1"/>
  <c r="IT2" i="72" s="1"/>
  <c r="HT2" i="72" a="1"/>
  <c r="HT2" i="72" s="1"/>
  <c r="IS2" i="72" s="1"/>
  <c r="HS2" i="72" a="1"/>
  <c r="HS2" i="72" s="1"/>
  <c r="IR2" i="72" s="1"/>
  <c r="HR2" i="72" a="1"/>
  <c r="HR2" i="72" s="1"/>
  <c r="IQ2" i="72" s="1"/>
  <c r="HQ2" i="72" a="1"/>
  <c r="HQ2" i="72" s="1"/>
  <c r="IP2" i="72" s="1"/>
  <c r="HP2" i="72" a="1"/>
  <c r="HP2" i="72" s="1"/>
  <c r="IO2" i="72" s="1"/>
  <c r="HL2" i="72"/>
  <c r="HJ2" i="72"/>
  <c r="HH2" i="72"/>
  <c r="HB2" i="72"/>
  <c r="HA2" i="72"/>
  <c r="GZ2" i="72"/>
  <c r="GY2" i="72"/>
  <c r="GX2" i="72"/>
  <c r="GW2" i="72"/>
  <c r="GV2" i="72"/>
  <c r="GU2" i="72"/>
  <c r="GT2" i="72"/>
  <c r="HC2" i="72" s="1"/>
  <c r="GP2" i="72"/>
  <c r="GI2" i="72"/>
  <c r="GH2" i="72"/>
  <c r="GG2" i="72"/>
  <c r="GF2" i="72"/>
  <c r="GE2" i="72"/>
  <c r="GD2" i="72"/>
  <c r="GC2" i="72"/>
  <c r="GB2" i="72"/>
  <c r="GA2" i="72"/>
  <c r="FZ2" i="72"/>
  <c r="FY2" i="72"/>
  <c r="FX2" i="72"/>
  <c r="FW2" i="72"/>
  <c r="FV2" i="72"/>
  <c r="FU2" i="72"/>
  <c r="FT2" i="72"/>
  <c r="FS2" i="72"/>
  <c r="FR2" i="72"/>
  <c r="FQ2" i="72"/>
  <c r="FJ2" i="72"/>
  <c r="FM2" i="72" s="1"/>
  <c r="FI2" i="72"/>
  <c r="FL2" i="72" s="1"/>
  <c r="FH2" i="72"/>
  <c r="FK2" i="72" s="1"/>
  <c r="FG2" i="72"/>
  <c r="FF2" i="72"/>
  <c r="FP2" i="72" s="1"/>
  <c r="FE2" i="72"/>
  <c r="FO2" i="72" s="1"/>
  <c r="FD2" i="72"/>
  <c r="FC2" i="72"/>
  <c r="FB2" i="72"/>
  <c r="FA2" i="72"/>
  <c r="EZ2" i="72"/>
  <c r="EY2" i="72"/>
  <c r="EX2" i="72"/>
  <c r="EW2" i="72"/>
  <c r="EV2" i="72"/>
  <c r="EU2" i="72"/>
  <c r="ET2" i="72"/>
  <c r="ES2" i="72"/>
  <c r="ER2" i="72"/>
  <c r="EQ2" i="72"/>
  <c r="EP2" i="72"/>
  <c r="EO2" i="72"/>
  <c r="EN2" i="72"/>
  <c r="EM2" i="72"/>
  <c r="EL2" i="72"/>
  <c r="EK2" i="72"/>
  <c r="EJ2" i="72"/>
  <c r="EI2" i="72"/>
  <c r="EH2" i="72"/>
  <c r="EG2" i="72"/>
  <c r="EF2" i="72"/>
  <c r="EE2" i="72"/>
  <c r="ED2" i="72"/>
  <c r="EC2" i="72"/>
  <c r="EB2" i="72"/>
  <c r="EA2" i="72"/>
  <c r="DV2" i="72"/>
  <c r="DU2" i="72"/>
  <c r="DT2" i="72"/>
  <c r="DS2" i="72"/>
  <c r="DR2" i="72"/>
  <c r="DQ2" i="72"/>
  <c r="DP2" i="72"/>
  <c r="DO2" i="72"/>
  <c r="DN2" i="72"/>
  <c r="DK2" i="72"/>
  <c r="DJ2" i="72"/>
  <c r="DI2" i="72"/>
  <c r="DH2" i="72"/>
  <c r="DG2" i="72"/>
  <c r="DF2" i="72"/>
  <c r="DE2" i="72"/>
  <c r="DD2" i="72"/>
  <c r="DC2" i="72"/>
  <c r="DB2" i="72"/>
  <c r="DA2" i="72"/>
  <c r="CV2" i="72"/>
  <c r="CU2" i="72"/>
  <c r="CT2" i="72"/>
  <c r="CS2" i="72"/>
  <c r="GN2" i="72" s="1"/>
  <c r="CR2" i="72"/>
  <c r="GM2" i="72" s="1"/>
  <c r="CQ2" i="72"/>
  <c r="GL2" i="72" s="1"/>
  <c r="CP2" i="72"/>
  <c r="GJ2" i="72" s="1"/>
  <c r="GK2" i="72" s="1"/>
  <c r="CO2" i="72"/>
  <c r="DZ2" i="72" s="1"/>
  <c r="CN2" i="72"/>
  <c r="DY2" i="72" s="1"/>
  <c r="CM2" i="72"/>
  <c r="DX2" i="72" s="1"/>
  <c r="CL2" i="72"/>
  <c r="DW2" i="72" s="1"/>
  <c r="CG2" i="72" a="1"/>
  <c r="CG2" i="72" s="1"/>
  <c r="AW2" i="72"/>
  <c r="AV2" i="72"/>
  <c r="AX2" i="72" s="1"/>
  <c r="J2" i="72"/>
  <c r="HI2" i="72" s="1"/>
  <c r="G2" i="72"/>
  <c r="IQ2" i="93"/>
  <c r="IN2" i="93"/>
  <c r="IX2" i="93" s="1"/>
  <c r="IM2" i="93"/>
  <c r="HX2" i="93"/>
  <c r="IW2" i="93" s="1"/>
  <c r="HX2" i="93" a="1"/>
  <c r="HW2" i="93" a="1"/>
  <c r="HW2" i="93" s="1"/>
  <c r="IV2" i="93" s="1"/>
  <c r="HV2" i="93" a="1"/>
  <c r="HV2" i="93" s="1"/>
  <c r="IU2" i="93" s="1"/>
  <c r="HU2" i="93" a="1"/>
  <c r="HU2" i="93" s="1"/>
  <c r="IT2" i="93" s="1"/>
  <c r="HT2" i="93" a="1"/>
  <c r="HT2" i="93" s="1"/>
  <c r="IS2" i="93" s="1"/>
  <c r="HS2" i="93" a="1"/>
  <c r="HS2" i="93" s="1"/>
  <c r="IR2" i="93" s="1"/>
  <c r="HR2" i="93"/>
  <c r="HR2" i="93" a="1"/>
  <c r="HQ2" i="93" a="1"/>
  <c r="HQ2" i="93" s="1"/>
  <c r="IP2" i="93" s="1"/>
  <c r="HP2" i="93" a="1"/>
  <c r="HP2" i="93" s="1"/>
  <c r="IO2" i="93" s="1"/>
  <c r="HL2" i="93"/>
  <c r="HJ2" i="93"/>
  <c r="HH2" i="93"/>
  <c r="HI2" i="93" s="1"/>
  <c r="HB2" i="93"/>
  <c r="HA2" i="93"/>
  <c r="GZ2" i="93"/>
  <c r="GY2" i="93"/>
  <c r="GX2" i="93"/>
  <c r="GW2" i="93"/>
  <c r="GV2" i="93"/>
  <c r="GU2" i="93"/>
  <c r="GT2" i="93"/>
  <c r="HC2" i="93" s="1"/>
  <c r="GP2" i="93"/>
  <c r="GN2" i="93"/>
  <c r="GM2" i="93"/>
  <c r="GL2" i="93"/>
  <c r="GJ2" i="93"/>
  <c r="GK2" i="93" s="1"/>
  <c r="GI2" i="93"/>
  <c r="GH2" i="93"/>
  <c r="GG2" i="93"/>
  <c r="GF2" i="93"/>
  <c r="GE2" i="93"/>
  <c r="GB2" i="93"/>
  <c r="GA2" i="93"/>
  <c r="FZ2" i="93"/>
  <c r="FY2" i="93"/>
  <c r="FW2" i="93"/>
  <c r="FV2" i="93"/>
  <c r="FU2" i="93"/>
  <c r="FT2" i="93"/>
  <c r="FS2" i="93"/>
  <c r="FR2" i="93"/>
  <c r="FQ2" i="93"/>
  <c r="FP2" i="93"/>
  <c r="FJ2" i="93"/>
  <c r="FM2" i="93" s="1"/>
  <c r="FI2" i="93"/>
  <c r="FL2" i="93" s="1"/>
  <c r="FH2" i="93"/>
  <c r="FK2" i="93" s="1"/>
  <c r="FG2" i="93"/>
  <c r="FF2" i="93"/>
  <c r="FE2" i="93"/>
  <c r="FO2" i="93" s="1"/>
  <c r="FD2" i="93"/>
  <c r="FB2" i="93"/>
  <c r="FA2" i="93"/>
  <c r="EZ2" i="93"/>
  <c r="EY2" i="93"/>
  <c r="EX2" i="93"/>
  <c r="EW2" i="93"/>
  <c r="EV2" i="93"/>
  <c r="EU2" i="93"/>
  <c r="ET2" i="93"/>
  <c r="ES2" i="93"/>
  <c r="ER2" i="93"/>
  <c r="EQ2" i="93"/>
  <c r="EP2" i="93"/>
  <c r="EO2" i="93"/>
  <c r="EN2" i="93"/>
  <c r="EM2" i="93"/>
  <c r="EL2" i="93"/>
  <c r="EK2" i="93"/>
  <c r="EJ2" i="93"/>
  <c r="EI2" i="93"/>
  <c r="EH2" i="93"/>
  <c r="EG2" i="93"/>
  <c r="EF2" i="93"/>
  <c r="EE2" i="93"/>
  <c r="ED2" i="93"/>
  <c r="EC2" i="93"/>
  <c r="EB2" i="93"/>
  <c r="EA2" i="93"/>
  <c r="DU2" i="93"/>
  <c r="DT2" i="93"/>
  <c r="DS2" i="93"/>
  <c r="DR2" i="93"/>
  <c r="DQ2" i="93"/>
  <c r="DP2" i="93"/>
  <c r="DO2" i="93"/>
  <c r="DN2" i="93"/>
  <c r="DM2" i="93" a="1"/>
  <c r="DM2" i="93" s="1"/>
  <c r="DL2" i="93"/>
  <c r="DK2" i="93"/>
  <c r="DJ2" i="93"/>
  <c r="DI2" i="93"/>
  <c r="DH2" i="93"/>
  <c r="DG2" i="93"/>
  <c r="DF2" i="93"/>
  <c r="DE2" i="93"/>
  <c r="DD2" i="93"/>
  <c r="DB2" i="93"/>
  <c r="DA2" i="93"/>
  <c r="CV2" i="93"/>
  <c r="CU2" i="93"/>
  <c r="CT2" i="93"/>
  <c r="CS2" i="93"/>
  <c r="CR2" i="93"/>
  <c r="CQ2" i="93"/>
  <c r="CP2" i="93"/>
  <c r="CO2" i="93"/>
  <c r="DZ2" i="93" s="1"/>
  <c r="CN2" i="93"/>
  <c r="DY2" i="93" s="1"/>
  <c r="CM2" i="93"/>
  <c r="DX2" i="93" s="1"/>
  <c r="CL2" i="93"/>
  <c r="DW2" i="93" s="1"/>
  <c r="CK2" i="93"/>
  <c r="CZ2" i="93" s="1"/>
  <c r="CJ2" i="93"/>
  <c r="CY2" i="93" s="1"/>
  <c r="CI2" i="93"/>
  <c r="CX2" i="93" s="1"/>
  <c r="CH2" i="93"/>
  <c r="CW2" i="93" s="1"/>
  <c r="CG2" i="93"/>
  <c r="CG2" i="93" a="1"/>
  <c r="AW2" i="93"/>
  <c r="AV2" i="93"/>
  <c r="J2" i="93"/>
  <c r="G2" i="93"/>
  <c r="IQ3" i="93"/>
  <c r="IN3" i="93"/>
  <c r="IX3" i="93" s="1"/>
  <c r="IM3" i="93"/>
  <c r="HX3" i="93"/>
  <c r="IW3" i="93" s="1"/>
  <c r="HX3" i="93" a="1"/>
  <c r="HW3" i="93" a="1"/>
  <c r="HW3" i="93" s="1"/>
  <c r="IV3" i="93" s="1"/>
  <c r="HV3" i="93" a="1"/>
  <c r="HV3" i="93" s="1"/>
  <c r="IU3" i="93" s="1"/>
  <c r="HU3" i="93" a="1"/>
  <c r="HU3" i="93" s="1"/>
  <c r="IT3" i="93" s="1"/>
  <c r="HT3" i="93" a="1"/>
  <c r="HT3" i="93" s="1"/>
  <c r="IS3" i="93" s="1"/>
  <c r="HS3" i="93" a="1"/>
  <c r="HS3" i="93" s="1"/>
  <c r="IR3" i="93" s="1"/>
  <c r="HR3" i="93"/>
  <c r="HR3" i="93" a="1"/>
  <c r="HQ3" i="93" a="1"/>
  <c r="HQ3" i="93" s="1"/>
  <c r="IP3" i="93" s="1"/>
  <c r="HP3" i="93" a="1"/>
  <c r="HP3" i="93" s="1"/>
  <c r="IO3" i="93" s="1"/>
  <c r="HL3" i="93"/>
  <c r="HJ3" i="93"/>
  <c r="HH3" i="93"/>
  <c r="HI3" i="93" s="1"/>
  <c r="HB3" i="93"/>
  <c r="HA3" i="93"/>
  <c r="GZ3" i="93"/>
  <c r="GY3" i="93"/>
  <c r="GX3" i="93"/>
  <c r="GW3" i="93"/>
  <c r="GV3" i="93"/>
  <c r="GU3" i="93"/>
  <c r="GT3" i="93"/>
  <c r="HC3" i="93" s="1"/>
  <c r="GP3" i="93"/>
  <c r="GN3" i="93"/>
  <c r="GM3" i="93"/>
  <c r="GL3" i="93"/>
  <c r="GK3" i="93"/>
  <c r="GJ3" i="93"/>
  <c r="GI3" i="93"/>
  <c r="GH3" i="93"/>
  <c r="GG3" i="93"/>
  <c r="GF3" i="93"/>
  <c r="GE3" i="93"/>
  <c r="GB3" i="93"/>
  <c r="GA3" i="93"/>
  <c r="FZ3" i="93"/>
  <c r="FY3" i="93"/>
  <c r="FW3" i="93"/>
  <c r="FV3" i="93"/>
  <c r="FU3" i="93"/>
  <c r="FT3" i="93"/>
  <c r="FS3" i="93"/>
  <c r="FR3" i="93"/>
  <c r="FQ3" i="93"/>
  <c r="FP3" i="93"/>
  <c r="FJ3" i="93"/>
  <c r="FM3" i="93" s="1"/>
  <c r="FI3" i="93"/>
  <c r="FL3" i="93" s="1"/>
  <c r="FH3" i="93"/>
  <c r="FK3" i="93" s="1"/>
  <c r="FG3" i="93"/>
  <c r="FF3" i="93"/>
  <c r="FE3" i="93"/>
  <c r="FO3" i="93" s="1"/>
  <c r="FD3" i="93"/>
  <c r="FB3" i="93"/>
  <c r="FA3" i="93"/>
  <c r="EZ3" i="93"/>
  <c r="EY3" i="93"/>
  <c r="EX3" i="93"/>
  <c r="EW3" i="93"/>
  <c r="EV3" i="93"/>
  <c r="EU3" i="93"/>
  <c r="ET3" i="93"/>
  <c r="ES3" i="93"/>
  <c r="ER3" i="93"/>
  <c r="EQ3" i="93"/>
  <c r="EP3" i="93"/>
  <c r="EO3" i="93"/>
  <c r="EN3" i="93"/>
  <c r="EM3" i="93"/>
  <c r="EL3" i="93"/>
  <c r="EK3" i="93"/>
  <c r="EJ3" i="93"/>
  <c r="EI3" i="93"/>
  <c r="EH3" i="93"/>
  <c r="EG3" i="93"/>
  <c r="EF3" i="93"/>
  <c r="EE3" i="93"/>
  <c r="ED3" i="93"/>
  <c r="EC3" i="93"/>
  <c r="EB3" i="93"/>
  <c r="EA3" i="93"/>
  <c r="DU3" i="93"/>
  <c r="DT3" i="93"/>
  <c r="DS3" i="93"/>
  <c r="DR3" i="93"/>
  <c r="DQ3" i="93"/>
  <c r="DP3" i="93"/>
  <c r="DO3" i="93"/>
  <c r="DN3" i="93"/>
  <c r="DM3" i="93" a="1"/>
  <c r="DM3" i="93" s="1"/>
  <c r="DL3" i="93"/>
  <c r="DK3" i="93"/>
  <c r="DJ3" i="93"/>
  <c r="DI3" i="93"/>
  <c r="DH3" i="93"/>
  <c r="DG3" i="93"/>
  <c r="DF3" i="93"/>
  <c r="DE3" i="93"/>
  <c r="DD3" i="93"/>
  <c r="DB3" i="93"/>
  <c r="DA3" i="93"/>
  <c r="CV3" i="93"/>
  <c r="CU3" i="93"/>
  <c r="CT3" i="93"/>
  <c r="CS3" i="93"/>
  <c r="CR3" i="93"/>
  <c r="CQ3" i="93"/>
  <c r="CP3" i="93"/>
  <c r="CO3" i="93"/>
  <c r="DZ3" i="93" s="1"/>
  <c r="CN3" i="93"/>
  <c r="DY3" i="93" s="1"/>
  <c r="CM3" i="93"/>
  <c r="DX3" i="93" s="1"/>
  <c r="CL3" i="93"/>
  <c r="DW3" i="93" s="1"/>
  <c r="CK3" i="93"/>
  <c r="CZ3" i="93" s="1"/>
  <c r="CJ3" i="93"/>
  <c r="CY3" i="93" s="1"/>
  <c r="CI3" i="93"/>
  <c r="CX3" i="93" s="1"/>
  <c r="CH3" i="93"/>
  <c r="CW3" i="93" s="1"/>
  <c r="CG3" i="93"/>
  <c r="CG3" i="93" a="1"/>
  <c r="AW3" i="93"/>
  <c r="AV3" i="93"/>
  <c r="J3" i="93"/>
  <c r="G3" i="93"/>
  <c r="IQ3" i="71"/>
  <c r="IN3" i="71"/>
  <c r="IX3" i="71" s="1"/>
  <c r="IM3" i="71"/>
  <c r="HX3" i="71"/>
  <c r="IW3" i="71" s="1"/>
  <c r="HX3" i="71" a="1"/>
  <c r="HW3" i="71" a="1"/>
  <c r="HW3" i="71" s="1"/>
  <c r="IV3" i="71" s="1"/>
  <c r="HV3" i="71" a="1"/>
  <c r="HV3" i="71" s="1"/>
  <c r="IU3" i="71" s="1"/>
  <c r="HU3" i="71" a="1"/>
  <c r="HU3" i="71" s="1"/>
  <c r="IT3" i="71" s="1"/>
  <c r="HT3" i="71" a="1"/>
  <c r="HT3" i="71" s="1"/>
  <c r="IS3" i="71" s="1"/>
  <c r="HS3" i="71" a="1"/>
  <c r="HS3" i="71" s="1"/>
  <c r="IR3" i="71" s="1"/>
  <c r="HR3" i="71"/>
  <c r="HR3" i="71" a="1"/>
  <c r="HQ3" i="71" a="1"/>
  <c r="HQ3" i="71" s="1"/>
  <c r="IP3" i="71" s="1"/>
  <c r="HP3" i="71" a="1"/>
  <c r="HP3" i="71" s="1"/>
  <c r="IO3" i="71" s="1"/>
  <c r="HL3" i="71"/>
  <c r="HJ3" i="71"/>
  <c r="HH3" i="71"/>
  <c r="HI3" i="71" s="1"/>
  <c r="HB3" i="71"/>
  <c r="HA3" i="71"/>
  <c r="GZ3" i="71"/>
  <c r="GY3" i="71"/>
  <c r="GX3" i="71"/>
  <c r="GW3" i="71"/>
  <c r="GV3" i="71"/>
  <c r="GU3" i="71"/>
  <c r="GT3" i="71"/>
  <c r="HC3" i="71" s="1"/>
  <c r="GP3" i="71"/>
  <c r="GN3" i="71"/>
  <c r="GM3" i="71"/>
  <c r="GL3" i="71"/>
  <c r="GJ3" i="71"/>
  <c r="GK3" i="71" s="1"/>
  <c r="GI3" i="71"/>
  <c r="GH3" i="71"/>
  <c r="GG3" i="71"/>
  <c r="GF3" i="71"/>
  <c r="GE3" i="71"/>
  <c r="GB3" i="71"/>
  <c r="GA3" i="71"/>
  <c r="FZ3" i="71"/>
  <c r="FY3" i="71"/>
  <c r="FW3" i="71"/>
  <c r="FV3" i="71"/>
  <c r="FU3" i="71"/>
  <c r="FT3" i="71"/>
  <c r="FS3" i="71"/>
  <c r="FR3" i="71"/>
  <c r="FQ3" i="71"/>
  <c r="FP3" i="71"/>
  <c r="FJ3" i="71"/>
  <c r="FM3" i="71" s="1"/>
  <c r="FI3" i="71"/>
  <c r="FL3" i="71" s="1"/>
  <c r="FH3" i="71"/>
  <c r="FK3" i="71" s="1"/>
  <c r="FG3" i="71"/>
  <c r="FF3" i="71"/>
  <c r="FE3" i="71"/>
  <c r="FO3" i="71" s="1"/>
  <c r="FD3" i="71"/>
  <c r="FB3" i="71"/>
  <c r="FA3" i="71"/>
  <c r="EZ3" i="71"/>
  <c r="EY3" i="71"/>
  <c r="EX3" i="71"/>
  <c r="EW3" i="71"/>
  <c r="EV3" i="71"/>
  <c r="EU3" i="71"/>
  <c r="ET3" i="71"/>
  <c r="ES3" i="71"/>
  <c r="ER3" i="71"/>
  <c r="EQ3" i="71"/>
  <c r="EP3" i="71"/>
  <c r="EO3" i="71"/>
  <c r="EN3" i="71"/>
  <c r="EM3" i="71"/>
  <c r="EL3" i="71"/>
  <c r="EK3" i="71"/>
  <c r="EJ3" i="71"/>
  <c r="EI3" i="71"/>
  <c r="EH3" i="71"/>
  <c r="EG3" i="71"/>
  <c r="EF3" i="71"/>
  <c r="EE3" i="71"/>
  <c r="ED3" i="71"/>
  <c r="EC3" i="71"/>
  <c r="EB3" i="71"/>
  <c r="EA3" i="71"/>
  <c r="DU3" i="71"/>
  <c r="DT3" i="71"/>
  <c r="DS3" i="71"/>
  <c r="DR3" i="71"/>
  <c r="DQ3" i="71"/>
  <c r="DP3" i="71"/>
  <c r="DO3" i="71"/>
  <c r="DN3" i="71"/>
  <c r="DM3" i="71" a="1"/>
  <c r="DM3" i="71" s="1"/>
  <c r="DL3" i="71"/>
  <c r="DK3" i="71"/>
  <c r="DJ3" i="71"/>
  <c r="DI3" i="71"/>
  <c r="DH3" i="71"/>
  <c r="DG3" i="71"/>
  <c r="DF3" i="71"/>
  <c r="DE3" i="71"/>
  <c r="DD3" i="71"/>
  <c r="DB3" i="71"/>
  <c r="DA3" i="71"/>
  <c r="CV3" i="71"/>
  <c r="CU3" i="71"/>
  <c r="CT3" i="71"/>
  <c r="CS3" i="71"/>
  <c r="CR3" i="71"/>
  <c r="CQ3" i="71"/>
  <c r="CP3" i="71"/>
  <c r="CO3" i="71"/>
  <c r="DZ3" i="71" s="1"/>
  <c r="CN3" i="71"/>
  <c r="DY3" i="71" s="1"/>
  <c r="CM3" i="71"/>
  <c r="DX3" i="71" s="1"/>
  <c r="CL3" i="71"/>
  <c r="DW3" i="71" s="1"/>
  <c r="CK3" i="71"/>
  <c r="CZ3" i="71" s="1"/>
  <c r="CJ3" i="71"/>
  <c r="CY3" i="71" s="1"/>
  <c r="CI3" i="71"/>
  <c r="CX3" i="71" s="1"/>
  <c r="CH3" i="71"/>
  <c r="CW3" i="71" s="1"/>
  <c r="CG3" i="71"/>
  <c r="CG3" i="71" a="1"/>
  <c r="AW3" i="71"/>
  <c r="AV3" i="71"/>
  <c r="J3" i="71"/>
  <c r="G3" i="71"/>
  <c r="IL2" i="71"/>
  <c r="HX2" i="71" a="1"/>
  <c r="HX2" i="71" s="1"/>
  <c r="IW2" i="71" s="1"/>
  <c r="HW2" i="71" a="1"/>
  <c r="HW2" i="71" s="1"/>
  <c r="IV2" i="71" s="1"/>
  <c r="HV2" i="71" a="1"/>
  <c r="HV2" i="71" s="1"/>
  <c r="IU2" i="71" s="1"/>
  <c r="HU2" i="71" a="1"/>
  <c r="HU2" i="71" s="1"/>
  <c r="IT2" i="71" s="1"/>
  <c r="HT2" i="71" a="1"/>
  <c r="HT2" i="71" s="1"/>
  <c r="IS2" i="71" s="1"/>
  <c r="HS2" i="71"/>
  <c r="IR2" i="71" s="1"/>
  <c r="HS2" i="71" a="1"/>
  <c r="HR2" i="71" a="1"/>
  <c r="HR2" i="71" s="1"/>
  <c r="IQ2" i="71" s="1"/>
  <c r="HQ2" i="71" a="1"/>
  <c r="HQ2" i="71" s="1"/>
  <c r="IP2" i="71" s="1"/>
  <c r="HP2" i="71" a="1"/>
  <c r="HP2" i="71" s="1"/>
  <c r="IO2" i="71" s="1"/>
  <c r="HL2" i="71"/>
  <c r="HJ2" i="71"/>
  <c r="HI2" i="71"/>
  <c r="HH2" i="71"/>
  <c r="HB2" i="71"/>
  <c r="HA2" i="71"/>
  <c r="GZ2" i="71"/>
  <c r="GY2" i="71"/>
  <c r="GX2" i="71"/>
  <c r="GW2" i="71"/>
  <c r="GV2" i="71"/>
  <c r="GU2" i="71"/>
  <c r="HC2" i="71" s="1"/>
  <c r="GT2" i="71"/>
  <c r="GP2" i="71"/>
  <c r="GI2" i="71"/>
  <c r="GH2" i="71"/>
  <c r="GG2" i="71"/>
  <c r="GF2" i="71"/>
  <c r="GE2" i="71"/>
  <c r="GD2" i="71"/>
  <c r="GC2" i="71"/>
  <c r="GB2" i="71"/>
  <c r="GA2" i="71"/>
  <c r="FZ2" i="71"/>
  <c r="FY2" i="71"/>
  <c r="FX2" i="71"/>
  <c r="FW2" i="71"/>
  <c r="FV2" i="71"/>
  <c r="FU2" i="71"/>
  <c r="FT2" i="71"/>
  <c r="FS2" i="71"/>
  <c r="FR2" i="71"/>
  <c r="FQ2" i="71"/>
  <c r="FP2" i="71"/>
  <c r="FO2" i="71"/>
  <c r="FN2" i="71"/>
  <c r="FJ2" i="71"/>
  <c r="FM2" i="71" s="1"/>
  <c r="FI2" i="71"/>
  <c r="FL2" i="71" s="1"/>
  <c r="FH2" i="71"/>
  <c r="FK2" i="71" s="1"/>
  <c r="FG2" i="71"/>
  <c r="FF2" i="71"/>
  <c r="FE2" i="71"/>
  <c r="FD2" i="71"/>
  <c r="FC2" i="71"/>
  <c r="FB2" i="71"/>
  <c r="FA2" i="71"/>
  <c r="EZ2" i="71"/>
  <c r="EY2" i="71"/>
  <c r="EX2" i="71"/>
  <c r="EW2" i="71"/>
  <c r="EV2" i="71"/>
  <c r="EU2" i="71"/>
  <c r="ET2" i="71"/>
  <c r="ES2" i="71"/>
  <c r="ER2" i="71"/>
  <c r="EQ2" i="71"/>
  <c r="EP2" i="71"/>
  <c r="EO2" i="71"/>
  <c r="EN2" i="71"/>
  <c r="EM2" i="71"/>
  <c r="EL2" i="71"/>
  <c r="EK2" i="71"/>
  <c r="EJ2" i="71"/>
  <c r="EI2" i="71"/>
  <c r="EH2" i="71"/>
  <c r="EG2" i="71"/>
  <c r="EF2" i="71"/>
  <c r="EE2" i="71"/>
  <c r="ED2" i="71"/>
  <c r="EC2" i="71"/>
  <c r="EB2" i="71"/>
  <c r="EA2" i="71"/>
  <c r="DY2" i="71"/>
  <c r="DX2" i="71"/>
  <c r="DV2" i="71"/>
  <c r="DU2" i="71"/>
  <c r="DT2" i="71"/>
  <c r="DS2" i="71"/>
  <c r="DR2" i="71"/>
  <c r="DQ2" i="71"/>
  <c r="DP2" i="71"/>
  <c r="DO2" i="71"/>
  <c r="DN2" i="71"/>
  <c r="DK2" i="71"/>
  <c r="DJ2" i="71"/>
  <c r="DI2" i="71"/>
  <c r="DH2" i="71"/>
  <c r="DG2" i="71"/>
  <c r="DF2" i="71"/>
  <c r="DE2" i="71"/>
  <c r="DD2" i="71"/>
  <c r="DC2" i="71"/>
  <c r="DB2" i="71"/>
  <c r="DA2" i="71"/>
  <c r="CV2" i="71"/>
  <c r="CU2" i="71"/>
  <c r="CT2" i="71"/>
  <c r="CS2" i="71"/>
  <c r="GN2" i="71" s="1"/>
  <c r="CR2" i="71"/>
  <c r="GM2" i="71" s="1"/>
  <c r="CQ2" i="71"/>
  <c r="GL2" i="71" s="1"/>
  <c r="CP2" i="71"/>
  <c r="GJ2" i="71" s="1"/>
  <c r="GK2" i="71" s="1"/>
  <c r="CO2" i="71"/>
  <c r="DZ2" i="71" s="1"/>
  <c r="CN2" i="71"/>
  <c r="CM2" i="71"/>
  <c r="CL2" i="71"/>
  <c r="DW2" i="71" s="1"/>
  <c r="CG2" i="71" a="1"/>
  <c r="CG2" i="71" s="1"/>
  <c r="AW2" i="71"/>
  <c r="AV2" i="71"/>
  <c r="AX2" i="71" s="1"/>
  <c r="J2" i="71"/>
  <c r="G2" i="71"/>
  <c r="IL2" i="92"/>
  <c r="HX2" i="92" a="1"/>
  <c r="HX2" i="92" s="1"/>
  <c r="IW2" i="92" s="1"/>
  <c r="HW2" i="92" a="1"/>
  <c r="HW2" i="92" s="1"/>
  <c r="IV2" i="92" s="1"/>
  <c r="HV2" i="92" a="1"/>
  <c r="HV2" i="92" s="1"/>
  <c r="IU2" i="92" s="1"/>
  <c r="HU2" i="92" a="1"/>
  <c r="HU2" i="92" s="1"/>
  <c r="IT2" i="92" s="1"/>
  <c r="HT2" i="92" a="1"/>
  <c r="HT2" i="92" s="1"/>
  <c r="IS2" i="92" s="1"/>
  <c r="HS2" i="92"/>
  <c r="IR2" i="92" s="1"/>
  <c r="HS2" i="92" a="1"/>
  <c r="HR2" i="92" a="1"/>
  <c r="HR2" i="92" s="1"/>
  <c r="IQ2" i="92" s="1"/>
  <c r="HQ2" i="92" a="1"/>
  <c r="HQ2" i="92" s="1"/>
  <c r="IP2" i="92" s="1"/>
  <c r="HP2" i="92" a="1"/>
  <c r="HP2" i="92" s="1"/>
  <c r="IO2" i="92" s="1"/>
  <c r="HL2" i="92"/>
  <c r="HJ2" i="92"/>
  <c r="HI2" i="92"/>
  <c r="HH2" i="92"/>
  <c r="HB2" i="92"/>
  <c r="HA2" i="92"/>
  <c r="GZ2" i="92"/>
  <c r="GY2" i="92"/>
  <c r="GX2" i="92"/>
  <c r="GW2" i="92"/>
  <c r="GV2" i="92"/>
  <c r="GU2" i="92"/>
  <c r="GT2" i="92"/>
  <c r="HC2" i="92" s="1"/>
  <c r="GP2" i="92"/>
  <c r="GI2" i="92"/>
  <c r="GH2" i="92"/>
  <c r="GG2" i="92"/>
  <c r="GF2" i="92"/>
  <c r="GE2" i="92"/>
  <c r="GD2" i="92"/>
  <c r="GC2" i="92"/>
  <c r="GB2" i="92"/>
  <c r="GA2" i="92"/>
  <c r="FZ2" i="92"/>
  <c r="FY2" i="92"/>
  <c r="FX2" i="92"/>
  <c r="FW2" i="92"/>
  <c r="FV2" i="92"/>
  <c r="FU2" i="92"/>
  <c r="FT2" i="92"/>
  <c r="FS2" i="92"/>
  <c r="FR2" i="92"/>
  <c r="FQ2" i="92"/>
  <c r="FM2" i="92"/>
  <c r="FJ2" i="92"/>
  <c r="FI2" i="92"/>
  <c r="FL2" i="92" s="1"/>
  <c r="FH2" i="92"/>
  <c r="FK2" i="92" s="1"/>
  <c r="FG2" i="92"/>
  <c r="FF2" i="92"/>
  <c r="FP2" i="92" s="1"/>
  <c r="FE2" i="92"/>
  <c r="FO2" i="92" s="1"/>
  <c r="FD2" i="92"/>
  <c r="FC2" i="92"/>
  <c r="FB2" i="92"/>
  <c r="FA2" i="92"/>
  <c r="EZ2" i="92"/>
  <c r="EY2" i="92"/>
  <c r="EX2" i="92"/>
  <c r="EW2" i="92"/>
  <c r="EV2" i="92"/>
  <c r="EU2" i="92"/>
  <c r="ET2" i="92"/>
  <c r="ES2" i="92"/>
  <c r="ER2" i="92"/>
  <c r="EQ2" i="92"/>
  <c r="EP2" i="92"/>
  <c r="EO2" i="92"/>
  <c r="EN2" i="92"/>
  <c r="EM2" i="92"/>
  <c r="EL2" i="92"/>
  <c r="EK2" i="92"/>
  <c r="EJ2" i="92"/>
  <c r="EI2" i="92"/>
  <c r="EH2" i="92"/>
  <c r="EG2" i="92"/>
  <c r="EF2" i="92"/>
  <c r="EE2" i="92"/>
  <c r="ED2" i="92"/>
  <c r="EC2" i="92"/>
  <c r="EB2" i="92"/>
  <c r="EA2" i="92"/>
  <c r="DX2" i="92"/>
  <c r="DV2" i="92"/>
  <c r="DU2" i="92"/>
  <c r="DT2" i="92"/>
  <c r="DS2" i="92"/>
  <c r="DR2" i="92"/>
  <c r="DQ2" i="92"/>
  <c r="DP2" i="92"/>
  <c r="DO2" i="92"/>
  <c r="DN2" i="92"/>
  <c r="DK2" i="92"/>
  <c r="DJ2" i="92"/>
  <c r="DI2" i="92"/>
  <c r="DH2" i="92"/>
  <c r="DG2" i="92"/>
  <c r="DF2" i="92"/>
  <c r="DE2" i="92"/>
  <c r="DD2" i="92"/>
  <c r="DC2" i="92"/>
  <c r="DB2" i="92"/>
  <c r="DA2" i="92"/>
  <c r="CV2" i="92"/>
  <c r="CU2" i="92"/>
  <c r="CT2" i="92"/>
  <c r="CS2" i="92"/>
  <c r="GN2" i="92" s="1"/>
  <c r="CR2" i="92"/>
  <c r="GM2" i="92" s="1"/>
  <c r="CQ2" i="92"/>
  <c r="GL2" i="92" s="1"/>
  <c r="CP2" i="92"/>
  <c r="GJ2" i="92" s="1"/>
  <c r="GK2" i="92" s="1"/>
  <c r="CO2" i="92"/>
  <c r="DZ2" i="92" s="1"/>
  <c r="CN2" i="92"/>
  <c r="DY2" i="92" s="1"/>
  <c r="CM2" i="92"/>
  <c r="CL2" i="92"/>
  <c r="DW2" i="92" s="1"/>
  <c r="CG2" i="92" a="1"/>
  <c r="CG2" i="92" s="1"/>
  <c r="AW2" i="92"/>
  <c r="AV2" i="92"/>
  <c r="AX2" i="92" s="1"/>
  <c r="J2" i="92"/>
  <c r="G2" i="92"/>
  <c r="IV3" i="92"/>
  <c r="IP3" i="92"/>
  <c r="IO3" i="92"/>
  <c r="HX3" i="92" a="1"/>
  <c r="HX3" i="92" s="1"/>
  <c r="IW3" i="92" s="1"/>
  <c r="HW3" i="92"/>
  <c r="HW3" i="92" a="1"/>
  <c r="HV3" i="92"/>
  <c r="IU3" i="92" s="1"/>
  <c r="HV3" i="92" a="1"/>
  <c r="HU3" i="92" a="1"/>
  <c r="HU3" i="92" s="1"/>
  <c r="IT3" i="92" s="1"/>
  <c r="HT3" i="92" a="1"/>
  <c r="HT3" i="92" s="1"/>
  <c r="IS3" i="92" s="1"/>
  <c r="HS3" i="92" a="1"/>
  <c r="HS3" i="92" s="1"/>
  <c r="IR3" i="92" s="1"/>
  <c r="HR3" i="92" a="1"/>
  <c r="HR3" i="92" s="1"/>
  <c r="IQ3" i="92" s="1"/>
  <c r="HQ3" i="92"/>
  <c r="HQ3" i="92" a="1"/>
  <c r="HP3" i="92"/>
  <c r="HP3" i="92" a="1"/>
  <c r="HL3" i="92"/>
  <c r="HJ3" i="92"/>
  <c r="HH3" i="92"/>
  <c r="HI3" i="92" s="1"/>
  <c r="HB3" i="92"/>
  <c r="HA3" i="92"/>
  <c r="GZ3" i="92"/>
  <c r="GY3" i="92"/>
  <c r="GX3" i="92"/>
  <c r="GW3" i="92"/>
  <c r="GV3" i="92"/>
  <c r="GU3" i="92"/>
  <c r="GT3" i="92"/>
  <c r="HC3" i="92" s="1"/>
  <c r="GP3" i="92"/>
  <c r="GN3" i="92"/>
  <c r="GI3" i="92"/>
  <c r="GH3" i="92"/>
  <c r="GG3" i="92"/>
  <c r="GF3" i="92"/>
  <c r="GE3" i="92"/>
  <c r="GB3" i="92"/>
  <c r="GA3" i="92"/>
  <c r="FZ3" i="92"/>
  <c r="FY3" i="92"/>
  <c r="FW3" i="92"/>
  <c r="FV3" i="92"/>
  <c r="FU3" i="92"/>
  <c r="FT3" i="92"/>
  <c r="FS3" i="92"/>
  <c r="FR3" i="92"/>
  <c r="FQ3" i="92"/>
  <c r="FP3" i="92"/>
  <c r="FJ3" i="92"/>
  <c r="FI3" i="92"/>
  <c r="FL3" i="92" s="1"/>
  <c r="FH3" i="92"/>
  <c r="FG3" i="92"/>
  <c r="FF3" i="92"/>
  <c r="FM3" i="92" s="1"/>
  <c r="FE3" i="92"/>
  <c r="FO3" i="92" s="1"/>
  <c r="FD3" i="92"/>
  <c r="FB3" i="92"/>
  <c r="FA3" i="92"/>
  <c r="EZ3" i="92"/>
  <c r="EY3" i="92"/>
  <c r="EX3" i="92"/>
  <c r="EW3" i="92"/>
  <c r="EV3" i="92"/>
  <c r="EU3" i="92"/>
  <c r="ET3" i="92"/>
  <c r="ES3" i="92"/>
  <c r="ER3" i="92"/>
  <c r="EQ3" i="92"/>
  <c r="EP3" i="92"/>
  <c r="EO3" i="92"/>
  <c r="EN3" i="92"/>
  <c r="EM3" i="92"/>
  <c r="EL3" i="92"/>
  <c r="EK3" i="92"/>
  <c r="EJ3" i="92"/>
  <c r="EI3" i="92"/>
  <c r="EH3" i="92"/>
  <c r="EG3" i="92"/>
  <c r="EF3" i="92"/>
  <c r="EE3" i="92"/>
  <c r="ED3" i="92"/>
  <c r="EC3" i="92"/>
  <c r="EB3" i="92"/>
  <c r="EA3" i="92"/>
  <c r="DU3" i="92"/>
  <c r="DT3" i="92"/>
  <c r="DS3" i="92"/>
  <c r="DR3" i="92"/>
  <c r="DQ3" i="92"/>
  <c r="DP3" i="92"/>
  <c r="DO3" i="92"/>
  <c r="DN3" i="92"/>
  <c r="DK3" i="92"/>
  <c r="DJ3" i="92"/>
  <c r="DI3" i="92"/>
  <c r="DH3" i="92"/>
  <c r="DG3" i="92"/>
  <c r="DF3" i="92"/>
  <c r="DE3" i="92"/>
  <c r="DD3" i="92"/>
  <c r="DB3" i="92"/>
  <c r="DA3" i="92"/>
  <c r="CV3" i="92"/>
  <c r="CU3" i="92"/>
  <c r="CT3" i="92"/>
  <c r="CS3" i="92"/>
  <c r="CR3" i="92"/>
  <c r="GM3" i="92" s="1"/>
  <c r="CQ3" i="92"/>
  <c r="GL3" i="92" s="1"/>
  <c r="CP3" i="92"/>
  <c r="GJ3" i="92" s="1"/>
  <c r="GK3" i="92" s="1"/>
  <c r="CO3" i="92"/>
  <c r="DZ3" i="92" s="1"/>
  <c r="CN3" i="92"/>
  <c r="DY3" i="92" s="1"/>
  <c r="CM3" i="92"/>
  <c r="DX3" i="92" s="1"/>
  <c r="CL3" i="92"/>
  <c r="DW3" i="92" s="1"/>
  <c r="CG3" i="92" a="1"/>
  <c r="CG3" i="92" s="1"/>
  <c r="AW3" i="92"/>
  <c r="AV3" i="92"/>
  <c r="J3" i="92"/>
  <c r="G3" i="92"/>
  <c r="IQ3" i="90"/>
  <c r="IN3" i="90"/>
  <c r="IX3" i="90" s="1"/>
  <c r="IM3" i="90"/>
  <c r="HX3" i="90"/>
  <c r="IW3" i="90" s="1"/>
  <c r="HX3" i="90" a="1"/>
  <c r="HW3" i="90" a="1"/>
  <c r="HW3" i="90" s="1"/>
  <c r="IV3" i="90" s="1"/>
  <c r="HV3" i="90" a="1"/>
  <c r="HV3" i="90" s="1"/>
  <c r="IU3" i="90" s="1"/>
  <c r="HU3" i="90" a="1"/>
  <c r="HU3" i="90" s="1"/>
  <c r="IT3" i="90" s="1"/>
  <c r="HT3" i="90" a="1"/>
  <c r="HT3" i="90" s="1"/>
  <c r="IS3" i="90" s="1"/>
  <c r="HS3" i="90" a="1"/>
  <c r="HS3" i="90" s="1"/>
  <c r="IR3" i="90" s="1"/>
  <c r="HR3" i="90"/>
  <c r="HR3" i="90" a="1"/>
  <c r="HQ3" i="90" a="1"/>
  <c r="HQ3" i="90" s="1"/>
  <c r="IP3" i="90" s="1"/>
  <c r="HP3" i="90" a="1"/>
  <c r="HP3" i="90" s="1"/>
  <c r="HL3" i="90"/>
  <c r="HJ3" i="90"/>
  <c r="HH3" i="90"/>
  <c r="HI3" i="90" s="1"/>
  <c r="HB3" i="90"/>
  <c r="HA3" i="90"/>
  <c r="GZ3" i="90"/>
  <c r="GY3" i="90"/>
  <c r="GX3" i="90"/>
  <c r="GW3" i="90"/>
  <c r="GV3" i="90"/>
  <c r="GU3" i="90"/>
  <c r="GT3" i="90"/>
  <c r="HC3" i="90" s="1"/>
  <c r="GP3" i="90"/>
  <c r="GN3" i="90"/>
  <c r="GM3" i="90"/>
  <c r="GL3" i="90"/>
  <c r="GJ3" i="90"/>
  <c r="GK3" i="90" s="1"/>
  <c r="GI3" i="90"/>
  <c r="GH3" i="90"/>
  <c r="GG3" i="90"/>
  <c r="GF3" i="90"/>
  <c r="GE3" i="90"/>
  <c r="GB3" i="90"/>
  <c r="GA3" i="90"/>
  <c r="FZ3" i="90"/>
  <c r="FY3" i="90"/>
  <c r="FW3" i="90"/>
  <c r="FV3" i="90"/>
  <c r="FU3" i="90"/>
  <c r="FT3" i="90"/>
  <c r="FS3" i="90"/>
  <c r="FR3" i="90"/>
  <c r="FQ3" i="90"/>
  <c r="FP3" i="90"/>
  <c r="FJ3" i="90"/>
  <c r="FM3" i="90" s="1"/>
  <c r="FI3" i="90"/>
  <c r="FL3" i="90" s="1"/>
  <c r="FH3" i="90"/>
  <c r="FK3" i="90" s="1"/>
  <c r="FG3" i="90"/>
  <c r="FF3" i="90"/>
  <c r="FE3" i="90"/>
  <c r="FO3" i="90" s="1"/>
  <c r="FD3" i="90"/>
  <c r="FB3" i="90"/>
  <c r="FA3" i="90"/>
  <c r="EZ3" i="90"/>
  <c r="EY3" i="90"/>
  <c r="EX3" i="90"/>
  <c r="EW3" i="90"/>
  <c r="EV3" i="90"/>
  <c r="EU3" i="90"/>
  <c r="ET3" i="90"/>
  <c r="ES3" i="90"/>
  <c r="ER3" i="90"/>
  <c r="EQ3" i="90"/>
  <c r="EP3" i="90"/>
  <c r="EO3" i="90"/>
  <c r="EN3" i="90"/>
  <c r="EM3" i="90"/>
  <c r="EL3" i="90"/>
  <c r="EK3" i="90"/>
  <c r="EJ3" i="90"/>
  <c r="EI3" i="90"/>
  <c r="EH3" i="90"/>
  <c r="EG3" i="90"/>
  <c r="EF3" i="90"/>
  <c r="EE3" i="90"/>
  <c r="ED3" i="90"/>
  <c r="EC3" i="90"/>
  <c r="EB3" i="90"/>
  <c r="EA3" i="90"/>
  <c r="DU3" i="90"/>
  <c r="DT3" i="90"/>
  <c r="DS3" i="90"/>
  <c r="DR3" i="90"/>
  <c r="DQ3" i="90"/>
  <c r="DP3" i="90"/>
  <c r="DO3" i="90"/>
  <c r="DN3" i="90"/>
  <c r="DM3" i="90" a="1"/>
  <c r="DM3" i="90" s="1"/>
  <c r="DK3" i="90"/>
  <c r="DJ3" i="90"/>
  <c r="DI3" i="90"/>
  <c r="DH3" i="90"/>
  <c r="DG3" i="90"/>
  <c r="DF3" i="90"/>
  <c r="DE3" i="90"/>
  <c r="DD3" i="90"/>
  <c r="DB3" i="90"/>
  <c r="DA3" i="90"/>
  <c r="CV3" i="90"/>
  <c r="CU3" i="90"/>
  <c r="CT3" i="90"/>
  <c r="CS3" i="90"/>
  <c r="CR3" i="90"/>
  <c r="CQ3" i="90"/>
  <c r="CP3" i="90"/>
  <c r="CO3" i="90"/>
  <c r="DZ3" i="90" s="1"/>
  <c r="CN3" i="90"/>
  <c r="DY3" i="90" s="1"/>
  <c r="CM3" i="90"/>
  <c r="DX3" i="90" s="1"/>
  <c r="CL3" i="90"/>
  <c r="DW3" i="90" s="1"/>
  <c r="CK3" i="90"/>
  <c r="CZ3" i="90" s="1"/>
  <c r="CJ3" i="90"/>
  <c r="CY3" i="90" s="1"/>
  <c r="CI3" i="90"/>
  <c r="CX3" i="90" s="1"/>
  <c r="CH3" i="90"/>
  <c r="CW3" i="90" s="1"/>
  <c r="CG3" i="90"/>
  <c r="CG3" i="90" a="1"/>
  <c r="AW3" i="90"/>
  <c r="AV3" i="90"/>
  <c r="J3" i="90"/>
  <c r="G3" i="90"/>
  <c r="IL2" i="90"/>
  <c r="HX2" i="90" a="1"/>
  <c r="HX2" i="90" s="1"/>
  <c r="IW2" i="90" s="1"/>
  <c r="HW2" i="90" a="1"/>
  <c r="HW2" i="90" s="1"/>
  <c r="IV2" i="90" s="1"/>
  <c r="HV2" i="90" a="1"/>
  <c r="HV2" i="90" s="1"/>
  <c r="IU2" i="90" s="1"/>
  <c r="HU2" i="90" a="1"/>
  <c r="HU2" i="90" s="1"/>
  <c r="IT2" i="90" s="1"/>
  <c r="HT2" i="90" a="1"/>
  <c r="HT2" i="90" s="1"/>
  <c r="IS2" i="90" s="1"/>
  <c r="HS2" i="90"/>
  <c r="IR2" i="90" s="1"/>
  <c r="HS2" i="90" a="1"/>
  <c r="HR2" i="90" a="1"/>
  <c r="HR2" i="90" s="1"/>
  <c r="IQ2" i="90" s="1"/>
  <c r="HQ2" i="90" a="1"/>
  <c r="HQ2" i="90" s="1"/>
  <c r="IP2" i="90" s="1"/>
  <c r="HP2" i="90" a="1"/>
  <c r="HP2" i="90" s="1"/>
  <c r="IO2" i="90" s="1"/>
  <c r="HL2" i="90"/>
  <c r="HJ2" i="90"/>
  <c r="HI2" i="90"/>
  <c r="HH2" i="90"/>
  <c r="HB2" i="90"/>
  <c r="HA2" i="90"/>
  <c r="GZ2" i="90"/>
  <c r="GY2" i="90"/>
  <c r="GX2" i="90"/>
  <c r="GW2" i="90"/>
  <c r="GV2" i="90"/>
  <c r="GU2" i="90"/>
  <c r="HC2" i="90" s="1"/>
  <c r="GT2" i="90"/>
  <c r="GP2" i="90"/>
  <c r="GI2" i="90"/>
  <c r="GH2" i="90"/>
  <c r="GG2" i="90"/>
  <c r="GF2" i="90"/>
  <c r="GE2" i="90"/>
  <c r="GD2" i="90"/>
  <c r="GC2" i="90"/>
  <c r="GB2" i="90"/>
  <c r="GA2" i="90"/>
  <c r="FZ2" i="90"/>
  <c r="FY2" i="90"/>
  <c r="FX2" i="90"/>
  <c r="FW2" i="90"/>
  <c r="FV2" i="90"/>
  <c r="FU2" i="90"/>
  <c r="FT2" i="90"/>
  <c r="FS2" i="90"/>
  <c r="FR2" i="90"/>
  <c r="FQ2" i="90"/>
  <c r="FP2" i="90"/>
  <c r="FO2" i="90"/>
  <c r="FN2" i="90"/>
  <c r="FJ2" i="90"/>
  <c r="FM2" i="90" s="1"/>
  <c r="FI2" i="90"/>
  <c r="FL2" i="90" s="1"/>
  <c r="FH2" i="90"/>
  <c r="FK2" i="90" s="1"/>
  <c r="FG2" i="90"/>
  <c r="FF2" i="90"/>
  <c r="FE2" i="90"/>
  <c r="FD2" i="90"/>
  <c r="FC2" i="90"/>
  <c r="FB2" i="90"/>
  <c r="FA2" i="90"/>
  <c r="EZ2" i="90"/>
  <c r="EY2" i="90"/>
  <c r="EX2" i="90"/>
  <c r="EW2" i="90"/>
  <c r="EV2" i="90"/>
  <c r="EU2" i="90"/>
  <c r="ET2" i="90"/>
  <c r="ES2" i="90"/>
  <c r="ER2" i="90"/>
  <c r="EQ2" i="90"/>
  <c r="EP2" i="90"/>
  <c r="EO2" i="90"/>
  <c r="EN2" i="90"/>
  <c r="EM2" i="90"/>
  <c r="EL2" i="90"/>
  <c r="EK2" i="90"/>
  <c r="EJ2" i="90"/>
  <c r="EI2" i="90"/>
  <c r="EH2" i="90"/>
  <c r="EG2" i="90"/>
  <c r="EF2" i="90"/>
  <c r="EE2" i="90"/>
  <c r="ED2" i="90"/>
  <c r="EC2" i="90"/>
  <c r="EB2" i="90"/>
  <c r="EA2" i="90"/>
  <c r="DY2" i="90"/>
  <c r="DX2" i="90"/>
  <c r="DV2" i="90"/>
  <c r="DU2" i="90"/>
  <c r="DT2" i="90"/>
  <c r="DS2" i="90"/>
  <c r="DR2" i="90"/>
  <c r="DQ2" i="90"/>
  <c r="DP2" i="90"/>
  <c r="DO2" i="90"/>
  <c r="DN2" i="90"/>
  <c r="DK2" i="90"/>
  <c r="DJ2" i="90"/>
  <c r="DI2" i="90"/>
  <c r="DH2" i="90"/>
  <c r="DG2" i="90"/>
  <c r="DF2" i="90"/>
  <c r="DE2" i="90"/>
  <c r="DD2" i="90"/>
  <c r="DC2" i="90"/>
  <c r="DB2" i="90"/>
  <c r="DA2" i="90"/>
  <c r="CV2" i="90"/>
  <c r="CU2" i="90"/>
  <c r="CT2" i="90"/>
  <c r="CS2" i="90"/>
  <c r="GN2" i="90" s="1"/>
  <c r="CR2" i="90"/>
  <c r="GM2" i="90" s="1"/>
  <c r="CQ2" i="90"/>
  <c r="GL2" i="90" s="1"/>
  <c r="CP2" i="90"/>
  <c r="GJ2" i="90" s="1"/>
  <c r="GK2" i="90" s="1"/>
  <c r="CO2" i="90"/>
  <c r="DZ2" i="90" s="1"/>
  <c r="CN2" i="90"/>
  <c r="CM2" i="90"/>
  <c r="CL2" i="90"/>
  <c r="DW2" i="90" s="1"/>
  <c r="CG2" i="90" a="1"/>
  <c r="CG2" i="90" s="1"/>
  <c r="AW2" i="90"/>
  <c r="AV2" i="90"/>
  <c r="AX2" i="90" s="1"/>
  <c r="J2" i="90"/>
  <c r="G2" i="90"/>
  <c r="IQ2" i="89"/>
  <c r="IL2" i="89"/>
  <c r="HX2" i="89"/>
  <c r="IW2" i="89" s="1"/>
  <c r="HX2" i="89" a="1"/>
  <c r="HW2" i="89" a="1"/>
  <c r="HW2" i="89" s="1"/>
  <c r="IV2" i="89" s="1"/>
  <c r="HV2" i="89" a="1"/>
  <c r="HV2" i="89" s="1"/>
  <c r="IU2" i="89" s="1"/>
  <c r="HU2" i="89" a="1"/>
  <c r="HU2" i="89" s="1"/>
  <c r="IT2" i="89" s="1"/>
  <c r="HT2" i="89" a="1"/>
  <c r="HT2" i="89" s="1"/>
  <c r="IS2" i="89" s="1"/>
  <c r="HS2" i="89"/>
  <c r="IR2" i="89" s="1"/>
  <c r="HS2" i="89" a="1"/>
  <c r="HR2" i="89"/>
  <c r="HR2" i="89" a="1"/>
  <c r="HQ2" i="89" a="1"/>
  <c r="HQ2" i="89" s="1"/>
  <c r="IP2" i="89" s="1"/>
  <c r="HP2" i="89" a="1"/>
  <c r="HP2" i="89" s="1"/>
  <c r="IO2" i="89" s="1"/>
  <c r="HL2" i="89"/>
  <c r="HJ2" i="89"/>
  <c r="HI2" i="89"/>
  <c r="HH2" i="89"/>
  <c r="HB2" i="89"/>
  <c r="HA2" i="89"/>
  <c r="GZ2" i="89"/>
  <c r="GY2" i="89"/>
  <c r="GX2" i="89"/>
  <c r="GW2" i="89"/>
  <c r="GV2" i="89"/>
  <c r="GU2" i="89"/>
  <c r="HC2" i="89" s="1"/>
  <c r="GT2" i="89"/>
  <c r="GP2" i="89"/>
  <c r="GI2" i="89"/>
  <c r="GH2" i="89"/>
  <c r="GG2" i="89"/>
  <c r="GF2" i="89"/>
  <c r="GE2" i="89"/>
  <c r="GD2" i="89"/>
  <c r="GC2" i="89"/>
  <c r="GB2" i="89"/>
  <c r="GA2" i="89"/>
  <c r="FZ2" i="89"/>
  <c r="FY2" i="89"/>
  <c r="FX2" i="89"/>
  <c r="FW2" i="89"/>
  <c r="FV2" i="89"/>
  <c r="FU2" i="89"/>
  <c r="FT2" i="89"/>
  <c r="FS2" i="89"/>
  <c r="FR2" i="89"/>
  <c r="FQ2" i="89"/>
  <c r="FP2" i="89"/>
  <c r="FO2" i="89"/>
  <c r="FN2" i="89"/>
  <c r="FJ2" i="89"/>
  <c r="FM2" i="89" s="1"/>
  <c r="FI2" i="89"/>
  <c r="FL2" i="89" s="1"/>
  <c r="FH2" i="89"/>
  <c r="FK2" i="89" s="1"/>
  <c r="FG2" i="89"/>
  <c r="FF2" i="89"/>
  <c r="FE2" i="89"/>
  <c r="FD2" i="89"/>
  <c r="FC2" i="89"/>
  <c r="FB2" i="89"/>
  <c r="FA2" i="89"/>
  <c r="EZ2" i="89"/>
  <c r="EY2" i="89"/>
  <c r="EX2" i="89"/>
  <c r="EW2" i="89"/>
  <c r="EV2" i="89"/>
  <c r="EU2" i="89"/>
  <c r="ET2" i="89"/>
  <c r="ES2" i="89"/>
  <c r="ER2" i="89"/>
  <c r="EQ2" i="89"/>
  <c r="EP2" i="89"/>
  <c r="EO2" i="89"/>
  <c r="EN2" i="89"/>
  <c r="EM2" i="89"/>
  <c r="EL2" i="89"/>
  <c r="EK2" i="89"/>
  <c r="EJ2" i="89"/>
  <c r="EI2" i="89"/>
  <c r="EH2" i="89"/>
  <c r="EG2" i="89"/>
  <c r="EF2" i="89"/>
  <c r="EE2" i="89"/>
  <c r="ED2" i="89"/>
  <c r="EC2" i="89"/>
  <c r="EB2" i="89"/>
  <c r="EA2" i="89"/>
  <c r="DY2" i="89"/>
  <c r="DX2" i="89"/>
  <c r="DV2" i="89"/>
  <c r="DU2" i="89"/>
  <c r="DT2" i="89"/>
  <c r="DS2" i="89"/>
  <c r="DR2" i="89"/>
  <c r="DQ2" i="89"/>
  <c r="DP2" i="89"/>
  <c r="DO2" i="89"/>
  <c r="DN2" i="89"/>
  <c r="DK2" i="89"/>
  <c r="DJ2" i="89"/>
  <c r="DI2" i="89"/>
  <c r="DH2" i="89"/>
  <c r="DG2" i="89"/>
  <c r="DF2" i="89"/>
  <c r="DE2" i="89"/>
  <c r="DD2" i="89"/>
  <c r="DC2" i="89"/>
  <c r="DB2" i="89"/>
  <c r="DA2" i="89"/>
  <c r="CV2" i="89"/>
  <c r="CU2" i="89"/>
  <c r="CT2" i="89"/>
  <c r="CS2" i="89"/>
  <c r="GN2" i="89" s="1"/>
  <c r="CR2" i="89"/>
  <c r="GM2" i="89" s="1"/>
  <c r="CQ2" i="89"/>
  <c r="GL2" i="89" s="1"/>
  <c r="CP2" i="89"/>
  <c r="GJ2" i="89" s="1"/>
  <c r="GK2" i="89" s="1"/>
  <c r="CO2" i="89"/>
  <c r="DZ2" i="89" s="1"/>
  <c r="CN2" i="89"/>
  <c r="CM2" i="89"/>
  <c r="CL2" i="89"/>
  <c r="DW2" i="89" s="1"/>
  <c r="CG2" i="89" a="1"/>
  <c r="CG2" i="89" s="1"/>
  <c r="AW2" i="89"/>
  <c r="AV2" i="89"/>
  <c r="AX2" i="89" s="1"/>
  <c r="J2" i="89"/>
  <c r="G2" i="89"/>
  <c r="HX3" i="89" a="1"/>
  <c r="HX3" i="89" s="1"/>
  <c r="IW3" i="89" s="1"/>
  <c r="HW3" i="89" a="1"/>
  <c r="HW3" i="89" s="1"/>
  <c r="IV3" i="89" s="1"/>
  <c r="HV3" i="89" a="1"/>
  <c r="HV3" i="89" s="1"/>
  <c r="IU3" i="89" s="1"/>
  <c r="HU3" i="89" a="1"/>
  <c r="HU3" i="89" s="1"/>
  <c r="IT3" i="89" s="1"/>
  <c r="HT3" i="89" a="1"/>
  <c r="HT3" i="89" s="1"/>
  <c r="IS3" i="89" s="1"/>
  <c r="HS3" i="89" a="1"/>
  <c r="HS3" i="89" s="1"/>
  <c r="IR3" i="89" s="1"/>
  <c r="HR3" i="89" a="1"/>
  <c r="HR3" i="89" s="1"/>
  <c r="IQ3" i="89" s="1"/>
  <c r="HQ3" i="89" a="1"/>
  <c r="HQ3" i="89" s="1"/>
  <c r="IP3" i="89" s="1"/>
  <c r="HP3" i="89" a="1"/>
  <c r="HP3" i="89" s="1"/>
  <c r="IO3" i="89" s="1"/>
  <c r="HL3" i="89"/>
  <c r="HJ3" i="89"/>
  <c r="HH3" i="89"/>
  <c r="HI3" i="89" s="1"/>
  <c r="HB3" i="89"/>
  <c r="HA3" i="89"/>
  <c r="GZ3" i="89"/>
  <c r="GY3" i="89"/>
  <c r="GX3" i="89"/>
  <c r="GW3" i="89"/>
  <c r="GV3" i="89"/>
  <c r="GU3" i="89"/>
  <c r="GT3" i="89"/>
  <c r="HC3" i="89" s="1"/>
  <c r="GP3" i="89"/>
  <c r="GL3" i="89"/>
  <c r="GJ3" i="89"/>
  <c r="GK3" i="89" s="1"/>
  <c r="GI3" i="89"/>
  <c r="GH3" i="89"/>
  <c r="GG3" i="89"/>
  <c r="GF3" i="89"/>
  <c r="GE3" i="89"/>
  <c r="GB3" i="89"/>
  <c r="GA3" i="89"/>
  <c r="FZ3" i="89"/>
  <c r="FY3" i="89"/>
  <c r="FW3" i="89"/>
  <c r="FV3" i="89"/>
  <c r="FU3" i="89"/>
  <c r="FT3" i="89"/>
  <c r="FS3" i="89"/>
  <c r="FR3" i="89"/>
  <c r="FQ3" i="89"/>
  <c r="FP3" i="89"/>
  <c r="FO3" i="89"/>
  <c r="FN3" i="89"/>
  <c r="FJ3" i="89"/>
  <c r="FM3" i="89" s="1"/>
  <c r="FI3" i="89"/>
  <c r="FL3" i="89" s="1"/>
  <c r="FH3" i="89"/>
  <c r="FK3" i="89" s="1"/>
  <c r="FG3" i="89"/>
  <c r="FF3" i="89"/>
  <c r="FE3" i="89"/>
  <c r="FD3" i="89"/>
  <c r="FB3" i="89"/>
  <c r="FA3" i="89"/>
  <c r="EZ3" i="89"/>
  <c r="EY3" i="89"/>
  <c r="EX3" i="89"/>
  <c r="EW3" i="89"/>
  <c r="EV3" i="89"/>
  <c r="EU3" i="89"/>
  <c r="ET3" i="89"/>
  <c r="ES3" i="89"/>
  <c r="ER3" i="89"/>
  <c r="EQ3" i="89"/>
  <c r="EP3" i="89"/>
  <c r="EO3" i="89"/>
  <c r="EN3" i="89"/>
  <c r="EM3" i="89"/>
  <c r="EL3" i="89"/>
  <c r="EK3" i="89"/>
  <c r="EJ3" i="89"/>
  <c r="EI3" i="89"/>
  <c r="EH3" i="89"/>
  <c r="EG3" i="89"/>
  <c r="EF3" i="89"/>
  <c r="EE3" i="89"/>
  <c r="ED3" i="89"/>
  <c r="EC3" i="89"/>
  <c r="EB3" i="89"/>
  <c r="EA3" i="89"/>
  <c r="DU3" i="89"/>
  <c r="DT3" i="89"/>
  <c r="DS3" i="89"/>
  <c r="DR3" i="89"/>
  <c r="DQ3" i="89"/>
  <c r="DP3" i="89"/>
  <c r="DO3" i="89"/>
  <c r="DN3" i="89"/>
  <c r="DK3" i="89"/>
  <c r="DJ3" i="89"/>
  <c r="DI3" i="89"/>
  <c r="DH3" i="89"/>
  <c r="DG3" i="89"/>
  <c r="DF3" i="89"/>
  <c r="DE3" i="89"/>
  <c r="DD3" i="89"/>
  <c r="DB3" i="89"/>
  <c r="DA3" i="89"/>
  <c r="CV3" i="89"/>
  <c r="CU3" i="89"/>
  <c r="CT3" i="89"/>
  <c r="CS3" i="89"/>
  <c r="GN3" i="89" s="1"/>
  <c r="CR3" i="89"/>
  <c r="GM3" i="89" s="1"/>
  <c r="CQ3" i="89"/>
  <c r="CP3" i="89"/>
  <c r="CO3" i="89"/>
  <c r="DZ3" i="89" s="1"/>
  <c r="CN3" i="89"/>
  <c r="DY3" i="89" s="1"/>
  <c r="CM3" i="89"/>
  <c r="DX3" i="89" s="1"/>
  <c r="CL3" i="89"/>
  <c r="DW3" i="89" s="1"/>
  <c r="CG3" i="89" a="1"/>
  <c r="CG3" i="89" s="1"/>
  <c r="AW3" i="89"/>
  <c r="AV3" i="89"/>
  <c r="J3" i="89"/>
  <c r="G3" i="89"/>
  <c r="IP3" i="88"/>
  <c r="IO3" i="88"/>
  <c r="HX3" i="88" a="1"/>
  <c r="HX3" i="88" s="1"/>
  <c r="IW3" i="88" s="1"/>
  <c r="HW3" i="88"/>
  <c r="IV3" i="88" s="1"/>
  <c r="HW3" i="88" a="1"/>
  <c r="HV3" i="88"/>
  <c r="IU3" i="88" s="1"/>
  <c r="HV3" i="88" a="1"/>
  <c r="HU3" i="88" a="1"/>
  <c r="HU3" i="88" s="1"/>
  <c r="IT3" i="88" s="1"/>
  <c r="HT3" i="88" a="1"/>
  <c r="HT3" i="88" s="1"/>
  <c r="IS3" i="88" s="1"/>
  <c r="HS3" i="88" a="1"/>
  <c r="HS3" i="88" s="1"/>
  <c r="IR3" i="88" s="1"/>
  <c r="HR3" i="88" a="1"/>
  <c r="HR3" i="88" s="1"/>
  <c r="IQ3" i="88" s="1"/>
  <c r="HQ3" i="88"/>
  <c r="HQ3" i="88" a="1"/>
  <c r="HP3" i="88"/>
  <c r="HP3" i="88" a="1"/>
  <c r="HL3" i="88"/>
  <c r="HJ3" i="88"/>
  <c r="HH3" i="88"/>
  <c r="HI3" i="88" s="1"/>
  <c r="HB3" i="88"/>
  <c r="HA3" i="88"/>
  <c r="GZ3" i="88"/>
  <c r="GY3" i="88"/>
  <c r="GX3" i="88"/>
  <c r="GW3" i="88"/>
  <c r="GV3" i="88"/>
  <c r="GU3" i="88"/>
  <c r="GT3" i="88"/>
  <c r="HC3" i="88" s="1"/>
  <c r="GP3" i="88"/>
  <c r="GN3" i="88"/>
  <c r="GJ3" i="88"/>
  <c r="GK3" i="88" s="1"/>
  <c r="GI3" i="88"/>
  <c r="GH3" i="88"/>
  <c r="GG3" i="88"/>
  <c r="GF3" i="88"/>
  <c r="GE3" i="88"/>
  <c r="GB3" i="88"/>
  <c r="GA3" i="88"/>
  <c r="FZ3" i="88"/>
  <c r="FY3" i="88"/>
  <c r="FW3" i="88"/>
  <c r="FV3" i="88"/>
  <c r="FU3" i="88"/>
  <c r="FT3" i="88"/>
  <c r="FS3" i="88"/>
  <c r="FR3" i="88"/>
  <c r="FQ3" i="88"/>
  <c r="FP3" i="88"/>
  <c r="FJ3" i="88"/>
  <c r="FI3" i="88"/>
  <c r="FL3" i="88" s="1"/>
  <c r="FH3" i="88"/>
  <c r="FK3" i="88" s="1"/>
  <c r="FG3" i="88"/>
  <c r="FF3" i="88"/>
  <c r="FM3" i="88" s="1"/>
  <c r="FE3" i="88"/>
  <c r="FO3" i="88" s="1"/>
  <c r="FD3" i="88"/>
  <c r="FB3" i="88"/>
  <c r="FA3" i="88"/>
  <c r="EZ3" i="88"/>
  <c r="EY3" i="88"/>
  <c r="EX3" i="88"/>
  <c r="EW3" i="88"/>
  <c r="EV3" i="88"/>
  <c r="EU3" i="88"/>
  <c r="ET3" i="88"/>
  <c r="ES3" i="88"/>
  <c r="ER3" i="88"/>
  <c r="EQ3" i="88"/>
  <c r="EP3" i="88"/>
  <c r="EO3" i="88"/>
  <c r="EN3" i="88"/>
  <c r="EM3" i="88"/>
  <c r="EL3" i="88"/>
  <c r="EK3" i="88"/>
  <c r="EJ3" i="88"/>
  <c r="EI3" i="88"/>
  <c r="EH3" i="88"/>
  <c r="EG3" i="88"/>
  <c r="EF3" i="88"/>
  <c r="EE3" i="88"/>
  <c r="ED3" i="88"/>
  <c r="EC3" i="88"/>
  <c r="EB3" i="88"/>
  <c r="EA3" i="88"/>
  <c r="DU3" i="88"/>
  <c r="DT3" i="88"/>
  <c r="DS3" i="88"/>
  <c r="DR3" i="88"/>
  <c r="DQ3" i="88"/>
  <c r="DP3" i="88"/>
  <c r="DO3" i="88"/>
  <c r="DN3" i="88"/>
  <c r="DK3" i="88"/>
  <c r="DJ3" i="88"/>
  <c r="DI3" i="88"/>
  <c r="DH3" i="88"/>
  <c r="DG3" i="88"/>
  <c r="DF3" i="88"/>
  <c r="DE3" i="88"/>
  <c r="DD3" i="88"/>
  <c r="DB3" i="88"/>
  <c r="DA3" i="88"/>
  <c r="CV3" i="88"/>
  <c r="CU3" i="88"/>
  <c r="CT3" i="88"/>
  <c r="CS3" i="88"/>
  <c r="CR3" i="88"/>
  <c r="GM3" i="88" s="1"/>
  <c r="CQ3" i="88"/>
  <c r="GL3" i="88" s="1"/>
  <c r="CP3" i="88"/>
  <c r="CO3" i="88"/>
  <c r="DZ3" i="88" s="1"/>
  <c r="CN3" i="88"/>
  <c r="DY3" i="88" s="1"/>
  <c r="CM3" i="88"/>
  <c r="DX3" i="88" s="1"/>
  <c r="CL3" i="88"/>
  <c r="DW3" i="88" s="1"/>
  <c r="CG3" i="88" a="1"/>
  <c r="CG3" i="88" s="1"/>
  <c r="AW3" i="88"/>
  <c r="AV3" i="88"/>
  <c r="J3" i="88"/>
  <c r="G3" i="88"/>
  <c r="IL2" i="88"/>
  <c r="HX2" i="88" a="1"/>
  <c r="HX2" i="88" s="1"/>
  <c r="IW2" i="88" s="1"/>
  <c r="HW2" i="88" a="1"/>
  <c r="HW2" i="88" s="1"/>
  <c r="IV2" i="88" s="1"/>
  <c r="HV2" i="88" a="1"/>
  <c r="HV2" i="88" s="1"/>
  <c r="IU2" i="88" s="1"/>
  <c r="HU2" i="88" a="1"/>
  <c r="HU2" i="88" s="1"/>
  <c r="IT2" i="88" s="1"/>
  <c r="HT2" i="88" a="1"/>
  <c r="HT2" i="88" s="1"/>
  <c r="IS2" i="88" s="1"/>
  <c r="HS2" i="88"/>
  <c r="IR2" i="88" s="1"/>
  <c r="HS2" i="88" a="1"/>
  <c r="HR2" i="88" a="1"/>
  <c r="HR2" i="88" s="1"/>
  <c r="IQ2" i="88" s="1"/>
  <c r="HQ2" i="88" a="1"/>
  <c r="HQ2" i="88" s="1"/>
  <c r="IP2" i="88" s="1"/>
  <c r="HP2" i="88" a="1"/>
  <c r="HP2" i="88" s="1"/>
  <c r="IO2" i="88" s="1"/>
  <c r="HL2" i="88"/>
  <c r="HJ2" i="88"/>
  <c r="HI2" i="88"/>
  <c r="HH2" i="88"/>
  <c r="HB2" i="88"/>
  <c r="HA2" i="88"/>
  <c r="GZ2" i="88"/>
  <c r="GY2" i="88"/>
  <c r="GX2" i="88"/>
  <c r="GW2" i="88"/>
  <c r="GV2" i="88"/>
  <c r="GU2" i="88"/>
  <c r="HC2" i="88" s="1"/>
  <c r="GT2" i="88"/>
  <c r="GP2" i="88"/>
  <c r="GI2" i="88"/>
  <c r="GH2" i="88"/>
  <c r="GG2" i="88"/>
  <c r="GF2" i="88"/>
  <c r="GE2" i="88"/>
  <c r="GD2" i="88"/>
  <c r="GC2" i="88"/>
  <c r="GB2" i="88"/>
  <c r="GA2" i="88"/>
  <c r="FZ2" i="88"/>
  <c r="FY2" i="88"/>
  <c r="FX2" i="88"/>
  <c r="FW2" i="88"/>
  <c r="FV2" i="88"/>
  <c r="FU2" i="88"/>
  <c r="FT2" i="88"/>
  <c r="FS2" i="88"/>
  <c r="FR2" i="88"/>
  <c r="FQ2" i="88"/>
  <c r="FP2" i="88"/>
  <c r="FO2" i="88"/>
  <c r="FN2" i="88"/>
  <c r="FJ2" i="88"/>
  <c r="FM2" i="88" s="1"/>
  <c r="FI2" i="88"/>
  <c r="FL2" i="88" s="1"/>
  <c r="FH2" i="88"/>
  <c r="FK2" i="88" s="1"/>
  <c r="FG2" i="88"/>
  <c r="FF2" i="88"/>
  <c r="FE2" i="88"/>
  <c r="FD2" i="88"/>
  <c r="FC2" i="88"/>
  <c r="FB2" i="88"/>
  <c r="FA2" i="88"/>
  <c r="EZ2" i="88"/>
  <c r="EY2" i="88"/>
  <c r="EX2" i="88"/>
  <c r="EW2" i="88"/>
  <c r="EV2" i="88"/>
  <c r="EU2" i="88"/>
  <c r="ET2" i="88"/>
  <c r="ES2" i="88"/>
  <c r="ER2" i="88"/>
  <c r="EQ2" i="88"/>
  <c r="EP2" i="88"/>
  <c r="EO2" i="88"/>
  <c r="EN2" i="88"/>
  <c r="EM2" i="88"/>
  <c r="EL2" i="88"/>
  <c r="EK2" i="88"/>
  <c r="EJ2" i="88"/>
  <c r="EI2" i="88"/>
  <c r="EH2" i="88"/>
  <c r="EG2" i="88"/>
  <c r="EF2" i="88"/>
  <c r="EE2" i="88"/>
  <c r="ED2" i="88"/>
  <c r="EC2" i="88"/>
  <c r="EB2" i="88"/>
  <c r="EA2" i="88"/>
  <c r="DY2" i="88"/>
  <c r="DX2" i="88"/>
  <c r="DV2" i="88"/>
  <c r="DU2" i="88"/>
  <c r="DT2" i="88"/>
  <c r="DS2" i="88"/>
  <c r="DR2" i="88"/>
  <c r="DQ2" i="88"/>
  <c r="DP2" i="88"/>
  <c r="DO2" i="88"/>
  <c r="DN2" i="88"/>
  <c r="DK2" i="88"/>
  <c r="DJ2" i="88"/>
  <c r="DI2" i="88"/>
  <c r="DH2" i="88"/>
  <c r="DG2" i="88"/>
  <c r="DF2" i="88"/>
  <c r="DE2" i="88"/>
  <c r="DD2" i="88"/>
  <c r="DC2" i="88"/>
  <c r="DB2" i="88"/>
  <c r="DA2" i="88"/>
  <c r="CV2" i="88"/>
  <c r="CU2" i="88"/>
  <c r="CT2" i="88"/>
  <c r="CS2" i="88"/>
  <c r="GN2" i="88" s="1"/>
  <c r="CR2" i="88"/>
  <c r="GM2" i="88" s="1"/>
  <c r="CQ2" i="88"/>
  <c r="GL2" i="88" s="1"/>
  <c r="CP2" i="88"/>
  <c r="GJ2" i="88" s="1"/>
  <c r="GK2" i="88" s="1"/>
  <c r="CO2" i="88"/>
  <c r="DZ2" i="88" s="1"/>
  <c r="CN2" i="88"/>
  <c r="CM2" i="88"/>
  <c r="CL2" i="88"/>
  <c r="DW2" i="88" s="1"/>
  <c r="CG2" i="88" a="1"/>
  <c r="CG2" i="88" s="1"/>
  <c r="AW2" i="88"/>
  <c r="AV2" i="88"/>
  <c r="AX2" i="88" s="1"/>
  <c r="J2" i="88"/>
  <c r="G2" i="88"/>
  <c r="IL2" i="91"/>
  <c r="HX2" i="91"/>
  <c r="IW2" i="91" s="1"/>
  <c r="HX2" i="91" a="1"/>
  <c r="HW2" i="91" a="1"/>
  <c r="HW2" i="91" s="1"/>
  <c r="IV2" i="91" s="1"/>
  <c r="HV2" i="91" a="1"/>
  <c r="HV2" i="91" s="1"/>
  <c r="IU2" i="91" s="1"/>
  <c r="HU2" i="91" a="1"/>
  <c r="HU2" i="91" s="1"/>
  <c r="IT2" i="91" s="1"/>
  <c r="HT2" i="91" a="1"/>
  <c r="HT2" i="91" s="1"/>
  <c r="IS2" i="91" s="1"/>
  <c r="HS2" i="91" a="1"/>
  <c r="HS2" i="91" s="1"/>
  <c r="IR2" i="91" s="1"/>
  <c r="HR2" i="91"/>
  <c r="IQ2" i="91" s="1"/>
  <c r="HR2" i="91" a="1"/>
  <c r="HQ2" i="91" a="1"/>
  <c r="HQ2" i="91" s="1"/>
  <c r="IP2" i="91" s="1"/>
  <c r="HP2" i="91" a="1"/>
  <c r="HP2" i="91" s="1"/>
  <c r="IO2" i="91" s="1"/>
  <c r="HL2" i="91"/>
  <c r="HJ2" i="91"/>
  <c r="HH2" i="91"/>
  <c r="HI2" i="91" s="1"/>
  <c r="HB2" i="91"/>
  <c r="HA2" i="91"/>
  <c r="GZ2" i="91"/>
  <c r="GY2" i="91"/>
  <c r="GX2" i="91"/>
  <c r="GW2" i="91"/>
  <c r="GV2" i="91"/>
  <c r="GU2" i="91"/>
  <c r="GT2" i="91"/>
  <c r="GP2" i="91"/>
  <c r="GI2" i="91"/>
  <c r="GH2" i="91"/>
  <c r="GG2" i="91"/>
  <c r="GF2" i="91"/>
  <c r="GE2" i="91"/>
  <c r="GD2" i="91"/>
  <c r="GC2" i="91"/>
  <c r="GB2" i="91"/>
  <c r="GA2" i="91"/>
  <c r="FZ2" i="91"/>
  <c r="FY2" i="91"/>
  <c r="FX2" i="91"/>
  <c r="FW2" i="91"/>
  <c r="FV2" i="91"/>
  <c r="FU2" i="91"/>
  <c r="FT2" i="91"/>
  <c r="FS2" i="91"/>
  <c r="FR2" i="91"/>
  <c r="FQ2" i="91"/>
  <c r="FJ2" i="91"/>
  <c r="FI2" i="91"/>
  <c r="FH2" i="91"/>
  <c r="FG2" i="91"/>
  <c r="FF2" i="91"/>
  <c r="FP2" i="91" s="1"/>
  <c r="FE2" i="91"/>
  <c r="FN2" i="91" s="1"/>
  <c r="FD2" i="91"/>
  <c r="FC2" i="91"/>
  <c r="FB2" i="91"/>
  <c r="FA2" i="91"/>
  <c r="EZ2" i="91"/>
  <c r="EY2" i="91"/>
  <c r="EX2" i="91"/>
  <c r="EW2" i="91"/>
  <c r="EV2" i="91"/>
  <c r="EU2" i="91"/>
  <c r="ET2" i="91"/>
  <c r="ES2" i="91"/>
  <c r="ER2" i="91"/>
  <c r="EQ2" i="91"/>
  <c r="EP2" i="91"/>
  <c r="EO2" i="91"/>
  <c r="EN2" i="91"/>
  <c r="EM2" i="91"/>
  <c r="EL2" i="91"/>
  <c r="EK2" i="91"/>
  <c r="EJ2" i="91"/>
  <c r="EI2" i="91"/>
  <c r="EH2" i="91"/>
  <c r="EG2" i="91"/>
  <c r="EF2" i="91"/>
  <c r="EE2" i="91"/>
  <c r="ED2" i="91"/>
  <c r="EC2" i="91"/>
  <c r="EB2" i="91"/>
  <c r="EA2" i="91"/>
  <c r="DW2" i="91"/>
  <c r="DV2" i="91"/>
  <c r="DU2" i="91"/>
  <c r="DT2" i="91"/>
  <c r="DS2" i="91"/>
  <c r="DR2" i="91"/>
  <c r="DQ2" i="91"/>
  <c r="DP2" i="91"/>
  <c r="DO2" i="91"/>
  <c r="DN2" i="91"/>
  <c r="DK2" i="91"/>
  <c r="DJ2" i="91"/>
  <c r="DI2" i="91"/>
  <c r="DH2" i="91"/>
  <c r="DG2" i="91"/>
  <c r="DF2" i="91"/>
  <c r="DE2" i="91"/>
  <c r="DD2" i="91"/>
  <c r="DC2" i="91"/>
  <c r="DB2" i="91"/>
  <c r="DA2" i="91"/>
  <c r="CV2" i="91"/>
  <c r="CU2" i="91"/>
  <c r="CT2" i="91"/>
  <c r="CS2" i="91"/>
  <c r="GN2" i="91" s="1"/>
  <c r="CR2" i="91"/>
  <c r="GM2" i="91" s="1"/>
  <c r="CQ2" i="91"/>
  <c r="GL2" i="91" s="1"/>
  <c r="CP2" i="91"/>
  <c r="GJ2" i="91" s="1"/>
  <c r="GK2" i="91" s="1"/>
  <c r="CO2" i="91"/>
  <c r="DZ2" i="91" s="1"/>
  <c r="CN2" i="91"/>
  <c r="DY2" i="91" s="1"/>
  <c r="CM2" i="91"/>
  <c r="DX2" i="91" s="1"/>
  <c r="CL2" i="91"/>
  <c r="CG2" i="91" a="1"/>
  <c r="CG2" i="91" s="1"/>
  <c r="AW2" i="91"/>
  <c r="AV2" i="91"/>
  <c r="J2" i="91"/>
  <c r="G2" i="91"/>
  <c r="HX3" i="91" a="1"/>
  <c r="HX3" i="91" s="1"/>
  <c r="IW3" i="91" s="1"/>
  <c r="HW3" i="91" a="1"/>
  <c r="HW3" i="91" s="1"/>
  <c r="IV3" i="91" s="1"/>
  <c r="HV3" i="91" a="1"/>
  <c r="HV3" i="91" s="1"/>
  <c r="IU3" i="91" s="1"/>
  <c r="HU3" i="91" a="1"/>
  <c r="HU3" i="91" s="1"/>
  <c r="IT3" i="91" s="1"/>
  <c r="HT3" i="91" a="1"/>
  <c r="HT3" i="91" s="1"/>
  <c r="IS3" i="91" s="1"/>
  <c r="HS3" i="91" a="1"/>
  <c r="HS3" i="91" s="1"/>
  <c r="IR3" i="91" s="1"/>
  <c r="HR3" i="91" a="1"/>
  <c r="HR3" i="91" s="1"/>
  <c r="IQ3" i="91" s="1"/>
  <c r="HQ3" i="91" a="1"/>
  <c r="HQ3" i="91" s="1"/>
  <c r="IP3" i="91" s="1"/>
  <c r="HP3" i="91" a="1"/>
  <c r="HP3" i="91" s="1"/>
  <c r="IO3" i="91" s="1"/>
  <c r="HL3" i="91"/>
  <c r="HJ3" i="91"/>
  <c r="HH3" i="91"/>
  <c r="HI3" i="91" s="1"/>
  <c r="HB3" i="91"/>
  <c r="HA3" i="91"/>
  <c r="GZ3" i="91"/>
  <c r="GY3" i="91"/>
  <c r="GX3" i="91"/>
  <c r="GW3" i="91"/>
  <c r="GV3" i="91"/>
  <c r="GU3" i="91"/>
  <c r="GT3" i="91"/>
  <c r="GP3" i="91"/>
  <c r="GI3" i="91"/>
  <c r="GH3" i="91"/>
  <c r="GG3" i="91"/>
  <c r="GF3" i="91"/>
  <c r="GE3" i="91"/>
  <c r="GB3" i="91"/>
  <c r="GA3" i="91"/>
  <c r="FZ3" i="91"/>
  <c r="FY3" i="91"/>
  <c r="FW3" i="91"/>
  <c r="FV3" i="91"/>
  <c r="FU3" i="91"/>
  <c r="FT3" i="91"/>
  <c r="FS3" i="91"/>
  <c r="FR3" i="91"/>
  <c r="FQ3" i="91"/>
  <c r="FP3" i="91"/>
  <c r="FJ3" i="91"/>
  <c r="FI3" i="91"/>
  <c r="FH3" i="91"/>
  <c r="FG3" i="91"/>
  <c r="FF3" i="91"/>
  <c r="FE3" i="91"/>
  <c r="FO3" i="91" s="1"/>
  <c r="FD3" i="91"/>
  <c r="FB3" i="91"/>
  <c r="FA3" i="91"/>
  <c r="EZ3" i="91"/>
  <c r="EY3" i="91"/>
  <c r="EX3" i="91"/>
  <c r="EW3" i="91"/>
  <c r="EV3" i="91"/>
  <c r="EU3" i="91"/>
  <c r="ET3" i="91"/>
  <c r="ES3" i="91"/>
  <c r="ER3" i="91"/>
  <c r="EQ3" i="91"/>
  <c r="EP3" i="91"/>
  <c r="EO3" i="91"/>
  <c r="EN3" i="91"/>
  <c r="EM3" i="91"/>
  <c r="EL3" i="91"/>
  <c r="EK3" i="91"/>
  <c r="EJ3" i="91"/>
  <c r="EI3" i="91"/>
  <c r="EH3" i="91"/>
  <c r="EG3" i="91"/>
  <c r="EF3" i="91"/>
  <c r="EE3" i="91"/>
  <c r="ED3" i="91"/>
  <c r="EC3" i="91"/>
  <c r="EB3" i="91"/>
  <c r="EA3" i="91"/>
  <c r="DU3" i="91"/>
  <c r="DT3" i="91"/>
  <c r="DS3" i="91"/>
  <c r="DR3" i="91"/>
  <c r="DQ3" i="91"/>
  <c r="DP3" i="91"/>
  <c r="DO3" i="91"/>
  <c r="DN3" i="91"/>
  <c r="DK3" i="91"/>
  <c r="DJ3" i="91"/>
  <c r="DI3" i="91"/>
  <c r="DH3" i="91"/>
  <c r="DG3" i="91"/>
  <c r="DF3" i="91"/>
  <c r="DE3" i="91"/>
  <c r="DD3" i="91"/>
  <c r="DB3" i="91"/>
  <c r="DA3" i="91"/>
  <c r="CV3" i="91"/>
  <c r="CU3" i="91"/>
  <c r="CT3" i="91"/>
  <c r="CS3" i="91"/>
  <c r="GN3" i="91" s="1"/>
  <c r="CR3" i="91"/>
  <c r="GM3" i="91" s="1"/>
  <c r="CQ3" i="91"/>
  <c r="GL3" i="91" s="1"/>
  <c r="CP3" i="91"/>
  <c r="GJ3" i="91" s="1"/>
  <c r="GK3" i="91" s="1"/>
  <c r="CO3" i="91"/>
  <c r="DZ3" i="91" s="1"/>
  <c r="CN3" i="91"/>
  <c r="DY3" i="91" s="1"/>
  <c r="CM3" i="91"/>
  <c r="DX3" i="91" s="1"/>
  <c r="CL3" i="91"/>
  <c r="DW3" i="91" s="1"/>
  <c r="CG3" i="91" a="1"/>
  <c r="CG3" i="91" s="1"/>
  <c r="AW3" i="91"/>
  <c r="AV3" i="91"/>
  <c r="J3" i="91"/>
  <c r="G3" i="91"/>
  <c r="IL11" i="64"/>
  <c r="HX11" i="64" a="1"/>
  <c r="HX11" i="64" s="1"/>
  <c r="IW11" i="64" s="1"/>
  <c r="HW11" i="64" a="1"/>
  <c r="HW11" i="64" s="1"/>
  <c r="IV11" i="64" s="1"/>
  <c r="HV11" i="64" a="1"/>
  <c r="HV11" i="64" s="1"/>
  <c r="IU11" i="64" s="1"/>
  <c r="HU11" i="64" a="1"/>
  <c r="HU11" i="64" s="1"/>
  <c r="IT11" i="64" s="1"/>
  <c r="HT11" i="64" a="1"/>
  <c r="HT11" i="64" s="1"/>
  <c r="IS11" i="64" s="1"/>
  <c r="HS11" i="64" a="1"/>
  <c r="HS11" i="64" s="1"/>
  <c r="IR11" i="64" s="1"/>
  <c r="HR11" i="64" a="1"/>
  <c r="HR11" i="64" s="1"/>
  <c r="IQ11" i="64" s="1"/>
  <c r="HQ11" i="64" a="1"/>
  <c r="HQ11" i="64" s="1"/>
  <c r="IP11" i="64" s="1"/>
  <c r="HP11" i="64" a="1"/>
  <c r="HP11" i="64" s="1"/>
  <c r="IO11" i="64" s="1"/>
  <c r="HL11" i="64"/>
  <c r="HJ11" i="64"/>
  <c r="HH11" i="64"/>
  <c r="HI11" i="64" s="1"/>
  <c r="HB11" i="64"/>
  <c r="HA11" i="64"/>
  <c r="GZ11" i="64"/>
  <c r="GY11" i="64"/>
  <c r="GX11" i="64"/>
  <c r="GW11" i="64"/>
  <c r="GV11" i="64"/>
  <c r="GU11" i="64"/>
  <c r="GT11" i="64"/>
  <c r="GP11" i="64"/>
  <c r="GI11" i="64"/>
  <c r="GH11" i="64"/>
  <c r="GG11" i="64"/>
  <c r="GF11" i="64"/>
  <c r="GE11" i="64"/>
  <c r="GD11" i="64"/>
  <c r="GC11" i="64"/>
  <c r="GB11" i="64"/>
  <c r="GA11" i="64"/>
  <c r="FZ11" i="64"/>
  <c r="FY11" i="64"/>
  <c r="FX11" i="64"/>
  <c r="FW11" i="64"/>
  <c r="FV11" i="64"/>
  <c r="FU11" i="64"/>
  <c r="FT11" i="64"/>
  <c r="FS11" i="64"/>
  <c r="FR11" i="64"/>
  <c r="FQ11" i="64"/>
  <c r="FJ11" i="64"/>
  <c r="FI11" i="64"/>
  <c r="FH11" i="64"/>
  <c r="FG11" i="64"/>
  <c r="FF11" i="64"/>
  <c r="FP11" i="64" s="1"/>
  <c r="FE11" i="64"/>
  <c r="FO11" i="64" s="1"/>
  <c r="FD11" i="64"/>
  <c r="FC11" i="64"/>
  <c r="FB11" i="64"/>
  <c r="FA11" i="64"/>
  <c r="EZ11" i="64"/>
  <c r="EY11" i="64"/>
  <c r="EX11" i="64"/>
  <c r="EW11" i="64"/>
  <c r="EV11" i="64"/>
  <c r="EU11" i="64"/>
  <c r="ET11" i="64"/>
  <c r="ES11" i="64"/>
  <c r="ER11" i="64"/>
  <c r="EQ11" i="64"/>
  <c r="EP11" i="64"/>
  <c r="EO11" i="64"/>
  <c r="EN11" i="64"/>
  <c r="EM11" i="64"/>
  <c r="EL11" i="64"/>
  <c r="EK11" i="64"/>
  <c r="EJ11" i="64"/>
  <c r="EI11" i="64"/>
  <c r="EH11" i="64"/>
  <c r="EG11" i="64"/>
  <c r="EF11" i="64"/>
  <c r="EE11" i="64"/>
  <c r="ED11" i="64"/>
  <c r="EC11" i="64"/>
  <c r="EB11" i="64"/>
  <c r="EA11" i="64"/>
  <c r="DY11" i="64"/>
  <c r="DX11" i="64"/>
  <c r="DV11" i="64"/>
  <c r="DU11" i="64"/>
  <c r="DT11" i="64"/>
  <c r="DS11" i="64"/>
  <c r="DR11" i="64"/>
  <c r="DQ11" i="64"/>
  <c r="DP11" i="64"/>
  <c r="DO11" i="64"/>
  <c r="DN11" i="64"/>
  <c r="DK11" i="64"/>
  <c r="DJ11" i="64"/>
  <c r="DI11" i="64"/>
  <c r="DH11" i="64"/>
  <c r="DG11" i="64"/>
  <c r="DF11" i="64"/>
  <c r="DE11" i="64"/>
  <c r="DD11" i="64"/>
  <c r="DC11" i="64"/>
  <c r="DB11" i="64"/>
  <c r="DA11" i="64"/>
  <c r="CV11" i="64"/>
  <c r="CU11" i="64"/>
  <c r="CT11" i="64"/>
  <c r="CS11" i="64"/>
  <c r="GN11" i="64" s="1"/>
  <c r="CR11" i="64"/>
  <c r="GM11" i="64" s="1"/>
  <c r="CQ11" i="64"/>
  <c r="GL11" i="64" s="1"/>
  <c r="CP11" i="64"/>
  <c r="GJ11" i="64" s="1"/>
  <c r="GK11" i="64" s="1"/>
  <c r="CO11" i="64"/>
  <c r="DZ11" i="64" s="1"/>
  <c r="CN11" i="64"/>
  <c r="CM11" i="64"/>
  <c r="CL11" i="64"/>
  <c r="DW11" i="64" s="1"/>
  <c r="CG11" i="64" a="1"/>
  <c r="CG11" i="64" s="1"/>
  <c r="AW11" i="64"/>
  <c r="AV11" i="64"/>
  <c r="J11" i="64"/>
  <c r="G11" i="64"/>
  <c r="IL10" i="64"/>
  <c r="HX10" i="64" a="1"/>
  <c r="HX10" i="64" s="1"/>
  <c r="IW10" i="64" s="1"/>
  <c r="HW10" i="64" a="1"/>
  <c r="HW10" i="64" s="1"/>
  <c r="IV10" i="64" s="1"/>
  <c r="HV10" i="64" a="1"/>
  <c r="HV10" i="64" s="1"/>
  <c r="IU10" i="64" s="1"/>
  <c r="HU10" i="64" a="1"/>
  <c r="HU10" i="64" s="1"/>
  <c r="IT10" i="64" s="1"/>
  <c r="HT10" i="64" a="1"/>
  <c r="HT10" i="64" s="1"/>
  <c r="IS10" i="64" s="1"/>
  <c r="HS10" i="64" a="1"/>
  <c r="HS10" i="64" s="1"/>
  <c r="IR10" i="64" s="1"/>
  <c r="HR10" i="64" a="1"/>
  <c r="HR10" i="64" s="1"/>
  <c r="IQ10" i="64" s="1"/>
  <c r="HQ10" i="64" a="1"/>
  <c r="HQ10" i="64" s="1"/>
  <c r="IP10" i="64" s="1"/>
  <c r="HP10" i="64" a="1"/>
  <c r="HP10" i="64" s="1"/>
  <c r="IO10" i="64" s="1"/>
  <c r="HL10" i="64"/>
  <c r="HJ10" i="64"/>
  <c r="HH10" i="64"/>
  <c r="HB10" i="64"/>
  <c r="HA10" i="64"/>
  <c r="GZ10" i="64"/>
  <c r="GY10" i="64"/>
  <c r="GX10" i="64"/>
  <c r="GW10" i="64"/>
  <c r="GV10" i="64"/>
  <c r="GU10" i="64"/>
  <c r="GT10" i="64"/>
  <c r="GP10" i="64"/>
  <c r="GI10" i="64"/>
  <c r="GH10" i="64"/>
  <c r="GG10" i="64"/>
  <c r="GF10" i="64"/>
  <c r="GE10" i="64"/>
  <c r="GD10" i="64"/>
  <c r="GC10" i="64"/>
  <c r="GB10" i="64"/>
  <c r="GA10" i="64"/>
  <c r="FZ10" i="64"/>
  <c r="FY10" i="64"/>
  <c r="FX10" i="64"/>
  <c r="FW10" i="64"/>
  <c r="FV10" i="64"/>
  <c r="FU10" i="64"/>
  <c r="FT10" i="64"/>
  <c r="FS10" i="64"/>
  <c r="FR10" i="64"/>
  <c r="FQ10" i="64"/>
  <c r="FJ10" i="64"/>
  <c r="FI10" i="64"/>
  <c r="FH10" i="64"/>
  <c r="FG10" i="64"/>
  <c r="FF10" i="64"/>
  <c r="FP10" i="64" s="1"/>
  <c r="FE10" i="64"/>
  <c r="FO10" i="64" s="1"/>
  <c r="FD10" i="64"/>
  <c r="FC10" i="64"/>
  <c r="FB10" i="64"/>
  <c r="FA10" i="64"/>
  <c r="EZ10" i="64"/>
  <c r="EY10" i="64"/>
  <c r="EX10" i="64"/>
  <c r="EW10" i="64"/>
  <c r="EV10" i="64"/>
  <c r="EU10" i="64"/>
  <c r="ET10" i="64"/>
  <c r="ES10" i="64"/>
  <c r="ER10" i="64"/>
  <c r="EQ10" i="64"/>
  <c r="EP10" i="64"/>
  <c r="EO10" i="64"/>
  <c r="EN10" i="64"/>
  <c r="EM10" i="64"/>
  <c r="EL10" i="64"/>
  <c r="EK10" i="64"/>
  <c r="EJ10" i="64"/>
  <c r="EI10" i="64"/>
  <c r="EH10" i="64"/>
  <c r="EG10" i="64"/>
  <c r="EF10" i="64"/>
  <c r="EE10" i="64"/>
  <c r="ED10" i="64"/>
  <c r="EC10" i="64"/>
  <c r="EB10" i="64"/>
  <c r="EA10" i="64"/>
  <c r="DV10" i="64"/>
  <c r="DU10" i="64"/>
  <c r="DT10" i="64"/>
  <c r="DS10" i="64"/>
  <c r="DR10" i="64"/>
  <c r="DQ10" i="64"/>
  <c r="DP10" i="64"/>
  <c r="DO10" i="64"/>
  <c r="DN10" i="64"/>
  <c r="DK10" i="64"/>
  <c r="DJ10" i="64"/>
  <c r="DI10" i="64"/>
  <c r="DH10" i="64"/>
  <c r="DG10" i="64"/>
  <c r="DF10" i="64"/>
  <c r="DE10" i="64"/>
  <c r="DD10" i="64"/>
  <c r="DC10" i="64"/>
  <c r="DB10" i="64"/>
  <c r="DA10" i="64"/>
  <c r="CV10" i="64"/>
  <c r="CU10" i="64"/>
  <c r="CT10" i="64"/>
  <c r="CS10" i="64"/>
  <c r="GN10" i="64" s="1"/>
  <c r="CR10" i="64"/>
  <c r="GM10" i="64" s="1"/>
  <c r="CQ10" i="64"/>
  <c r="GL10" i="64" s="1"/>
  <c r="CP10" i="64"/>
  <c r="GJ10" i="64" s="1"/>
  <c r="GK10" i="64" s="1"/>
  <c r="CO10" i="64"/>
  <c r="DZ10" i="64" s="1"/>
  <c r="CN10" i="64"/>
  <c r="DY10" i="64" s="1"/>
  <c r="CM10" i="64"/>
  <c r="DX10" i="64" s="1"/>
  <c r="CL10" i="64"/>
  <c r="DW10" i="64" s="1"/>
  <c r="CG10" i="64" a="1"/>
  <c r="CG10" i="64" s="1"/>
  <c r="AW10" i="64"/>
  <c r="AV10" i="64"/>
  <c r="J10" i="64"/>
  <c r="G10" i="64"/>
  <c r="IL14" i="64"/>
  <c r="HX14" i="64" a="1"/>
  <c r="HX14" i="64" s="1"/>
  <c r="IW14" i="64" s="1"/>
  <c r="HW14" i="64" a="1"/>
  <c r="HW14" i="64" s="1"/>
  <c r="IV14" i="64" s="1"/>
  <c r="HV14" i="64" a="1"/>
  <c r="HV14" i="64" s="1"/>
  <c r="IU14" i="64" s="1"/>
  <c r="HU14" i="64" a="1"/>
  <c r="HU14" i="64" s="1"/>
  <c r="IT14" i="64" s="1"/>
  <c r="HT14" i="64" a="1"/>
  <c r="HT14" i="64" s="1"/>
  <c r="IS14" i="64" s="1"/>
  <c r="HS14" i="64" a="1"/>
  <c r="HS14" i="64" s="1"/>
  <c r="IR14" i="64" s="1"/>
  <c r="HR14" i="64" a="1"/>
  <c r="HR14" i="64" s="1"/>
  <c r="IQ14" i="64" s="1"/>
  <c r="HQ14" i="64" a="1"/>
  <c r="HQ14" i="64" s="1"/>
  <c r="IP14" i="64" s="1"/>
  <c r="HP14" i="64" a="1"/>
  <c r="HP14" i="64" s="1"/>
  <c r="IO14" i="64" s="1"/>
  <c r="HL14" i="64"/>
  <c r="HJ14" i="64"/>
  <c r="HH14" i="64"/>
  <c r="HB14" i="64"/>
  <c r="HA14" i="64"/>
  <c r="GZ14" i="64"/>
  <c r="GY14" i="64"/>
  <c r="GX14" i="64"/>
  <c r="GW14" i="64"/>
  <c r="GV14" i="64"/>
  <c r="GU14" i="64"/>
  <c r="GT14" i="64"/>
  <c r="GP14" i="64"/>
  <c r="GI14" i="64"/>
  <c r="GH14" i="64"/>
  <c r="GG14" i="64"/>
  <c r="GF14" i="64"/>
  <c r="GE14" i="64"/>
  <c r="GD14" i="64"/>
  <c r="GC14" i="64"/>
  <c r="GB14" i="64"/>
  <c r="GA14" i="64"/>
  <c r="FZ14" i="64"/>
  <c r="FY14" i="64"/>
  <c r="FX14" i="64"/>
  <c r="FW14" i="64"/>
  <c r="FV14" i="64"/>
  <c r="FU14" i="64"/>
  <c r="FT14" i="64"/>
  <c r="FS14" i="64"/>
  <c r="FR14" i="64"/>
  <c r="FQ14" i="64"/>
  <c r="FJ14" i="64"/>
  <c r="FI14" i="64"/>
  <c r="FH14" i="64"/>
  <c r="FG14" i="64"/>
  <c r="FF14" i="64"/>
  <c r="FE14" i="64"/>
  <c r="FO14" i="64" s="1"/>
  <c r="FD14" i="64"/>
  <c r="FC14" i="64"/>
  <c r="FB14" i="64"/>
  <c r="FA14" i="64"/>
  <c r="EZ14" i="64"/>
  <c r="EY14" i="64"/>
  <c r="EX14" i="64"/>
  <c r="EW14" i="64"/>
  <c r="EV14" i="64"/>
  <c r="EU14" i="64"/>
  <c r="ET14" i="64"/>
  <c r="ES14" i="64"/>
  <c r="ER14" i="64"/>
  <c r="EQ14" i="64"/>
  <c r="EP14" i="64"/>
  <c r="EO14" i="64"/>
  <c r="EN14" i="64"/>
  <c r="EM14" i="64"/>
  <c r="EL14" i="64"/>
  <c r="EK14" i="64"/>
  <c r="EJ14" i="64"/>
  <c r="EI14" i="64"/>
  <c r="EH14" i="64"/>
  <c r="EG14" i="64"/>
  <c r="EF14" i="64"/>
  <c r="EE14" i="64"/>
  <c r="ED14" i="64"/>
  <c r="EC14" i="64"/>
  <c r="EB14" i="64"/>
  <c r="EA14" i="64"/>
  <c r="DV14" i="64"/>
  <c r="DU14" i="64"/>
  <c r="DT14" i="64"/>
  <c r="DS14" i="64"/>
  <c r="DR14" i="64"/>
  <c r="DQ14" i="64"/>
  <c r="DP14" i="64"/>
  <c r="DO14" i="64"/>
  <c r="DN14" i="64"/>
  <c r="DK14" i="64"/>
  <c r="DJ14" i="64"/>
  <c r="DI14" i="64"/>
  <c r="DH14" i="64"/>
  <c r="DG14" i="64"/>
  <c r="DF14" i="64"/>
  <c r="DE14" i="64"/>
  <c r="DD14" i="64"/>
  <c r="DC14" i="64"/>
  <c r="DB14" i="64"/>
  <c r="DA14" i="64"/>
  <c r="CV14" i="64"/>
  <c r="CU14" i="64"/>
  <c r="CT14" i="64"/>
  <c r="CS14" i="64"/>
  <c r="GN14" i="64" s="1"/>
  <c r="CR14" i="64"/>
  <c r="GM14" i="64" s="1"/>
  <c r="CQ14" i="64"/>
  <c r="GL14" i="64" s="1"/>
  <c r="CP14" i="64"/>
  <c r="GJ14" i="64" s="1"/>
  <c r="GK14" i="64" s="1"/>
  <c r="CO14" i="64"/>
  <c r="DZ14" i="64" s="1"/>
  <c r="CN14" i="64"/>
  <c r="DY14" i="64" s="1"/>
  <c r="CM14" i="64"/>
  <c r="DX14" i="64" s="1"/>
  <c r="CL14" i="64"/>
  <c r="DW14" i="64" s="1"/>
  <c r="CG14" i="64" a="1"/>
  <c r="CG14" i="64" s="1"/>
  <c r="AW14" i="64"/>
  <c r="AV14" i="64"/>
  <c r="J14" i="64"/>
  <c r="G14" i="64"/>
  <c r="IL9" i="64"/>
  <c r="HX9" i="64" a="1"/>
  <c r="HX9" i="64" s="1"/>
  <c r="IW9" i="64" s="1"/>
  <c r="HW9" i="64" a="1"/>
  <c r="HW9" i="64" s="1"/>
  <c r="IV9" i="64" s="1"/>
  <c r="HV9" i="64" a="1"/>
  <c r="HV9" i="64" s="1"/>
  <c r="IU9" i="64" s="1"/>
  <c r="HU9" i="64" a="1"/>
  <c r="HU9" i="64" s="1"/>
  <c r="IT9" i="64" s="1"/>
  <c r="HT9" i="64" a="1"/>
  <c r="HT9" i="64" s="1"/>
  <c r="IS9" i="64" s="1"/>
  <c r="HS9" i="64" a="1"/>
  <c r="HS9" i="64" s="1"/>
  <c r="IR9" i="64" s="1"/>
  <c r="HR9" i="64" a="1"/>
  <c r="HR9" i="64" s="1"/>
  <c r="IQ9" i="64" s="1"/>
  <c r="HQ9" i="64"/>
  <c r="IP9" i="64" s="1"/>
  <c r="HQ9" i="64" a="1"/>
  <c r="HP9" i="64"/>
  <c r="IO9" i="64" s="1"/>
  <c r="HP9" i="64" a="1"/>
  <c r="HL9" i="64"/>
  <c r="HJ9" i="64"/>
  <c r="HH9" i="64"/>
  <c r="HB9" i="64"/>
  <c r="HA9" i="64"/>
  <c r="GZ9" i="64"/>
  <c r="GY9" i="64"/>
  <c r="GX9" i="64"/>
  <c r="GW9" i="64"/>
  <c r="GV9" i="64"/>
  <c r="GU9" i="64"/>
  <c r="GT9" i="64"/>
  <c r="GP9" i="64"/>
  <c r="GJ9" i="64"/>
  <c r="GK9" i="64" s="1"/>
  <c r="GI9" i="64"/>
  <c r="GH9" i="64"/>
  <c r="GG9" i="64"/>
  <c r="GF9" i="64"/>
  <c r="GE9" i="64"/>
  <c r="GD9" i="64"/>
  <c r="GC9" i="64"/>
  <c r="GB9" i="64"/>
  <c r="GA9" i="64"/>
  <c r="FZ9" i="64"/>
  <c r="FY9" i="64"/>
  <c r="FX9" i="64"/>
  <c r="FW9" i="64"/>
  <c r="FV9" i="64"/>
  <c r="FU9" i="64"/>
  <c r="FT9" i="64"/>
  <c r="FS9" i="64"/>
  <c r="FR9" i="64"/>
  <c r="FQ9" i="64"/>
  <c r="FJ9" i="64"/>
  <c r="FI9" i="64"/>
  <c r="FH9" i="64"/>
  <c r="FG9" i="64"/>
  <c r="FF9" i="64"/>
  <c r="FP9" i="64" s="1"/>
  <c r="FE9" i="64"/>
  <c r="FN9" i="64" s="1"/>
  <c r="FD9" i="64"/>
  <c r="FC9" i="64"/>
  <c r="FB9" i="64"/>
  <c r="FA9" i="64"/>
  <c r="EZ9" i="64"/>
  <c r="EY9" i="64"/>
  <c r="EX9" i="64"/>
  <c r="EW9" i="64"/>
  <c r="EV9" i="64"/>
  <c r="EU9" i="64"/>
  <c r="ET9" i="64"/>
  <c r="ES9" i="64"/>
  <c r="ER9" i="64"/>
  <c r="EQ9" i="64"/>
  <c r="EP9" i="64"/>
  <c r="EO9" i="64"/>
  <c r="EN9" i="64"/>
  <c r="EM9" i="64"/>
  <c r="EL9" i="64"/>
  <c r="EK9" i="64"/>
  <c r="EJ9" i="64"/>
  <c r="EI9" i="64"/>
  <c r="EH9" i="64"/>
  <c r="EG9" i="64"/>
  <c r="EF9" i="64"/>
  <c r="EE9" i="64"/>
  <c r="ED9" i="64"/>
  <c r="EC9" i="64"/>
  <c r="EB9" i="64"/>
  <c r="EA9" i="64"/>
  <c r="DV9" i="64"/>
  <c r="DU9" i="64"/>
  <c r="DT9" i="64"/>
  <c r="DS9" i="64"/>
  <c r="DR9" i="64"/>
  <c r="DQ9" i="64"/>
  <c r="DP9" i="64"/>
  <c r="DO9" i="64"/>
  <c r="DN9" i="64"/>
  <c r="DK9" i="64"/>
  <c r="DJ9" i="64"/>
  <c r="DI9" i="64"/>
  <c r="DH9" i="64"/>
  <c r="DG9" i="64"/>
  <c r="DF9" i="64"/>
  <c r="DE9" i="64"/>
  <c r="DD9" i="64"/>
  <c r="DC9" i="64"/>
  <c r="DB9" i="64"/>
  <c r="DA9" i="64"/>
  <c r="CV9" i="64"/>
  <c r="CU9" i="64"/>
  <c r="CT9" i="64"/>
  <c r="CS9" i="64"/>
  <c r="GN9" i="64" s="1"/>
  <c r="CR9" i="64"/>
  <c r="GM9" i="64" s="1"/>
  <c r="CQ9" i="64"/>
  <c r="GL9" i="64" s="1"/>
  <c r="CP9" i="64"/>
  <c r="CO9" i="64"/>
  <c r="DZ9" i="64" s="1"/>
  <c r="CN9" i="64"/>
  <c r="DY9" i="64" s="1"/>
  <c r="CM9" i="64"/>
  <c r="DX9" i="64" s="1"/>
  <c r="CL9" i="64"/>
  <c r="DW9" i="64" s="1"/>
  <c r="CG9" i="64" a="1"/>
  <c r="CG9" i="64" s="1"/>
  <c r="AW9" i="64"/>
  <c r="AV9" i="64"/>
  <c r="J9" i="64"/>
  <c r="G9" i="64"/>
  <c r="IL8" i="64"/>
  <c r="HX8" i="64" a="1"/>
  <c r="HX8" i="64" s="1"/>
  <c r="IW8" i="64" s="1"/>
  <c r="HW8" i="64" a="1"/>
  <c r="HW8" i="64" s="1"/>
  <c r="IV8" i="64" s="1"/>
  <c r="HV8" i="64" a="1"/>
  <c r="HV8" i="64" s="1"/>
  <c r="IU8" i="64" s="1"/>
  <c r="HU8" i="64" a="1"/>
  <c r="HU8" i="64" s="1"/>
  <c r="IT8" i="64" s="1"/>
  <c r="HT8" i="64" a="1"/>
  <c r="HT8" i="64" s="1"/>
  <c r="IS8" i="64" s="1"/>
  <c r="HS8" i="64" a="1"/>
  <c r="HS8" i="64" s="1"/>
  <c r="IR8" i="64" s="1"/>
  <c r="HR8" i="64" a="1"/>
  <c r="HR8" i="64" s="1"/>
  <c r="IQ8" i="64" s="1"/>
  <c r="HQ8" i="64" a="1"/>
  <c r="HQ8" i="64" s="1"/>
  <c r="IP8" i="64" s="1"/>
  <c r="HP8" i="64" a="1"/>
  <c r="HP8" i="64" s="1"/>
  <c r="IO8" i="64" s="1"/>
  <c r="HL8" i="64"/>
  <c r="HJ8" i="64"/>
  <c r="HH8" i="64"/>
  <c r="HB8" i="64"/>
  <c r="HA8" i="64"/>
  <c r="GZ8" i="64"/>
  <c r="GY8" i="64"/>
  <c r="GX8" i="64"/>
  <c r="GW8" i="64"/>
  <c r="GV8" i="64"/>
  <c r="GU8" i="64"/>
  <c r="GT8" i="64"/>
  <c r="GP8" i="64"/>
  <c r="GI8" i="64"/>
  <c r="GH8" i="64"/>
  <c r="GG8" i="64"/>
  <c r="GF8" i="64"/>
  <c r="GE8" i="64"/>
  <c r="GD8" i="64"/>
  <c r="GC8" i="64"/>
  <c r="GB8" i="64"/>
  <c r="GA8" i="64"/>
  <c r="FZ8" i="64"/>
  <c r="FY8" i="64"/>
  <c r="FX8" i="64"/>
  <c r="FW8" i="64"/>
  <c r="FV8" i="64"/>
  <c r="FU8" i="64"/>
  <c r="FT8" i="64"/>
  <c r="FS8" i="64"/>
  <c r="FR8" i="64"/>
  <c r="FQ8" i="64"/>
  <c r="FJ8" i="64"/>
  <c r="FI8" i="64"/>
  <c r="FH8" i="64"/>
  <c r="FG8" i="64"/>
  <c r="FF8" i="64"/>
  <c r="FE8" i="64"/>
  <c r="FD8" i="64"/>
  <c r="FC8" i="64"/>
  <c r="FB8" i="64"/>
  <c r="FA8" i="64"/>
  <c r="EZ8" i="64"/>
  <c r="EY8" i="64"/>
  <c r="EX8" i="64"/>
  <c r="EW8" i="64"/>
  <c r="EV8" i="64"/>
  <c r="EU8" i="64"/>
  <c r="ET8" i="64"/>
  <c r="ES8" i="64"/>
  <c r="ER8" i="64"/>
  <c r="EQ8" i="64"/>
  <c r="EP8" i="64"/>
  <c r="EO8" i="64"/>
  <c r="EN8" i="64"/>
  <c r="EM8" i="64"/>
  <c r="EL8" i="64"/>
  <c r="EK8" i="64"/>
  <c r="EJ8" i="64"/>
  <c r="EI8" i="64"/>
  <c r="EH8" i="64"/>
  <c r="EG8" i="64"/>
  <c r="EF8" i="64"/>
  <c r="EE8" i="64"/>
  <c r="ED8" i="64"/>
  <c r="EC8" i="64"/>
  <c r="EB8" i="64"/>
  <c r="EA8" i="64"/>
  <c r="DV8" i="64"/>
  <c r="DU8" i="64"/>
  <c r="DT8" i="64"/>
  <c r="DS8" i="64"/>
  <c r="DR8" i="64"/>
  <c r="DQ8" i="64"/>
  <c r="DP8" i="64"/>
  <c r="DO8" i="64"/>
  <c r="DN8" i="64"/>
  <c r="DK8" i="64"/>
  <c r="DJ8" i="64"/>
  <c r="DI8" i="64"/>
  <c r="DH8" i="64"/>
  <c r="DG8" i="64"/>
  <c r="DF8" i="64"/>
  <c r="DE8" i="64"/>
  <c r="DD8" i="64"/>
  <c r="DC8" i="64"/>
  <c r="DB8" i="64"/>
  <c r="DA8" i="64"/>
  <c r="CV8" i="64"/>
  <c r="CU8" i="64"/>
  <c r="CT8" i="64"/>
  <c r="CS8" i="64"/>
  <c r="GN8" i="64" s="1"/>
  <c r="CR8" i="64"/>
  <c r="GM8" i="64" s="1"/>
  <c r="CQ8" i="64"/>
  <c r="GL8" i="64" s="1"/>
  <c r="CP8" i="64"/>
  <c r="GJ8" i="64" s="1"/>
  <c r="GK8" i="64" s="1"/>
  <c r="CO8" i="64"/>
  <c r="DZ8" i="64" s="1"/>
  <c r="CN8" i="64"/>
  <c r="DY8" i="64" s="1"/>
  <c r="CM8" i="64"/>
  <c r="DX8" i="64" s="1"/>
  <c r="CL8" i="64"/>
  <c r="DW8" i="64" s="1"/>
  <c r="CG8" i="64" a="1"/>
  <c r="CG8" i="64" s="1"/>
  <c r="AW8" i="64"/>
  <c r="AV8" i="64"/>
  <c r="J8" i="64"/>
  <c r="HI8" i="64" s="1"/>
  <c r="G8" i="64"/>
  <c r="HX12" i="64" a="1"/>
  <c r="HX12" i="64" s="1"/>
  <c r="IW12" i="64" s="1"/>
  <c r="HW12" i="64" a="1"/>
  <c r="HW12" i="64" s="1"/>
  <c r="IV12" i="64" s="1"/>
  <c r="HV12" i="64" a="1"/>
  <c r="HV12" i="64" s="1"/>
  <c r="IU12" i="64" s="1"/>
  <c r="HU12" i="64" a="1"/>
  <c r="HU12" i="64" s="1"/>
  <c r="IT12" i="64" s="1"/>
  <c r="HT12" i="64" a="1"/>
  <c r="HT12" i="64" s="1"/>
  <c r="IS12" i="64" s="1"/>
  <c r="HS12" i="64" a="1"/>
  <c r="HS12" i="64" s="1"/>
  <c r="IR12" i="64" s="1"/>
  <c r="HR12" i="64" a="1"/>
  <c r="HR12" i="64" s="1"/>
  <c r="IQ12" i="64" s="1"/>
  <c r="HQ12" i="64" a="1"/>
  <c r="HQ12" i="64" s="1"/>
  <c r="IP12" i="64" s="1"/>
  <c r="HP12" i="64" a="1"/>
  <c r="HP12" i="64" s="1"/>
  <c r="IO12" i="64" s="1"/>
  <c r="HL12" i="64"/>
  <c r="HJ12" i="64"/>
  <c r="HH12" i="64"/>
  <c r="HI12" i="64" s="1"/>
  <c r="HB12" i="64"/>
  <c r="HA12" i="64"/>
  <c r="GZ12" i="64"/>
  <c r="GY12" i="64"/>
  <c r="GX12" i="64"/>
  <c r="GW12" i="64"/>
  <c r="GV12" i="64"/>
  <c r="GU12" i="64"/>
  <c r="GT12" i="64"/>
  <c r="GP12" i="64"/>
  <c r="GJ12" i="64"/>
  <c r="GK12" i="64" s="1"/>
  <c r="GI12" i="64"/>
  <c r="GH12" i="64"/>
  <c r="GG12" i="64"/>
  <c r="GF12" i="64"/>
  <c r="GE12" i="64"/>
  <c r="GB12" i="64"/>
  <c r="GA12" i="64"/>
  <c r="FZ12" i="64"/>
  <c r="FY12" i="64"/>
  <c r="FW12" i="64"/>
  <c r="FV12" i="64"/>
  <c r="FU12" i="64"/>
  <c r="FT12" i="64"/>
  <c r="FS12" i="64"/>
  <c r="FR12" i="64"/>
  <c r="FQ12" i="64"/>
  <c r="FP12" i="64"/>
  <c r="FJ12" i="64"/>
  <c r="FI12" i="64"/>
  <c r="FH12" i="64"/>
  <c r="FG12" i="64"/>
  <c r="FF12" i="64"/>
  <c r="FK12" i="64" s="1"/>
  <c r="FE12" i="64"/>
  <c r="FO12" i="64" s="1"/>
  <c r="FD12" i="64"/>
  <c r="FB12" i="64"/>
  <c r="FA12" i="64"/>
  <c r="EZ12" i="64"/>
  <c r="EY12" i="64"/>
  <c r="EX12" i="64"/>
  <c r="EW12" i="64"/>
  <c r="EV12" i="64"/>
  <c r="EU12" i="64"/>
  <c r="ET12" i="64"/>
  <c r="ES12" i="64"/>
  <c r="ER12" i="64"/>
  <c r="EQ12" i="64"/>
  <c r="EP12" i="64"/>
  <c r="EO12" i="64"/>
  <c r="EN12" i="64"/>
  <c r="EM12" i="64"/>
  <c r="EL12" i="64"/>
  <c r="EK12" i="64"/>
  <c r="EJ12" i="64"/>
  <c r="EI12" i="64"/>
  <c r="EH12" i="64"/>
  <c r="EG12" i="64"/>
  <c r="EF12" i="64"/>
  <c r="EE12" i="64"/>
  <c r="ED12" i="64"/>
  <c r="EC12" i="64"/>
  <c r="EB12" i="64"/>
  <c r="EA12" i="64"/>
  <c r="DU12" i="64"/>
  <c r="DT12" i="64"/>
  <c r="DS12" i="64"/>
  <c r="DR12" i="64"/>
  <c r="DQ12" i="64"/>
  <c r="DP12" i="64"/>
  <c r="DO12" i="64"/>
  <c r="DN12" i="64"/>
  <c r="DK12" i="64"/>
  <c r="DJ12" i="64"/>
  <c r="DI12" i="64"/>
  <c r="DH12" i="64"/>
  <c r="DG12" i="64"/>
  <c r="DF12" i="64"/>
  <c r="DE12" i="64"/>
  <c r="DD12" i="64"/>
  <c r="DB12" i="64"/>
  <c r="DA12" i="64"/>
  <c r="CV12" i="64"/>
  <c r="CU12" i="64"/>
  <c r="CT12" i="64"/>
  <c r="CS12" i="64"/>
  <c r="GN12" i="64" s="1"/>
  <c r="CR12" i="64"/>
  <c r="GM12" i="64" s="1"/>
  <c r="CQ12" i="64"/>
  <c r="GL12" i="64" s="1"/>
  <c r="CP12" i="64"/>
  <c r="CO12" i="64"/>
  <c r="DZ12" i="64" s="1"/>
  <c r="CN12" i="64"/>
  <c r="DY12" i="64" s="1"/>
  <c r="CM12" i="64"/>
  <c r="DX12" i="64" s="1"/>
  <c r="CL12" i="64"/>
  <c r="DW12" i="64" s="1"/>
  <c r="CG12" i="64" a="1"/>
  <c r="CG12" i="64" s="1"/>
  <c r="AW12" i="64"/>
  <c r="AV12" i="64"/>
  <c r="J12" i="64"/>
  <c r="G12" i="64"/>
  <c r="IL7" i="64"/>
  <c r="HX7" i="64" a="1"/>
  <c r="HX7" i="64" s="1"/>
  <c r="IW7" i="64" s="1"/>
  <c r="HW7" i="64" a="1"/>
  <c r="HW7" i="64" s="1"/>
  <c r="IV7" i="64" s="1"/>
  <c r="HV7" i="64" a="1"/>
  <c r="HV7" i="64" s="1"/>
  <c r="IU7" i="64" s="1"/>
  <c r="HU7" i="64" a="1"/>
  <c r="HU7" i="64" s="1"/>
  <c r="IT7" i="64" s="1"/>
  <c r="HT7" i="64" a="1"/>
  <c r="HT7" i="64" s="1"/>
  <c r="IS7" i="64" s="1"/>
  <c r="HS7" i="64" a="1"/>
  <c r="HS7" i="64" s="1"/>
  <c r="IR7" i="64" s="1"/>
  <c r="HR7" i="64" a="1"/>
  <c r="HR7" i="64" s="1"/>
  <c r="IQ7" i="64" s="1"/>
  <c r="HQ7" i="64" a="1"/>
  <c r="HQ7" i="64" s="1"/>
  <c r="IP7" i="64" s="1"/>
  <c r="HP7" i="64" a="1"/>
  <c r="HP7" i="64" s="1"/>
  <c r="IO7" i="64" s="1"/>
  <c r="HL7" i="64"/>
  <c r="HJ7" i="64"/>
  <c r="HH7" i="64"/>
  <c r="HI7" i="64" s="1"/>
  <c r="HB7" i="64"/>
  <c r="HA7" i="64"/>
  <c r="GZ7" i="64"/>
  <c r="GY7" i="64"/>
  <c r="GX7" i="64"/>
  <c r="GW7" i="64"/>
  <c r="GV7" i="64"/>
  <c r="GU7" i="64"/>
  <c r="GT7" i="64"/>
  <c r="GP7" i="64"/>
  <c r="GM7" i="64"/>
  <c r="GL7" i="64"/>
  <c r="GK7" i="64"/>
  <c r="GI7" i="64"/>
  <c r="GH7" i="64"/>
  <c r="GG7" i="64"/>
  <c r="GF7" i="64"/>
  <c r="GE7" i="64"/>
  <c r="GD7" i="64"/>
  <c r="GC7" i="64"/>
  <c r="GB7" i="64"/>
  <c r="GA7" i="64"/>
  <c r="FZ7" i="64"/>
  <c r="FY7" i="64"/>
  <c r="FX7" i="64"/>
  <c r="FW7" i="64"/>
  <c r="FV7" i="64"/>
  <c r="FU7" i="64"/>
  <c r="FT7" i="64"/>
  <c r="FS7" i="64"/>
  <c r="FR7" i="64"/>
  <c r="FQ7" i="64"/>
  <c r="FP7" i="64"/>
  <c r="FO7" i="64"/>
  <c r="FN7" i="64"/>
  <c r="FJ7" i="64"/>
  <c r="FM7" i="64" s="1"/>
  <c r="FI7" i="64"/>
  <c r="FL7" i="64" s="1"/>
  <c r="FH7" i="64"/>
  <c r="FG7" i="64"/>
  <c r="FF7" i="64"/>
  <c r="FE7" i="64"/>
  <c r="FD7" i="64"/>
  <c r="FC7" i="64"/>
  <c r="FB7" i="64"/>
  <c r="FA7" i="64"/>
  <c r="EZ7" i="64"/>
  <c r="EY7" i="64"/>
  <c r="EX7" i="64"/>
  <c r="EW7" i="64"/>
  <c r="EV7" i="64"/>
  <c r="EU7" i="64"/>
  <c r="ET7" i="64"/>
  <c r="ES7" i="64"/>
  <c r="ER7" i="64"/>
  <c r="EQ7" i="64"/>
  <c r="EP7" i="64"/>
  <c r="EO7" i="64"/>
  <c r="EN7" i="64"/>
  <c r="EM7" i="64"/>
  <c r="EL7" i="64"/>
  <c r="EK7" i="64"/>
  <c r="EJ7" i="64"/>
  <c r="EI7" i="64"/>
  <c r="EH7" i="64"/>
  <c r="EG7" i="64"/>
  <c r="EF7" i="64"/>
  <c r="EE7" i="64"/>
  <c r="ED7" i="64"/>
  <c r="EC7" i="64"/>
  <c r="EB7" i="64"/>
  <c r="EA7" i="64"/>
  <c r="DY7" i="64"/>
  <c r="DX7" i="64"/>
  <c r="DV7" i="64"/>
  <c r="DU7" i="64"/>
  <c r="DT7" i="64"/>
  <c r="DS7" i="64"/>
  <c r="DR7" i="64"/>
  <c r="DQ7" i="64"/>
  <c r="DP7" i="64"/>
  <c r="DO7" i="64"/>
  <c r="DN7" i="64"/>
  <c r="DK7" i="64"/>
  <c r="DJ7" i="64"/>
  <c r="DI7" i="64"/>
  <c r="DH7" i="64"/>
  <c r="DG7" i="64"/>
  <c r="DF7" i="64"/>
  <c r="DE7" i="64"/>
  <c r="DD7" i="64"/>
  <c r="DC7" i="64"/>
  <c r="DB7" i="64"/>
  <c r="DA7" i="64"/>
  <c r="CV7" i="64"/>
  <c r="CU7" i="64"/>
  <c r="CT7" i="64"/>
  <c r="CS7" i="64"/>
  <c r="GN7" i="64" s="1"/>
  <c r="CR7" i="64"/>
  <c r="CQ7" i="64"/>
  <c r="CP7" i="64"/>
  <c r="GJ7" i="64" s="1"/>
  <c r="CO7" i="64"/>
  <c r="DZ7" i="64" s="1"/>
  <c r="CN7" i="64"/>
  <c r="CM7" i="64"/>
  <c r="CL7" i="64"/>
  <c r="DW7" i="64" s="1"/>
  <c r="CG7" i="64" a="1"/>
  <c r="CG7" i="64" s="1"/>
  <c r="AW7" i="64"/>
  <c r="AV7" i="64"/>
  <c r="J7" i="64"/>
  <c r="G7" i="64"/>
  <c r="IL6" i="64"/>
  <c r="HX6" i="64" a="1"/>
  <c r="HX6" i="64" s="1"/>
  <c r="IW6" i="64" s="1"/>
  <c r="HW6" i="64" a="1"/>
  <c r="HW6" i="64" s="1"/>
  <c r="IV6" i="64" s="1"/>
  <c r="HV6" i="64" a="1"/>
  <c r="HV6" i="64" s="1"/>
  <c r="IU6" i="64" s="1"/>
  <c r="HU6" i="64" a="1"/>
  <c r="HU6" i="64" s="1"/>
  <c r="IT6" i="64" s="1"/>
  <c r="HT6" i="64" a="1"/>
  <c r="HT6" i="64" s="1"/>
  <c r="IS6" i="64" s="1"/>
  <c r="HS6" i="64" a="1"/>
  <c r="HS6" i="64" s="1"/>
  <c r="IR6" i="64" s="1"/>
  <c r="HR6" i="64" a="1"/>
  <c r="HR6" i="64" s="1"/>
  <c r="IQ6" i="64" s="1"/>
  <c r="HQ6" i="64" a="1"/>
  <c r="HQ6" i="64" s="1"/>
  <c r="IP6" i="64" s="1"/>
  <c r="HP6" i="64" a="1"/>
  <c r="HP6" i="64" s="1"/>
  <c r="IO6" i="64" s="1"/>
  <c r="HL6" i="64"/>
  <c r="HJ6" i="64"/>
  <c r="HH6" i="64"/>
  <c r="HI6" i="64" s="1"/>
  <c r="HB6" i="64"/>
  <c r="HA6" i="64"/>
  <c r="GZ6" i="64"/>
  <c r="GY6" i="64"/>
  <c r="GX6" i="64"/>
  <c r="GW6" i="64"/>
  <c r="GV6" i="64"/>
  <c r="GU6" i="64"/>
  <c r="GT6" i="64"/>
  <c r="GP6" i="64"/>
  <c r="GI6" i="64"/>
  <c r="GH6" i="64"/>
  <c r="GG6" i="64"/>
  <c r="GF6" i="64"/>
  <c r="GE6" i="64"/>
  <c r="GD6" i="64"/>
  <c r="GC6" i="64"/>
  <c r="GB6" i="64"/>
  <c r="GA6" i="64"/>
  <c r="FZ6" i="64"/>
  <c r="FY6" i="64"/>
  <c r="FX6" i="64"/>
  <c r="FW6" i="64"/>
  <c r="FV6" i="64"/>
  <c r="FU6" i="64"/>
  <c r="FT6" i="64"/>
  <c r="FS6" i="64"/>
  <c r="FR6" i="64"/>
  <c r="FQ6" i="64"/>
  <c r="FP6" i="64"/>
  <c r="FO6" i="64"/>
  <c r="FN6" i="64"/>
  <c r="FJ6" i="64"/>
  <c r="FM6" i="64" s="1"/>
  <c r="FI6" i="64"/>
  <c r="FH6" i="64"/>
  <c r="FG6" i="64"/>
  <c r="FF6" i="64"/>
  <c r="FE6" i="64"/>
  <c r="FD6" i="64"/>
  <c r="FC6" i="64"/>
  <c r="FB6" i="64"/>
  <c r="FA6" i="64"/>
  <c r="EZ6" i="64"/>
  <c r="EY6" i="64"/>
  <c r="EX6" i="64"/>
  <c r="EW6" i="64"/>
  <c r="EV6" i="64"/>
  <c r="EU6" i="64"/>
  <c r="ET6" i="64"/>
  <c r="ES6" i="64"/>
  <c r="ER6" i="64"/>
  <c r="EQ6" i="64"/>
  <c r="EP6" i="64"/>
  <c r="EO6" i="64"/>
  <c r="EN6" i="64"/>
  <c r="EM6" i="64"/>
  <c r="EL6" i="64"/>
  <c r="EK6" i="64"/>
  <c r="EJ6" i="64"/>
  <c r="EI6" i="64"/>
  <c r="EH6" i="64"/>
  <c r="EG6" i="64"/>
  <c r="EF6" i="64"/>
  <c r="EE6" i="64"/>
  <c r="ED6" i="64"/>
  <c r="EC6" i="64"/>
  <c r="EB6" i="64"/>
  <c r="EA6" i="64"/>
  <c r="DZ6" i="64"/>
  <c r="DV6" i="64"/>
  <c r="DU6" i="64"/>
  <c r="DT6" i="64"/>
  <c r="DS6" i="64"/>
  <c r="DR6" i="64"/>
  <c r="DQ6" i="64"/>
  <c r="DP6" i="64"/>
  <c r="DO6" i="64"/>
  <c r="DN6" i="64"/>
  <c r="DK6" i="64"/>
  <c r="DJ6" i="64"/>
  <c r="DI6" i="64"/>
  <c r="DH6" i="64"/>
  <c r="DG6" i="64"/>
  <c r="DF6" i="64"/>
  <c r="DE6" i="64"/>
  <c r="DD6" i="64"/>
  <c r="DC6" i="64"/>
  <c r="DB6" i="64"/>
  <c r="DA6" i="64"/>
  <c r="CV6" i="64"/>
  <c r="CU6" i="64"/>
  <c r="CT6" i="64"/>
  <c r="CS6" i="64"/>
  <c r="GN6" i="64" s="1"/>
  <c r="CR6" i="64"/>
  <c r="GM6" i="64" s="1"/>
  <c r="CQ6" i="64"/>
  <c r="GL6" i="64" s="1"/>
  <c r="CP6" i="64"/>
  <c r="GJ6" i="64" s="1"/>
  <c r="GK6" i="64" s="1"/>
  <c r="CO6" i="64"/>
  <c r="CN6" i="64"/>
  <c r="DY6" i="64" s="1"/>
  <c r="CM6" i="64"/>
  <c r="DX6" i="64" s="1"/>
  <c r="CL6" i="64"/>
  <c r="DW6" i="64" s="1"/>
  <c r="CG6" i="64" a="1"/>
  <c r="CG6" i="64" s="1"/>
  <c r="AW6" i="64"/>
  <c r="AV6" i="64"/>
  <c r="J6" i="64"/>
  <c r="G6" i="64"/>
  <c r="IL5" i="64"/>
  <c r="HX5" i="64" a="1"/>
  <c r="HX5" i="64" s="1"/>
  <c r="IW5" i="64" s="1"/>
  <c r="HW5" i="64" a="1"/>
  <c r="HW5" i="64" s="1"/>
  <c r="IV5" i="64" s="1"/>
  <c r="HV5" i="64" a="1"/>
  <c r="HV5" i="64" s="1"/>
  <c r="IU5" i="64" s="1"/>
  <c r="HU5" i="64" a="1"/>
  <c r="HU5" i="64" s="1"/>
  <c r="IT5" i="64" s="1"/>
  <c r="HT5" i="64" a="1"/>
  <c r="HT5" i="64" s="1"/>
  <c r="IS5" i="64" s="1"/>
  <c r="HS5" i="64" a="1"/>
  <c r="HS5" i="64" s="1"/>
  <c r="IR5" i="64" s="1"/>
  <c r="HR5" i="64" a="1"/>
  <c r="HR5" i="64" s="1"/>
  <c r="IQ5" i="64" s="1"/>
  <c r="HQ5" i="64" a="1"/>
  <c r="HQ5" i="64" s="1"/>
  <c r="IP5" i="64" s="1"/>
  <c r="HP5" i="64" a="1"/>
  <c r="HP5" i="64" s="1"/>
  <c r="IO5" i="64" s="1"/>
  <c r="HL5" i="64"/>
  <c r="HJ5" i="64"/>
  <c r="HH5" i="64"/>
  <c r="HB5" i="64"/>
  <c r="HA5" i="64"/>
  <c r="GZ5" i="64"/>
  <c r="GY5" i="64"/>
  <c r="GX5" i="64"/>
  <c r="GW5" i="64"/>
  <c r="GV5" i="64"/>
  <c r="GU5" i="64"/>
  <c r="GT5" i="64"/>
  <c r="GP5" i="64"/>
  <c r="GI5" i="64"/>
  <c r="GH5" i="64"/>
  <c r="GG5" i="64"/>
  <c r="GF5" i="64"/>
  <c r="GE5" i="64"/>
  <c r="GD5" i="64"/>
  <c r="GC5" i="64"/>
  <c r="GB5" i="64"/>
  <c r="GA5" i="64"/>
  <c r="FZ5" i="64"/>
  <c r="FY5" i="64"/>
  <c r="FX5" i="64"/>
  <c r="FW5" i="64"/>
  <c r="FV5" i="64"/>
  <c r="FU5" i="64"/>
  <c r="FT5" i="64"/>
  <c r="FS5" i="64"/>
  <c r="FR5" i="64"/>
  <c r="FQ5" i="64"/>
  <c r="FJ5" i="64"/>
  <c r="FI5" i="64"/>
  <c r="FH5" i="64"/>
  <c r="FG5" i="64"/>
  <c r="FF5" i="64"/>
  <c r="FE5" i="64"/>
  <c r="FO5" i="64" s="1"/>
  <c r="FD5" i="64"/>
  <c r="FC5" i="64"/>
  <c r="FB5" i="64"/>
  <c r="FA5" i="64"/>
  <c r="EZ5" i="64"/>
  <c r="EY5" i="64"/>
  <c r="EX5" i="64"/>
  <c r="EW5" i="64"/>
  <c r="EV5" i="64"/>
  <c r="EU5" i="64"/>
  <c r="ET5" i="64"/>
  <c r="ES5" i="64"/>
  <c r="ER5" i="64"/>
  <c r="EQ5" i="64"/>
  <c r="EP5" i="64"/>
  <c r="EO5" i="64"/>
  <c r="EN5" i="64"/>
  <c r="EM5" i="64"/>
  <c r="EL5" i="64"/>
  <c r="EK5" i="64"/>
  <c r="EJ5" i="64"/>
  <c r="EI5" i="64"/>
  <c r="EH5" i="64"/>
  <c r="EG5" i="64"/>
  <c r="EF5" i="64"/>
  <c r="EE5" i="64"/>
  <c r="ED5" i="64"/>
  <c r="EC5" i="64"/>
  <c r="EB5" i="64"/>
  <c r="EA5" i="64"/>
  <c r="DV5" i="64"/>
  <c r="DU5" i="64"/>
  <c r="DT5" i="64"/>
  <c r="DS5" i="64"/>
  <c r="DR5" i="64"/>
  <c r="DQ5" i="64"/>
  <c r="DP5" i="64"/>
  <c r="DO5" i="64"/>
  <c r="DN5" i="64"/>
  <c r="DK5" i="64"/>
  <c r="DJ5" i="64"/>
  <c r="DI5" i="64"/>
  <c r="DH5" i="64"/>
  <c r="DG5" i="64"/>
  <c r="DF5" i="64"/>
  <c r="DE5" i="64"/>
  <c r="DD5" i="64"/>
  <c r="DC5" i="64"/>
  <c r="DB5" i="64"/>
  <c r="DA5" i="64"/>
  <c r="CV5" i="64"/>
  <c r="CU5" i="64"/>
  <c r="CT5" i="64"/>
  <c r="CS5" i="64"/>
  <c r="GN5" i="64" s="1"/>
  <c r="CR5" i="64"/>
  <c r="GM5" i="64" s="1"/>
  <c r="CQ5" i="64"/>
  <c r="GL5" i="64" s="1"/>
  <c r="CP5" i="64"/>
  <c r="GJ5" i="64" s="1"/>
  <c r="GK5" i="64" s="1"/>
  <c r="CO5" i="64"/>
  <c r="DZ5" i="64" s="1"/>
  <c r="CN5" i="64"/>
  <c r="DY5" i="64" s="1"/>
  <c r="CM5" i="64"/>
  <c r="DX5" i="64" s="1"/>
  <c r="CL5" i="64"/>
  <c r="DW5" i="64" s="1"/>
  <c r="CG5" i="64" a="1"/>
  <c r="CG5" i="64" s="1"/>
  <c r="AW5" i="64"/>
  <c r="AV5" i="64"/>
  <c r="J5" i="64"/>
  <c r="HI5" i="64" s="1"/>
  <c r="G5" i="64"/>
  <c r="IL4" i="64"/>
  <c r="HX4" i="64" a="1"/>
  <c r="HX4" i="64" s="1"/>
  <c r="IW4" i="64" s="1"/>
  <c r="HW4" i="64" a="1"/>
  <c r="HW4" i="64" s="1"/>
  <c r="IV4" i="64" s="1"/>
  <c r="HV4" i="64" a="1"/>
  <c r="HV4" i="64" s="1"/>
  <c r="IU4" i="64" s="1"/>
  <c r="HU4" i="64" a="1"/>
  <c r="HU4" i="64" s="1"/>
  <c r="IT4" i="64" s="1"/>
  <c r="HT4" i="64" a="1"/>
  <c r="HT4" i="64" s="1"/>
  <c r="IS4" i="64" s="1"/>
  <c r="HS4" i="64" a="1"/>
  <c r="HS4" i="64" s="1"/>
  <c r="IR4" i="64" s="1"/>
  <c r="HR4" i="64" a="1"/>
  <c r="HR4" i="64" s="1"/>
  <c r="IQ4" i="64" s="1"/>
  <c r="HQ4" i="64" a="1"/>
  <c r="HQ4" i="64" s="1"/>
  <c r="IP4" i="64" s="1"/>
  <c r="HP4" i="64" a="1"/>
  <c r="HP4" i="64" s="1"/>
  <c r="IO4" i="64" s="1"/>
  <c r="HL4" i="64"/>
  <c r="HJ4" i="64"/>
  <c r="HH4" i="64"/>
  <c r="HB4" i="64"/>
  <c r="HA4" i="64"/>
  <c r="GZ4" i="64"/>
  <c r="GY4" i="64"/>
  <c r="GX4" i="64"/>
  <c r="GW4" i="64"/>
  <c r="GV4" i="64"/>
  <c r="GU4" i="64"/>
  <c r="GT4" i="64"/>
  <c r="GP4" i="64"/>
  <c r="GI4" i="64"/>
  <c r="GH4" i="64"/>
  <c r="GG4" i="64"/>
  <c r="GF4" i="64"/>
  <c r="GE4" i="64"/>
  <c r="GD4" i="64"/>
  <c r="GC4" i="64"/>
  <c r="GB4" i="64"/>
  <c r="GA4" i="64"/>
  <c r="FZ4" i="64"/>
  <c r="FY4" i="64"/>
  <c r="FX4" i="64"/>
  <c r="FW4" i="64"/>
  <c r="FV4" i="64"/>
  <c r="FU4" i="64"/>
  <c r="FT4" i="64"/>
  <c r="FS4" i="64"/>
  <c r="FR4" i="64"/>
  <c r="FQ4" i="64"/>
  <c r="FN4" i="64"/>
  <c r="FJ4" i="64"/>
  <c r="FM4" i="64" s="1"/>
  <c r="FI4" i="64"/>
  <c r="FL4" i="64" s="1"/>
  <c r="FH4" i="64"/>
  <c r="FK4" i="64" s="1"/>
  <c r="FG4" i="64"/>
  <c r="FO4" i="64" s="1"/>
  <c r="FF4" i="64"/>
  <c r="FP4" i="64" s="1"/>
  <c r="FE4" i="64"/>
  <c r="FD4" i="64"/>
  <c r="FC4" i="64"/>
  <c r="FB4" i="64"/>
  <c r="FA4" i="64"/>
  <c r="EZ4" i="64"/>
  <c r="EY4" i="64"/>
  <c r="EX4" i="64"/>
  <c r="EW4" i="64"/>
  <c r="EV4" i="64"/>
  <c r="EU4" i="64"/>
  <c r="ET4" i="64"/>
  <c r="ES4" i="64"/>
  <c r="ER4" i="64"/>
  <c r="EQ4" i="64"/>
  <c r="EP4" i="64"/>
  <c r="EO4" i="64"/>
  <c r="EN4" i="64"/>
  <c r="EM4" i="64"/>
  <c r="EL4" i="64"/>
  <c r="EK4" i="64"/>
  <c r="EJ4" i="64"/>
  <c r="EI4" i="64"/>
  <c r="EH4" i="64"/>
  <c r="EG4" i="64"/>
  <c r="EF4" i="64"/>
  <c r="EE4" i="64"/>
  <c r="ED4" i="64"/>
  <c r="EC4" i="64"/>
  <c r="EB4" i="64"/>
  <c r="EA4" i="64"/>
  <c r="DZ4" i="64"/>
  <c r="DV4" i="64"/>
  <c r="DU4" i="64"/>
  <c r="DT4" i="64"/>
  <c r="DS4" i="64"/>
  <c r="DR4" i="64"/>
  <c r="DQ4" i="64"/>
  <c r="DP4" i="64"/>
  <c r="DO4" i="64"/>
  <c r="DN4" i="64"/>
  <c r="DK4" i="64"/>
  <c r="DJ4" i="64"/>
  <c r="DI4" i="64"/>
  <c r="DH4" i="64"/>
  <c r="DG4" i="64"/>
  <c r="DF4" i="64"/>
  <c r="DE4" i="64"/>
  <c r="DD4" i="64"/>
  <c r="DC4" i="64"/>
  <c r="DB4" i="64"/>
  <c r="DA4" i="64"/>
  <c r="CV4" i="64"/>
  <c r="CU4" i="64"/>
  <c r="CT4" i="64"/>
  <c r="CS4" i="64"/>
  <c r="GN4" i="64" s="1"/>
  <c r="CR4" i="64"/>
  <c r="GM4" i="64" s="1"/>
  <c r="CQ4" i="64"/>
  <c r="GL4" i="64" s="1"/>
  <c r="CP4" i="64"/>
  <c r="GJ4" i="64" s="1"/>
  <c r="GK4" i="64" s="1"/>
  <c r="CO4" i="64"/>
  <c r="CN4" i="64"/>
  <c r="DY4" i="64" s="1"/>
  <c r="CM4" i="64"/>
  <c r="DX4" i="64" s="1"/>
  <c r="CL4" i="64"/>
  <c r="DW4" i="64" s="1"/>
  <c r="CG4" i="64" a="1"/>
  <c r="CG4" i="64" s="1"/>
  <c r="AW4" i="64"/>
  <c r="AV4" i="64"/>
  <c r="J4" i="64"/>
  <c r="G4" i="64"/>
  <c r="IR13" i="64"/>
  <c r="HX13" i="64" a="1"/>
  <c r="HX13" i="64" s="1"/>
  <c r="IW13" i="64" s="1"/>
  <c r="HW13" i="64" a="1"/>
  <c r="HW13" i="64" s="1"/>
  <c r="IV13" i="64" s="1"/>
  <c r="HV13" i="64" a="1"/>
  <c r="HV13" i="64" s="1"/>
  <c r="IU13" i="64" s="1"/>
  <c r="HU13" i="64" a="1"/>
  <c r="HU13" i="64" s="1"/>
  <c r="IT13" i="64" s="1"/>
  <c r="HT13" i="64" a="1"/>
  <c r="HT13" i="64" s="1"/>
  <c r="IS13" i="64" s="1"/>
  <c r="HS13" i="64" a="1"/>
  <c r="HS13" i="64" s="1"/>
  <c r="HR13" i="64" a="1"/>
  <c r="HR13" i="64" s="1"/>
  <c r="IQ13" i="64" s="1"/>
  <c r="HQ13" i="64" a="1"/>
  <c r="HQ13" i="64" s="1"/>
  <c r="IP13" i="64" s="1"/>
  <c r="HP13" i="64" a="1"/>
  <c r="HP13" i="64" s="1"/>
  <c r="IO13" i="64" s="1"/>
  <c r="HL13" i="64"/>
  <c r="HJ13" i="64"/>
  <c r="HH13" i="64"/>
  <c r="HB13" i="64"/>
  <c r="HA13" i="64"/>
  <c r="GZ13" i="64"/>
  <c r="GY13" i="64"/>
  <c r="GX13" i="64"/>
  <c r="GW13" i="64"/>
  <c r="GV13" i="64"/>
  <c r="GU13" i="64"/>
  <c r="GT13" i="64"/>
  <c r="GP13" i="64"/>
  <c r="GI13" i="64"/>
  <c r="GH13" i="64"/>
  <c r="GG13" i="64"/>
  <c r="GF13" i="64"/>
  <c r="GE13" i="64"/>
  <c r="GB13" i="64"/>
  <c r="GA13" i="64"/>
  <c r="FZ13" i="64"/>
  <c r="FY13" i="64"/>
  <c r="FW13" i="64"/>
  <c r="FV13" i="64"/>
  <c r="FU13" i="64"/>
  <c r="FT13" i="64"/>
  <c r="FS13" i="64"/>
  <c r="FR13" i="64"/>
  <c r="FQ13" i="64"/>
  <c r="FJ13" i="64"/>
  <c r="FM13" i="64" s="1"/>
  <c r="FI13" i="64"/>
  <c r="FL13" i="64" s="1"/>
  <c r="FH13" i="64"/>
  <c r="FK13" i="64" s="1"/>
  <c r="FG13" i="64"/>
  <c r="FF13" i="64"/>
  <c r="FP13" i="64" s="1"/>
  <c r="FE13" i="64"/>
  <c r="FO13" i="64" s="1"/>
  <c r="FD13" i="64"/>
  <c r="FB13" i="64"/>
  <c r="FA13" i="64"/>
  <c r="EZ13" i="64"/>
  <c r="EY13" i="64"/>
  <c r="EX13" i="64"/>
  <c r="EW13" i="64"/>
  <c r="EV13" i="64"/>
  <c r="EU13" i="64"/>
  <c r="ET13" i="64"/>
  <c r="ES13" i="64"/>
  <c r="ER13" i="64"/>
  <c r="EQ13" i="64"/>
  <c r="EP13" i="64"/>
  <c r="EO13" i="64"/>
  <c r="EN13" i="64"/>
  <c r="EM13" i="64"/>
  <c r="EL13" i="64"/>
  <c r="EK13" i="64"/>
  <c r="EJ13" i="64"/>
  <c r="EI13" i="64"/>
  <c r="EH13" i="64"/>
  <c r="EG13" i="64"/>
  <c r="EF13" i="64"/>
  <c r="EE13" i="64"/>
  <c r="ED13" i="64"/>
  <c r="EC13" i="64"/>
  <c r="EB13" i="64"/>
  <c r="EA13" i="64"/>
  <c r="DU13" i="64"/>
  <c r="DT13" i="64"/>
  <c r="DS13" i="64"/>
  <c r="DR13" i="64"/>
  <c r="DQ13" i="64"/>
  <c r="DP13" i="64"/>
  <c r="DO13" i="64"/>
  <c r="DN13" i="64"/>
  <c r="DK13" i="64"/>
  <c r="DJ13" i="64"/>
  <c r="DI13" i="64"/>
  <c r="DH13" i="64"/>
  <c r="DG13" i="64"/>
  <c r="DF13" i="64"/>
  <c r="DE13" i="64"/>
  <c r="DD13" i="64"/>
  <c r="DB13" i="64"/>
  <c r="DA13" i="64"/>
  <c r="CV13" i="64"/>
  <c r="CU13" i="64"/>
  <c r="CT13" i="64"/>
  <c r="CS13" i="64"/>
  <c r="GN13" i="64" s="1"/>
  <c r="CR13" i="64"/>
  <c r="GM13" i="64" s="1"/>
  <c r="CQ13" i="64"/>
  <c r="GL13" i="64" s="1"/>
  <c r="CP13" i="64"/>
  <c r="GJ13" i="64" s="1"/>
  <c r="GK13" i="64" s="1"/>
  <c r="CO13" i="64"/>
  <c r="DZ13" i="64" s="1"/>
  <c r="CN13" i="64"/>
  <c r="DY13" i="64" s="1"/>
  <c r="CM13" i="64"/>
  <c r="DX13" i="64" s="1"/>
  <c r="CL13" i="64"/>
  <c r="DW13" i="64" s="1"/>
  <c r="CG13" i="64" a="1"/>
  <c r="CG13" i="64" s="1"/>
  <c r="AW13" i="64"/>
  <c r="AV13" i="64"/>
  <c r="J13" i="64"/>
  <c r="G13" i="64"/>
  <c r="IL3" i="64"/>
  <c r="HX3" i="64" a="1"/>
  <c r="HX3" i="64" s="1"/>
  <c r="IW3" i="64" s="1"/>
  <c r="HW3" i="64" a="1"/>
  <c r="HW3" i="64" s="1"/>
  <c r="IV3" i="64" s="1"/>
  <c r="HV3" i="64" a="1"/>
  <c r="HV3" i="64" s="1"/>
  <c r="IU3" i="64" s="1"/>
  <c r="HU3" i="64" a="1"/>
  <c r="HU3" i="64" s="1"/>
  <c r="IT3" i="64" s="1"/>
  <c r="HT3" i="64" a="1"/>
  <c r="HT3" i="64" s="1"/>
  <c r="IS3" i="64" s="1"/>
  <c r="HS3" i="64" a="1"/>
  <c r="HS3" i="64" s="1"/>
  <c r="IR3" i="64" s="1"/>
  <c r="HR3" i="64" a="1"/>
  <c r="HR3" i="64" s="1"/>
  <c r="IQ3" i="64" s="1"/>
  <c r="HQ3" i="64" a="1"/>
  <c r="HQ3" i="64" s="1"/>
  <c r="IP3" i="64" s="1"/>
  <c r="HP3" i="64" a="1"/>
  <c r="HP3" i="64" s="1"/>
  <c r="IO3" i="64" s="1"/>
  <c r="HL3" i="64"/>
  <c r="HJ3" i="64"/>
  <c r="HH3" i="64"/>
  <c r="HI3" i="64" s="1"/>
  <c r="HB3" i="64"/>
  <c r="HA3" i="64"/>
  <c r="GZ3" i="64"/>
  <c r="GY3" i="64"/>
  <c r="GX3" i="64"/>
  <c r="GW3" i="64"/>
  <c r="GV3" i="64"/>
  <c r="GU3" i="64"/>
  <c r="GT3" i="64"/>
  <c r="GP3" i="64"/>
  <c r="GI3" i="64"/>
  <c r="GH3" i="64"/>
  <c r="GG3" i="64"/>
  <c r="GF3" i="64"/>
  <c r="GE3" i="64"/>
  <c r="GD3" i="64"/>
  <c r="GC3" i="64"/>
  <c r="GB3" i="64"/>
  <c r="GA3" i="64"/>
  <c r="FZ3" i="64"/>
  <c r="FY3" i="64"/>
  <c r="FX3" i="64"/>
  <c r="FW3" i="64"/>
  <c r="FV3" i="64"/>
  <c r="FU3" i="64"/>
  <c r="FT3" i="64"/>
  <c r="FS3" i="64"/>
  <c r="FR3" i="64"/>
  <c r="FQ3" i="64"/>
  <c r="FN3" i="64"/>
  <c r="FJ3" i="64"/>
  <c r="FM3" i="64" s="1"/>
  <c r="FI3" i="64"/>
  <c r="FH3" i="64"/>
  <c r="FG3" i="64"/>
  <c r="FF3" i="64"/>
  <c r="FP3" i="64" s="1"/>
  <c r="FE3" i="64"/>
  <c r="FD3" i="64"/>
  <c r="FC3" i="64"/>
  <c r="FB3" i="64"/>
  <c r="FA3" i="64"/>
  <c r="EZ3" i="64"/>
  <c r="EY3" i="64"/>
  <c r="EX3" i="64"/>
  <c r="EW3" i="64"/>
  <c r="EV3" i="64"/>
  <c r="EU3" i="64"/>
  <c r="ET3" i="64"/>
  <c r="ES3" i="64"/>
  <c r="ER3" i="64"/>
  <c r="EQ3" i="64"/>
  <c r="EP3" i="64"/>
  <c r="EO3" i="64"/>
  <c r="EN3" i="64"/>
  <c r="EM3" i="64"/>
  <c r="EL3" i="64"/>
  <c r="EK3" i="64"/>
  <c r="EJ3" i="64"/>
  <c r="EI3" i="64"/>
  <c r="EH3" i="64"/>
  <c r="EG3" i="64"/>
  <c r="EF3" i="64"/>
  <c r="EE3" i="64"/>
  <c r="ED3" i="64"/>
  <c r="EC3" i="64"/>
  <c r="EB3" i="64"/>
  <c r="EA3" i="64"/>
  <c r="DV3" i="64"/>
  <c r="DU3" i="64"/>
  <c r="DT3" i="64"/>
  <c r="DS3" i="64"/>
  <c r="DR3" i="64"/>
  <c r="DQ3" i="64"/>
  <c r="DP3" i="64"/>
  <c r="DO3" i="64"/>
  <c r="DN3" i="64"/>
  <c r="DK3" i="64"/>
  <c r="DJ3" i="64"/>
  <c r="DI3" i="64"/>
  <c r="DH3" i="64"/>
  <c r="DG3" i="64"/>
  <c r="DF3" i="64"/>
  <c r="DE3" i="64"/>
  <c r="DD3" i="64"/>
  <c r="DC3" i="64"/>
  <c r="DB3" i="64"/>
  <c r="DA3" i="64"/>
  <c r="CV3" i="64"/>
  <c r="CU3" i="64"/>
  <c r="CT3" i="64"/>
  <c r="CS3" i="64"/>
  <c r="GN3" i="64" s="1"/>
  <c r="CR3" i="64"/>
  <c r="GM3" i="64" s="1"/>
  <c r="CQ3" i="64"/>
  <c r="GL3" i="64" s="1"/>
  <c r="CP3" i="64"/>
  <c r="GJ3" i="64" s="1"/>
  <c r="GK3" i="64" s="1"/>
  <c r="CO3" i="64"/>
  <c r="DZ3" i="64" s="1"/>
  <c r="CN3" i="64"/>
  <c r="DY3" i="64" s="1"/>
  <c r="CM3" i="64"/>
  <c r="DX3" i="64" s="1"/>
  <c r="CL3" i="64"/>
  <c r="DW3" i="64" s="1"/>
  <c r="CG3" i="64"/>
  <c r="CG3" i="64" a="1"/>
  <c r="AW3" i="64"/>
  <c r="AV3" i="64"/>
  <c r="J3" i="64"/>
  <c r="G3" i="64"/>
  <c r="IL2" i="64"/>
  <c r="HX2" i="64" a="1"/>
  <c r="HX2" i="64" s="1"/>
  <c r="IW2" i="64" s="1"/>
  <c r="HW2" i="64" a="1"/>
  <c r="HW2" i="64" s="1"/>
  <c r="IV2" i="64" s="1"/>
  <c r="HV2" i="64" a="1"/>
  <c r="HV2" i="64" s="1"/>
  <c r="IU2" i="64" s="1"/>
  <c r="HU2" i="64" a="1"/>
  <c r="HU2" i="64" s="1"/>
  <c r="IT2" i="64" s="1"/>
  <c r="HT2" i="64" a="1"/>
  <c r="HT2" i="64" s="1"/>
  <c r="IS2" i="64" s="1"/>
  <c r="HS2" i="64" a="1"/>
  <c r="HS2" i="64" s="1"/>
  <c r="IR2" i="64" s="1"/>
  <c r="HR2" i="64" a="1"/>
  <c r="HR2" i="64" s="1"/>
  <c r="IQ2" i="64" s="1"/>
  <c r="HQ2" i="64" a="1"/>
  <c r="HQ2" i="64" s="1"/>
  <c r="IP2" i="64" s="1"/>
  <c r="HP2" i="64" a="1"/>
  <c r="HP2" i="64" s="1"/>
  <c r="IO2" i="64" s="1"/>
  <c r="HL2" i="64"/>
  <c r="HJ2" i="64"/>
  <c r="HH2" i="64"/>
  <c r="HI2" i="64" s="1"/>
  <c r="HB2" i="64"/>
  <c r="HA2" i="64"/>
  <c r="GZ2" i="64"/>
  <c r="GY2" i="64"/>
  <c r="GX2" i="64"/>
  <c r="GW2" i="64"/>
  <c r="GV2" i="64"/>
  <c r="GU2" i="64"/>
  <c r="GT2" i="64"/>
  <c r="GP2" i="64"/>
  <c r="GI2" i="64"/>
  <c r="GH2" i="64"/>
  <c r="GG2" i="64"/>
  <c r="GF2" i="64"/>
  <c r="GE2" i="64"/>
  <c r="GD2" i="64"/>
  <c r="GC2" i="64"/>
  <c r="GB2" i="64"/>
  <c r="GA2" i="64"/>
  <c r="FZ2" i="64"/>
  <c r="FY2" i="64"/>
  <c r="FX2" i="64"/>
  <c r="FW2" i="64"/>
  <c r="FV2" i="64"/>
  <c r="FU2" i="64"/>
  <c r="FT2" i="64"/>
  <c r="FS2" i="64"/>
  <c r="FR2" i="64"/>
  <c r="FQ2" i="64"/>
  <c r="FJ2" i="64"/>
  <c r="FI2" i="64"/>
  <c r="FH2" i="64"/>
  <c r="FG2" i="64"/>
  <c r="FF2" i="64"/>
  <c r="FP2" i="64" s="1"/>
  <c r="FE2" i="64"/>
  <c r="FN2" i="64" s="1"/>
  <c r="FD2" i="64"/>
  <c r="FC2" i="64"/>
  <c r="FB2" i="64"/>
  <c r="FA2" i="64"/>
  <c r="EZ2" i="64"/>
  <c r="EY2" i="64"/>
  <c r="EX2" i="64"/>
  <c r="EW2" i="64"/>
  <c r="EV2" i="64"/>
  <c r="EU2" i="64"/>
  <c r="ET2" i="64"/>
  <c r="ES2" i="64"/>
  <c r="ER2" i="64"/>
  <c r="EQ2" i="64"/>
  <c r="EP2" i="64"/>
  <c r="EO2" i="64"/>
  <c r="EN2" i="64"/>
  <c r="EM2" i="64"/>
  <c r="EL2" i="64"/>
  <c r="EK2" i="64"/>
  <c r="EJ2" i="64"/>
  <c r="EI2" i="64"/>
  <c r="EH2" i="64"/>
  <c r="EG2" i="64"/>
  <c r="EF2" i="64"/>
  <c r="EE2" i="64"/>
  <c r="ED2" i="64"/>
  <c r="EC2" i="64"/>
  <c r="EB2" i="64"/>
  <c r="EA2" i="64"/>
  <c r="DV2" i="64"/>
  <c r="DU2" i="64"/>
  <c r="DT2" i="64"/>
  <c r="DS2" i="64"/>
  <c r="DR2" i="64"/>
  <c r="DQ2" i="64"/>
  <c r="DP2" i="64"/>
  <c r="DO2" i="64"/>
  <c r="DN2" i="64"/>
  <c r="DK2" i="64"/>
  <c r="DJ2" i="64"/>
  <c r="DI2" i="64"/>
  <c r="DH2" i="64"/>
  <c r="DG2" i="64"/>
  <c r="DF2" i="64"/>
  <c r="DE2" i="64"/>
  <c r="DD2" i="64"/>
  <c r="DC2" i="64"/>
  <c r="DB2" i="64"/>
  <c r="DA2" i="64"/>
  <c r="CV2" i="64"/>
  <c r="CU2" i="64"/>
  <c r="CT2" i="64"/>
  <c r="CS2" i="64"/>
  <c r="GN2" i="64" s="1"/>
  <c r="CR2" i="64"/>
  <c r="GM2" i="64" s="1"/>
  <c r="CQ2" i="64"/>
  <c r="GL2" i="64" s="1"/>
  <c r="CP2" i="64"/>
  <c r="GJ2" i="64" s="1"/>
  <c r="GK2" i="64" s="1"/>
  <c r="CO2" i="64"/>
  <c r="DZ2" i="64" s="1"/>
  <c r="CN2" i="64"/>
  <c r="DY2" i="64" s="1"/>
  <c r="CM2" i="64"/>
  <c r="DX2" i="64" s="1"/>
  <c r="CL2" i="64"/>
  <c r="DW2" i="64" s="1"/>
  <c r="CG2" i="64" a="1"/>
  <c r="CG2" i="64" s="1"/>
  <c r="AW2" i="64"/>
  <c r="AV2" i="64"/>
  <c r="J2" i="64"/>
  <c r="G2" i="64"/>
  <c r="HX3" i="66" a="1"/>
  <c r="HX3" i="66" s="1"/>
  <c r="IW3" i="66" s="1"/>
  <c r="HW3" i="66" a="1"/>
  <c r="HW3" i="66" s="1"/>
  <c r="IV3" i="66" s="1"/>
  <c r="HV3" i="66" a="1"/>
  <c r="HV3" i="66" s="1"/>
  <c r="IU3" i="66" s="1"/>
  <c r="HU3" i="66" a="1"/>
  <c r="HU3" i="66" s="1"/>
  <c r="IT3" i="66" s="1"/>
  <c r="HT3" i="66" a="1"/>
  <c r="HT3" i="66" s="1"/>
  <c r="IS3" i="66" s="1"/>
  <c r="HS3" i="66" a="1"/>
  <c r="HS3" i="66" s="1"/>
  <c r="IR3" i="66" s="1"/>
  <c r="HR3" i="66" a="1"/>
  <c r="HR3" i="66" s="1"/>
  <c r="IQ3" i="66" s="1"/>
  <c r="HQ3" i="66" a="1"/>
  <c r="HQ3" i="66" s="1"/>
  <c r="IP3" i="66" s="1"/>
  <c r="HP3" i="66" a="1"/>
  <c r="HP3" i="66" s="1"/>
  <c r="IO3" i="66" s="1"/>
  <c r="HL3" i="66"/>
  <c r="HJ3" i="66"/>
  <c r="HH3" i="66"/>
  <c r="HI3" i="66" s="1"/>
  <c r="HB3" i="66"/>
  <c r="HA3" i="66"/>
  <c r="GZ3" i="66"/>
  <c r="GY3" i="66"/>
  <c r="GX3" i="66"/>
  <c r="GW3" i="66"/>
  <c r="GV3" i="66"/>
  <c r="GU3" i="66"/>
  <c r="GT3" i="66"/>
  <c r="HC3" i="66" s="1"/>
  <c r="GP3" i="66"/>
  <c r="GL3" i="66"/>
  <c r="GJ3" i="66"/>
  <c r="GK3" i="66" s="1"/>
  <c r="GI3" i="66"/>
  <c r="GH3" i="66"/>
  <c r="GG3" i="66"/>
  <c r="GF3" i="66"/>
  <c r="GE3" i="66"/>
  <c r="GB3" i="66"/>
  <c r="GA3" i="66"/>
  <c r="FZ3" i="66"/>
  <c r="FY3" i="66"/>
  <c r="FW3" i="66"/>
  <c r="FV3" i="66"/>
  <c r="FU3" i="66"/>
  <c r="FT3" i="66"/>
  <c r="FS3" i="66"/>
  <c r="FR3" i="66"/>
  <c r="FQ3" i="66"/>
  <c r="FP3" i="66"/>
  <c r="FJ3" i="66"/>
  <c r="FM3" i="66" s="1"/>
  <c r="FI3" i="66"/>
  <c r="FL3" i="66" s="1"/>
  <c r="FH3" i="66"/>
  <c r="FK3" i="66" s="1"/>
  <c r="FG3" i="66"/>
  <c r="FF3" i="66"/>
  <c r="FE3" i="66"/>
  <c r="FO3" i="66" s="1"/>
  <c r="FD3" i="66"/>
  <c r="FB3" i="66"/>
  <c r="FA3" i="66"/>
  <c r="EZ3" i="66"/>
  <c r="EY3" i="66"/>
  <c r="EX3" i="66"/>
  <c r="EW3" i="66"/>
  <c r="EV3" i="66"/>
  <c r="EU3" i="66"/>
  <c r="ET3" i="66"/>
  <c r="ES3" i="66"/>
  <c r="ER3" i="66"/>
  <c r="EQ3" i="66"/>
  <c r="EP3" i="66"/>
  <c r="EO3" i="66"/>
  <c r="EN3" i="66"/>
  <c r="EM3" i="66"/>
  <c r="EL3" i="66"/>
  <c r="EK3" i="66"/>
  <c r="EJ3" i="66"/>
  <c r="EI3" i="66"/>
  <c r="EH3" i="66"/>
  <c r="EG3" i="66"/>
  <c r="EF3" i="66"/>
  <c r="EE3" i="66"/>
  <c r="ED3" i="66"/>
  <c r="EC3" i="66"/>
  <c r="EB3" i="66"/>
  <c r="EA3" i="66"/>
  <c r="DU3" i="66"/>
  <c r="DT3" i="66"/>
  <c r="DS3" i="66"/>
  <c r="DR3" i="66"/>
  <c r="DQ3" i="66"/>
  <c r="DP3" i="66"/>
  <c r="DO3" i="66"/>
  <c r="DN3" i="66"/>
  <c r="DK3" i="66"/>
  <c r="DJ3" i="66"/>
  <c r="DI3" i="66"/>
  <c r="DH3" i="66"/>
  <c r="DG3" i="66"/>
  <c r="DF3" i="66"/>
  <c r="DE3" i="66"/>
  <c r="DD3" i="66"/>
  <c r="DB3" i="66"/>
  <c r="DA3" i="66"/>
  <c r="CV3" i="66"/>
  <c r="CU3" i="66"/>
  <c r="CT3" i="66"/>
  <c r="CS3" i="66"/>
  <c r="GN3" i="66" s="1"/>
  <c r="CR3" i="66"/>
  <c r="GM3" i="66" s="1"/>
  <c r="CQ3" i="66"/>
  <c r="CP3" i="66"/>
  <c r="CO3" i="66"/>
  <c r="DZ3" i="66" s="1"/>
  <c r="CN3" i="66"/>
  <c r="DY3" i="66" s="1"/>
  <c r="CM3" i="66"/>
  <c r="DX3" i="66" s="1"/>
  <c r="CL3" i="66"/>
  <c r="DW3" i="66" s="1"/>
  <c r="CG3" i="66" a="1"/>
  <c r="CG3" i="66" s="1"/>
  <c r="AW3" i="66"/>
  <c r="AV3" i="66"/>
  <c r="J3" i="66"/>
  <c r="G3" i="66"/>
  <c r="IL2" i="66"/>
  <c r="HX2" i="66" a="1"/>
  <c r="HX2" i="66" s="1"/>
  <c r="IW2" i="66" s="1"/>
  <c r="HW2" i="66" a="1"/>
  <c r="HW2" i="66" s="1"/>
  <c r="IV2" i="66" s="1"/>
  <c r="HV2" i="66" a="1"/>
  <c r="HV2" i="66" s="1"/>
  <c r="IU2" i="66" s="1"/>
  <c r="HU2" i="66" a="1"/>
  <c r="HU2" i="66" s="1"/>
  <c r="IT2" i="66" s="1"/>
  <c r="HT2" i="66" a="1"/>
  <c r="HT2" i="66" s="1"/>
  <c r="IS2" i="66" s="1"/>
  <c r="HS2" i="66"/>
  <c r="IR2" i="66" s="1"/>
  <c r="HS2" i="66" a="1"/>
  <c r="HR2" i="66" a="1"/>
  <c r="HR2" i="66" s="1"/>
  <c r="IQ2" i="66" s="1"/>
  <c r="HQ2" i="66" a="1"/>
  <c r="HQ2" i="66" s="1"/>
  <c r="IP2" i="66" s="1"/>
  <c r="HP2" i="66" a="1"/>
  <c r="HP2" i="66" s="1"/>
  <c r="IO2" i="66" s="1"/>
  <c r="HL2" i="66"/>
  <c r="HJ2" i="66"/>
  <c r="HI2" i="66"/>
  <c r="HH2" i="66"/>
  <c r="HB2" i="66"/>
  <c r="HA2" i="66"/>
  <c r="GZ2" i="66"/>
  <c r="GY2" i="66"/>
  <c r="GX2" i="66"/>
  <c r="GW2" i="66"/>
  <c r="GV2" i="66"/>
  <c r="GU2" i="66"/>
  <c r="HC2" i="66" s="1"/>
  <c r="GT2" i="66"/>
  <c r="GP2" i="66"/>
  <c r="GI2" i="66"/>
  <c r="GH2" i="66"/>
  <c r="GG2" i="66"/>
  <c r="GF2" i="66"/>
  <c r="GE2" i="66"/>
  <c r="GD2" i="66"/>
  <c r="GC2" i="66"/>
  <c r="GB2" i="66"/>
  <c r="GA2" i="66"/>
  <c r="FZ2" i="66"/>
  <c r="FY2" i="66"/>
  <c r="FX2" i="66"/>
  <c r="FW2" i="66"/>
  <c r="FV2" i="66"/>
  <c r="FU2" i="66"/>
  <c r="FT2" i="66"/>
  <c r="FS2" i="66"/>
  <c r="FR2" i="66"/>
  <c r="FQ2" i="66"/>
  <c r="FP2" i="66"/>
  <c r="FO2" i="66"/>
  <c r="FN2" i="66"/>
  <c r="FJ2" i="66"/>
  <c r="FM2" i="66" s="1"/>
  <c r="FI2" i="66"/>
  <c r="FL2" i="66" s="1"/>
  <c r="FH2" i="66"/>
  <c r="FK2" i="66" s="1"/>
  <c r="FG2" i="66"/>
  <c r="FF2" i="66"/>
  <c r="FE2" i="66"/>
  <c r="FD2" i="66"/>
  <c r="FC2" i="66"/>
  <c r="FB2" i="66"/>
  <c r="FA2" i="66"/>
  <c r="EZ2" i="66"/>
  <c r="EY2" i="66"/>
  <c r="EX2" i="66"/>
  <c r="EW2" i="66"/>
  <c r="EV2" i="66"/>
  <c r="EU2" i="66"/>
  <c r="ET2" i="66"/>
  <c r="ES2" i="66"/>
  <c r="ER2" i="66"/>
  <c r="EQ2" i="66"/>
  <c r="EP2" i="66"/>
  <c r="EO2" i="66"/>
  <c r="EN2" i="66"/>
  <c r="EM2" i="66"/>
  <c r="EL2" i="66"/>
  <c r="EK2" i="66"/>
  <c r="EJ2" i="66"/>
  <c r="EI2" i="66"/>
  <c r="EH2" i="66"/>
  <c r="EG2" i="66"/>
  <c r="EF2" i="66"/>
  <c r="EE2" i="66"/>
  <c r="ED2" i="66"/>
  <c r="EC2" i="66"/>
  <c r="EB2" i="66"/>
  <c r="EA2" i="66"/>
  <c r="DY2" i="66"/>
  <c r="DX2" i="66"/>
  <c r="DV2" i="66"/>
  <c r="DU2" i="66"/>
  <c r="DT2" i="66"/>
  <c r="DS2" i="66"/>
  <c r="DR2" i="66"/>
  <c r="DQ2" i="66"/>
  <c r="DP2" i="66"/>
  <c r="DO2" i="66"/>
  <c r="DN2" i="66"/>
  <c r="DK2" i="66"/>
  <c r="DJ2" i="66"/>
  <c r="DI2" i="66"/>
  <c r="DH2" i="66"/>
  <c r="DG2" i="66"/>
  <c r="DF2" i="66"/>
  <c r="DE2" i="66"/>
  <c r="DD2" i="66"/>
  <c r="DC2" i="66"/>
  <c r="DB2" i="66"/>
  <c r="DA2" i="66"/>
  <c r="CV2" i="66"/>
  <c r="CU2" i="66"/>
  <c r="CT2" i="66"/>
  <c r="CS2" i="66"/>
  <c r="GN2" i="66" s="1"/>
  <c r="CR2" i="66"/>
  <c r="GM2" i="66" s="1"/>
  <c r="CQ2" i="66"/>
  <c r="GL2" i="66" s="1"/>
  <c r="CP2" i="66"/>
  <c r="GJ2" i="66" s="1"/>
  <c r="GK2" i="66" s="1"/>
  <c r="CO2" i="66"/>
  <c r="DZ2" i="66" s="1"/>
  <c r="CN2" i="66"/>
  <c r="CM2" i="66"/>
  <c r="CL2" i="66"/>
  <c r="DW2" i="66" s="1"/>
  <c r="CG2" i="66" a="1"/>
  <c r="CG2" i="66" s="1"/>
  <c r="AW2" i="66"/>
  <c r="AV2" i="66"/>
  <c r="AX2" i="66" s="1"/>
  <c r="J2" i="66"/>
  <c r="G2" i="66"/>
  <c r="IL2" i="87"/>
  <c r="HX2" i="87" a="1"/>
  <c r="HX2" i="87" s="1"/>
  <c r="IW2" i="87" s="1"/>
  <c r="HW2" i="87" a="1"/>
  <c r="HW2" i="87" s="1"/>
  <c r="IV2" i="87" s="1"/>
  <c r="HV2" i="87" a="1"/>
  <c r="HV2" i="87" s="1"/>
  <c r="IU2" i="87" s="1"/>
  <c r="HU2" i="87" a="1"/>
  <c r="HU2" i="87" s="1"/>
  <c r="IT2" i="87" s="1"/>
  <c r="HT2" i="87" a="1"/>
  <c r="HT2" i="87" s="1"/>
  <c r="IS2" i="87" s="1"/>
  <c r="HS2" i="87"/>
  <c r="IR2" i="87" s="1"/>
  <c r="HS2" i="87" a="1"/>
  <c r="HR2" i="87" a="1"/>
  <c r="HR2" i="87" s="1"/>
  <c r="IQ2" i="87" s="1"/>
  <c r="HQ2" i="87" a="1"/>
  <c r="HQ2" i="87" s="1"/>
  <c r="IP2" i="87" s="1"/>
  <c r="HP2" i="87" a="1"/>
  <c r="HP2" i="87" s="1"/>
  <c r="IO2" i="87" s="1"/>
  <c r="HL2" i="87"/>
  <c r="HJ2" i="87"/>
  <c r="HI2" i="87"/>
  <c r="HH2" i="87"/>
  <c r="HB2" i="87"/>
  <c r="HA2" i="87"/>
  <c r="GZ2" i="87"/>
  <c r="GY2" i="87"/>
  <c r="GX2" i="87"/>
  <c r="GW2" i="87"/>
  <c r="GV2" i="87"/>
  <c r="GU2" i="87"/>
  <c r="GT2" i="87"/>
  <c r="HC2" i="87" s="1"/>
  <c r="GP2" i="87"/>
  <c r="GI2" i="87"/>
  <c r="GH2" i="87"/>
  <c r="GG2" i="87"/>
  <c r="GF2" i="87"/>
  <c r="GE2" i="87"/>
  <c r="GD2" i="87"/>
  <c r="GC2" i="87"/>
  <c r="GB2" i="87"/>
  <c r="GA2" i="87"/>
  <c r="FZ2" i="87"/>
  <c r="FY2" i="87"/>
  <c r="FX2" i="87"/>
  <c r="FW2" i="87"/>
  <c r="FV2" i="87"/>
  <c r="FU2" i="87"/>
  <c r="FT2" i="87"/>
  <c r="FS2" i="87"/>
  <c r="FR2" i="87"/>
  <c r="FQ2" i="87"/>
  <c r="FP2" i="87"/>
  <c r="FN2" i="87"/>
  <c r="FJ2" i="87"/>
  <c r="FM2" i="87" s="1"/>
  <c r="FI2" i="87"/>
  <c r="FL2" i="87" s="1"/>
  <c r="FH2" i="87"/>
  <c r="FK2" i="87" s="1"/>
  <c r="FG2" i="87"/>
  <c r="FO2" i="87" s="1"/>
  <c r="FF2" i="87"/>
  <c r="FE2" i="87"/>
  <c r="FD2" i="87"/>
  <c r="FC2" i="87"/>
  <c r="FB2" i="87"/>
  <c r="FA2" i="87"/>
  <c r="EZ2" i="87"/>
  <c r="EY2" i="87"/>
  <c r="EX2" i="87"/>
  <c r="EW2" i="87"/>
  <c r="EV2" i="87"/>
  <c r="EU2" i="87"/>
  <c r="ET2" i="87"/>
  <c r="ES2" i="87"/>
  <c r="ER2" i="87"/>
  <c r="EQ2" i="87"/>
  <c r="EP2" i="87"/>
  <c r="EO2" i="87"/>
  <c r="EN2" i="87"/>
  <c r="EM2" i="87"/>
  <c r="EL2" i="87"/>
  <c r="EK2" i="87"/>
  <c r="EJ2" i="87"/>
  <c r="EI2" i="87"/>
  <c r="EH2" i="87"/>
  <c r="EG2" i="87"/>
  <c r="EF2" i="87"/>
  <c r="EE2" i="87"/>
  <c r="ED2" i="87"/>
  <c r="EC2" i="87"/>
  <c r="EB2" i="87"/>
  <c r="EA2" i="87"/>
  <c r="DY2" i="87"/>
  <c r="DX2" i="87"/>
  <c r="DW2" i="87"/>
  <c r="DV2" i="87"/>
  <c r="DU2" i="87"/>
  <c r="DT2" i="87"/>
  <c r="DS2" i="87"/>
  <c r="DR2" i="87"/>
  <c r="DQ2" i="87"/>
  <c r="DP2" i="87"/>
  <c r="DO2" i="87"/>
  <c r="DN2" i="87"/>
  <c r="DK2" i="87"/>
  <c r="DJ2" i="87"/>
  <c r="DI2" i="87"/>
  <c r="DH2" i="87"/>
  <c r="DG2" i="87"/>
  <c r="DF2" i="87"/>
  <c r="DE2" i="87"/>
  <c r="DD2" i="87"/>
  <c r="DC2" i="87"/>
  <c r="DB2" i="87"/>
  <c r="DA2" i="87"/>
  <c r="CV2" i="87"/>
  <c r="CU2" i="87"/>
  <c r="CT2" i="87"/>
  <c r="CS2" i="87"/>
  <c r="GN2" i="87" s="1"/>
  <c r="CR2" i="87"/>
  <c r="GM2" i="87" s="1"/>
  <c r="CQ2" i="87"/>
  <c r="GL2" i="87" s="1"/>
  <c r="CP2" i="87"/>
  <c r="GJ2" i="87" s="1"/>
  <c r="GK2" i="87" s="1"/>
  <c r="CO2" i="87"/>
  <c r="DZ2" i="87" s="1"/>
  <c r="CN2" i="87"/>
  <c r="CM2" i="87"/>
  <c r="CL2" i="87"/>
  <c r="CG2" i="87" a="1"/>
  <c r="CG2" i="87" s="1"/>
  <c r="AW2" i="87"/>
  <c r="AV2" i="87"/>
  <c r="AX2" i="87" s="1"/>
  <c r="J2" i="87"/>
  <c r="G2" i="87"/>
  <c r="IQ3" i="87"/>
  <c r="IN3" i="87"/>
  <c r="IX3" i="87" s="1"/>
  <c r="IM3" i="87"/>
  <c r="HX3" i="87"/>
  <c r="IW3" i="87" s="1"/>
  <c r="HX3" i="87" a="1"/>
  <c r="HW3" i="87" a="1"/>
  <c r="HW3" i="87" s="1"/>
  <c r="IV3" i="87" s="1"/>
  <c r="HV3" i="87" a="1"/>
  <c r="HV3" i="87" s="1"/>
  <c r="IU3" i="87" s="1"/>
  <c r="HU3" i="87" a="1"/>
  <c r="HU3" i="87" s="1"/>
  <c r="IT3" i="87" s="1"/>
  <c r="HT3" i="87" a="1"/>
  <c r="HT3" i="87" s="1"/>
  <c r="IS3" i="87" s="1"/>
  <c r="HS3" i="87" a="1"/>
  <c r="HS3" i="87" s="1"/>
  <c r="IR3" i="87" s="1"/>
  <c r="HR3" i="87"/>
  <c r="HR3" i="87" a="1"/>
  <c r="HQ3" i="87" a="1"/>
  <c r="HQ3" i="87" s="1"/>
  <c r="IP3" i="87" s="1"/>
  <c r="HP3" i="87" a="1"/>
  <c r="HP3" i="87" s="1"/>
  <c r="IO3" i="87" s="1"/>
  <c r="HL3" i="87"/>
  <c r="HJ3" i="87"/>
  <c r="HH3" i="87"/>
  <c r="HI3" i="87" s="1"/>
  <c r="HB3" i="87"/>
  <c r="HA3" i="87"/>
  <c r="GZ3" i="87"/>
  <c r="GY3" i="87"/>
  <c r="GX3" i="87"/>
  <c r="GW3" i="87"/>
  <c r="GV3" i="87"/>
  <c r="GU3" i="87"/>
  <c r="GT3" i="87"/>
  <c r="HC3" i="87" s="1"/>
  <c r="GP3" i="87"/>
  <c r="GM3" i="87"/>
  <c r="GL3" i="87"/>
  <c r="GJ3" i="87"/>
  <c r="GK3" i="87" s="1"/>
  <c r="GI3" i="87"/>
  <c r="GH3" i="87"/>
  <c r="GG3" i="87"/>
  <c r="GF3" i="87"/>
  <c r="GE3" i="87"/>
  <c r="GB3" i="87"/>
  <c r="GA3" i="87"/>
  <c r="FZ3" i="87"/>
  <c r="FY3" i="87"/>
  <c r="FW3" i="87"/>
  <c r="FV3" i="87"/>
  <c r="FU3" i="87"/>
  <c r="FT3" i="87"/>
  <c r="FS3" i="87"/>
  <c r="FR3" i="87"/>
  <c r="FQ3" i="87"/>
  <c r="FP3" i="87"/>
  <c r="FJ3" i="87"/>
  <c r="FM3" i="87" s="1"/>
  <c r="FI3" i="87"/>
  <c r="FL3" i="87" s="1"/>
  <c r="FH3" i="87"/>
  <c r="FK3" i="87" s="1"/>
  <c r="FG3" i="87"/>
  <c r="FF3" i="87"/>
  <c r="FE3" i="87"/>
  <c r="FO3" i="87" s="1"/>
  <c r="FD3" i="87"/>
  <c r="FB3" i="87"/>
  <c r="FA3" i="87"/>
  <c r="EZ3" i="87"/>
  <c r="EY3" i="87"/>
  <c r="EX3" i="87"/>
  <c r="EW3" i="87"/>
  <c r="EV3" i="87"/>
  <c r="EU3" i="87"/>
  <c r="ET3" i="87"/>
  <c r="ES3" i="87"/>
  <c r="ER3" i="87"/>
  <c r="EQ3" i="87"/>
  <c r="EP3" i="87"/>
  <c r="EO3" i="87"/>
  <c r="EN3" i="87"/>
  <c r="EM3" i="87"/>
  <c r="EL3" i="87"/>
  <c r="EK3" i="87"/>
  <c r="EJ3" i="87"/>
  <c r="EI3" i="87"/>
  <c r="EH3" i="87"/>
  <c r="EG3" i="87"/>
  <c r="EF3" i="87"/>
  <c r="EE3" i="87"/>
  <c r="ED3" i="87"/>
  <c r="EC3" i="87"/>
  <c r="EB3" i="87"/>
  <c r="EA3" i="87"/>
  <c r="DU3" i="87"/>
  <c r="DT3" i="87"/>
  <c r="DS3" i="87"/>
  <c r="DR3" i="87"/>
  <c r="DQ3" i="87"/>
  <c r="DP3" i="87"/>
  <c r="DO3" i="87"/>
  <c r="DN3" i="87"/>
  <c r="DM3" i="87" a="1"/>
  <c r="DM3" i="87" s="1"/>
  <c r="DL3" i="87"/>
  <c r="DK3" i="87"/>
  <c r="DJ3" i="87"/>
  <c r="DI3" i="87"/>
  <c r="DH3" i="87"/>
  <c r="DG3" i="87"/>
  <c r="DF3" i="87"/>
  <c r="DE3" i="87"/>
  <c r="DD3" i="87"/>
  <c r="DB3" i="87"/>
  <c r="DA3" i="87"/>
  <c r="CV3" i="87"/>
  <c r="CU3" i="87"/>
  <c r="CT3" i="87"/>
  <c r="CS3" i="87"/>
  <c r="GN3" i="87" s="1"/>
  <c r="CR3" i="87"/>
  <c r="CQ3" i="87"/>
  <c r="CP3" i="87"/>
  <c r="CO3" i="87"/>
  <c r="DZ3" i="87" s="1"/>
  <c r="CN3" i="87"/>
  <c r="DY3" i="87" s="1"/>
  <c r="CM3" i="87"/>
  <c r="DX3" i="87" s="1"/>
  <c r="CL3" i="87"/>
  <c r="DW3" i="87" s="1"/>
  <c r="CK3" i="87"/>
  <c r="CZ3" i="87" s="1"/>
  <c r="CJ3" i="87"/>
  <c r="CY3" i="87" s="1"/>
  <c r="CI3" i="87"/>
  <c r="CX3" i="87" s="1"/>
  <c r="CH3" i="87"/>
  <c r="CW3" i="87" s="1"/>
  <c r="CG3" i="87"/>
  <c r="CG3" i="87" a="1"/>
  <c r="AW3" i="87"/>
  <c r="AV3" i="87"/>
  <c r="J3" i="87"/>
  <c r="G3" i="87"/>
  <c r="AW3" i="85"/>
  <c r="AW2" i="85"/>
  <c r="IL2" i="85"/>
  <c r="HX2" i="85" a="1"/>
  <c r="HX2" i="85" s="1"/>
  <c r="IW2" i="85" s="1"/>
  <c r="HW2" i="85" a="1"/>
  <c r="HW2" i="85" s="1"/>
  <c r="IV2" i="85" s="1"/>
  <c r="HV2" i="85" a="1"/>
  <c r="HV2" i="85" s="1"/>
  <c r="IU2" i="85" s="1"/>
  <c r="HU2" i="85" a="1"/>
  <c r="HU2" i="85" s="1"/>
  <c r="IT2" i="85" s="1"/>
  <c r="HT2" i="85" a="1"/>
  <c r="HT2" i="85" s="1"/>
  <c r="IS2" i="85" s="1"/>
  <c r="HS2" i="85" a="1"/>
  <c r="HS2" i="85" s="1"/>
  <c r="IR2" i="85" s="1"/>
  <c r="HR2" i="85"/>
  <c r="IQ2" i="85" s="1"/>
  <c r="HR2" i="85" a="1"/>
  <c r="HQ2" i="85" a="1"/>
  <c r="HQ2" i="85" s="1"/>
  <c r="IP2" i="85" s="1"/>
  <c r="HP2" i="85" a="1"/>
  <c r="HP2" i="85" s="1"/>
  <c r="IO2" i="85" s="1"/>
  <c r="HL2" i="85"/>
  <c r="HJ2" i="85"/>
  <c r="HH2" i="85"/>
  <c r="HB2" i="85"/>
  <c r="HA2" i="85"/>
  <c r="GZ2" i="85"/>
  <c r="GY2" i="85"/>
  <c r="GX2" i="85"/>
  <c r="GW2" i="85"/>
  <c r="GV2" i="85"/>
  <c r="GU2" i="85"/>
  <c r="GT2" i="85"/>
  <c r="GP2" i="85"/>
  <c r="GI2" i="85"/>
  <c r="GH2" i="85"/>
  <c r="GG2" i="85"/>
  <c r="GF2" i="85"/>
  <c r="GE2" i="85"/>
  <c r="GD2" i="85"/>
  <c r="GC2" i="85"/>
  <c r="GB2" i="85"/>
  <c r="GA2" i="85"/>
  <c r="FZ2" i="85"/>
  <c r="FY2" i="85"/>
  <c r="FX2" i="85"/>
  <c r="FW2" i="85"/>
  <c r="FV2" i="85"/>
  <c r="FU2" i="85"/>
  <c r="FT2" i="85"/>
  <c r="FS2" i="85"/>
  <c r="FR2" i="85"/>
  <c r="FQ2" i="85"/>
  <c r="FJ2" i="85"/>
  <c r="FM2" i="85" s="1"/>
  <c r="FI2" i="85"/>
  <c r="FL2" i="85" s="1"/>
  <c r="FH2" i="85"/>
  <c r="FK2" i="85" s="1"/>
  <c r="FG2" i="85"/>
  <c r="FF2" i="85"/>
  <c r="FP2" i="85" s="1"/>
  <c r="FE2" i="85"/>
  <c r="FD2" i="85"/>
  <c r="FC2" i="85"/>
  <c r="FB2" i="85"/>
  <c r="FA2" i="85"/>
  <c r="EZ2" i="85"/>
  <c r="EY2" i="85"/>
  <c r="EX2" i="85"/>
  <c r="EW2" i="85"/>
  <c r="EV2" i="85"/>
  <c r="EU2" i="85"/>
  <c r="ET2" i="85"/>
  <c r="ES2" i="85"/>
  <c r="ER2" i="85"/>
  <c r="EQ2" i="85"/>
  <c r="EP2" i="85"/>
  <c r="EO2" i="85"/>
  <c r="EN2" i="85"/>
  <c r="EM2" i="85"/>
  <c r="EL2" i="85"/>
  <c r="EK2" i="85"/>
  <c r="EJ2" i="85"/>
  <c r="EI2" i="85"/>
  <c r="EH2" i="85"/>
  <c r="EG2" i="85"/>
  <c r="EF2" i="85"/>
  <c r="EE2" i="85"/>
  <c r="ED2" i="85"/>
  <c r="EC2" i="85"/>
  <c r="EB2" i="85"/>
  <c r="EA2" i="85"/>
  <c r="DX2" i="85"/>
  <c r="DV2" i="85"/>
  <c r="DU2" i="85"/>
  <c r="DT2" i="85"/>
  <c r="DS2" i="85"/>
  <c r="DR2" i="85"/>
  <c r="DQ2" i="85"/>
  <c r="DP2" i="85"/>
  <c r="DO2" i="85"/>
  <c r="DN2" i="85"/>
  <c r="DK2" i="85"/>
  <c r="DJ2" i="85"/>
  <c r="DI2" i="85"/>
  <c r="DH2" i="85"/>
  <c r="DG2" i="85"/>
  <c r="DF2" i="85"/>
  <c r="DE2" i="85"/>
  <c r="DD2" i="85"/>
  <c r="DC2" i="85"/>
  <c r="DB2" i="85"/>
  <c r="DA2" i="85"/>
  <c r="CV2" i="85"/>
  <c r="CU2" i="85"/>
  <c r="CT2" i="85"/>
  <c r="CS2" i="85"/>
  <c r="GN2" i="85" s="1"/>
  <c r="CR2" i="85"/>
  <c r="GM2" i="85" s="1"/>
  <c r="CQ2" i="85"/>
  <c r="GL2" i="85" s="1"/>
  <c r="CP2" i="85"/>
  <c r="GJ2" i="85" s="1"/>
  <c r="GK2" i="85" s="1"/>
  <c r="CO2" i="85"/>
  <c r="DZ2" i="85" s="1"/>
  <c r="CN2" i="85"/>
  <c r="DY2" i="85" s="1"/>
  <c r="CM2" i="85"/>
  <c r="CL2" i="85"/>
  <c r="DW2" i="85" s="1"/>
  <c r="CG2" i="85" a="1"/>
  <c r="CG2" i="85" s="1"/>
  <c r="AV2" i="85"/>
  <c r="AX2" i="85" s="1"/>
  <c r="J2" i="85"/>
  <c r="HI2" i="85" s="1"/>
  <c r="G2" i="85"/>
  <c r="IN3" i="85"/>
  <c r="IX3" i="85" s="1"/>
  <c r="IM3" i="85"/>
  <c r="HX3" i="85" a="1"/>
  <c r="HX3" i="85" s="1"/>
  <c r="IW3" i="85" s="1"/>
  <c r="HW3" i="85" a="1"/>
  <c r="HW3" i="85" s="1"/>
  <c r="IV3" i="85" s="1"/>
  <c r="HV3" i="85" a="1"/>
  <c r="HV3" i="85" s="1"/>
  <c r="IU3" i="85" s="1"/>
  <c r="HU3" i="85" a="1"/>
  <c r="HU3" i="85" s="1"/>
  <c r="IT3" i="85" s="1"/>
  <c r="HT3" i="85" a="1"/>
  <c r="HT3" i="85" s="1"/>
  <c r="IS3" i="85" s="1"/>
  <c r="HS3" i="85" a="1"/>
  <c r="HS3" i="85" s="1"/>
  <c r="IR3" i="85" s="1"/>
  <c r="HR3" i="85" a="1"/>
  <c r="HR3" i="85" s="1"/>
  <c r="IQ3" i="85" s="1"/>
  <c r="HQ3" i="85" a="1"/>
  <c r="HQ3" i="85" s="1"/>
  <c r="IP3" i="85" s="1"/>
  <c r="HP3" i="85" a="1"/>
  <c r="HP3" i="85" s="1"/>
  <c r="HL3" i="85"/>
  <c r="HJ3" i="85"/>
  <c r="HH3" i="85"/>
  <c r="HI3" i="85" s="1"/>
  <c r="HB3" i="85"/>
  <c r="HA3" i="85"/>
  <c r="GZ3" i="85"/>
  <c r="GY3" i="85"/>
  <c r="GX3" i="85"/>
  <c r="GW3" i="85"/>
  <c r="GV3" i="85"/>
  <c r="GU3" i="85"/>
  <c r="GT3" i="85"/>
  <c r="GP3" i="85"/>
  <c r="GI3" i="85"/>
  <c r="GH3" i="85"/>
  <c r="GG3" i="85"/>
  <c r="GF3" i="85"/>
  <c r="GE3" i="85"/>
  <c r="GB3" i="85"/>
  <c r="GA3" i="85"/>
  <c r="FZ3" i="85"/>
  <c r="FY3" i="85"/>
  <c r="FW3" i="85"/>
  <c r="FV3" i="85"/>
  <c r="FU3" i="85"/>
  <c r="FT3" i="85"/>
  <c r="FS3" i="85"/>
  <c r="FR3" i="85"/>
  <c r="FQ3" i="85"/>
  <c r="FP3" i="85"/>
  <c r="FJ3" i="85"/>
  <c r="FM3" i="85" s="1"/>
  <c r="FI3" i="85"/>
  <c r="FL3" i="85" s="1"/>
  <c r="FH3" i="85"/>
  <c r="FK3" i="85" s="1"/>
  <c r="FG3" i="85"/>
  <c r="FF3" i="85"/>
  <c r="FE3" i="85"/>
  <c r="FO3" i="85" s="1"/>
  <c r="FD3" i="85"/>
  <c r="FB3" i="85"/>
  <c r="FA3" i="85"/>
  <c r="EZ3" i="85"/>
  <c r="EY3" i="85"/>
  <c r="EX3" i="85"/>
  <c r="EW3" i="85"/>
  <c r="EV3" i="85"/>
  <c r="EU3" i="85"/>
  <c r="ET3" i="85"/>
  <c r="ES3" i="85"/>
  <c r="ER3" i="85"/>
  <c r="EQ3" i="85"/>
  <c r="EP3" i="85"/>
  <c r="EO3" i="85"/>
  <c r="EN3" i="85"/>
  <c r="EM3" i="85"/>
  <c r="EL3" i="85"/>
  <c r="EK3" i="85"/>
  <c r="EJ3" i="85"/>
  <c r="EI3" i="85"/>
  <c r="EH3" i="85"/>
  <c r="EG3" i="85"/>
  <c r="EF3" i="85"/>
  <c r="EE3" i="85"/>
  <c r="ED3" i="85"/>
  <c r="EC3" i="85"/>
  <c r="EB3" i="85"/>
  <c r="EA3" i="85"/>
  <c r="DU3" i="85"/>
  <c r="DT3" i="85"/>
  <c r="DS3" i="85"/>
  <c r="DR3" i="85"/>
  <c r="DQ3" i="85"/>
  <c r="DP3" i="85"/>
  <c r="DO3" i="85"/>
  <c r="DN3" i="85"/>
  <c r="DL3" i="85"/>
  <c r="DK3" i="85"/>
  <c r="DJ3" i="85"/>
  <c r="DI3" i="85"/>
  <c r="DH3" i="85"/>
  <c r="DG3" i="85"/>
  <c r="DF3" i="85"/>
  <c r="DE3" i="85"/>
  <c r="DD3" i="85"/>
  <c r="DB3" i="85"/>
  <c r="DA3" i="85"/>
  <c r="CV3" i="85"/>
  <c r="CU3" i="85"/>
  <c r="CT3" i="85"/>
  <c r="CS3" i="85"/>
  <c r="GN3" i="85" s="1"/>
  <c r="CR3" i="85"/>
  <c r="GM3" i="85" s="1"/>
  <c r="CQ3" i="85"/>
  <c r="GL3" i="85" s="1"/>
  <c r="CP3" i="85"/>
  <c r="GJ3" i="85" s="1"/>
  <c r="GK3" i="85" s="1"/>
  <c r="CO3" i="85"/>
  <c r="DZ3" i="85" s="1"/>
  <c r="CN3" i="85"/>
  <c r="DY3" i="85" s="1"/>
  <c r="CM3" i="85"/>
  <c r="DX3" i="85" s="1"/>
  <c r="CL3" i="85"/>
  <c r="DW3" i="85" s="1"/>
  <c r="CK3" i="85"/>
  <c r="CZ3" i="85" s="1"/>
  <c r="CJ3" i="85"/>
  <c r="CY3" i="85" s="1"/>
  <c r="CI3" i="85"/>
  <c r="CX3" i="85" s="1"/>
  <c r="CH3" i="85"/>
  <c r="CW3" i="85" s="1"/>
  <c r="CG3" i="85"/>
  <c r="CG3" i="85" a="1"/>
  <c r="AV3" i="85"/>
  <c r="J3" i="85"/>
  <c r="G3" i="85"/>
  <c r="HX3" i="57" a="1"/>
  <c r="HX3" i="57" s="1"/>
  <c r="IW3" i="57" s="1"/>
  <c r="HW3" i="57"/>
  <c r="IV3" i="57" s="1"/>
  <c r="HW3" i="57" a="1"/>
  <c r="HV3" i="57" a="1"/>
  <c r="HV3" i="57" s="1"/>
  <c r="IU3" i="57" s="1"/>
  <c r="HU3" i="57" a="1"/>
  <c r="HU3" i="57" s="1"/>
  <c r="IT3" i="57" s="1"/>
  <c r="HT3" i="57" a="1"/>
  <c r="HT3" i="57" s="1"/>
  <c r="IS3" i="57" s="1"/>
  <c r="HS3" i="57"/>
  <c r="IR3" i="57" s="1"/>
  <c r="HS3" i="57" a="1"/>
  <c r="HR3" i="57" a="1"/>
  <c r="HR3" i="57" s="1"/>
  <c r="IQ3" i="57" s="1"/>
  <c r="HQ3" i="57"/>
  <c r="IP3" i="57" s="1"/>
  <c r="HQ3" i="57" a="1"/>
  <c r="HP3" i="57" a="1"/>
  <c r="HP3" i="57" s="1"/>
  <c r="IO3" i="57" s="1"/>
  <c r="HL3" i="57"/>
  <c r="HJ3" i="57"/>
  <c r="HI3" i="57"/>
  <c r="HH3" i="57"/>
  <c r="HC3" i="57"/>
  <c r="HB3" i="57"/>
  <c r="HA3" i="57"/>
  <c r="GZ3" i="57"/>
  <c r="GY3" i="57"/>
  <c r="GX3" i="57"/>
  <c r="GW3" i="57"/>
  <c r="GV3" i="57"/>
  <c r="GU3" i="57"/>
  <c r="GT3" i="57"/>
  <c r="GP3" i="57"/>
  <c r="GN3" i="57"/>
  <c r="GJ3" i="57"/>
  <c r="GK3" i="57" s="1"/>
  <c r="GI3" i="57"/>
  <c r="GH3" i="57"/>
  <c r="GG3" i="57"/>
  <c r="GF3" i="57"/>
  <c r="GE3" i="57"/>
  <c r="GB3" i="57"/>
  <c r="GA3" i="57"/>
  <c r="FZ3" i="57"/>
  <c r="FY3" i="57"/>
  <c r="FW3" i="57"/>
  <c r="FV3" i="57"/>
  <c r="FU3" i="57"/>
  <c r="FT3" i="57"/>
  <c r="FS3" i="57"/>
  <c r="FR3" i="57"/>
  <c r="FQ3" i="57"/>
  <c r="FP3" i="57"/>
  <c r="FN3" i="57"/>
  <c r="FM3" i="57"/>
  <c r="FJ3" i="57"/>
  <c r="FI3" i="57"/>
  <c r="FL3" i="57" s="1"/>
  <c r="FH3" i="57"/>
  <c r="FK3" i="57" s="1"/>
  <c r="FG3" i="57"/>
  <c r="FF3" i="57"/>
  <c r="FE3" i="57"/>
  <c r="FO3" i="57" s="1"/>
  <c r="FD3" i="57"/>
  <c r="FB3" i="57"/>
  <c r="FA3" i="57"/>
  <c r="EZ3" i="57"/>
  <c r="EY3" i="57"/>
  <c r="EX3" i="57"/>
  <c r="EW3" i="57"/>
  <c r="EV3" i="57"/>
  <c r="EU3" i="57"/>
  <c r="ET3" i="57"/>
  <c r="ES3" i="57"/>
  <c r="ER3" i="57"/>
  <c r="EQ3" i="57"/>
  <c r="EP3" i="57"/>
  <c r="EO3" i="57"/>
  <c r="EN3" i="57"/>
  <c r="EM3" i="57"/>
  <c r="EL3" i="57"/>
  <c r="EK3" i="57"/>
  <c r="EJ3" i="57"/>
  <c r="EI3" i="57"/>
  <c r="EH3" i="57"/>
  <c r="EG3" i="57"/>
  <c r="EF3" i="57"/>
  <c r="EE3" i="57"/>
  <c r="ED3" i="57"/>
  <c r="EC3" i="57"/>
  <c r="EB3" i="57"/>
  <c r="EA3" i="57"/>
  <c r="DU3" i="57"/>
  <c r="DT3" i="57"/>
  <c r="DS3" i="57"/>
  <c r="DR3" i="57"/>
  <c r="DQ3" i="57"/>
  <c r="DP3" i="57"/>
  <c r="DO3" i="57"/>
  <c r="DN3" i="57"/>
  <c r="DK3" i="57"/>
  <c r="DJ3" i="57"/>
  <c r="DI3" i="57"/>
  <c r="DH3" i="57"/>
  <c r="DG3" i="57"/>
  <c r="DF3" i="57"/>
  <c r="DE3" i="57"/>
  <c r="DD3" i="57"/>
  <c r="DB3" i="57"/>
  <c r="DA3" i="57"/>
  <c r="CV3" i="57"/>
  <c r="CU3" i="57"/>
  <c r="CT3" i="57"/>
  <c r="CS3" i="57"/>
  <c r="CR3" i="57"/>
  <c r="GM3" i="57" s="1"/>
  <c r="CQ3" i="57"/>
  <c r="GL3" i="57" s="1"/>
  <c r="CP3" i="57"/>
  <c r="CO3" i="57"/>
  <c r="DZ3" i="57" s="1"/>
  <c r="CN3" i="57"/>
  <c r="DY3" i="57" s="1"/>
  <c r="CM3" i="57"/>
  <c r="DX3" i="57" s="1"/>
  <c r="CL3" i="57"/>
  <c r="DW3" i="57" s="1"/>
  <c r="CG3" i="57" a="1"/>
  <c r="CG3" i="57" s="1"/>
  <c r="AV3" i="57"/>
  <c r="J3" i="57"/>
  <c r="G3" i="57"/>
  <c r="HI28" i="77" l="1"/>
  <c r="FO20" i="77"/>
  <c r="FK5" i="77"/>
  <c r="FL6" i="77"/>
  <c r="FO26" i="77"/>
  <c r="FK24" i="77"/>
  <c r="HI20" i="77"/>
  <c r="HI5" i="77"/>
  <c r="DL6" i="77"/>
  <c r="FL24" i="77"/>
  <c r="FK6" i="77"/>
  <c r="FK19" i="77"/>
  <c r="HC8" i="77"/>
  <c r="FO3" i="77"/>
  <c r="FO22" i="77"/>
  <c r="FM24" i="77"/>
  <c r="HC24" i="77"/>
  <c r="HI25" i="77"/>
  <c r="HC25" i="77"/>
  <c r="FL3" i="77"/>
  <c r="FN17" i="77"/>
  <c r="FO21" i="77"/>
  <c r="CH10" i="77"/>
  <c r="CW10" i="77" s="1"/>
  <c r="IM10" i="77"/>
  <c r="HI21" i="77"/>
  <c r="IN27" i="77"/>
  <c r="IX27" i="77" s="1"/>
  <c r="FK9" i="77"/>
  <c r="FL16" i="77"/>
  <c r="FM21" i="77"/>
  <c r="FL23" i="77"/>
  <c r="CK9" i="77"/>
  <c r="CZ9" i="77" s="1"/>
  <c r="DL9" i="77"/>
  <c r="FO14" i="77"/>
  <c r="FK15" i="77"/>
  <c r="FL25" i="77"/>
  <c r="HI27" i="77"/>
  <c r="FO7" i="77"/>
  <c r="FM16" i="77"/>
  <c r="FK23" i="77"/>
  <c r="CJ9" i="77"/>
  <c r="CY9" i="77" s="1"/>
  <c r="FK25" i="77"/>
  <c r="FK17" i="77"/>
  <c r="FN21" i="77"/>
  <c r="FM23" i="77"/>
  <c r="HI15" i="77"/>
  <c r="FL15" i="77"/>
  <c r="FM25" i="77"/>
  <c r="FO18" i="77"/>
  <c r="FL2" i="77"/>
  <c r="HI3" i="77"/>
  <c r="FL17" i="77"/>
  <c r="FO5" i="77"/>
  <c r="HI11" i="77"/>
  <c r="HI14" i="77"/>
  <c r="FM15" i="77"/>
  <c r="CJ7" i="77"/>
  <c r="CY7" i="77" s="1"/>
  <c r="FM4" i="77"/>
  <c r="HC7" i="77"/>
  <c r="CH9" i="77"/>
  <c r="CW9" i="77" s="1"/>
  <c r="FL21" i="77"/>
  <c r="FM6" i="77"/>
  <c r="FO19" i="77"/>
  <c r="CI26" i="77"/>
  <c r="CX26" i="77" s="1"/>
  <c r="IM26" i="77"/>
  <c r="CK26" i="77"/>
  <c r="CZ26" i="77" s="1"/>
  <c r="IN26" i="77"/>
  <c r="IX26" i="77" s="1"/>
  <c r="DM26" i="77" a="1"/>
  <c r="DM26" i="77" s="1"/>
  <c r="DL26" i="77"/>
  <c r="CJ26" i="77"/>
  <c r="CY26" i="77" s="1"/>
  <c r="FP22" i="77"/>
  <c r="FL22" i="77"/>
  <c r="FK22" i="77"/>
  <c r="FM22" i="77"/>
  <c r="FL27" i="77"/>
  <c r="FP27" i="77"/>
  <c r="FM27" i="77"/>
  <c r="IN12" i="77"/>
  <c r="IX12" i="77" s="1"/>
  <c r="DM12" i="77" a="1"/>
  <c r="DM12" i="77" s="1"/>
  <c r="CJ12" i="77"/>
  <c r="CY12" i="77" s="1"/>
  <c r="DL12" i="77"/>
  <c r="CK12" i="77"/>
  <c r="CZ12" i="77" s="1"/>
  <c r="CI12" i="77"/>
  <c r="CX12" i="77" s="1"/>
  <c r="CH12" i="77"/>
  <c r="CW12" i="77" s="1"/>
  <c r="FP28" i="77"/>
  <c r="FK28" i="77"/>
  <c r="DM8" i="77" a="1"/>
  <c r="DM8" i="77" s="1"/>
  <c r="CJ8" i="77"/>
  <c r="CY8" i="77" s="1"/>
  <c r="DL8" i="77"/>
  <c r="FO16" i="77"/>
  <c r="FN16" i="77"/>
  <c r="HC21" i="77"/>
  <c r="FM26" i="77"/>
  <c r="FP26" i="77"/>
  <c r="FN12" i="77"/>
  <c r="FO12" i="77"/>
  <c r="FO28" i="77"/>
  <c r="FN28" i="77"/>
  <c r="FO2" i="77"/>
  <c r="FN2" i="77"/>
  <c r="FO4" i="77"/>
  <c r="FN4" i="77"/>
  <c r="IN18" i="77"/>
  <c r="IX18" i="77" s="1"/>
  <c r="CK18" i="77"/>
  <c r="CZ18" i="77" s="1"/>
  <c r="IM18" i="77"/>
  <c r="CJ18" i="77"/>
  <c r="CY18" i="77" s="1"/>
  <c r="DL21" i="77"/>
  <c r="CK21" i="77"/>
  <c r="CZ21" i="77" s="1"/>
  <c r="HC26" i="77"/>
  <c r="HC20" i="77"/>
  <c r="FK8" i="77"/>
  <c r="FL8" i="77"/>
  <c r="FP8" i="77"/>
  <c r="FN8" i="77"/>
  <c r="FK26" i="77"/>
  <c r="IN10" i="77"/>
  <c r="IX10" i="77" s="1"/>
  <c r="HC11" i="77"/>
  <c r="HC19" i="77"/>
  <c r="FL26" i="77"/>
  <c r="HI17" i="77"/>
  <c r="FO11" i="77"/>
  <c r="FO13" i="77"/>
  <c r="FK2" i="77"/>
  <c r="FL4" i="77"/>
  <c r="FM17" i="77"/>
  <c r="HC27" i="77"/>
  <c r="FL28" i="77"/>
  <c r="FM8" i="77"/>
  <c r="FM13" i="77"/>
  <c r="FM28" i="77"/>
  <c r="FM2" i="77"/>
  <c r="HC22" i="77"/>
  <c r="HC12" i="77"/>
  <c r="HI22" i="77"/>
  <c r="FN22" i="77"/>
  <c r="CK10" i="77"/>
  <c r="CZ10" i="77" s="1"/>
  <c r="CI10" i="77"/>
  <c r="CX10" i="77" s="1"/>
  <c r="FM5" i="77"/>
  <c r="CJ10" i="77"/>
  <c r="CY10" i="77" s="1"/>
  <c r="FK16" i="77"/>
  <c r="FO17" i="77"/>
  <c r="FL20" i="77"/>
  <c r="FN5" i="77"/>
  <c r="DM9" i="77" a="1"/>
  <c r="DM9" i="77" s="1"/>
  <c r="DL10" i="77"/>
  <c r="HC13" i="77"/>
  <c r="FN15" i="77"/>
  <c r="CH19" i="77"/>
  <c r="CW19" i="77" s="1"/>
  <c r="HI4" i="77"/>
  <c r="HC3" i="77"/>
  <c r="FP17" i="77"/>
  <c r="FM20" i="77"/>
  <c r="HI18" i="77"/>
  <c r="DM10" i="77" a="1"/>
  <c r="DM10" i="77" s="1"/>
  <c r="HI24" i="77"/>
  <c r="HC2" i="77"/>
  <c r="HC5" i="77"/>
  <c r="HC28" i="77"/>
  <c r="FN26" i="77"/>
  <c r="FK20" i="77"/>
  <c r="HI6" i="77"/>
  <c r="HC14" i="77"/>
  <c r="HI19" i="77"/>
  <c r="IN4" i="77"/>
  <c r="IX4" i="77" s="1"/>
  <c r="IM4" i="77"/>
  <c r="DM4" i="77" a="1"/>
  <c r="DM4" i="77" s="1"/>
  <c r="DL4" i="77"/>
  <c r="CK4" i="77"/>
  <c r="CZ4" i="77" s="1"/>
  <c r="CH4" i="77"/>
  <c r="CW4" i="77" s="1"/>
  <c r="IN20" i="77"/>
  <c r="IX20" i="77" s="1"/>
  <c r="IM20" i="77"/>
  <c r="CK20" i="77"/>
  <c r="CZ20" i="77" s="1"/>
  <c r="CJ20" i="77"/>
  <c r="CY20" i="77" s="1"/>
  <c r="CI20" i="77"/>
  <c r="CX20" i="77" s="1"/>
  <c r="CH20" i="77"/>
  <c r="CW20" i="77" s="1"/>
  <c r="DL20" i="77"/>
  <c r="FK3" i="77"/>
  <c r="CI4" i="77"/>
  <c r="CX4" i="77" s="1"/>
  <c r="CK23" i="77"/>
  <c r="CZ23" i="77" s="1"/>
  <c r="IN23" i="77"/>
  <c r="IX23" i="77" s="1"/>
  <c r="CI23" i="77"/>
  <c r="CX23" i="77" s="1"/>
  <c r="IM23" i="77"/>
  <c r="CH23" i="77"/>
  <c r="CW23" i="77" s="1"/>
  <c r="DM23" i="77" a="1"/>
  <c r="DM23" i="77" s="1"/>
  <c r="DL23" i="77"/>
  <c r="IM17" i="77"/>
  <c r="CJ23" i="77"/>
  <c r="CY23" i="77" s="1"/>
  <c r="CI3" i="77"/>
  <c r="CX3" i="77" s="1"/>
  <c r="FM3" i="77"/>
  <c r="CH17" i="77"/>
  <c r="CW17" i="77" s="1"/>
  <c r="IN17" i="77"/>
  <c r="IX17" i="77" s="1"/>
  <c r="FK7" i="77"/>
  <c r="HI26" i="77"/>
  <c r="CJ3" i="77"/>
  <c r="CY3" i="77" s="1"/>
  <c r="FN3" i="77"/>
  <c r="CI17" i="77"/>
  <c r="CX17" i="77" s="1"/>
  <c r="HC23" i="77"/>
  <c r="DM11" i="77" a="1"/>
  <c r="DM11" i="77" s="1"/>
  <c r="CI11" i="77"/>
  <c r="CX11" i="77" s="1"/>
  <c r="IN11" i="77"/>
  <c r="IX11" i="77" s="1"/>
  <c r="CH11" i="77"/>
  <c r="CW11" i="77" s="1"/>
  <c r="IM11" i="77"/>
  <c r="DL11" i="77"/>
  <c r="CK11" i="77"/>
  <c r="CZ11" i="77" s="1"/>
  <c r="CJ11" i="77"/>
  <c r="CY11" i="77" s="1"/>
  <c r="IM15" i="77"/>
  <c r="DM15" i="77" a="1"/>
  <c r="DM15" i="77" s="1"/>
  <c r="DL15" i="77"/>
  <c r="IN15" i="77"/>
  <c r="IX15" i="77" s="1"/>
  <c r="CJ15" i="77"/>
  <c r="CY15" i="77" s="1"/>
  <c r="CK15" i="77"/>
  <c r="CZ15" i="77" s="1"/>
  <c r="CI15" i="77"/>
  <c r="CX15" i="77" s="1"/>
  <c r="CH15" i="77"/>
  <c r="CW15" i="77" s="1"/>
  <c r="IM25" i="77"/>
  <c r="CH25" i="77"/>
  <c r="CW25" i="77" s="1"/>
  <c r="IN25" i="77"/>
  <c r="IX25" i="77" s="1"/>
  <c r="CK25" i="77"/>
  <c r="CZ25" i="77" s="1"/>
  <c r="CJ25" i="77"/>
  <c r="CY25" i="77" s="1"/>
  <c r="DM25" i="77" a="1"/>
  <c r="DM25" i="77" s="1"/>
  <c r="DL25" i="77"/>
  <c r="DM7" i="77" a="1"/>
  <c r="DM7" i="77" s="1"/>
  <c r="FM7" i="77"/>
  <c r="DL16" i="77"/>
  <c r="CK16" i="77"/>
  <c r="CZ16" i="77" s="1"/>
  <c r="CJ16" i="77"/>
  <c r="CY16" i="77" s="1"/>
  <c r="DM16" i="77" a="1"/>
  <c r="DM16" i="77" s="1"/>
  <c r="CI16" i="77"/>
  <c r="CX16" i="77" s="1"/>
  <c r="IN16" i="77"/>
  <c r="IX16" i="77" s="1"/>
  <c r="IM16" i="77"/>
  <c r="CH16" i="77"/>
  <c r="CW16" i="77" s="1"/>
  <c r="FP3" i="77"/>
  <c r="DM27" i="77" a="1"/>
  <c r="DM27" i="77" s="1"/>
  <c r="DL27" i="77"/>
  <c r="IM27" i="77"/>
  <c r="CK27" i="77"/>
  <c r="CZ27" i="77" s="1"/>
  <c r="CI27" i="77"/>
  <c r="CX27" i="77" s="1"/>
  <c r="FM11" i="77"/>
  <c r="FP11" i="77"/>
  <c r="FN11" i="77"/>
  <c r="FM14" i="77"/>
  <c r="FL14" i="77"/>
  <c r="FK14" i="77"/>
  <c r="FP14" i="77"/>
  <c r="FN14" i="77"/>
  <c r="CJ27" i="77"/>
  <c r="CY27" i="77" s="1"/>
  <c r="CK28" i="77"/>
  <c r="CZ28" i="77" s="1"/>
  <c r="DL28" i="77"/>
  <c r="CJ28" i="77"/>
  <c r="CY28" i="77" s="1"/>
  <c r="CI28" i="77"/>
  <c r="CX28" i="77" s="1"/>
  <c r="IN28" i="77"/>
  <c r="IX28" i="77" s="1"/>
  <c r="IM28" i="77"/>
  <c r="CH28" i="77"/>
  <c r="CW28" i="77" s="1"/>
  <c r="FO10" i="77"/>
  <c r="FN10" i="77"/>
  <c r="DM20" i="77" a="1"/>
  <c r="DM20" i="77" s="1"/>
  <c r="CJ22" i="77"/>
  <c r="CY22" i="77" s="1"/>
  <c r="IN22" i="77"/>
  <c r="IX22" i="77" s="1"/>
  <c r="CI22" i="77"/>
  <c r="CX22" i="77" s="1"/>
  <c r="IM22" i="77"/>
  <c r="CH22" i="77"/>
  <c r="CW22" i="77" s="1"/>
  <c r="DM22" i="77" a="1"/>
  <c r="DM22" i="77" s="1"/>
  <c r="CH3" i="77"/>
  <c r="CW3" i="77" s="1"/>
  <c r="DL3" i="77"/>
  <c r="IN3" i="77"/>
  <c r="IX3" i="77" s="1"/>
  <c r="IM3" i="77"/>
  <c r="DM3" i="77" a="1"/>
  <c r="DM3" i="77" s="1"/>
  <c r="CJ4" i="77"/>
  <c r="CY4" i="77" s="1"/>
  <c r="DM17" i="77" a="1"/>
  <c r="DM17" i="77" s="1"/>
  <c r="DL17" i="77"/>
  <c r="CJ17" i="77"/>
  <c r="CY17" i="77" s="1"/>
  <c r="CK22" i="77"/>
  <c r="CZ22" i="77" s="1"/>
  <c r="HC4" i="77"/>
  <c r="HC17" i="77"/>
  <c r="IN24" i="77"/>
  <c r="IX24" i="77" s="1"/>
  <c r="IM24" i="77"/>
  <c r="DM24" i="77" a="1"/>
  <c r="DM24" i="77" s="1"/>
  <c r="DL24" i="77"/>
  <c r="CK24" i="77"/>
  <c r="CZ24" i="77" s="1"/>
  <c r="CJ24" i="77"/>
  <c r="CY24" i="77" s="1"/>
  <c r="CI24" i="77"/>
  <c r="CX24" i="77" s="1"/>
  <c r="CH24" i="77"/>
  <c r="CW24" i="77" s="1"/>
  <c r="HC15" i="77"/>
  <c r="FK11" i="77"/>
  <c r="IN14" i="77"/>
  <c r="IX14" i="77" s="1"/>
  <c r="IM14" i="77"/>
  <c r="DM14" i="77" a="1"/>
  <c r="DM14" i="77" s="1"/>
  <c r="DL14" i="77"/>
  <c r="FP4" i="77"/>
  <c r="HC6" i="77"/>
  <c r="FL7" i="77"/>
  <c r="CH14" i="77"/>
  <c r="CW14" i="77" s="1"/>
  <c r="DM19" i="77" a="1"/>
  <c r="DM19" i="77" s="1"/>
  <c r="DL19" i="77"/>
  <c r="CK19" i="77"/>
  <c r="CZ19" i="77" s="1"/>
  <c r="IN19" i="77"/>
  <c r="IX19" i="77" s="1"/>
  <c r="HI13" i="77"/>
  <c r="FO24" i="77"/>
  <c r="FN24" i="77"/>
  <c r="CJ14" i="77"/>
  <c r="CY14" i="77" s="1"/>
  <c r="HI8" i="77"/>
  <c r="FL9" i="77"/>
  <c r="CK14" i="77"/>
  <c r="CZ14" i="77" s="1"/>
  <c r="CJ19" i="77"/>
  <c r="CY19" i="77" s="1"/>
  <c r="FO27" i="77"/>
  <c r="FN27" i="77"/>
  <c r="CI18" i="77"/>
  <c r="CX18" i="77" s="1"/>
  <c r="CH18" i="77"/>
  <c r="CW18" i="77" s="1"/>
  <c r="DL18" i="77"/>
  <c r="FM18" i="77"/>
  <c r="FO6" i="77"/>
  <c r="FN6" i="77"/>
  <c r="FM9" i="77"/>
  <c r="HI10" i="77"/>
  <c r="FK21" i="77"/>
  <c r="FK18" i="77"/>
  <c r="HC18" i="77"/>
  <c r="FO23" i="77"/>
  <c r="FN23" i="77"/>
  <c r="CJ6" i="77"/>
  <c r="CY6" i="77" s="1"/>
  <c r="DM6" i="77" a="1"/>
  <c r="DM6" i="77" s="1"/>
  <c r="CH6" i="77"/>
  <c r="CW6" i="77" s="1"/>
  <c r="HI9" i="77"/>
  <c r="HC9" i="77"/>
  <c r="HC10" i="77"/>
  <c r="IN13" i="77"/>
  <c r="IX13" i="77" s="1"/>
  <c r="IM13" i="77"/>
  <c r="DM13" i="77" a="1"/>
  <c r="DM13" i="77" s="1"/>
  <c r="DL13" i="77"/>
  <c r="FM19" i="77"/>
  <c r="FL19" i="77"/>
  <c r="DM21" i="77" a="1"/>
  <c r="DM21" i="77" s="1"/>
  <c r="IM21" i="77"/>
  <c r="CH21" i="77"/>
  <c r="CW21" i="77" s="1"/>
  <c r="IN5" i="77"/>
  <c r="IX5" i="77" s="1"/>
  <c r="IM5" i="77"/>
  <c r="DM5" i="77" a="1"/>
  <c r="DM5" i="77" s="1"/>
  <c r="DL5" i="77"/>
  <c r="CH5" i="77"/>
  <c r="CW5" i="77" s="1"/>
  <c r="FL18" i="77"/>
  <c r="CI6" i="77"/>
  <c r="CX6" i="77" s="1"/>
  <c r="FL12" i="77"/>
  <c r="FM12" i="77"/>
  <c r="CH13" i="77"/>
  <c r="CW13" i="77" s="1"/>
  <c r="CH26" i="77"/>
  <c r="CW26" i="77" s="1"/>
  <c r="CI21" i="77"/>
  <c r="CX21" i="77" s="1"/>
  <c r="IN21" i="77"/>
  <c r="IX21" i="77" s="1"/>
  <c r="CI5" i="77"/>
  <c r="CX5" i="77" s="1"/>
  <c r="FK27" i="77"/>
  <c r="FN18" i="77"/>
  <c r="CK6" i="77"/>
  <c r="CZ6" i="77" s="1"/>
  <c r="CI7" i="77"/>
  <c r="CX7" i="77" s="1"/>
  <c r="IN7" i="77"/>
  <c r="IX7" i="77" s="1"/>
  <c r="IM7" i="77"/>
  <c r="CK7" i="77"/>
  <c r="CZ7" i="77" s="1"/>
  <c r="CH8" i="77"/>
  <c r="CW8" i="77" s="1"/>
  <c r="IN8" i="77"/>
  <c r="IX8" i="77" s="1"/>
  <c r="IM8" i="77"/>
  <c r="CK8" i="77"/>
  <c r="CZ8" i="77" s="1"/>
  <c r="CI13" i="77"/>
  <c r="CX13" i="77" s="1"/>
  <c r="FO25" i="77"/>
  <c r="FN25" i="77"/>
  <c r="FK10" i="77"/>
  <c r="FL10" i="77"/>
  <c r="FK13" i="77"/>
  <c r="FL13" i="77"/>
  <c r="FP13" i="77"/>
  <c r="CJ21" i="77"/>
  <c r="CY21" i="77" s="1"/>
  <c r="CJ5" i="77"/>
  <c r="CY5" i="77" s="1"/>
  <c r="FL5" i="77"/>
  <c r="IM6" i="77"/>
  <c r="CH7" i="77"/>
  <c r="CW7" i="77" s="1"/>
  <c r="CI8" i="77"/>
  <c r="CX8" i="77" s="1"/>
  <c r="FK12" i="77"/>
  <c r="CJ13" i="77"/>
  <c r="CY13" i="77" s="1"/>
  <c r="FN13" i="77"/>
  <c r="FN7" i="77"/>
  <c r="FN9" i="77"/>
  <c r="FM10" i="77"/>
  <c r="FL11" i="77"/>
  <c r="FO8" i="77"/>
  <c r="IM9" i="77"/>
  <c r="HC16" i="77"/>
  <c r="FO9" i="77"/>
  <c r="IN9" i="77"/>
  <c r="IX9" i="77" s="1"/>
  <c r="DL2" i="77"/>
  <c r="CI2" i="77"/>
  <c r="CX2" i="77" s="1"/>
  <c r="IN2" i="77"/>
  <c r="IX2" i="77" s="1"/>
  <c r="CK2" i="77"/>
  <c r="CZ2" i="77" s="1"/>
  <c r="IM2" i="77"/>
  <c r="CJ2" i="77"/>
  <c r="CY2" i="77" s="1"/>
  <c r="CH2" i="77"/>
  <c r="CW2" i="77" s="1"/>
  <c r="DM2" i="77" a="1"/>
  <c r="DM2" i="77" s="1"/>
  <c r="DL2" i="96"/>
  <c r="CK2" i="96"/>
  <c r="CZ2" i="96" s="1"/>
  <c r="CJ2" i="96"/>
  <c r="CY2" i="96" s="1"/>
  <c r="CI2" i="96"/>
  <c r="CX2" i="96" s="1"/>
  <c r="CH2" i="96"/>
  <c r="CW2" i="96" s="1"/>
  <c r="IN2" i="96"/>
  <c r="IX2" i="96" s="1"/>
  <c r="IM2" i="96"/>
  <c r="DM2" i="96" a="1"/>
  <c r="DM2" i="96" s="1"/>
  <c r="DM2" i="95" a="1"/>
  <c r="DM2" i="95" s="1"/>
  <c r="IM2" i="95"/>
  <c r="IN2" i="95"/>
  <c r="IX2" i="95" s="1"/>
  <c r="CJ2" i="95"/>
  <c r="CY2" i="95" s="1"/>
  <c r="CK2" i="95"/>
  <c r="CZ2" i="95" s="1"/>
  <c r="CH2" i="95"/>
  <c r="CW2" i="95" s="1"/>
  <c r="CI2" i="95"/>
  <c r="CX2" i="95" s="1"/>
  <c r="DM3" i="95" a="1"/>
  <c r="DM3" i="95" s="1"/>
  <c r="IN3" i="95"/>
  <c r="IX3" i="95" s="1"/>
  <c r="IM3" i="95"/>
  <c r="DL3" i="95"/>
  <c r="CK3" i="95"/>
  <c r="CZ3" i="95" s="1"/>
  <c r="CJ3" i="95"/>
  <c r="CY3" i="95" s="1"/>
  <c r="CI3" i="95"/>
  <c r="CX3" i="95" s="1"/>
  <c r="CH3" i="95"/>
  <c r="CW3" i="95" s="1"/>
  <c r="FN3" i="95"/>
  <c r="IN3" i="70"/>
  <c r="IX3" i="70" s="1"/>
  <c r="IM3" i="70"/>
  <c r="CK3" i="70"/>
  <c r="CZ3" i="70" s="1"/>
  <c r="CJ3" i="70"/>
  <c r="CY3" i="70" s="1"/>
  <c r="DM3" i="70" a="1"/>
  <c r="DM3" i="70" s="1"/>
  <c r="CI3" i="70"/>
  <c r="CX3" i="70" s="1"/>
  <c r="CH3" i="70"/>
  <c r="CW3" i="70" s="1"/>
  <c r="HC2" i="70"/>
  <c r="HC4" i="70"/>
  <c r="FM4" i="70"/>
  <c r="FK3" i="70"/>
  <c r="FK2" i="70"/>
  <c r="FL3" i="70"/>
  <c r="HC3" i="70"/>
  <c r="FM3" i="70"/>
  <c r="DL4" i="70"/>
  <c r="IM4" i="70"/>
  <c r="CK4" i="70"/>
  <c r="CZ4" i="70" s="1"/>
  <c r="CJ4" i="70"/>
  <c r="CY4" i="70" s="1"/>
  <c r="IN4" i="70"/>
  <c r="IX4" i="70" s="1"/>
  <c r="CI4" i="70"/>
  <c r="CX4" i="70" s="1"/>
  <c r="CH4" i="70"/>
  <c r="CW4" i="70" s="1"/>
  <c r="DM4" i="70" a="1"/>
  <c r="DM4" i="70" s="1"/>
  <c r="IO3" i="70"/>
  <c r="DL3" i="70"/>
  <c r="FN3" i="70"/>
  <c r="DL2" i="70"/>
  <c r="CK2" i="70"/>
  <c r="CZ2" i="70" s="1"/>
  <c r="CJ2" i="70"/>
  <c r="CY2" i="70" s="1"/>
  <c r="CI2" i="70"/>
  <c r="CX2" i="70" s="1"/>
  <c r="CH2" i="70"/>
  <c r="CW2" i="70" s="1"/>
  <c r="IN2" i="70"/>
  <c r="IX2" i="70" s="1"/>
  <c r="IM2" i="70"/>
  <c r="DM2" i="70" a="1"/>
  <c r="DM2" i="70" s="1"/>
  <c r="FL4" i="67"/>
  <c r="HC3" i="67"/>
  <c r="FM4" i="67"/>
  <c r="FM5" i="67"/>
  <c r="HC5" i="67"/>
  <c r="FK4" i="67"/>
  <c r="FK3" i="67"/>
  <c r="FL3" i="67"/>
  <c r="FM3" i="67"/>
  <c r="FO4" i="67"/>
  <c r="DL2" i="67"/>
  <c r="IN2" i="67"/>
  <c r="IX2" i="67" s="1"/>
  <c r="IM2" i="67"/>
  <c r="CK2" i="67"/>
  <c r="CZ2" i="67" s="1"/>
  <c r="CI2" i="67"/>
  <c r="CX2" i="67" s="1"/>
  <c r="CH2" i="67"/>
  <c r="CW2" i="67" s="1"/>
  <c r="CJ2" i="67"/>
  <c r="CY2" i="67" s="1"/>
  <c r="DM2" i="67" a="1"/>
  <c r="DM2" i="67" s="1"/>
  <c r="CI4" i="67"/>
  <c r="CX4" i="67" s="1"/>
  <c r="IM4" i="67"/>
  <c r="CJ4" i="67"/>
  <c r="CY4" i="67" s="1"/>
  <c r="IN4" i="67"/>
  <c r="IX4" i="67" s="1"/>
  <c r="DM4" i="67" a="1"/>
  <c r="DM4" i="67" s="1"/>
  <c r="DL4" i="67"/>
  <c r="CK4" i="67"/>
  <c r="CZ4" i="67" s="1"/>
  <c r="CH4" i="67"/>
  <c r="CW4" i="67" s="1"/>
  <c r="CJ3" i="67"/>
  <c r="CY3" i="67" s="1"/>
  <c r="CI3" i="67"/>
  <c r="CX3" i="67" s="1"/>
  <c r="CH3" i="67"/>
  <c r="CW3" i="67" s="1"/>
  <c r="DM3" i="67" a="1"/>
  <c r="DM3" i="67" s="1"/>
  <c r="DL3" i="67"/>
  <c r="CK3" i="67"/>
  <c r="CZ3" i="67" s="1"/>
  <c r="IN3" i="67"/>
  <c r="IX3" i="67" s="1"/>
  <c r="IM3" i="67"/>
  <c r="DL5" i="67"/>
  <c r="CJ5" i="67"/>
  <c r="CY5" i="67" s="1"/>
  <c r="CH5" i="67"/>
  <c r="CW5" i="67" s="1"/>
  <c r="CI5" i="67"/>
  <c r="CX5" i="67" s="1"/>
  <c r="CK5" i="67"/>
  <c r="CZ5" i="67" s="1"/>
  <c r="IN5" i="67"/>
  <c r="IX5" i="67" s="1"/>
  <c r="IM5" i="67"/>
  <c r="DM5" i="67" a="1"/>
  <c r="DM5" i="67" s="1"/>
  <c r="FN3" i="67"/>
  <c r="FN4" i="67"/>
  <c r="DM3" i="76" a="1"/>
  <c r="DM3" i="76" s="1"/>
  <c r="DL3" i="76"/>
  <c r="CK3" i="76"/>
  <c r="CZ3" i="76" s="1"/>
  <c r="CJ3" i="76"/>
  <c r="CY3" i="76" s="1"/>
  <c r="IN3" i="76"/>
  <c r="IX3" i="76" s="1"/>
  <c r="CI3" i="76"/>
  <c r="CX3" i="76" s="1"/>
  <c r="IM3" i="76"/>
  <c r="CH3" i="76"/>
  <c r="CW3" i="76" s="1"/>
  <c r="GS3" i="76" s="1"/>
  <c r="HF3" i="76" s="1"/>
  <c r="DL2" i="76"/>
  <c r="IM2" i="76"/>
  <c r="CK2" i="76"/>
  <c r="CZ2" i="76" s="1"/>
  <c r="CJ2" i="76"/>
  <c r="CY2" i="76" s="1"/>
  <c r="CI2" i="76"/>
  <c r="CX2" i="76" s="1"/>
  <c r="CH2" i="76"/>
  <c r="CW2" i="76" s="1"/>
  <c r="GS2" i="76" s="1"/>
  <c r="IN2" i="76"/>
  <c r="IX2" i="76" s="1"/>
  <c r="DM2" i="76" a="1"/>
  <c r="DM2" i="76" s="1"/>
  <c r="HN2" i="76"/>
  <c r="HG2" i="76"/>
  <c r="HM2" i="76"/>
  <c r="HF2" i="76"/>
  <c r="DL2" i="75"/>
  <c r="CK2" i="75"/>
  <c r="CZ2" i="75" s="1"/>
  <c r="CJ2" i="75"/>
  <c r="CY2" i="75" s="1"/>
  <c r="CI2" i="75"/>
  <c r="CX2" i="75" s="1"/>
  <c r="CH2" i="75"/>
  <c r="CW2" i="75" s="1"/>
  <c r="DM2" i="75" a="1"/>
  <c r="DM2" i="75" s="1"/>
  <c r="IN2" i="75"/>
  <c r="IX2" i="75" s="1"/>
  <c r="IM2" i="75"/>
  <c r="DM3" i="75" a="1"/>
  <c r="DM3" i="75" s="1"/>
  <c r="DL3" i="75"/>
  <c r="CK3" i="75"/>
  <c r="CZ3" i="75" s="1"/>
  <c r="IN3" i="75"/>
  <c r="IX3" i="75" s="1"/>
  <c r="IM3" i="75"/>
  <c r="CJ3" i="75"/>
  <c r="CY3" i="75" s="1"/>
  <c r="CI3" i="75"/>
  <c r="CX3" i="75" s="1"/>
  <c r="CH3" i="75"/>
  <c r="CW3" i="75" s="1"/>
  <c r="FN3" i="75"/>
  <c r="IN3" i="94"/>
  <c r="IX3" i="94" s="1"/>
  <c r="IM3" i="94"/>
  <c r="CH3" i="94"/>
  <c r="CW3" i="94" s="1"/>
  <c r="DM3" i="94" a="1"/>
  <c r="DM3" i="94" s="1"/>
  <c r="DL3" i="94"/>
  <c r="CK3" i="94"/>
  <c r="CZ3" i="94" s="1"/>
  <c r="CJ3" i="94"/>
  <c r="CY3" i="94" s="1"/>
  <c r="CI3" i="94"/>
  <c r="CX3" i="94" s="1"/>
  <c r="FN3" i="94"/>
  <c r="DL2" i="94"/>
  <c r="CJ2" i="94"/>
  <c r="CY2" i="94" s="1"/>
  <c r="CI2" i="94"/>
  <c r="CX2" i="94" s="1"/>
  <c r="CH2" i="94"/>
  <c r="CW2" i="94" s="1"/>
  <c r="CK2" i="94"/>
  <c r="CZ2" i="94" s="1"/>
  <c r="IN2" i="94"/>
  <c r="IX2" i="94" s="1"/>
  <c r="IM2" i="94"/>
  <c r="DM2" i="94" a="1"/>
  <c r="DM2" i="94" s="1"/>
  <c r="DL2" i="80"/>
  <c r="CK2" i="80"/>
  <c r="CZ2" i="80" s="1"/>
  <c r="CJ2" i="80"/>
  <c r="CY2" i="80" s="1"/>
  <c r="CI2" i="80"/>
  <c r="CX2" i="80" s="1"/>
  <c r="CH2" i="80"/>
  <c r="CW2" i="80" s="1"/>
  <c r="GS2" i="80" s="1"/>
  <c r="HM2" i="80" s="1"/>
  <c r="IN2" i="80"/>
  <c r="IX2" i="80" s="1"/>
  <c r="IM2" i="80"/>
  <c r="DM2" i="80" a="1"/>
  <c r="DM2" i="80" s="1"/>
  <c r="HN2" i="80"/>
  <c r="HF2" i="80"/>
  <c r="DM3" i="80" a="1"/>
  <c r="DM3" i="80" s="1"/>
  <c r="DL3" i="80"/>
  <c r="CK3" i="80"/>
  <c r="CZ3" i="80" s="1"/>
  <c r="IN3" i="80"/>
  <c r="IX3" i="80" s="1"/>
  <c r="IM3" i="80"/>
  <c r="CJ3" i="80"/>
  <c r="CY3" i="80" s="1"/>
  <c r="CI3" i="80"/>
  <c r="CX3" i="80" s="1"/>
  <c r="CH3" i="80"/>
  <c r="CW3" i="80" s="1"/>
  <c r="FN3" i="80"/>
  <c r="GS3" i="81"/>
  <c r="HF3" i="81" s="1"/>
  <c r="HG3" i="81"/>
  <c r="FN3" i="81"/>
  <c r="HN3" i="81"/>
  <c r="DL2" i="81"/>
  <c r="CK2" i="81"/>
  <c r="CZ2" i="81" s="1"/>
  <c r="CJ2" i="81"/>
  <c r="CY2" i="81" s="1"/>
  <c r="CI2" i="81"/>
  <c r="CX2" i="81" s="1"/>
  <c r="CH2" i="81"/>
  <c r="CW2" i="81" s="1"/>
  <c r="GS2" i="81" s="1"/>
  <c r="HN2" i="81" s="1"/>
  <c r="IN2" i="81"/>
  <c r="IX2" i="81" s="1"/>
  <c r="IM2" i="81"/>
  <c r="DM2" i="81" a="1"/>
  <c r="DM2" i="81" s="1"/>
  <c r="FK2" i="79"/>
  <c r="FL2" i="79"/>
  <c r="FN4" i="79"/>
  <c r="HC7" i="79"/>
  <c r="FM2" i="79"/>
  <c r="HC2" i="79"/>
  <c r="FL3" i="79"/>
  <c r="HI6" i="79"/>
  <c r="FK3" i="79"/>
  <c r="HC5" i="79"/>
  <c r="FM3" i="79"/>
  <c r="FN2" i="79"/>
  <c r="HC3" i="79"/>
  <c r="HC4" i="79"/>
  <c r="HC6" i="79"/>
  <c r="CI7" i="79"/>
  <c r="CX7" i="79" s="1"/>
  <c r="CK7" i="79"/>
  <c r="CZ7" i="79" s="1"/>
  <c r="DM7" i="79" a="1"/>
  <c r="DM7" i="79" s="1"/>
  <c r="IN7" i="79"/>
  <c r="IX7" i="79" s="1"/>
  <c r="CH7" i="79"/>
  <c r="CW7" i="79" s="1"/>
  <c r="DL7" i="79"/>
  <c r="CJ7" i="79"/>
  <c r="CY7" i="79" s="1"/>
  <c r="IM7" i="79"/>
  <c r="DM3" i="79" a="1"/>
  <c r="DM3" i="79" s="1"/>
  <c r="DL3" i="79"/>
  <c r="CI3" i="79"/>
  <c r="CX3" i="79" s="1"/>
  <c r="IM3" i="79"/>
  <c r="IN3" i="79"/>
  <c r="IX3" i="79" s="1"/>
  <c r="CH3" i="79"/>
  <c r="CW3" i="79" s="1"/>
  <c r="CK3" i="79"/>
  <c r="CZ3" i="79" s="1"/>
  <c r="CJ3" i="79"/>
  <c r="CY3" i="79" s="1"/>
  <c r="DM5" i="79" a="1"/>
  <c r="DM5" i="79" s="1"/>
  <c r="CJ5" i="79"/>
  <c r="CY5" i="79" s="1"/>
  <c r="DL5" i="79"/>
  <c r="CI5" i="79"/>
  <c r="CX5" i="79" s="1"/>
  <c r="IM5" i="79"/>
  <c r="CK5" i="79"/>
  <c r="CZ5" i="79" s="1"/>
  <c r="IN5" i="79"/>
  <c r="IX5" i="79" s="1"/>
  <c r="CH5" i="79"/>
  <c r="CW5" i="79" s="1"/>
  <c r="DL4" i="79"/>
  <c r="CK4" i="79"/>
  <c r="CZ4" i="79" s="1"/>
  <c r="CJ4" i="79"/>
  <c r="CY4" i="79" s="1"/>
  <c r="IM4" i="79"/>
  <c r="CH4" i="79"/>
  <c r="CW4" i="79" s="1"/>
  <c r="IN4" i="79"/>
  <c r="IX4" i="79" s="1"/>
  <c r="CI4" i="79"/>
  <c r="CX4" i="79" s="1"/>
  <c r="DM4" i="79" a="1"/>
  <c r="DM4" i="79" s="1"/>
  <c r="DL6" i="79"/>
  <c r="CK6" i="79"/>
  <c r="CZ6" i="79" s="1"/>
  <c r="CH6" i="79"/>
  <c r="CW6" i="79" s="1"/>
  <c r="CJ6" i="79"/>
  <c r="CY6" i="79" s="1"/>
  <c r="IM6" i="79"/>
  <c r="DM6" i="79" a="1"/>
  <c r="DM6" i="79" s="1"/>
  <c r="IN6" i="79"/>
  <c r="IX6" i="79" s="1"/>
  <c r="CI6" i="79"/>
  <c r="CX6" i="79" s="1"/>
  <c r="FN5" i="79"/>
  <c r="FN3" i="79"/>
  <c r="FN7" i="79"/>
  <c r="DL2" i="79"/>
  <c r="CK2" i="79"/>
  <c r="CZ2" i="79" s="1"/>
  <c r="CJ2" i="79"/>
  <c r="CY2" i="79" s="1"/>
  <c r="CI2" i="79"/>
  <c r="CX2" i="79" s="1"/>
  <c r="CH2" i="79"/>
  <c r="CW2" i="79" s="1"/>
  <c r="IN2" i="79"/>
  <c r="IX2" i="79" s="1"/>
  <c r="IM2" i="79"/>
  <c r="DM2" i="79" a="1"/>
  <c r="DM2" i="79" s="1"/>
  <c r="DL2" i="83"/>
  <c r="CK2" i="83"/>
  <c r="CZ2" i="83" s="1"/>
  <c r="IN2" i="83"/>
  <c r="IX2" i="83" s="1"/>
  <c r="IM2" i="83"/>
  <c r="CJ2" i="83"/>
  <c r="CY2" i="83" s="1"/>
  <c r="CI2" i="83"/>
  <c r="CX2" i="83" s="1"/>
  <c r="CH2" i="83"/>
  <c r="CW2" i="83" s="1"/>
  <c r="DM2" i="83" a="1"/>
  <c r="DM2" i="83" s="1"/>
  <c r="FN3" i="83"/>
  <c r="GS3" i="83" s="1"/>
  <c r="DM3" i="59" a="1"/>
  <c r="DM3" i="59" s="1"/>
  <c r="DL3" i="59"/>
  <c r="CK3" i="59"/>
  <c r="CZ3" i="59" s="1"/>
  <c r="CJ3" i="59"/>
  <c r="CY3" i="59" s="1"/>
  <c r="IN3" i="59"/>
  <c r="IX3" i="59" s="1"/>
  <c r="CI3" i="59"/>
  <c r="CX3" i="59" s="1"/>
  <c r="IM3" i="59"/>
  <c r="CH3" i="59"/>
  <c r="CW3" i="59" s="1"/>
  <c r="FN3" i="59"/>
  <c r="DL2" i="59"/>
  <c r="CK2" i="59"/>
  <c r="CZ2" i="59" s="1"/>
  <c r="CJ2" i="59"/>
  <c r="CY2" i="59" s="1"/>
  <c r="CI2" i="59"/>
  <c r="CX2" i="59" s="1"/>
  <c r="CH2" i="59"/>
  <c r="CW2" i="59" s="1"/>
  <c r="GS2" i="59" s="1"/>
  <c r="HG2" i="59" s="1"/>
  <c r="IN2" i="59"/>
  <c r="IX2" i="59" s="1"/>
  <c r="IM2" i="59"/>
  <c r="DM2" i="59" a="1"/>
  <c r="DM2" i="59" s="1"/>
  <c r="HM2" i="59"/>
  <c r="HF2" i="59"/>
  <c r="DL2" i="57"/>
  <c r="CK2" i="57"/>
  <c r="CZ2" i="57" s="1"/>
  <c r="CJ2" i="57"/>
  <c r="CY2" i="57" s="1"/>
  <c r="CI2" i="57"/>
  <c r="CX2" i="57" s="1"/>
  <c r="CH2" i="57"/>
  <c r="CW2" i="57" s="1"/>
  <c r="IN2" i="57"/>
  <c r="IX2" i="57" s="1"/>
  <c r="IM2" i="57"/>
  <c r="DM2" i="57" a="1"/>
  <c r="DM2" i="57" s="1"/>
  <c r="DM3" i="58" a="1"/>
  <c r="DM3" i="58" s="1"/>
  <c r="CJ3" i="58"/>
  <c r="CY3" i="58" s="1"/>
  <c r="IN3" i="58"/>
  <c r="IX3" i="58" s="1"/>
  <c r="CI3" i="58"/>
  <c r="CX3" i="58" s="1"/>
  <c r="IM3" i="58"/>
  <c r="CH3" i="58"/>
  <c r="CW3" i="58" s="1"/>
  <c r="DL3" i="58"/>
  <c r="CK3" i="58"/>
  <c r="CZ3" i="58" s="1"/>
  <c r="FN3" i="58"/>
  <c r="DL2" i="58"/>
  <c r="CK2" i="58"/>
  <c r="CZ2" i="58" s="1"/>
  <c r="IM2" i="58"/>
  <c r="CJ2" i="58"/>
  <c r="CY2" i="58" s="1"/>
  <c r="CI2" i="58"/>
  <c r="CX2" i="58" s="1"/>
  <c r="CH2" i="58"/>
  <c r="CW2" i="58" s="1"/>
  <c r="IN2" i="58"/>
  <c r="IX2" i="58" s="1"/>
  <c r="DM2" i="58" a="1"/>
  <c r="DM2" i="58" s="1"/>
  <c r="DL2" i="60"/>
  <c r="CK2" i="60"/>
  <c r="CZ2" i="60" s="1"/>
  <c r="CJ2" i="60"/>
  <c r="CY2" i="60" s="1"/>
  <c r="CI2" i="60"/>
  <c r="CX2" i="60" s="1"/>
  <c r="CH2" i="60"/>
  <c r="CW2" i="60" s="1"/>
  <c r="GS2" i="60" s="1"/>
  <c r="HG2" i="60" s="1"/>
  <c r="IN2" i="60"/>
  <c r="IX2" i="60" s="1"/>
  <c r="IM2" i="60"/>
  <c r="DM2" i="60" a="1"/>
  <c r="DM2" i="60" s="1"/>
  <c r="DM3" i="60" a="1"/>
  <c r="DM3" i="60" s="1"/>
  <c r="DL3" i="60"/>
  <c r="IN3" i="60"/>
  <c r="IX3" i="60" s="1"/>
  <c r="IM3" i="60"/>
  <c r="CH3" i="60"/>
  <c r="CW3" i="60" s="1"/>
  <c r="GS3" i="60" s="1"/>
  <c r="HN3" i="60" s="1"/>
  <c r="CK3" i="60"/>
  <c r="CZ3" i="60" s="1"/>
  <c r="CJ3" i="60"/>
  <c r="CY3" i="60" s="1"/>
  <c r="CI3" i="60"/>
  <c r="CX3" i="60" s="1"/>
  <c r="FN3" i="60"/>
  <c r="DL3" i="61"/>
  <c r="CK3" i="61"/>
  <c r="CZ3" i="61" s="1"/>
  <c r="CJ3" i="61"/>
  <c r="CY3" i="61" s="1"/>
  <c r="IN3" i="61"/>
  <c r="IX3" i="61" s="1"/>
  <c r="CI3" i="61"/>
  <c r="CX3" i="61" s="1"/>
  <c r="IM3" i="61"/>
  <c r="CH3" i="61"/>
  <c r="CW3" i="61" s="1"/>
  <c r="DM3" i="61" a="1"/>
  <c r="DM3" i="61" s="1"/>
  <c r="DA3" i="61"/>
  <c r="FN3" i="61"/>
  <c r="CK2" i="61"/>
  <c r="CZ2" i="61" s="1"/>
  <c r="CJ2" i="61"/>
  <c r="CY2" i="61" s="1"/>
  <c r="CI2" i="61"/>
  <c r="CX2" i="61" s="1"/>
  <c r="IN2" i="61"/>
  <c r="IX2" i="61" s="1"/>
  <c r="IM2" i="61"/>
  <c r="DM2" i="61" a="1"/>
  <c r="DM2" i="61" s="1"/>
  <c r="DL2" i="61"/>
  <c r="CH2" i="61"/>
  <c r="CW2" i="61" s="1"/>
  <c r="GS2" i="61" s="1"/>
  <c r="HG2" i="61" s="1"/>
  <c r="HM2" i="61"/>
  <c r="FN2" i="61"/>
  <c r="DM2" i="62" a="1"/>
  <c r="DM2" i="62" s="1"/>
  <c r="IM2" i="62"/>
  <c r="IN2" i="62"/>
  <c r="IX2" i="62" s="1"/>
  <c r="CI2" i="62"/>
  <c r="CX2" i="62" s="1"/>
  <c r="CJ2" i="62"/>
  <c r="CY2" i="62" s="1"/>
  <c r="CH2" i="62"/>
  <c r="CW2" i="62" s="1"/>
  <c r="CK2" i="62"/>
  <c r="CZ2" i="62" s="1"/>
  <c r="DM3" i="62" a="1"/>
  <c r="DM3" i="62" s="1"/>
  <c r="CK3" i="62"/>
  <c r="CZ3" i="62" s="1"/>
  <c r="DL3" i="62"/>
  <c r="CJ3" i="62"/>
  <c r="CY3" i="62" s="1"/>
  <c r="IN3" i="62"/>
  <c r="IX3" i="62" s="1"/>
  <c r="CI3" i="62"/>
  <c r="CX3" i="62" s="1"/>
  <c r="IM3" i="62"/>
  <c r="CH3" i="62"/>
  <c r="CW3" i="62" s="1"/>
  <c r="GS3" i="62" s="1"/>
  <c r="HF3" i="62" s="1"/>
  <c r="FN3" i="62"/>
  <c r="DL2" i="63"/>
  <c r="CK2" i="63"/>
  <c r="CZ2" i="63" s="1"/>
  <c r="CJ2" i="63"/>
  <c r="CY2" i="63" s="1"/>
  <c r="CI2" i="63"/>
  <c r="CX2" i="63" s="1"/>
  <c r="CH2" i="63"/>
  <c r="CW2" i="63" s="1"/>
  <c r="IN2" i="63"/>
  <c r="IX2" i="63" s="1"/>
  <c r="IM2" i="63"/>
  <c r="DM2" i="63" a="1"/>
  <c r="DM2" i="63" s="1"/>
  <c r="DL6" i="63"/>
  <c r="CI6" i="63"/>
  <c r="CX6" i="63" s="1"/>
  <c r="CK6" i="63"/>
  <c r="CZ6" i="63" s="1"/>
  <c r="CJ6" i="63"/>
  <c r="CY6" i="63" s="1"/>
  <c r="IN6" i="63"/>
  <c r="IX6" i="63" s="1"/>
  <c r="IM6" i="63"/>
  <c r="CH6" i="63"/>
  <c r="CW6" i="63" s="1"/>
  <c r="DM6" i="63" a="1"/>
  <c r="DM6" i="63" s="1"/>
  <c r="GS3" i="63"/>
  <c r="HN3" i="63" s="1"/>
  <c r="DL4" i="63"/>
  <c r="IN4" i="63"/>
  <c r="IX4" i="63" s="1"/>
  <c r="IM4" i="63"/>
  <c r="CH4" i="63"/>
  <c r="CW4" i="63" s="1"/>
  <c r="GS4" i="63" s="1"/>
  <c r="HN4" i="63" s="1"/>
  <c r="CK4" i="63"/>
  <c r="CZ4" i="63" s="1"/>
  <c r="CJ4" i="63"/>
  <c r="CY4" i="63" s="1"/>
  <c r="CI4" i="63"/>
  <c r="CX4" i="63" s="1"/>
  <c r="DM4" i="63" a="1"/>
  <c r="DM4" i="63" s="1"/>
  <c r="DL7" i="63"/>
  <c r="IO7" i="63"/>
  <c r="GS7" i="63"/>
  <c r="HG7" i="63" s="1"/>
  <c r="HM3" i="63"/>
  <c r="FN3" i="63"/>
  <c r="FN5" i="63"/>
  <c r="GS5" i="63" s="1"/>
  <c r="FN7" i="63"/>
  <c r="HF7" i="63"/>
  <c r="FK2" i="65"/>
  <c r="FM3" i="65"/>
  <c r="HC6" i="65"/>
  <c r="FO2" i="65"/>
  <c r="FM4" i="65"/>
  <c r="CH6" i="65"/>
  <c r="CW6" i="65" s="1"/>
  <c r="CI6" i="65"/>
  <c r="CX6" i="65" s="1"/>
  <c r="FM2" i="65"/>
  <c r="HC2" i="65"/>
  <c r="HC5" i="65"/>
  <c r="IM6" i="65"/>
  <c r="HI8" i="65"/>
  <c r="CJ6" i="65"/>
  <c r="CY6" i="65" s="1"/>
  <c r="HI3" i="65"/>
  <c r="FN3" i="65"/>
  <c r="HI4" i="65"/>
  <c r="HC8" i="65"/>
  <c r="FN4" i="65"/>
  <c r="HC3" i="65"/>
  <c r="FL2" i="65"/>
  <c r="CH5" i="65"/>
  <c r="CW5" i="65" s="1"/>
  <c r="FO5" i="65"/>
  <c r="FN5" i="65"/>
  <c r="DL4" i="65"/>
  <c r="CK4" i="65"/>
  <c r="CZ4" i="65" s="1"/>
  <c r="IN4" i="65"/>
  <c r="IX4" i="65" s="1"/>
  <c r="IM4" i="65"/>
  <c r="CJ4" i="65"/>
  <c r="CY4" i="65" s="1"/>
  <c r="CI4" i="65"/>
  <c r="CX4" i="65" s="1"/>
  <c r="CH4" i="65"/>
  <c r="CW4" i="65" s="1"/>
  <c r="FK6" i="65"/>
  <c r="DL7" i="65"/>
  <c r="CK7" i="65"/>
  <c r="CZ7" i="65" s="1"/>
  <c r="DM7" i="65" a="1"/>
  <c r="DM7" i="65" s="1"/>
  <c r="CI7" i="65"/>
  <c r="CX7" i="65" s="1"/>
  <c r="FL5" i="65"/>
  <c r="IM5" i="65"/>
  <c r="FM5" i="65"/>
  <c r="FO6" i="65"/>
  <c r="FN6" i="65"/>
  <c r="DM5" i="65" a="1"/>
  <c r="DM5" i="65" s="1"/>
  <c r="DL5" i="65"/>
  <c r="CK5" i="65"/>
  <c r="CZ5" i="65" s="1"/>
  <c r="CI5" i="65"/>
  <c r="CX5" i="65" s="1"/>
  <c r="FL6" i="65"/>
  <c r="FM6" i="65"/>
  <c r="DL8" i="65"/>
  <c r="IM8" i="65"/>
  <c r="CK8" i="65"/>
  <c r="CZ8" i="65" s="1"/>
  <c r="IN8" i="65"/>
  <c r="IX8" i="65" s="1"/>
  <c r="CH8" i="65"/>
  <c r="CW8" i="65" s="1"/>
  <c r="CJ8" i="65"/>
  <c r="CY8" i="65" s="1"/>
  <c r="CI8" i="65"/>
  <c r="CX8" i="65" s="1"/>
  <c r="FK5" i="65"/>
  <c r="DL3" i="65"/>
  <c r="IN3" i="65"/>
  <c r="IX3" i="65" s="1"/>
  <c r="IM3" i="65"/>
  <c r="CK3" i="65"/>
  <c r="CZ3" i="65" s="1"/>
  <c r="CH3" i="65"/>
  <c r="CW3" i="65" s="1"/>
  <c r="CJ3" i="65"/>
  <c r="CY3" i="65" s="1"/>
  <c r="CI3" i="65"/>
  <c r="CX3" i="65" s="1"/>
  <c r="CJ7" i="65"/>
  <c r="CY7" i="65" s="1"/>
  <c r="FK7" i="65"/>
  <c r="HC7" i="65"/>
  <c r="HC4" i="65"/>
  <c r="CJ5" i="65"/>
  <c r="CY5" i="65" s="1"/>
  <c r="CH7" i="65"/>
  <c r="CW7" i="65" s="1"/>
  <c r="FO7" i="65"/>
  <c r="FN7" i="65"/>
  <c r="FL7" i="65"/>
  <c r="IM7" i="65"/>
  <c r="DM6" i="65" a="1"/>
  <c r="DM6" i="65" s="1"/>
  <c r="DL6" i="65"/>
  <c r="CK6" i="65"/>
  <c r="CZ6" i="65" s="1"/>
  <c r="DL2" i="65"/>
  <c r="CK2" i="65"/>
  <c r="CZ2" i="65" s="1"/>
  <c r="CJ2" i="65"/>
  <c r="CY2" i="65" s="1"/>
  <c r="CI2" i="65"/>
  <c r="CX2" i="65" s="1"/>
  <c r="CH2" i="65"/>
  <c r="CW2" i="65" s="1"/>
  <c r="IN2" i="65"/>
  <c r="IX2" i="65" s="1"/>
  <c r="IM2" i="65"/>
  <c r="DM2" i="65" a="1"/>
  <c r="DM2" i="65" s="1"/>
  <c r="DL2" i="86"/>
  <c r="CK2" i="86"/>
  <c r="CZ2" i="86" s="1"/>
  <c r="CJ2" i="86"/>
  <c r="CY2" i="86" s="1"/>
  <c r="CI2" i="86"/>
  <c r="CX2" i="86" s="1"/>
  <c r="CH2" i="86"/>
  <c r="CW2" i="86" s="1"/>
  <c r="IN2" i="86"/>
  <c r="IX2" i="86" s="1"/>
  <c r="IM2" i="86"/>
  <c r="DM2" i="86" a="1"/>
  <c r="DM2" i="86" s="1"/>
  <c r="DM3" i="86" a="1"/>
  <c r="DM3" i="86" s="1"/>
  <c r="DL3" i="86"/>
  <c r="CK3" i="86"/>
  <c r="CZ3" i="86" s="1"/>
  <c r="IM3" i="86"/>
  <c r="CJ3" i="86"/>
  <c r="CY3" i="86" s="1"/>
  <c r="IN3" i="86"/>
  <c r="IX3" i="86" s="1"/>
  <c r="CI3" i="86"/>
  <c r="CX3" i="86" s="1"/>
  <c r="CH3" i="86"/>
  <c r="CW3" i="86" s="1"/>
  <c r="DL9" i="86"/>
  <c r="CH9" i="86"/>
  <c r="CW9" i="86" s="1"/>
  <c r="GS9" i="86" s="1"/>
  <c r="HN9" i="86" s="1"/>
  <c r="CK9" i="86"/>
  <c r="CZ9" i="86" s="1"/>
  <c r="CJ9" i="86"/>
  <c r="CY9" i="86" s="1"/>
  <c r="CI9" i="86"/>
  <c r="CX9" i="86" s="1"/>
  <c r="DL11" i="86"/>
  <c r="DM11" i="86" a="1"/>
  <c r="DM11" i="86" s="1"/>
  <c r="CI4" i="86"/>
  <c r="CX4" i="86" s="1"/>
  <c r="IM6" i="86"/>
  <c r="CH6" i="86"/>
  <c r="CW6" i="86" s="1"/>
  <c r="DM6" i="86" a="1"/>
  <c r="DM6" i="86" s="1"/>
  <c r="DL10" i="86"/>
  <c r="CJ10" i="86"/>
  <c r="CY10" i="86" s="1"/>
  <c r="CK10" i="86"/>
  <c r="CZ10" i="86" s="1"/>
  <c r="IN10" i="86"/>
  <c r="IX10" i="86" s="1"/>
  <c r="CI10" i="86"/>
  <c r="CX10" i="86" s="1"/>
  <c r="IM10" i="86"/>
  <c r="CH10" i="86"/>
  <c r="CW10" i="86" s="1"/>
  <c r="CH11" i="86"/>
  <c r="CW11" i="86" s="1"/>
  <c r="CJ4" i="86"/>
  <c r="CY4" i="86" s="1"/>
  <c r="IN4" i="86"/>
  <c r="IX4" i="86" s="1"/>
  <c r="CI6" i="86"/>
  <c r="CX6" i="86" s="1"/>
  <c r="HC8" i="86"/>
  <c r="HC9" i="86"/>
  <c r="CI11" i="86"/>
  <c r="CX11" i="86" s="1"/>
  <c r="CJ6" i="86"/>
  <c r="CY6" i="86" s="1"/>
  <c r="CJ11" i="86"/>
  <c r="CY11" i="86" s="1"/>
  <c r="IM4" i="86"/>
  <c r="CH4" i="86"/>
  <c r="CW4" i="86" s="1"/>
  <c r="DM4" i="86" a="1"/>
  <c r="DM4" i="86" s="1"/>
  <c r="DM5" i="86" a="1"/>
  <c r="DM5" i="86" s="1"/>
  <c r="DL5" i="86"/>
  <c r="CK5" i="86"/>
  <c r="CZ5" i="86" s="1"/>
  <c r="CH5" i="86"/>
  <c r="CW5" i="86" s="1"/>
  <c r="CJ5" i="86"/>
  <c r="CY5" i="86" s="1"/>
  <c r="IN5" i="86"/>
  <c r="IX5" i="86" s="1"/>
  <c r="CI5" i="86"/>
  <c r="CX5" i="86" s="1"/>
  <c r="IM5" i="86"/>
  <c r="DL4" i="86"/>
  <c r="CK11" i="86"/>
  <c r="CZ11" i="86" s="1"/>
  <c r="FO11" i="86"/>
  <c r="FN11" i="86"/>
  <c r="DL6" i="86"/>
  <c r="IN9" i="86"/>
  <c r="IX9" i="86" s="1"/>
  <c r="FK11" i="86"/>
  <c r="FO4" i="86"/>
  <c r="FN4" i="86"/>
  <c r="FO6" i="86"/>
  <c r="FN6" i="86"/>
  <c r="DM7" i="86" a="1"/>
  <c r="DM7" i="86" s="1"/>
  <c r="IM7" i="86"/>
  <c r="DL7" i="86"/>
  <c r="CK7" i="86"/>
  <c r="CZ7" i="86" s="1"/>
  <c r="CH7" i="86"/>
  <c r="CW7" i="86" s="1"/>
  <c r="CJ7" i="86"/>
  <c r="CY7" i="86" s="1"/>
  <c r="IN7" i="86"/>
  <c r="IX7" i="86" s="1"/>
  <c r="CI7" i="86"/>
  <c r="CX7" i="86" s="1"/>
  <c r="FL11" i="86"/>
  <c r="HC11" i="86"/>
  <c r="IM11" i="86"/>
  <c r="FM11" i="86"/>
  <c r="IN11" i="86"/>
  <c r="IX11" i="86" s="1"/>
  <c r="IM8" i="86"/>
  <c r="CH8" i="86"/>
  <c r="CW8" i="86" s="1"/>
  <c r="DM8" i="86" a="1"/>
  <c r="DM8" i="86" s="1"/>
  <c r="DL8" i="86"/>
  <c r="IM9" i="86"/>
  <c r="FO8" i="86"/>
  <c r="FN8" i="86"/>
  <c r="CI8" i="86"/>
  <c r="CX8" i="86" s="1"/>
  <c r="CJ8" i="86"/>
  <c r="CY8" i="86" s="1"/>
  <c r="DM9" i="86" a="1"/>
  <c r="DM9" i="86" s="1"/>
  <c r="DL3" i="68"/>
  <c r="GS3" i="68" s="1"/>
  <c r="IO3" i="68"/>
  <c r="FN3" i="68"/>
  <c r="CK2" i="68"/>
  <c r="CZ2" i="68" s="1"/>
  <c r="CJ2" i="68"/>
  <c r="CY2" i="68" s="1"/>
  <c r="CI2" i="68"/>
  <c r="CX2" i="68" s="1"/>
  <c r="CH2" i="68"/>
  <c r="CW2" i="68" s="1"/>
  <c r="IN2" i="68"/>
  <c r="IX2" i="68" s="1"/>
  <c r="IM2" i="68"/>
  <c r="DM2" i="68" a="1"/>
  <c r="DM2" i="68" s="1"/>
  <c r="DL2" i="68"/>
  <c r="FN2" i="68"/>
  <c r="DM3" i="69" a="1"/>
  <c r="DM3" i="69" s="1"/>
  <c r="DL3" i="69"/>
  <c r="CK3" i="69"/>
  <c r="CZ3" i="69" s="1"/>
  <c r="CJ3" i="69"/>
  <c r="CY3" i="69" s="1"/>
  <c r="IN3" i="69"/>
  <c r="IX3" i="69" s="1"/>
  <c r="CI3" i="69"/>
  <c r="CX3" i="69" s="1"/>
  <c r="IM3" i="69"/>
  <c r="CH3" i="69"/>
  <c r="CW3" i="69" s="1"/>
  <c r="FN3" i="69"/>
  <c r="DL2" i="69"/>
  <c r="CK2" i="69"/>
  <c r="CZ2" i="69" s="1"/>
  <c r="CJ2" i="69"/>
  <c r="CY2" i="69" s="1"/>
  <c r="CI2" i="69"/>
  <c r="CX2" i="69" s="1"/>
  <c r="IM2" i="69"/>
  <c r="DM2" i="69" a="1"/>
  <c r="DM2" i="69" s="1"/>
  <c r="CH2" i="69"/>
  <c r="CW2" i="69" s="1"/>
  <c r="IN2" i="69"/>
  <c r="IX2" i="69" s="1"/>
  <c r="DL2" i="82"/>
  <c r="CK2" i="82"/>
  <c r="CZ2" i="82" s="1"/>
  <c r="CJ2" i="82"/>
  <c r="CY2" i="82" s="1"/>
  <c r="CI2" i="82"/>
  <c r="CX2" i="82" s="1"/>
  <c r="CH2" i="82"/>
  <c r="CW2" i="82" s="1"/>
  <c r="IN2" i="82"/>
  <c r="IX2" i="82" s="1"/>
  <c r="IM2" i="82"/>
  <c r="DM2" i="82" a="1"/>
  <c r="DM2" i="82" s="1"/>
  <c r="DL3" i="82"/>
  <c r="CK3" i="82"/>
  <c r="CZ3" i="82" s="1"/>
  <c r="CJ3" i="82"/>
  <c r="CY3" i="82" s="1"/>
  <c r="IN3" i="82"/>
  <c r="IX3" i="82" s="1"/>
  <c r="CI3" i="82"/>
  <c r="CX3" i="82" s="1"/>
  <c r="IM3" i="82"/>
  <c r="CH3" i="82"/>
  <c r="CW3" i="82" s="1"/>
  <c r="DM3" i="82" a="1"/>
  <c r="DM3" i="82" s="1"/>
  <c r="FN3" i="82"/>
  <c r="FN3" i="84"/>
  <c r="GS3" i="84" s="1"/>
  <c r="CK2" i="84"/>
  <c r="CZ2" i="84" s="1"/>
  <c r="CI2" i="84"/>
  <c r="CX2" i="84" s="1"/>
  <c r="CH2" i="84"/>
  <c r="CW2" i="84" s="1"/>
  <c r="IN2" i="84"/>
  <c r="IX2" i="84" s="1"/>
  <c r="IM2" i="84"/>
  <c r="DM2" i="84" a="1"/>
  <c r="DM2" i="84" s="1"/>
  <c r="DL2" i="84"/>
  <c r="CJ2" i="84"/>
  <c r="CY2" i="84" s="1"/>
  <c r="DL2" i="78"/>
  <c r="CJ2" i="78"/>
  <c r="CY2" i="78" s="1"/>
  <c r="CI2" i="78"/>
  <c r="CX2" i="78" s="1"/>
  <c r="CH2" i="78"/>
  <c r="CW2" i="78" s="1"/>
  <c r="CK2" i="78"/>
  <c r="CZ2" i="78" s="1"/>
  <c r="IN2" i="78"/>
  <c r="IX2" i="78" s="1"/>
  <c r="IM2" i="78"/>
  <c r="DM2" i="78" a="1"/>
  <c r="DM2" i="78" s="1"/>
  <c r="CI3" i="78"/>
  <c r="CX3" i="78" s="1"/>
  <c r="DL3" i="78"/>
  <c r="CJ3" i="78"/>
  <c r="CY3" i="78" s="1"/>
  <c r="IM3" i="78"/>
  <c r="CH3" i="78"/>
  <c r="CW3" i="78" s="1"/>
  <c r="DM3" i="78" a="1"/>
  <c r="DM3" i="78" s="1"/>
  <c r="CK3" i="78"/>
  <c r="CZ3" i="78" s="1"/>
  <c r="IN3" i="78"/>
  <c r="IX3" i="78" s="1"/>
  <c r="FN3" i="78"/>
  <c r="IM6" i="74"/>
  <c r="DM6" i="74" a="1"/>
  <c r="DM6" i="74" s="1"/>
  <c r="DL6" i="74"/>
  <c r="CK6" i="74"/>
  <c r="CZ6" i="74" s="1"/>
  <c r="CJ6" i="74"/>
  <c r="CY6" i="74" s="1"/>
  <c r="CI6" i="74"/>
  <c r="CX6" i="74" s="1"/>
  <c r="CH6" i="74"/>
  <c r="CW6" i="74" s="1"/>
  <c r="IN6" i="74"/>
  <c r="IX6" i="74" s="1"/>
  <c r="IN5" i="74"/>
  <c r="IX5" i="74" s="1"/>
  <c r="CI5" i="74"/>
  <c r="CX5" i="74" s="1"/>
  <c r="IM5" i="74"/>
  <c r="DM5" i="74" a="1"/>
  <c r="DM5" i="74" s="1"/>
  <c r="CJ5" i="74"/>
  <c r="CY5" i="74" s="1"/>
  <c r="DL5" i="74"/>
  <c r="CK5" i="74"/>
  <c r="CZ5" i="74" s="1"/>
  <c r="CH5" i="74"/>
  <c r="CW5" i="74" s="1"/>
  <c r="DL4" i="74"/>
  <c r="IN4" i="74"/>
  <c r="IX4" i="74" s="1"/>
  <c r="CK4" i="74"/>
  <c r="CZ4" i="74" s="1"/>
  <c r="IM4" i="74"/>
  <c r="DM4" i="74" a="1"/>
  <c r="DM4" i="74" s="1"/>
  <c r="CJ4" i="74"/>
  <c r="CY4" i="74" s="1"/>
  <c r="CI4" i="74"/>
  <c r="CX4" i="74" s="1"/>
  <c r="CH4" i="74"/>
  <c r="CW4" i="74" s="1"/>
  <c r="CI3" i="74"/>
  <c r="CX3" i="74" s="1"/>
  <c r="FN3" i="74"/>
  <c r="DM7" i="74" a="1"/>
  <c r="DM7" i="74" s="1"/>
  <c r="IM7" i="74"/>
  <c r="CH3" i="74"/>
  <c r="CW3" i="74" s="1"/>
  <c r="IN7" i="74"/>
  <c r="IX7" i="74" s="1"/>
  <c r="CJ3" i="74"/>
  <c r="CY3" i="74" s="1"/>
  <c r="IN3" i="74"/>
  <c r="IX3" i="74" s="1"/>
  <c r="CH7" i="74"/>
  <c r="CW7" i="74" s="1"/>
  <c r="DL3" i="74"/>
  <c r="CJ7" i="74"/>
  <c r="CY7" i="74" s="1"/>
  <c r="DM3" i="74" a="1"/>
  <c r="DM3" i="74" s="1"/>
  <c r="CK7" i="74"/>
  <c r="CZ7" i="74" s="1"/>
  <c r="CI7" i="74"/>
  <c r="CX7" i="74" s="1"/>
  <c r="DL2" i="74"/>
  <c r="CK2" i="74"/>
  <c r="CZ2" i="74" s="1"/>
  <c r="CJ2" i="74"/>
  <c r="CY2" i="74" s="1"/>
  <c r="CI2" i="74"/>
  <c r="CX2" i="74" s="1"/>
  <c r="CH2" i="74"/>
  <c r="CW2" i="74" s="1"/>
  <c r="IN2" i="74"/>
  <c r="IX2" i="74" s="1"/>
  <c r="IM2" i="74"/>
  <c r="DM2" i="74" a="1"/>
  <c r="DM2" i="74" s="1"/>
  <c r="DL2" i="73"/>
  <c r="CK2" i="73"/>
  <c r="CZ2" i="73" s="1"/>
  <c r="CJ2" i="73"/>
  <c r="CY2" i="73" s="1"/>
  <c r="CI2" i="73"/>
  <c r="CX2" i="73" s="1"/>
  <c r="CH2" i="73"/>
  <c r="CW2" i="73" s="1"/>
  <c r="IN2" i="73"/>
  <c r="IX2" i="73" s="1"/>
  <c r="IM2" i="73"/>
  <c r="DM2" i="73" a="1"/>
  <c r="DM2" i="73" s="1"/>
  <c r="DM3" i="73" a="1"/>
  <c r="DM3" i="73" s="1"/>
  <c r="DL3" i="73"/>
  <c r="CK3" i="73"/>
  <c r="CZ3" i="73" s="1"/>
  <c r="CJ3" i="73"/>
  <c r="CY3" i="73" s="1"/>
  <c r="IN3" i="73"/>
  <c r="IX3" i="73" s="1"/>
  <c r="CI3" i="73"/>
  <c r="CX3" i="73" s="1"/>
  <c r="IM3" i="73"/>
  <c r="CH3" i="73"/>
  <c r="CW3" i="73" s="1"/>
  <c r="GS3" i="73" s="1"/>
  <c r="HF3" i="73" s="1"/>
  <c r="HG3" i="73"/>
  <c r="HM3" i="73"/>
  <c r="HN3" i="73"/>
  <c r="FN3" i="73"/>
  <c r="DM3" i="72" a="1"/>
  <c r="DM3" i="72" s="1"/>
  <c r="DL3" i="72"/>
  <c r="CK3" i="72"/>
  <c r="CZ3" i="72" s="1"/>
  <c r="CJ3" i="72"/>
  <c r="CY3" i="72" s="1"/>
  <c r="IN3" i="72"/>
  <c r="IX3" i="72" s="1"/>
  <c r="CI3" i="72"/>
  <c r="CX3" i="72" s="1"/>
  <c r="IM3" i="72"/>
  <c r="CH3" i="72"/>
  <c r="CW3" i="72" s="1"/>
  <c r="FN3" i="72"/>
  <c r="CK2" i="72"/>
  <c r="CZ2" i="72" s="1"/>
  <c r="CJ2" i="72"/>
  <c r="CY2" i="72" s="1"/>
  <c r="CI2" i="72"/>
  <c r="CX2" i="72" s="1"/>
  <c r="CH2" i="72"/>
  <c r="CW2" i="72" s="1"/>
  <c r="IN2" i="72"/>
  <c r="IX2" i="72" s="1"/>
  <c r="IM2" i="72"/>
  <c r="DM2" i="72" a="1"/>
  <c r="DM2" i="72" s="1"/>
  <c r="DL2" i="72"/>
  <c r="FN2" i="72"/>
  <c r="FN2" i="93"/>
  <c r="GS2" i="93" s="1"/>
  <c r="FN3" i="93"/>
  <c r="GS3" i="93" s="1"/>
  <c r="FN3" i="71"/>
  <c r="GS3" i="71" s="1"/>
  <c r="DL2" i="71"/>
  <c r="CK2" i="71"/>
  <c r="CZ2" i="71" s="1"/>
  <c r="CJ2" i="71"/>
  <c r="CY2" i="71" s="1"/>
  <c r="CI2" i="71"/>
  <c r="CX2" i="71" s="1"/>
  <c r="CH2" i="71"/>
  <c r="CW2" i="71" s="1"/>
  <c r="IN2" i="71"/>
  <c r="IX2" i="71" s="1"/>
  <c r="IM2" i="71"/>
  <c r="DM2" i="71" a="1"/>
  <c r="DM2" i="71" s="1"/>
  <c r="DL2" i="92"/>
  <c r="CK2" i="92"/>
  <c r="CZ2" i="92" s="1"/>
  <c r="CJ2" i="92"/>
  <c r="CY2" i="92" s="1"/>
  <c r="CI2" i="92"/>
  <c r="CX2" i="92" s="1"/>
  <c r="CH2" i="92"/>
  <c r="CW2" i="92" s="1"/>
  <c r="DM2" i="92" a="1"/>
  <c r="DM2" i="92" s="1"/>
  <c r="IN2" i="92"/>
  <c r="IX2" i="92" s="1"/>
  <c r="IM2" i="92"/>
  <c r="FN2" i="92"/>
  <c r="DM3" i="92" a="1"/>
  <c r="DM3" i="92" s="1"/>
  <c r="CI3" i="92"/>
  <c r="CX3" i="92" s="1"/>
  <c r="DL3" i="92"/>
  <c r="CK3" i="92"/>
  <c r="CZ3" i="92" s="1"/>
  <c r="CJ3" i="92"/>
  <c r="CY3" i="92" s="1"/>
  <c r="IN3" i="92"/>
  <c r="IX3" i="92" s="1"/>
  <c r="IM3" i="92"/>
  <c r="CH3" i="92"/>
  <c r="CW3" i="92" s="1"/>
  <c r="FK3" i="92"/>
  <c r="FN3" i="92"/>
  <c r="DL3" i="90"/>
  <c r="IO3" i="90"/>
  <c r="FN3" i="90"/>
  <c r="GS3" i="90" s="1"/>
  <c r="DL2" i="90"/>
  <c r="CK2" i="90"/>
  <c r="CZ2" i="90" s="1"/>
  <c r="CJ2" i="90"/>
  <c r="CY2" i="90" s="1"/>
  <c r="CI2" i="90"/>
  <c r="CX2" i="90" s="1"/>
  <c r="CH2" i="90"/>
  <c r="CW2" i="90" s="1"/>
  <c r="IN2" i="90"/>
  <c r="IX2" i="90" s="1"/>
  <c r="IM2" i="90"/>
  <c r="DM2" i="90" a="1"/>
  <c r="DM2" i="90" s="1"/>
  <c r="DL2" i="89"/>
  <c r="CH2" i="89"/>
  <c r="CW2" i="89" s="1"/>
  <c r="IN2" i="89"/>
  <c r="IX2" i="89" s="1"/>
  <c r="IM2" i="89"/>
  <c r="DM2" i="89" a="1"/>
  <c r="DM2" i="89" s="1"/>
  <c r="CK2" i="89"/>
  <c r="CZ2" i="89" s="1"/>
  <c r="CJ2" i="89"/>
  <c r="CY2" i="89" s="1"/>
  <c r="CI2" i="89"/>
  <c r="CX2" i="89" s="1"/>
  <c r="DM3" i="89" a="1"/>
  <c r="DM3" i="89" s="1"/>
  <c r="DL3" i="89"/>
  <c r="CK3" i="89"/>
  <c r="CZ3" i="89" s="1"/>
  <c r="CJ3" i="89"/>
  <c r="CY3" i="89" s="1"/>
  <c r="IN3" i="89"/>
  <c r="IX3" i="89" s="1"/>
  <c r="CI3" i="89"/>
  <c r="CX3" i="89" s="1"/>
  <c r="IM3" i="89"/>
  <c r="CH3" i="89"/>
  <c r="CW3" i="89" s="1"/>
  <c r="GS3" i="89" s="1"/>
  <c r="HN3" i="89"/>
  <c r="HG3" i="89"/>
  <c r="HF3" i="89"/>
  <c r="HM3" i="89"/>
  <c r="DM3" i="88" a="1"/>
  <c r="DM3" i="88" s="1"/>
  <c r="DL3" i="88"/>
  <c r="CK3" i="88"/>
  <c r="CZ3" i="88" s="1"/>
  <c r="IN3" i="88"/>
  <c r="IX3" i="88" s="1"/>
  <c r="CI3" i="88"/>
  <c r="CX3" i="88" s="1"/>
  <c r="IM3" i="88"/>
  <c r="CH3" i="88"/>
  <c r="CW3" i="88" s="1"/>
  <c r="CJ3" i="88"/>
  <c r="CY3" i="88" s="1"/>
  <c r="FN3" i="88"/>
  <c r="DL2" i="88"/>
  <c r="CK2" i="88"/>
  <c r="CZ2" i="88" s="1"/>
  <c r="CJ2" i="88"/>
  <c r="CY2" i="88" s="1"/>
  <c r="CI2" i="88"/>
  <c r="CX2" i="88" s="1"/>
  <c r="CH2" i="88"/>
  <c r="CW2" i="88" s="1"/>
  <c r="IN2" i="88"/>
  <c r="IX2" i="88" s="1"/>
  <c r="IM2" i="88"/>
  <c r="DM2" i="88" a="1"/>
  <c r="DM2" i="88" s="1"/>
  <c r="FK2" i="91"/>
  <c r="FL3" i="91"/>
  <c r="FL2" i="91"/>
  <c r="AX2" i="91"/>
  <c r="FM2" i="91"/>
  <c r="HC3" i="91"/>
  <c r="FO2" i="91"/>
  <c r="HC2" i="91"/>
  <c r="FM3" i="91"/>
  <c r="DL2" i="91"/>
  <c r="CJ2" i="91"/>
  <c r="CY2" i="91" s="1"/>
  <c r="CK2" i="91"/>
  <c r="CZ2" i="91" s="1"/>
  <c r="CI2" i="91"/>
  <c r="CX2" i="91" s="1"/>
  <c r="CH2" i="91"/>
  <c r="CW2" i="91" s="1"/>
  <c r="IM2" i="91"/>
  <c r="DM2" i="91" a="1"/>
  <c r="DM2" i="91" s="1"/>
  <c r="IN2" i="91"/>
  <c r="IX2" i="91" s="1"/>
  <c r="DM3" i="91" a="1"/>
  <c r="DM3" i="91" s="1"/>
  <c r="IM3" i="91"/>
  <c r="CH3" i="91"/>
  <c r="CW3" i="91" s="1"/>
  <c r="DL3" i="91"/>
  <c r="CK3" i="91"/>
  <c r="CZ3" i="91" s="1"/>
  <c r="CJ3" i="91"/>
  <c r="CY3" i="91" s="1"/>
  <c r="IN3" i="91"/>
  <c r="IX3" i="91" s="1"/>
  <c r="CI3" i="91"/>
  <c r="CX3" i="91" s="1"/>
  <c r="FK3" i="91"/>
  <c r="FN3" i="91"/>
  <c r="HC9" i="64"/>
  <c r="FL11" i="64"/>
  <c r="FK10" i="64"/>
  <c r="FM11" i="64"/>
  <c r="HC13" i="64"/>
  <c r="HI10" i="64"/>
  <c r="FM10" i="64"/>
  <c r="FK6" i="64"/>
  <c r="HI14" i="64"/>
  <c r="HI4" i="64"/>
  <c r="FL10" i="64"/>
  <c r="HC11" i="64"/>
  <c r="FN13" i="64"/>
  <c r="FL6" i="64"/>
  <c r="FK7" i="64"/>
  <c r="FN12" i="64"/>
  <c r="FL8" i="64"/>
  <c r="DL7" i="64"/>
  <c r="CJ7" i="64"/>
  <c r="CY7" i="64" s="1"/>
  <c r="CI7" i="64"/>
  <c r="CX7" i="64" s="1"/>
  <c r="IN7" i="64"/>
  <c r="IX7" i="64" s="1"/>
  <c r="IM7" i="64"/>
  <c r="CH7" i="64"/>
  <c r="CW7" i="64" s="1"/>
  <c r="CK5" i="64"/>
  <c r="CZ5" i="64" s="1"/>
  <c r="CJ5" i="64"/>
  <c r="CY5" i="64" s="1"/>
  <c r="CI5" i="64"/>
  <c r="CX5" i="64" s="1"/>
  <c r="IN5" i="64"/>
  <c r="IX5" i="64" s="1"/>
  <c r="CH5" i="64"/>
  <c r="CW5" i="64" s="1"/>
  <c r="IN8" i="64"/>
  <c r="IX8" i="64" s="1"/>
  <c r="IM8" i="64"/>
  <c r="CK8" i="64"/>
  <c r="CZ8" i="64" s="1"/>
  <c r="CH8" i="64"/>
  <c r="CW8" i="64" s="1"/>
  <c r="DM8" i="64" a="1"/>
  <c r="DM8" i="64" s="1"/>
  <c r="DL8" i="64"/>
  <c r="CJ8" i="64"/>
  <c r="CY8" i="64" s="1"/>
  <c r="CI8" i="64"/>
  <c r="CX8" i="64" s="1"/>
  <c r="GS8" i="64" s="1"/>
  <c r="HG8" i="64" s="1"/>
  <c r="FK11" i="64"/>
  <c r="FO2" i="64"/>
  <c r="FN11" i="64"/>
  <c r="FL2" i="64"/>
  <c r="HC2" i="64"/>
  <c r="FK3" i="64"/>
  <c r="FM5" i="64"/>
  <c r="FK8" i="64"/>
  <c r="HC14" i="64"/>
  <c r="FN10" i="64"/>
  <c r="HC10" i="64"/>
  <c r="FK2" i="64"/>
  <c r="FL5" i="64"/>
  <c r="AX2" i="64"/>
  <c r="FM2" i="64"/>
  <c r="FL12" i="64"/>
  <c r="HC6" i="64"/>
  <c r="FM12" i="64"/>
  <c r="HC4" i="64"/>
  <c r="FL3" i="64"/>
  <c r="HC3" i="64"/>
  <c r="HC8" i="64"/>
  <c r="IN14" i="64"/>
  <c r="IX14" i="64" s="1"/>
  <c r="IM14" i="64"/>
  <c r="DM14" i="64" a="1"/>
  <c r="DM14" i="64" s="1"/>
  <c r="DL14" i="64"/>
  <c r="CK14" i="64"/>
  <c r="CZ14" i="64" s="1"/>
  <c r="CJ14" i="64"/>
  <c r="CY14" i="64" s="1"/>
  <c r="CI14" i="64"/>
  <c r="CX14" i="64" s="1"/>
  <c r="CH14" i="64"/>
  <c r="CW14" i="64" s="1"/>
  <c r="CJ13" i="64"/>
  <c r="CY13" i="64" s="1"/>
  <c r="IN13" i="64"/>
  <c r="IX13" i="64" s="1"/>
  <c r="CI13" i="64"/>
  <c r="CX13" i="64" s="1"/>
  <c r="DM13" i="64" a="1"/>
  <c r="DM13" i="64" s="1"/>
  <c r="DL13" i="64"/>
  <c r="CK13" i="64"/>
  <c r="CZ13" i="64" s="1"/>
  <c r="CH13" i="64"/>
  <c r="CW13" i="64" s="1"/>
  <c r="IM13" i="64"/>
  <c r="IN4" i="64"/>
  <c r="IX4" i="64" s="1"/>
  <c r="IM4" i="64"/>
  <c r="DM4" i="64" a="1"/>
  <c r="DM4" i="64" s="1"/>
  <c r="CK4" i="64"/>
  <c r="CZ4" i="64" s="1"/>
  <c r="CI4" i="64"/>
  <c r="CX4" i="64" s="1"/>
  <c r="CJ4" i="64"/>
  <c r="CY4" i="64" s="1"/>
  <c r="DL4" i="64"/>
  <c r="CH4" i="64"/>
  <c r="CW4" i="64" s="1"/>
  <c r="IM10" i="64"/>
  <c r="DM10" i="64" a="1"/>
  <c r="DM10" i="64" s="1"/>
  <c r="DL10" i="64"/>
  <c r="CH10" i="64"/>
  <c r="CW10" i="64" s="1"/>
  <c r="CK10" i="64"/>
  <c r="CZ10" i="64" s="1"/>
  <c r="CI10" i="64"/>
  <c r="CX10" i="64" s="1"/>
  <c r="CJ10" i="64"/>
  <c r="CY10" i="64" s="1"/>
  <c r="IN10" i="64"/>
  <c r="IX10" i="64" s="1"/>
  <c r="DL11" i="64"/>
  <c r="CI11" i="64"/>
  <c r="CX11" i="64" s="1"/>
  <c r="DM11" i="64" a="1"/>
  <c r="DM11" i="64" s="1"/>
  <c r="CK11" i="64"/>
  <c r="CZ11" i="64" s="1"/>
  <c r="CJ11" i="64"/>
  <c r="CY11" i="64" s="1"/>
  <c r="CH11" i="64"/>
  <c r="CW11" i="64" s="1"/>
  <c r="IN11" i="64"/>
  <c r="IX11" i="64" s="1"/>
  <c r="IM11" i="64"/>
  <c r="DL6" i="64"/>
  <c r="DM6" i="64" a="1"/>
  <c r="DM6" i="64" s="1"/>
  <c r="CK6" i="64"/>
  <c r="CZ6" i="64" s="1"/>
  <c r="IM6" i="64"/>
  <c r="CJ6" i="64"/>
  <c r="CY6" i="64" s="1"/>
  <c r="CH6" i="64"/>
  <c r="CW6" i="64" s="1"/>
  <c r="IN6" i="64"/>
  <c r="IX6" i="64" s="1"/>
  <c r="CI6" i="64"/>
  <c r="CX6" i="64" s="1"/>
  <c r="IN9" i="64"/>
  <c r="IX9" i="64" s="1"/>
  <c r="IM9" i="64"/>
  <c r="DM9" i="64" a="1"/>
  <c r="DM9" i="64" s="1"/>
  <c r="DL9" i="64"/>
  <c r="CH9" i="64"/>
  <c r="CW9" i="64" s="1"/>
  <c r="CI9" i="64"/>
  <c r="CX9" i="64" s="1"/>
  <c r="CK9" i="64"/>
  <c r="CZ9" i="64" s="1"/>
  <c r="CJ9" i="64"/>
  <c r="CY9" i="64" s="1"/>
  <c r="CK3" i="64"/>
  <c r="CZ3" i="64" s="1"/>
  <c r="CJ3" i="64"/>
  <c r="CY3" i="64" s="1"/>
  <c r="DM3" i="64" a="1"/>
  <c r="DM3" i="64" s="1"/>
  <c r="CK12" i="64"/>
  <c r="CZ12" i="64" s="1"/>
  <c r="CJ12" i="64"/>
  <c r="CY12" i="64" s="1"/>
  <c r="IN12" i="64"/>
  <c r="IX12" i="64" s="1"/>
  <c r="IM12" i="64"/>
  <c r="FL14" i="64"/>
  <c r="FK14" i="64"/>
  <c r="CH12" i="64"/>
  <c r="CW12" i="64" s="1"/>
  <c r="FP5" i="64"/>
  <c r="FN5" i="64"/>
  <c r="CI12" i="64"/>
  <c r="CX12" i="64" s="1"/>
  <c r="DL12" i="64"/>
  <c r="IM3" i="64"/>
  <c r="DM12" i="64" a="1"/>
  <c r="DM12" i="64" s="1"/>
  <c r="FN14" i="64"/>
  <c r="HC7" i="64"/>
  <c r="FK5" i="64"/>
  <c r="HC12" i="64"/>
  <c r="FO8" i="64"/>
  <c r="FN8" i="64"/>
  <c r="CH3" i="64"/>
  <c r="CW3" i="64" s="1"/>
  <c r="CI3" i="64"/>
  <c r="CX3" i="64" s="1"/>
  <c r="DL3" i="64"/>
  <c r="IN3" i="64"/>
  <c r="IX3" i="64" s="1"/>
  <c r="FP14" i="64"/>
  <c r="FO3" i="64"/>
  <c r="FP8" i="64"/>
  <c r="FM8" i="64"/>
  <c r="FM14" i="64"/>
  <c r="FM9" i="64"/>
  <c r="FL9" i="64"/>
  <c r="FK9" i="64"/>
  <c r="HI13" i="64"/>
  <c r="HC5" i="64"/>
  <c r="CK7" i="64"/>
  <c r="CZ7" i="64" s="1"/>
  <c r="DM7" i="64" a="1"/>
  <c r="DM7" i="64" s="1"/>
  <c r="FO9" i="64"/>
  <c r="HI9" i="64"/>
  <c r="IM5" i="64"/>
  <c r="DM5" i="64" a="1"/>
  <c r="DM5" i="64" s="1"/>
  <c r="DL5" i="64"/>
  <c r="DL2" i="64"/>
  <c r="CK2" i="64"/>
  <c r="CZ2" i="64" s="1"/>
  <c r="CJ2" i="64"/>
  <c r="CY2" i="64" s="1"/>
  <c r="CI2" i="64"/>
  <c r="CX2" i="64" s="1"/>
  <c r="CH2" i="64"/>
  <c r="CW2" i="64" s="1"/>
  <c r="IN2" i="64"/>
  <c r="IX2" i="64" s="1"/>
  <c r="IM2" i="64"/>
  <c r="DM2" i="64" a="1"/>
  <c r="DM2" i="64" s="1"/>
  <c r="DM3" i="66" a="1"/>
  <c r="DM3" i="66" s="1"/>
  <c r="DL3" i="66"/>
  <c r="CK3" i="66"/>
  <c r="CZ3" i="66" s="1"/>
  <c r="CJ3" i="66"/>
  <c r="CY3" i="66" s="1"/>
  <c r="IN3" i="66"/>
  <c r="IX3" i="66" s="1"/>
  <c r="CI3" i="66"/>
  <c r="CX3" i="66" s="1"/>
  <c r="IM3" i="66"/>
  <c r="CH3" i="66"/>
  <c r="CW3" i="66" s="1"/>
  <c r="GS3" i="66" s="1"/>
  <c r="HG3" i="66" s="1"/>
  <c r="HM3" i="66"/>
  <c r="HN3" i="66"/>
  <c r="HF3" i="66"/>
  <c r="FN3" i="66"/>
  <c r="DL2" i="66"/>
  <c r="CK2" i="66"/>
  <c r="CZ2" i="66" s="1"/>
  <c r="CJ2" i="66"/>
  <c r="CY2" i="66" s="1"/>
  <c r="CI2" i="66"/>
  <c r="CX2" i="66" s="1"/>
  <c r="CH2" i="66"/>
  <c r="CW2" i="66" s="1"/>
  <c r="IN2" i="66"/>
  <c r="IX2" i="66" s="1"/>
  <c r="IM2" i="66"/>
  <c r="DM2" i="66" a="1"/>
  <c r="DM2" i="66" s="1"/>
  <c r="DL2" i="87"/>
  <c r="CK2" i="87"/>
  <c r="CZ2" i="87" s="1"/>
  <c r="CJ2" i="87"/>
  <c r="CY2" i="87" s="1"/>
  <c r="CI2" i="87"/>
  <c r="CX2" i="87" s="1"/>
  <c r="CH2" i="87"/>
  <c r="CW2" i="87" s="1"/>
  <c r="IM2" i="87"/>
  <c r="DM2" i="87" a="1"/>
  <c r="DM2" i="87" s="1"/>
  <c r="IN2" i="87"/>
  <c r="IX2" i="87" s="1"/>
  <c r="FN3" i="87"/>
  <c r="GS3" i="87" s="1"/>
  <c r="FO2" i="85"/>
  <c r="HC2" i="85"/>
  <c r="HC3" i="85"/>
  <c r="DL2" i="85"/>
  <c r="DM2" i="85" a="1"/>
  <c r="DM2" i="85" s="1"/>
  <c r="CK2" i="85"/>
  <c r="CZ2" i="85" s="1"/>
  <c r="CJ2" i="85"/>
  <c r="CY2" i="85" s="1"/>
  <c r="CI2" i="85"/>
  <c r="CX2" i="85" s="1"/>
  <c r="CH2" i="85"/>
  <c r="CW2" i="85" s="1"/>
  <c r="IN2" i="85"/>
  <c r="IX2" i="85" s="1"/>
  <c r="IM2" i="85"/>
  <c r="FN2" i="85"/>
  <c r="DM3" i="85" a="1"/>
  <c r="DM3" i="85" s="1"/>
  <c r="IO3" i="85"/>
  <c r="FN3" i="85"/>
  <c r="DM3" i="57" a="1"/>
  <c r="DM3" i="57" s="1"/>
  <c r="DL3" i="57"/>
  <c r="CK3" i="57"/>
  <c r="CZ3" i="57" s="1"/>
  <c r="CJ3" i="57"/>
  <c r="CY3" i="57" s="1"/>
  <c r="IN3" i="57"/>
  <c r="IX3" i="57" s="1"/>
  <c r="CI3" i="57"/>
  <c r="CX3" i="57" s="1"/>
  <c r="CH3" i="57"/>
  <c r="CW3" i="57" s="1"/>
  <c r="IM3" i="57"/>
  <c r="AW183" i="56"/>
  <c r="AW69" i="56"/>
  <c r="AW182" i="56"/>
  <c r="AW181" i="56"/>
  <c r="AW77" i="56"/>
  <c r="AW102" i="56"/>
  <c r="AW118" i="56"/>
  <c r="AW180" i="56"/>
  <c r="AW179" i="56"/>
  <c r="AW178" i="56"/>
  <c r="AW177" i="56"/>
  <c r="AW176" i="56"/>
  <c r="AW175" i="56"/>
  <c r="AW174" i="56"/>
  <c r="AW173" i="56"/>
  <c r="AW172" i="56"/>
  <c r="AW171" i="56"/>
  <c r="AW98" i="56"/>
  <c r="AW147" i="56"/>
  <c r="AW61" i="56"/>
  <c r="AW134" i="56"/>
  <c r="AW101" i="56"/>
  <c r="AW141" i="56"/>
  <c r="AW53" i="56"/>
  <c r="AW155" i="56"/>
  <c r="AW52" i="56"/>
  <c r="AW88" i="56"/>
  <c r="AW87" i="56"/>
  <c r="AW75" i="56"/>
  <c r="AW86" i="56"/>
  <c r="AW95" i="56"/>
  <c r="AW167" i="56"/>
  <c r="AW166" i="56"/>
  <c r="AW165" i="56"/>
  <c r="AW51" i="56"/>
  <c r="AW50" i="56"/>
  <c r="AW97" i="56"/>
  <c r="AW49" i="56"/>
  <c r="AW161" i="56"/>
  <c r="AW129" i="56"/>
  <c r="AW68" i="56"/>
  <c r="AW48" i="56"/>
  <c r="AW132" i="56"/>
  <c r="AW140" i="56"/>
  <c r="AW93" i="56"/>
  <c r="AW92" i="56"/>
  <c r="AW150" i="56"/>
  <c r="AW60" i="56"/>
  <c r="AW149" i="56"/>
  <c r="AW47" i="56"/>
  <c r="AW151" i="56"/>
  <c r="AW67" i="56"/>
  <c r="AW66" i="56"/>
  <c r="AW65" i="56"/>
  <c r="AW85" i="56"/>
  <c r="AW46" i="56"/>
  <c r="AW45" i="56"/>
  <c r="AW44" i="56"/>
  <c r="AW59" i="56"/>
  <c r="AW43" i="56"/>
  <c r="AW42" i="56"/>
  <c r="AW168" i="56"/>
  <c r="AW100" i="56"/>
  <c r="AW139" i="56"/>
  <c r="AW41" i="56"/>
  <c r="AW107" i="56"/>
  <c r="AW40" i="56"/>
  <c r="AW39" i="56"/>
  <c r="AW38" i="56"/>
  <c r="AW37" i="56"/>
  <c r="AW36" i="56"/>
  <c r="AW35" i="56"/>
  <c r="AW34" i="56"/>
  <c r="AW154" i="56"/>
  <c r="AW56" i="56"/>
  <c r="AW33" i="56"/>
  <c r="AW55" i="56"/>
  <c r="AW32" i="56"/>
  <c r="AW126" i="56"/>
  <c r="AW125" i="56"/>
  <c r="AW124" i="56"/>
  <c r="AW31" i="56"/>
  <c r="AW122" i="56"/>
  <c r="AW30" i="56"/>
  <c r="AW121" i="56"/>
  <c r="AW169" i="56"/>
  <c r="AW29" i="56"/>
  <c r="AW84" i="56"/>
  <c r="AW83" i="56"/>
  <c r="AW146" i="56"/>
  <c r="AW28" i="56"/>
  <c r="AW27" i="56"/>
  <c r="AW26" i="56"/>
  <c r="AW111" i="56"/>
  <c r="AW25" i="56"/>
  <c r="AW106" i="56"/>
  <c r="AW105" i="56"/>
  <c r="AW104" i="56"/>
  <c r="AW24" i="56"/>
  <c r="AW64" i="56"/>
  <c r="AW62" i="56"/>
  <c r="AW82" i="56"/>
  <c r="AW130" i="56"/>
  <c r="AW131" i="56"/>
  <c r="AW120" i="56"/>
  <c r="AW81" i="56"/>
  <c r="AW23" i="56"/>
  <c r="AW110" i="56"/>
  <c r="AW128" i="56"/>
  <c r="AW22" i="56"/>
  <c r="AW58" i="56"/>
  <c r="AW63" i="56"/>
  <c r="AW133" i="56"/>
  <c r="AW127" i="56"/>
  <c r="AW80" i="56"/>
  <c r="AW79" i="56"/>
  <c r="AW123" i="56"/>
  <c r="AW160" i="56"/>
  <c r="AW21" i="56"/>
  <c r="AW96" i="56"/>
  <c r="AW20" i="56"/>
  <c r="AW19" i="56"/>
  <c r="AW18" i="56"/>
  <c r="AW159" i="56"/>
  <c r="AW17" i="56"/>
  <c r="AW90" i="56"/>
  <c r="AW16" i="56"/>
  <c r="AW74" i="56"/>
  <c r="AW148" i="56"/>
  <c r="AW15" i="56"/>
  <c r="AW14" i="56"/>
  <c r="AW158" i="56"/>
  <c r="AW163" i="56"/>
  <c r="AW78" i="56"/>
  <c r="AW13" i="56"/>
  <c r="AW12" i="56"/>
  <c r="AW11" i="56"/>
  <c r="AW164" i="56"/>
  <c r="AW114" i="56"/>
  <c r="AW142" i="56"/>
  <c r="AW76" i="56"/>
  <c r="AW119" i="56"/>
  <c r="AW99" i="56"/>
  <c r="AW72" i="56"/>
  <c r="AW10" i="56"/>
  <c r="AW145" i="56"/>
  <c r="AW162" i="56"/>
  <c r="AW9" i="56"/>
  <c r="AW152" i="56"/>
  <c r="AW71" i="56"/>
  <c r="AW8" i="56"/>
  <c r="AW144" i="56"/>
  <c r="AW143" i="56"/>
  <c r="AW94" i="56"/>
  <c r="AW170" i="56"/>
  <c r="AW153" i="56"/>
  <c r="AW117" i="56"/>
  <c r="AW7" i="56"/>
  <c r="AW138" i="56"/>
  <c r="AW137" i="56"/>
  <c r="AW73" i="56"/>
  <c r="AW116" i="56"/>
  <c r="AW91" i="56"/>
  <c r="AW54" i="56"/>
  <c r="AW115" i="56"/>
  <c r="AW109" i="56"/>
  <c r="AW157" i="56"/>
  <c r="AW113" i="56"/>
  <c r="AW156" i="56"/>
  <c r="AW108" i="56"/>
  <c r="AW89" i="56"/>
  <c r="AW70" i="56"/>
  <c r="AW103" i="56"/>
  <c r="AW6" i="56"/>
  <c r="AW5" i="56"/>
  <c r="AW112" i="56"/>
  <c r="AW57" i="56"/>
  <c r="AW135" i="56"/>
  <c r="AW136" i="56"/>
  <c r="AW4" i="56"/>
  <c r="AW3" i="56"/>
  <c r="AW2" i="56"/>
  <c r="IL2" i="56"/>
  <c r="HX2" i="56" a="1"/>
  <c r="HX2" i="56" s="1"/>
  <c r="IW2" i="56" s="1"/>
  <c r="HW2" i="56" a="1"/>
  <c r="HW2" i="56" s="1"/>
  <c r="IV2" i="56" s="1"/>
  <c r="HV2" i="56" a="1"/>
  <c r="HV2" i="56" s="1"/>
  <c r="IU2" i="56" s="1"/>
  <c r="HU2" i="56" a="1"/>
  <c r="HU2" i="56" s="1"/>
  <c r="IT2" i="56" s="1"/>
  <c r="HT2" i="56" a="1"/>
  <c r="HT2" i="56" s="1"/>
  <c r="IS2" i="56" s="1"/>
  <c r="HS2" i="56" a="1"/>
  <c r="HS2" i="56" s="1"/>
  <c r="IR2" i="56" s="1"/>
  <c r="HR2" i="56" a="1"/>
  <c r="HR2" i="56" s="1"/>
  <c r="IQ2" i="56" s="1"/>
  <c r="HQ2" i="56" a="1"/>
  <c r="HQ2" i="56" s="1"/>
  <c r="IP2" i="56" s="1"/>
  <c r="HP2" i="56" a="1"/>
  <c r="HP2" i="56" s="1"/>
  <c r="IO2" i="56" s="1"/>
  <c r="HL2" i="56"/>
  <c r="HJ2" i="56"/>
  <c r="HH2" i="56"/>
  <c r="HB2" i="56"/>
  <c r="HA2" i="56"/>
  <c r="GZ2" i="56"/>
  <c r="GY2" i="56"/>
  <c r="GX2" i="56"/>
  <c r="GW2" i="56"/>
  <c r="GV2" i="56"/>
  <c r="GU2" i="56"/>
  <c r="GT2" i="56"/>
  <c r="GP2" i="56"/>
  <c r="GI2" i="56"/>
  <c r="GH2" i="56"/>
  <c r="GG2" i="56"/>
  <c r="GF2" i="56"/>
  <c r="GE2" i="56"/>
  <c r="GD2" i="56"/>
  <c r="GC2" i="56"/>
  <c r="GB2" i="56"/>
  <c r="GA2" i="56"/>
  <c r="FZ2" i="56"/>
  <c r="FY2" i="56"/>
  <c r="FX2" i="56"/>
  <c r="FW2" i="56"/>
  <c r="FV2" i="56"/>
  <c r="FU2" i="56"/>
  <c r="FT2" i="56"/>
  <c r="FS2" i="56"/>
  <c r="FR2" i="56"/>
  <c r="FQ2" i="56"/>
  <c r="FJ2" i="56"/>
  <c r="FI2" i="56"/>
  <c r="FH2" i="56"/>
  <c r="FG2" i="56"/>
  <c r="FF2" i="56"/>
  <c r="FP2" i="56" s="1"/>
  <c r="FE2" i="56"/>
  <c r="FD2" i="56"/>
  <c r="FC2" i="56"/>
  <c r="FB2" i="56"/>
  <c r="FA2" i="56"/>
  <c r="EZ2" i="56"/>
  <c r="EY2" i="56"/>
  <c r="EX2" i="56"/>
  <c r="EW2" i="56"/>
  <c r="EV2" i="56"/>
  <c r="EU2" i="56"/>
  <c r="ET2" i="56"/>
  <c r="ES2" i="56"/>
  <c r="ER2" i="56"/>
  <c r="EQ2" i="56"/>
  <c r="EP2" i="56"/>
  <c r="EO2" i="56"/>
  <c r="EN2" i="56"/>
  <c r="EM2" i="56"/>
  <c r="EL2" i="56"/>
  <c r="EK2" i="56"/>
  <c r="EJ2" i="56"/>
  <c r="EI2" i="56"/>
  <c r="EH2" i="56"/>
  <c r="EG2" i="56"/>
  <c r="EF2" i="56"/>
  <c r="EE2" i="56"/>
  <c r="ED2" i="56"/>
  <c r="EC2" i="56"/>
  <c r="EB2" i="56"/>
  <c r="EA2" i="56"/>
  <c r="DV2" i="56"/>
  <c r="DU2" i="56"/>
  <c r="DT2" i="56"/>
  <c r="DS2" i="56"/>
  <c r="DR2" i="56"/>
  <c r="DQ2" i="56"/>
  <c r="DP2" i="56"/>
  <c r="DO2" i="56"/>
  <c r="DN2" i="56"/>
  <c r="DK2" i="56"/>
  <c r="DJ2" i="56"/>
  <c r="DI2" i="56"/>
  <c r="DH2" i="56"/>
  <c r="DG2" i="56"/>
  <c r="DF2" i="56"/>
  <c r="DE2" i="56"/>
  <c r="DD2" i="56"/>
  <c r="DC2" i="56"/>
  <c r="DB2" i="56"/>
  <c r="DA2" i="56"/>
  <c r="CV2" i="56"/>
  <c r="CU2" i="56"/>
  <c r="CT2" i="56"/>
  <c r="CS2" i="56"/>
  <c r="GN2" i="56" s="1"/>
  <c r="CR2" i="56"/>
  <c r="GM2" i="56" s="1"/>
  <c r="CQ2" i="56"/>
  <c r="GL2" i="56" s="1"/>
  <c r="CP2" i="56"/>
  <c r="GJ2" i="56" s="1"/>
  <c r="GK2" i="56" s="1"/>
  <c r="CO2" i="56"/>
  <c r="DZ2" i="56" s="1"/>
  <c r="CN2" i="56"/>
  <c r="DY2" i="56" s="1"/>
  <c r="CM2" i="56"/>
  <c r="DX2" i="56" s="1"/>
  <c r="CL2" i="56"/>
  <c r="DW2" i="56" s="1"/>
  <c r="CG2" i="56" a="1"/>
  <c r="CG2" i="56" s="1"/>
  <c r="AV2" i="56"/>
  <c r="J2" i="56"/>
  <c r="G2" i="56"/>
  <c r="IM69" i="56"/>
  <c r="HX69" i="56" a="1"/>
  <c r="HX69" i="56" s="1"/>
  <c r="IW69" i="56" s="1"/>
  <c r="HW69" i="56" a="1"/>
  <c r="HW69" i="56" s="1"/>
  <c r="IV69" i="56" s="1"/>
  <c r="HV69" i="56" a="1"/>
  <c r="HV69" i="56" s="1"/>
  <c r="IU69" i="56" s="1"/>
  <c r="HU69" i="56" a="1"/>
  <c r="HU69" i="56" s="1"/>
  <c r="IT69" i="56" s="1"/>
  <c r="HT69" i="56" a="1"/>
  <c r="HT69" i="56" s="1"/>
  <c r="IS69" i="56" s="1"/>
  <c r="HS69" i="56" a="1"/>
  <c r="HS69" i="56" s="1"/>
  <c r="IR69" i="56" s="1"/>
  <c r="HR69" i="56" a="1"/>
  <c r="HR69" i="56" s="1"/>
  <c r="IQ69" i="56" s="1"/>
  <c r="HQ69" i="56" a="1"/>
  <c r="HQ69" i="56" s="1"/>
  <c r="IP69" i="56" s="1"/>
  <c r="HP69" i="56" a="1"/>
  <c r="HP69" i="56" s="1"/>
  <c r="IO69" i="56" s="1"/>
  <c r="HL69" i="56"/>
  <c r="HJ69" i="56"/>
  <c r="HH69" i="56"/>
  <c r="HB69" i="56"/>
  <c r="HA69" i="56"/>
  <c r="GZ69" i="56"/>
  <c r="GY69" i="56"/>
  <c r="GX69" i="56"/>
  <c r="GW69" i="56"/>
  <c r="GV69" i="56"/>
  <c r="GU69" i="56"/>
  <c r="GT69" i="56"/>
  <c r="GP69" i="56"/>
  <c r="GI69" i="56"/>
  <c r="GH69" i="56"/>
  <c r="GG69" i="56"/>
  <c r="GF69" i="56"/>
  <c r="GE69" i="56"/>
  <c r="GB69" i="56"/>
  <c r="GA69" i="56"/>
  <c r="FZ69" i="56"/>
  <c r="FY69" i="56"/>
  <c r="FW69" i="56"/>
  <c r="FV69" i="56"/>
  <c r="FU69" i="56"/>
  <c r="FT69" i="56"/>
  <c r="FS69" i="56"/>
  <c r="FR69" i="56"/>
  <c r="FQ69" i="56"/>
  <c r="FJ69" i="56"/>
  <c r="FI69" i="56"/>
  <c r="FH69" i="56"/>
  <c r="FG69" i="56"/>
  <c r="FF69" i="56"/>
  <c r="FP69" i="56" s="1"/>
  <c r="FE69" i="56"/>
  <c r="FD69" i="56"/>
  <c r="FB69" i="56"/>
  <c r="FA69" i="56"/>
  <c r="EZ69" i="56"/>
  <c r="EY69" i="56"/>
  <c r="EX69" i="56"/>
  <c r="EW69" i="56"/>
  <c r="EV69" i="56"/>
  <c r="EU69" i="56"/>
  <c r="ET69" i="56"/>
  <c r="ES69" i="56"/>
  <c r="ER69" i="56"/>
  <c r="EQ69" i="56"/>
  <c r="EP69" i="56"/>
  <c r="EO69" i="56"/>
  <c r="EN69" i="56"/>
  <c r="EM69" i="56"/>
  <c r="EL69" i="56"/>
  <c r="EK69" i="56"/>
  <c r="EJ69" i="56"/>
  <c r="EI69" i="56"/>
  <c r="EH69" i="56"/>
  <c r="EG69" i="56"/>
  <c r="EF69" i="56"/>
  <c r="EE69" i="56"/>
  <c r="ED69" i="56"/>
  <c r="EC69" i="56"/>
  <c r="EB69" i="56"/>
  <c r="EA69" i="56"/>
  <c r="DU69" i="56"/>
  <c r="DT69" i="56"/>
  <c r="DS69" i="56"/>
  <c r="DR69" i="56"/>
  <c r="DQ69" i="56"/>
  <c r="DP69" i="56"/>
  <c r="DO69" i="56"/>
  <c r="DN69" i="56"/>
  <c r="DK69" i="56"/>
  <c r="DJ69" i="56"/>
  <c r="DI69" i="56"/>
  <c r="DH69" i="56"/>
  <c r="DG69" i="56"/>
  <c r="DF69" i="56"/>
  <c r="DE69" i="56"/>
  <c r="DD69" i="56"/>
  <c r="DB69" i="56"/>
  <c r="DA69" i="56"/>
  <c r="CV69" i="56"/>
  <c r="CU69" i="56"/>
  <c r="CT69" i="56"/>
  <c r="CS69" i="56"/>
  <c r="GN69" i="56" s="1"/>
  <c r="CR69" i="56"/>
  <c r="GM69" i="56" s="1"/>
  <c r="CQ69" i="56"/>
  <c r="GL69" i="56" s="1"/>
  <c r="CP69" i="56"/>
  <c r="GJ69" i="56" s="1"/>
  <c r="GK69" i="56" s="1"/>
  <c r="CO69" i="56"/>
  <c r="DZ69" i="56" s="1"/>
  <c r="CN69" i="56"/>
  <c r="DY69" i="56" s="1"/>
  <c r="CM69" i="56"/>
  <c r="DX69" i="56" s="1"/>
  <c r="CL69" i="56"/>
  <c r="DW69" i="56" s="1"/>
  <c r="CG69" i="56" a="1"/>
  <c r="CG69" i="56" s="1"/>
  <c r="DL69" i="56" s="1"/>
  <c r="AV69" i="56"/>
  <c r="J69" i="56"/>
  <c r="G69" i="56"/>
  <c r="IL52" i="56"/>
  <c r="HX52" i="56" a="1"/>
  <c r="HX52" i="56" s="1"/>
  <c r="IW52" i="56" s="1"/>
  <c r="HW52" i="56" a="1"/>
  <c r="HW52" i="56" s="1"/>
  <c r="IV52" i="56" s="1"/>
  <c r="HV52" i="56" a="1"/>
  <c r="HV52" i="56" s="1"/>
  <c r="IU52" i="56" s="1"/>
  <c r="HU52" i="56" a="1"/>
  <c r="HU52" i="56" s="1"/>
  <c r="IT52" i="56" s="1"/>
  <c r="HT52" i="56" a="1"/>
  <c r="HT52" i="56" s="1"/>
  <c r="IS52" i="56" s="1"/>
  <c r="HS52" i="56" a="1"/>
  <c r="HS52" i="56" s="1"/>
  <c r="IR52" i="56" s="1"/>
  <c r="HR52" i="56" a="1"/>
  <c r="HR52" i="56" s="1"/>
  <c r="IQ52" i="56" s="1"/>
  <c r="HQ52" i="56" a="1"/>
  <c r="HQ52" i="56" s="1"/>
  <c r="IP52" i="56" s="1"/>
  <c r="HP52" i="56" a="1"/>
  <c r="HP52" i="56" s="1"/>
  <c r="HL52" i="56"/>
  <c r="HJ52" i="56"/>
  <c r="HH52" i="56"/>
  <c r="HB52" i="56"/>
  <c r="HA52" i="56"/>
  <c r="GZ52" i="56"/>
  <c r="GY52" i="56"/>
  <c r="GX52" i="56"/>
  <c r="GW52" i="56"/>
  <c r="GV52" i="56"/>
  <c r="GU52" i="56"/>
  <c r="GT52" i="56"/>
  <c r="GP52" i="56"/>
  <c r="GI52" i="56"/>
  <c r="GH52" i="56"/>
  <c r="GG52" i="56"/>
  <c r="GF52" i="56"/>
  <c r="GE52" i="56"/>
  <c r="GD52" i="56"/>
  <c r="GC52" i="56"/>
  <c r="GB52" i="56"/>
  <c r="GA52" i="56"/>
  <c r="FZ52" i="56"/>
  <c r="FY52" i="56"/>
  <c r="FX52" i="56"/>
  <c r="FW52" i="56"/>
  <c r="FV52" i="56"/>
  <c r="FU52" i="56"/>
  <c r="FT52" i="56"/>
  <c r="FS52" i="56"/>
  <c r="FR52" i="56"/>
  <c r="FQ52" i="56"/>
  <c r="FJ52" i="56"/>
  <c r="FI52" i="56"/>
  <c r="FH52" i="56"/>
  <c r="FG52" i="56"/>
  <c r="FF52" i="56"/>
  <c r="FP52" i="56" s="1"/>
  <c r="FE52" i="56"/>
  <c r="FD52" i="56"/>
  <c r="FC52" i="56"/>
  <c r="FB52" i="56"/>
  <c r="FA52" i="56"/>
  <c r="EZ52" i="56"/>
  <c r="EY52" i="56"/>
  <c r="EX52" i="56"/>
  <c r="EW52" i="56"/>
  <c r="EV52" i="56"/>
  <c r="EU52" i="56"/>
  <c r="ET52" i="56"/>
  <c r="ES52" i="56"/>
  <c r="ER52" i="56"/>
  <c r="EQ52" i="56"/>
  <c r="EP52" i="56"/>
  <c r="EO52" i="56"/>
  <c r="EN52" i="56"/>
  <c r="EM52" i="56"/>
  <c r="EL52" i="56"/>
  <c r="EK52" i="56"/>
  <c r="EJ52" i="56"/>
  <c r="EI52" i="56"/>
  <c r="EH52" i="56"/>
  <c r="EG52" i="56"/>
  <c r="EF52" i="56"/>
  <c r="EE52" i="56"/>
  <c r="ED52" i="56"/>
  <c r="EC52" i="56"/>
  <c r="EB52" i="56"/>
  <c r="EA52" i="56"/>
  <c r="DV52" i="56"/>
  <c r="DU52" i="56"/>
  <c r="DT52" i="56"/>
  <c r="DS52" i="56"/>
  <c r="DR52" i="56"/>
  <c r="DQ52" i="56"/>
  <c r="DP52" i="56"/>
  <c r="DO52" i="56"/>
  <c r="DN52" i="56"/>
  <c r="DK52" i="56"/>
  <c r="DJ52" i="56"/>
  <c r="DI52" i="56"/>
  <c r="DH52" i="56"/>
  <c r="DG52" i="56"/>
  <c r="DF52" i="56"/>
  <c r="DE52" i="56"/>
  <c r="DD52" i="56"/>
  <c r="DC52" i="56"/>
  <c r="DB52" i="56"/>
  <c r="DA52" i="56"/>
  <c r="CV52" i="56"/>
  <c r="CU52" i="56"/>
  <c r="CT52" i="56"/>
  <c r="CS52" i="56"/>
  <c r="GN52" i="56" s="1"/>
  <c r="CR52" i="56"/>
  <c r="GM52" i="56" s="1"/>
  <c r="CQ52" i="56"/>
  <c r="GL52" i="56" s="1"/>
  <c r="CP52" i="56"/>
  <c r="GJ52" i="56" s="1"/>
  <c r="GK52" i="56" s="1"/>
  <c r="CO52" i="56"/>
  <c r="DZ52" i="56" s="1"/>
  <c r="CN52" i="56"/>
  <c r="DY52" i="56" s="1"/>
  <c r="CM52" i="56"/>
  <c r="DX52" i="56" s="1"/>
  <c r="CL52" i="56"/>
  <c r="DW52" i="56" s="1"/>
  <c r="CG52" i="56" a="1"/>
  <c r="CG52" i="56" s="1"/>
  <c r="AV52" i="56"/>
  <c r="J52" i="56"/>
  <c r="G52" i="56"/>
  <c r="IL51" i="56"/>
  <c r="HX51" i="56" a="1"/>
  <c r="HX51" i="56" s="1"/>
  <c r="IW51" i="56" s="1"/>
  <c r="HW51" i="56" a="1"/>
  <c r="HW51" i="56" s="1"/>
  <c r="IV51" i="56" s="1"/>
  <c r="HV51" i="56" a="1"/>
  <c r="HV51" i="56" s="1"/>
  <c r="IU51" i="56" s="1"/>
  <c r="HU51" i="56" a="1"/>
  <c r="HU51" i="56" s="1"/>
  <c r="IT51" i="56" s="1"/>
  <c r="HT51" i="56" a="1"/>
  <c r="HT51" i="56" s="1"/>
  <c r="IS51" i="56" s="1"/>
  <c r="HS51" i="56" a="1"/>
  <c r="HS51" i="56" s="1"/>
  <c r="IR51" i="56" s="1"/>
  <c r="HR51" i="56" a="1"/>
  <c r="HR51" i="56" s="1"/>
  <c r="IQ51" i="56" s="1"/>
  <c r="HQ51" i="56" a="1"/>
  <c r="HQ51" i="56" s="1"/>
  <c r="IP51" i="56" s="1"/>
  <c r="HP51" i="56" a="1"/>
  <c r="HP51" i="56" s="1"/>
  <c r="IO51" i="56" s="1"/>
  <c r="HL51" i="56"/>
  <c r="HJ51" i="56"/>
  <c r="HH51" i="56"/>
  <c r="HB51" i="56"/>
  <c r="HA51" i="56"/>
  <c r="GZ51" i="56"/>
  <c r="GY51" i="56"/>
  <c r="GX51" i="56"/>
  <c r="GW51" i="56"/>
  <c r="GV51" i="56"/>
  <c r="GU51" i="56"/>
  <c r="GT51" i="56"/>
  <c r="GP51" i="56"/>
  <c r="GI51" i="56"/>
  <c r="GH51" i="56"/>
  <c r="GG51" i="56"/>
  <c r="GF51" i="56"/>
  <c r="GE51" i="56"/>
  <c r="GD51" i="56"/>
  <c r="GC51" i="56"/>
  <c r="GB51" i="56"/>
  <c r="GA51" i="56"/>
  <c r="FZ51" i="56"/>
  <c r="FY51" i="56"/>
  <c r="FX51" i="56"/>
  <c r="FW51" i="56"/>
  <c r="FV51" i="56"/>
  <c r="FU51" i="56"/>
  <c r="FT51" i="56"/>
  <c r="FS51" i="56"/>
  <c r="FR51" i="56"/>
  <c r="FQ51" i="56"/>
  <c r="FJ51" i="56"/>
  <c r="FI51" i="56"/>
  <c r="FH51" i="56"/>
  <c r="FG51" i="56"/>
  <c r="FF51" i="56"/>
  <c r="FP51" i="56" s="1"/>
  <c r="FE51" i="56"/>
  <c r="FD51" i="56"/>
  <c r="FC51" i="56"/>
  <c r="FB51" i="56"/>
  <c r="FA51" i="56"/>
  <c r="EZ51" i="56"/>
  <c r="EY51" i="56"/>
  <c r="EX51" i="56"/>
  <c r="EW51" i="56"/>
  <c r="EV51" i="56"/>
  <c r="EU51" i="56"/>
  <c r="ET51" i="56"/>
  <c r="ES51" i="56"/>
  <c r="ER51" i="56"/>
  <c r="EQ51" i="56"/>
  <c r="EP51" i="56"/>
  <c r="EO51" i="56"/>
  <c r="EN51" i="56"/>
  <c r="EM51" i="56"/>
  <c r="EL51" i="56"/>
  <c r="EK51" i="56"/>
  <c r="EJ51" i="56"/>
  <c r="EI51" i="56"/>
  <c r="EH51" i="56"/>
  <c r="EG51" i="56"/>
  <c r="EF51" i="56"/>
  <c r="EE51" i="56"/>
  <c r="ED51" i="56"/>
  <c r="EC51" i="56"/>
  <c r="EB51" i="56"/>
  <c r="EA51" i="56"/>
  <c r="DV51" i="56"/>
  <c r="DU51" i="56"/>
  <c r="DT51" i="56"/>
  <c r="DS51" i="56"/>
  <c r="DR51" i="56"/>
  <c r="DQ51" i="56"/>
  <c r="DP51" i="56"/>
  <c r="DO51" i="56"/>
  <c r="DN51" i="56"/>
  <c r="DK51" i="56"/>
  <c r="DJ51" i="56"/>
  <c r="DI51" i="56"/>
  <c r="DH51" i="56"/>
  <c r="DG51" i="56"/>
  <c r="DF51" i="56"/>
  <c r="DE51" i="56"/>
  <c r="DD51" i="56"/>
  <c r="DC51" i="56"/>
  <c r="DB51" i="56"/>
  <c r="DA51" i="56"/>
  <c r="CV51" i="56"/>
  <c r="CU51" i="56"/>
  <c r="CT51" i="56"/>
  <c r="CS51" i="56"/>
  <c r="GN51" i="56" s="1"/>
  <c r="CR51" i="56"/>
  <c r="GM51" i="56" s="1"/>
  <c r="CQ51" i="56"/>
  <c r="GL51" i="56" s="1"/>
  <c r="CP51" i="56"/>
  <c r="GJ51" i="56" s="1"/>
  <c r="GK51" i="56" s="1"/>
  <c r="CO51" i="56"/>
  <c r="DZ51" i="56" s="1"/>
  <c r="CN51" i="56"/>
  <c r="DY51" i="56" s="1"/>
  <c r="CM51" i="56"/>
  <c r="DX51" i="56" s="1"/>
  <c r="CL51" i="56"/>
  <c r="DW51" i="56" s="1"/>
  <c r="CG51" i="56" a="1"/>
  <c r="CG51" i="56" s="1"/>
  <c r="IM51" i="56" s="1"/>
  <c r="AV51" i="56"/>
  <c r="J51" i="56"/>
  <c r="G51" i="56"/>
  <c r="HX77" i="56" a="1"/>
  <c r="HX77" i="56" s="1"/>
  <c r="IW77" i="56" s="1"/>
  <c r="HW77" i="56" a="1"/>
  <c r="HW77" i="56" s="1"/>
  <c r="IV77" i="56" s="1"/>
  <c r="HV77" i="56" a="1"/>
  <c r="HV77" i="56" s="1"/>
  <c r="IU77" i="56" s="1"/>
  <c r="HU77" i="56" a="1"/>
  <c r="HU77" i="56" s="1"/>
  <c r="IT77" i="56" s="1"/>
  <c r="HT77" i="56" a="1"/>
  <c r="HT77" i="56" s="1"/>
  <c r="IS77" i="56" s="1"/>
  <c r="HS77" i="56" a="1"/>
  <c r="HS77" i="56" s="1"/>
  <c r="IR77" i="56" s="1"/>
  <c r="HR77" i="56" a="1"/>
  <c r="HR77" i="56" s="1"/>
  <c r="IQ77" i="56" s="1"/>
  <c r="HQ77" i="56" a="1"/>
  <c r="HQ77" i="56" s="1"/>
  <c r="IP77" i="56" s="1"/>
  <c r="HP77" i="56" a="1"/>
  <c r="HP77" i="56" s="1"/>
  <c r="IO77" i="56" s="1"/>
  <c r="HL77" i="56"/>
  <c r="HJ77" i="56"/>
  <c r="HH77" i="56"/>
  <c r="HI77" i="56" s="1"/>
  <c r="HB77" i="56"/>
  <c r="HA77" i="56"/>
  <c r="GZ77" i="56"/>
  <c r="GY77" i="56"/>
  <c r="GX77" i="56"/>
  <c r="GW77" i="56"/>
  <c r="GV77" i="56"/>
  <c r="GU77" i="56"/>
  <c r="GT77" i="56"/>
  <c r="GP77" i="56"/>
  <c r="GI77" i="56"/>
  <c r="GH77" i="56"/>
  <c r="GG77" i="56"/>
  <c r="GF77" i="56"/>
  <c r="GE77" i="56"/>
  <c r="GB77" i="56"/>
  <c r="GA77" i="56"/>
  <c r="FZ77" i="56"/>
  <c r="FY77" i="56"/>
  <c r="FW77" i="56"/>
  <c r="FV77" i="56"/>
  <c r="FU77" i="56"/>
  <c r="FT77" i="56"/>
  <c r="FS77" i="56"/>
  <c r="FR77" i="56"/>
  <c r="FQ77" i="56"/>
  <c r="FJ77" i="56"/>
  <c r="FI77" i="56"/>
  <c r="FH77" i="56"/>
  <c r="FG77" i="56"/>
  <c r="FF77" i="56"/>
  <c r="FE77" i="56"/>
  <c r="FD77" i="56"/>
  <c r="FB77" i="56"/>
  <c r="FA77" i="56"/>
  <c r="EZ77" i="56"/>
  <c r="EY77" i="56"/>
  <c r="EX77" i="56"/>
  <c r="EW77" i="56"/>
  <c r="EV77" i="56"/>
  <c r="EU77" i="56"/>
  <c r="ET77" i="56"/>
  <c r="ES77" i="56"/>
  <c r="ER77" i="56"/>
  <c r="EQ77" i="56"/>
  <c r="EP77" i="56"/>
  <c r="EO77" i="56"/>
  <c r="EN77" i="56"/>
  <c r="EM77" i="56"/>
  <c r="EL77" i="56"/>
  <c r="EK77" i="56"/>
  <c r="EJ77" i="56"/>
  <c r="EI77" i="56"/>
  <c r="EH77" i="56"/>
  <c r="EG77" i="56"/>
  <c r="EF77" i="56"/>
  <c r="EE77" i="56"/>
  <c r="ED77" i="56"/>
  <c r="EC77" i="56"/>
  <c r="EB77" i="56"/>
  <c r="EA77" i="56"/>
  <c r="DU77" i="56"/>
  <c r="DT77" i="56"/>
  <c r="DS77" i="56"/>
  <c r="DR77" i="56"/>
  <c r="DQ77" i="56"/>
  <c r="DP77" i="56"/>
  <c r="DO77" i="56"/>
  <c r="DN77" i="56"/>
  <c r="DK77" i="56"/>
  <c r="DJ77" i="56"/>
  <c r="DI77" i="56"/>
  <c r="DH77" i="56"/>
  <c r="DG77" i="56"/>
  <c r="DF77" i="56"/>
  <c r="DE77" i="56"/>
  <c r="DD77" i="56"/>
  <c r="DB77" i="56"/>
  <c r="DA77" i="56"/>
  <c r="CV77" i="56"/>
  <c r="CU77" i="56"/>
  <c r="CT77" i="56"/>
  <c r="CS77" i="56"/>
  <c r="GN77" i="56" s="1"/>
  <c r="CR77" i="56"/>
  <c r="GM77" i="56" s="1"/>
  <c r="CQ77" i="56"/>
  <c r="GL77" i="56" s="1"/>
  <c r="CP77" i="56"/>
  <c r="GJ77" i="56" s="1"/>
  <c r="GK77" i="56" s="1"/>
  <c r="CO77" i="56"/>
  <c r="DZ77" i="56" s="1"/>
  <c r="CN77" i="56"/>
  <c r="DY77" i="56" s="1"/>
  <c r="CM77" i="56"/>
  <c r="DX77" i="56" s="1"/>
  <c r="CL77" i="56"/>
  <c r="DW77" i="56" s="1"/>
  <c r="CG77" i="56" a="1"/>
  <c r="CG77" i="56" s="1"/>
  <c r="CJ77" i="56" s="1"/>
  <c r="CY77" i="56" s="1"/>
  <c r="AV77" i="56"/>
  <c r="J77" i="56"/>
  <c r="G77" i="56"/>
  <c r="HX102" i="56" a="1"/>
  <c r="HX102" i="56" s="1"/>
  <c r="IW102" i="56" s="1"/>
  <c r="HW102" i="56" a="1"/>
  <c r="HW102" i="56" s="1"/>
  <c r="IV102" i="56" s="1"/>
  <c r="HV102" i="56" a="1"/>
  <c r="HV102" i="56" s="1"/>
  <c r="IU102" i="56" s="1"/>
  <c r="HU102" i="56" a="1"/>
  <c r="HU102" i="56" s="1"/>
  <c r="IT102" i="56" s="1"/>
  <c r="HT102" i="56" a="1"/>
  <c r="HT102" i="56" s="1"/>
  <c r="IS102" i="56" s="1"/>
  <c r="HS102" i="56" a="1"/>
  <c r="HS102" i="56" s="1"/>
  <c r="IR102" i="56" s="1"/>
  <c r="HR102" i="56" a="1"/>
  <c r="HR102" i="56" s="1"/>
  <c r="IQ102" i="56" s="1"/>
  <c r="HQ102" i="56" a="1"/>
  <c r="HQ102" i="56" s="1"/>
  <c r="IP102" i="56" s="1"/>
  <c r="HP102" i="56" a="1"/>
  <c r="HP102" i="56" s="1"/>
  <c r="IO102" i="56" s="1"/>
  <c r="HL102" i="56"/>
  <c r="HJ102" i="56"/>
  <c r="HH102" i="56"/>
  <c r="HB102" i="56"/>
  <c r="HA102" i="56"/>
  <c r="GZ102" i="56"/>
  <c r="GY102" i="56"/>
  <c r="GX102" i="56"/>
  <c r="GW102" i="56"/>
  <c r="GV102" i="56"/>
  <c r="GU102" i="56"/>
  <c r="GT102" i="56"/>
  <c r="GP102" i="56"/>
  <c r="GI102" i="56"/>
  <c r="GH102" i="56"/>
  <c r="GG102" i="56"/>
  <c r="GF102" i="56"/>
  <c r="GE102" i="56"/>
  <c r="GB102" i="56"/>
  <c r="GA102" i="56"/>
  <c r="FZ102" i="56"/>
  <c r="FY102" i="56"/>
  <c r="FW102" i="56"/>
  <c r="FV102" i="56"/>
  <c r="FU102" i="56"/>
  <c r="FT102" i="56"/>
  <c r="FS102" i="56"/>
  <c r="FR102" i="56"/>
  <c r="FQ102" i="56"/>
  <c r="FJ102" i="56"/>
  <c r="FI102" i="56"/>
  <c r="FH102" i="56"/>
  <c r="FG102" i="56"/>
  <c r="FF102" i="56"/>
  <c r="FP102" i="56" s="1"/>
  <c r="FE102" i="56"/>
  <c r="FD102" i="56"/>
  <c r="FB102" i="56"/>
  <c r="FA102" i="56"/>
  <c r="EZ102" i="56"/>
  <c r="EY102" i="56"/>
  <c r="EX102" i="56"/>
  <c r="EW102" i="56"/>
  <c r="EV102" i="56"/>
  <c r="EU102" i="56"/>
  <c r="ET102" i="56"/>
  <c r="ES102" i="56"/>
  <c r="ER102" i="56"/>
  <c r="EQ102" i="56"/>
  <c r="EP102" i="56"/>
  <c r="EO102" i="56"/>
  <c r="EN102" i="56"/>
  <c r="EM102" i="56"/>
  <c r="EL102" i="56"/>
  <c r="EK102" i="56"/>
  <c r="EJ102" i="56"/>
  <c r="EI102" i="56"/>
  <c r="EH102" i="56"/>
  <c r="EG102" i="56"/>
  <c r="EF102" i="56"/>
  <c r="EE102" i="56"/>
  <c r="ED102" i="56"/>
  <c r="EC102" i="56"/>
  <c r="EB102" i="56"/>
  <c r="EA102" i="56"/>
  <c r="DU102" i="56"/>
  <c r="DT102" i="56"/>
  <c r="DS102" i="56"/>
  <c r="DR102" i="56"/>
  <c r="DQ102" i="56"/>
  <c r="DP102" i="56"/>
  <c r="DO102" i="56"/>
  <c r="DN102" i="56"/>
  <c r="DK102" i="56"/>
  <c r="DJ102" i="56"/>
  <c r="DI102" i="56"/>
  <c r="DH102" i="56"/>
  <c r="DG102" i="56"/>
  <c r="DF102" i="56"/>
  <c r="DE102" i="56"/>
  <c r="DD102" i="56"/>
  <c r="DB102" i="56"/>
  <c r="DA102" i="56"/>
  <c r="CV102" i="56"/>
  <c r="CU102" i="56"/>
  <c r="CT102" i="56"/>
  <c r="CS102" i="56"/>
  <c r="GN102" i="56" s="1"/>
  <c r="CR102" i="56"/>
  <c r="GM102" i="56" s="1"/>
  <c r="CQ102" i="56"/>
  <c r="GL102" i="56" s="1"/>
  <c r="CP102" i="56"/>
  <c r="GJ102" i="56" s="1"/>
  <c r="GK102" i="56" s="1"/>
  <c r="CO102" i="56"/>
  <c r="DZ102" i="56" s="1"/>
  <c r="CN102" i="56"/>
  <c r="DY102" i="56" s="1"/>
  <c r="CM102" i="56"/>
  <c r="DX102" i="56" s="1"/>
  <c r="CL102" i="56"/>
  <c r="DW102" i="56" s="1"/>
  <c r="CG102" i="56" a="1"/>
  <c r="CG102" i="56" s="1"/>
  <c r="CI102" i="56" s="1"/>
  <c r="CX102" i="56" s="1"/>
  <c r="AV102" i="56"/>
  <c r="J102" i="56"/>
  <c r="G102" i="56"/>
  <c r="HX118" i="56" a="1"/>
  <c r="HX118" i="56" s="1"/>
  <c r="IW118" i="56" s="1"/>
  <c r="HW118" i="56" a="1"/>
  <c r="HW118" i="56" s="1"/>
  <c r="IV118" i="56" s="1"/>
  <c r="HV118" i="56" a="1"/>
  <c r="HV118" i="56" s="1"/>
  <c r="IU118" i="56" s="1"/>
  <c r="HU118" i="56" a="1"/>
  <c r="HU118" i="56" s="1"/>
  <c r="IT118" i="56" s="1"/>
  <c r="HT118" i="56" a="1"/>
  <c r="HT118" i="56" s="1"/>
  <c r="IS118" i="56" s="1"/>
  <c r="HS118" i="56" a="1"/>
  <c r="HS118" i="56" s="1"/>
  <c r="IR118" i="56" s="1"/>
  <c r="HR118" i="56" a="1"/>
  <c r="HR118" i="56" s="1"/>
  <c r="IQ118" i="56" s="1"/>
  <c r="HQ118" i="56" a="1"/>
  <c r="HQ118" i="56" s="1"/>
  <c r="IP118" i="56" s="1"/>
  <c r="HP118" i="56" a="1"/>
  <c r="HP118" i="56" s="1"/>
  <c r="IO118" i="56" s="1"/>
  <c r="HL118" i="56"/>
  <c r="HJ118" i="56"/>
  <c r="HH118" i="56"/>
  <c r="HB118" i="56"/>
  <c r="HA118" i="56"/>
  <c r="GZ118" i="56"/>
  <c r="GY118" i="56"/>
  <c r="GX118" i="56"/>
  <c r="GW118" i="56"/>
  <c r="GV118" i="56"/>
  <c r="GU118" i="56"/>
  <c r="GT118" i="56"/>
  <c r="GP118" i="56"/>
  <c r="GI118" i="56"/>
  <c r="GH118" i="56"/>
  <c r="GG118" i="56"/>
  <c r="GF118" i="56"/>
  <c r="GE118" i="56"/>
  <c r="GB118" i="56"/>
  <c r="GA118" i="56"/>
  <c r="FZ118" i="56"/>
  <c r="FY118" i="56"/>
  <c r="FW118" i="56"/>
  <c r="FV118" i="56"/>
  <c r="FU118" i="56"/>
  <c r="FT118" i="56"/>
  <c r="FS118" i="56"/>
  <c r="FR118" i="56"/>
  <c r="FQ118" i="56"/>
  <c r="FJ118" i="56"/>
  <c r="FI118" i="56"/>
  <c r="FH118" i="56"/>
  <c r="FG118" i="56"/>
  <c r="FF118" i="56"/>
  <c r="FE118" i="56"/>
  <c r="FD118" i="56"/>
  <c r="FB118" i="56"/>
  <c r="FA118" i="56"/>
  <c r="EZ118" i="56"/>
  <c r="EY118" i="56"/>
  <c r="EX118" i="56"/>
  <c r="EW118" i="56"/>
  <c r="EV118" i="56"/>
  <c r="EU118" i="56"/>
  <c r="ET118" i="56"/>
  <c r="ES118" i="56"/>
  <c r="ER118" i="56"/>
  <c r="EQ118" i="56"/>
  <c r="EP118" i="56"/>
  <c r="EO118" i="56"/>
  <c r="EN118" i="56"/>
  <c r="EM118" i="56"/>
  <c r="EL118" i="56"/>
  <c r="EK118" i="56"/>
  <c r="EJ118" i="56"/>
  <c r="EI118" i="56"/>
  <c r="EH118" i="56"/>
  <c r="EG118" i="56"/>
  <c r="EF118" i="56"/>
  <c r="EE118" i="56"/>
  <c r="ED118" i="56"/>
  <c r="EC118" i="56"/>
  <c r="EB118" i="56"/>
  <c r="EA118" i="56"/>
  <c r="DU118" i="56"/>
  <c r="DT118" i="56"/>
  <c r="DS118" i="56"/>
  <c r="DR118" i="56"/>
  <c r="DQ118" i="56"/>
  <c r="DP118" i="56"/>
  <c r="DO118" i="56"/>
  <c r="DN118" i="56"/>
  <c r="DK118" i="56"/>
  <c r="DJ118" i="56"/>
  <c r="DI118" i="56"/>
  <c r="DH118" i="56"/>
  <c r="DG118" i="56"/>
  <c r="DF118" i="56"/>
  <c r="DE118" i="56"/>
  <c r="DD118" i="56"/>
  <c r="DB118" i="56"/>
  <c r="DA118" i="56"/>
  <c r="CV118" i="56"/>
  <c r="CU118" i="56"/>
  <c r="CT118" i="56"/>
  <c r="CS118" i="56"/>
  <c r="GN118" i="56" s="1"/>
  <c r="CR118" i="56"/>
  <c r="GM118" i="56" s="1"/>
  <c r="CQ118" i="56"/>
  <c r="GL118" i="56" s="1"/>
  <c r="CP118" i="56"/>
  <c r="GJ118" i="56" s="1"/>
  <c r="GK118" i="56" s="1"/>
  <c r="CO118" i="56"/>
  <c r="DZ118" i="56" s="1"/>
  <c r="CN118" i="56"/>
  <c r="DY118" i="56" s="1"/>
  <c r="CM118" i="56"/>
  <c r="DX118" i="56" s="1"/>
  <c r="CL118" i="56"/>
  <c r="DW118" i="56" s="1"/>
  <c r="CG118" i="56" a="1"/>
  <c r="CG118" i="56" s="1"/>
  <c r="AV118" i="56"/>
  <c r="J118" i="56"/>
  <c r="G118" i="56"/>
  <c r="IL50" i="56"/>
  <c r="HX50" i="56" a="1"/>
  <c r="HX50" i="56" s="1"/>
  <c r="IW50" i="56" s="1"/>
  <c r="HW50" i="56" a="1"/>
  <c r="HW50" i="56" s="1"/>
  <c r="IV50" i="56" s="1"/>
  <c r="HV50" i="56" a="1"/>
  <c r="HV50" i="56" s="1"/>
  <c r="IU50" i="56" s="1"/>
  <c r="HU50" i="56" a="1"/>
  <c r="HU50" i="56" s="1"/>
  <c r="IT50" i="56" s="1"/>
  <c r="HT50" i="56" a="1"/>
  <c r="HT50" i="56" s="1"/>
  <c r="IS50" i="56" s="1"/>
  <c r="HS50" i="56" a="1"/>
  <c r="HS50" i="56" s="1"/>
  <c r="IR50" i="56" s="1"/>
  <c r="HR50" i="56" a="1"/>
  <c r="HR50" i="56" s="1"/>
  <c r="IQ50" i="56" s="1"/>
  <c r="HQ50" i="56" a="1"/>
  <c r="HQ50" i="56" s="1"/>
  <c r="IP50" i="56" s="1"/>
  <c r="HP50" i="56" a="1"/>
  <c r="HP50" i="56" s="1"/>
  <c r="IO50" i="56" s="1"/>
  <c r="HL50" i="56"/>
  <c r="HJ50" i="56"/>
  <c r="HH50" i="56"/>
  <c r="HB50" i="56"/>
  <c r="HA50" i="56"/>
  <c r="GZ50" i="56"/>
  <c r="GY50" i="56"/>
  <c r="GX50" i="56"/>
  <c r="GW50" i="56"/>
  <c r="GV50" i="56"/>
  <c r="GU50" i="56"/>
  <c r="GT50" i="56"/>
  <c r="GP50" i="56"/>
  <c r="GI50" i="56"/>
  <c r="GH50" i="56"/>
  <c r="GG50" i="56"/>
  <c r="GF50" i="56"/>
  <c r="GE50" i="56"/>
  <c r="GD50" i="56"/>
  <c r="GC50" i="56"/>
  <c r="GB50" i="56"/>
  <c r="GA50" i="56"/>
  <c r="FZ50" i="56"/>
  <c r="FY50" i="56"/>
  <c r="FX50" i="56"/>
  <c r="FW50" i="56"/>
  <c r="FV50" i="56"/>
  <c r="FU50" i="56"/>
  <c r="FT50" i="56"/>
  <c r="FS50" i="56"/>
  <c r="FR50" i="56"/>
  <c r="FQ50" i="56"/>
  <c r="FJ50" i="56"/>
  <c r="FI50" i="56"/>
  <c r="FH50" i="56"/>
  <c r="FG50" i="56"/>
  <c r="FF50" i="56"/>
  <c r="FE50" i="56"/>
  <c r="FD50" i="56"/>
  <c r="FC50" i="56"/>
  <c r="FB50" i="56"/>
  <c r="FA50" i="56"/>
  <c r="EZ50" i="56"/>
  <c r="EY50" i="56"/>
  <c r="EX50" i="56"/>
  <c r="EW50" i="56"/>
  <c r="EV50" i="56"/>
  <c r="EU50" i="56"/>
  <c r="ET50" i="56"/>
  <c r="ES50" i="56"/>
  <c r="ER50" i="56"/>
  <c r="EQ50" i="56"/>
  <c r="EP50" i="56"/>
  <c r="EO50" i="56"/>
  <c r="EN50" i="56"/>
  <c r="EM50" i="56"/>
  <c r="EL50" i="56"/>
  <c r="EK50" i="56"/>
  <c r="EJ50" i="56"/>
  <c r="EI50" i="56"/>
  <c r="EH50" i="56"/>
  <c r="EG50" i="56"/>
  <c r="EF50" i="56"/>
  <c r="EE50" i="56"/>
  <c r="ED50" i="56"/>
  <c r="EC50" i="56"/>
  <c r="EB50" i="56"/>
  <c r="EA50" i="56"/>
  <c r="DV50" i="56"/>
  <c r="DU50" i="56"/>
  <c r="DT50" i="56"/>
  <c r="DS50" i="56"/>
  <c r="DR50" i="56"/>
  <c r="DQ50" i="56"/>
  <c r="DP50" i="56"/>
  <c r="DO50" i="56"/>
  <c r="DN50" i="56"/>
  <c r="DK50" i="56"/>
  <c r="DJ50" i="56"/>
  <c r="DI50" i="56"/>
  <c r="DH50" i="56"/>
  <c r="DG50" i="56"/>
  <c r="DF50" i="56"/>
  <c r="DE50" i="56"/>
  <c r="DD50" i="56"/>
  <c r="DC50" i="56"/>
  <c r="DB50" i="56"/>
  <c r="DA50" i="56"/>
  <c r="CV50" i="56"/>
  <c r="CU50" i="56"/>
  <c r="CT50" i="56"/>
  <c r="CS50" i="56"/>
  <c r="GN50" i="56" s="1"/>
  <c r="CR50" i="56"/>
  <c r="GM50" i="56" s="1"/>
  <c r="CQ50" i="56"/>
  <c r="GL50" i="56" s="1"/>
  <c r="CP50" i="56"/>
  <c r="GJ50" i="56" s="1"/>
  <c r="GK50" i="56" s="1"/>
  <c r="CO50" i="56"/>
  <c r="DZ50" i="56" s="1"/>
  <c r="CN50" i="56"/>
  <c r="DY50" i="56" s="1"/>
  <c r="CM50" i="56"/>
  <c r="DX50" i="56" s="1"/>
  <c r="CL50" i="56"/>
  <c r="DW50" i="56" s="1"/>
  <c r="CG50" i="56" a="1"/>
  <c r="CG50" i="56" s="1"/>
  <c r="DM50" i="56" s="1" a="1"/>
  <c r="DM50" i="56" s="1"/>
  <c r="AV50" i="56"/>
  <c r="J50" i="56"/>
  <c r="G50" i="56"/>
  <c r="IL53" i="56"/>
  <c r="HX53" i="56" a="1"/>
  <c r="HX53" i="56" s="1"/>
  <c r="IW53" i="56" s="1"/>
  <c r="HW53" i="56" a="1"/>
  <c r="HW53" i="56" s="1"/>
  <c r="IV53" i="56" s="1"/>
  <c r="HV53" i="56" a="1"/>
  <c r="HV53" i="56" s="1"/>
  <c r="IU53" i="56" s="1"/>
  <c r="HU53" i="56" a="1"/>
  <c r="HU53" i="56" s="1"/>
  <c r="IT53" i="56" s="1"/>
  <c r="HT53" i="56" a="1"/>
  <c r="HT53" i="56" s="1"/>
  <c r="IS53" i="56" s="1"/>
  <c r="HS53" i="56" a="1"/>
  <c r="HS53" i="56" s="1"/>
  <c r="IR53" i="56" s="1"/>
  <c r="HR53" i="56" a="1"/>
  <c r="HR53" i="56" s="1"/>
  <c r="IQ53" i="56" s="1"/>
  <c r="HQ53" i="56" a="1"/>
  <c r="HQ53" i="56" s="1"/>
  <c r="IP53" i="56" s="1"/>
  <c r="HP53" i="56" a="1"/>
  <c r="HP53" i="56" s="1"/>
  <c r="IO53" i="56" s="1"/>
  <c r="HL53" i="56"/>
  <c r="HJ53" i="56"/>
  <c r="HH53" i="56"/>
  <c r="HB53" i="56"/>
  <c r="HA53" i="56"/>
  <c r="GZ53" i="56"/>
  <c r="GY53" i="56"/>
  <c r="GX53" i="56"/>
  <c r="GW53" i="56"/>
  <c r="GV53" i="56"/>
  <c r="GU53" i="56"/>
  <c r="GT53" i="56"/>
  <c r="GP53" i="56"/>
  <c r="GI53" i="56"/>
  <c r="GH53" i="56"/>
  <c r="GG53" i="56"/>
  <c r="GF53" i="56"/>
  <c r="GE53" i="56"/>
  <c r="GD53" i="56"/>
  <c r="GC53" i="56"/>
  <c r="GB53" i="56"/>
  <c r="GA53" i="56"/>
  <c r="FZ53" i="56"/>
  <c r="FY53" i="56"/>
  <c r="FX53" i="56"/>
  <c r="FW53" i="56"/>
  <c r="FV53" i="56"/>
  <c r="FU53" i="56"/>
  <c r="FT53" i="56"/>
  <c r="FS53" i="56"/>
  <c r="FR53" i="56"/>
  <c r="FQ53" i="56"/>
  <c r="FJ53" i="56"/>
  <c r="FI53" i="56"/>
  <c r="FH53" i="56"/>
  <c r="FG53" i="56"/>
  <c r="FF53" i="56"/>
  <c r="FP53" i="56" s="1"/>
  <c r="FE53" i="56"/>
  <c r="FD53" i="56"/>
  <c r="FC53" i="56"/>
  <c r="FB53" i="56"/>
  <c r="FA53" i="56"/>
  <c r="EZ53" i="56"/>
  <c r="EY53" i="56"/>
  <c r="EX53" i="56"/>
  <c r="EW53" i="56"/>
  <c r="EV53" i="56"/>
  <c r="EU53" i="56"/>
  <c r="ET53" i="56"/>
  <c r="ES53" i="56"/>
  <c r="ER53" i="56"/>
  <c r="EQ53" i="56"/>
  <c r="EP53" i="56"/>
  <c r="EO53" i="56"/>
  <c r="EN53" i="56"/>
  <c r="EM53" i="56"/>
  <c r="EL53" i="56"/>
  <c r="EK53" i="56"/>
  <c r="EJ53" i="56"/>
  <c r="EI53" i="56"/>
  <c r="EH53" i="56"/>
  <c r="EG53" i="56"/>
  <c r="EF53" i="56"/>
  <c r="EE53" i="56"/>
  <c r="ED53" i="56"/>
  <c r="EC53" i="56"/>
  <c r="EB53" i="56"/>
  <c r="EA53" i="56"/>
  <c r="DV53" i="56"/>
  <c r="DU53" i="56"/>
  <c r="DT53" i="56"/>
  <c r="DS53" i="56"/>
  <c r="DR53" i="56"/>
  <c r="DQ53" i="56"/>
  <c r="DP53" i="56"/>
  <c r="DO53" i="56"/>
  <c r="DN53" i="56"/>
  <c r="DK53" i="56"/>
  <c r="DJ53" i="56"/>
  <c r="DI53" i="56"/>
  <c r="DH53" i="56"/>
  <c r="DG53" i="56"/>
  <c r="DF53" i="56"/>
  <c r="DE53" i="56"/>
  <c r="DD53" i="56"/>
  <c r="DC53" i="56"/>
  <c r="DB53" i="56"/>
  <c r="DA53" i="56"/>
  <c r="CV53" i="56"/>
  <c r="CU53" i="56"/>
  <c r="CT53" i="56"/>
  <c r="CS53" i="56"/>
  <c r="GN53" i="56" s="1"/>
  <c r="CR53" i="56"/>
  <c r="GM53" i="56" s="1"/>
  <c r="CQ53" i="56"/>
  <c r="GL53" i="56" s="1"/>
  <c r="CP53" i="56"/>
  <c r="GJ53" i="56" s="1"/>
  <c r="GK53" i="56" s="1"/>
  <c r="CO53" i="56"/>
  <c r="DZ53" i="56" s="1"/>
  <c r="CN53" i="56"/>
  <c r="DY53" i="56" s="1"/>
  <c r="CM53" i="56"/>
  <c r="DX53" i="56" s="1"/>
  <c r="CL53" i="56"/>
  <c r="DW53" i="56" s="1"/>
  <c r="CG53" i="56" a="1"/>
  <c r="CG53" i="56" s="1"/>
  <c r="CK53" i="56" s="1"/>
  <c r="CZ53" i="56" s="1"/>
  <c r="AV53" i="56"/>
  <c r="J53" i="56"/>
  <c r="G53" i="56"/>
  <c r="IL49" i="56"/>
  <c r="HX49" i="56" a="1"/>
  <c r="HX49" i="56" s="1"/>
  <c r="IW49" i="56" s="1"/>
  <c r="HW49" i="56" a="1"/>
  <c r="HW49" i="56" s="1"/>
  <c r="IV49" i="56" s="1"/>
  <c r="HV49" i="56" a="1"/>
  <c r="HV49" i="56" s="1"/>
  <c r="IU49" i="56" s="1"/>
  <c r="HU49" i="56" a="1"/>
  <c r="HU49" i="56" s="1"/>
  <c r="IT49" i="56" s="1"/>
  <c r="HT49" i="56" a="1"/>
  <c r="HT49" i="56" s="1"/>
  <c r="IS49" i="56" s="1"/>
  <c r="HS49" i="56" a="1"/>
  <c r="HS49" i="56" s="1"/>
  <c r="IR49" i="56" s="1"/>
  <c r="HR49" i="56" a="1"/>
  <c r="HR49" i="56" s="1"/>
  <c r="IQ49" i="56" s="1"/>
  <c r="HQ49" i="56" a="1"/>
  <c r="HQ49" i="56" s="1"/>
  <c r="IP49" i="56" s="1"/>
  <c r="HP49" i="56" a="1"/>
  <c r="HP49" i="56" s="1"/>
  <c r="IO49" i="56" s="1"/>
  <c r="HL49" i="56"/>
  <c r="HJ49" i="56"/>
  <c r="HH49" i="56"/>
  <c r="HB49" i="56"/>
  <c r="HA49" i="56"/>
  <c r="GZ49" i="56"/>
  <c r="GY49" i="56"/>
  <c r="GX49" i="56"/>
  <c r="GW49" i="56"/>
  <c r="GV49" i="56"/>
  <c r="GU49" i="56"/>
  <c r="GT49" i="56"/>
  <c r="GP49" i="56"/>
  <c r="GI49" i="56"/>
  <c r="GH49" i="56"/>
  <c r="GG49" i="56"/>
  <c r="GF49" i="56"/>
  <c r="GE49" i="56"/>
  <c r="GD49" i="56"/>
  <c r="GC49" i="56"/>
  <c r="GB49" i="56"/>
  <c r="GA49" i="56"/>
  <c r="FZ49" i="56"/>
  <c r="FY49" i="56"/>
  <c r="FX49" i="56"/>
  <c r="FW49" i="56"/>
  <c r="FV49" i="56"/>
  <c r="FU49" i="56"/>
  <c r="FT49" i="56"/>
  <c r="FS49" i="56"/>
  <c r="FR49" i="56"/>
  <c r="FQ49" i="56"/>
  <c r="FJ49" i="56"/>
  <c r="FI49" i="56"/>
  <c r="FH49" i="56"/>
  <c r="FG49" i="56"/>
  <c r="FF49" i="56"/>
  <c r="FP49" i="56" s="1"/>
  <c r="FE49" i="56"/>
  <c r="FD49" i="56"/>
  <c r="FC49" i="56"/>
  <c r="FB49" i="56"/>
  <c r="FA49" i="56"/>
  <c r="EZ49" i="56"/>
  <c r="EY49" i="56"/>
  <c r="EX49" i="56"/>
  <c r="EW49" i="56"/>
  <c r="EV49" i="56"/>
  <c r="EU49" i="56"/>
  <c r="ET49" i="56"/>
  <c r="ES49" i="56"/>
  <c r="ER49" i="56"/>
  <c r="EQ49" i="56"/>
  <c r="EP49" i="56"/>
  <c r="EO49" i="56"/>
  <c r="EN49" i="56"/>
  <c r="EM49" i="56"/>
  <c r="EL49" i="56"/>
  <c r="EK49" i="56"/>
  <c r="EJ49" i="56"/>
  <c r="EI49" i="56"/>
  <c r="EH49" i="56"/>
  <c r="EG49" i="56"/>
  <c r="EF49" i="56"/>
  <c r="EE49" i="56"/>
  <c r="ED49" i="56"/>
  <c r="EC49" i="56"/>
  <c r="EB49" i="56"/>
  <c r="EA49" i="56"/>
  <c r="DV49" i="56"/>
  <c r="DU49" i="56"/>
  <c r="DT49" i="56"/>
  <c r="DS49" i="56"/>
  <c r="DR49" i="56"/>
  <c r="DQ49" i="56"/>
  <c r="DP49" i="56"/>
  <c r="DO49" i="56"/>
  <c r="DN49" i="56"/>
  <c r="DK49" i="56"/>
  <c r="DJ49" i="56"/>
  <c r="DI49" i="56"/>
  <c r="DH49" i="56"/>
  <c r="DG49" i="56"/>
  <c r="DF49" i="56"/>
  <c r="DE49" i="56"/>
  <c r="DD49" i="56"/>
  <c r="DC49" i="56"/>
  <c r="DB49" i="56"/>
  <c r="DA49" i="56"/>
  <c r="CV49" i="56"/>
  <c r="CU49" i="56"/>
  <c r="CT49" i="56"/>
  <c r="CS49" i="56"/>
  <c r="GN49" i="56" s="1"/>
  <c r="CR49" i="56"/>
  <c r="GM49" i="56" s="1"/>
  <c r="CQ49" i="56"/>
  <c r="GL49" i="56" s="1"/>
  <c r="CP49" i="56"/>
  <c r="GJ49" i="56" s="1"/>
  <c r="GK49" i="56" s="1"/>
  <c r="CO49" i="56"/>
  <c r="DZ49" i="56" s="1"/>
  <c r="CN49" i="56"/>
  <c r="DY49" i="56" s="1"/>
  <c r="CM49" i="56"/>
  <c r="DX49" i="56" s="1"/>
  <c r="CL49" i="56"/>
  <c r="DW49" i="56" s="1"/>
  <c r="CG49" i="56" a="1"/>
  <c r="CG49" i="56" s="1"/>
  <c r="DM49" i="56" s="1" a="1"/>
  <c r="DM49" i="56" s="1"/>
  <c r="AV49" i="56"/>
  <c r="J49" i="56"/>
  <c r="G49" i="56"/>
  <c r="IL48" i="56"/>
  <c r="HX48" i="56" a="1"/>
  <c r="HX48" i="56" s="1"/>
  <c r="IW48" i="56" s="1"/>
  <c r="HW48" i="56" a="1"/>
  <c r="HW48" i="56" s="1"/>
  <c r="IV48" i="56" s="1"/>
  <c r="HV48" i="56" a="1"/>
  <c r="HV48" i="56" s="1"/>
  <c r="IU48" i="56" s="1"/>
  <c r="HU48" i="56" a="1"/>
  <c r="HU48" i="56" s="1"/>
  <c r="IT48" i="56" s="1"/>
  <c r="HT48" i="56" a="1"/>
  <c r="HT48" i="56" s="1"/>
  <c r="IS48" i="56" s="1"/>
  <c r="HS48" i="56" a="1"/>
  <c r="HS48" i="56" s="1"/>
  <c r="IR48" i="56" s="1"/>
  <c r="HR48" i="56" a="1"/>
  <c r="HR48" i="56" s="1"/>
  <c r="IQ48" i="56" s="1"/>
  <c r="HQ48" i="56" a="1"/>
  <c r="HQ48" i="56" s="1"/>
  <c r="IP48" i="56" s="1"/>
  <c r="HP48" i="56" a="1"/>
  <c r="HP48" i="56" s="1"/>
  <c r="IO48" i="56" s="1"/>
  <c r="HL48" i="56"/>
  <c r="HJ48" i="56"/>
  <c r="HH48" i="56"/>
  <c r="HB48" i="56"/>
  <c r="HA48" i="56"/>
  <c r="GZ48" i="56"/>
  <c r="GY48" i="56"/>
  <c r="GX48" i="56"/>
  <c r="GW48" i="56"/>
  <c r="GV48" i="56"/>
  <c r="GU48" i="56"/>
  <c r="GT48" i="56"/>
  <c r="GP48" i="56"/>
  <c r="GI48" i="56"/>
  <c r="GH48" i="56"/>
  <c r="GG48" i="56"/>
  <c r="GF48" i="56"/>
  <c r="GE48" i="56"/>
  <c r="GD48" i="56"/>
  <c r="GC48" i="56"/>
  <c r="GB48" i="56"/>
  <c r="GA48" i="56"/>
  <c r="FZ48" i="56"/>
  <c r="FY48" i="56"/>
  <c r="FX48" i="56"/>
  <c r="FW48" i="56"/>
  <c r="FV48" i="56"/>
  <c r="FU48" i="56"/>
  <c r="FT48" i="56"/>
  <c r="FS48" i="56"/>
  <c r="FR48" i="56"/>
  <c r="FQ48" i="56"/>
  <c r="FJ48" i="56"/>
  <c r="FI48" i="56"/>
  <c r="FH48" i="56"/>
  <c r="FG48" i="56"/>
  <c r="FF48" i="56"/>
  <c r="FE48" i="56"/>
  <c r="FD48" i="56"/>
  <c r="FC48" i="56"/>
  <c r="FB48" i="56"/>
  <c r="FA48" i="56"/>
  <c r="EZ48" i="56"/>
  <c r="EY48" i="56"/>
  <c r="EX48" i="56"/>
  <c r="EW48" i="56"/>
  <c r="EV48" i="56"/>
  <c r="EU48" i="56"/>
  <c r="ET48" i="56"/>
  <c r="ES48" i="56"/>
  <c r="ER48" i="56"/>
  <c r="EQ48" i="56"/>
  <c r="EP48" i="56"/>
  <c r="EO48" i="56"/>
  <c r="EN48" i="56"/>
  <c r="EM48" i="56"/>
  <c r="EL48" i="56"/>
  <c r="EK48" i="56"/>
  <c r="EJ48" i="56"/>
  <c r="EI48" i="56"/>
  <c r="EH48" i="56"/>
  <c r="EG48" i="56"/>
  <c r="EF48" i="56"/>
  <c r="EE48" i="56"/>
  <c r="ED48" i="56"/>
  <c r="EC48" i="56"/>
  <c r="EB48" i="56"/>
  <c r="EA48" i="56"/>
  <c r="DV48" i="56"/>
  <c r="DU48" i="56"/>
  <c r="DT48" i="56"/>
  <c r="DS48" i="56"/>
  <c r="DR48" i="56"/>
  <c r="DQ48" i="56"/>
  <c r="DP48" i="56"/>
  <c r="DO48" i="56"/>
  <c r="DN48" i="56"/>
  <c r="DK48" i="56"/>
  <c r="DJ48" i="56"/>
  <c r="DI48" i="56"/>
  <c r="DH48" i="56"/>
  <c r="DG48" i="56"/>
  <c r="DF48" i="56"/>
  <c r="DE48" i="56"/>
  <c r="DD48" i="56"/>
  <c r="DC48" i="56"/>
  <c r="DB48" i="56"/>
  <c r="DA48" i="56"/>
  <c r="CV48" i="56"/>
  <c r="CU48" i="56"/>
  <c r="CT48" i="56"/>
  <c r="CS48" i="56"/>
  <c r="GN48" i="56" s="1"/>
  <c r="CR48" i="56"/>
  <c r="GM48" i="56" s="1"/>
  <c r="CQ48" i="56"/>
  <c r="GL48" i="56" s="1"/>
  <c r="CP48" i="56"/>
  <c r="GJ48" i="56" s="1"/>
  <c r="GK48" i="56" s="1"/>
  <c r="CO48" i="56"/>
  <c r="DZ48" i="56" s="1"/>
  <c r="CN48" i="56"/>
  <c r="DY48" i="56" s="1"/>
  <c r="CM48" i="56"/>
  <c r="DX48" i="56" s="1"/>
  <c r="CL48" i="56"/>
  <c r="DW48" i="56" s="1"/>
  <c r="CG48" i="56" a="1"/>
  <c r="CG48" i="56" s="1"/>
  <c r="IN48" i="56" s="1"/>
  <c r="IX48" i="56" s="1"/>
  <c r="AV48" i="56"/>
  <c r="J48" i="56"/>
  <c r="G48" i="56"/>
  <c r="IL47" i="56"/>
  <c r="HX47" i="56" a="1"/>
  <c r="HX47" i="56" s="1"/>
  <c r="IW47" i="56" s="1"/>
  <c r="HW47" i="56" a="1"/>
  <c r="HW47" i="56" s="1"/>
  <c r="IV47" i="56" s="1"/>
  <c r="HV47" i="56" a="1"/>
  <c r="HV47" i="56" s="1"/>
  <c r="IU47" i="56" s="1"/>
  <c r="HU47" i="56" a="1"/>
  <c r="HU47" i="56" s="1"/>
  <c r="IT47" i="56" s="1"/>
  <c r="HT47" i="56" a="1"/>
  <c r="HT47" i="56" s="1"/>
  <c r="IS47" i="56" s="1"/>
  <c r="HS47" i="56" a="1"/>
  <c r="HS47" i="56" s="1"/>
  <c r="IR47" i="56" s="1"/>
  <c r="HR47" i="56" a="1"/>
  <c r="HR47" i="56" s="1"/>
  <c r="IQ47" i="56" s="1"/>
  <c r="HQ47" i="56" a="1"/>
  <c r="HQ47" i="56" s="1"/>
  <c r="IP47" i="56" s="1"/>
  <c r="HP47" i="56" a="1"/>
  <c r="HP47" i="56" s="1"/>
  <c r="IO47" i="56" s="1"/>
  <c r="HL47" i="56"/>
  <c r="HJ47" i="56"/>
  <c r="HH47" i="56"/>
  <c r="HI47" i="56" s="1"/>
  <c r="HB47" i="56"/>
  <c r="HA47" i="56"/>
  <c r="GZ47" i="56"/>
  <c r="GY47" i="56"/>
  <c r="GX47" i="56"/>
  <c r="GW47" i="56"/>
  <c r="GV47" i="56"/>
  <c r="GU47" i="56"/>
  <c r="GT47" i="56"/>
  <c r="GP47" i="56"/>
  <c r="GI47" i="56"/>
  <c r="GH47" i="56"/>
  <c r="GG47" i="56"/>
  <c r="GF47" i="56"/>
  <c r="GE47" i="56"/>
  <c r="GD47" i="56"/>
  <c r="GC47" i="56"/>
  <c r="GB47" i="56"/>
  <c r="GA47" i="56"/>
  <c r="FZ47" i="56"/>
  <c r="FY47" i="56"/>
  <c r="FX47" i="56"/>
  <c r="FW47" i="56"/>
  <c r="FV47" i="56"/>
  <c r="FU47" i="56"/>
  <c r="FT47" i="56"/>
  <c r="FS47" i="56"/>
  <c r="FR47" i="56"/>
  <c r="FQ47" i="56"/>
  <c r="FJ47" i="56"/>
  <c r="FI47" i="56"/>
  <c r="FH47" i="56"/>
  <c r="FG47" i="56"/>
  <c r="FF47" i="56"/>
  <c r="FP47" i="56" s="1"/>
  <c r="FE47" i="56"/>
  <c r="FD47" i="56"/>
  <c r="FC47" i="56"/>
  <c r="FB47" i="56"/>
  <c r="FA47" i="56"/>
  <c r="EZ47" i="56"/>
  <c r="EY47" i="56"/>
  <c r="EX47" i="56"/>
  <c r="EW47" i="56"/>
  <c r="EV47" i="56"/>
  <c r="EU47" i="56"/>
  <c r="ET47" i="56"/>
  <c r="ES47" i="56"/>
  <c r="ER47" i="56"/>
  <c r="EQ47" i="56"/>
  <c r="EP47" i="56"/>
  <c r="EO47" i="56"/>
  <c r="EN47" i="56"/>
  <c r="EM47" i="56"/>
  <c r="EL47" i="56"/>
  <c r="EK47" i="56"/>
  <c r="EJ47" i="56"/>
  <c r="EI47" i="56"/>
  <c r="EH47" i="56"/>
  <c r="EG47" i="56"/>
  <c r="EF47" i="56"/>
  <c r="EE47" i="56"/>
  <c r="ED47" i="56"/>
  <c r="EC47" i="56"/>
  <c r="EB47" i="56"/>
  <c r="EA47" i="56"/>
  <c r="DV47" i="56"/>
  <c r="DU47" i="56"/>
  <c r="DT47" i="56"/>
  <c r="DS47" i="56"/>
  <c r="DR47" i="56"/>
  <c r="DQ47" i="56"/>
  <c r="DP47" i="56"/>
  <c r="DO47" i="56"/>
  <c r="DN47" i="56"/>
  <c r="DK47" i="56"/>
  <c r="DJ47" i="56"/>
  <c r="DI47" i="56"/>
  <c r="DH47" i="56"/>
  <c r="DG47" i="56"/>
  <c r="DF47" i="56"/>
  <c r="DE47" i="56"/>
  <c r="DD47" i="56"/>
  <c r="DC47" i="56"/>
  <c r="DB47" i="56"/>
  <c r="DA47" i="56"/>
  <c r="CV47" i="56"/>
  <c r="CU47" i="56"/>
  <c r="CT47" i="56"/>
  <c r="CS47" i="56"/>
  <c r="GN47" i="56" s="1"/>
  <c r="CR47" i="56"/>
  <c r="GM47" i="56" s="1"/>
  <c r="CQ47" i="56"/>
  <c r="GL47" i="56" s="1"/>
  <c r="CP47" i="56"/>
  <c r="GJ47" i="56" s="1"/>
  <c r="GK47" i="56" s="1"/>
  <c r="CO47" i="56"/>
  <c r="DZ47" i="56" s="1"/>
  <c r="CN47" i="56"/>
  <c r="DY47" i="56" s="1"/>
  <c r="CM47" i="56"/>
  <c r="DX47" i="56" s="1"/>
  <c r="CL47" i="56"/>
  <c r="DW47" i="56" s="1"/>
  <c r="CG47" i="56" a="1"/>
  <c r="CG47" i="56" s="1"/>
  <c r="AV47" i="56"/>
  <c r="J47" i="56"/>
  <c r="G47" i="56"/>
  <c r="IL46" i="56"/>
  <c r="HX46" i="56" a="1"/>
  <c r="HX46" i="56" s="1"/>
  <c r="IW46" i="56" s="1"/>
  <c r="HW46" i="56" a="1"/>
  <c r="HW46" i="56" s="1"/>
  <c r="IV46" i="56" s="1"/>
  <c r="HV46" i="56" a="1"/>
  <c r="HV46" i="56" s="1"/>
  <c r="IU46" i="56" s="1"/>
  <c r="HU46" i="56" a="1"/>
  <c r="HU46" i="56" s="1"/>
  <c r="IT46" i="56" s="1"/>
  <c r="HT46" i="56" a="1"/>
  <c r="HT46" i="56" s="1"/>
  <c r="IS46" i="56" s="1"/>
  <c r="HS46" i="56" a="1"/>
  <c r="HS46" i="56" s="1"/>
  <c r="IR46" i="56" s="1"/>
  <c r="HR46" i="56" a="1"/>
  <c r="HR46" i="56" s="1"/>
  <c r="IQ46" i="56" s="1"/>
  <c r="HQ46" i="56" a="1"/>
  <c r="HQ46" i="56" s="1"/>
  <c r="IP46" i="56" s="1"/>
  <c r="HP46" i="56" a="1"/>
  <c r="HP46" i="56" s="1"/>
  <c r="IO46" i="56" s="1"/>
  <c r="HL46" i="56"/>
  <c r="HJ46" i="56"/>
  <c r="HH46" i="56"/>
  <c r="HB46" i="56"/>
  <c r="HA46" i="56"/>
  <c r="GZ46" i="56"/>
  <c r="GY46" i="56"/>
  <c r="GX46" i="56"/>
  <c r="GW46" i="56"/>
  <c r="GV46" i="56"/>
  <c r="GU46" i="56"/>
  <c r="GT46" i="56"/>
  <c r="GP46" i="56"/>
  <c r="GI46" i="56"/>
  <c r="GH46" i="56"/>
  <c r="GG46" i="56"/>
  <c r="GF46" i="56"/>
  <c r="GE46" i="56"/>
  <c r="GD46" i="56"/>
  <c r="GC46" i="56"/>
  <c r="GB46" i="56"/>
  <c r="GA46" i="56"/>
  <c r="FZ46" i="56"/>
  <c r="FY46" i="56"/>
  <c r="FX46" i="56"/>
  <c r="FW46" i="56"/>
  <c r="FV46" i="56"/>
  <c r="FU46" i="56"/>
  <c r="FT46" i="56"/>
  <c r="FS46" i="56"/>
  <c r="FR46" i="56"/>
  <c r="FQ46" i="56"/>
  <c r="FJ46" i="56"/>
  <c r="FI46" i="56"/>
  <c r="FH46" i="56"/>
  <c r="FG46" i="56"/>
  <c r="FF46" i="56"/>
  <c r="FE46" i="56"/>
  <c r="FD46" i="56"/>
  <c r="FC46" i="56"/>
  <c r="FB46" i="56"/>
  <c r="FA46" i="56"/>
  <c r="EZ46" i="56"/>
  <c r="EY46" i="56"/>
  <c r="EX46" i="56"/>
  <c r="EW46" i="56"/>
  <c r="EV46" i="56"/>
  <c r="EU46" i="56"/>
  <c r="ET46" i="56"/>
  <c r="ES46" i="56"/>
  <c r="ER46" i="56"/>
  <c r="EQ46" i="56"/>
  <c r="EP46" i="56"/>
  <c r="EO46" i="56"/>
  <c r="EN46" i="56"/>
  <c r="EM46" i="56"/>
  <c r="EL46" i="56"/>
  <c r="EK46" i="56"/>
  <c r="EJ46" i="56"/>
  <c r="EI46" i="56"/>
  <c r="EH46" i="56"/>
  <c r="EG46" i="56"/>
  <c r="EF46" i="56"/>
  <c r="EE46" i="56"/>
  <c r="ED46" i="56"/>
  <c r="EC46" i="56"/>
  <c r="EB46" i="56"/>
  <c r="EA46" i="56"/>
  <c r="DV46" i="56"/>
  <c r="DU46" i="56"/>
  <c r="DT46" i="56"/>
  <c r="DS46" i="56"/>
  <c r="DR46" i="56"/>
  <c r="DQ46" i="56"/>
  <c r="DP46" i="56"/>
  <c r="DO46" i="56"/>
  <c r="DN46" i="56"/>
  <c r="DK46" i="56"/>
  <c r="DJ46" i="56"/>
  <c r="DI46" i="56"/>
  <c r="DH46" i="56"/>
  <c r="DG46" i="56"/>
  <c r="DF46" i="56"/>
  <c r="DE46" i="56"/>
  <c r="DD46" i="56"/>
  <c r="DC46" i="56"/>
  <c r="DB46" i="56"/>
  <c r="DA46" i="56"/>
  <c r="CV46" i="56"/>
  <c r="CU46" i="56"/>
  <c r="CT46" i="56"/>
  <c r="CS46" i="56"/>
  <c r="GN46" i="56" s="1"/>
  <c r="CR46" i="56"/>
  <c r="GM46" i="56" s="1"/>
  <c r="CQ46" i="56"/>
  <c r="GL46" i="56" s="1"/>
  <c r="CP46" i="56"/>
  <c r="GJ46" i="56" s="1"/>
  <c r="GK46" i="56" s="1"/>
  <c r="CO46" i="56"/>
  <c r="DZ46" i="56" s="1"/>
  <c r="CN46" i="56"/>
  <c r="DY46" i="56" s="1"/>
  <c r="CM46" i="56"/>
  <c r="DX46" i="56" s="1"/>
  <c r="CL46" i="56"/>
  <c r="DW46" i="56" s="1"/>
  <c r="CG46" i="56" a="1"/>
  <c r="CG46" i="56" s="1"/>
  <c r="DM46" i="56" s="1" a="1"/>
  <c r="DM46" i="56" s="1"/>
  <c r="AV46" i="56"/>
  <c r="J46" i="56"/>
  <c r="G46" i="56"/>
  <c r="HX175" i="56" a="1"/>
  <c r="HX175" i="56" s="1"/>
  <c r="IW175" i="56" s="1"/>
  <c r="HW175" i="56" a="1"/>
  <c r="HW175" i="56" s="1"/>
  <c r="IV175" i="56" s="1"/>
  <c r="HV175" i="56" a="1"/>
  <c r="HV175" i="56" s="1"/>
  <c r="IU175" i="56" s="1"/>
  <c r="HU175" i="56" a="1"/>
  <c r="HU175" i="56" s="1"/>
  <c r="IT175" i="56" s="1"/>
  <c r="HT175" i="56" a="1"/>
  <c r="HT175" i="56" s="1"/>
  <c r="IS175" i="56" s="1"/>
  <c r="HS175" i="56" a="1"/>
  <c r="HS175" i="56" s="1"/>
  <c r="IR175" i="56" s="1"/>
  <c r="HR175" i="56" a="1"/>
  <c r="HR175" i="56" s="1"/>
  <c r="IQ175" i="56" s="1"/>
  <c r="HQ175" i="56" a="1"/>
  <c r="HQ175" i="56" s="1"/>
  <c r="IP175" i="56" s="1"/>
  <c r="HP175" i="56" a="1"/>
  <c r="HP175" i="56" s="1"/>
  <c r="IO175" i="56" s="1"/>
  <c r="HL175" i="56"/>
  <c r="HJ175" i="56"/>
  <c r="HH175" i="56"/>
  <c r="HI175" i="56" s="1"/>
  <c r="HB175" i="56"/>
  <c r="HA175" i="56"/>
  <c r="GZ175" i="56"/>
  <c r="GY175" i="56"/>
  <c r="GX175" i="56"/>
  <c r="GW175" i="56"/>
  <c r="GV175" i="56"/>
  <c r="GU175" i="56"/>
  <c r="GT175" i="56"/>
  <c r="GP175" i="56"/>
  <c r="GI175" i="56"/>
  <c r="GH175" i="56"/>
  <c r="GG175" i="56"/>
  <c r="GF175" i="56"/>
  <c r="GE175" i="56"/>
  <c r="GB175" i="56"/>
  <c r="GA175" i="56"/>
  <c r="FZ175" i="56"/>
  <c r="FY175" i="56"/>
  <c r="FW175" i="56"/>
  <c r="FV175" i="56"/>
  <c r="FU175" i="56"/>
  <c r="FT175" i="56"/>
  <c r="FS175" i="56"/>
  <c r="FR175" i="56"/>
  <c r="FQ175" i="56"/>
  <c r="FJ175" i="56"/>
  <c r="FI175" i="56"/>
  <c r="FH175" i="56"/>
  <c r="FG175" i="56"/>
  <c r="FF175" i="56"/>
  <c r="FP175" i="56" s="1"/>
  <c r="FE175" i="56"/>
  <c r="FD175" i="56"/>
  <c r="FB175" i="56"/>
  <c r="FA175" i="56"/>
  <c r="EZ175" i="56"/>
  <c r="EY175" i="56"/>
  <c r="EX175" i="56"/>
  <c r="EW175" i="56"/>
  <c r="EV175" i="56"/>
  <c r="EU175" i="56"/>
  <c r="ET175" i="56"/>
  <c r="ES175" i="56"/>
  <c r="ER175" i="56"/>
  <c r="EQ175" i="56"/>
  <c r="EP175" i="56"/>
  <c r="EO175" i="56"/>
  <c r="EN175" i="56"/>
  <c r="EM175" i="56"/>
  <c r="EL175" i="56"/>
  <c r="EK175" i="56"/>
  <c r="EJ175" i="56"/>
  <c r="EI175" i="56"/>
  <c r="EH175" i="56"/>
  <c r="EG175" i="56"/>
  <c r="EF175" i="56"/>
  <c r="EE175" i="56"/>
  <c r="ED175" i="56"/>
  <c r="EC175" i="56"/>
  <c r="EB175" i="56"/>
  <c r="EA175" i="56"/>
  <c r="DU175" i="56"/>
  <c r="DT175" i="56"/>
  <c r="DS175" i="56"/>
  <c r="DR175" i="56"/>
  <c r="DQ175" i="56"/>
  <c r="DP175" i="56"/>
  <c r="DO175" i="56"/>
  <c r="DN175" i="56"/>
  <c r="DK175" i="56"/>
  <c r="DJ175" i="56"/>
  <c r="DI175" i="56"/>
  <c r="DH175" i="56"/>
  <c r="DG175" i="56"/>
  <c r="DF175" i="56"/>
  <c r="DE175" i="56"/>
  <c r="DD175" i="56"/>
  <c r="DB175" i="56"/>
  <c r="DA175" i="56"/>
  <c r="CV175" i="56"/>
  <c r="CU175" i="56"/>
  <c r="CT175" i="56"/>
  <c r="CS175" i="56"/>
  <c r="GN175" i="56" s="1"/>
  <c r="CR175" i="56"/>
  <c r="GM175" i="56" s="1"/>
  <c r="CQ175" i="56"/>
  <c r="GL175" i="56" s="1"/>
  <c r="CP175" i="56"/>
  <c r="GJ175" i="56" s="1"/>
  <c r="GK175" i="56" s="1"/>
  <c r="CO175" i="56"/>
  <c r="DZ175" i="56" s="1"/>
  <c r="CN175" i="56"/>
  <c r="DY175" i="56" s="1"/>
  <c r="CM175" i="56"/>
  <c r="DX175" i="56" s="1"/>
  <c r="CL175" i="56"/>
  <c r="DW175" i="56" s="1"/>
  <c r="CG175" i="56" a="1"/>
  <c r="CG175" i="56" s="1"/>
  <c r="AV175" i="56"/>
  <c r="J175" i="56"/>
  <c r="G175" i="56"/>
  <c r="HX174" i="56" a="1"/>
  <c r="HX174" i="56" s="1"/>
  <c r="IW174" i="56" s="1"/>
  <c r="HW174" i="56" a="1"/>
  <c r="HW174" i="56" s="1"/>
  <c r="IV174" i="56" s="1"/>
  <c r="HV174" i="56" a="1"/>
  <c r="HV174" i="56" s="1"/>
  <c r="IU174" i="56" s="1"/>
  <c r="HU174" i="56" a="1"/>
  <c r="HU174" i="56" s="1"/>
  <c r="IT174" i="56" s="1"/>
  <c r="HT174" i="56" a="1"/>
  <c r="HT174" i="56" s="1"/>
  <c r="IS174" i="56" s="1"/>
  <c r="HS174" i="56" a="1"/>
  <c r="HS174" i="56" s="1"/>
  <c r="IR174" i="56" s="1"/>
  <c r="HR174" i="56" a="1"/>
  <c r="HR174" i="56" s="1"/>
  <c r="IQ174" i="56" s="1"/>
  <c r="HQ174" i="56" a="1"/>
  <c r="HQ174" i="56" s="1"/>
  <c r="IP174" i="56" s="1"/>
  <c r="HP174" i="56" a="1"/>
  <c r="HP174" i="56" s="1"/>
  <c r="IO174" i="56" s="1"/>
  <c r="HL174" i="56"/>
  <c r="HJ174" i="56"/>
  <c r="HH174" i="56"/>
  <c r="HB174" i="56"/>
  <c r="HA174" i="56"/>
  <c r="GZ174" i="56"/>
  <c r="GY174" i="56"/>
  <c r="GX174" i="56"/>
  <c r="GW174" i="56"/>
  <c r="GV174" i="56"/>
  <c r="GU174" i="56"/>
  <c r="GT174" i="56"/>
  <c r="GP174" i="56"/>
  <c r="GI174" i="56"/>
  <c r="GH174" i="56"/>
  <c r="GG174" i="56"/>
  <c r="GF174" i="56"/>
  <c r="GE174" i="56"/>
  <c r="GB174" i="56"/>
  <c r="GA174" i="56"/>
  <c r="FZ174" i="56"/>
  <c r="FY174" i="56"/>
  <c r="FW174" i="56"/>
  <c r="FV174" i="56"/>
  <c r="FU174" i="56"/>
  <c r="FT174" i="56"/>
  <c r="FS174" i="56"/>
  <c r="FR174" i="56"/>
  <c r="FQ174" i="56"/>
  <c r="FJ174" i="56"/>
  <c r="FI174" i="56"/>
  <c r="FH174" i="56"/>
  <c r="FG174" i="56"/>
  <c r="FF174" i="56"/>
  <c r="FP174" i="56" s="1"/>
  <c r="FE174" i="56"/>
  <c r="FD174" i="56"/>
  <c r="FB174" i="56"/>
  <c r="FA174" i="56"/>
  <c r="EZ174" i="56"/>
  <c r="EY174" i="56"/>
  <c r="EX174" i="56"/>
  <c r="EW174" i="56"/>
  <c r="EV174" i="56"/>
  <c r="EU174" i="56"/>
  <c r="ET174" i="56"/>
  <c r="ES174" i="56"/>
  <c r="ER174" i="56"/>
  <c r="EQ174" i="56"/>
  <c r="EP174" i="56"/>
  <c r="EO174" i="56"/>
  <c r="EN174" i="56"/>
  <c r="EM174" i="56"/>
  <c r="EL174" i="56"/>
  <c r="EK174" i="56"/>
  <c r="EJ174" i="56"/>
  <c r="EI174" i="56"/>
  <c r="EH174" i="56"/>
  <c r="EG174" i="56"/>
  <c r="EF174" i="56"/>
  <c r="EE174" i="56"/>
  <c r="ED174" i="56"/>
  <c r="EC174" i="56"/>
  <c r="EB174" i="56"/>
  <c r="EA174" i="56"/>
  <c r="DU174" i="56"/>
  <c r="DT174" i="56"/>
  <c r="DS174" i="56"/>
  <c r="DR174" i="56"/>
  <c r="DQ174" i="56"/>
  <c r="DP174" i="56"/>
  <c r="DO174" i="56"/>
  <c r="DN174" i="56"/>
  <c r="DK174" i="56"/>
  <c r="DJ174" i="56"/>
  <c r="DI174" i="56"/>
  <c r="DH174" i="56"/>
  <c r="DG174" i="56"/>
  <c r="DF174" i="56"/>
  <c r="DE174" i="56"/>
  <c r="DD174" i="56"/>
  <c r="DB174" i="56"/>
  <c r="DA174" i="56"/>
  <c r="CV174" i="56"/>
  <c r="CU174" i="56"/>
  <c r="CT174" i="56"/>
  <c r="CS174" i="56"/>
  <c r="GN174" i="56" s="1"/>
  <c r="CR174" i="56"/>
  <c r="GM174" i="56" s="1"/>
  <c r="CQ174" i="56"/>
  <c r="GL174" i="56" s="1"/>
  <c r="CP174" i="56"/>
  <c r="GJ174" i="56" s="1"/>
  <c r="GK174" i="56" s="1"/>
  <c r="CO174" i="56"/>
  <c r="DZ174" i="56" s="1"/>
  <c r="CN174" i="56"/>
  <c r="DY174" i="56" s="1"/>
  <c r="CM174" i="56"/>
  <c r="DX174" i="56" s="1"/>
  <c r="CL174" i="56"/>
  <c r="DW174" i="56" s="1"/>
  <c r="CG174" i="56" a="1"/>
  <c r="CG174" i="56" s="1"/>
  <c r="AV174" i="56"/>
  <c r="J174" i="56"/>
  <c r="G174" i="56"/>
  <c r="HX173" i="56" a="1"/>
  <c r="HX173" i="56" s="1"/>
  <c r="IW173" i="56" s="1"/>
  <c r="HW173" i="56" a="1"/>
  <c r="HW173" i="56" s="1"/>
  <c r="IV173" i="56" s="1"/>
  <c r="HV173" i="56" a="1"/>
  <c r="HV173" i="56" s="1"/>
  <c r="IU173" i="56" s="1"/>
  <c r="HU173" i="56" a="1"/>
  <c r="HU173" i="56" s="1"/>
  <c r="IT173" i="56" s="1"/>
  <c r="HT173" i="56" a="1"/>
  <c r="HT173" i="56" s="1"/>
  <c r="IS173" i="56" s="1"/>
  <c r="HS173" i="56" a="1"/>
  <c r="HS173" i="56" s="1"/>
  <c r="IR173" i="56" s="1"/>
  <c r="HR173" i="56" a="1"/>
  <c r="HR173" i="56" s="1"/>
  <c r="IQ173" i="56" s="1"/>
  <c r="HQ173" i="56" a="1"/>
  <c r="HQ173" i="56" s="1"/>
  <c r="IP173" i="56" s="1"/>
  <c r="HP173" i="56" a="1"/>
  <c r="HP173" i="56" s="1"/>
  <c r="IO173" i="56" s="1"/>
  <c r="HL173" i="56"/>
  <c r="HJ173" i="56"/>
  <c r="HH173" i="56"/>
  <c r="HB173" i="56"/>
  <c r="HA173" i="56"/>
  <c r="GZ173" i="56"/>
  <c r="GY173" i="56"/>
  <c r="GX173" i="56"/>
  <c r="GW173" i="56"/>
  <c r="GV173" i="56"/>
  <c r="GU173" i="56"/>
  <c r="GT173" i="56"/>
  <c r="GP173" i="56"/>
  <c r="GI173" i="56"/>
  <c r="GH173" i="56"/>
  <c r="GG173" i="56"/>
  <c r="GF173" i="56"/>
  <c r="GE173" i="56"/>
  <c r="GB173" i="56"/>
  <c r="GA173" i="56"/>
  <c r="FZ173" i="56"/>
  <c r="FY173" i="56"/>
  <c r="FW173" i="56"/>
  <c r="FV173" i="56"/>
  <c r="FU173" i="56"/>
  <c r="FT173" i="56"/>
  <c r="FS173" i="56"/>
  <c r="FR173" i="56"/>
  <c r="FQ173" i="56"/>
  <c r="FJ173" i="56"/>
  <c r="FI173" i="56"/>
  <c r="FH173" i="56"/>
  <c r="FG173" i="56"/>
  <c r="FF173" i="56"/>
  <c r="FE173" i="56"/>
  <c r="FD173" i="56"/>
  <c r="FB173" i="56"/>
  <c r="FA173" i="56"/>
  <c r="EZ173" i="56"/>
  <c r="EY173" i="56"/>
  <c r="EX173" i="56"/>
  <c r="EW173" i="56"/>
  <c r="EV173" i="56"/>
  <c r="EU173" i="56"/>
  <c r="ET173" i="56"/>
  <c r="ES173" i="56"/>
  <c r="ER173" i="56"/>
  <c r="EQ173" i="56"/>
  <c r="EP173" i="56"/>
  <c r="EO173" i="56"/>
  <c r="EN173" i="56"/>
  <c r="EM173" i="56"/>
  <c r="EL173" i="56"/>
  <c r="EK173" i="56"/>
  <c r="EJ173" i="56"/>
  <c r="EI173" i="56"/>
  <c r="EH173" i="56"/>
  <c r="EG173" i="56"/>
  <c r="EF173" i="56"/>
  <c r="EE173" i="56"/>
  <c r="ED173" i="56"/>
  <c r="EC173" i="56"/>
  <c r="EB173" i="56"/>
  <c r="EA173" i="56"/>
  <c r="DU173" i="56"/>
  <c r="DT173" i="56"/>
  <c r="DS173" i="56"/>
  <c r="DR173" i="56"/>
  <c r="DQ173" i="56"/>
  <c r="DP173" i="56"/>
  <c r="DO173" i="56"/>
  <c r="DN173" i="56"/>
  <c r="DK173" i="56"/>
  <c r="DJ173" i="56"/>
  <c r="DI173" i="56"/>
  <c r="DH173" i="56"/>
  <c r="DG173" i="56"/>
  <c r="DF173" i="56"/>
  <c r="DE173" i="56"/>
  <c r="DD173" i="56"/>
  <c r="DB173" i="56"/>
  <c r="DA173" i="56"/>
  <c r="CV173" i="56"/>
  <c r="CU173" i="56"/>
  <c r="CT173" i="56"/>
  <c r="CS173" i="56"/>
  <c r="GN173" i="56" s="1"/>
  <c r="CR173" i="56"/>
  <c r="GM173" i="56" s="1"/>
  <c r="CQ173" i="56"/>
  <c r="GL173" i="56" s="1"/>
  <c r="CP173" i="56"/>
  <c r="GJ173" i="56" s="1"/>
  <c r="GK173" i="56" s="1"/>
  <c r="CO173" i="56"/>
  <c r="DZ173" i="56" s="1"/>
  <c r="CN173" i="56"/>
  <c r="DY173" i="56" s="1"/>
  <c r="CM173" i="56"/>
  <c r="DX173" i="56" s="1"/>
  <c r="CL173" i="56"/>
  <c r="DW173" i="56" s="1"/>
  <c r="CG173" i="56" a="1"/>
  <c r="CG173" i="56" s="1"/>
  <c r="CJ173" i="56" s="1"/>
  <c r="CY173" i="56" s="1"/>
  <c r="AV173" i="56"/>
  <c r="J173" i="56"/>
  <c r="G173" i="56"/>
  <c r="IL172" i="56"/>
  <c r="HX172" i="56" a="1"/>
  <c r="HX172" i="56" s="1"/>
  <c r="IW172" i="56" s="1"/>
  <c r="HW172" i="56" a="1"/>
  <c r="HW172" i="56" s="1"/>
  <c r="IV172" i="56" s="1"/>
  <c r="HV172" i="56" a="1"/>
  <c r="HV172" i="56" s="1"/>
  <c r="IU172" i="56" s="1"/>
  <c r="HU172" i="56" a="1"/>
  <c r="HU172" i="56" s="1"/>
  <c r="IT172" i="56" s="1"/>
  <c r="HT172" i="56" a="1"/>
  <c r="HT172" i="56" s="1"/>
  <c r="IS172" i="56" s="1"/>
  <c r="HS172" i="56" a="1"/>
  <c r="HS172" i="56" s="1"/>
  <c r="IR172" i="56" s="1"/>
  <c r="HR172" i="56" a="1"/>
  <c r="HR172" i="56" s="1"/>
  <c r="IQ172" i="56" s="1"/>
  <c r="HQ172" i="56" a="1"/>
  <c r="HQ172" i="56" s="1"/>
  <c r="IP172" i="56" s="1"/>
  <c r="HP172" i="56" a="1"/>
  <c r="HP172" i="56" s="1"/>
  <c r="IO172" i="56" s="1"/>
  <c r="HL172" i="56"/>
  <c r="HJ172" i="56"/>
  <c r="HH172" i="56"/>
  <c r="HB172" i="56"/>
  <c r="HA172" i="56"/>
  <c r="GZ172" i="56"/>
  <c r="GY172" i="56"/>
  <c r="GX172" i="56"/>
  <c r="GW172" i="56"/>
  <c r="GV172" i="56"/>
  <c r="GU172" i="56"/>
  <c r="GT172" i="56"/>
  <c r="GP172" i="56"/>
  <c r="GI172" i="56"/>
  <c r="GH172" i="56"/>
  <c r="GG172" i="56"/>
  <c r="GF172" i="56"/>
  <c r="GE172" i="56"/>
  <c r="GD172" i="56"/>
  <c r="GC172" i="56"/>
  <c r="GB172" i="56"/>
  <c r="GA172" i="56"/>
  <c r="FZ172" i="56"/>
  <c r="FY172" i="56"/>
  <c r="FX172" i="56"/>
  <c r="FW172" i="56"/>
  <c r="FV172" i="56"/>
  <c r="FU172" i="56"/>
  <c r="FT172" i="56"/>
  <c r="FS172" i="56"/>
  <c r="FR172" i="56"/>
  <c r="FQ172" i="56"/>
  <c r="FJ172" i="56"/>
  <c r="FI172" i="56"/>
  <c r="FH172" i="56"/>
  <c r="FG172" i="56"/>
  <c r="FF172" i="56"/>
  <c r="FE172" i="56"/>
  <c r="FD172" i="56"/>
  <c r="FC172" i="56"/>
  <c r="FB172" i="56"/>
  <c r="FA172" i="56"/>
  <c r="EZ172" i="56"/>
  <c r="EY172" i="56"/>
  <c r="EX172" i="56"/>
  <c r="EW172" i="56"/>
  <c r="EV172" i="56"/>
  <c r="EU172" i="56"/>
  <c r="ET172" i="56"/>
  <c r="ES172" i="56"/>
  <c r="ER172" i="56"/>
  <c r="EQ172" i="56"/>
  <c r="EP172" i="56"/>
  <c r="EO172" i="56"/>
  <c r="EN172" i="56"/>
  <c r="EM172" i="56"/>
  <c r="EL172" i="56"/>
  <c r="EK172" i="56"/>
  <c r="EJ172" i="56"/>
  <c r="EI172" i="56"/>
  <c r="EH172" i="56"/>
  <c r="EG172" i="56"/>
  <c r="EF172" i="56"/>
  <c r="EE172" i="56"/>
  <c r="ED172" i="56"/>
  <c r="EC172" i="56"/>
  <c r="EB172" i="56"/>
  <c r="EA172" i="56"/>
  <c r="DV172" i="56"/>
  <c r="DU172" i="56"/>
  <c r="DT172" i="56"/>
  <c r="DS172" i="56"/>
  <c r="DR172" i="56"/>
  <c r="DQ172" i="56"/>
  <c r="DP172" i="56"/>
  <c r="DO172" i="56"/>
  <c r="DN172" i="56"/>
  <c r="DK172" i="56"/>
  <c r="DJ172" i="56"/>
  <c r="DI172" i="56"/>
  <c r="DH172" i="56"/>
  <c r="DG172" i="56"/>
  <c r="DF172" i="56"/>
  <c r="DE172" i="56"/>
  <c r="DD172" i="56"/>
  <c r="DC172" i="56"/>
  <c r="DB172" i="56"/>
  <c r="DA172" i="56"/>
  <c r="CV172" i="56"/>
  <c r="CU172" i="56"/>
  <c r="CT172" i="56"/>
  <c r="CS172" i="56"/>
  <c r="GN172" i="56" s="1"/>
  <c r="CR172" i="56"/>
  <c r="GM172" i="56" s="1"/>
  <c r="CQ172" i="56"/>
  <c r="GL172" i="56" s="1"/>
  <c r="CP172" i="56"/>
  <c r="GJ172" i="56" s="1"/>
  <c r="GK172" i="56" s="1"/>
  <c r="CO172" i="56"/>
  <c r="DZ172" i="56" s="1"/>
  <c r="CN172" i="56"/>
  <c r="DY172" i="56" s="1"/>
  <c r="CM172" i="56"/>
  <c r="DX172" i="56" s="1"/>
  <c r="CL172" i="56"/>
  <c r="DW172" i="56" s="1"/>
  <c r="CG172" i="56" a="1"/>
  <c r="CG172" i="56" s="1"/>
  <c r="DM172" i="56" s="1" a="1"/>
  <c r="DM172" i="56" s="1"/>
  <c r="AV172" i="56"/>
  <c r="J172" i="56"/>
  <c r="G172" i="56"/>
  <c r="IL98" i="56"/>
  <c r="HX98" i="56" a="1"/>
  <c r="HX98" i="56" s="1"/>
  <c r="IW98" i="56" s="1"/>
  <c r="HW98" i="56" a="1"/>
  <c r="HW98" i="56" s="1"/>
  <c r="IV98" i="56" s="1"/>
  <c r="HV98" i="56" a="1"/>
  <c r="HV98" i="56" s="1"/>
  <c r="IU98" i="56" s="1"/>
  <c r="HU98" i="56" a="1"/>
  <c r="HU98" i="56" s="1"/>
  <c r="IT98" i="56" s="1"/>
  <c r="HT98" i="56" a="1"/>
  <c r="HT98" i="56" s="1"/>
  <c r="IS98" i="56" s="1"/>
  <c r="HS98" i="56" a="1"/>
  <c r="HS98" i="56" s="1"/>
  <c r="IR98" i="56" s="1"/>
  <c r="HR98" i="56" a="1"/>
  <c r="HR98" i="56" s="1"/>
  <c r="IQ98" i="56" s="1"/>
  <c r="HQ98" i="56" a="1"/>
  <c r="HQ98" i="56" s="1"/>
  <c r="IP98" i="56" s="1"/>
  <c r="HP98" i="56" a="1"/>
  <c r="HP98" i="56" s="1"/>
  <c r="IO98" i="56" s="1"/>
  <c r="HL98" i="56"/>
  <c r="HJ98" i="56"/>
  <c r="HH98" i="56"/>
  <c r="HB98" i="56"/>
  <c r="HA98" i="56"/>
  <c r="GZ98" i="56"/>
  <c r="GY98" i="56"/>
  <c r="GX98" i="56"/>
  <c r="GW98" i="56"/>
  <c r="GV98" i="56"/>
  <c r="GU98" i="56"/>
  <c r="GT98" i="56"/>
  <c r="GP98" i="56"/>
  <c r="GI98" i="56"/>
  <c r="GH98" i="56"/>
  <c r="GG98" i="56"/>
  <c r="GF98" i="56"/>
  <c r="GE98" i="56"/>
  <c r="GD98" i="56"/>
  <c r="GC98" i="56"/>
  <c r="GB98" i="56"/>
  <c r="GA98" i="56"/>
  <c r="FZ98" i="56"/>
  <c r="FY98" i="56"/>
  <c r="FX98" i="56"/>
  <c r="FW98" i="56"/>
  <c r="FV98" i="56"/>
  <c r="FU98" i="56"/>
  <c r="FT98" i="56"/>
  <c r="FS98" i="56"/>
  <c r="FR98" i="56"/>
  <c r="FQ98" i="56"/>
  <c r="FJ98" i="56"/>
  <c r="FI98" i="56"/>
  <c r="FH98" i="56"/>
  <c r="FG98" i="56"/>
  <c r="FF98" i="56"/>
  <c r="FP98" i="56" s="1"/>
  <c r="FE98" i="56"/>
  <c r="FD98" i="56"/>
  <c r="FC98" i="56"/>
  <c r="FB98" i="56"/>
  <c r="FA98" i="56"/>
  <c r="EZ98" i="56"/>
  <c r="EY98" i="56"/>
  <c r="EX98" i="56"/>
  <c r="EW98" i="56"/>
  <c r="EV98" i="56"/>
  <c r="EU98" i="56"/>
  <c r="ET98" i="56"/>
  <c r="ES98" i="56"/>
  <c r="ER98" i="56"/>
  <c r="EQ98" i="56"/>
  <c r="EP98" i="56"/>
  <c r="EO98" i="56"/>
  <c r="EN98" i="56"/>
  <c r="EM98" i="56"/>
  <c r="EL98" i="56"/>
  <c r="EK98" i="56"/>
  <c r="EJ98" i="56"/>
  <c r="EI98" i="56"/>
  <c r="EH98" i="56"/>
  <c r="EG98" i="56"/>
  <c r="EF98" i="56"/>
  <c r="EE98" i="56"/>
  <c r="ED98" i="56"/>
  <c r="EC98" i="56"/>
  <c r="EB98" i="56"/>
  <c r="EA98" i="56"/>
  <c r="DV98" i="56"/>
  <c r="DU98" i="56"/>
  <c r="DT98" i="56"/>
  <c r="DS98" i="56"/>
  <c r="DR98" i="56"/>
  <c r="DQ98" i="56"/>
  <c r="DP98" i="56"/>
  <c r="DO98" i="56"/>
  <c r="DN98" i="56"/>
  <c r="DK98" i="56"/>
  <c r="DJ98" i="56"/>
  <c r="DI98" i="56"/>
  <c r="DH98" i="56"/>
  <c r="DG98" i="56"/>
  <c r="DF98" i="56"/>
  <c r="DE98" i="56"/>
  <c r="DD98" i="56"/>
  <c r="DC98" i="56"/>
  <c r="DB98" i="56"/>
  <c r="DA98" i="56"/>
  <c r="CV98" i="56"/>
  <c r="CU98" i="56"/>
  <c r="CT98" i="56"/>
  <c r="CS98" i="56"/>
  <c r="GN98" i="56" s="1"/>
  <c r="CR98" i="56"/>
  <c r="GM98" i="56" s="1"/>
  <c r="CQ98" i="56"/>
  <c r="GL98" i="56" s="1"/>
  <c r="CP98" i="56"/>
  <c r="GJ98" i="56" s="1"/>
  <c r="GK98" i="56" s="1"/>
  <c r="CO98" i="56"/>
  <c r="DZ98" i="56" s="1"/>
  <c r="CN98" i="56"/>
  <c r="DY98" i="56" s="1"/>
  <c r="CM98" i="56"/>
  <c r="DX98" i="56" s="1"/>
  <c r="CL98" i="56"/>
  <c r="DW98" i="56" s="1"/>
  <c r="CG98" i="56" a="1"/>
  <c r="CG98" i="56" s="1"/>
  <c r="AV98" i="56"/>
  <c r="J98" i="56"/>
  <c r="G98" i="56"/>
  <c r="HX147" i="56" a="1"/>
  <c r="HX147" i="56" s="1"/>
  <c r="IW147" i="56" s="1"/>
  <c r="HW147" i="56" a="1"/>
  <c r="HW147" i="56" s="1"/>
  <c r="IV147" i="56" s="1"/>
  <c r="HV147" i="56" a="1"/>
  <c r="HV147" i="56" s="1"/>
  <c r="IU147" i="56" s="1"/>
  <c r="HU147" i="56" a="1"/>
  <c r="HU147" i="56" s="1"/>
  <c r="IT147" i="56" s="1"/>
  <c r="HT147" i="56" a="1"/>
  <c r="HT147" i="56" s="1"/>
  <c r="IS147" i="56" s="1"/>
  <c r="HS147" i="56" a="1"/>
  <c r="HS147" i="56" s="1"/>
  <c r="IR147" i="56" s="1"/>
  <c r="HR147" i="56" a="1"/>
  <c r="HR147" i="56" s="1"/>
  <c r="IQ147" i="56" s="1"/>
  <c r="HQ147" i="56" a="1"/>
  <c r="HQ147" i="56" s="1"/>
  <c r="IP147" i="56" s="1"/>
  <c r="HP147" i="56" a="1"/>
  <c r="HP147" i="56" s="1"/>
  <c r="IO147" i="56" s="1"/>
  <c r="HL147" i="56"/>
  <c r="HJ147" i="56"/>
  <c r="HH147" i="56"/>
  <c r="HB147" i="56"/>
  <c r="HA147" i="56"/>
  <c r="GZ147" i="56"/>
  <c r="GY147" i="56"/>
  <c r="GX147" i="56"/>
  <c r="GW147" i="56"/>
  <c r="GV147" i="56"/>
  <c r="GU147" i="56"/>
  <c r="GT147" i="56"/>
  <c r="GP147" i="56"/>
  <c r="GI147" i="56"/>
  <c r="GH147" i="56"/>
  <c r="GG147" i="56"/>
  <c r="GF147" i="56"/>
  <c r="GE147" i="56"/>
  <c r="GB147" i="56"/>
  <c r="GA147" i="56"/>
  <c r="FZ147" i="56"/>
  <c r="FY147" i="56"/>
  <c r="FW147" i="56"/>
  <c r="FV147" i="56"/>
  <c r="FU147" i="56"/>
  <c r="FT147" i="56"/>
  <c r="FS147" i="56"/>
  <c r="FR147" i="56"/>
  <c r="FQ147" i="56"/>
  <c r="FJ147" i="56"/>
  <c r="FI147" i="56"/>
  <c r="FH147" i="56"/>
  <c r="FG147" i="56"/>
  <c r="FF147" i="56"/>
  <c r="FP147" i="56" s="1"/>
  <c r="FE147" i="56"/>
  <c r="FD147" i="56"/>
  <c r="FB147" i="56"/>
  <c r="FA147" i="56"/>
  <c r="EZ147" i="56"/>
  <c r="EY147" i="56"/>
  <c r="EX147" i="56"/>
  <c r="EW147" i="56"/>
  <c r="EV147" i="56"/>
  <c r="EU147" i="56"/>
  <c r="ET147" i="56"/>
  <c r="ES147" i="56"/>
  <c r="ER147" i="56"/>
  <c r="EQ147" i="56"/>
  <c r="EP147" i="56"/>
  <c r="EO147" i="56"/>
  <c r="EN147" i="56"/>
  <c r="EM147" i="56"/>
  <c r="EL147" i="56"/>
  <c r="EK147" i="56"/>
  <c r="EJ147" i="56"/>
  <c r="EI147" i="56"/>
  <c r="EH147" i="56"/>
  <c r="EG147" i="56"/>
  <c r="EF147" i="56"/>
  <c r="EE147" i="56"/>
  <c r="ED147" i="56"/>
  <c r="EC147" i="56"/>
  <c r="EB147" i="56"/>
  <c r="EA147" i="56"/>
  <c r="DU147" i="56"/>
  <c r="DT147" i="56"/>
  <c r="DS147" i="56"/>
  <c r="DR147" i="56"/>
  <c r="DQ147" i="56"/>
  <c r="DP147" i="56"/>
  <c r="DO147" i="56"/>
  <c r="DN147" i="56"/>
  <c r="DK147" i="56"/>
  <c r="DJ147" i="56"/>
  <c r="DI147" i="56"/>
  <c r="DH147" i="56"/>
  <c r="DG147" i="56"/>
  <c r="DF147" i="56"/>
  <c r="DE147" i="56"/>
  <c r="DD147" i="56"/>
  <c r="DB147" i="56"/>
  <c r="DA147" i="56"/>
  <c r="CV147" i="56"/>
  <c r="CU147" i="56"/>
  <c r="CT147" i="56"/>
  <c r="CS147" i="56"/>
  <c r="GN147" i="56" s="1"/>
  <c r="CR147" i="56"/>
  <c r="GM147" i="56" s="1"/>
  <c r="CQ147" i="56"/>
  <c r="GL147" i="56" s="1"/>
  <c r="CP147" i="56"/>
  <c r="GJ147" i="56" s="1"/>
  <c r="GK147" i="56" s="1"/>
  <c r="CO147" i="56"/>
  <c r="DZ147" i="56" s="1"/>
  <c r="CN147" i="56"/>
  <c r="DY147" i="56" s="1"/>
  <c r="CM147" i="56"/>
  <c r="DX147" i="56" s="1"/>
  <c r="CL147" i="56"/>
  <c r="DW147" i="56" s="1"/>
  <c r="CG147" i="56" a="1"/>
  <c r="CG147" i="56" s="1"/>
  <c r="CK147" i="56" s="1"/>
  <c r="CZ147" i="56" s="1"/>
  <c r="AV147" i="56"/>
  <c r="J147" i="56"/>
  <c r="G147" i="56"/>
  <c r="HX61" i="56" a="1"/>
  <c r="HX61" i="56" s="1"/>
  <c r="IW61" i="56" s="1"/>
  <c r="HW61" i="56" a="1"/>
  <c r="HW61" i="56" s="1"/>
  <c r="IV61" i="56" s="1"/>
  <c r="HV61" i="56" a="1"/>
  <c r="HV61" i="56" s="1"/>
  <c r="IU61" i="56" s="1"/>
  <c r="HU61" i="56" a="1"/>
  <c r="HU61" i="56" s="1"/>
  <c r="IT61" i="56" s="1"/>
  <c r="HT61" i="56" a="1"/>
  <c r="HT61" i="56" s="1"/>
  <c r="IS61" i="56" s="1"/>
  <c r="HS61" i="56" a="1"/>
  <c r="HS61" i="56" s="1"/>
  <c r="IR61" i="56" s="1"/>
  <c r="HR61" i="56" a="1"/>
  <c r="HR61" i="56" s="1"/>
  <c r="IQ61" i="56" s="1"/>
  <c r="HQ61" i="56" a="1"/>
  <c r="HQ61" i="56" s="1"/>
  <c r="IP61" i="56" s="1"/>
  <c r="HP61" i="56" a="1"/>
  <c r="HP61" i="56" s="1"/>
  <c r="IO61" i="56" s="1"/>
  <c r="HL61" i="56"/>
  <c r="HJ61" i="56"/>
  <c r="HH61" i="56"/>
  <c r="HB61" i="56"/>
  <c r="HA61" i="56"/>
  <c r="GZ61" i="56"/>
  <c r="GY61" i="56"/>
  <c r="GX61" i="56"/>
  <c r="GW61" i="56"/>
  <c r="GV61" i="56"/>
  <c r="GU61" i="56"/>
  <c r="GT61" i="56"/>
  <c r="GP61" i="56"/>
  <c r="GI61" i="56"/>
  <c r="GH61" i="56"/>
  <c r="GG61" i="56"/>
  <c r="GF61" i="56"/>
  <c r="GE61" i="56"/>
  <c r="GB61" i="56"/>
  <c r="GA61" i="56"/>
  <c r="FZ61" i="56"/>
  <c r="FY61" i="56"/>
  <c r="FW61" i="56"/>
  <c r="FV61" i="56"/>
  <c r="FU61" i="56"/>
  <c r="FT61" i="56"/>
  <c r="FS61" i="56"/>
  <c r="FR61" i="56"/>
  <c r="FQ61" i="56"/>
  <c r="FJ61" i="56"/>
  <c r="FI61" i="56"/>
  <c r="FH61" i="56"/>
  <c r="FG61" i="56"/>
  <c r="FF61" i="56"/>
  <c r="FE61" i="56"/>
  <c r="FD61" i="56"/>
  <c r="FB61" i="56"/>
  <c r="FA61" i="56"/>
  <c r="EZ61" i="56"/>
  <c r="EY61" i="56"/>
  <c r="EX61" i="56"/>
  <c r="EW61" i="56"/>
  <c r="EV61" i="56"/>
  <c r="EU61" i="56"/>
  <c r="ET61" i="56"/>
  <c r="ES61" i="56"/>
  <c r="ER61" i="56"/>
  <c r="EQ61" i="56"/>
  <c r="EP61" i="56"/>
  <c r="EO61" i="56"/>
  <c r="EN61" i="56"/>
  <c r="EM61" i="56"/>
  <c r="EL61" i="56"/>
  <c r="EK61" i="56"/>
  <c r="EJ61" i="56"/>
  <c r="EI61" i="56"/>
  <c r="EH61" i="56"/>
  <c r="EG61" i="56"/>
  <c r="EF61" i="56"/>
  <c r="EE61" i="56"/>
  <c r="ED61" i="56"/>
  <c r="EC61" i="56"/>
  <c r="EB61" i="56"/>
  <c r="EA61" i="56"/>
  <c r="DU61" i="56"/>
  <c r="DT61" i="56"/>
  <c r="DS61" i="56"/>
  <c r="DR61" i="56"/>
  <c r="DQ61" i="56"/>
  <c r="DP61" i="56"/>
  <c r="DO61" i="56"/>
  <c r="DN61" i="56"/>
  <c r="DK61" i="56"/>
  <c r="DJ61" i="56"/>
  <c r="DI61" i="56"/>
  <c r="DH61" i="56"/>
  <c r="DG61" i="56"/>
  <c r="DF61" i="56"/>
  <c r="DE61" i="56"/>
  <c r="DD61" i="56"/>
  <c r="DB61" i="56"/>
  <c r="DA61" i="56"/>
  <c r="CV61" i="56"/>
  <c r="CU61" i="56"/>
  <c r="CT61" i="56"/>
  <c r="CS61" i="56"/>
  <c r="GN61" i="56" s="1"/>
  <c r="CR61" i="56"/>
  <c r="GM61" i="56" s="1"/>
  <c r="CQ61" i="56"/>
  <c r="GL61" i="56" s="1"/>
  <c r="CP61" i="56"/>
  <c r="GJ61" i="56" s="1"/>
  <c r="GK61" i="56" s="1"/>
  <c r="CO61" i="56"/>
  <c r="DZ61" i="56" s="1"/>
  <c r="CN61" i="56"/>
  <c r="DY61" i="56" s="1"/>
  <c r="CM61" i="56"/>
  <c r="DX61" i="56" s="1"/>
  <c r="CL61" i="56"/>
  <c r="DW61" i="56" s="1"/>
  <c r="CG61" i="56" a="1"/>
  <c r="CG61" i="56" s="1"/>
  <c r="IN61" i="56" s="1"/>
  <c r="IX61" i="56" s="1"/>
  <c r="AV61" i="56"/>
  <c r="J61" i="56"/>
  <c r="G61" i="56"/>
  <c r="HX134" i="56" a="1"/>
  <c r="HX134" i="56" s="1"/>
  <c r="IW134" i="56" s="1"/>
  <c r="HW134" i="56" a="1"/>
  <c r="HW134" i="56" s="1"/>
  <c r="IV134" i="56" s="1"/>
  <c r="HV134" i="56" a="1"/>
  <c r="HV134" i="56" s="1"/>
  <c r="IU134" i="56" s="1"/>
  <c r="HU134" i="56" a="1"/>
  <c r="HU134" i="56" s="1"/>
  <c r="IT134" i="56" s="1"/>
  <c r="HT134" i="56" a="1"/>
  <c r="HT134" i="56" s="1"/>
  <c r="IS134" i="56" s="1"/>
  <c r="HS134" i="56" a="1"/>
  <c r="HS134" i="56" s="1"/>
  <c r="IR134" i="56" s="1"/>
  <c r="HR134" i="56" a="1"/>
  <c r="HR134" i="56" s="1"/>
  <c r="IQ134" i="56" s="1"/>
  <c r="HQ134" i="56" a="1"/>
  <c r="HQ134" i="56" s="1"/>
  <c r="IP134" i="56" s="1"/>
  <c r="HP134" i="56" a="1"/>
  <c r="HP134" i="56" s="1"/>
  <c r="IO134" i="56" s="1"/>
  <c r="HL134" i="56"/>
  <c r="HJ134" i="56"/>
  <c r="HH134" i="56"/>
  <c r="HI134" i="56" s="1"/>
  <c r="HB134" i="56"/>
  <c r="HA134" i="56"/>
  <c r="GZ134" i="56"/>
  <c r="GY134" i="56"/>
  <c r="GX134" i="56"/>
  <c r="GW134" i="56"/>
  <c r="GV134" i="56"/>
  <c r="GU134" i="56"/>
  <c r="GT134" i="56"/>
  <c r="GP134" i="56"/>
  <c r="GI134" i="56"/>
  <c r="GH134" i="56"/>
  <c r="GG134" i="56"/>
  <c r="GF134" i="56"/>
  <c r="GE134" i="56"/>
  <c r="GB134" i="56"/>
  <c r="GA134" i="56"/>
  <c r="FZ134" i="56"/>
  <c r="FY134" i="56"/>
  <c r="FW134" i="56"/>
  <c r="FV134" i="56"/>
  <c r="FU134" i="56"/>
  <c r="FT134" i="56"/>
  <c r="FS134" i="56"/>
  <c r="FR134" i="56"/>
  <c r="FQ134" i="56"/>
  <c r="FJ134" i="56"/>
  <c r="FI134" i="56"/>
  <c r="FH134" i="56"/>
  <c r="FG134" i="56"/>
  <c r="FF134" i="56"/>
  <c r="FP134" i="56" s="1"/>
  <c r="FE134" i="56"/>
  <c r="FD134" i="56"/>
  <c r="FB134" i="56"/>
  <c r="FA134" i="56"/>
  <c r="EZ134" i="56"/>
  <c r="EY134" i="56"/>
  <c r="EX134" i="56"/>
  <c r="EW134" i="56"/>
  <c r="EV134" i="56"/>
  <c r="EU134" i="56"/>
  <c r="ET134" i="56"/>
  <c r="ES134" i="56"/>
  <c r="ER134" i="56"/>
  <c r="EQ134" i="56"/>
  <c r="EP134" i="56"/>
  <c r="EO134" i="56"/>
  <c r="EN134" i="56"/>
  <c r="EM134" i="56"/>
  <c r="EL134" i="56"/>
  <c r="EK134" i="56"/>
  <c r="EJ134" i="56"/>
  <c r="EI134" i="56"/>
  <c r="EH134" i="56"/>
  <c r="EG134" i="56"/>
  <c r="EF134" i="56"/>
  <c r="EE134" i="56"/>
  <c r="ED134" i="56"/>
  <c r="EC134" i="56"/>
  <c r="EB134" i="56"/>
  <c r="EA134" i="56"/>
  <c r="DU134" i="56"/>
  <c r="DT134" i="56"/>
  <c r="DS134" i="56"/>
  <c r="DR134" i="56"/>
  <c r="DQ134" i="56"/>
  <c r="DP134" i="56"/>
  <c r="DO134" i="56"/>
  <c r="DN134" i="56"/>
  <c r="DK134" i="56"/>
  <c r="DJ134" i="56"/>
  <c r="DI134" i="56"/>
  <c r="DH134" i="56"/>
  <c r="DG134" i="56"/>
  <c r="DF134" i="56"/>
  <c r="DE134" i="56"/>
  <c r="DD134" i="56"/>
  <c r="DB134" i="56"/>
  <c r="DA134" i="56"/>
  <c r="CV134" i="56"/>
  <c r="CU134" i="56"/>
  <c r="CT134" i="56"/>
  <c r="CS134" i="56"/>
  <c r="GN134" i="56" s="1"/>
  <c r="CR134" i="56"/>
  <c r="GM134" i="56" s="1"/>
  <c r="CQ134" i="56"/>
  <c r="GL134" i="56" s="1"/>
  <c r="CP134" i="56"/>
  <c r="GJ134" i="56" s="1"/>
  <c r="GK134" i="56" s="1"/>
  <c r="CO134" i="56"/>
  <c r="DZ134" i="56" s="1"/>
  <c r="CN134" i="56"/>
  <c r="DY134" i="56" s="1"/>
  <c r="CM134" i="56"/>
  <c r="DX134" i="56" s="1"/>
  <c r="CL134" i="56"/>
  <c r="DW134" i="56" s="1"/>
  <c r="CG134" i="56" a="1"/>
  <c r="CG134" i="56" s="1"/>
  <c r="AV134" i="56"/>
  <c r="J134" i="56"/>
  <c r="G134" i="56"/>
  <c r="HX101" i="56" a="1"/>
  <c r="HX101" i="56" s="1"/>
  <c r="IW101" i="56" s="1"/>
  <c r="HW101" i="56" a="1"/>
  <c r="HW101" i="56" s="1"/>
  <c r="IV101" i="56" s="1"/>
  <c r="HV101" i="56" a="1"/>
  <c r="HV101" i="56" s="1"/>
  <c r="IU101" i="56" s="1"/>
  <c r="HU101" i="56" a="1"/>
  <c r="HU101" i="56" s="1"/>
  <c r="IT101" i="56" s="1"/>
  <c r="HT101" i="56" a="1"/>
  <c r="HT101" i="56" s="1"/>
  <c r="IS101" i="56" s="1"/>
  <c r="HS101" i="56" a="1"/>
  <c r="HS101" i="56" s="1"/>
  <c r="IR101" i="56" s="1"/>
  <c r="HR101" i="56" a="1"/>
  <c r="HR101" i="56" s="1"/>
  <c r="IQ101" i="56" s="1"/>
  <c r="HQ101" i="56" a="1"/>
  <c r="HQ101" i="56" s="1"/>
  <c r="IP101" i="56" s="1"/>
  <c r="HP101" i="56" a="1"/>
  <c r="HP101" i="56" s="1"/>
  <c r="IO101" i="56" s="1"/>
  <c r="HL101" i="56"/>
  <c r="HJ101" i="56"/>
  <c r="HH101" i="56"/>
  <c r="HB101" i="56"/>
  <c r="HA101" i="56"/>
  <c r="GZ101" i="56"/>
  <c r="GY101" i="56"/>
  <c r="GX101" i="56"/>
  <c r="GW101" i="56"/>
  <c r="GV101" i="56"/>
  <c r="GU101" i="56"/>
  <c r="GT101" i="56"/>
  <c r="GP101" i="56"/>
  <c r="GI101" i="56"/>
  <c r="GH101" i="56"/>
  <c r="GG101" i="56"/>
  <c r="GF101" i="56"/>
  <c r="GE101" i="56"/>
  <c r="GB101" i="56"/>
  <c r="GA101" i="56"/>
  <c r="FZ101" i="56"/>
  <c r="FY101" i="56"/>
  <c r="FW101" i="56"/>
  <c r="FV101" i="56"/>
  <c r="FU101" i="56"/>
  <c r="FT101" i="56"/>
  <c r="FS101" i="56"/>
  <c r="FR101" i="56"/>
  <c r="FQ101" i="56"/>
  <c r="FJ101" i="56"/>
  <c r="FI101" i="56"/>
  <c r="FH101" i="56"/>
  <c r="FG101" i="56"/>
  <c r="FF101" i="56"/>
  <c r="FE101" i="56"/>
  <c r="FD101" i="56"/>
  <c r="FB101" i="56"/>
  <c r="FA101" i="56"/>
  <c r="EZ101" i="56"/>
  <c r="EY101" i="56"/>
  <c r="EX101" i="56"/>
  <c r="EW101" i="56"/>
  <c r="EV101" i="56"/>
  <c r="EU101" i="56"/>
  <c r="ET101" i="56"/>
  <c r="ES101" i="56"/>
  <c r="ER101" i="56"/>
  <c r="EQ101" i="56"/>
  <c r="EP101" i="56"/>
  <c r="EO101" i="56"/>
  <c r="EN101" i="56"/>
  <c r="EM101" i="56"/>
  <c r="EL101" i="56"/>
  <c r="EK101" i="56"/>
  <c r="EJ101" i="56"/>
  <c r="EI101" i="56"/>
  <c r="EH101" i="56"/>
  <c r="EG101" i="56"/>
  <c r="EF101" i="56"/>
  <c r="EE101" i="56"/>
  <c r="ED101" i="56"/>
  <c r="EC101" i="56"/>
  <c r="EB101" i="56"/>
  <c r="EA101" i="56"/>
  <c r="DU101" i="56"/>
  <c r="DT101" i="56"/>
  <c r="DS101" i="56"/>
  <c r="DR101" i="56"/>
  <c r="DQ101" i="56"/>
  <c r="DP101" i="56"/>
  <c r="DO101" i="56"/>
  <c r="DN101" i="56"/>
  <c r="DK101" i="56"/>
  <c r="DJ101" i="56"/>
  <c r="DI101" i="56"/>
  <c r="DH101" i="56"/>
  <c r="DG101" i="56"/>
  <c r="DF101" i="56"/>
  <c r="DE101" i="56"/>
  <c r="DD101" i="56"/>
  <c r="DB101" i="56"/>
  <c r="DA101" i="56"/>
  <c r="CV101" i="56"/>
  <c r="CU101" i="56"/>
  <c r="CT101" i="56"/>
  <c r="CS101" i="56"/>
  <c r="GN101" i="56" s="1"/>
  <c r="CR101" i="56"/>
  <c r="GM101" i="56" s="1"/>
  <c r="CQ101" i="56"/>
  <c r="GL101" i="56" s="1"/>
  <c r="CP101" i="56"/>
  <c r="GJ101" i="56" s="1"/>
  <c r="GK101" i="56" s="1"/>
  <c r="CO101" i="56"/>
  <c r="DZ101" i="56" s="1"/>
  <c r="CN101" i="56"/>
  <c r="DY101" i="56" s="1"/>
  <c r="CM101" i="56"/>
  <c r="DX101" i="56" s="1"/>
  <c r="CL101" i="56"/>
  <c r="DW101" i="56" s="1"/>
  <c r="CG101" i="56" a="1"/>
  <c r="CG101" i="56" s="1"/>
  <c r="AV101" i="56"/>
  <c r="J101" i="56"/>
  <c r="G101" i="56"/>
  <c r="HX141" i="56" a="1"/>
  <c r="HX141" i="56" s="1"/>
  <c r="IW141" i="56" s="1"/>
  <c r="HW141" i="56" a="1"/>
  <c r="HW141" i="56" s="1"/>
  <c r="IV141" i="56" s="1"/>
  <c r="HV141" i="56" a="1"/>
  <c r="HV141" i="56" s="1"/>
  <c r="IU141" i="56" s="1"/>
  <c r="HU141" i="56" a="1"/>
  <c r="HU141" i="56" s="1"/>
  <c r="IT141" i="56" s="1"/>
  <c r="HT141" i="56" a="1"/>
  <c r="HT141" i="56" s="1"/>
  <c r="IS141" i="56" s="1"/>
  <c r="HS141" i="56" a="1"/>
  <c r="HS141" i="56" s="1"/>
  <c r="IR141" i="56" s="1"/>
  <c r="HR141" i="56" a="1"/>
  <c r="HR141" i="56" s="1"/>
  <c r="IQ141" i="56" s="1"/>
  <c r="HQ141" i="56" a="1"/>
  <c r="HQ141" i="56" s="1"/>
  <c r="IP141" i="56" s="1"/>
  <c r="HP141" i="56" a="1"/>
  <c r="HP141" i="56" s="1"/>
  <c r="IO141" i="56" s="1"/>
  <c r="HL141" i="56"/>
  <c r="HJ141" i="56"/>
  <c r="HH141" i="56"/>
  <c r="HB141" i="56"/>
  <c r="HA141" i="56"/>
  <c r="GZ141" i="56"/>
  <c r="GY141" i="56"/>
  <c r="GX141" i="56"/>
  <c r="GW141" i="56"/>
  <c r="GV141" i="56"/>
  <c r="GU141" i="56"/>
  <c r="GT141" i="56"/>
  <c r="GP141" i="56"/>
  <c r="GI141" i="56"/>
  <c r="GH141" i="56"/>
  <c r="GG141" i="56"/>
  <c r="GF141" i="56"/>
  <c r="GE141" i="56"/>
  <c r="GB141" i="56"/>
  <c r="GA141" i="56"/>
  <c r="FZ141" i="56"/>
  <c r="FY141" i="56"/>
  <c r="FW141" i="56"/>
  <c r="FV141" i="56"/>
  <c r="FU141" i="56"/>
  <c r="FT141" i="56"/>
  <c r="FS141" i="56"/>
  <c r="FR141" i="56"/>
  <c r="FQ141" i="56"/>
  <c r="FJ141" i="56"/>
  <c r="FI141" i="56"/>
  <c r="FH141" i="56"/>
  <c r="FG141" i="56"/>
  <c r="FF141" i="56"/>
  <c r="FP141" i="56" s="1"/>
  <c r="FE141" i="56"/>
  <c r="FD141" i="56"/>
  <c r="FB141" i="56"/>
  <c r="FA141" i="56"/>
  <c r="EZ141" i="56"/>
  <c r="EY141" i="56"/>
  <c r="EX141" i="56"/>
  <c r="EW141" i="56"/>
  <c r="EV141" i="56"/>
  <c r="EU141" i="56"/>
  <c r="ET141" i="56"/>
  <c r="ES141" i="56"/>
  <c r="ER141" i="56"/>
  <c r="EQ141" i="56"/>
  <c r="EP141" i="56"/>
  <c r="EO141" i="56"/>
  <c r="EN141" i="56"/>
  <c r="EM141" i="56"/>
  <c r="EL141" i="56"/>
  <c r="EK141" i="56"/>
  <c r="EJ141" i="56"/>
  <c r="EI141" i="56"/>
  <c r="EH141" i="56"/>
  <c r="EG141" i="56"/>
  <c r="EF141" i="56"/>
  <c r="EE141" i="56"/>
  <c r="ED141" i="56"/>
  <c r="EC141" i="56"/>
  <c r="EB141" i="56"/>
  <c r="EA141" i="56"/>
  <c r="DU141" i="56"/>
  <c r="DT141" i="56"/>
  <c r="DS141" i="56"/>
  <c r="DR141" i="56"/>
  <c r="DQ141" i="56"/>
  <c r="DP141" i="56"/>
  <c r="DO141" i="56"/>
  <c r="DN141" i="56"/>
  <c r="DK141" i="56"/>
  <c r="DJ141" i="56"/>
  <c r="DI141" i="56"/>
  <c r="DH141" i="56"/>
  <c r="DG141" i="56"/>
  <c r="DF141" i="56"/>
  <c r="DE141" i="56"/>
  <c r="DD141" i="56"/>
  <c r="DB141" i="56"/>
  <c r="DA141" i="56"/>
  <c r="CV141" i="56"/>
  <c r="CU141" i="56"/>
  <c r="CT141" i="56"/>
  <c r="CS141" i="56"/>
  <c r="GN141" i="56" s="1"/>
  <c r="CR141" i="56"/>
  <c r="GM141" i="56" s="1"/>
  <c r="CQ141" i="56"/>
  <c r="GL141" i="56" s="1"/>
  <c r="CP141" i="56"/>
  <c r="GJ141" i="56" s="1"/>
  <c r="GK141" i="56" s="1"/>
  <c r="CO141" i="56"/>
  <c r="DZ141" i="56" s="1"/>
  <c r="CN141" i="56"/>
  <c r="DY141" i="56" s="1"/>
  <c r="CM141" i="56"/>
  <c r="DX141" i="56" s="1"/>
  <c r="CL141" i="56"/>
  <c r="DW141" i="56" s="1"/>
  <c r="CG141" i="56" a="1"/>
  <c r="CG141" i="56" s="1"/>
  <c r="AV141" i="56"/>
  <c r="J141" i="56"/>
  <c r="G141" i="56"/>
  <c r="IL45" i="56"/>
  <c r="HX45" i="56" a="1"/>
  <c r="HX45" i="56" s="1"/>
  <c r="IW45" i="56" s="1"/>
  <c r="HW45" i="56" a="1"/>
  <c r="HW45" i="56" s="1"/>
  <c r="IV45" i="56" s="1"/>
  <c r="HV45" i="56" a="1"/>
  <c r="HV45" i="56" s="1"/>
  <c r="IU45" i="56" s="1"/>
  <c r="HU45" i="56" a="1"/>
  <c r="HU45" i="56" s="1"/>
  <c r="IT45" i="56" s="1"/>
  <c r="HT45" i="56" a="1"/>
  <c r="HT45" i="56" s="1"/>
  <c r="IS45" i="56" s="1"/>
  <c r="HS45" i="56" a="1"/>
  <c r="HS45" i="56" s="1"/>
  <c r="IR45" i="56" s="1"/>
  <c r="HR45" i="56" a="1"/>
  <c r="HR45" i="56" s="1"/>
  <c r="IQ45" i="56" s="1"/>
  <c r="HQ45" i="56" a="1"/>
  <c r="HQ45" i="56" s="1"/>
  <c r="IP45" i="56" s="1"/>
  <c r="HP45" i="56" a="1"/>
  <c r="HP45" i="56" s="1"/>
  <c r="IO45" i="56" s="1"/>
  <c r="HL45" i="56"/>
  <c r="HJ45" i="56"/>
  <c r="HH45" i="56"/>
  <c r="HB45" i="56"/>
  <c r="HA45" i="56"/>
  <c r="GZ45" i="56"/>
  <c r="GY45" i="56"/>
  <c r="GX45" i="56"/>
  <c r="GW45" i="56"/>
  <c r="GV45" i="56"/>
  <c r="GU45" i="56"/>
  <c r="GT45" i="56"/>
  <c r="GP45" i="56"/>
  <c r="GI45" i="56"/>
  <c r="GH45" i="56"/>
  <c r="GG45" i="56"/>
  <c r="GF45" i="56"/>
  <c r="GE45" i="56"/>
  <c r="GD45" i="56"/>
  <c r="GC45" i="56"/>
  <c r="GB45" i="56"/>
  <c r="GA45" i="56"/>
  <c r="FZ45" i="56"/>
  <c r="FY45" i="56"/>
  <c r="FX45" i="56"/>
  <c r="FW45" i="56"/>
  <c r="FV45" i="56"/>
  <c r="FU45" i="56"/>
  <c r="FT45" i="56"/>
  <c r="FS45" i="56"/>
  <c r="FR45" i="56"/>
  <c r="FQ45" i="56"/>
  <c r="FJ45" i="56"/>
  <c r="FI45" i="56"/>
  <c r="FH45" i="56"/>
  <c r="FG45" i="56"/>
  <c r="FF45" i="56"/>
  <c r="FE45" i="56"/>
  <c r="FD45" i="56"/>
  <c r="FC45" i="56"/>
  <c r="FB45" i="56"/>
  <c r="FA45" i="56"/>
  <c r="EZ45" i="56"/>
  <c r="EY45" i="56"/>
  <c r="EX45" i="56"/>
  <c r="EW45" i="56"/>
  <c r="EV45" i="56"/>
  <c r="EU45" i="56"/>
  <c r="ET45" i="56"/>
  <c r="ES45" i="56"/>
  <c r="ER45" i="56"/>
  <c r="EQ45" i="56"/>
  <c r="EP45" i="56"/>
  <c r="EO45" i="56"/>
  <c r="EN45" i="56"/>
  <c r="EM45" i="56"/>
  <c r="EL45" i="56"/>
  <c r="EK45" i="56"/>
  <c r="EJ45" i="56"/>
  <c r="EI45" i="56"/>
  <c r="EH45" i="56"/>
  <c r="EG45" i="56"/>
  <c r="EF45" i="56"/>
  <c r="EE45" i="56"/>
  <c r="ED45" i="56"/>
  <c r="EC45" i="56"/>
  <c r="EB45" i="56"/>
  <c r="EA45" i="56"/>
  <c r="DV45" i="56"/>
  <c r="DU45" i="56"/>
  <c r="DT45" i="56"/>
  <c r="DS45" i="56"/>
  <c r="DR45" i="56"/>
  <c r="DQ45" i="56"/>
  <c r="DP45" i="56"/>
  <c r="DO45" i="56"/>
  <c r="DN45" i="56"/>
  <c r="DK45" i="56"/>
  <c r="DJ45" i="56"/>
  <c r="DI45" i="56"/>
  <c r="DH45" i="56"/>
  <c r="DG45" i="56"/>
  <c r="DF45" i="56"/>
  <c r="DE45" i="56"/>
  <c r="DD45" i="56"/>
  <c r="DC45" i="56"/>
  <c r="DB45" i="56"/>
  <c r="DA45" i="56"/>
  <c r="CV45" i="56"/>
  <c r="CU45" i="56"/>
  <c r="CT45" i="56"/>
  <c r="CS45" i="56"/>
  <c r="GN45" i="56" s="1"/>
  <c r="CR45" i="56"/>
  <c r="GM45" i="56" s="1"/>
  <c r="CQ45" i="56"/>
  <c r="GL45" i="56" s="1"/>
  <c r="CP45" i="56"/>
  <c r="GJ45" i="56" s="1"/>
  <c r="GK45" i="56" s="1"/>
  <c r="CO45" i="56"/>
  <c r="DZ45" i="56" s="1"/>
  <c r="CN45" i="56"/>
  <c r="DY45" i="56" s="1"/>
  <c r="CM45" i="56"/>
  <c r="DX45" i="56" s="1"/>
  <c r="CL45" i="56"/>
  <c r="DW45" i="56" s="1"/>
  <c r="CG45" i="56" a="1"/>
  <c r="CG45" i="56" s="1"/>
  <c r="CI45" i="56" s="1"/>
  <c r="CX45" i="56" s="1"/>
  <c r="AV45" i="56"/>
  <c r="J45" i="56"/>
  <c r="G45" i="56"/>
  <c r="IL155" i="56"/>
  <c r="HX155" i="56" a="1"/>
  <c r="HX155" i="56" s="1"/>
  <c r="IW155" i="56" s="1"/>
  <c r="HW155" i="56" a="1"/>
  <c r="HW155" i="56" s="1"/>
  <c r="IV155" i="56" s="1"/>
  <c r="HV155" i="56" a="1"/>
  <c r="HV155" i="56" s="1"/>
  <c r="IU155" i="56" s="1"/>
  <c r="HU155" i="56" a="1"/>
  <c r="HU155" i="56" s="1"/>
  <c r="IT155" i="56" s="1"/>
  <c r="HT155" i="56" a="1"/>
  <c r="HT155" i="56" s="1"/>
  <c r="IS155" i="56" s="1"/>
  <c r="HS155" i="56" a="1"/>
  <c r="HS155" i="56" s="1"/>
  <c r="IR155" i="56" s="1"/>
  <c r="HR155" i="56" a="1"/>
  <c r="HR155" i="56" s="1"/>
  <c r="IQ155" i="56" s="1"/>
  <c r="HQ155" i="56" a="1"/>
  <c r="HQ155" i="56" s="1"/>
  <c r="IP155" i="56" s="1"/>
  <c r="HP155" i="56" a="1"/>
  <c r="HP155" i="56" s="1"/>
  <c r="IO155" i="56" s="1"/>
  <c r="HL155" i="56"/>
  <c r="HJ155" i="56"/>
  <c r="HH155" i="56"/>
  <c r="HB155" i="56"/>
  <c r="HA155" i="56"/>
  <c r="GZ155" i="56"/>
  <c r="GY155" i="56"/>
  <c r="GX155" i="56"/>
  <c r="GW155" i="56"/>
  <c r="GV155" i="56"/>
  <c r="GU155" i="56"/>
  <c r="GT155" i="56"/>
  <c r="GP155" i="56"/>
  <c r="GI155" i="56"/>
  <c r="GH155" i="56"/>
  <c r="GG155" i="56"/>
  <c r="GF155" i="56"/>
  <c r="GE155" i="56"/>
  <c r="GD155" i="56"/>
  <c r="GC155" i="56"/>
  <c r="GB155" i="56"/>
  <c r="GA155" i="56"/>
  <c r="FZ155" i="56"/>
  <c r="FY155" i="56"/>
  <c r="FX155" i="56"/>
  <c r="FW155" i="56"/>
  <c r="FV155" i="56"/>
  <c r="FU155" i="56"/>
  <c r="FT155" i="56"/>
  <c r="FS155" i="56"/>
  <c r="FR155" i="56"/>
  <c r="FQ155" i="56"/>
  <c r="FJ155" i="56"/>
  <c r="FI155" i="56"/>
  <c r="FH155" i="56"/>
  <c r="FG155" i="56"/>
  <c r="FF155" i="56"/>
  <c r="FP155" i="56" s="1"/>
  <c r="FE155" i="56"/>
  <c r="FD155" i="56"/>
  <c r="FC155" i="56"/>
  <c r="FB155" i="56"/>
  <c r="FA155" i="56"/>
  <c r="EZ155" i="56"/>
  <c r="EY155" i="56"/>
  <c r="EX155" i="56"/>
  <c r="EW155" i="56"/>
  <c r="EV155" i="56"/>
  <c r="EU155" i="56"/>
  <c r="ET155" i="56"/>
  <c r="ES155" i="56"/>
  <c r="ER155" i="56"/>
  <c r="EQ155" i="56"/>
  <c r="EP155" i="56"/>
  <c r="EO155" i="56"/>
  <c r="EN155" i="56"/>
  <c r="EM155" i="56"/>
  <c r="EL155" i="56"/>
  <c r="EK155" i="56"/>
  <c r="EJ155" i="56"/>
  <c r="EI155" i="56"/>
  <c r="EH155" i="56"/>
  <c r="EG155" i="56"/>
  <c r="EF155" i="56"/>
  <c r="EE155" i="56"/>
  <c r="ED155" i="56"/>
  <c r="EC155" i="56"/>
  <c r="EB155" i="56"/>
  <c r="EA155" i="56"/>
  <c r="DV155" i="56"/>
  <c r="DU155" i="56"/>
  <c r="DT155" i="56"/>
  <c r="DS155" i="56"/>
  <c r="DR155" i="56"/>
  <c r="DQ155" i="56"/>
  <c r="DP155" i="56"/>
  <c r="DO155" i="56"/>
  <c r="DN155" i="56"/>
  <c r="DK155" i="56"/>
  <c r="DJ155" i="56"/>
  <c r="DI155" i="56"/>
  <c r="DH155" i="56"/>
  <c r="DG155" i="56"/>
  <c r="DF155" i="56"/>
  <c r="DE155" i="56"/>
  <c r="DD155" i="56"/>
  <c r="DC155" i="56"/>
  <c r="DB155" i="56"/>
  <c r="DA155" i="56"/>
  <c r="CV155" i="56"/>
  <c r="CU155" i="56"/>
  <c r="CT155" i="56"/>
  <c r="CS155" i="56"/>
  <c r="GN155" i="56" s="1"/>
  <c r="CR155" i="56"/>
  <c r="GM155" i="56" s="1"/>
  <c r="CQ155" i="56"/>
  <c r="GL155" i="56" s="1"/>
  <c r="CP155" i="56"/>
  <c r="GJ155" i="56" s="1"/>
  <c r="GK155" i="56" s="1"/>
  <c r="CO155" i="56"/>
  <c r="DZ155" i="56" s="1"/>
  <c r="CN155" i="56"/>
  <c r="DY155" i="56" s="1"/>
  <c r="CM155" i="56"/>
  <c r="DX155" i="56" s="1"/>
  <c r="CL155" i="56"/>
  <c r="DW155" i="56" s="1"/>
  <c r="CG155" i="56" a="1"/>
  <c r="CG155" i="56" s="1"/>
  <c r="AV155" i="56"/>
  <c r="J155" i="56"/>
  <c r="G155" i="56"/>
  <c r="IL44" i="56"/>
  <c r="HX44" i="56" a="1"/>
  <c r="HX44" i="56" s="1"/>
  <c r="IW44" i="56" s="1"/>
  <c r="HW44" i="56" a="1"/>
  <c r="HW44" i="56" s="1"/>
  <c r="IV44" i="56" s="1"/>
  <c r="HV44" i="56" a="1"/>
  <c r="HV44" i="56" s="1"/>
  <c r="IU44" i="56" s="1"/>
  <c r="HU44" i="56" a="1"/>
  <c r="HU44" i="56" s="1"/>
  <c r="IT44" i="56" s="1"/>
  <c r="HT44" i="56" a="1"/>
  <c r="HT44" i="56" s="1"/>
  <c r="IS44" i="56" s="1"/>
  <c r="HS44" i="56" a="1"/>
  <c r="HS44" i="56" s="1"/>
  <c r="IR44" i="56" s="1"/>
  <c r="HR44" i="56" a="1"/>
  <c r="HR44" i="56" s="1"/>
  <c r="IQ44" i="56" s="1"/>
  <c r="HQ44" i="56" a="1"/>
  <c r="HQ44" i="56" s="1"/>
  <c r="IP44" i="56" s="1"/>
  <c r="HP44" i="56" a="1"/>
  <c r="HP44" i="56" s="1"/>
  <c r="IO44" i="56" s="1"/>
  <c r="HL44" i="56"/>
  <c r="HJ44" i="56"/>
  <c r="HH44" i="56"/>
  <c r="HI44" i="56" s="1"/>
  <c r="HB44" i="56"/>
  <c r="HA44" i="56"/>
  <c r="GZ44" i="56"/>
  <c r="GY44" i="56"/>
  <c r="GX44" i="56"/>
  <c r="GW44" i="56"/>
  <c r="GV44" i="56"/>
  <c r="GU44" i="56"/>
  <c r="GT44" i="56"/>
  <c r="GP44" i="56"/>
  <c r="GI44" i="56"/>
  <c r="GH44" i="56"/>
  <c r="GG44" i="56"/>
  <c r="GF44" i="56"/>
  <c r="GE44" i="56"/>
  <c r="GD44" i="56"/>
  <c r="GC44" i="56"/>
  <c r="GB44" i="56"/>
  <c r="GA44" i="56"/>
  <c r="FZ44" i="56"/>
  <c r="FY44" i="56"/>
  <c r="FX44" i="56"/>
  <c r="FW44" i="56"/>
  <c r="FV44" i="56"/>
  <c r="FU44" i="56"/>
  <c r="FT44" i="56"/>
  <c r="FS44" i="56"/>
  <c r="FR44" i="56"/>
  <c r="FQ44" i="56"/>
  <c r="FJ44" i="56"/>
  <c r="FI44" i="56"/>
  <c r="FH44" i="56"/>
  <c r="FG44" i="56"/>
  <c r="FF44" i="56"/>
  <c r="FP44" i="56" s="1"/>
  <c r="FE44" i="56"/>
  <c r="FD44" i="56"/>
  <c r="FC44" i="56"/>
  <c r="FB44" i="56"/>
  <c r="FA44" i="56"/>
  <c r="EZ44" i="56"/>
  <c r="EY44" i="56"/>
  <c r="EX44" i="56"/>
  <c r="EW44" i="56"/>
  <c r="EV44" i="56"/>
  <c r="EU44" i="56"/>
  <c r="ET44" i="56"/>
  <c r="ES44" i="56"/>
  <c r="ER44" i="56"/>
  <c r="EQ44" i="56"/>
  <c r="EP44" i="56"/>
  <c r="EO44" i="56"/>
  <c r="EN44" i="56"/>
  <c r="EM44" i="56"/>
  <c r="EL44" i="56"/>
  <c r="EK44" i="56"/>
  <c r="EJ44" i="56"/>
  <c r="EI44" i="56"/>
  <c r="EH44" i="56"/>
  <c r="EG44" i="56"/>
  <c r="EF44" i="56"/>
  <c r="EE44" i="56"/>
  <c r="ED44" i="56"/>
  <c r="EC44" i="56"/>
  <c r="EB44" i="56"/>
  <c r="EA44" i="56"/>
  <c r="DV44" i="56"/>
  <c r="DU44" i="56"/>
  <c r="DT44" i="56"/>
  <c r="DS44" i="56"/>
  <c r="DR44" i="56"/>
  <c r="DQ44" i="56"/>
  <c r="DP44" i="56"/>
  <c r="DO44" i="56"/>
  <c r="DN44" i="56"/>
  <c r="DK44" i="56"/>
  <c r="DJ44" i="56"/>
  <c r="DI44" i="56"/>
  <c r="DH44" i="56"/>
  <c r="DG44" i="56"/>
  <c r="DF44" i="56"/>
  <c r="DE44" i="56"/>
  <c r="DD44" i="56"/>
  <c r="DC44" i="56"/>
  <c r="DB44" i="56"/>
  <c r="DA44" i="56"/>
  <c r="CV44" i="56"/>
  <c r="CU44" i="56"/>
  <c r="CT44" i="56"/>
  <c r="CS44" i="56"/>
  <c r="GN44" i="56" s="1"/>
  <c r="CR44" i="56"/>
  <c r="GM44" i="56" s="1"/>
  <c r="CQ44" i="56"/>
  <c r="GL44" i="56" s="1"/>
  <c r="CP44" i="56"/>
  <c r="GJ44" i="56" s="1"/>
  <c r="GK44" i="56" s="1"/>
  <c r="CO44" i="56"/>
  <c r="DZ44" i="56" s="1"/>
  <c r="CN44" i="56"/>
  <c r="DY44" i="56" s="1"/>
  <c r="CM44" i="56"/>
  <c r="DX44" i="56" s="1"/>
  <c r="CL44" i="56"/>
  <c r="DW44" i="56" s="1"/>
  <c r="CG44" i="56" a="1"/>
  <c r="CG44" i="56" s="1"/>
  <c r="CK44" i="56" s="1"/>
  <c r="CZ44" i="56" s="1"/>
  <c r="AV44" i="56"/>
  <c r="J44" i="56"/>
  <c r="G44" i="56"/>
  <c r="IL88" i="56"/>
  <c r="HX88" i="56" a="1"/>
  <c r="HX88" i="56" s="1"/>
  <c r="IW88" i="56" s="1"/>
  <c r="HW88" i="56" a="1"/>
  <c r="HW88" i="56" s="1"/>
  <c r="IV88" i="56" s="1"/>
  <c r="HV88" i="56" a="1"/>
  <c r="HV88" i="56" s="1"/>
  <c r="IU88" i="56" s="1"/>
  <c r="HU88" i="56" a="1"/>
  <c r="HU88" i="56" s="1"/>
  <c r="IT88" i="56" s="1"/>
  <c r="HT88" i="56" a="1"/>
  <c r="HT88" i="56" s="1"/>
  <c r="IS88" i="56" s="1"/>
  <c r="HS88" i="56" a="1"/>
  <c r="HS88" i="56" s="1"/>
  <c r="IR88" i="56" s="1"/>
  <c r="HR88" i="56" a="1"/>
  <c r="HR88" i="56" s="1"/>
  <c r="IQ88" i="56" s="1"/>
  <c r="HQ88" i="56" a="1"/>
  <c r="HQ88" i="56" s="1"/>
  <c r="IP88" i="56" s="1"/>
  <c r="HP88" i="56" a="1"/>
  <c r="HP88" i="56" s="1"/>
  <c r="IO88" i="56" s="1"/>
  <c r="HL88" i="56"/>
  <c r="HJ88" i="56"/>
  <c r="HH88" i="56"/>
  <c r="HB88" i="56"/>
  <c r="HA88" i="56"/>
  <c r="GZ88" i="56"/>
  <c r="GY88" i="56"/>
  <c r="GX88" i="56"/>
  <c r="GW88" i="56"/>
  <c r="GV88" i="56"/>
  <c r="GU88" i="56"/>
  <c r="GT88" i="56"/>
  <c r="GP88" i="56"/>
  <c r="GI88" i="56"/>
  <c r="GH88" i="56"/>
  <c r="GG88" i="56"/>
  <c r="GF88" i="56"/>
  <c r="GE88" i="56"/>
  <c r="GD88" i="56"/>
  <c r="GC88" i="56"/>
  <c r="GB88" i="56"/>
  <c r="GA88" i="56"/>
  <c r="FZ88" i="56"/>
  <c r="FY88" i="56"/>
  <c r="FX88" i="56"/>
  <c r="FW88" i="56"/>
  <c r="FV88" i="56"/>
  <c r="FU88" i="56"/>
  <c r="FT88" i="56"/>
  <c r="FS88" i="56"/>
  <c r="FR88" i="56"/>
  <c r="FQ88" i="56"/>
  <c r="FJ88" i="56"/>
  <c r="FI88" i="56"/>
  <c r="FH88" i="56"/>
  <c r="FG88" i="56"/>
  <c r="FF88" i="56"/>
  <c r="FP88" i="56" s="1"/>
  <c r="FE88" i="56"/>
  <c r="FD88" i="56"/>
  <c r="FC88" i="56"/>
  <c r="FB88" i="56"/>
  <c r="FA88" i="56"/>
  <c r="EZ88" i="56"/>
  <c r="EY88" i="56"/>
  <c r="EX88" i="56"/>
  <c r="EW88" i="56"/>
  <c r="EV88" i="56"/>
  <c r="EU88" i="56"/>
  <c r="ET88" i="56"/>
  <c r="ES88" i="56"/>
  <c r="ER88" i="56"/>
  <c r="EQ88" i="56"/>
  <c r="EP88" i="56"/>
  <c r="EO88" i="56"/>
  <c r="EN88" i="56"/>
  <c r="EM88" i="56"/>
  <c r="EL88" i="56"/>
  <c r="EK88" i="56"/>
  <c r="EJ88" i="56"/>
  <c r="EI88" i="56"/>
  <c r="EH88" i="56"/>
  <c r="EG88" i="56"/>
  <c r="EF88" i="56"/>
  <c r="EE88" i="56"/>
  <c r="ED88" i="56"/>
  <c r="EC88" i="56"/>
  <c r="EB88" i="56"/>
  <c r="EA88" i="56"/>
  <c r="DV88" i="56"/>
  <c r="DU88" i="56"/>
  <c r="DT88" i="56"/>
  <c r="DS88" i="56"/>
  <c r="DR88" i="56"/>
  <c r="DQ88" i="56"/>
  <c r="DP88" i="56"/>
  <c r="DO88" i="56"/>
  <c r="DN88" i="56"/>
  <c r="DK88" i="56"/>
  <c r="DJ88" i="56"/>
  <c r="DI88" i="56"/>
  <c r="DH88" i="56"/>
  <c r="DG88" i="56"/>
  <c r="DF88" i="56"/>
  <c r="DE88" i="56"/>
  <c r="DD88" i="56"/>
  <c r="DC88" i="56"/>
  <c r="DB88" i="56"/>
  <c r="DA88" i="56"/>
  <c r="CV88" i="56"/>
  <c r="CU88" i="56"/>
  <c r="CT88" i="56"/>
  <c r="CS88" i="56"/>
  <c r="GN88" i="56" s="1"/>
  <c r="CR88" i="56"/>
  <c r="GM88" i="56" s="1"/>
  <c r="CQ88" i="56"/>
  <c r="GL88" i="56" s="1"/>
  <c r="CP88" i="56"/>
  <c r="GJ88" i="56" s="1"/>
  <c r="GK88" i="56" s="1"/>
  <c r="CO88" i="56"/>
  <c r="DZ88" i="56" s="1"/>
  <c r="CN88" i="56"/>
  <c r="DY88" i="56" s="1"/>
  <c r="CM88" i="56"/>
  <c r="DX88" i="56" s="1"/>
  <c r="CL88" i="56"/>
  <c r="DW88" i="56" s="1"/>
  <c r="CG88" i="56" a="1"/>
  <c r="CG88" i="56" s="1"/>
  <c r="AV88" i="56"/>
  <c r="J88" i="56"/>
  <c r="G88" i="56"/>
  <c r="HX87" i="56" a="1"/>
  <c r="HX87" i="56" s="1"/>
  <c r="IW87" i="56" s="1"/>
  <c r="HW87" i="56" a="1"/>
  <c r="HW87" i="56" s="1"/>
  <c r="IV87" i="56" s="1"/>
  <c r="HV87" i="56" a="1"/>
  <c r="HV87" i="56" s="1"/>
  <c r="IU87" i="56" s="1"/>
  <c r="HU87" i="56" a="1"/>
  <c r="HU87" i="56" s="1"/>
  <c r="IT87" i="56" s="1"/>
  <c r="HT87" i="56" a="1"/>
  <c r="HT87" i="56" s="1"/>
  <c r="IS87" i="56" s="1"/>
  <c r="HS87" i="56" a="1"/>
  <c r="HS87" i="56" s="1"/>
  <c r="IR87" i="56" s="1"/>
  <c r="HR87" i="56" a="1"/>
  <c r="HR87" i="56" s="1"/>
  <c r="IQ87" i="56" s="1"/>
  <c r="HQ87" i="56" a="1"/>
  <c r="HQ87" i="56" s="1"/>
  <c r="IP87" i="56" s="1"/>
  <c r="HP87" i="56" a="1"/>
  <c r="HP87" i="56" s="1"/>
  <c r="IO87" i="56" s="1"/>
  <c r="HL87" i="56"/>
  <c r="HJ87" i="56"/>
  <c r="HH87" i="56"/>
  <c r="HB87" i="56"/>
  <c r="HA87" i="56"/>
  <c r="GZ87" i="56"/>
  <c r="GY87" i="56"/>
  <c r="GX87" i="56"/>
  <c r="GW87" i="56"/>
  <c r="GV87" i="56"/>
  <c r="GU87" i="56"/>
  <c r="GT87" i="56"/>
  <c r="GP87" i="56"/>
  <c r="GI87" i="56"/>
  <c r="GH87" i="56"/>
  <c r="GG87" i="56"/>
  <c r="GF87" i="56"/>
  <c r="GE87" i="56"/>
  <c r="GB87" i="56"/>
  <c r="GA87" i="56"/>
  <c r="FZ87" i="56"/>
  <c r="FY87" i="56"/>
  <c r="FW87" i="56"/>
  <c r="FV87" i="56"/>
  <c r="FU87" i="56"/>
  <c r="FT87" i="56"/>
  <c r="FS87" i="56"/>
  <c r="FR87" i="56"/>
  <c r="FQ87" i="56"/>
  <c r="FJ87" i="56"/>
  <c r="FI87" i="56"/>
  <c r="FH87" i="56"/>
  <c r="FG87" i="56"/>
  <c r="FF87" i="56"/>
  <c r="FP87" i="56" s="1"/>
  <c r="FE87" i="56"/>
  <c r="FD87" i="56"/>
  <c r="FB87" i="56"/>
  <c r="FA87" i="56"/>
  <c r="EZ87" i="56"/>
  <c r="EY87" i="56"/>
  <c r="EX87" i="56"/>
  <c r="EW87" i="56"/>
  <c r="EV87" i="56"/>
  <c r="EU87" i="56"/>
  <c r="ET87" i="56"/>
  <c r="ES87" i="56"/>
  <c r="ER87" i="56"/>
  <c r="EQ87" i="56"/>
  <c r="EP87" i="56"/>
  <c r="EO87" i="56"/>
  <c r="EN87" i="56"/>
  <c r="EM87" i="56"/>
  <c r="EL87" i="56"/>
  <c r="EK87" i="56"/>
  <c r="EJ87" i="56"/>
  <c r="EI87" i="56"/>
  <c r="EH87" i="56"/>
  <c r="EG87" i="56"/>
  <c r="EF87" i="56"/>
  <c r="EE87" i="56"/>
  <c r="ED87" i="56"/>
  <c r="EC87" i="56"/>
  <c r="EB87" i="56"/>
  <c r="EA87" i="56"/>
  <c r="DU87" i="56"/>
  <c r="DT87" i="56"/>
  <c r="DS87" i="56"/>
  <c r="DR87" i="56"/>
  <c r="DQ87" i="56"/>
  <c r="DP87" i="56"/>
  <c r="DO87" i="56"/>
  <c r="DN87" i="56"/>
  <c r="DK87" i="56"/>
  <c r="DJ87" i="56"/>
  <c r="DI87" i="56"/>
  <c r="DH87" i="56"/>
  <c r="DG87" i="56"/>
  <c r="DF87" i="56"/>
  <c r="DE87" i="56"/>
  <c r="DD87" i="56"/>
  <c r="DB87" i="56"/>
  <c r="DA87" i="56"/>
  <c r="CV87" i="56"/>
  <c r="CU87" i="56"/>
  <c r="CT87" i="56"/>
  <c r="CS87" i="56"/>
  <c r="GN87" i="56" s="1"/>
  <c r="CR87" i="56"/>
  <c r="GM87" i="56" s="1"/>
  <c r="CQ87" i="56"/>
  <c r="GL87" i="56" s="1"/>
  <c r="CP87" i="56"/>
  <c r="GJ87" i="56" s="1"/>
  <c r="GK87" i="56" s="1"/>
  <c r="CO87" i="56"/>
  <c r="DZ87" i="56" s="1"/>
  <c r="CN87" i="56"/>
  <c r="DY87" i="56" s="1"/>
  <c r="CM87" i="56"/>
  <c r="DX87" i="56" s="1"/>
  <c r="CL87" i="56"/>
  <c r="DW87" i="56" s="1"/>
  <c r="CG87" i="56" a="1"/>
  <c r="CG87" i="56" s="1"/>
  <c r="AV87" i="56"/>
  <c r="J87" i="56"/>
  <c r="G87" i="56"/>
  <c r="HX75" i="56" a="1"/>
  <c r="HX75" i="56" s="1"/>
  <c r="IW75" i="56" s="1"/>
  <c r="HW75" i="56" a="1"/>
  <c r="HW75" i="56" s="1"/>
  <c r="IV75" i="56" s="1"/>
  <c r="HV75" i="56" a="1"/>
  <c r="HV75" i="56" s="1"/>
  <c r="IU75" i="56" s="1"/>
  <c r="HU75" i="56" a="1"/>
  <c r="HU75" i="56" s="1"/>
  <c r="IT75" i="56" s="1"/>
  <c r="HT75" i="56" a="1"/>
  <c r="HT75" i="56" s="1"/>
  <c r="IS75" i="56" s="1"/>
  <c r="HS75" i="56" a="1"/>
  <c r="HS75" i="56" s="1"/>
  <c r="IR75" i="56" s="1"/>
  <c r="HR75" i="56" a="1"/>
  <c r="HR75" i="56" s="1"/>
  <c r="IQ75" i="56" s="1"/>
  <c r="HQ75" i="56" a="1"/>
  <c r="HQ75" i="56" s="1"/>
  <c r="IP75" i="56" s="1"/>
  <c r="HP75" i="56" a="1"/>
  <c r="HP75" i="56" s="1"/>
  <c r="IO75" i="56" s="1"/>
  <c r="HL75" i="56"/>
  <c r="HJ75" i="56"/>
  <c r="HH75" i="56"/>
  <c r="HI75" i="56" s="1"/>
  <c r="HB75" i="56"/>
  <c r="HA75" i="56"/>
  <c r="GZ75" i="56"/>
  <c r="GY75" i="56"/>
  <c r="GX75" i="56"/>
  <c r="GW75" i="56"/>
  <c r="GV75" i="56"/>
  <c r="GU75" i="56"/>
  <c r="GT75" i="56"/>
  <c r="GP75" i="56"/>
  <c r="GI75" i="56"/>
  <c r="GH75" i="56"/>
  <c r="GG75" i="56"/>
  <c r="GF75" i="56"/>
  <c r="GE75" i="56"/>
  <c r="GB75" i="56"/>
  <c r="GA75" i="56"/>
  <c r="FZ75" i="56"/>
  <c r="FY75" i="56"/>
  <c r="FW75" i="56"/>
  <c r="FV75" i="56"/>
  <c r="FU75" i="56"/>
  <c r="FT75" i="56"/>
  <c r="FS75" i="56"/>
  <c r="FR75" i="56"/>
  <c r="FQ75" i="56"/>
  <c r="FJ75" i="56"/>
  <c r="FI75" i="56"/>
  <c r="FH75" i="56"/>
  <c r="FG75" i="56"/>
  <c r="FF75" i="56"/>
  <c r="FP75" i="56" s="1"/>
  <c r="FE75" i="56"/>
  <c r="FD75" i="56"/>
  <c r="FB75" i="56"/>
  <c r="FA75" i="56"/>
  <c r="EZ75" i="56"/>
  <c r="EY75" i="56"/>
  <c r="EX75" i="56"/>
  <c r="EW75" i="56"/>
  <c r="EV75" i="56"/>
  <c r="EU75" i="56"/>
  <c r="ET75" i="56"/>
  <c r="ES75" i="56"/>
  <c r="ER75" i="56"/>
  <c r="EQ75" i="56"/>
  <c r="EP75" i="56"/>
  <c r="EO75" i="56"/>
  <c r="EN75" i="56"/>
  <c r="EM75" i="56"/>
  <c r="EL75" i="56"/>
  <c r="EK75" i="56"/>
  <c r="EJ75" i="56"/>
  <c r="EI75" i="56"/>
  <c r="EH75" i="56"/>
  <c r="EG75" i="56"/>
  <c r="EF75" i="56"/>
  <c r="EE75" i="56"/>
  <c r="ED75" i="56"/>
  <c r="EC75" i="56"/>
  <c r="EB75" i="56"/>
  <c r="EA75" i="56"/>
  <c r="DU75" i="56"/>
  <c r="DT75" i="56"/>
  <c r="DS75" i="56"/>
  <c r="DR75" i="56"/>
  <c r="DQ75" i="56"/>
  <c r="DP75" i="56"/>
  <c r="DO75" i="56"/>
  <c r="DN75" i="56"/>
  <c r="DK75" i="56"/>
  <c r="DJ75" i="56"/>
  <c r="DI75" i="56"/>
  <c r="DH75" i="56"/>
  <c r="DG75" i="56"/>
  <c r="DF75" i="56"/>
  <c r="DE75" i="56"/>
  <c r="DD75" i="56"/>
  <c r="DB75" i="56"/>
  <c r="DA75" i="56"/>
  <c r="CV75" i="56"/>
  <c r="CU75" i="56"/>
  <c r="CT75" i="56"/>
  <c r="CS75" i="56"/>
  <c r="GN75" i="56" s="1"/>
  <c r="CR75" i="56"/>
  <c r="GM75" i="56" s="1"/>
  <c r="CQ75" i="56"/>
  <c r="GL75" i="56" s="1"/>
  <c r="CP75" i="56"/>
  <c r="GJ75" i="56" s="1"/>
  <c r="GK75" i="56" s="1"/>
  <c r="CO75" i="56"/>
  <c r="DZ75" i="56" s="1"/>
  <c r="CN75" i="56"/>
  <c r="DY75" i="56" s="1"/>
  <c r="CM75" i="56"/>
  <c r="DX75" i="56" s="1"/>
  <c r="CL75" i="56"/>
  <c r="DW75" i="56" s="1"/>
  <c r="CG75" i="56" a="1"/>
  <c r="CG75" i="56" s="1"/>
  <c r="AV75" i="56"/>
  <c r="J75" i="56"/>
  <c r="G75" i="56"/>
  <c r="HX86" i="56" a="1"/>
  <c r="HX86" i="56" s="1"/>
  <c r="IW86" i="56" s="1"/>
  <c r="HW86" i="56" a="1"/>
  <c r="HW86" i="56" s="1"/>
  <c r="IV86" i="56" s="1"/>
  <c r="HV86" i="56" a="1"/>
  <c r="HV86" i="56" s="1"/>
  <c r="IU86" i="56" s="1"/>
  <c r="HU86" i="56" a="1"/>
  <c r="HU86" i="56" s="1"/>
  <c r="IT86" i="56" s="1"/>
  <c r="HT86" i="56" a="1"/>
  <c r="HT86" i="56" s="1"/>
  <c r="IS86" i="56" s="1"/>
  <c r="HS86" i="56" a="1"/>
  <c r="HS86" i="56" s="1"/>
  <c r="IR86" i="56" s="1"/>
  <c r="HR86" i="56" a="1"/>
  <c r="HR86" i="56" s="1"/>
  <c r="IQ86" i="56" s="1"/>
  <c r="HQ86" i="56" a="1"/>
  <c r="HQ86" i="56" s="1"/>
  <c r="IP86" i="56" s="1"/>
  <c r="HP86" i="56" a="1"/>
  <c r="HP86" i="56" s="1"/>
  <c r="IO86" i="56" s="1"/>
  <c r="HL86" i="56"/>
  <c r="HJ86" i="56"/>
  <c r="HH86" i="56"/>
  <c r="HB86" i="56"/>
  <c r="HA86" i="56"/>
  <c r="GZ86" i="56"/>
  <c r="GY86" i="56"/>
  <c r="GX86" i="56"/>
  <c r="GW86" i="56"/>
  <c r="GV86" i="56"/>
  <c r="GU86" i="56"/>
  <c r="GT86" i="56"/>
  <c r="GP86" i="56"/>
  <c r="GI86" i="56"/>
  <c r="GH86" i="56"/>
  <c r="GG86" i="56"/>
  <c r="GF86" i="56"/>
  <c r="GE86" i="56"/>
  <c r="GB86" i="56"/>
  <c r="GA86" i="56"/>
  <c r="FZ86" i="56"/>
  <c r="FY86" i="56"/>
  <c r="FW86" i="56"/>
  <c r="FV86" i="56"/>
  <c r="FU86" i="56"/>
  <c r="FT86" i="56"/>
  <c r="FS86" i="56"/>
  <c r="FR86" i="56"/>
  <c r="FQ86" i="56"/>
  <c r="FJ86" i="56"/>
  <c r="FI86" i="56"/>
  <c r="FH86" i="56"/>
  <c r="FG86" i="56"/>
  <c r="FF86" i="56"/>
  <c r="FP86" i="56" s="1"/>
  <c r="FE86" i="56"/>
  <c r="FD86" i="56"/>
  <c r="FB86" i="56"/>
  <c r="FA86" i="56"/>
  <c r="EZ86" i="56"/>
  <c r="EY86" i="56"/>
  <c r="EX86" i="56"/>
  <c r="EW86" i="56"/>
  <c r="EV86" i="56"/>
  <c r="EU86" i="56"/>
  <c r="ET86" i="56"/>
  <c r="ES86" i="56"/>
  <c r="ER86" i="56"/>
  <c r="EQ86" i="56"/>
  <c r="EP86" i="56"/>
  <c r="EO86" i="56"/>
  <c r="EN86" i="56"/>
  <c r="EM86" i="56"/>
  <c r="EL86" i="56"/>
  <c r="EK86" i="56"/>
  <c r="EJ86" i="56"/>
  <c r="EI86" i="56"/>
  <c r="EH86" i="56"/>
  <c r="EG86" i="56"/>
  <c r="EF86" i="56"/>
  <c r="EE86" i="56"/>
  <c r="ED86" i="56"/>
  <c r="EC86" i="56"/>
  <c r="EB86" i="56"/>
  <c r="EA86" i="56"/>
  <c r="DU86" i="56"/>
  <c r="DT86" i="56"/>
  <c r="DS86" i="56"/>
  <c r="DR86" i="56"/>
  <c r="DQ86" i="56"/>
  <c r="DP86" i="56"/>
  <c r="DO86" i="56"/>
  <c r="DN86" i="56"/>
  <c r="DK86" i="56"/>
  <c r="DJ86" i="56"/>
  <c r="DI86" i="56"/>
  <c r="DH86" i="56"/>
  <c r="DG86" i="56"/>
  <c r="DF86" i="56"/>
  <c r="DE86" i="56"/>
  <c r="DD86" i="56"/>
  <c r="DB86" i="56"/>
  <c r="DA86" i="56"/>
  <c r="CV86" i="56"/>
  <c r="CU86" i="56"/>
  <c r="CT86" i="56"/>
  <c r="CS86" i="56"/>
  <c r="GN86" i="56" s="1"/>
  <c r="CR86" i="56"/>
  <c r="GM86" i="56" s="1"/>
  <c r="CQ86" i="56"/>
  <c r="GL86" i="56" s="1"/>
  <c r="CP86" i="56"/>
  <c r="GJ86" i="56" s="1"/>
  <c r="GK86" i="56" s="1"/>
  <c r="CO86" i="56"/>
  <c r="DZ86" i="56" s="1"/>
  <c r="CN86" i="56"/>
  <c r="DY86" i="56" s="1"/>
  <c r="CM86" i="56"/>
  <c r="DX86" i="56" s="1"/>
  <c r="CL86" i="56"/>
  <c r="DW86" i="56" s="1"/>
  <c r="CG86" i="56" a="1"/>
  <c r="CG86" i="56" s="1"/>
  <c r="AV86" i="56"/>
  <c r="J86" i="56"/>
  <c r="G86" i="56"/>
  <c r="HX95" i="56" a="1"/>
  <c r="HX95" i="56" s="1"/>
  <c r="IW95" i="56" s="1"/>
  <c r="HW95" i="56" a="1"/>
  <c r="HW95" i="56" s="1"/>
  <c r="IV95" i="56" s="1"/>
  <c r="HV95" i="56" a="1"/>
  <c r="HV95" i="56" s="1"/>
  <c r="IU95" i="56" s="1"/>
  <c r="HU95" i="56" a="1"/>
  <c r="HU95" i="56" s="1"/>
  <c r="IT95" i="56" s="1"/>
  <c r="HT95" i="56" a="1"/>
  <c r="HT95" i="56" s="1"/>
  <c r="IS95" i="56" s="1"/>
  <c r="HS95" i="56" a="1"/>
  <c r="HS95" i="56" s="1"/>
  <c r="IR95" i="56" s="1"/>
  <c r="HR95" i="56" a="1"/>
  <c r="HR95" i="56" s="1"/>
  <c r="IQ95" i="56" s="1"/>
  <c r="HQ95" i="56" a="1"/>
  <c r="HQ95" i="56" s="1"/>
  <c r="IP95" i="56" s="1"/>
  <c r="HP95" i="56" a="1"/>
  <c r="HP95" i="56" s="1"/>
  <c r="IO95" i="56" s="1"/>
  <c r="HL95" i="56"/>
  <c r="HJ95" i="56"/>
  <c r="HH95" i="56"/>
  <c r="HB95" i="56"/>
  <c r="HA95" i="56"/>
  <c r="GZ95" i="56"/>
  <c r="GY95" i="56"/>
  <c r="GX95" i="56"/>
  <c r="GW95" i="56"/>
  <c r="GV95" i="56"/>
  <c r="GU95" i="56"/>
  <c r="GT95" i="56"/>
  <c r="GP95" i="56"/>
  <c r="GI95" i="56"/>
  <c r="GH95" i="56"/>
  <c r="GG95" i="56"/>
  <c r="GF95" i="56"/>
  <c r="GE95" i="56"/>
  <c r="GB95" i="56"/>
  <c r="GA95" i="56"/>
  <c r="FZ95" i="56"/>
  <c r="FY95" i="56"/>
  <c r="FW95" i="56"/>
  <c r="FV95" i="56"/>
  <c r="FU95" i="56"/>
  <c r="FT95" i="56"/>
  <c r="FS95" i="56"/>
  <c r="FR95" i="56"/>
  <c r="FQ95" i="56"/>
  <c r="FJ95" i="56"/>
  <c r="FI95" i="56"/>
  <c r="FH95" i="56"/>
  <c r="FG95" i="56"/>
  <c r="FF95" i="56"/>
  <c r="FE95" i="56"/>
  <c r="FD95" i="56"/>
  <c r="FB95" i="56"/>
  <c r="FA95" i="56"/>
  <c r="EZ95" i="56"/>
  <c r="EY95" i="56"/>
  <c r="EX95" i="56"/>
  <c r="EW95" i="56"/>
  <c r="EV95" i="56"/>
  <c r="EU95" i="56"/>
  <c r="ET95" i="56"/>
  <c r="ES95" i="56"/>
  <c r="ER95" i="56"/>
  <c r="EQ95" i="56"/>
  <c r="EP95" i="56"/>
  <c r="EO95" i="56"/>
  <c r="EN95" i="56"/>
  <c r="EM95" i="56"/>
  <c r="EL95" i="56"/>
  <c r="EK95" i="56"/>
  <c r="EJ95" i="56"/>
  <c r="EI95" i="56"/>
  <c r="EH95" i="56"/>
  <c r="EG95" i="56"/>
  <c r="EF95" i="56"/>
  <c r="EE95" i="56"/>
  <c r="ED95" i="56"/>
  <c r="EC95" i="56"/>
  <c r="EB95" i="56"/>
  <c r="EA95" i="56"/>
  <c r="DU95" i="56"/>
  <c r="DT95" i="56"/>
  <c r="DS95" i="56"/>
  <c r="DR95" i="56"/>
  <c r="DQ95" i="56"/>
  <c r="DP95" i="56"/>
  <c r="DO95" i="56"/>
  <c r="DN95" i="56"/>
  <c r="DK95" i="56"/>
  <c r="DJ95" i="56"/>
  <c r="DI95" i="56"/>
  <c r="DH95" i="56"/>
  <c r="DG95" i="56"/>
  <c r="DF95" i="56"/>
  <c r="DE95" i="56"/>
  <c r="DD95" i="56"/>
  <c r="DB95" i="56"/>
  <c r="DA95" i="56"/>
  <c r="CV95" i="56"/>
  <c r="CU95" i="56"/>
  <c r="CT95" i="56"/>
  <c r="CS95" i="56"/>
  <c r="GN95" i="56" s="1"/>
  <c r="CR95" i="56"/>
  <c r="GM95" i="56" s="1"/>
  <c r="CQ95" i="56"/>
  <c r="GL95" i="56" s="1"/>
  <c r="CP95" i="56"/>
  <c r="GJ95" i="56" s="1"/>
  <c r="GK95" i="56" s="1"/>
  <c r="CO95" i="56"/>
  <c r="DZ95" i="56" s="1"/>
  <c r="CN95" i="56"/>
  <c r="DY95" i="56" s="1"/>
  <c r="CM95" i="56"/>
  <c r="DX95" i="56" s="1"/>
  <c r="CL95" i="56"/>
  <c r="DW95" i="56" s="1"/>
  <c r="CG95" i="56" a="1"/>
  <c r="CG95" i="56" s="1"/>
  <c r="AV95" i="56"/>
  <c r="J95" i="56"/>
  <c r="G95" i="56"/>
  <c r="HX167" i="56" a="1"/>
  <c r="HX167" i="56" s="1"/>
  <c r="IW167" i="56" s="1"/>
  <c r="HW167" i="56" a="1"/>
  <c r="HW167" i="56" s="1"/>
  <c r="IV167" i="56" s="1"/>
  <c r="HV167" i="56" a="1"/>
  <c r="HV167" i="56" s="1"/>
  <c r="IU167" i="56" s="1"/>
  <c r="HU167" i="56" a="1"/>
  <c r="HU167" i="56" s="1"/>
  <c r="IT167" i="56" s="1"/>
  <c r="HT167" i="56" a="1"/>
  <c r="HT167" i="56" s="1"/>
  <c r="IS167" i="56" s="1"/>
  <c r="HS167" i="56" a="1"/>
  <c r="HS167" i="56" s="1"/>
  <c r="IR167" i="56" s="1"/>
  <c r="HR167" i="56" a="1"/>
  <c r="HR167" i="56" s="1"/>
  <c r="IQ167" i="56" s="1"/>
  <c r="HQ167" i="56" a="1"/>
  <c r="HQ167" i="56" s="1"/>
  <c r="IP167" i="56" s="1"/>
  <c r="HP167" i="56" a="1"/>
  <c r="HP167" i="56" s="1"/>
  <c r="IO167" i="56" s="1"/>
  <c r="HL167" i="56"/>
  <c r="HJ167" i="56"/>
  <c r="HH167" i="56"/>
  <c r="HB167" i="56"/>
  <c r="HA167" i="56"/>
  <c r="GZ167" i="56"/>
  <c r="GY167" i="56"/>
  <c r="GX167" i="56"/>
  <c r="GW167" i="56"/>
  <c r="GV167" i="56"/>
  <c r="GU167" i="56"/>
  <c r="GT167" i="56"/>
  <c r="GP167" i="56"/>
  <c r="GI167" i="56"/>
  <c r="GH167" i="56"/>
  <c r="GG167" i="56"/>
  <c r="GF167" i="56"/>
  <c r="GE167" i="56"/>
  <c r="GB167" i="56"/>
  <c r="GA167" i="56"/>
  <c r="FZ167" i="56"/>
  <c r="FY167" i="56"/>
  <c r="FW167" i="56"/>
  <c r="FV167" i="56"/>
  <c r="FU167" i="56"/>
  <c r="FT167" i="56"/>
  <c r="FS167" i="56"/>
  <c r="FR167" i="56"/>
  <c r="FQ167" i="56"/>
  <c r="FJ167" i="56"/>
  <c r="FI167" i="56"/>
  <c r="FH167" i="56"/>
  <c r="FG167" i="56"/>
  <c r="FF167" i="56"/>
  <c r="FP167" i="56" s="1"/>
  <c r="FE167" i="56"/>
  <c r="FD167" i="56"/>
  <c r="FB167" i="56"/>
  <c r="FA167" i="56"/>
  <c r="EZ167" i="56"/>
  <c r="EY167" i="56"/>
  <c r="EX167" i="56"/>
  <c r="EW167" i="56"/>
  <c r="EV167" i="56"/>
  <c r="EU167" i="56"/>
  <c r="ET167" i="56"/>
  <c r="ES167" i="56"/>
  <c r="ER167" i="56"/>
  <c r="EQ167" i="56"/>
  <c r="EP167" i="56"/>
  <c r="EO167" i="56"/>
  <c r="EN167" i="56"/>
  <c r="EM167" i="56"/>
  <c r="EL167" i="56"/>
  <c r="EK167" i="56"/>
  <c r="EJ167" i="56"/>
  <c r="EI167" i="56"/>
  <c r="EH167" i="56"/>
  <c r="EG167" i="56"/>
  <c r="EF167" i="56"/>
  <c r="EE167" i="56"/>
  <c r="ED167" i="56"/>
  <c r="EC167" i="56"/>
  <c r="EB167" i="56"/>
  <c r="EA167" i="56"/>
  <c r="DU167" i="56"/>
  <c r="DT167" i="56"/>
  <c r="DS167" i="56"/>
  <c r="DR167" i="56"/>
  <c r="DQ167" i="56"/>
  <c r="DP167" i="56"/>
  <c r="DO167" i="56"/>
  <c r="DN167" i="56"/>
  <c r="DK167" i="56"/>
  <c r="DJ167" i="56"/>
  <c r="DI167" i="56"/>
  <c r="DH167" i="56"/>
  <c r="DG167" i="56"/>
  <c r="DF167" i="56"/>
  <c r="DE167" i="56"/>
  <c r="DD167" i="56"/>
  <c r="DB167" i="56"/>
  <c r="DA167" i="56"/>
  <c r="CV167" i="56"/>
  <c r="CU167" i="56"/>
  <c r="CT167" i="56"/>
  <c r="CS167" i="56"/>
  <c r="GN167" i="56" s="1"/>
  <c r="CR167" i="56"/>
  <c r="GM167" i="56" s="1"/>
  <c r="CQ167" i="56"/>
  <c r="GL167" i="56" s="1"/>
  <c r="CP167" i="56"/>
  <c r="GJ167" i="56" s="1"/>
  <c r="GK167" i="56" s="1"/>
  <c r="CO167" i="56"/>
  <c r="DZ167" i="56" s="1"/>
  <c r="CN167" i="56"/>
  <c r="DY167" i="56" s="1"/>
  <c r="CM167" i="56"/>
  <c r="DX167" i="56" s="1"/>
  <c r="CL167" i="56"/>
  <c r="DW167" i="56" s="1"/>
  <c r="CG167" i="56" a="1"/>
  <c r="CG167" i="56" s="1"/>
  <c r="IN167" i="56" s="1"/>
  <c r="IX167" i="56" s="1"/>
  <c r="AV167" i="56"/>
  <c r="J167" i="56"/>
  <c r="G167" i="56"/>
  <c r="HX166" i="56" a="1"/>
  <c r="HX166" i="56" s="1"/>
  <c r="IW166" i="56" s="1"/>
  <c r="HW166" i="56" a="1"/>
  <c r="HW166" i="56" s="1"/>
  <c r="IV166" i="56" s="1"/>
  <c r="HV166" i="56" a="1"/>
  <c r="HV166" i="56" s="1"/>
  <c r="IU166" i="56" s="1"/>
  <c r="HU166" i="56" a="1"/>
  <c r="HU166" i="56" s="1"/>
  <c r="IT166" i="56" s="1"/>
  <c r="HT166" i="56" a="1"/>
  <c r="HT166" i="56" s="1"/>
  <c r="IS166" i="56" s="1"/>
  <c r="HS166" i="56" a="1"/>
  <c r="HS166" i="56" s="1"/>
  <c r="IR166" i="56" s="1"/>
  <c r="HR166" i="56" a="1"/>
  <c r="HR166" i="56" s="1"/>
  <c r="IQ166" i="56" s="1"/>
  <c r="HQ166" i="56" a="1"/>
  <c r="HQ166" i="56" s="1"/>
  <c r="IP166" i="56" s="1"/>
  <c r="HP166" i="56" a="1"/>
  <c r="HP166" i="56" s="1"/>
  <c r="IO166" i="56" s="1"/>
  <c r="HL166" i="56"/>
  <c r="HJ166" i="56"/>
  <c r="HH166" i="56"/>
  <c r="HB166" i="56"/>
  <c r="HA166" i="56"/>
  <c r="GZ166" i="56"/>
  <c r="GY166" i="56"/>
  <c r="GX166" i="56"/>
  <c r="GW166" i="56"/>
  <c r="GV166" i="56"/>
  <c r="GU166" i="56"/>
  <c r="GT166" i="56"/>
  <c r="GP166" i="56"/>
  <c r="GI166" i="56"/>
  <c r="GH166" i="56"/>
  <c r="GG166" i="56"/>
  <c r="GF166" i="56"/>
  <c r="GE166" i="56"/>
  <c r="GB166" i="56"/>
  <c r="GA166" i="56"/>
  <c r="FZ166" i="56"/>
  <c r="FY166" i="56"/>
  <c r="FW166" i="56"/>
  <c r="FV166" i="56"/>
  <c r="FU166" i="56"/>
  <c r="FT166" i="56"/>
  <c r="FS166" i="56"/>
  <c r="FR166" i="56"/>
  <c r="FQ166" i="56"/>
  <c r="FJ166" i="56"/>
  <c r="FI166" i="56"/>
  <c r="FH166" i="56"/>
  <c r="FG166" i="56"/>
  <c r="FF166" i="56"/>
  <c r="FE166" i="56"/>
  <c r="FD166" i="56"/>
  <c r="FB166" i="56"/>
  <c r="FA166" i="56"/>
  <c r="EZ166" i="56"/>
  <c r="EY166" i="56"/>
  <c r="EX166" i="56"/>
  <c r="EW166" i="56"/>
  <c r="EV166" i="56"/>
  <c r="EU166" i="56"/>
  <c r="ET166" i="56"/>
  <c r="ES166" i="56"/>
  <c r="ER166" i="56"/>
  <c r="EQ166" i="56"/>
  <c r="EP166" i="56"/>
  <c r="EO166" i="56"/>
  <c r="EN166" i="56"/>
  <c r="EM166" i="56"/>
  <c r="EL166" i="56"/>
  <c r="EK166" i="56"/>
  <c r="EJ166" i="56"/>
  <c r="EI166" i="56"/>
  <c r="EH166" i="56"/>
  <c r="EG166" i="56"/>
  <c r="EF166" i="56"/>
  <c r="EE166" i="56"/>
  <c r="ED166" i="56"/>
  <c r="EC166" i="56"/>
  <c r="EB166" i="56"/>
  <c r="EA166" i="56"/>
  <c r="DU166" i="56"/>
  <c r="DT166" i="56"/>
  <c r="DS166" i="56"/>
  <c r="DR166" i="56"/>
  <c r="DQ166" i="56"/>
  <c r="DP166" i="56"/>
  <c r="DO166" i="56"/>
  <c r="DN166" i="56"/>
  <c r="DK166" i="56"/>
  <c r="DJ166" i="56"/>
  <c r="DI166" i="56"/>
  <c r="DH166" i="56"/>
  <c r="DG166" i="56"/>
  <c r="DF166" i="56"/>
  <c r="DE166" i="56"/>
  <c r="DD166" i="56"/>
  <c r="DB166" i="56"/>
  <c r="DA166" i="56"/>
  <c r="CV166" i="56"/>
  <c r="CU166" i="56"/>
  <c r="CT166" i="56"/>
  <c r="CS166" i="56"/>
  <c r="GN166" i="56" s="1"/>
  <c r="CR166" i="56"/>
  <c r="GM166" i="56" s="1"/>
  <c r="CQ166" i="56"/>
  <c r="GL166" i="56" s="1"/>
  <c r="CP166" i="56"/>
  <c r="GJ166" i="56" s="1"/>
  <c r="GK166" i="56" s="1"/>
  <c r="CO166" i="56"/>
  <c r="DZ166" i="56" s="1"/>
  <c r="CN166" i="56"/>
  <c r="DY166" i="56" s="1"/>
  <c r="CM166" i="56"/>
  <c r="DX166" i="56" s="1"/>
  <c r="CL166" i="56"/>
  <c r="DW166" i="56" s="1"/>
  <c r="CG166" i="56" a="1"/>
  <c r="CG166" i="56" s="1"/>
  <c r="CJ166" i="56" s="1"/>
  <c r="CY166" i="56" s="1"/>
  <c r="AV166" i="56"/>
  <c r="J166" i="56"/>
  <c r="G166" i="56"/>
  <c r="HX165" i="56" a="1"/>
  <c r="HX165" i="56" s="1"/>
  <c r="IW165" i="56" s="1"/>
  <c r="HW165" i="56" a="1"/>
  <c r="HW165" i="56" s="1"/>
  <c r="IV165" i="56" s="1"/>
  <c r="HV165" i="56" a="1"/>
  <c r="HV165" i="56" s="1"/>
  <c r="IU165" i="56" s="1"/>
  <c r="HU165" i="56" a="1"/>
  <c r="HU165" i="56" s="1"/>
  <c r="IT165" i="56" s="1"/>
  <c r="HT165" i="56" a="1"/>
  <c r="HT165" i="56" s="1"/>
  <c r="IS165" i="56" s="1"/>
  <c r="HS165" i="56" a="1"/>
  <c r="HS165" i="56" s="1"/>
  <c r="IR165" i="56" s="1"/>
  <c r="HR165" i="56" a="1"/>
  <c r="HR165" i="56" s="1"/>
  <c r="IQ165" i="56" s="1"/>
  <c r="HQ165" i="56" a="1"/>
  <c r="HQ165" i="56" s="1"/>
  <c r="IP165" i="56" s="1"/>
  <c r="HP165" i="56" a="1"/>
  <c r="HP165" i="56" s="1"/>
  <c r="IO165" i="56" s="1"/>
  <c r="HL165" i="56"/>
  <c r="HJ165" i="56"/>
  <c r="HH165" i="56"/>
  <c r="HI165" i="56" s="1"/>
  <c r="HB165" i="56"/>
  <c r="HA165" i="56"/>
  <c r="GZ165" i="56"/>
  <c r="GY165" i="56"/>
  <c r="GX165" i="56"/>
  <c r="GW165" i="56"/>
  <c r="GV165" i="56"/>
  <c r="GU165" i="56"/>
  <c r="GT165" i="56"/>
  <c r="GP165" i="56"/>
  <c r="GI165" i="56"/>
  <c r="GH165" i="56"/>
  <c r="GG165" i="56"/>
  <c r="GF165" i="56"/>
  <c r="GE165" i="56"/>
  <c r="GB165" i="56"/>
  <c r="GA165" i="56"/>
  <c r="FZ165" i="56"/>
  <c r="FY165" i="56"/>
  <c r="FW165" i="56"/>
  <c r="FV165" i="56"/>
  <c r="FU165" i="56"/>
  <c r="FT165" i="56"/>
  <c r="FS165" i="56"/>
  <c r="FR165" i="56"/>
  <c r="FQ165" i="56"/>
  <c r="FJ165" i="56"/>
  <c r="FI165" i="56"/>
  <c r="FH165" i="56"/>
  <c r="FG165" i="56"/>
  <c r="FF165" i="56"/>
  <c r="FP165" i="56" s="1"/>
  <c r="FE165" i="56"/>
  <c r="FD165" i="56"/>
  <c r="FB165" i="56"/>
  <c r="FA165" i="56"/>
  <c r="EZ165" i="56"/>
  <c r="EY165" i="56"/>
  <c r="EX165" i="56"/>
  <c r="EW165" i="56"/>
  <c r="EV165" i="56"/>
  <c r="EU165" i="56"/>
  <c r="ET165" i="56"/>
  <c r="ES165" i="56"/>
  <c r="ER165" i="56"/>
  <c r="EQ165" i="56"/>
  <c r="EP165" i="56"/>
  <c r="EO165" i="56"/>
  <c r="EN165" i="56"/>
  <c r="EM165" i="56"/>
  <c r="EL165" i="56"/>
  <c r="EK165" i="56"/>
  <c r="EJ165" i="56"/>
  <c r="EI165" i="56"/>
  <c r="EH165" i="56"/>
  <c r="EG165" i="56"/>
  <c r="EF165" i="56"/>
  <c r="EE165" i="56"/>
  <c r="ED165" i="56"/>
  <c r="EC165" i="56"/>
  <c r="EB165" i="56"/>
  <c r="EA165" i="56"/>
  <c r="DU165" i="56"/>
  <c r="DT165" i="56"/>
  <c r="DS165" i="56"/>
  <c r="DR165" i="56"/>
  <c r="DQ165" i="56"/>
  <c r="DP165" i="56"/>
  <c r="DO165" i="56"/>
  <c r="DN165" i="56"/>
  <c r="DK165" i="56"/>
  <c r="DJ165" i="56"/>
  <c r="DI165" i="56"/>
  <c r="DH165" i="56"/>
  <c r="DG165" i="56"/>
  <c r="DF165" i="56"/>
  <c r="DE165" i="56"/>
  <c r="DD165" i="56"/>
  <c r="DB165" i="56"/>
  <c r="DA165" i="56"/>
  <c r="CV165" i="56"/>
  <c r="CU165" i="56"/>
  <c r="CT165" i="56"/>
  <c r="CS165" i="56"/>
  <c r="GN165" i="56" s="1"/>
  <c r="CR165" i="56"/>
  <c r="GM165" i="56" s="1"/>
  <c r="CQ165" i="56"/>
  <c r="GL165" i="56" s="1"/>
  <c r="CP165" i="56"/>
  <c r="GJ165" i="56" s="1"/>
  <c r="GK165" i="56" s="1"/>
  <c r="CO165" i="56"/>
  <c r="DZ165" i="56" s="1"/>
  <c r="CN165" i="56"/>
  <c r="DY165" i="56" s="1"/>
  <c r="CM165" i="56"/>
  <c r="DX165" i="56" s="1"/>
  <c r="CL165" i="56"/>
  <c r="DW165" i="56" s="1"/>
  <c r="CG165" i="56" a="1"/>
  <c r="CG165" i="56" s="1"/>
  <c r="AV165" i="56"/>
  <c r="J165" i="56"/>
  <c r="G165" i="56"/>
  <c r="IL43" i="56"/>
  <c r="HX43" i="56" a="1"/>
  <c r="HX43" i="56" s="1"/>
  <c r="IW43" i="56" s="1"/>
  <c r="HW43" i="56" a="1"/>
  <c r="HW43" i="56" s="1"/>
  <c r="IV43" i="56" s="1"/>
  <c r="HV43" i="56" a="1"/>
  <c r="HV43" i="56" s="1"/>
  <c r="IU43" i="56" s="1"/>
  <c r="HU43" i="56" a="1"/>
  <c r="HU43" i="56" s="1"/>
  <c r="IT43" i="56" s="1"/>
  <c r="HT43" i="56" a="1"/>
  <c r="HT43" i="56" s="1"/>
  <c r="IS43" i="56" s="1"/>
  <c r="HS43" i="56" a="1"/>
  <c r="HS43" i="56" s="1"/>
  <c r="IR43" i="56" s="1"/>
  <c r="HR43" i="56" a="1"/>
  <c r="HR43" i="56" s="1"/>
  <c r="IQ43" i="56" s="1"/>
  <c r="HQ43" i="56" a="1"/>
  <c r="HQ43" i="56" s="1"/>
  <c r="IP43" i="56" s="1"/>
  <c r="HP43" i="56" a="1"/>
  <c r="HP43" i="56" s="1"/>
  <c r="HL43" i="56"/>
  <c r="HJ43" i="56"/>
  <c r="HH43" i="56"/>
  <c r="HB43" i="56"/>
  <c r="HA43" i="56"/>
  <c r="GZ43" i="56"/>
  <c r="GY43" i="56"/>
  <c r="GX43" i="56"/>
  <c r="GW43" i="56"/>
  <c r="GV43" i="56"/>
  <c r="GU43" i="56"/>
  <c r="GT43" i="56"/>
  <c r="GP43" i="56"/>
  <c r="GI43" i="56"/>
  <c r="GH43" i="56"/>
  <c r="GG43" i="56"/>
  <c r="GF43" i="56"/>
  <c r="GE43" i="56"/>
  <c r="GD43" i="56"/>
  <c r="GC43" i="56"/>
  <c r="GB43" i="56"/>
  <c r="GA43" i="56"/>
  <c r="FZ43" i="56"/>
  <c r="FY43" i="56"/>
  <c r="FX43" i="56"/>
  <c r="FW43" i="56"/>
  <c r="FV43" i="56"/>
  <c r="FU43" i="56"/>
  <c r="FT43" i="56"/>
  <c r="FS43" i="56"/>
  <c r="FR43" i="56"/>
  <c r="FQ43" i="56"/>
  <c r="FJ43" i="56"/>
  <c r="FI43" i="56"/>
  <c r="FH43" i="56"/>
  <c r="FG43" i="56"/>
  <c r="FF43" i="56"/>
  <c r="FP43" i="56" s="1"/>
  <c r="FE43" i="56"/>
  <c r="FD43" i="56"/>
  <c r="FC43" i="56"/>
  <c r="FB43" i="56"/>
  <c r="FA43" i="56"/>
  <c r="EZ43" i="56"/>
  <c r="EY43" i="56"/>
  <c r="EX43" i="56"/>
  <c r="EW43" i="56"/>
  <c r="EV43" i="56"/>
  <c r="EU43" i="56"/>
  <c r="ET43" i="56"/>
  <c r="ES43" i="56"/>
  <c r="ER43" i="56"/>
  <c r="EQ43" i="56"/>
  <c r="EP43" i="56"/>
  <c r="EO43" i="56"/>
  <c r="EN43" i="56"/>
  <c r="EM43" i="56"/>
  <c r="EL43" i="56"/>
  <c r="EK43" i="56"/>
  <c r="EJ43" i="56"/>
  <c r="EI43" i="56"/>
  <c r="EH43" i="56"/>
  <c r="EG43" i="56"/>
  <c r="EF43" i="56"/>
  <c r="EE43" i="56"/>
  <c r="ED43" i="56"/>
  <c r="EC43" i="56"/>
  <c r="EB43" i="56"/>
  <c r="EA43" i="56"/>
  <c r="DV43" i="56"/>
  <c r="DU43" i="56"/>
  <c r="DT43" i="56"/>
  <c r="DS43" i="56"/>
  <c r="DR43" i="56"/>
  <c r="DQ43" i="56"/>
  <c r="DP43" i="56"/>
  <c r="DO43" i="56"/>
  <c r="DN43" i="56"/>
  <c r="DK43" i="56"/>
  <c r="DJ43" i="56"/>
  <c r="DI43" i="56"/>
  <c r="DH43" i="56"/>
  <c r="DG43" i="56"/>
  <c r="DF43" i="56"/>
  <c r="DE43" i="56"/>
  <c r="DD43" i="56"/>
  <c r="DC43" i="56"/>
  <c r="DB43" i="56"/>
  <c r="DA43" i="56"/>
  <c r="CV43" i="56"/>
  <c r="CU43" i="56"/>
  <c r="CT43" i="56"/>
  <c r="CS43" i="56"/>
  <c r="GN43" i="56" s="1"/>
  <c r="CR43" i="56"/>
  <c r="GM43" i="56" s="1"/>
  <c r="CQ43" i="56"/>
  <c r="GL43" i="56" s="1"/>
  <c r="CP43" i="56"/>
  <c r="GJ43" i="56" s="1"/>
  <c r="GK43" i="56" s="1"/>
  <c r="CO43" i="56"/>
  <c r="DZ43" i="56" s="1"/>
  <c r="CN43" i="56"/>
  <c r="DY43" i="56" s="1"/>
  <c r="CM43" i="56"/>
  <c r="DX43" i="56" s="1"/>
  <c r="CL43" i="56"/>
  <c r="DW43" i="56" s="1"/>
  <c r="CG43" i="56" a="1"/>
  <c r="CG43" i="56" s="1"/>
  <c r="AV43" i="56"/>
  <c r="J43" i="56"/>
  <c r="G43" i="56"/>
  <c r="IL42" i="56"/>
  <c r="HX42" i="56" a="1"/>
  <c r="HX42" i="56" s="1"/>
  <c r="IW42" i="56" s="1"/>
  <c r="HW42" i="56" a="1"/>
  <c r="HW42" i="56" s="1"/>
  <c r="IV42" i="56" s="1"/>
  <c r="HV42" i="56" a="1"/>
  <c r="HV42" i="56" s="1"/>
  <c r="IU42" i="56" s="1"/>
  <c r="HU42" i="56" a="1"/>
  <c r="HU42" i="56" s="1"/>
  <c r="IT42" i="56" s="1"/>
  <c r="HT42" i="56" a="1"/>
  <c r="HT42" i="56" s="1"/>
  <c r="IS42" i="56" s="1"/>
  <c r="HS42" i="56" a="1"/>
  <c r="HS42" i="56" s="1"/>
  <c r="IR42" i="56" s="1"/>
  <c r="HR42" i="56" a="1"/>
  <c r="HR42" i="56" s="1"/>
  <c r="IQ42" i="56" s="1"/>
  <c r="HQ42" i="56" a="1"/>
  <c r="HQ42" i="56" s="1"/>
  <c r="IP42" i="56" s="1"/>
  <c r="HP42" i="56" a="1"/>
  <c r="HP42" i="56" s="1"/>
  <c r="IO42" i="56" s="1"/>
  <c r="HL42" i="56"/>
  <c r="HJ42" i="56"/>
  <c r="HH42" i="56"/>
  <c r="HB42" i="56"/>
  <c r="HA42" i="56"/>
  <c r="GZ42" i="56"/>
  <c r="GY42" i="56"/>
  <c r="GX42" i="56"/>
  <c r="GW42" i="56"/>
  <c r="GV42" i="56"/>
  <c r="GU42" i="56"/>
  <c r="GT42" i="56"/>
  <c r="GP42" i="56"/>
  <c r="GI42" i="56"/>
  <c r="GH42" i="56"/>
  <c r="GG42" i="56"/>
  <c r="GF42" i="56"/>
  <c r="GE42" i="56"/>
  <c r="GD42" i="56"/>
  <c r="GC42" i="56"/>
  <c r="GB42" i="56"/>
  <c r="GA42" i="56"/>
  <c r="FZ42" i="56"/>
  <c r="FY42" i="56"/>
  <c r="FX42" i="56"/>
  <c r="FW42" i="56"/>
  <c r="FV42" i="56"/>
  <c r="FU42" i="56"/>
  <c r="FT42" i="56"/>
  <c r="FS42" i="56"/>
  <c r="FR42" i="56"/>
  <c r="FQ42" i="56"/>
  <c r="FJ42" i="56"/>
  <c r="FI42" i="56"/>
  <c r="FH42" i="56"/>
  <c r="FG42" i="56"/>
  <c r="FF42" i="56"/>
  <c r="FE42" i="56"/>
  <c r="FD42" i="56"/>
  <c r="FC42" i="56"/>
  <c r="FB42" i="56"/>
  <c r="FA42" i="56"/>
  <c r="EZ42" i="56"/>
  <c r="EY42" i="56"/>
  <c r="EX42" i="56"/>
  <c r="EW42" i="56"/>
  <c r="EV42" i="56"/>
  <c r="EU42" i="56"/>
  <c r="ET42" i="56"/>
  <c r="ES42" i="56"/>
  <c r="ER42" i="56"/>
  <c r="EQ42" i="56"/>
  <c r="EP42" i="56"/>
  <c r="EO42" i="56"/>
  <c r="EN42" i="56"/>
  <c r="EM42" i="56"/>
  <c r="EL42" i="56"/>
  <c r="EK42" i="56"/>
  <c r="EJ42" i="56"/>
  <c r="EI42" i="56"/>
  <c r="EH42" i="56"/>
  <c r="EG42" i="56"/>
  <c r="EF42" i="56"/>
  <c r="EE42" i="56"/>
  <c r="ED42" i="56"/>
  <c r="EC42" i="56"/>
  <c r="EB42" i="56"/>
  <c r="EA42" i="56"/>
  <c r="DV42" i="56"/>
  <c r="DU42" i="56"/>
  <c r="DT42" i="56"/>
  <c r="DS42" i="56"/>
  <c r="DR42" i="56"/>
  <c r="DQ42" i="56"/>
  <c r="DP42" i="56"/>
  <c r="DO42" i="56"/>
  <c r="DN42" i="56"/>
  <c r="DK42" i="56"/>
  <c r="DJ42" i="56"/>
  <c r="DI42" i="56"/>
  <c r="DH42" i="56"/>
  <c r="DG42" i="56"/>
  <c r="DF42" i="56"/>
  <c r="DE42" i="56"/>
  <c r="DD42" i="56"/>
  <c r="DC42" i="56"/>
  <c r="DB42" i="56"/>
  <c r="DA42" i="56"/>
  <c r="CV42" i="56"/>
  <c r="CU42" i="56"/>
  <c r="CT42" i="56"/>
  <c r="CS42" i="56"/>
  <c r="GN42" i="56" s="1"/>
  <c r="CR42" i="56"/>
  <c r="GM42" i="56" s="1"/>
  <c r="CQ42" i="56"/>
  <c r="GL42" i="56" s="1"/>
  <c r="CP42" i="56"/>
  <c r="GJ42" i="56" s="1"/>
  <c r="GK42" i="56" s="1"/>
  <c r="CO42" i="56"/>
  <c r="DZ42" i="56" s="1"/>
  <c r="CN42" i="56"/>
  <c r="DY42" i="56" s="1"/>
  <c r="CM42" i="56"/>
  <c r="DX42" i="56" s="1"/>
  <c r="CL42" i="56"/>
  <c r="DW42" i="56" s="1"/>
  <c r="CG42" i="56" a="1"/>
  <c r="CG42" i="56" s="1"/>
  <c r="IN42" i="56" s="1"/>
  <c r="IX42" i="56" s="1"/>
  <c r="AV42" i="56"/>
  <c r="J42" i="56"/>
  <c r="G42" i="56"/>
  <c r="HX97" i="56" a="1"/>
  <c r="HX97" i="56" s="1"/>
  <c r="IW97" i="56" s="1"/>
  <c r="HW97" i="56" a="1"/>
  <c r="HW97" i="56" s="1"/>
  <c r="IV97" i="56" s="1"/>
  <c r="HV97" i="56" a="1"/>
  <c r="HV97" i="56" s="1"/>
  <c r="IU97" i="56" s="1"/>
  <c r="HU97" i="56" a="1"/>
  <c r="HU97" i="56" s="1"/>
  <c r="IT97" i="56" s="1"/>
  <c r="HT97" i="56" a="1"/>
  <c r="HT97" i="56" s="1"/>
  <c r="IS97" i="56" s="1"/>
  <c r="HS97" i="56" a="1"/>
  <c r="HS97" i="56" s="1"/>
  <c r="IR97" i="56" s="1"/>
  <c r="HR97" i="56" a="1"/>
  <c r="HR97" i="56" s="1"/>
  <c r="IQ97" i="56" s="1"/>
  <c r="HQ97" i="56" a="1"/>
  <c r="HQ97" i="56" s="1"/>
  <c r="IP97" i="56" s="1"/>
  <c r="HP97" i="56" a="1"/>
  <c r="HP97" i="56" s="1"/>
  <c r="IO97" i="56" s="1"/>
  <c r="HL97" i="56"/>
  <c r="HJ97" i="56"/>
  <c r="HH97" i="56"/>
  <c r="HB97" i="56"/>
  <c r="HA97" i="56"/>
  <c r="GZ97" i="56"/>
  <c r="GY97" i="56"/>
  <c r="GX97" i="56"/>
  <c r="GW97" i="56"/>
  <c r="GV97" i="56"/>
  <c r="GU97" i="56"/>
  <c r="GT97" i="56"/>
  <c r="GP97" i="56"/>
  <c r="GI97" i="56"/>
  <c r="GH97" i="56"/>
  <c r="GG97" i="56"/>
  <c r="GF97" i="56"/>
  <c r="GE97" i="56"/>
  <c r="GB97" i="56"/>
  <c r="GA97" i="56"/>
  <c r="FZ97" i="56"/>
  <c r="FY97" i="56"/>
  <c r="FW97" i="56"/>
  <c r="FV97" i="56"/>
  <c r="FU97" i="56"/>
  <c r="FT97" i="56"/>
  <c r="FS97" i="56"/>
  <c r="FR97" i="56"/>
  <c r="FQ97" i="56"/>
  <c r="FJ97" i="56"/>
  <c r="FI97" i="56"/>
  <c r="FH97" i="56"/>
  <c r="FG97" i="56"/>
  <c r="FF97" i="56"/>
  <c r="FP97" i="56" s="1"/>
  <c r="FE97" i="56"/>
  <c r="FD97" i="56"/>
  <c r="FB97" i="56"/>
  <c r="FA97" i="56"/>
  <c r="EZ97" i="56"/>
  <c r="EY97" i="56"/>
  <c r="EX97" i="56"/>
  <c r="EW97" i="56"/>
  <c r="EV97" i="56"/>
  <c r="EU97" i="56"/>
  <c r="ET97" i="56"/>
  <c r="ES97" i="56"/>
  <c r="ER97" i="56"/>
  <c r="EQ97" i="56"/>
  <c r="EP97" i="56"/>
  <c r="EO97" i="56"/>
  <c r="EN97" i="56"/>
  <c r="EM97" i="56"/>
  <c r="EL97" i="56"/>
  <c r="EK97" i="56"/>
  <c r="EJ97" i="56"/>
  <c r="EI97" i="56"/>
  <c r="EH97" i="56"/>
  <c r="EG97" i="56"/>
  <c r="EF97" i="56"/>
  <c r="EE97" i="56"/>
  <c r="ED97" i="56"/>
  <c r="EC97" i="56"/>
  <c r="EB97" i="56"/>
  <c r="EA97" i="56"/>
  <c r="DU97" i="56"/>
  <c r="DT97" i="56"/>
  <c r="DS97" i="56"/>
  <c r="DR97" i="56"/>
  <c r="DQ97" i="56"/>
  <c r="DP97" i="56"/>
  <c r="DO97" i="56"/>
  <c r="DN97" i="56"/>
  <c r="DK97" i="56"/>
  <c r="DJ97" i="56"/>
  <c r="DI97" i="56"/>
  <c r="DH97" i="56"/>
  <c r="DG97" i="56"/>
  <c r="DF97" i="56"/>
  <c r="DE97" i="56"/>
  <c r="DD97" i="56"/>
  <c r="DB97" i="56"/>
  <c r="DA97" i="56"/>
  <c r="CV97" i="56"/>
  <c r="CU97" i="56"/>
  <c r="CT97" i="56"/>
  <c r="CS97" i="56"/>
  <c r="GN97" i="56" s="1"/>
  <c r="CR97" i="56"/>
  <c r="GM97" i="56" s="1"/>
  <c r="CQ97" i="56"/>
  <c r="GL97" i="56" s="1"/>
  <c r="CP97" i="56"/>
  <c r="GJ97" i="56" s="1"/>
  <c r="GK97" i="56" s="1"/>
  <c r="CO97" i="56"/>
  <c r="DZ97" i="56" s="1"/>
  <c r="CN97" i="56"/>
  <c r="DY97" i="56" s="1"/>
  <c r="CM97" i="56"/>
  <c r="DX97" i="56" s="1"/>
  <c r="CL97" i="56"/>
  <c r="DW97" i="56" s="1"/>
  <c r="CG97" i="56" a="1"/>
  <c r="CG97" i="56" s="1"/>
  <c r="AV97" i="56"/>
  <c r="J97" i="56"/>
  <c r="G97" i="56"/>
  <c r="IL181" i="56"/>
  <c r="HX181" i="56" a="1"/>
  <c r="HX181" i="56" s="1"/>
  <c r="IW181" i="56" s="1"/>
  <c r="HW181" i="56" a="1"/>
  <c r="HW181" i="56" s="1"/>
  <c r="IV181" i="56" s="1"/>
  <c r="HV181" i="56" a="1"/>
  <c r="HV181" i="56" s="1"/>
  <c r="IU181" i="56" s="1"/>
  <c r="HU181" i="56" a="1"/>
  <c r="HU181" i="56" s="1"/>
  <c r="IT181" i="56" s="1"/>
  <c r="HT181" i="56" a="1"/>
  <c r="HT181" i="56" s="1"/>
  <c r="IS181" i="56" s="1"/>
  <c r="HS181" i="56" a="1"/>
  <c r="HS181" i="56" s="1"/>
  <c r="IR181" i="56" s="1"/>
  <c r="HR181" i="56" a="1"/>
  <c r="HR181" i="56" s="1"/>
  <c r="IQ181" i="56" s="1"/>
  <c r="HQ181" i="56" a="1"/>
  <c r="HQ181" i="56" s="1"/>
  <c r="IP181" i="56" s="1"/>
  <c r="HP181" i="56" a="1"/>
  <c r="HP181" i="56" s="1"/>
  <c r="IO181" i="56" s="1"/>
  <c r="HL181" i="56"/>
  <c r="HJ181" i="56"/>
  <c r="HH181" i="56"/>
  <c r="HB181" i="56"/>
  <c r="HA181" i="56"/>
  <c r="GZ181" i="56"/>
  <c r="GY181" i="56"/>
  <c r="GX181" i="56"/>
  <c r="GW181" i="56"/>
  <c r="GV181" i="56"/>
  <c r="GU181" i="56"/>
  <c r="GT181" i="56"/>
  <c r="GP181" i="56"/>
  <c r="GI181" i="56"/>
  <c r="GH181" i="56"/>
  <c r="GG181" i="56"/>
  <c r="GF181" i="56"/>
  <c r="GE181" i="56"/>
  <c r="GD181" i="56"/>
  <c r="GC181" i="56"/>
  <c r="GB181" i="56"/>
  <c r="GA181" i="56"/>
  <c r="FZ181" i="56"/>
  <c r="FY181" i="56"/>
  <c r="FX181" i="56"/>
  <c r="FW181" i="56"/>
  <c r="FV181" i="56"/>
  <c r="FU181" i="56"/>
  <c r="FT181" i="56"/>
  <c r="FS181" i="56"/>
  <c r="FR181" i="56"/>
  <c r="FQ181" i="56"/>
  <c r="FJ181" i="56"/>
  <c r="FI181" i="56"/>
  <c r="FH181" i="56"/>
  <c r="FG181" i="56"/>
  <c r="FF181" i="56"/>
  <c r="FP181" i="56" s="1"/>
  <c r="FE181" i="56"/>
  <c r="FD181" i="56"/>
  <c r="FC181" i="56"/>
  <c r="FB181" i="56"/>
  <c r="FA181" i="56"/>
  <c r="EZ181" i="56"/>
  <c r="EY181" i="56"/>
  <c r="EX181" i="56"/>
  <c r="EW181" i="56"/>
  <c r="EV181" i="56"/>
  <c r="EU181" i="56"/>
  <c r="ET181" i="56"/>
  <c r="ES181" i="56"/>
  <c r="ER181" i="56"/>
  <c r="EQ181" i="56"/>
  <c r="EP181" i="56"/>
  <c r="EO181" i="56"/>
  <c r="EN181" i="56"/>
  <c r="EM181" i="56"/>
  <c r="EL181" i="56"/>
  <c r="EK181" i="56"/>
  <c r="EJ181" i="56"/>
  <c r="EI181" i="56"/>
  <c r="EH181" i="56"/>
  <c r="EG181" i="56"/>
  <c r="EF181" i="56"/>
  <c r="EE181" i="56"/>
  <c r="ED181" i="56"/>
  <c r="EC181" i="56"/>
  <c r="EB181" i="56"/>
  <c r="EA181" i="56"/>
  <c r="DV181" i="56"/>
  <c r="DU181" i="56"/>
  <c r="DT181" i="56"/>
  <c r="DS181" i="56"/>
  <c r="DR181" i="56"/>
  <c r="DQ181" i="56"/>
  <c r="DP181" i="56"/>
  <c r="DO181" i="56"/>
  <c r="DN181" i="56"/>
  <c r="DK181" i="56"/>
  <c r="DJ181" i="56"/>
  <c r="DI181" i="56"/>
  <c r="DH181" i="56"/>
  <c r="DG181" i="56"/>
  <c r="DF181" i="56"/>
  <c r="DE181" i="56"/>
  <c r="DD181" i="56"/>
  <c r="DC181" i="56"/>
  <c r="DB181" i="56"/>
  <c r="DA181" i="56"/>
  <c r="CV181" i="56"/>
  <c r="CU181" i="56"/>
  <c r="CT181" i="56"/>
  <c r="CS181" i="56"/>
  <c r="GN181" i="56" s="1"/>
  <c r="CR181" i="56"/>
  <c r="GM181" i="56" s="1"/>
  <c r="CQ181" i="56"/>
  <c r="GL181" i="56" s="1"/>
  <c r="CP181" i="56"/>
  <c r="GJ181" i="56" s="1"/>
  <c r="GK181" i="56" s="1"/>
  <c r="CO181" i="56"/>
  <c r="DZ181" i="56" s="1"/>
  <c r="CN181" i="56"/>
  <c r="DY181" i="56" s="1"/>
  <c r="CM181" i="56"/>
  <c r="DX181" i="56" s="1"/>
  <c r="CL181" i="56"/>
  <c r="DW181" i="56" s="1"/>
  <c r="CG181" i="56" a="1"/>
  <c r="CG181" i="56" s="1"/>
  <c r="AV181" i="56"/>
  <c r="J181" i="56"/>
  <c r="G181" i="56"/>
  <c r="HX161" i="56" a="1"/>
  <c r="HX161" i="56" s="1"/>
  <c r="IW161" i="56" s="1"/>
  <c r="HW161" i="56" a="1"/>
  <c r="HW161" i="56" s="1"/>
  <c r="IV161" i="56" s="1"/>
  <c r="HV161" i="56" a="1"/>
  <c r="HV161" i="56" s="1"/>
  <c r="IU161" i="56" s="1"/>
  <c r="HU161" i="56" a="1"/>
  <c r="HU161" i="56" s="1"/>
  <c r="IT161" i="56" s="1"/>
  <c r="HT161" i="56" a="1"/>
  <c r="HT161" i="56" s="1"/>
  <c r="IS161" i="56" s="1"/>
  <c r="HS161" i="56" a="1"/>
  <c r="HS161" i="56" s="1"/>
  <c r="IR161" i="56" s="1"/>
  <c r="HR161" i="56" a="1"/>
  <c r="HR161" i="56" s="1"/>
  <c r="IQ161" i="56" s="1"/>
  <c r="HQ161" i="56" a="1"/>
  <c r="HQ161" i="56" s="1"/>
  <c r="IP161" i="56" s="1"/>
  <c r="HP161" i="56" a="1"/>
  <c r="HP161" i="56" s="1"/>
  <c r="IO161" i="56" s="1"/>
  <c r="HL161" i="56"/>
  <c r="HJ161" i="56"/>
  <c r="HH161" i="56"/>
  <c r="HI161" i="56" s="1"/>
  <c r="HB161" i="56"/>
  <c r="HA161" i="56"/>
  <c r="GZ161" i="56"/>
  <c r="GY161" i="56"/>
  <c r="GX161" i="56"/>
  <c r="GW161" i="56"/>
  <c r="GV161" i="56"/>
  <c r="GU161" i="56"/>
  <c r="GT161" i="56"/>
  <c r="GP161" i="56"/>
  <c r="GI161" i="56"/>
  <c r="GH161" i="56"/>
  <c r="GG161" i="56"/>
  <c r="GF161" i="56"/>
  <c r="GE161" i="56"/>
  <c r="GB161" i="56"/>
  <c r="GA161" i="56"/>
  <c r="FZ161" i="56"/>
  <c r="FY161" i="56"/>
  <c r="FW161" i="56"/>
  <c r="FV161" i="56"/>
  <c r="FU161" i="56"/>
  <c r="FT161" i="56"/>
  <c r="FS161" i="56"/>
  <c r="FR161" i="56"/>
  <c r="FQ161" i="56"/>
  <c r="FJ161" i="56"/>
  <c r="FI161" i="56"/>
  <c r="FH161" i="56"/>
  <c r="FG161" i="56"/>
  <c r="FF161" i="56"/>
  <c r="FP161" i="56" s="1"/>
  <c r="FE161" i="56"/>
  <c r="FD161" i="56"/>
  <c r="FB161" i="56"/>
  <c r="FA161" i="56"/>
  <c r="EZ161" i="56"/>
  <c r="EY161" i="56"/>
  <c r="EX161" i="56"/>
  <c r="EW161" i="56"/>
  <c r="EV161" i="56"/>
  <c r="EU161" i="56"/>
  <c r="ET161" i="56"/>
  <c r="ES161" i="56"/>
  <c r="ER161" i="56"/>
  <c r="EQ161" i="56"/>
  <c r="EP161" i="56"/>
  <c r="EO161" i="56"/>
  <c r="EN161" i="56"/>
  <c r="EM161" i="56"/>
  <c r="EL161" i="56"/>
  <c r="EK161" i="56"/>
  <c r="EJ161" i="56"/>
  <c r="EI161" i="56"/>
  <c r="EH161" i="56"/>
  <c r="EG161" i="56"/>
  <c r="EF161" i="56"/>
  <c r="EE161" i="56"/>
  <c r="ED161" i="56"/>
  <c r="EC161" i="56"/>
  <c r="EB161" i="56"/>
  <c r="EA161" i="56"/>
  <c r="DU161" i="56"/>
  <c r="DT161" i="56"/>
  <c r="DS161" i="56"/>
  <c r="DR161" i="56"/>
  <c r="DQ161" i="56"/>
  <c r="DP161" i="56"/>
  <c r="DO161" i="56"/>
  <c r="DN161" i="56"/>
  <c r="DK161" i="56"/>
  <c r="DJ161" i="56"/>
  <c r="DI161" i="56"/>
  <c r="DH161" i="56"/>
  <c r="DG161" i="56"/>
  <c r="DF161" i="56"/>
  <c r="DE161" i="56"/>
  <c r="DD161" i="56"/>
  <c r="DB161" i="56"/>
  <c r="DA161" i="56"/>
  <c r="CV161" i="56"/>
  <c r="CU161" i="56"/>
  <c r="CT161" i="56"/>
  <c r="CS161" i="56"/>
  <c r="GN161" i="56" s="1"/>
  <c r="CR161" i="56"/>
  <c r="GM161" i="56" s="1"/>
  <c r="CQ161" i="56"/>
  <c r="GL161" i="56" s="1"/>
  <c r="CP161" i="56"/>
  <c r="GJ161" i="56" s="1"/>
  <c r="GK161" i="56" s="1"/>
  <c r="CO161" i="56"/>
  <c r="DZ161" i="56" s="1"/>
  <c r="CN161" i="56"/>
  <c r="DY161" i="56" s="1"/>
  <c r="CM161" i="56"/>
  <c r="DX161" i="56" s="1"/>
  <c r="CL161" i="56"/>
  <c r="DW161" i="56" s="1"/>
  <c r="CG161" i="56" a="1"/>
  <c r="CG161" i="56" s="1"/>
  <c r="AV161" i="56"/>
  <c r="J161" i="56"/>
  <c r="G161" i="56"/>
  <c r="IL129" i="56"/>
  <c r="HX129" i="56" a="1"/>
  <c r="HX129" i="56" s="1"/>
  <c r="IW129" i="56" s="1"/>
  <c r="HW129" i="56" a="1"/>
  <c r="HW129" i="56" s="1"/>
  <c r="IV129" i="56" s="1"/>
  <c r="HV129" i="56" a="1"/>
  <c r="HV129" i="56" s="1"/>
  <c r="IU129" i="56" s="1"/>
  <c r="HU129" i="56" a="1"/>
  <c r="HU129" i="56" s="1"/>
  <c r="IT129" i="56" s="1"/>
  <c r="HT129" i="56" a="1"/>
  <c r="HT129" i="56" s="1"/>
  <c r="IS129" i="56" s="1"/>
  <c r="HS129" i="56" a="1"/>
  <c r="HS129" i="56" s="1"/>
  <c r="IR129" i="56" s="1"/>
  <c r="HR129" i="56" a="1"/>
  <c r="HR129" i="56" s="1"/>
  <c r="IQ129" i="56" s="1"/>
  <c r="HQ129" i="56" a="1"/>
  <c r="HQ129" i="56" s="1"/>
  <c r="IP129" i="56" s="1"/>
  <c r="HP129" i="56" a="1"/>
  <c r="HP129" i="56" s="1"/>
  <c r="IO129" i="56" s="1"/>
  <c r="HL129" i="56"/>
  <c r="HJ129" i="56"/>
  <c r="HH129" i="56"/>
  <c r="HB129" i="56"/>
  <c r="HA129" i="56"/>
  <c r="GZ129" i="56"/>
  <c r="GY129" i="56"/>
  <c r="GX129" i="56"/>
  <c r="GW129" i="56"/>
  <c r="GV129" i="56"/>
  <c r="GU129" i="56"/>
  <c r="GT129" i="56"/>
  <c r="GP129" i="56"/>
  <c r="GI129" i="56"/>
  <c r="GH129" i="56"/>
  <c r="GG129" i="56"/>
  <c r="GF129" i="56"/>
  <c r="GE129" i="56"/>
  <c r="GD129" i="56"/>
  <c r="GC129" i="56"/>
  <c r="GB129" i="56"/>
  <c r="GA129" i="56"/>
  <c r="FZ129" i="56"/>
  <c r="FY129" i="56"/>
  <c r="FX129" i="56"/>
  <c r="FW129" i="56"/>
  <c r="FV129" i="56"/>
  <c r="FU129" i="56"/>
  <c r="FT129" i="56"/>
  <c r="FS129" i="56"/>
  <c r="FR129" i="56"/>
  <c r="FQ129" i="56"/>
  <c r="FJ129" i="56"/>
  <c r="FI129" i="56"/>
  <c r="FH129" i="56"/>
  <c r="FG129" i="56"/>
  <c r="FF129" i="56"/>
  <c r="FP129" i="56" s="1"/>
  <c r="FE129" i="56"/>
  <c r="FD129" i="56"/>
  <c r="FC129" i="56"/>
  <c r="FB129" i="56"/>
  <c r="FA129" i="56"/>
  <c r="EZ129" i="56"/>
  <c r="EY129" i="56"/>
  <c r="EX129" i="56"/>
  <c r="EW129" i="56"/>
  <c r="EV129" i="56"/>
  <c r="EU129" i="56"/>
  <c r="ET129" i="56"/>
  <c r="ES129" i="56"/>
  <c r="ER129" i="56"/>
  <c r="EQ129" i="56"/>
  <c r="EP129" i="56"/>
  <c r="EO129" i="56"/>
  <c r="EN129" i="56"/>
  <c r="EM129" i="56"/>
  <c r="EL129" i="56"/>
  <c r="EK129" i="56"/>
  <c r="EJ129" i="56"/>
  <c r="EI129" i="56"/>
  <c r="EH129" i="56"/>
  <c r="EG129" i="56"/>
  <c r="EF129" i="56"/>
  <c r="EE129" i="56"/>
  <c r="ED129" i="56"/>
  <c r="EC129" i="56"/>
  <c r="EB129" i="56"/>
  <c r="EA129" i="56"/>
  <c r="DV129" i="56"/>
  <c r="DU129" i="56"/>
  <c r="DT129" i="56"/>
  <c r="DS129" i="56"/>
  <c r="DR129" i="56"/>
  <c r="DQ129" i="56"/>
  <c r="DP129" i="56"/>
  <c r="DO129" i="56"/>
  <c r="DN129" i="56"/>
  <c r="DK129" i="56"/>
  <c r="DJ129" i="56"/>
  <c r="DI129" i="56"/>
  <c r="DH129" i="56"/>
  <c r="DG129" i="56"/>
  <c r="DF129" i="56"/>
  <c r="DE129" i="56"/>
  <c r="DD129" i="56"/>
  <c r="DC129" i="56"/>
  <c r="DB129" i="56"/>
  <c r="DA129" i="56"/>
  <c r="CV129" i="56"/>
  <c r="CU129" i="56"/>
  <c r="CT129" i="56"/>
  <c r="CS129" i="56"/>
  <c r="GN129" i="56" s="1"/>
  <c r="CR129" i="56"/>
  <c r="GM129" i="56" s="1"/>
  <c r="CQ129" i="56"/>
  <c r="GL129" i="56" s="1"/>
  <c r="CP129" i="56"/>
  <c r="GJ129" i="56" s="1"/>
  <c r="GK129" i="56" s="1"/>
  <c r="CO129" i="56"/>
  <c r="DZ129" i="56" s="1"/>
  <c r="CN129" i="56"/>
  <c r="DY129" i="56" s="1"/>
  <c r="CM129" i="56"/>
  <c r="DX129" i="56" s="1"/>
  <c r="CL129" i="56"/>
  <c r="DW129" i="56" s="1"/>
  <c r="CG129" i="56" a="1"/>
  <c r="CG129" i="56" s="1"/>
  <c r="AV129" i="56"/>
  <c r="J129" i="56"/>
  <c r="G129" i="56"/>
  <c r="HX68" i="56" a="1"/>
  <c r="HX68" i="56" s="1"/>
  <c r="IW68" i="56" s="1"/>
  <c r="HW68" i="56" a="1"/>
  <c r="HW68" i="56" s="1"/>
  <c r="IV68" i="56" s="1"/>
  <c r="HV68" i="56" a="1"/>
  <c r="HV68" i="56" s="1"/>
  <c r="IU68" i="56" s="1"/>
  <c r="HU68" i="56" a="1"/>
  <c r="HU68" i="56" s="1"/>
  <c r="IT68" i="56" s="1"/>
  <c r="HT68" i="56" a="1"/>
  <c r="HT68" i="56" s="1"/>
  <c r="IS68" i="56" s="1"/>
  <c r="HS68" i="56" a="1"/>
  <c r="HS68" i="56" s="1"/>
  <c r="IR68" i="56" s="1"/>
  <c r="HR68" i="56" a="1"/>
  <c r="HR68" i="56" s="1"/>
  <c r="IQ68" i="56" s="1"/>
  <c r="HQ68" i="56" a="1"/>
  <c r="HQ68" i="56" s="1"/>
  <c r="IP68" i="56" s="1"/>
  <c r="HP68" i="56" a="1"/>
  <c r="HP68" i="56" s="1"/>
  <c r="IO68" i="56" s="1"/>
  <c r="HL68" i="56"/>
  <c r="HJ68" i="56"/>
  <c r="HH68" i="56"/>
  <c r="HB68" i="56"/>
  <c r="HA68" i="56"/>
  <c r="GZ68" i="56"/>
  <c r="GY68" i="56"/>
  <c r="GX68" i="56"/>
  <c r="GW68" i="56"/>
  <c r="GV68" i="56"/>
  <c r="GU68" i="56"/>
  <c r="GT68" i="56"/>
  <c r="GP68" i="56"/>
  <c r="GI68" i="56"/>
  <c r="GH68" i="56"/>
  <c r="GG68" i="56"/>
  <c r="GF68" i="56"/>
  <c r="GE68" i="56"/>
  <c r="GB68" i="56"/>
  <c r="GA68" i="56"/>
  <c r="FZ68" i="56"/>
  <c r="FY68" i="56"/>
  <c r="FW68" i="56"/>
  <c r="FV68" i="56"/>
  <c r="FU68" i="56"/>
  <c r="FT68" i="56"/>
  <c r="FS68" i="56"/>
  <c r="FR68" i="56"/>
  <c r="FQ68" i="56"/>
  <c r="FJ68" i="56"/>
  <c r="FI68" i="56"/>
  <c r="FH68" i="56"/>
  <c r="FG68" i="56"/>
  <c r="FF68" i="56"/>
  <c r="FP68" i="56" s="1"/>
  <c r="FE68" i="56"/>
  <c r="FD68" i="56"/>
  <c r="FB68" i="56"/>
  <c r="FA68" i="56"/>
  <c r="EZ68" i="56"/>
  <c r="EY68" i="56"/>
  <c r="EX68" i="56"/>
  <c r="EW68" i="56"/>
  <c r="EV68" i="56"/>
  <c r="EU68" i="56"/>
  <c r="ET68" i="56"/>
  <c r="ES68" i="56"/>
  <c r="ER68" i="56"/>
  <c r="EQ68" i="56"/>
  <c r="EP68" i="56"/>
  <c r="EO68" i="56"/>
  <c r="EN68" i="56"/>
  <c r="EM68" i="56"/>
  <c r="EL68" i="56"/>
  <c r="EK68" i="56"/>
  <c r="EJ68" i="56"/>
  <c r="EI68" i="56"/>
  <c r="EH68" i="56"/>
  <c r="EG68" i="56"/>
  <c r="EF68" i="56"/>
  <c r="EE68" i="56"/>
  <c r="ED68" i="56"/>
  <c r="EC68" i="56"/>
  <c r="EB68" i="56"/>
  <c r="EA68" i="56"/>
  <c r="DU68" i="56"/>
  <c r="DT68" i="56"/>
  <c r="DS68" i="56"/>
  <c r="DR68" i="56"/>
  <c r="DQ68" i="56"/>
  <c r="DP68" i="56"/>
  <c r="DO68" i="56"/>
  <c r="DN68" i="56"/>
  <c r="DK68" i="56"/>
  <c r="DJ68" i="56"/>
  <c r="DI68" i="56"/>
  <c r="DH68" i="56"/>
  <c r="DG68" i="56"/>
  <c r="DF68" i="56"/>
  <c r="DE68" i="56"/>
  <c r="DD68" i="56"/>
  <c r="DB68" i="56"/>
  <c r="DA68" i="56"/>
  <c r="CV68" i="56"/>
  <c r="CU68" i="56"/>
  <c r="CT68" i="56"/>
  <c r="CS68" i="56"/>
  <c r="GN68" i="56" s="1"/>
  <c r="CR68" i="56"/>
  <c r="GM68" i="56" s="1"/>
  <c r="CQ68" i="56"/>
  <c r="GL68" i="56" s="1"/>
  <c r="CP68" i="56"/>
  <c r="GJ68" i="56" s="1"/>
  <c r="GK68" i="56" s="1"/>
  <c r="CO68" i="56"/>
  <c r="DZ68" i="56" s="1"/>
  <c r="CN68" i="56"/>
  <c r="DY68" i="56" s="1"/>
  <c r="CM68" i="56"/>
  <c r="DX68" i="56" s="1"/>
  <c r="CL68" i="56"/>
  <c r="DW68" i="56" s="1"/>
  <c r="CG68" i="56" a="1"/>
  <c r="CG68" i="56" s="1"/>
  <c r="AV68" i="56"/>
  <c r="J68" i="56"/>
  <c r="G68" i="56"/>
  <c r="IL41" i="56"/>
  <c r="HX41" i="56" a="1"/>
  <c r="HX41" i="56" s="1"/>
  <c r="IW41" i="56" s="1"/>
  <c r="HW41" i="56" a="1"/>
  <c r="HW41" i="56" s="1"/>
  <c r="IV41" i="56" s="1"/>
  <c r="HV41" i="56" a="1"/>
  <c r="HV41" i="56" s="1"/>
  <c r="IU41" i="56" s="1"/>
  <c r="HU41" i="56" a="1"/>
  <c r="HU41" i="56" s="1"/>
  <c r="IT41" i="56" s="1"/>
  <c r="HT41" i="56" a="1"/>
  <c r="HT41" i="56" s="1"/>
  <c r="IS41" i="56" s="1"/>
  <c r="HS41" i="56" a="1"/>
  <c r="HS41" i="56" s="1"/>
  <c r="IR41" i="56" s="1"/>
  <c r="HR41" i="56" a="1"/>
  <c r="HR41" i="56" s="1"/>
  <c r="IQ41" i="56" s="1"/>
  <c r="HQ41" i="56" a="1"/>
  <c r="HQ41" i="56" s="1"/>
  <c r="IP41" i="56" s="1"/>
  <c r="HP41" i="56" a="1"/>
  <c r="HP41" i="56" s="1"/>
  <c r="IO41" i="56" s="1"/>
  <c r="HL41" i="56"/>
  <c r="HJ41" i="56"/>
  <c r="HH41" i="56"/>
  <c r="HB41" i="56"/>
  <c r="HA41" i="56"/>
  <c r="GZ41" i="56"/>
  <c r="GY41" i="56"/>
  <c r="GX41" i="56"/>
  <c r="GW41" i="56"/>
  <c r="GV41" i="56"/>
  <c r="GU41" i="56"/>
  <c r="GT41" i="56"/>
  <c r="GP41" i="56"/>
  <c r="GI41" i="56"/>
  <c r="GH41" i="56"/>
  <c r="GG41" i="56"/>
  <c r="GF41" i="56"/>
  <c r="GE41" i="56"/>
  <c r="GD41" i="56"/>
  <c r="GC41" i="56"/>
  <c r="GB41" i="56"/>
  <c r="GA41" i="56"/>
  <c r="FZ41" i="56"/>
  <c r="FY41" i="56"/>
  <c r="FX41" i="56"/>
  <c r="FW41" i="56"/>
  <c r="FV41" i="56"/>
  <c r="FU41" i="56"/>
  <c r="FT41" i="56"/>
  <c r="FS41" i="56"/>
  <c r="FR41" i="56"/>
  <c r="FQ41" i="56"/>
  <c r="FJ41" i="56"/>
  <c r="FI41" i="56"/>
  <c r="FH41" i="56"/>
  <c r="FG41" i="56"/>
  <c r="FF41" i="56"/>
  <c r="FP41" i="56" s="1"/>
  <c r="FE41" i="56"/>
  <c r="FD41" i="56"/>
  <c r="FC41" i="56"/>
  <c r="FB41" i="56"/>
  <c r="FA41" i="56"/>
  <c r="EZ41" i="56"/>
  <c r="EY41" i="56"/>
  <c r="EX41" i="56"/>
  <c r="EW41" i="56"/>
  <c r="EV41" i="56"/>
  <c r="EU41" i="56"/>
  <c r="ET41" i="56"/>
  <c r="ES41" i="56"/>
  <c r="ER41" i="56"/>
  <c r="EQ41" i="56"/>
  <c r="EP41" i="56"/>
  <c r="EO41" i="56"/>
  <c r="EN41" i="56"/>
  <c r="EM41" i="56"/>
  <c r="EL41" i="56"/>
  <c r="EK41" i="56"/>
  <c r="EJ41" i="56"/>
  <c r="EI41" i="56"/>
  <c r="EH41" i="56"/>
  <c r="EG41" i="56"/>
  <c r="EF41" i="56"/>
  <c r="EE41" i="56"/>
  <c r="ED41" i="56"/>
  <c r="EC41" i="56"/>
  <c r="EB41" i="56"/>
  <c r="EA41" i="56"/>
  <c r="DV41" i="56"/>
  <c r="DU41" i="56"/>
  <c r="DT41" i="56"/>
  <c r="DS41" i="56"/>
  <c r="DR41" i="56"/>
  <c r="DQ41" i="56"/>
  <c r="DP41" i="56"/>
  <c r="DO41" i="56"/>
  <c r="DN41" i="56"/>
  <c r="DK41" i="56"/>
  <c r="DJ41" i="56"/>
  <c r="DI41" i="56"/>
  <c r="DH41" i="56"/>
  <c r="DG41" i="56"/>
  <c r="DF41" i="56"/>
  <c r="DE41" i="56"/>
  <c r="DD41" i="56"/>
  <c r="DC41" i="56"/>
  <c r="DB41" i="56"/>
  <c r="DA41" i="56"/>
  <c r="CV41" i="56"/>
  <c r="CU41" i="56"/>
  <c r="CT41" i="56"/>
  <c r="CS41" i="56"/>
  <c r="GN41" i="56" s="1"/>
  <c r="CR41" i="56"/>
  <c r="GM41" i="56" s="1"/>
  <c r="CQ41" i="56"/>
  <c r="GL41" i="56" s="1"/>
  <c r="CP41" i="56"/>
  <c r="GJ41" i="56" s="1"/>
  <c r="GK41" i="56" s="1"/>
  <c r="CO41" i="56"/>
  <c r="DZ41" i="56" s="1"/>
  <c r="CN41" i="56"/>
  <c r="DY41" i="56" s="1"/>
  <c r="CM41" i="56"/>
  <c r="DX41" i="56" s="1"/>
  <c r="CL41" i="56"/>
  <c r="DW41" i="56" s="1"/>
  <c r="CG41" i="56" a="1"/>
  <c r="CG41" i="56" s="1"/>
  <c r="CH41" i="56" s="1"/>
  <c r="CW41" i="56" s="1"/>
  <c r="AV41" i="56"/>
  <c r="J41" i="56"/>
  <c r="G41" i="56"/>
  <c r="HX132" i="56" a="1"/>
  <c r="HX132" i="56" s="1"/>
  <c r="IW132" i="56" s="1"/>
  <c r="HW132" i="56" a="1"/>
  <c r="HW132" i="56" s="1"/>
  <c r="IV132" i="56" s="1"/>
  <c r="HV132" i="56" a="1"/>
  <c r="HV132" i="56" s="1"/>
  <c r="IU132" i="56" s="1"/>
  <c r="HU132" i="56" a="1"/>
  <c r="HU132" i="56" s="1"/>
  <c r="IT132" i="56" s="1"/>
  <c r="HT132" i="56" a="1"/>
  <c r="HT132" i="56" s="1"/>
  <c r="IS132" i="56" s="1"/>
  <c r="HS132" i="56" a="1"/>
  <c r="HS132" i="56" s="1"/>
  <c r="IR132" i="56" s="1"/>
  <c r="HR132" i="56" a="1"/>
  <c r="HR132" i="56" s="1"/>
  <c r="IQ132" i="56" s="1"/>
  <c r="HQ132" i="56" a="1"/>
  <c r="HQ132" i="56" s="1"/>
  <c r="IP132" i="56" s="1"/>
  <c r="HP132" i="56" a="1"/>
  <c r="HP132" i="56" s="1"/>
  <c r="IO132" i="56" s="1"/>
  <c r="HL132" i="56"/>
  <c r="HJ132" i="56"/>
  <c r="HH132" i="56"/>
  <c r="HB132" i="56"/>
  <c r="HA132" i="56"/>
  <c r="GZ132" i="56"/>
  <c r="GY132" i="56"/>
  <c r="GX132" i="56"/>
  <c r="GW132" i="56"/>
  <c r="GV132" i="56"/>
  <c r="GU132" i="56"/>
  <c r="GT132" i="56"/>
  <c r="GP132" i="56"/>
  <c r="GI132" i="56"/>
  <c r="GH132" i="56"/>
  <c r="GG132" i="56"/>
  <c r="GF132" i="56"/>
  <c r="GE132" i="56"/>
  <c r="GB132" i="56"/>
  <c r="GA132" i="56"/>
  <c r="FZ132" i="56"/>
  <c r="FY132" i="56"/>
  <c r="FW132" i="56"/>
  <c r="FV132" i="56"/>
  <c r="FU132" i="56"/>
  <c r="FT132" i="56"/>
  <c r="FS132" i="56"/>
  <c r="FR132" i="56"/>
  <c r="FQ132" i="56"/>
  <c r="FJ132" i="56"/>
  <c r="FI132" i="56"/>
  <c r="FH132" i="56"/>
  <c r="FG132" i="56"/>
  <c r="FF132" i="56"/>
  <c r="FP132" i="56" s="1"/>
  <c r="FE132" i="56"/>
  <c r="FD132" i="56"/>
  <c r="FB132" i="56"/>
  <c r="FA132" i="56"/>
  <c r="EZ132" i="56"/>
  <c r="EY132" i="56"/>
  <c r="EX132" i="56"/>
  <c r="EW132" i="56"/>
  <c r="EV132" i="56"/>
  <c r="EU132" i="56"/>
  <c r="ET132" i="56"/>
  <c r="ES132" i="56"/>
  <c r="ER132" i="56"/>
  <c r="EQ132" i="56"/>
  <c r="EP132" i="56"/>
  <c r="EO132" i="56"/>
  <c r="EN132" i="56"/>
  <c r="EM132" i="56"/>
  <c r="EL132" i="56"/>
  <c r="EK132" i="56"/>
  <c r="EJ132" i="56"/>
  <c r="EI132" i="56"/>
  <c r="EH132" i="56"/>
  <c r="EG132" i="56"/>
  <c r="EF132" i="56"/>
  <c r="EE132" i="56"/>
  <c r="ED132" i="56"/>
  <c r="EC132" i="56"/>
  <c r="EB132" i="56"/>
  <c r="EA132" i="56"/>
  <c r="DU132" i="56"/>
  <c r="DT132" i="56"/>
  <c r="DS132" i="56"/>
  <c r="DR132" i="56"/>
  <c r="DQ132" i="56"/>
  <c r="DP132" i="56"/>
  <c r="DO132" i="56"/>
  <c r="DN132" i="56"/>
  <c r="DK132" i="56"/>
  <c r="DJ132" i="56"/>
  <c r="DI132" i="56"/>
  <c r="DH132" i="56"/>
  <c r="DG132" i="56"/>
  <c r="DF132" i="56"/>
  <c r="DE132" i="56"/>
  <c r="DD132" i="56"/>
  <c r="DB132" i="56"/>
  <c r="DA132" i="56"/>
  <c r="CV132" i="56"/>
  <c r="CU132" i="56"/>
  <c r="CT132" i="56"/>
  <c r="CS132" i="56"/>
  <c r="GN132" i="56" s="1"/>
  <c r="CR132" i="56"/>
  <c r="GM132" i="56" s="1"/>
  <c r="CQ132" i="56"/>
  <c r="GL132" i="56" s="1"/>
  <c r="CP132" i="56"/>
  <c r="GJ132" i="56" s="1"/>
  <c r="GK132" i="56" s="1"/>
  <c r="CO132" i="56"/>
  <c r="DZ132" i="56" s="1"/>
  <c r="CN132" i="56"/>
  <c r="DY132" i="56" s="1"/>
  <c r="CM132" i="56"/>
  <c r="DX132" i="56" s="1"/>
  <c r="CL132" i="56"/>
  <c r="DW132" i="56" s="1"/>
  <c r="CG132" i="56" a="1"/>
  <c r="CG132" i="56" s="1"/>
  <c r="AV132" i="56"/>
  <c r="J132" i="56"/>
  <c r="G132" i="56"/>
  <c r="IL140" i="56"/>
  <c r="HX140" i="56" a="1"/>
  <c r="HX140" i="56" s="1"/>
  <c r="IW140" i="56" s="1"/>
  <c r="HW140" i="56" a="1"/>
  <c r="HW140" i="56" s="1"/>
  <c r="IV140" i="56" s="1"/>
  <c r="HV140" i="56" a="1"/>
  <c r="HV140" i="56" s="1"/>
  <c r="IU140" i="56" s="1"/>
  <c r="HU140" i="56" a="1"/>
  <c r="HU140" i="56" s="1"/>
  <c r="IT140" i="56" s="1"/>
  <c r="HT140" i="56" a="1"/>
  <c r="HT140" i="56" s="1"/>
  <c r="IS140" i="56" s="1"/>
  <c r="HS140" i="56" a="1"/>
  <c r="HS140" i="56" s="1"/>
  <c r="IR140" i="56" s="1"/>
  <c r="HR140" i="56" a="1"/>
  <c r="HR140" i="56" s="1"/>
  <c r="IQ140" i="56" s="1"/>
  <c r="HQ140" i="56" a="1"/>
  <c r="HQ140" i="56" s="1"/>
  <c r="IP140" i="56" s="1"/>
  <c r="HP140" i="56" a="1"/>
  <c r="HP140" i="56" s="1"/>
  <c r="IO140" i="56" s="1"/>
  <c r="HL140" i="56"/>
  <c r="HJ140" i="56"/>
  <c r="HH140" i="56"/>
  <c r="HB140" i="56"/>
  <c r="HA140" i="56"/>
  <c r="GZ140" i="56"/>
  <c r="GY140" i="56"/>
  <c r="GX140" i="56"/>
  <c r="GW140" i="56"/>
  <c r="GV140" i="56"/>
  <c r="GU140" i="56"/>
  <c r="GT140" i="56"/>
  <c r="GP140" i="56"/>
  <c r="GI140" i="56"/>
  <c r="GH140" i="56"/>
  <c r="GG140" i="56"/>
  <c r="GF140" i="56"/>
  <c r="GE140" i="56"/>
  <c r="GD140" i="56"/>
  <c r="GC140" i="56"/>
  <c r="GB140" i="56"/>
  <c r="GA140" i="56"/>
  <c r="FZ140" i="56"/>
  <c r="FY140" i="56"/>
  <c r="FX140" i="56"/>
  <c r="FW140" i="56"/>
  <c r="FV140" i="56"/>
  <c r="FU140" i="56"/>
  <c r="FT140" i="56"/>
  <c r="FS140" i="56"/>
  <c r="FR140" i="56"/>
  <c r="FQ140" i="56"/>
  <c r="FJ140" i="56"/>
  <c r="FI140" i="56"/>
  <c r="FH140" i="56"/>
  <c r="FG140" i="56"/>
  <c r="FF140" i="56"/>
  <c r="FP140" i="56" s="1"/>
  <c r="FE140" i="56"/>
  <c r="FD140" i="56"/>
  <c r="FC140" i="56"/>
  <c r="FB140" i="56"/>
  <c r="FA140" i="56"/>
  <c r="EZ140" i="56"/>
  <c r="EY140" i="56"/>
  <c r="EX140" i="56"/>
  <c r="EW140" i="56"/>
  <c r="EV140" i="56"/>
  <c r="EU140" i="56"/>
  <c r="ET140" i="56"/>
  <c r="ES140" i="56"/>
  <c r="ER140" i="56"/>
  <c r="EQ140" i="56"/>
  <c r="EP140" i="56"/>
  <c r="EO140" i="56"/>
  <c r="EN140" i="56"/>
  <c r="EM140" i="56"/>
  <c r="EL140" i="56"/>
  <c r="EK140" i="56"/>
  <c r="EJ140" i="56"/>
  <c r="EI140" i="56"/>
  <c r="EH140" i="56"/>
  <c r="EG140" i="56"/>
  <c r="EF140" i="56"/>
  <c r="EE140" i="56"/>
  <c r="ED140" i="56"/>
  <c r="EC140" i="56"/>
  <c r="EB140" i="56"/>
  <c r="EA140" i="56"/>
  <c r="DV140" i="56"/>
  <c r="DU140" i="56"/>
  <c r="DT140" i="56"/>
  <c r="DS140" i="56"/>
  <c r="DR140" i="56"/>
  <c r="DQ140" i="56"/>
  <c r="DP140" i="56"/>
  <c r="DO140" i="56"/>
  <c r="DN140" i="56"/>
  <c r="DK140" i="56"/>
  <c r="DJ140" i="56"/>
  <c r="DI140" i="56"/>
  <c r="DH140" i="56"/>
  <c r="DG140" i="56"/>
  <c r="DF140" i="56"/>
  <c r="DE140" i="56"/>
  <c r="DD140" i="56"/>
  <c r="DC140" i="56"/>
  <c r="DB140" i="56"/>
  <c r="DA140" i="56"/>
  <c r="CV140" i="56"/>
  <c r="CU140" i="56"/>
  <c r="CT140" i="56"/>
  <c r="CS140" i="56"/>
  <c r="GN140" i="56" s="1"/>
  <c r="CR140" i="56"/>
  <c r="GM140" i="56" s="1"/>
  <c r="CQ140" i="56"/>
  <c r="GL140" i="56" s="1"/>
  <c r="CP140" i="56"/>
  <c r="GJ140" i="56" s="1"/>
  <c r="GK140" i="56" s="1"/>
  <c r="CO140" i="56"/>
  <c r="DZ140" i="56" s="1"/>
  <c r="CN140" i="56"/>
  <c r="DY140" i="56" s="1"/>
  <c r="CM140" i="56"/>
  <c r="DX140" i="56" s="1"/>
  <c r="CL140" i="56"/>
  <c r="DW140" i="56" s="1"/>
  <c r="CG140" i="56" a="1"/>
  <c r="CG140" i="56" s="1"/>
  <c r="AV140" i="56"/>
  <c r="J140" i="56"/>
  <c r="G140" i="56"/>
  <c r="IL93" i="56"/>
  <c r="HX93" i="56" a="1"/>
  <c r="HX93" i="56" s="1"/>
  <c r="IW93" i="56" s="1"/>
  <c r="HW93" i="56" a="1"/>
  <c r="HW93" i="56" s="1"/>
  <c r="IV93" i="56" s="1"/>
  <c r="HV93" i="56" a="1"/>
  <c r="HV93" i="56" s="1"/>
  <c r="IU93" i="56" s="1"/>
  <c r="HU93" i="56" a="1"/>
  <c r="HU93" i="56" s="1"/>
  <c r="IT93" i="56" s="1"/>
  <c r="HT93" i="56" a="1"/>
  <c r="HT93" i="56" s="1"/>
  <c r="IS93" i="56" s="1"/>
  <c r="HS93" i="56" a="1"/>
  <c r="HS93" i="56" s="1"/>
  <c r="IR93" i="56" s="1"/>
  <c r="HR93" i="56" a="1"/>
  <c r="HR93" i="56" s="1"/>
  <c r="IQ93" i="56" s="1"/>
  <c r="HQ93" i="56" a="1"/>
  <c r="HQ93" i="56" s="1"/>
  <c r="IP93" i="56" s="1"/>
  <c r="HP93" i="56" a="1"/>
  <c r="HP93" i="56" s="1"/>
  <c r="IO93" i="56" s="1"/>
  <c r="HL93" i="56"/>
  <c r="HJ93" i="56"/>
  <c r="HH93" i="56"/>
  <c r="HB93" i="56"/>
  <c r="HA93" i="56"/>
  <c r="GZ93" i="56"/>
  <c r="GY93" i="56"/>
  <c r="GX93" i="56"/>
  <c r="GW93" i="56"/>
  <c r="GV93" i="56"/>
  <c r="GU93" i="56"/>
  <c r="GT93" i="56"/>
  <c r="GP93" i="56"/>
  <c r="GI93" i="56"/>
  <c r="GH93" i="56"/>
  <c r="GG93" i="56"/>
  <c r="GF93" i="56"/>
  <c r="GE93" i="56"/>
  <c r="GD93" i="56"/>
  <c r="GC93" i="56"/>
  <c r="GB93" i="56"/>
  <c r="GA93" i="56"/>
  <c r="FZ93" i="56"/>
  <c r="FY93" i="56"/>
  <c r="FX93" i="56"/>
  <c r="FW93" i="56"/>
  <c r="FV93" i="56"/>
  <c r="FU93" i="56"/>
  <c r="FT93" i="56"/>
  <c r="FS93" i="56"/>
  <c r="FR93" i="56"/>
  <c r="FQ93" i="56"/>
  <c r="FJ93" i="56"/>
  <c r="FI93" i="56"/>
  <c r="FH93" i="56"/>
  <c r="FG93" i="56"/>
  <c r="FF93" i="56"/>
  <c r="FP93" i="56" s="1"/>
  <c r="FE93" i="56"/>
  <c r="FD93" i="56"/>
  <c r="FC93" i="56"/>
  <c r="FB93" i="56"/>
  <c r="FA93" i="56"/>
  <c r="EZ93" i="56"/>
  <c r="EY93" i="56"/>
  <c r="EX93" i="56"/>
  <c r="EW93" i="56"/>
  <c r="EV93" i="56"/>
  <c r="EU93" i="56"/>
  <c r="ET93" i="56"/>
  <c r="ES93" i="56"/>
  <c r="ER93" i="56"/>
  <c r="EQ93" i="56"/>
  <c r="EP93" i="56"/>
  <c r="EO93" i="56"/>
  <c r="EN93" i="56"/>
  <c r="EM93" i="56"/>
  <c r="EL93" i="56"/>
  <c r="EK93" i="56"/>
  <c r="EJ93" i="56"/>
  <c r="EI93" i="56"/>
  <c r="EH93" i="56"/>
  <c r="EG93" i="56"/>
  <c r="EF93" i="56"/>
  <c r="EE93" i="56"/>
  <c r="ED93" i="56"/>
  <c r="EC93" i="56"/>
  <c r="EB93" i="56"/>
  <c r="EA93" i="56"/>
  <c r="DV93" i="56"/>
  <c r="DU93" i="56"/>
  <c r="DT93" i="56"/>
  <c r="DS93" i="56"/>
  <c r="DR93" i="56"/>
  <c r="DQ93" i="56"/>
  <c r="DP93" i="56"/>
  <c r="DO93" i="56"/>
  <c r="DN93" i="56"/>
  <c r="DK93" i="56"/>
  <c r="DJ93" i="56"/>
  <c r="DI93" i="56"/>
  <c r="DH93" i="56"/>
  <c r="DG93" i="56"/>
  <c r="DF93" i="56"/>
  <c r="DE93" i="56"/>
  <c r="DD93" i="56"/>
  <c r="DC93" i="56"/>
  <c r="DB93" i="56"/>
  <c r="DA93" i="56"/>
  <c r="CV93" i="56"/>
  <c r="CU93" i="56"/>
  <c r="CT93" i="56"/>
  <c r="CS93" i="56"/>
  <c r="GN93" i="56" s="1"/>
  <c r="CR93" i="56"/>
  <c r="GM93" i="56" s="1"/>
  <c r="CQ93" i="56"/>
  <c r="GL93" i="56" s="1"/>
  <c r="CP93" i="56"/>
  <c r="GJ93" i="56" s="1"/>
  <c r="GK93" i="56" s="1"/>
  <c r="CO93" i="56"/>
  <c r="DZ93" i="56" s="1"/>
  <c r="CN93" i="56"/>
  <c r="DY93" i="56" s="1"/>
  <c r="CM93" i="56"/>
  <c r="DX93" i="56" s="1"/>
  <c r="CL93" i="56"/>
  <c r="DW93" i="56" s="1"/>
  <c r="CG93" i="56" a="1"/>
  <c r="CG93" i="56" s="1"/>
  <c r="IN93" i="56" s="1"/>
  <c r="IX93" i="56" s="1"/>
  <c r="AV93" i="56"/>
  <c r="J93" i="56"/>
  <c r="G93" i="56"/>
  <c r="IL92" i="56"/>
  <c r="HX92" i="56" a="1"/>
  <c r="HX92" i="56" s="1"/>
  <c r="IW92" i="56" s="1"/>
  <c r="HW92" i="56" a="1"/>
  <c r="HW92" i="56" s="1"/>
  <c r="IV92" i="56" s="1"/>
  <c r="HV92" i="56" a="1"/>
  <c r="HV92" i="56" s="1"/>
  <c r="IU92" i="56" s="1"/>
  <c r="HU92" i="56" a="1"/>
  <c r="HU92" i="56" s="1"/>
  <c r="IT92" i="56" s="1"/>
  <c r="HT92" i="56" a="1"/>
  <c r="HT92" i="56" s="1"/>
  <c r="IS92" i="56" s="1"/>
  <c r="HS92" i="56" a="1"/>
  <c r="HS92" i="56" s="1"/>
  <c r="IR92" i="56" s="1"/>
  <c r="HR92" i="56" a="1"/>
  <c r="HR92" i="56" s="1"/>
  <c r="IQ92" i="56" s="1"/>
  <c r="HQ92" i="56" a="1"/>
  <c r="HQ92" i="56" s="1"/>
  <c r="IP92" i="56" s="1"/>
  <c r="HP92" i="56" a="1"/>
  <c r="HP92" i="56" s="1"/>
  <c r="IO92" i="56" s="1"/>
  <c r="HL92" i="56"/>
  <c r="HJ92" i="56"/>
  <c r="HH92" i="56"/>
  <c r="HI92" i="56" s="1"/>
  <c r="HB92" i="56"/>
  <c r="HA92" i="56"/>
  <c r="GZ92" i="56"/>
  <c r="GY92" i="56"/>
  <c r="GX92" i="56"/>
  <c r="GW92" i="56"/>
  <c r="GV92" i="56"/>
  <c r="GU92" i="56"/>
  <c r="GT92" i="56"/>
  <c r="GP92" i="56"/>
  <c r="GI92" i="56"/>
  <c r="GH92" i="56"/>
  <c r="GG92" i="56"/>
  <c r="GF92" i="56"/>
  <c r="GE92" i="56"/>
  <c r="GD92" i="56"/>
  <c r="GC92" i="56"/>
  <c r="GB92" i="56"/>
  <c r="GA92" i="56"/>
  <c r="FZ92" i="56"/>
  <c r="FY92" i="56"/>
  <c r="FX92" i="56"/>
  <c r="FW92" i="56"/>
  <c r="FV92" i="56"/>
  <c r="FU92" i="56"/>
  <c r="FT92" i="56"/>
  <c r="FS92" i="56"/>
  <c r="FR92" i="56"/>
  <c r="FQ92" i="56"/>
  <c r="FJ92" i="56"/>
  <c r="FI92" i="56"/>
  <c r="FH92" i="56"/>
  <c r="FG92" i="56"/>
  <c r="FF92" i="56"/>
  <c r="FE92" i="56"/>
  <c r="FD92" i="56"/>
  <c r="FC92" i="56"/>
  <c r="FB92" i="56"/>
  <c r="FA92" i="56"/>
  <c r="EZ92" i="56"/>
  <c r="EY92" i="56"/>
  <c r="EX92" i="56"/>
  <c r="EW92" i="56"/>
  <c r="EV92" i="56"/>
  <c r="EU92" i="56"/>
  <c r="ET92" i="56"/>
  <c r="ES92" i="56"/>
  <c r="ER92" i="56"/>
  <c r="EQ92" i="56"/>
  <c r="EP92" i="56"/>
  <c r="EO92" i="56"/>
  <c r="EN92" i="56"/>
  <c r="EM92" i="56"/>
  <c r="EL92" i="56"/>
  <c r="EK92" i="56"/>
  <c r="EJ92" i="56"/>
  <c r="EI92" i="56"/>
  <c r="EH92" i="56"/>
  <c r="EG92" i="56"/>
  <c r="EF92" i="56"/>
  <c r="EE92" i="56"/>
  <c r="ED92" i="56"/>
  <c r="EC92" i="56"/>
  <c r="EB92" i="56"/>
  <c r="EA92" i="56"/>
  <c r="DV92" i="56"/>
  <c r="DU92" i="56"/>
  <c r="DT92" i="56"/>
  <c r="DS92" i="56"/>
  <c r="DR92" i="56"/>
  <c r="DQ92" i="56"/>
  <c r="DP92" i="56"/>
  <c r="DO92" i="56"/>
  <c r="DN92" i="56"/>
  <c r="DK92" i="56"/>
  <c r="DJ92" i="56"/>
  <c r="DI92" i="56"/>
  <c r="DH92" i="56"/>
  <c r="DG92" i="56"/>
  <c r="DF92" i="56"/>
  <c r="DE92" i="56"/>
  <c r="DD92" i="56"/>
  <c r="DC92" i="56"/>
  <c r="DB92" i="56"/>
  <c r="DA92" i="56"/>
  <c r="CV92" i="56"/>
  <c r="CU92" i="56"/>
  <c r="CT92" i="56"/>
  <c r="CS92" i="56"/>
  <c r="GN92" i="56" s="1"/>
  <c r="CR92" i="56"/>
  <c r="GM92" i="56" s="1"/>
  <c r="CQ92" i="56"/>
  <c r="GL92" i="56" s="1"/>
  <c r="CP92" i="56"/>
  <c r="GJ92" i="56" s="1"/>
  <c r="GK92" i="56" s="1"/>
  <c r="CO92" i="56"/>
  <c r="DZ92" i="56" s="1"/>
  <c r="CN92" i="56"/>
  <c r="DY92" i="56" s="1"/>
  <c r="CM92" i="56"/>
  <c r="DX92" i="56" s="1"/>
  <c r="CL92" i="56"/>
  <c r="DW92" i="56" s="1"/>
  <c r="CG92" i="56" a="1"/>
  <c r="CG92" i="56" s="1"/>
  <c r="AV92" i="56"/>
  <c r="J92" i="56"/>
  <c r="G92" i="56"/>
  <c r="IL150" i="56"/>
  <c r="HX150" i="56" a="1"/>
  <c r="HX150" i="56" s="1"/>
  <c r="IW150" i="56" s="1"/>
  <c r="HW150" i="56" a="1"/>
  <c r="HW150" i="56" s="1"/>
  <c r="IV150" i="56" s="1"/>
  <c r="HV150" i="56" a="1"/>
  <c r="HV150" i="56" s="1"/>
  <c r="IU150" i="56" s="1"/>
  <c r="HU150" i="56" a="1"/>
  <c r="HU150" i="56" s="1"/>
  <c r="IT150" i="56" s="1"/>
  <c r="HT150" i="56" a="1"/>
  <c r="HT150" i="56" s="1"/>
  <c r="IS150" i="56" s="1"/>
  <c r="HS150" i="56" a="1"/>
  <c r="HS150" i="56" s="1"/>
  <c r="IR150" i="56" s="1"/>
  <c r="HR150" i="56" a="1"/>
  <c r="HR150" i="56" s="1"/>
  <c r="IQ150" i="56" s="1"/>
  <c r="HQ150" i="56" a="1"/>
  <c r="HQ150" i="56" s="1"/>
  <c r="IP150" i="56" s="1"/>
  <c r="HP150" i="56" a="1"/>
  <c r="HP150" i="56" s="1"/>
  <c r="IO150" i="56" s="1"/>
  <c r="HL150" i="56"/>
  <c r="HJ150" i="56"/>
  <c r="HH150" i="56"/>
  <c r="HB150" i="56"/>
  <c r="HA150" i="56"/>
  <c r="GZ150" i="56"/>
  <c r="GY150" i="56"/>
  <c r="GX150" i="56"/>
  <c r="GW150" i="56"/>
  <c r="GV150" i="56"/>
  <c r="GU150" i="56"/>
  <c r="GT150" i="56"/>
  <c r="GP150" i="56"/>
  <c r="GI150" i="56"/>
  <c r="GH150" i="56"/>
  <c r="GG150" i="56"/>
  <c r="GF150" i="56"/>
  <c r="GE150" i="56"/>
  <c r="GD150" i="56"/>
  <c r="GC150" i="56"/>
  <c r="GB150" i="56"/>
  <c r="GA150" i="56"/>
  <c r="FZ150" i="56"/>
  <c r="FY150" i="56"/>
  <c r="FX150" i="56"/>
  <c r="FW150" i="56"/>
  <c r="FV150" i="56"/>
  <c r="FU150" i="56"/>
  <c r="FT150" i="56"/>
  <c r="FS150" i="56"/>
  <c r="FR150" i="56"/>
  <c r="FQ150" i="56"/>
  <c r="FJ150" i="56"/>
  <c r="FI150" i="56"/>
  <c r="FH150" i="56"/>
  <c r="FG150" i="56"/>
  <c r="FF150" i="56"/>
  <c r="FP150" i="56" s="1"/>
  <c r="FE150" i="56"/>
  <c r="FD150" i="56"/>
  <c r="FC150" i="56"/>
  <c r="FB150" i="56"/>
  <c r="FA150" i="56"/>
  <c r="EZ150" i="56"/>
  <c r="EY150" i="56"/>
  <c r="EX150" i="56"/>
  <c r="EW150" i="56"/>
  <c r="EV150" i="56"/>
  <c r="EU150" i="56"/>
  <c r="ET150" i="56"/>
  <c r="ES150" i="56"/>
  <c r="ER150" i="56"/>
  <c r="EQ150" i="56"/>
  <c r="EP150" i="56"/>
  <c r="EO150" i="56"/>
  <c r="EN150" i="56"/>
  <c r="EM150" i="56"/>
  <c r="EL150" i="56"/>
  <c r="EK150" i="56"/>
  <c r="EJ150" i="56"/>
  <c r="EI150" i="56"/>
  <c r="EH150" i="56"/>
  <c r="EG150" i="56"/>
  <c r="EF150" i="56"/>
  <c r="EE150" i="56"/>
  <c r="ED150" i="56"/>
  <c r="EC150" i="56"/>
  <c r="EB150" i="56"/>
  <c r="EA150" i="56"/>
  <c r="DV150" i="56"/>
  <c r="DU150" i="56"/>
  <c r="DT150" i="56"/>
  <c r="DS150" i="56"/>
  <c r="DR150" i="56"/>
  <c r="DQ150" i="56"/>
  <c r="DP150" i="56"/>
  <c r="DO150" i="56"/>
  <c r="DN150" i="56"/>
  <c r="DK150" i="56"/>
  <c r="DJ150" i="56"/>
  <c r="DI150" i="56"/>
  <c r="DH150" i="56"/>
  <c r="DG150" i="56"/>
  <c r="DF150" i="56"/>
  <c r="DE150" i="56"/>
  <c r="DD150" i="56"/>
  <c r="DC150" i="56"/>
  <c r="DB150" i="56"/>
  <c r="DA150" i="56"/>
  <c r="CV150" i="56"/>
  <c r="CU150" i="56"/>
  <c r="CT150" i="56"/>
  <c r="CS150" i="56"/>
  <c r="GN150" i="56" s="1"/>
  <c r="CR150" i="56"/>
  <c r="GM150" i="56" s="1"/>
  <c r="CQ150" i="56"/>
  <c r="GL150" i="56" s="1"/>
  <c r="CP150" i="56"/>
  <c r="GJ150" i="56" s="1"/>
  <c r="GK150" i="56" s="1"/>
  <c r="CO150" i="56"/>
  <c r="DZ150" i="56" s="1"/>
  <c r="CN150" i="56"/>
  <c r="DY150" i="56" s="1"/>
  <c r="CM150" i="56"/>
  <c r="DX150" i="56" s="1"/>
  <c r="CL150" i="56"/>
  <c r="DW150" i="56" s="1"/>
  <c r="CG150" i="56" a="1"/>
  <c r="CG150" i="56" s="1"/>
  <c r="CI150" i="56" s="1"/>
  <c r="CX150" i="56" s="1"/>
  <c r="AV150" i="56"/>
  <c r="J150" i="56"/>
  <c r="G150" i="56"/>
  <c r="HX60" i="56" a="1"/>
  <c r="HX60" i="56" s="1"/>
  <c r="IW60" i="56" s="1"/>
  <c r="HW60" i="56" a="1"/>
  <c r="HW60" i="56" s="1"/>
  <c r="IV60" i="56" s="1"/>
  <c r="HV60" i="56" a="1"/>
  <c r="HV60" i="56" s="1"/>
  <c r="IU60" i="56" s="1"/>
  <c r="HU60" i="56" a="1"/>
  <c r="HU60" i="56" s="1"/>
  <c r="IT60" i="56" s="1"/>
  <c r="HT60" i="56" a="1"/>
  <c r="HT60" i="56" s="1"/>
  <c r="IS60" i="56" s="1"/>
  <c r="HS60" i="56" a="1"/>
  <c r="HS60" i="56" s="1"/>
  <c r="IR60" i="56" s="1"/>
  <c r="HR60" i="56" a="1"/>
  <c r="HR60" i="56" s="1"/>
  <c r="IQ60" i="56" s="1"/>
  <c r="HQ60" i="56" a="1"/>
  <c r="HQ60" i="56" s="1"/>
  <c r="IP60" i="56" s="1"/>
  <c r="HP60" i="56" a="1"/>
  <c r="HP60" i="56" s="1"/>
  <c r="IO60" i="56" s="1"/>
  <c r="HL60" i="56"/>
  <c r="HJ60" i="56"/>
  <c r="HH60" i="56"/>
  <c r="HI60" i="56" s="1"/>
  <c r="HB60" i="56"/>
  <c r="HA60" i="56"/>
  <c r="GZ60" i="56"/>
  <c r="GY60" i="56"/>
  <c r="GX60" i="56"/>
  <c r="GW60" i="56"/>
  <c r="GV60" i="56"/>
  <c r="GU60" i="56"/>
  <c r="GT60" i="56"/>
  <c r="GP60" i="56"/>
  <c r="GI60" i="56"/>
  <c r="GH60" i="56"/>
  <c r="GG60" i="56"/>
  <c r="GF60" i="56"/>
  <c r="GE60" i="56"/>
  <c r="GB60" i="56"/>
  <c r="GA60" i="56"/>
  <c r="FZ60" i="56"/>
  <c r="FY60" i="56"/>
  <c r="FW60" i="56"/>
  <c r="FV60" i="56"/>
  <c r="FU60" i="56"/>
  <c r="FT60" i="56"/>
  <c r="FS60" i="56"/>
  <c r="FR60" i="56"/>
  <c r="FQ60" i="56"/>
  <c r="FJ60" i="56"/>
  <c r="FI60" i="56"/>
  <c r="FH60" i="56"/>
  <c r="FG60" i="56"/>
  <c r="FF60" i="56"/>
  <c r="FP60" i="56" s="1"/>
  <c r="FE60" i="56"/>
  <c r="FD60" i="56"/>
  <c r="FB60" i="56"/>
  <c r="FA60" i="56"/>
  <c r="EZ60" i="56"/>
  <c r="EY60" i="56"/>
  <c r="EX60" i="56"/>
  <c r="EW60" i="56"/>
  <c r="EV60" i="56"/>
  <c r="EU60" i="56"/>
  <c r="ET60" i="56"/>
  <c r="ES60" i="56"/>
  <c r="ER60" i="56"/>
  <c r="EQ60" i="56"/>
  <c r="EP60" i="56"/>
  <c r="EO60" i="56"/>
  <c r="EN60" i="56"/>
  <c r="EM60" i="56"/>
  <c r="EL60" i="56"/>
  <c r="EK60" i="56"/>
  <c r="EJ60" i="56"/>
  <c r="EI60" i="56"/>
  <c r="EH60" i="56"/>
  <c r="EG60" i="56"/>
  <c r="EF60" i="56"/>
  <c r="EE60" i="56"/>
  <c r="ED60" i="56"/>
  <c r="EC60" i="56"/>
  <c r="EB60" i="56"/>
  <c r="EA60" i="56"/>
  <c r="DU60" i="56"/>
  <c r="DT60" i="56"/>
  <c r="DS60" i="56"/>
  <c r="DR60" i="56"/>
  <c r="DQ60" i="56"/>
  <c r="DP60" i="56"/>
  <c r="DO60" i="56"/>
  <c r="DN60" i="56"/>
  <c r="DK60" i="56"/>
  <c r="DJ60" i="56"/>
  <c r="DI60" i="56"/>
  <c r="DH60" i="56"/>
  <c r="DG60" i="56"/>
  <c r="DF60" i="56"/>
  <c r="DE60" i="56"/>
  <c r="DD60" i="56"/>
  <c r="DB60" i="56"/>
  <c r="DA60" i="56"/>
  <c r="CV60" i="56"/>
  <c r="CU60" i="56"/>
  <c r="CT60" i="56"/>
  <c r="CS60" i="56"/>
  <c r="GN60" i="56" s="1"/>
  <c r="CR60" i="56"/>
  <c r="GM60" i="56" s="1"/>
  <c r="CQ60" i="56"/>
  <c r="GL60" i="56" s="1"/>
  <c r="CP60" i="56"/>
  <c r="GJ60" i="56" s="1"/>
  <c r="GK60" i="56" s="1"/>
  <c r="CO60" i="56"/>
  <c r="DZ60" i="56" s="1"/>
  <c r="CN60" i="56"/>
  <c r="DY60" i="56" s="1"/>
  <c r="CM60" i="56"/>
  <c r="DX60" i="56" s="1"/>
  <c r="CL60" i="56"/>
  <c r="DW60" i="56" s="1"/>
  <c r="CG60" i="56" a="1"/>
  <c r="CG60" i="56" s="1"/>
  <c r="AV60" i="56"/>
  <c r="J60" i="56"/>
  <c r="G60" i="56"/>
  <c r="HX149" i="56" a="1"/>
  <c r="HX149" i="56" s="1"/>
  <c r="IW149" i="56" s="1"/>
  <c r="HW149" i="56" a="1"/>
  <c r="HW149" i="56" s="1"/>
  <c r="IV149" i="56" s="1"/>
  <c r="HV149" i="56" a="1"/>
  <c r="HV149" i="56" s="1"/>
  <c r="IU149" i="56" s="1"/>
  <c r="HU149" i="56" a="1"/>
  <c r="HU149" i="56" s="1"/>
  <c r="IT149" i="56" s="1"/>
  <c r="HT149" i="56" a="1"/>
  <c r="HT149" i="56" s="1"/>
  <c r="IS149" i="56" s="1"/>
  <c r="HS149" i="56" a="1"/>
  <c r="HS149" i="56" s="1"/>
  <c r="IR149" i="56" s="1"/>
  <c r="HR149" i="56" a="1"/>
  <c r="HR149" i="56" s="1"/>
  <c r="IQ149" i="56" s="1"/>
  <c r="HQ149" i="56" a="1"/>
  <c r="HQ149" i="56" s="1"/>
  <c r="IP149" i="56" s="1"/>
  <c r="HP149" i="56" a="1"/>
  <c r="HP149" i="56" s="1"/>
  <c r="IO149" i="56" s="1"/>
  <c r="HL149" i="56"/>
  <c r="HJ149" i="56"/>
  <c r="HH149" i="56"/>
  <c r="HB149" i="56"/>
  <c r="HA149" i="56"/>
  <c r="GZ149" i="56"/>
  <c r="GY149" i="56"/>
  <c r="GX149" i="56"/>
  <c r="GW149" i="56"/>
  <c r="GV149" i="56"/>
  <c r="GU149" i="56"/>
  <c r="GT149" i="56"/>
  <c r="GP149" i="56"/>
  <c r="GI149" i="56"/>
  <c r="GH149" i="56"/>
  <c r="GG149" i="56"/>
  <c r="GF149" i="56"/>
  <c r="GE149" i="56"/>
  <c r="GB149" i="56"/>
  <c r="GA149" i="56"/>
  <c r="FZ149" i="56"/>
  <c r="FY149" i="56"/>
  <c r="FW149" i="56"/>
  <c r="FV149" i="56"/>
  <c r="FU149" i="56"/>
  <c r="FT149" i="56"/>
  <c r="FS149" i="56"/>
  <c r="FR149" i="56"/>
  <c r="FQ149" i="56"/>
  <c r="FJ149" i="56"/>
  <c r="FI149" i="56"/>
  <c r="FH149" i="56"/>
  <c r="FG149" i="56"/>
  <c r="FF149" i="56"/>
  <c r="FE149" i="56"/>
  <c r="FD149" i="56"/>
  <c r="FB149" i="56"/>
  <c r="FA149" i="56"/>
  <c r="EZ149" i="56"/>
  <c r="EY149" i="56"/>
  <c r="EX149" i="56"/>
  <c r="EW149" i="56"/>
  <c r="EV149" i="56"/>
  <c r="EU149" i="56"/>
  <c r="ET149" i="56"/>
  <c r="ES149" i="56"/>
  <c r="ER149" i="56"/>
  <c r="EQ149" i="56"/>
  <c r="EP149" i="56"/>
  <c r="EO149" i="56"/>
  <c r="EN149" i="56"/>
  <c r="EM149" i="56"/>
  <c r="EL149" i="56"/>
  <c r="EK149" i="56"/>
  <c r="EJ149" i="56"/>
  <c r="EI149" i="56"/>
  <c r="EH149" i="56"/>
  <c r="EG149" i="56"/>
  <c r="EF149" i="56"/>
  <c r="EE149" i="56"/>
  <c r="ED149" i="56"/>
  <c r="EC149" i="56"/>
  <c r="EB149" i="56"/>
  <c r="EA149" i="56"/>
  <c r="DU149" i="56"/>
  <c r="DT149" i="56"/>
  <c r="DS149" i="56"/>
  <c r="DR149" i="56"/>
  <c r="DQ149" i="56"/>
  <c r="DP149" i="56"/>
  <c r="DO149" i="56"/>
  <c r="DN149" i="56"/>
  <c r="DK149" i="56"/>
  <c r="DJ149" i="56"/>
  <c r="DI149" i="56"/>
  <c r="DH149" i="56"/>
  <c r="DG149" i="56"/>
  <c r="DF149" i="56"/>
  <c r="DE149" i="56"/>
  <c r="DD149" i="56"/>
  <c r="DB149" i="56"/>
  <c r="DA149" i="56"/>
  <c r="CV149" i="56"/>
  <c r="CU149" i="56"/>
  <c r="CT149" i="56"/>
  <c r="CS149" i="56"/>
  <c r="GN149" i="56" s="1"/>
  <c r="CR149" i="56"/>
  <c r="GM149" i="56" s="1"/>
  <c r="CQ149" i="56"/>
  <c r="GL149" i="56" s="1"/>
  <c r="CP149" i="56"/>
  <c r="GJ149" i="56" s="1"/>
  <c r="GK149" i="56" s="1"/>
  <c r="CO149" i="56"/>
  <c r="DZ149" i="56" s="1"/>
  <c r="CN149" i="56"/>
  <c r="DY149" i="56" s="1"/>
  <c r="CM149" i="56"/>
  <c r="DX149" i="56" s="1"/>
  <c r="CL149" i="56"/>
  <c r="DW149" i="56" s="1"/>
  <c r="CG149" i="56" a="1"/>
  <c r="CG149" i="56" s="1"/>
  <c r="AV149" i="56"/>
  <c r="J149" i="56"/>
  <c r="G149" i="56"/>
  <c r="IL40" i="56"/>
  <c r="HX40" i="56" a="1"/>
  <c r="HX40" i="56" s="1"/>
  <c r="IW40" i="56" s="1"/>
  <c r="HW40" i="56" a="1"/>
  <c r="HW40" i="56" s="1"/>
  <c r="IV40" i="56" s="1"/>
  <c r="HV40" i="56" a="1"/>
  <c r="HV40" i="56" s="1"/>
  <c r="IU40" i="56" s="1"/>
  <c r="HU40" i="56" a="1"/>
  <c r="HU40" i="56" s="1"/>
  <c r="IT40" i="56" s="1"/>
  <c r="HT40" i="56" a="1"/>
  <c r="HT40" i="56" s="1"/>
  <c r="IS40" i="56" s="1"/>
  <c r="HS40" i="56" a="1"/>
  <c r="HS40" i="56" s="1"/>
  <c r="IR40" i="56" s="1"/>
  <c r="HR40" i="56" a="1"/>
  <c r="HR40" i="56" s="1"/>
  <c r="IQ40" i="56" s="1"/>
  <c r="HQ40" i="56" a="1"/>
  <c r="HQ40" i="56" s="1"/>
  <c r="IP40" i="56" s="1"/>
  <c r="HP40" i="56" a="1"/>
  <c r="HP40" i="56" s="1"/>
  <c r="IO40" i="56" s="1"/>
  <c r="HL40" i="56"/>
  <c r="HJ40" i="56"/>
  <c r="HH40" i="56"/>
  <c r="HB40" i="56"/>
  <c r="HA40" i="56"/>
  <c r="GZ40" i="56"/>
  <c r="GY40" i="56"/>
  <c r="GX40" i="56"/>
  <c r="GW40" i="56"/>
  <c r="GV40" i="56"/>
  <c r="GU40" i="56"/>
  <c r="GT40" i="56"/>
  <c r="GP40" i="56"/>
  <c r="GI40" i="56"/>
  <c r="GH40" i="56"/>
  <c r="GG40" i="56"/>
  <c r="GF40" i="56"/>
  <c r="GE40" i="56"/>
  <c r="GD40" i="56"/>
  <c r="GC40" i="56"/>
  <c r="GB40" i="56"/>
  <c r="GA40" i="56"/>
  <c r="FZ40" i="56"/>
  <c r="FY40" i="56"/>
  <c r="FX40" i="56"/>
  <c r="FW40" i="56"/>
  <c r="FV40" i="56"/>
  <c r="FU40" i="56"/>
  <c r="FT40" i="56"/>
  <c r="FS40" i="56"/>
  <c r="FR40" i="56"/>
  <c r="FQ40" i="56"/>
  <c r="FJ40" i="56"/>
  <c r="FI40" i="56"/>
  <c r="FH40" i="56"/>
  <c r="FG40" i="56"/>
  <c r="FF40" i="56"/>
  <c r="FP40" i="56" s="1"/>
  <c r="FE40" i="56"/>
  <c r="FD40" i="56"/>
  <c r="FC40" i="56"/>
  <c r="FB40" i="56"/>
  <c r="FA40" i="56"/>
  <c r="EZ40" i="56"/>
  <c r="EY40" i="56"/>
  <c r="EX40" i="56"/>
  <c r="EW40" i="56"/>
  <c r="EV40" i="56"/>
  <c r="EU40" i="56"/>
  <c r="ET40" i="56"/>
  <c r="ES40" i="56"/>
  <c r="ER40" i="56"/>
  <c r="EQ40" i="56"/>
  <c r="EP40" i="56"/>
  <c r="EO40" i="56"/>
  <c r="EN40" i="56"/>
  <c r="EM40" i="56"/>
  <c r="EL40" i="56"/>
  <c r="EK40" i="56"/>
  <c r="EJ40" i="56"/>
  <c r="EI40" i="56"/>
  <c r="EH40" i="56"/>
  <c r="EG40" i="56"/>
  <c r="EF40" i="56"/>
  <c r="EE40" i="56"/>
  <c r="ED40" i="56"/>
  <c r="EC40" i="56"/>
  <c r="EB40" i="56"/>
  <c r="EA40" i="56"/>
  <c r="DV40" i="56"/>
  <c r="DU40" i="56"/>
  <c r="DT40" i="56"/>
  <c r="DS40" i="56"/>
  <c r="DR40" i="56"/>
  <c r="DQ40" i="56"/>
  <c r="DP40" i="56"/>
  <c r="DO40" i="56"/>
  <c r="DN40" i="56"/>
  <c r="DK40" i="56"/>
  <c r="DJ40" i="56"/>
  <c r="DI40" i="56"/>
  <c r="DH40" i="56"/>
  <c r="DG40" i="56"/>
  <c r="DF40" i="56"/>
  <c r="DE40" i="56"/>
  <c r="DD40" i="56"/>
  <c r="DC40" i="56"/>
  <c r="DB40" i="56"/>
  <c r="DA40" i="56"/>
  <c r="CV40" i="56"/>
  <c r="CU40" i="56"/>
  <c r="CT40" i="56"/>
  <c r="CS40" i="56"/>
  <c r="GN40" i="56" s="1"/>
  <c r="CR40" i="56"/>
  <c r="GM40" i="56" s="1"/>
  <c r="CQ40" i="56"/>
  <c r="GL40" i="56" s="1"/>
  <c r="CP40" i="56"/>
  <c r="GJ40" i="56" s="1"/>
  <c r="GK40" i="56" s="1"/>
  <c r="CO40" i="56"/>
  <c r="DZ40" i="56" s="1"/>
  <c r="CN40" i="56"/>
  <c r="DY40" i="56" s="1"/>
  <c r="CM40" i="56"/>
  <c r="DX40" i="56" s="1"/>
  <c r="CL40" i="56"/>
  <c r="DW40" i="56" s="1"/>
  <c r="CG40" i="56" a="1"/>
  <c r="CG40" i="56" s="1"/>
  <c r="CH40" i="56" s="1"/>
  <c r="CW40" i="56" s="1"/>
  <c r="AV40" i="56"/>
  <c r="J40" i="56"/>
  <c r="G40" i="56"/>
  <c r="HX151" i="56" a="1"/>
  <c r="HX151" i="56" s="1"/>
  <c r="IW151" i="56" s="1"/>
  <c r="HW151" i="56" a="1"/>
  <c r="HW151" i="56" s="1"/>
  <c r="IV151" i="56" s="1"/>
  <c r="HV151" i="56" a="1"/>
  <c r="HV151" i="56" s="1"/>
  <c r="IU151" i="56" s="1"/>
  <c r="HU151" i="56" a="1"/>
  <c r="HU151" i="56" s="1"/>
  <c r="IT151" i="56" s="1"/>
  <c r="HT151" i="56" a="1"/>
  <c r="HT151" i="56" s="1"/>
  <c r="IS151" i="56" s="1"/>
  <c r="HS151" i="56" a="1"/>
  <c r="HS151" i="56" s="1"/>
  <c r="IR151" i="56" s="1"/>
  <c r="HR151" i="56" a="1"/>
  <c r="HR151" i="56" s="1"/>
  <c r="IQ151" i="56" s="1"/>
  <c r="HQ151" i="56" a="1"/>
  <c r="HQ151" i="56" s="1"/>
  <c r="IP151" i="56" s="1"/>
  <c r="HP151" i="56" a="1"/>
  <c r="HP151" i="56" s="1"/>
  <c r="IO151" i="56" s="1"/>
  <c r="HL151" i="56"/>
  <c r="HJ151" i="56"/>
  <c r="HH151" i="56"/>
  <c r="HB151" i="56"/>
  <c r="HA151" i="56"/>
  <c r="GZ151" i="56"/>
  <c r="GY151" i="56"/>
  <c r="GX151" i="56"/>
  <c r="GW151" i="56"/>
  <c r="GV151" i="56"/>
  <c r="GU151" i="56"/>
  <c r="GT151" i="56"/>
  <c r="GP151" i="56"/>
  <c r="GI151" i="56"/>
  <c r="GH151" i="56"/>
  <c r="GG151" i="56"/>
  <c r="GF151" i="56"/>
  <c r="GE151" i="56"/>
  <c r="GB151" i="56"/>
  <c r="GA151" i="56"/>
  <c r="FZ151" i="56"/>
  <c r="FY151" i="56"/>
  <c r="FW151" i="56"/>
  <c r="FV151" i="56"/>
  <c r="FU151" i="56"/>
  <c r="FT151" i="56"/>
  <c r="FS151" i="56"/>
  <c r="FR151" i="56"/>
  <c r="FQ151" i="56"/>
  <c r="FJ151" i="56"/>
  <c r="FI151" i="56"/>
  <c r="FH151" i="56"/>
  <c r="FG151" i="56"/>
  <c r="FF151" i="56"/>
  <c r="FP151" i="56" s="1"/>
  <c r="FE151" i="56"/>
  <c r="FD151" i="56"/>
  <c r="FB151" i="56"/>
  <c r="FA151" i="56"/>
  <c r="EZ151" i="56"/>
  <c r="EY151" i="56"/>
  <c r="EX151" i="56"/>
  <c r="EW151" i="56"/>
  <c r="EV151" i="56"/>
  <c r="EU151" i="56"/>
  <c r="ET151" i="56"/>
  <c r="ES151" i="56"/>
  <c r="ER151" i="56"/>
  <c r="EQ151" i="56"/>
  <c r="EP151" i="56"/>
  <c r="EO151" i="56"/>
  <c r="EN151" i="56"/>
  <c r="EM151" i="56"/>
  <c r="EL151" i="56"/>
  <c r="EK151" i="56"/>
  <c r="EJ151" i="56"/>
  <c r="EI151" i="56"/>
  <c r="EH151" i="56"/>
  <c r="EG151" i="56"/>
  <c r="EF151" i="56"/>
  <c r="EE151" i="56"/>
  <c r="ED151" i="56"/>
  <c r="EC151" i="56"/>
  <c r="EB151" i="56"/>
  <c r="EA151" i="56"/>
  <c r="DU151" i="56"/>
  <c r="DT151" i="56"/>
  <c r="DS151" i="56"/>
  <c r="DR151" i="56"/>
  <c r="DQ151" i="56"/>
  <c r="DP151" i="56"/>
  <c r="DO151" i="56"/>
  <c r="DN151" i="56"/>
  <c r="DK151" i="56"/>
  <c r="DJ151" i="56"/>
  <c r="DI151" i="56"/>
  <c r="DH151" i="56"/>
  <c r="DG151" i="56"/>
  <c r="DF151" i="56"/>
  <c r="DE151" i="56"/>
  <c r="DD151" i="56"/>
  <c r="DB151" i="56"/>
  <c r="DA151" i="56"/>
  <c r="CV151" i="56"/>
  <c r="CU151" i="56"/>
  <c r="CT151" i="56"/>
  <c r="CS151" i="56"/>
  <c r="GN151" i="56" s="1"/>
  <c r="CR151" i="56"/>
  <c r="GM151" i="56" s="1"/>
  <c r="CQ151" i="56"/>
  <c r="GL151" i="56" s="1"/>
  <c r="CP151" i="56"/>
  <c r="GJ151" i="56" s="1"/>
  <c r="GK151" i="56" s="1"/>
  <c r="CO151" i="56"/>
  <c r="DZ151" i="56" s="1"/>
  <c r="CN151" i="56"/>
  <c r="DY151" i="56" s="1"/>
  <c r="CM151" i="56"/>
  <c r="DX151" i="56" s="1"/>
  <c r="CL151" i="56"/>
  <c r="DW151" i="56" s="1"/>
  <c r="CG151" i="56" a="1"/>
  <c r="CG151" i="56" s="1"/>
  <c r="DL151" i="56" s="1"/>
  <c r="AV151" i="56"/>
  <c r="J151" i="56"/>
  <c r="G151" i="56"/>
  <c r="IL67" i="56"/>
  <c r="HX67" i="56" a="1"/>
  <c r="HX67" i="56" s="1"/>
  <c r="IW67" i="56" s="1"/>
  <c r="HW67" i="56" a="1"/>
  <c r="HW67" i="56" s="1"/>
  <c r="IV67" i="56" s="1"/>
  <c r="HV67" i="56" a="1"/>
  <c r="HV67" i="56" s="1"/>
  <c r="IU67" i="56" s="1"/>
  <c r="HU67" i="56" a="1"/>
  <c r="HU67" i="56" s="1"/>
  <c r="IT67" i="56" s="1"/>
  <c r="HT67" i="56" a="1"/>
  <c r="HT67" i="56" s="1"/>
  <c r="IS67" i="56" s="1"/>
  <c r="HS67" i="56" a="1"/>
  <c r="HS67" i="56" s="1"/>
  <c r="IR67" i="56" s="1"/>
  <c r="HR67" i="56" a="1"/>
  <c r="HR67" i="56" s="1"/>
  <c r="IQ67" i="56" s="1"/>
  <c r="HQ67" i="56" a="1"/>
  <c r="HQ67" i="56" s="1"/>
  <c r="IP67" i="56" s="1"/>
  <c r="HP67" i="56" a="1"/>
  <c r="HP67" i="56" s="1"/>
  <c r="IO67" i="56" s="1"/>
  <c r="HL67" i="56"/>
  <c r="HJ67" i="56"/>
  <c r="HH67" i="56"/>
  <c r="HB67" i="56"/>
  <c r="HA67" i="56"/>
  <c r="GZ67" i="56"/>
  <c r="GY67" i="56"/>
  <c r="GX67" i="56"/>
  <c r="GW67" i="56"/>
  <c r="GV67" i="56"/>
  <c r="GU67" i="56"/>
  <c r="GT67" i="56"/>
  <c r="GP67" i="56"/>
  <c r="GI67" i="56"/>
  <c r="GH67" i="56"/>
  <c r="GG67" i="56"/>
  <c r="GF67" i="56"/>
  <c r="GE67" i="56"/>
  <c r="GD67" i="56"/>
  <c r="GC67" i="56"/>
  <c r="GB67" i="56"/>
  <c r="GA67" i="56"/>
  <c r="FZ67" i="56"/>
  <c r="FY67" i="56"/>
  <c r="FX67" i="56"/>
  <c r="FW67" i="56"/>
  <c r="FV67" i="56"/>
  <c r="FU67" i="56"/>
  <c r="FT67" i="56"/>
  <c r="FS67" i="56"/>
  <c r="FR67" i="56"/>
  <c r="FQ67" i="56"/>
  <c r="FJ67" i="56"/>
  <c r="FI67" i="56"/>
  <c r="FH67" i="56"/>
  <c r="FG67" i="56"/>
  <c r="FF67" i="56"/>
  <c r="FE67" i="56"/>
  <c r="FD67" i="56"/>
  <c r="FC67" i="56"/>
  <c r="FB67" i="56"/>
  <c r="FA67" i="56"/>
  <c r="EZ67" i="56"/>
  <c r="EY67" i="56"/>
  <c r="EX67" i="56"/>
  <c r="EW67" i="56"/>
  <c r="EV67" i="56"/>
  <c r="EU67" i="56"/>
  <c r="ET67" i="56"/>
  <c r="ES67" i="56"/>
  <c r="ER67" i="56"/>
  <c r="EQ67" i="56"/>
  <c r="EP67" i="56"/>
  <c r="EO67" i="56"/>
  <c r="EN67" i="56"/>
  <c r="EM67" i="56"/>
  <c r="EL67" i="56"/>
  <c r="EK67" i="56"/>
  <c r="EJ67" i="56"/>
  <c r="EI67" i="56"/>
  <c r="EH67" i="56"/>
  <c r="EG67" i="56"/>
  <c r="EF67" i="56"/>
  <c r="EE67" i="56"/>
  <c r="ED67" i="56"/>
  <c r="EC67" i="56"/>
  <c r="EB67" i="56"/>
  <c r="EA67" i="56"/>
  <c r="DV67" i="56"/>
  <c r="DU67" i="56"/>
  <c r="DT67" i="56"/>
  <c r="DS67" i="56"/>
  <c r="DR67" i="56"/>
  <c r="DQ67" i="56"/>
  <c r="DP67" i="56"/>
  <c r="DO67" i="56"/>
  <c r="DN67" i="56"/>
  <c r="DK67" i="56"/>
  <c r="DJ67" i="56"/>
  <c r="DI67" i="56"/>
  <c r="DH67" i="56"/>
  <c r="DG67" i="56"/>
  <c r="DF67" i="56"/>
  <c r="DE67" i="56"/>
  <c r="DD67" i="56"/>
  <c r="DC67" i="56"/>
  <c r="DB67" i="56"/>
  <c r="DA67" i="56"/>
  <c r="CV67" i="56"/>
  <c r="CU67" i="56"/>
  <c r="CT67" i="56"/>
  <c r="CS67" i="56"/>
  <c r="GN67" i="56" s="1"/>
  <c r="CR67" i="56"/>
  <c r="GM67" i="56" s="1"/>
  <c r="CQ67" i="56"/>
  <c r="GL67" i="56" s="1"/>
  <c r="CP67" i="56"/>
  <c r="GJ67" i="56" s="1"/>
  <c r="GK67" i="56" s="1"/>
  <c r="CO67" i="56"/>
  <c r="DZ67" i="56" s="1"/>
  <c r="CN67" i="56"/>
  <c r="DY67" i="56" s="1"/>
  <c r="CM67" i="56"/>
  <c r="DX67" i="56" s="1"/>
  <c r="CL67" i="56"/>
  <c r="DW67" i="56" s="1"/>
  <c r="CG67" i="56" a="1"/>
  <c r="CG67" i="56" s="1"/>
  <c r="AV67" i="56"/>
  <c r="J67" i="56"/>
  <c r="G67" i="56"/>
  <c r="IL66" i="56"/>
  <c r="HX66" i="56" a="1"/>
  <c r="HX66" i="56" s="1"/>
  <c r="IW66" i="56" s="1"/>
  <c r="HW66" i="56" a="1"/>
  <c r="HW66" i="56" s="1"/>
  <c r="IV66" i="56" s="1"/>
  <c r="HV66" i="56" a="1"/>
  <c r="HV66" i="56" s="1"/>
  <c r="IU66" i="56" s="1"/>
  <c r="HU66" i="56" a="1"/>
  <c r="HU66" i="56" s="1"/>
  <c r="IT66" i="56" s="1"/>
  <c r="HT66" i="56" a="1"/>
  <c r="HT66" i="56" s="1"/>
  <c r="IS66" i="56" s="1"/>
  <c r="HS66" i="56" a="1"/>
  <c r="HS66" i="56" s="1"/>
  <c r="IR66" i="56" s="1"/>
  <c r="HR66" i="56" a="1"/>
  <c r="HR66" i="56" s="1"/>
  <c r="IQ66" i="56" s="1"/>
  <c r="HQ66" i="56" a="1"/>
  <c r="HQ66" i="56" s="1"/>
  <c r="IP66" i="56" s="1"/>
  <c r="HP66" i="56" a="1"/>
  <c r="HP66" i="56" s="1"/>
  <c r="IO66" i="56" s="1"/>
  <c r="HL66" i="56"/>
  <c r="HJ66" i="56"/>
  <c r="HH66" i="56"/>
  <c r="HB66" i="56"/>
  <c r="HA66" i="56"/>
  <c r="GZ66" i="56"/>
  <c r="GY66" i="56"/>
  <c r="GX66" i="56"/>
  <c r="GW66" i="56"/>
  <c r="GV66" i="56"/>
  <c r="GU66" i="56"/>
  <c r="GT66" i="56"/>
  <c r="GP66" i="56"/>
  <c r="GI66" i="56"/>
  <c r="GH66" i="56"/>
  <c r="GG66" i="56"/>
  <c r="GF66" i="56"/>
  <c r="GE66" i="56"/>
  <c r="GD66" i="56"/>
  <c r="GC66" i="56"/>
  <c r="GB66" i="56"/>
  <c r="GA66" i="56"/>
  <c r="FZ66" i="56"/>
  <c r="FY66" i="56"/>
  <c r="FX66" i="56"/>
  <c r="FW66" i="56"/>
  <c r="FV66" i="56"/>
  <c r="FU66" i="56"/>
  <c r="FT66" i="56"/>
  <c r="FS66" i="56"/>
  <c r="FR66" i="56"/>
  <c r="FQ66" i="56"/>
  <c r="FJ66" i="56"/>
  <c r="FI66" i="56"/>
  <c r="FH66" i="56"/>
  <c r="FG66" i="56"/>
  <c r="FF66" i="56"/>
  <c r="FP66" i="56" s="1"/>
  <c r="FE66" i="56"/>
  <c r="FD66" i="56"/>
  <c r="FC66" i="56"/>
  <c r="FB66" i="56"/>
  <c r="FA66" i="56"/>
  <c r="EZ66" i="56"/>
  <c r="EY66" i="56"/>
  <c r="EX66" i="56"/>
  <c r="EW66" i="56"/>
  <c r="EV66" i="56"/>
  <c r="EU66" i="56"/>
  <c r="ET66" i="56"/>
  <c r="ES66" i="56"/>
  <c r="ER66" i="56"/>
  <c r="EQ66" i="56"/>
  <c r="EP66" i="56"/>
  <c r="EO66" i="56"/>
  <c r="EN66" i="56"/>
  <c r="EM66" i="56"/>
  <c r="EL66" i="56"/>
  <c r="EK66" i="56"/>
  <c r="EJ66" i="56"/>
  <c r="EI66" i="56"/>
  <c r="EH66" i="56"/>
  <c r="EG66" i="56"/>
  <c r="EF66" i="56"/>
  <c r="EE66" i="56"/>
  <c r="ED66" i="56"/>
  <c r="EC66" i="56"/>
  <c r="EB66" i="56"/>
  <c r="EA66" i="56"/>
  <c r="DV66" i="56"/>
  <c r="DU66" i="56"/>
  <c r="DT66" i="56"/>
  <c r="DS66" i="56"/>
  <c r="DR66" i="56"/>
  <c r="DQ66" i="56"/>
  <c r="DP66" i="56"/>
  <c r="DO66" i="56"/>
  <c r="DN66" i="56"/>
  <c r="DK66" i="56"/>
  <c r="DJ66" i="56"/>
  <c r="DI66" i="56"/>
  <c r="DH66" i="56"/>
  <c r="DG66" i="56"/>
  <c r="DF66" i="56"/>
  <c r="DE66" i="56"/>
  <c r="DD66" i="56"/>
  <c r="DC66" i="56"/>
  <c r="DB66" i="56"/>
  <c r="DA66" i="56"/>
  <c r="CV66" i="56"/>
  <c r="CU66" i="56"/>
  <c r="CT66" i="56"/>
  <c r="CS66" i="56"/>
  <c r="GN66" i="56" s="1"/>
  <c r="CR66" i="56"/>
  <c r="GM66" i="56" s="1"/>
  <c r="CQ66" i="56"/>
  <c r="GL66" i="56" s="1"/>
  <c r="CP66" i="56"/>
  <c r="GJ66" i="56" s="1"/>
  <c r="GK66" i="56" s="1"/>
  <c r="CO66" i="56"/>
  <c r="DZ66" i="56" s="1"/>
  <c r="CN66" i="56"/>
  <c r="DY66" i="56" s="1"/>
  <c r="CM66" i="56"/>
  <c r="DX66" i="56" s="1"/>
  <c r="CL66" i="56"/>
  <c r="DW66" i="56" s="1"/>
  <c r="CG66" i="56" a="1"/>
  <c r="CG66" i="56" s="1"/>
  <c r="AV66" i="56"/>
  <c r="J66" i="56"/>
  <c r="G66" i="56"/>
  <c r="HX65" i="56" a="1"/>
  <c r="HX65" i="56" s="1"/>
  <c r="IW65" i="56" s="1"/>
  <c r="HW65" i="56" a="1"/>
  <c r="HW65" i="56" s="1"/>
  <c r="IV65" i="56" s="1"/>
  <c r="HV65" i="56" a="1"/>
  <c r="HV65" i="56" s="1"/>
  <c r="IU65" i="56" s="1"/>
  <c r="HU65" i="56" a="1"/>
  <c r="HU65" i="56" s="1"/>
  <c r="IT65" i="56" s="1"/>
  <c r="HT65" i="56" a="1"/>
  <c r="HT65" i="56" s="1"/>
  <c r="IS65" i="56" s="1"/>
  <c r="HS65" i="56" a="1"/>
  <c r="HS65" i="56" s="1"/>
  <c r="IR65" i="56" s="1"/>
  <c r="HR65" i="56" a="1"/>
  <c r="HR65" i="56" s="1"/>
  <c r="IQ65" i="56" s="1"/>
  <c r="HQ65" i="56" a="1"/>
  <c r="HQ65" i="56" s="1"/>
  <c r="IP65" i="56" s="1"/>
  <c r="HP65" i="56" a="1"/>
  <c r="HP65" i="56" s="1"/>
  <c r="IO65" i="56" s="1"/>
  <c r="HL65" i="56"/>
  <c r="HJ65" i="56"/>
  <c r="HH65" i="56"/>
  <c r="HB65" i="56"/>
  <c r="HA65" i="56"/>
  <c r="GZ65" i="56"/>
  <c r="GY65" i="56"/>
  <c r="GX65" i="56"/>
  <c r="GW65" i="56"/>
  <c r="GV65" i="56"/>
  <c r="GU65" i="56"/>
  <c r="GT65" i="56"/>
  <c r="GP65" i="56"/>
  <c r="GI65" i="56"/>
  <c r="GH65" i="56"/>
  <c r="GG65" i="56"/>
  <c r="GF65" i="56"/>
  <c r="GE65" i="56"/>
  <c r="GB65" i="56"/>
  <c r="GA65" i="56"/>
  <c r="FZ65" i="56"/>
  <c r="FY65" i="56"/>
  <c r="FW65" i="56"/>
  <c r="FV65" i="56"/>
  <c r="FU65" i="56"/>
  <c r="FT65" i="56"/>
  <c r="FS65" i="56"/>
  <c r="FR65" i="56"/>
  <c r="FQ65" i="56"/>
  <c r="FJ65" i="56"/>
  <c r="FI65" i="56"/>
  <c r="FH65" i="56"/>
  <c r="FG65" i="56"/>
  <c r="FF65" i="56"/>
  <c r="FE65" i="56"/>
  <c r="FD65" i="56"/>
  <c r="FB65" i="56"/>
  <c r="FA65" i="56"/>
  <c r="EZ65" i="56"/>
  <c r="EY65" i="56"/>
  <c r="EX65" i="56"/>
  <c r="EW65" i="56"/>
  <c r="EV65" i="56"/>
  <c r="EU65" i="56"/>
  <c r="ET65" i="56"/>
  <c r="ES65" i="56"/>
  <c r="ER65" i="56"/>
  <c r="EQ65" i="56"/>
  <c r="EP65" i="56"/>
  <c r="EO65" i="56"/>
  <c r="EN65" i="56"/>
  <c r="EM65" i="56"/>
  <c r="EL65" i="56"/>
  <c r="EK65" i="56"/>
  <c r="EJ65" i="56"/>
  <c r="EI65" i="56"/>
  <c r="EH65" i="56"/>
  <c r="EG65" i="56"/>
  <c r="EF65" i="56"/>
  <c r="EE65" i="56"/>
  <c r="ED65" i="56"/>
  <c r="EC65" i="56"/>
  <c r="EB65" i="56"/>
  <c r="EA65" i="56"/>
  <c r="DU65" i="56"/>
  <c r="DT65" i="56"/>
  <c r="DS65" i="56"/>
  <c r="DR65" i="56"/>
  <c r="DQ65" i="56"/>
  <c r="DP65" i="56"/>
  <c r="DO65" i="56"/>
  <c r="DN65" i="56"/>
  <c r="DK65" i="56"/>
  <c r="DJ65" i="56"/>
  <c r="DI65" i="56"/>
  <c r="DH65" i="56"/>
  <c r="DG65" i="56"/>
  <c r="DF65" i="56"/>
  <c r="DE65" i="56"/>
  <c r="DD65" i="56"/>
  <c r="DB65" i="56"/>
  <c r="DA65" i="56"/>
  <c r="CV65" i="56"/>
  <c r="CU65" i="56"/>
  <c r="CT65" i="56"/>
  <c r="CS65" i="56"/>
  <c r="GN65" i="56" s="1"/>
  <c r="CR65" i="56"/>
  <c r="GM65" i="56" s="1"/>
  <c r="CQ65" i="56"/>
  <c r="GL65" i="56" s="1"/>
  <c r="CP65" i="56"/>
  <c r="GJ65" i="56" s="1"/>
  <c r="GK65" i="56" s="1"/>
  <c r="CO65" i="56"/>
  <c r="DZ65" i="56" s="1"/>
  <c r="CN65" i="56"/>
  <c r="DY65" i="56" s="1"/>
  <c r="CM65" i="56"/>
  <c r="DX65" i="56" s="1"/>
  <c r="CL65" i="56"/>
  <c r="DW65" i="56" s="1"/>
  <c r="CG65" i="56" a="1"/>
  <c r="CG65" i="56" s="1"/>
  <c r="AV65" i="56"/>
  <c r="J65" i="56"/>
  <c r="G65" i="56"/>
  <c r="HX85" i="56" a="1"/>
  <c r="HX85" i="56" s="1"/>
  <c r="IW85" i="56" s="1"/>
  <c r="HW85" i="56" a="1"/>
  <c r="HW85" i="56" s="1"/>
  <c r="IV85" i="56" s="1"/>
  <c r="HV85" i="56" a="1"/>
  <c r="HV85" i="56" s="1"/>
  <c r="IU85" i="56" s="1"/>
  <c r="HU85" i="56" a="1"/>
  <c r="HU85" i="56" s="1"/>
  <c r="IT85" i="56" s="1"/>
  <c r="HT85" i="56" a="1"/>
  <c r="HT85" i="56" s="1"/>
  <c r="IS85" i="56" s="1"/>
  <c r="HS85" i="56" a="1"/>
  <c r="HS85" i="56" s="1"/>
  <c r="IR85" i="56" s="1"/>
  <c r="HR85" i="56" a="1"/>
  <c r="HR85" i="56" s="1"/>
  <c r="IQ85" i="56" s="1"/>
  <c r="HQ85" i="56" a="1"/>
  <c r="HQ85" i="56" s="1"/>
  <c r="IP85" i="56" s="1"/>
  <c r="HP85" i="56" a="1"/>
  <c r="HP85" i="56" s="1"/>
  <c r="IO85" i="56" s="1"/>
  <c r="HL85" i="56"/>
  <c r="HJ85" i="56"/>
  <c r="HH85" i="56"/>
  <c r="HB85" i="56"/>
  <c r="HA85" i="56"/>
  <c r="GZ85" i="56"/>
  <c r="GY85" i="56"/>
  <c r="GX85" i="56"/>
  <c r="GW85" i="56"/>
  <c r="GV85" i="56"/>
  <c r="GU85" i="56"/>
  <c r="GT85" i="56"/>
  <c r="GP85" i="56"/>
  <c r="GI85" i="56"/>
  <c r="GH85" i="56"/>
  <c r="GG85" i="56"/>
  <c r="GF85" i="56"/>
  <c r="GE85" i="56"/>
  <c r="GB85" i="56"/>
  <c r="GA85" i="56"/>
  <c r="FZ85" i="56"/>
  <c r="FY85" i="56"/>
  <c r="FW85" i="56"/>
  <c r="FV85" i="56"/>
  <c r="FU85" i="56"/>
  <c r="FT85" i="56"/>
  <c r="FS85" i="56"/>
  <c r="FR85" i="56"/>
  <c r="FQ85" i="56"/>
  <c r="FJ85" i="56"/>
  <c r="FI85" i="56"/>
  <c r="FH85" i="56"/>
  <c r="FG85" i="56"/>
  <c r="FF85" i="56"/>
  <c r="FE85" i="56"/>
  <c r="FD85" i="56"/>
  <c r="FB85" i="56"/>
  <c r="FA85" i="56"/>
  <c r="EZ85" i="56"/>
  <c r="EY85" i="56"/>
  <c r="EX85" i="56"/>
  <c r="EW85" i="56"/>
  <c r="EV85" i="56"/>
  <c r="EU85" i="56"/>
  <c r="ET85" i="56"/>
  <c r="ES85" i="56"/>
  <c r="ER85" i="56"/>
  <c r="EQ85" i="56"/>
  <c r="EP85" i="56"/>
  <c r="EO85" i="56"/>
  <c r="EN85" i="56"/>
  <c r="EM85" i="56"/>
  <c r="EL85" i="56"/>
  <c r="EK85" i="56"/>
  <c r="EJ85" i="56"/>
  <c r="EI85" i="56"/>
  <c r="EH85" i="56"/>
  <c r="EG85" i="56"/>
  <c r="EF85" i="56"/>
  <c r="EE85" i="56"/>
  <c r="ED85" i="56"/>
  <c r="EC85" i="56"/>
  <c r="EB85" i="56"/>
  <c r="EA85" i="56"/>
  <c r="DU85" i="56"/>
  <c r="DT85" i="56"/>
  <c r="DS85" i="56"/>
  <c r="DR85" i="56"/>
  <c r="DQ85" i="56"/>
  <c r="DP85" i="56"/>
  <c r="DO85" i="56"/>
  <c r="DN85" i="56"/>
  <c r="DK85" i="56"/>
  <c r="DJ85" i="56"/>
  <c r="DI85" i="56"/>
  <c r="DH85" i="56"/>
  <c r="DG85" i="56"/>
  <c r="DF85" i="56"/>
  <c r="DE85" i="56"/>
  <c r="DD85" i="56"/>
  <c r="DB85" i="56"/>
  <c r="DA85" i="56"/>
  <c r="CV85" i="56"/>
  <c r="CU85" i="56"/>
  <c r="CT85" i="56"/>
  <c r="CS85" i="56"/>
  <c r="GN85" i="56" s="1"/>
  <c r="CR85" i="56"/>
  <c r="GM85" i="56" s="1"/>
  <c r="CQ85" i="56"/>
  <c r="GL85" i="56" s="1"/>
  <c r="CP85" i="56"/>
  <c r="GJ85" i="56" s="1"/>
  <c r="GK85" i="56" s="1"/>
  <c r="CO85" i="56"/>
  <c r="DZ85" i="56" s="1"/>
  <c r="CN85" i="56"/>
  <c r="DY85" i="56" s="1"/>
  <c r="CM85" i="56"/>
  <c r="DX85" i="56" s="1"/>
  <c r="CL85" i="56"/>
  <c r="DW85" i="56" s="1"/>
  <c r="CG85" i="56" a="1"/>
  <c r="CG85" i="56" s="1"/>
  <c r="AV85" i="56"/>
  <c r="J85" i="56"/>
  <c r="G85" i="56"/>
  <c r="IL39" i="56"/>
  <c r="HX39" i="56" a="1"/>
  <c r="HX39" i="56" s="1"/>
  <c r="IW39" i="56" s="1"/>
  <c r="HW39" i="56" a="1"/>
  <c r="HW39" i="56" s="1"/>
  <c r="IV39" i="56" s="1"/>
  <c r="HV39" i="56" a="1"/>
  <c r="HV39" i="56" s="1"/>
  <c r="IU39" i="56" s="1"/>
  <c r="HU39" i="56" a="1"/>
  <c r="HU39" i="56" s="1"/>
  <c r="IT39" i="56" s="1"/>
  <c r="HT39" i="56" a="1"/>
  <c r="HT39" i="56" s="1"/>
  <c r="IS39" i="56" s="1"/>
  <c r="HS39" i="56" a="1"/>
  <c r="HS39" i="56" s="1"/>
  <c r="IR39" i="56" s="1"/>
  <c r="HR39" i="56" a="1"/>
  <c r="HR39" i="56" s="1"/>
  <c r="IQ39" i="56" s="1"/>
  <c r="HQ39" i="56" a="1"/>
  <c r="HQ39" i="56" s="1"/>
  <c r="IP39" i="56" s="1"/>
  <c r="HP39" i="56" a="1"/>
  <c r="HP39" i="56" s="1"/>
  <c r="IO39" i="56" s="1"/>
  <c r="HL39" i="56"/>
  <c r="HJ39" i="56"/>
  <c r="HH39" i="56"/>
  <c r="HB39" i="56"/>
  <c r="HA39" i="56"/>
  <c r="GZ39" i="56"/>
  <c r="GY39" i="56"/>
  <c r="GX39" i="56"/>
  <c r="GW39" i="56"/>
  <c r="GV39" i="56"/>
  <c r="GU39" i="56"/>
  <c r="GT39" i="56"/>
  <c r="GP39" i="56"/>
  <c r="GI39" i="56"/>
  <c r="GH39" i="56"/>
  <c r="GG39" i="56"/>
  <c r="GF39" i="56"/>
  <c r="GE39" i="56"/>
  <c r="GD39" i="56"/>
  <c r="GC39" i="56"/>
  <c r="GB39" i="56"/>
  <c r="GA39" i="56"/>
  <c r="FZ39" i="56"/>
  <c r="FY39" i="56"/>
  <c r="FX39" i="56"/>
  <c r="FW39" i="56"/>
  <c r="FV39" i="56"/>
  <c r="FU39" i="56"/>
  <c r="FT39" i="56"/>
  <c r="FS39" i="56"/>
  <c r="FR39" i="56"/>
  <c r="FQ39" i="56"/>
  <c r="FJ39" i="56"/>
  <c r="FI39" i="56"/>
  <c r="FH39" i="56"/>
  <c r="FG39" i="56"/>
  <c r="FF39" i="56"/>
  <c r="FE39" i="56"/>
  <c r="FD39" i="56"/>
  <c r="FC39" i="56"/>
  <c r="FB39" i="56"/>
  <c r="FA39" i="56"/>
  <c r="EZ39" i="56"/>
  <c r="EY39" i="56"/>
  <c r="EX39" i="56"/>
  <c r="EW39" i="56"/>
  <c r="EV39" i="56"/>
  <c r="EU39" i="56"/>
  <c r="ET39" i="56"/>
  <c r="ES39" i="56"/>
  <c r="ER39" i="56"/>
  <c r="EQ39" i="56"/>
  <c r="EP39" i="56"/>
  <c r="EO39" i="56"/>
  <c r="EN39" i="56"/>
  <c r="EM39" i="56"/>
  <c r="EL39" i="56"/>
  <c r="EK39" i="56"/>
  <c r="EJ39" i="56"/>
  <c r="EI39" i="56"/>
  <c r="EH39" i="56"/>
  <c r="EG39" i="56"/>
  <c r="EF39" i="56"/>
  <c r="EE39" i="56"/>
  <c r="ED39" i="56"/>
  <c r="EC39" i="56"/>
  <c r="EB39" i="56"/>
  <c r="EA39" i="56"/>
  <c r="DV39" i="56"/>
  <c r="DU39" i="56"/>
  <c r="DT39" i="56"/>
  <c r="DS39" i="56"/>
  <c r="DR39" i="56"/>
  <c r="DQ39" i="56"/>
  <c r="DP39" i="56"/>
  <c r="DO39" i="56"/>
  <c r="DN39" i="56"/>
  <c r="DK39" i="56"/>
  <c r="DJ39" i="56"/>
  <c r="DI39" i="56"/>
  <c r="DH39" i="56"/>
  <c r="DG39" i="56"/>
  <c r="DF39" i="56"/>
  <c r="DE39" i="56"/>
  <c r="DD39" i="56"/>
  <c r="DC39" i="56"/>
  <c r="DB39" i="56"/>
  <c r="DA39" i="56"/>
  <c r="CV39" i="56"/>
  <c r="CU39" i="56"/>
  <c r="CT39" i="56"/>
  <c r="CS39" i="56"/>
  <c r="GN39" i="56" s="1"/>
  <c r="CR39" i="56"/>
  <c r="GM39" i="56" s="1"/>
  <c r="CQ39" i="56"/>
  <c r="GL39" i="56" s="1"/>
  <c r="CP39" i="56"/>
  <c r="GJ39" i="56" s="1"/>
  <c r="GK39" i="56" s="1"/>
  <c r="CO39" i="56"/>
  <c r="DZ39" i="56" s="1"/>
  <c r="CN39" i="56"/>
  <c r="DY39" i="56" s="1"/>
  <c r="CM39" i="56"/>
  <c r="DX39" i="56" s="1"/>
  <c r="CL39" i="56"/>
  <c r="DW39" i="56" s="1"/>
  <c r="CG39" i="56" a="1"/>
  <c r="CG39" i="56" s="1"/>
  <c r="AV39" i="56"/>
  <c r="J39" i="56"/>
  <c r="G39" i="56"/>
  <c r="IL38" i="56"/>
  <c r="HX38" i="56" a="1"/>
  <c r="HX38" i="56" s="1"/>
  <c r="IW38" i="56" s="1"/>
  <c r="HW38" i="56" a="1"/>
  <c r="HW38" i="56" s="1"/>
  <c r="IV38" i="56" s="1"/>
  <c r="HV38" i="56" a="1"/>
  <c r="HV38" i="56" s="1"/>
  <c r="IU38" i="56" s="1"/>
  <c r="HU38" i="56" a="1"/>
  <c r="HU38" i="56" s="1"/>
  <c r="IT38" i="56" s="1"/>
  <c r="HT38" i="56" a="1"/>
  <c r="HT38" i="56" s="1"/>
  <c r="IS38" i="56" s="1"/>
  <c r="HS38" i="56" a="1"/>
  <c r="HS38" i="56" s="1"/>
  <c r="IR38" i="56" s="1"/>
  <c r="HR38" i="56" a="1"/>
  <c r="HR38" i="56" s="1"/>
  <c r="IQ38" i="56" s="1"/>
  <c r="HQ38" i="56" a="1"/>
  <c r="HQ38" i="56" s="1"/>
  <c r="IP38" i="56" s="1"/>
  <c r="HP38" i="56" a="1"/>
  <c r="HP38" i="56" s="1"/>
  <c r="IO38" i="56" s="1"/>
  <c r="HL38" i="56"/>
  <c r="HJ38" i="56"/>
  <c r="HH38" i="56"/>
  <c r="HB38" i="56"/>
  <c r="HA38" i="56"/>
  <c r="GZ38" i="56"/>
  <c r="GY38" i="56"/>
  <c r="GX38" i="56"/>
  <c r="GW38" i="56"/>
  <c r="GV38" i="56"/>
  <c r="GU38" i="56"/>
  <c r="GT38" i="56"/>
  <c r="GP38" i="56"/>
  <c r="GI38" i="56"/>
  <c r="GH38" i="56"/>
  <c r="GG38" i="56"/>
  <c r="GF38" i="56"/>
  <c r="GE38" i="56"/>
  <c r="GD38" i="56"/>
  <c r="GC38" i="56"/>
  <c r="GB38" i="56"/>
  <c r="GA38" i="56"/>
  <c r="FZ38" i="56"/>
  <c r="FY38" i="56"/>
  <c r="FX38" i="56"/>
  <c r="FW38" i="56"/>
  <c r="FV38" i="56"/>
  <c r="FU38" i="56"/>
  <c r="FT38" i="56"/>
  <c r="FS38" i="56"/>
  <c r="FR38" i="56"/>
  <c r="FQ38" i="56"/>
  <c r="FJ38" i="56"/>
  <c r="FI38" i="56"/>
  <c r="FH38" i="56"/>
  <c r="FG38" i="56"/>
  <c r="FF38" i="56"/>
  <c r="FP38" i="56" s="1"/>
  <c r="FE38" i="56"/>
  <c r="FD38" i="56"/>
  <c r="FC38" i="56"/>
  <c r="FB38" i="56"/>
  <c r="FA38" i="56"/>
  <c r="EZ38" i="56"/>
  <c r="EY38" i="56"/>
  <c r="EX38" i="56"/>
  <c r="EW38" i="56"/>
  <c r="EV38" i="56"/>
  <c r="EU38" i="56"/>
  <c r="ET38" i="56"/>
  <c r="ES38" i="56"/>
  <c r="ER38" i="56"/>
  <c r="EQ38" i="56"/>
  <c r="EP38" i="56"/>
  <c r="EO38" i="56"/>
  <c r="EN38" i="56"/>
  <c r="EM38" i="56"/>
  <c r="EL38" i="56"/>
  <c r="EK38" i="56"/>
  <c r="EJ38" i="56"/>
  <c r="EI38" i="56"/>
  <c r="EH38" i="56"/>
  <c r="EG38" i="56"/>
  <c r="EF38" i="56"/>
  <c r="EE38" i="56"/>
  <c r="ED38" i="56"/>
  <c r="EC38" i="56"/>
  <c r="EB38" i="56"/>
  <c r="EA38" i="56"/>
  <c r="DV38" i="56"/>
  <c r="DU38" i="56"/>
  <c r="DT38" i="56"/>
  <c r="DS38" i="56"/>
  <c r="DR38" i="56"/>
  <c r="DQ38" i="56"/>
  <c r="DP38" i="56"/>
  <c r="DO38" i="56"/>
  <c r="DN38" i="56"/>
  <c r="DK38" i="56"/>
  <c r="DJ38" i="56"/>
  <c r="DI38" i="56"/>
  <c r="DH38" i="56"/>
  <c r="DG38" i="56"/>
  <c r="DF38" i="56"/>
  <c r="DE38" i="56"/>
  <c r="DD38" i="56"/>
  <c r="DC38" i="56"/>
  <c r="DB38" i="56"/>
  <c r="DA38" i="56"/>
  <c r="CV38" i="56"/>
  <c r="CU38" i="56"/>
  <c r="CT38" i="56"/>
  <c r="CS38" i="56"/>
  <c r="GN38" i="56" s="1"/>
  <c r="CR38" i="56"/>
  <c r="GM38" i="56" s="1"/>
  <c r="CQ38" i="56"/>
  <c r="GL38" i="56" s="1"/>
  <c r="CP38" i="56"/>
  <c r="GJ38" i="56" s="1"/>
  <c r="GK38" i="56" s="1"/>
  <c r="CO38" i="56"/>
  <c r="DZ38" i="56" s="1"/>
  <c r="CN38" i="56"/>
  <c r="DY38" i="56" s="1"/>
  <c r="CM38" i="56"/>
  <c r="DX38" i="56" s="1"/>
  <c r="CL38" i="56"/>
  <c r="DW38" i="56" s="1"/>
  <c r="CG38" i="56" a="1"/>
  <c r="CG38" i="56" s="1"/>
  <c r="AV38" i="56"/>
  <c r="J38" i="56"/>
  <c r="G38" i="56"/>
  <c r="IL37" i="56"/>
  <c r="HX37" i="56" a="1"/>
  <c r="HX37" i="56" s="1"/>
  <c r="IW37" i="56" s="1"/>
  <c r="HW37" i="56" a="1"/>
  <c r="HW37" i="56" s="1"/>
  <c r="IV37" i="56" s="1"/>
  <c r="HV37" i="56" a="1"/>
  <c r="HV37" i="56" s="1"/>
  <c r="IU37" i="56" s="1"/>
  <c r="HU37" i="56" a="1"/>
  <c r="HU37" i="56" s="1"/>
  <c r="IT37" i="56" s="1"/>
  <c r="HT37" i="56" a="1"/>
  <c r="HT37" i="56" s="1"/>
  <c r="IS37" i="56" s="1"/>
  <c r="HS37" i="56" a="1"/>
  <c r="HS37" i="56" s="1"/>
  <c r="IR37" i="56" s="1"/>
  <c r="HR37" i="56" a="1"/>
  <c r="HR37" i="56" s="1"/>
  <c r="IQ37" i="56" s="1"/>
  <c r="HQ37" i="56" a="1"/>
  <c r="HQ37" i="56" s="1"/>
  <c r="IP37" i="56" s="1"/>
  <c r="HP37" i="56" a="1"/>
  <c r="HP37" i="56" s="1"/>
  <c r="IO37" i="56" s="1"/>
  <c r="HL37" i="56"/>
  <c r="HJ37" i="56"/>
  <c r="HH37" i="56"/>
  <c r="HI37" i="56" s="1"/>
  <c r="HB37" i="56"/>
  <c r="HA37" i="56"/>
  <c r="GZ37" i="56"/>
  <c r="GY37" i="56"/>
  <c r="GX37" i="56"/>
  <c r="GW37" i="56"/>
  <c r="GV37" i="56"/>
  <c r="GU37" i="56"/>
  <c r="GT37" i="56"/>
  <c r="GP37" i="56"/>
  <c r="GI37" i="56"/>
  <c r="GH37" i="56"/>
  <c r="GG37" i="56"/>
  <c r="GF37" i="56"/>
  <c r="GE37" i="56"/>
  <c r="GD37" i="56"/>
  <c r="GC37" i="56"/>
  <c r="GB37" i="56"/>
  <c r="GA37" i="56"/>
  <c r="FZ37" i="56"/>
  <c r="FY37" i="56"/>
  <c r="FX37" i="56"/>
  <c r="FW37" i="56"/>
  <c r="FV37" i="56"/>
  <c r="FU37" i="56"/>
  <c r="FT37" i="56"/>
  <c r="FS37" i="56"/>
  <c r="FR37" i="56"/>
  <c r="FQ37" i="56"/>
  <c r="FJ37" i="56"/>
  <c r="FI37" i="56"/>
  <c r="FH37" i="56"/>
  <c r="FG37" i="56"/>
  <c r="FF37" i="56"/>
  <c r="FE37" i="56"/>
  <c r="FD37" i="56"/>
  <c r="FC37" i="56"/>
  <c r="FB37" i="56"/>
  <c r="FA37" i="56"/>
  <c r="EZ37" i="56"/>
  <c r="EY37" i="56"/>
  <c r="EX37" i="56"/>
  <c r="EW37" i="56"/>
  <c r="EV37" i="56"/>
  <c r="EU37" i="56"/>
  <c r="ET37" i="56"/>
  <c r="ES37" i="56"/>
  <c r="ER37" i="56"/>
  <c r="EQ37" i="56"/>
  <c r="EP37" i="56"/>
  <c r="EO37" i="56"/>
  <c r="EN37" i="56"/>
  <c r="EM37" i="56"/>
  <c r="EL37" i="56"/>
  <c r="EK37" i="56"/>
  <c r="EJ37" i="56"/>
  <c r="EI37" i="56"/>
  <c r="EH37" i="56"/>
  <c r="EG37" i="56"/>
  <c r="EF37" i="56"/>
  <c r="EE37" i="56"/>
  <c r="ED37" i="56"/>
  <c r="EC37" i="56"/>
  <c r="EB37" i="56"/>
  <c r="EA37" i="56"/>
  <c r="DV37" i="56"/>
  <c r="DU37" i="56"/>
  <c r="DT37" i="56"/>
  <c r="DS37" i="56"/>
  <c r="DR37" i="56"/>
  <c r="DQ37" i="56"/>
  <c r="DP37" i="56"/>
  <c r="DO37" i="56"/>
  <c r="DN37" i="56"/>
  <c r="DK37" i="56"/>
  <c r="DJ37" i="56"/>
  <c r="DI37" i="56"/>
  <c r="DH37" i="56"/>
  <c r="DG37" i="56"/>
  <c r="DF37" i="56"/>
  <c r="DE37" i="56"/>
  <c r="DD37" i="56"/>
  <c r="DC37" i="56"/>
  <c r="DB37" i="56"/>
  <c r="DA37" i="56"/>
  <c r="CV37" i="56"/>
  <c r="CU37" i="56"/>
  <c r="CT37" i="56"/>
  <c r="CS37" i="56"/>
  <c r="GN37" i="56" s="1"/>
  <c r="CR37" i="56"/>
  <c r="GM37" i="56" s="1"/>
  <c r="CQ37" i="56"/>
  <c r="GL37" i="56" s="1"/>
  <c r="CP37" i="56"/>
  <c r="GJ37" i="56" s="1"/>
  <c r="GK37" i="56" s="1"/>
  <c r="CO37" i="56"/>
  <c r="DZ37" i="56" s="1"/>
  <c r="CN37" i="56"/>
  <c r="DY37" i="56" s="1"/>
  <c r="CM37" i="56"/>
  <c r="DX37" i="56" s="1"/>
  <c r="CL37" i="56"/>
  <c r="DW37" i="56" s="1"/>
  <c r="CG37" i="56" a="1"/>
  <c r="CG37" i="56" s="1"/>
  <c r="AV37" i="56"/>
  <c r="J37" i="56"/>
  <c r="G37" i="56"/>
  <c r="HX59" i="56" a="1"/>
  <c r="HX59" i="56" s="1"/>
  <c r="IW59" i="56" s="1"/>
  <c r="HW59" i="56" a="1"/>
  <c r="HW59" i="56" s="1"/>
  <c r="IV59" i="56" s="1"/>
  <c r="HV59" i="56" a="1"/>
  <c r="HV59" i="56" s="1"/>
  <c r="IU59" i="56" s="1"/>
  <c r="HU59" i="56" a="1"/>
  <c r="HU59" i="56" s="1"/>
  <c r="IT59" i="56" s="1"/>
  <c r="HT59" i="56" a="1"/>
  <c r="HT59" i="56" s="1"/>
  <c r="IS59" i="56" s="1"/>
  <c r="HS59" i="56" a="1"/>
  <c r="HS59" i="56" s="1"/>
  <c r="IR59" i="56" s="1"/>
  <c r="HR59" i="56" a="1"/>
  <c r="HR59" i="56" s="1"/>
  <c r="IQ59" i="56" s="1"/>
  <c r="HQ59" i="56" a="1"/>
  <c r="HQ59" i="56" s="1"/>
  <c r="IP59" i="56" s="1"/>
  <c r="HP59" i="56" a="1"/>
  <c r="HP59" i="56" s="1"/>
  <c r="IO59" i="56" s="1"/>
  <c r="HL59" i="56"/>
  <c r="HJ59" i="56"/>
  <c r="HH59" i="56"/>
  <c r="HB59" i="56"/>
  <c r="HA59" i="56"/>
  <c r="GZ59" i="56"/>
  <c r="GY59" i="56"/>
  <c r="GX59" i="56"/>
  <c r="GW59" i="56"/>
  <c r="GV59" i="56"/>
  <c r="GU59" i="56"/>
  <c r="GT59" i="56"/>
  <c r="GP59" i="56"/>
  <c r="GI59" i="56"/>
  <c r="GH59" i="56"/>
  <c r="GG59" i="56"/>
  <c r="GF59" i="56"/>
  <c r="GE59" i="56"/>
  <c r="GB59" i="56"/>
  <c r="GA59" i="56"/>
  <c r="FZ59" i="56"/>
  <c r="FY59" i="56"/>
  <c r="FW59" i="56"/>
  <c r="FV59" i="56"/>
  <c r="FU59" i="56"/>
  <c r="FT59" i="56"/>
  <c r="FS59" i="56"/>
  <c r="FR59" i="56"/>
  <c r="FQ59" i="56"/>
  <c r="FJ59" i="56"/>
  <c r="FI59" i="56"/>
  <c r="FH59" i="56"/>
  <c r="FG59" i="56"/>
  <c r="FF59" i="56"/>
  <c r="FP59" i="56" s="1"/>
  <c r="FE59" i="56"/>
  <c r="FD59" i="56"/>
  <c r="FB59" i="56"/>
  <c r="FA59" i="56"/>
  <c r="EZ59" i="56"/>
  <c r="EY59" i="56"/>
  <c r="EX59" i="56"/>
  <c r="EW59" i="56"/>
  <c r="EV59" i="56"/>
  <c r="EU59" i="56"/>
  <c r="ET59" i="56"/>
  <c r="ES59" i="56"/>
  <c r="ER59" i="56"/>
  <c r="EQ59" i="56"/>
  <c r="EP59" i="56"/>
  <c r="EO59" i="56"/>
  <c r="EN59" i="56"/>
  <c r="EM59" i="56"/>
  <c r="EL59" i="56"/>
  <c r="EK59" i="56"/>
  <c r="EJ59" i="56"/>
  <c r="EI59" i="56"/>
  <c r="EH59" i="56"/>
  <c r="EG59" i="56"/>
  <c r="EF59" i="56"/>
  <c r="EE59" i="56"/>
  <c r="ED59" i="56"/>
  <c r="EC59" i="56"/>
  <c r="EB59" i="56"/>
  <c r="EA59" i="56"/>
  <c r="DU59" i="56"/>
  <c r="DT59" i="56"/>
  <c r="DS59" i="56"/>
  <c r="DR59" i="56"/>
  <c r="DQ59" i="56"/>
  <c r="DP59" i="56"/>
  <c r="DO59" i="56"/>
  <c r="DN59" i="56"/>
  <c r="DK59" i="56"/>
  <c r="DJ59" i="56"/>
  <c r="DI59" i="56"/>
  <c r="DH59" i="56"/>
  <c r="DG59" i="56"/>
  <c r="DF59" i="56"/>
  <c r="DE59" i="56"/>
  <c r="DD59" i="56"/>
  <c r="DB59" i="56"/>
  <c r="DA59" i="56"/>
  <c r="CV59" i="56"/>
  <c r="CU59" i="56"/>
  <c r="CT59" i="56"/>
  <c r="CS59" i="56"/>
  <c r="GN59" i="56" s="1"/>
  <c r="CR59" i="56"/>
  <c r="GM59" i="56" s="1"/>
  <c r="CQ59" i="56"/>
  <c r="GL59" i="56" s="1"/>
  <c r="CP59" i="56"/>
  <c r="GJ59" i="56" s="1"/>
  <c r="GK59" i="56" s="1"/>
  <c r="CO59" i="56"/>
  <c r="DZ59" i="56" s="1"/>
  <c r="CN59" i="56"/>
  <c r="DY59" i="56" s="1"/>
  <c r="CM59" i="56"/>
  <c r="DX59" i="56" s="1"/>
  <c r="CL59" i="56"/>
  <c r="DW59" i="56" s="1"/>
  <c r="CG59" i="56" a="1"/>
  <c r="CG59" i="56" s="1"/>
  <c r="AV59" i="56"/>
  <c r="J59" i="56"/>
  <c r="G59" i="56"/>
  <c r="IL36" i="56"/>
  <c r="HX36" i="56" a="1"/>
  <c r="HX36" i="56" s="1"/>
  <c r="IW36" i="56" s="1"/>
  <c r="HW36" i="56" a="1"/>
  <c r="HW36" i="56" s="1"/>
  <c r="IV36" i="56" s="1"/>
  <c r="HV36" i="56" a="1"/>
  <c r="HV36" i="56" s="1"/>
  <c r="IU36" i="56" s="1"/>
  <c r="HU36" i="56" a="1"/>
  <c r="HU36" i="56" s="1"/>
  <c r="IT36" i="56" s="1"/>
  <c r="HT36" i="56" a="1"/>
  <c r="HT36" i="56" s="1"/>
  <c r="IS36" i="56" s="1"/>
  <c r="HS36" i="56" a="1"/>
  <c r="HS36" i="56" s="1"/>
  <c r="IR36" i="56" s="1"/>
  <c r="HR36" i="56" a="1"/>
  <c r="HR36" i="56" s="1"/>
  <c r="IQ36" i="56" s="1"/>
  <c r="HQ36" i="56" a="1"/>
  <c r="HQ36" i="56" s="1"/>
  <c r="IP36" i="56" s="1"/>
  <c r="HP36" i="56" a="1"/>
  <c r="HP36" i="56" s="1"/>
  <c r="IO36" i="56" s="1"/>
  <c r="HL36" i="56"/>
  <c r="HJ36" i="56"/>
  <c r="HH36" i="56"/>
  <c r="HB36" i="56"/>
  <c r="HA36" i="56"/>
  <c r="GZ36" i="56"/>
  <c r="GY36" i="56"/>
  <c r="GX36" i="56"/>
  <c r="GW36" i="56"/>
  <c r="GV36" i="56"/>
  <c r="GU36" i="56"/>
  <c r="GT36" i="56"/>
  <c r="GP36" i="56"/>
  <c r="GI36" i="56"/>
  <c r="GH36" i="56"/>
  <c r="GG36" i="56"/>
  <c r="GF36" i="56"/>
  <c r="GE36" i="56"/>
  <c r="GD36" i="56"/>
  <c r="GC36" i="56"/>
  <c r="GB36" i="56"/>
  <c r="GA36" i="56"/>
  <c r="FZ36" i="56"/>
  <c r="FY36" i="56"/>
  <c r="FX36" i="56"/>
  <c r="FW36" i="56"/>
  <c r="FV36" i="56"/>
  <c r="FU36" i="56"/>
  <c r="FT36" i="56"/>
  <c r="FS36" i="56"/>
  <c r="FR36" i="56"/>
  <c r="FQ36" i="56"/>
  <c r="FJ36" i="56"/>
  <c r="FI36" i="56"/>
  <c r="FH36" i="56"/>
  <c r="FG36" i="56"/>
  <c r="FF36" i="56"/>
  <c r="FP36" i="56" s="1"/>
  <c r="FE36" i="56"/>
  <c r="FD36" i="56"/>
  <c r="FC36" i="56"/>
  <c r="FB36" i="56"/>
  <c r="FA36" i="56"/>
  <c r="EZ36" i="56"/>
  <c r="EY36" i="56"/>
  <c r="EX36" i="56"/>
  <c r="EW36" i="56"/>
  <c r="EV36" i="56"/>
  <c r="EU36" i="56"/>
  <c r="ET36" i="56"/>
  <c r="ES36" i="56"/>
  <c r="ER36" i="56"/>
  <c r="EQ36" i="56"/>
  <c r="EP36" i="56"/>
  <c r="EO36" i="56"/>
  <c r="EN36" i="56"/>
  <c r="EM36" i="56"/>
  <c r="EL36" i="56"/>
  <c r="EK36" i="56"/>
  <c r="EJ36" i="56"/>
  <c r="EI36" i="56"/>
  <c r="EH36" i="56"/>
  <c r="EG36" i="56"/>
  <c r="EF36" i="56"/>
  <c r="EE36" i="56"/>
  <c r="ED36" i="56"/>
  <c r="EC36" i="56"/>
  <c r="EB36" i="56"/>
  <c r="EA36" i="56"/>
  <c r="DV36" i="56"/>
  <c r="DU36" i="56"/>
  <c r="DT36" i="56"/>
  <c r="DS36" i="56"/>
  <c r="DR36" i="56"/>
  <c r="DQ36" i="56"/>
  <c r="DP36" i="56"/>
  <c r="DO36" i="56"/>
  <c r="DN36" i="56"/>
  <c r="DK36" i="56"/>
  <c r="DJ36" i="56"/>
  <c r="DI36" i="56"/>
  <c r="DH36" i="56"/>
  <c r="DG36" i="56"/>
  <c r="DF36" i="56"/>
  <c r="DE36" i="56"/>
  <c r="DD36" i="56"/>
  <c r="DC36" i="56"/>
  <c r="DB36" i="56"/>
  <c r="DA36" i="56"/>
  <c r="CV36" i="56"/>
  <c r="CU36" i="56"/>
  <c r="CT36" i="56"/>
  <c r="CS36" i="56"/>
  <c r="GN36" i="56" s="1"/>
  <c r="CR36" i="56"/>
  <c r="GM36" i="56" s="1"/>
  <c r="CQ36" i="56"/>
  <c r="GL36" i="56" s="1"/>
  <c r="CP36" i="56"/>
  <c r="GJ36" i="56" s="1"/>
  <c r="GK36" i="56" s="1"/>
  <c r="CO36" i="56"/>
  <c r="DZ36" i="56" s="1"/>
  <c r="CN36" i="56"/>
  <c r="DY36" i="56" s="1"/>
  <c r="CM36" i="56"/>
  <c r="DX36" i="56" s="1"/>
  <c r="CL36" i="56"/>
  <c r="DW36" i="56" s="1"/>
  <c r="CG36" i="56" a="1"/>
  <c r="CG36" i="56" s="1"/>
  <c r="IN36" i="56" s="1"/>
  <c r="IX36" i="56" s="1"/>
  <c r="AV36" i="56"/>
  <c r="J36" i="56"/>
  <c r="G36" i="56"/>
  <c r="IL35" i="56"/>
  <c r="HX35" i="56" a="1"/>
  <c r="HX35" i="56" s="1"/>
  <c r="IW35" i="56" s="1"/>
  <c r="HW35" i="56" a="1"/>
  <c r="HW35" i="56" s="1"/>
  <c r="IV35" i="56" s="1"/>
  <c r="HV35" i="56" a="1"/>
  <c r="HV35" i="56" s="1"/>
  <c r="IU35" i="56" s="1"/>
  <c r="HU35" i="56" a="1"/>
  <c r="HU35" i="56" s="1"/>
  <c r="IT35" i="56" s="1"/>
  <c r="HT35" i="56" a="1"/>
  <c r="HT35" i="56" s="1"/>
  <c r="IS35" i="56" s="1"/>
  <c r="HS35" i="56" a="1"/>
  <c r="HS35" i="56" s="1"/>
  <c r="IR35" i="56" s="1"/>
  <c r="HR35" i="56" a="1"/>
  <c r="HR35" i="56" s="1"/>
  <c r="IQ35" i="56" s="1"/>
  <c r="HQ35" i="56" a="1"/>
  <c r="HQ35" i="56" s="1"/>
  <c r="IP35" i="56" s="1"/>
  <c r="HP35" i="56" a="1"/>
  <c r="HP35" i="56" s="1"/>
  <c r="IO35" i="56" s="1"/>
  <c r="HL35" i="56"/>
  <c r="HJ35" i="56"/>
  <c r="HH35" i="56"/>
  <c r="HB35" i="56"/>
  <c r="HA35" i="56"/>
  <c r="GZ35" i="56"/>
  <c r="GY35" i="56"/>
  <c r="GX35" i="56"/>
  <c r="GW35" i="56"/>
  <c r="GV35" i="56"/>
  <c r="GU35" i="56"/>
  <c r="GT35" i="56"/>
  <c r="GP35" i="56"/>
  <c r="GI35" i="56"/>
  <c r="GH35" i="56"/>
  <c r="GG35" i="56"/>
  <c r="GF35" i="56"/>
  <c r="GE35" i="56"/>
  <c r="GD35" i="56"/>
  <c r="GC35" i="56"/>
  <c r="GB35" i="56"/>
  <c r="GA35" i="56"/>
  <c r="FZ35" i="56"/>
  <c r="FY35" i="56"/>
  <c r="FX35" i="56"/>
  <c r="FW35" i="56"/>
  <c r="FV35" i="56"/>
  <c r="FU35" i="56"/>
  <c r="FT35" i="56"/>
  <c r="FS35" i="56"/>
  <c r="FR35" i="56"/>
  <c r="FQ35" i="56"/>
  <c r="FJ35" i="56"/>
  <c r="FI35" i="56"/>
  <c r="FH35" i="56"/>
  <c r="FG35" i="56"/>
  <c r="FF35" i="56"/>
  <c r="FP35" i="56" s="1"/>
  <c r="FE35" i="56"/>
  <c r="FD35" i="56"/>
  <c r="FC35" i="56"/>
  <c r="FB35" i="56"/>
  <c r="FA35" i="56"/>
  <c r="EZ35" i="56"/>
  <c r="EY35" i="56"/>
  <c r="EX35" i="56"/>
  <c r="EW35" i="56"/>
  <c r="EV35" i="56"/>
  <c r="EU35" i="56"/>
  <c r="ET35" i="56"/>
  <c r="ES35" i="56"/>
  <c r="ER35" i="56"/>
  <c r="EQ35" i="56"/>
  <c r="EP35" i="56"/>
  <c r="EO35" i="56"/>
  <c r="EN35" i="56"/>
  <c r="EM35" i="56"/>
  <c r="EL35" i="56"/>
  <c r="EK35" i="56"/>
  <c r="EJ35" i="56"/>
  <c r="EI35" i="56"/>
  <c r="EH35" i="56"/>
  <c r="EG35" i="56"/>
  <c r="EF35" i="56"/>
  <c r="EE35" i="56"/>
  <c r="ED35" i="56"/>
  <c r="EC35" i="56"/>
  <c r="EB35" i="56"/>
  <c r="EA35" i="56"/>
  <c r="DV35" i="56"/>
  <c r="DU35" i="56"/>
  <c r="DT35" i="56"/>
  <c r="DS35" i="56"/>
  <c r="DR35" i="56"/>
  <c r="DQ35" i="56"/>
  <c r="DP35" i="56"/>
  <c r="DO35" i="56"/>
  <c r="DN35" i="56"/>
  <c r="DK35" i="56"/>
  <c r="DJ35" i="56"/>
  <c r="DI35" i="56"/>
  <c r="DH35" i="56"/>
  <c r="DG35" i="56"/>
  <c r="DF35" i="56"/>
  <c r="DE35" i="56"/>
  <c r="DD35" i="56"/>
  <c r="DC35" i="56"/>
  <c r="DB35" i="56"/>
  <c r="DA35" i="56"/>
  <c r="CV35" i="56"/>
  <c r="CU35" i="56"/>
  <c r="CT35" i="56"/>
  <c r="CS35" i="56"/>
  <c r="GN35" i="56" s="1"/>
  <c r="CR35" i="56"/>
  <c r="GM35" i="56" s="1"/>
  <c r="CQ35" i="56"/>
  <c r="GL35" i="56" s="1"/>
  <c r="CP35" i="56"/>
  <c r="GJ35" i="56" s="1"/>
  <c r="GK35" i="56" s="1"/>
  <c r="CO35" i="56"/>
  <c r="DZ35" i="56" s="1"/>
  <c r="CN35" i="56"/>
  <c r="DY35" i="56" s="1"/>
  <c r="CM35" i="56"/>
  <c r="DX35" i="56" s="1"/>
  <c r="CL35" i="56"/>
  <c r="DW35" i="56" s="1"/>
  <c r="CG35" i="56" a="1"/>
  <c r="CG35" i="56" s="1"/>
  <c r="IN35" i="56" s="1"/>
  <c r="IX35" i="56" s="1"/>
  <c r="AV35" i="56"/>
  <c r="J35" i="56"/>
  <c r="G35" i="56"/>
  <c r="HX168" i="56" a="1"/>
  <c r="HX168" i="56" s="1"/>
  <c r="IW168" i="56" s="1"/>
  <c r="HW168" i="56" a="1"/>
  <c r="HW168" i="56" s="1"/>
  <c r="IV168" i="56" s="1"/>
  <c r="HV168" i="56" a="1"/>
  <c r="HV168" i="56" s="1"/>
  <c r="IU168" i="56" s="1"/>
  <c r="HU168" i="56" a="1"/>
  <c r="HU168" i="56" s="1"/>
  <c r="IT168" i="56" s="1"/>
  <c r="HT168" i="56" a="1"/>
  <c r="HT168" i="56" s="1"/>
  <c r="IS168" i="56" s="1"/>
  <c r="HS168" i="56" a="1"/>
  <c r="HS168" i="56" s="1"/>
  <c r="IR168" i="56" s="1"/>
  <c r="HR168" i="56" a="1"/>
  <c r="HR168" i="56" s="1"/>
  <c r="IQ168" i="56" s="1"/>
  <c r="HQ168" i="56" a="1"/>
  <c r="HQ168" i="56" s="1"/>
  <c r="IP168" i="56" s="1"/>
  <c r="HP168" i="56" a="1"/>
  <c r="HP168" i="56" s="1"/>
  <c r="IO168" i="56" s="1"/>
  <c r="HL168" i="56"/>
  <c r="HJ168" i="56"/>
  <c r="HH168" i="56"/>
  <c r="HB168" i="56"/>
  <c r="HA168" i="56"/>
  <c r="GZ168" i="56"/>
  <c r="GY168" i="56"/>
  <c r="GX168" i="56"/>
  <c r="GW168" i="56"/>
  <c r="GV168" i="56"/>
  <c r="GU168" i="56"/>
  <c r="GT168" i="56"/>
  <c r="GP168" i="56"/>
  <c r="GI168" i="56"/>
  <c r="GH168" i="56"/>
  <c r="GG168" i="56"/>
  <c r="GF168" i="56"/>
  <c r="GE168" i="56"/>
  <c r="GB168" i="56"/>
  <c r="GA168" i="56"/>
  <c r="FZ168" i="56"/>
  <c r="FY168" i="56"/>
  <c r="FW168" i="56"/>
  <c r="FV168" i="56"/>
  <c r="FU168" i="56"/>
  <c r="FT168" i="56"/>
  <c r="FS168" i="56"/>
  <c r="FR168" i="56"/>
  <c r="FQ168" i="56"/>
  <c r="FJ168" i="56"/>
  <c r="FI168" i="56"/>
  <c r="FH168" i="56"/>
  <c r="FG168" i="56"/>
  <c r="FF168" i="56"/>
  <c r="FP168" i="56" s="1"/>
  <c r="FE168" i="56"/>
  <c r="FD168" i="56"/>
  <c r="FB168" i="56"/>
  <c r="FA168" i="56"/>
  <c r="EZ168" i="56"/>
  <c r="EY168" i="56"/>
  <c r="EX168" i="56"/>
  <c r="EW168" i="56"/>
  <c r="EV168" i="56"/>
  <c r="EU168" i="56"/>
  <c r="ET168" i="56"/>
  <c r="ES168" i="56"/>
  <c r="ER168" i="56"/>
  <c r="EQ168" i="56"/>
  <c r="EP168" i="56"/>
  <c r="EO168" i="56"/>
  <c r="EN168" i="56"/>
  <c r="EM168" i="56"/>
  <c r="EL168" i="56"/>
  <c r="EK168" i="56"/>
  <c r="EJ168" i="56"/>
  <c r="EI168" i="56"/>
  <c r="EH168" i="56"/>
  <c r="EG168" i="56"/>
  <c r="EF168" i="56"/>
  <c r="EE168" i="56"/>
  <c r="ED168" i="56"/>
  <c r="EC168" i="56"/>
  <c r="EB168" i="56"/>
  <c r="EA168" i="56"/>
  <c r="DU168" i="56"/>
  <c r="DT168" i="56"/>
  <c r="DS168" i="56"/>
  <c r="DR168" i="56"/>
  <c r="DQ168" i="56"/>
  <c r="DP168" i="56"/>
  <c r="DO168" i="56"/>
  <c r="DN168" i="56"/>
  <c r="DK168" i="56"/>
  <c r="DJ168" i="56"/>
  <c r="DI168" i="56"/>
  <c r="DH168" i="56"/>
  <c r="DG168" i="56"/>
  <c r="DF168" i="56"/>
  <c r="DE168" i="56"/>
  <c r="DD168" i="56"/>
  <c r="DB168" i="56"/>
  <c r="DA168" i="56"/>
  <c r="CV168" i="56"/>
  <c r="CU168" i="56"/>
  <c r="CT168" i="56"/>
  <c r="CS168" i="56"/>
  <c r="GN168" i="56" s="1"/>
  <c r="CR168" i="56"/>
  <c r="GM168" i="56" s="1"/>
  <c r="CQ168" i="56"/>
  <c r="GL168" i="56" s="1"/>
  <c r="CP168" i="56"/>
  <c r="GJ168" i="56" s="1"/>
  <c r="GK168" i="56" s="1"/>
  <c r="CO168" i="56"/>
  <c r="DZ168" i="56" s="1"/>
  <c r="CN168" i="56"/>
  <c r="DY168" i="56" s="1"/>
  <c r="CM168" i="56"/>
  <c r="DX168" i="56" s="1"/>
  <c r="CL168" i="56"/>
  <c r="DW168" i="56" s="1"/>
  <c r="CG168" i="56" a="1"/>
  <c r="CG168" i="56" s="1"/>
  <c r="AV168" i="56"/>
  <c r="J168" i="56"/>
  <c r="G168" i="56"/>
  <c r="HX100" i="56" a="1"/>
  <c r="HX100" i="56" s="1"/>
  <c r="IW100" i="56" s="1"/>
  <c r="HW100" i="56" a="1"/>
  <c r="HW100" i="56" s="1"/>
  <c r="IV100" i="56" s="1"/>
  <c r="HV100" i="56" a="1"/>
  <c r="HV100" i="56" s="1"/>
  <c r="IU100" i="56" s="1"/>
  <c r="HU100" i="56" a="1"/>
  <c r="HU100" i="56" s="1"/>
  <c r="IT100" i="56" s="1"/>
  <c r="HT100" i="56" a="1"/>
  <c r="HT100" i="56" s="1"/>
  <c r="IS100" i="56" s="1"/>
  <c r="HS100" i="56" a="1"/>
  <c r="HS100" i="56" s="1"/>
  <c r="IR100" i="56" s="1"/>
  <c r="HR100" i="56" a="1"/>
  <c r="HR100" i="56" s="1"/>
  <c r="IQ100" i="56" s="1"/>
  <c r="HQ100" i="56" a="1"/>
  <c r="HQ100" i="56" s="1"/>
  <c r="IP100" i="56" s="1"/>
  <c r="HP100" i="56" a="1"/>
  <c r="HP100" i="56" s="1"/>
  <c r="IO100" i="56" s="1"/>
  <c r="HL100" i="56"/>
  <c r="HJ100" i="56"/>
  <c r="HH100" i="56"/>
  <c r="HI100" i="56" s="1"/>
  <c r="HB100" i="56"/>
  <c r="HA100" i="56"/>
  <c r="GZ100" i="56"/>
  <c r="GY100" i="56"/>
  <c r="GX100" i="56"/>
  <c r="GW100" i="56"/>
  <c r="GV100" i="56"/>
  <c r="GU100" i="56"/>
  <c r="GT100" i="56"/>
  <c r="GP100" i="56"/>
  <c r="GI100" i="56"/>
  <c r="GH100" i="56"/>
  <c r="GG100" i="56"/>
  <c r="GF100" i="56"/>
  <c r="GE100" i="56"/>
  <c r="GB100" i="56"/>
  <c r="GA100" i="56"/>
  <c r="FZ100" i="56"/>
  <c r="FY100" i="56"/>
  <c r="FW100" i="56"/>
  <c r="FV100" i="56"/>
  <c r="FU100" i="56"/>
  <c r="FT100" i="56"/>
  <c r="FS100" i="56"/>
  <c r="FR100" i="56"/>
  <c r="FQ100" i="56"/>
  <c r="FJ100" i="56"/>
  <c r="FI100" i="56"/>
  <c r="FH100" i="56"/>
  <c r="FG100" i="56"/>
  <c r="FF100" i="56"/>
  <c r="FP100" i="56" s="1"/>
  <c r="FE100" i="56"/>
  <c r="FD100" i="56"/>
  <c r="FB100" i="56"/>
  <c r="FA100" i="56"/>
  <c r="EZ100" i="56"/>
  <c r="EY100" i="56"/>
  <c r="EX100" i="56"/>
  <c r="EW100" i="56"/>
  <c r="EV100" i="56"/>
  <c r="EU100" i="56"/>
  <c r="ET100" i="56"/>
  <c r="ES100" i="56"/>
  <c r="ER100" i="56"/>
  <c r="EQ100" i="56"/>
  <c r="EP100" i="56"/>
  <c r="EO100" i="56"/>
  <c r="EN100" i="56"/>
  <c r="EM100" i="56"/>
  <c r="EL100" i="56"/>
  <c r="EK100" i="56"/>
  <c r="EJ100" i="56"/>
  <c r="EI100" i="56"/>
  <c r="EH100" i="56"/>
  <c r="EG100" i="56"/>
  <c r="EF100" i="56"/>
  <c r="EE100" i="56"/>
  <c r="ED100" i="56"/>
  <c r="EC100" i="56"/>
  <c r="EB100" i="56"/>
  <c r="EA100" i="56"/>
  <c r="DU100" i="56"/>
  <c r="DT100" i="56"/>
  <c r="DS100" i="56"/>
  <c r="DR100" i="56"/>
  <c r="DQ100" i="56"/>
  <c r="DP100" i="56"/>
  <c r="DO100" i="56"/>
  <c r="DN100" i="56"/>
  <c r="DK100" i="56"/>
  <c r="DJ100" i="56"/>
  <c r="DI100" i="56"/>
  <c r="DH100" i="56"/>
  <c r="DG100" i="56"/>
  <c r="DF100" i="56"/>
  <c r="DE100" i="56"/>
  <c r="DD100" i="56"/>
  <c r="DB100" i="56"/>
  <c r="DA100" i="56"/>
  <c r="CV100" i="56"/>
  <c r="CU100" i="56"/>
  <c r="CT100" i="56"/>
  <c r="CS100" i="56"/>
  <c r="GN100" i="56" s="1"/>
  <c r="CR100" i="56"/>
  <c r="GM100" i="56" s="1"/>
  <c r="CQ100" i="56"/>
  <c r="GL100" i="56" s="1"/>
  <c r="CP100" i="56"/>
  <c r="GJ100" i="56" s="1"/>
  <c r="GK100" i="56" s="1"/>
  <c r="CO100" i="56"/>
  <c r="DZ100" i="56" s="1"/>
  <c r="CN100" i="56"/>
  <c r="DY100" i="56" s="1"/>
  <c r="CM100" i="56"/>
  <c r="DX100" i="56" s="1"/>
  <c r="CL100" i="56"/>
  <c r="DW100" i="56" s="1"/>
  <c r="CG100" i="56" a="1"/>
  <c r="CG100" i="56" s="1"/>
  <c r="DM100" i="56" s="1" a="1"/>
  <c r="DM100" i="56" s="1"/>
  <c r="AV100" i="56"/>
  <c r="J100" i="56"/>
  <c r="G100" i="56"/>
  <c r="HX139" i="56" a="1"/>
  <c r="HX139" i="56" s="1"/>
  <c r="IW139" i="56" s="1"/>
  <c r="HW139" i="56" a="1"/>
  <c r="HW139" i="56" s="1"/>
  <c r="IV139" i="56" s="1"/>
  <c r="HV139" i="56" a="1"/>
  <c r="HV139" i="56" s="1"/>
  <c r="IU139" i="56" s="1"/>
  <c r="HU139" i="56" a="1"/>
  <c r="HU139" i="56" s="1"/>
  <c r="IT139" i="56" s="1"/>
  <c r="HT139" i="56" a="1"/>
  <c r="HT139" i="56" s="1"/>
  <c r="IS139" i="56" s="1"/>
  <c r="HS139" i="56" a="1"/>
  <c r="HS139" i="56" s="1"/>
  <c r="IR139" i="56" s="1"/>
  <c r="HR139" i="56" a="1"/>
  <c r="HR139" i="56" s="1"/>
  <c r="IQ139" i="56" s="1"/>
  <c r="HQ139" i="56" a="1"/>
  <c r="HQ139" i="56" s="1"/>
  <c r="IP139" i="56" s="1"/>
  <c r="HP139" i="56" a="1"/>
  <c r="HP139" i="56" s="1"/>
  <c r="IO139" i="56" s="1"/>
  <c r="HL139" i="56"/>
  <c r="HJ139" i="56"/>
  <c r="HH139" i="56"/>
  <c r="HB139" i="56"/>
  <c r="HA139" i="56"/>
  <c r="GZ139" i="56"/>
  <c r="GY139" i="56"/>
  <c r="GX139" i="56"/>
  <c r="GW139" i="56"/>
  <c r="GV139" i="56"/>
  <c r="GU139" i="56"/>
  <c r="GT139" i="56"/>
  <c r="GP139" i="56"/>
  <c r="GI139" i="56"/>
  <c r="GH139" i="56"/>
  <c r="GG139" i="56"/>
  <c r="GF139" i="56"/>
  <c r="GE139" i="56"/>
  <c r="GB139" i="56"/>
  <c r="GA139" i="56"/>
  <c r="FZ139" i="56"/>
  <c r="FY139" i="56"/>
  <c r="FW139" i="56"/>
  <c r="FV139" i="56"/>
  <c r="FU139" i="56"/>
  <c r="FT139" i="56"/>
  <c r="FS139" i="56"/>
  <c r="FR139" i="56"/>
  <c r="FQ139" i="56"/>
  <c r="FJ139" i="56"/>
  <c r="FI139" i="56"/>
  <c r="FH139" i="56"/>
  <c r="FG139" i="56"/>
  <c r="FF139" i="56"/>
  <c r="FP139" i="56" s="1"/>
  <c r="FE139" i="56"/>
  <c r="FD139" i="56"/>
  <c r="FB139" i="56"/>
  <c r="FA139" i="56"/>
  <c r="EZ139" i="56"/>
  <c r="EY139" i="56"/>
  <c r="EX139" i="56"/>
  <c r="EW139" i="56"/>
  <c r="EV139" i="56"/>
  <c r="EU139" i="56"/>
  <c r="ET139" i="56"/>
  <c r="ES139" i="56"/>
  <c r="ER139" i="56"/>
  <c r="EQ139" i="56"/>
  <c r="EP139" i="56"/>
  <c r="EO139" i="56"/>
  <c r="EN139" i="56"/>
  <c r="EM139" i="56"/>
  <c r="EL139" i="56"/>
  <c r="EK139" i="56"/>
  <c r="EJ139" i="56"/>
  <c r="EI139" i="56"/>
  <c r="EH139" i="56"/>
  <c r="EG139" i="56"/>
  <c r="EF139" i="56"/>
  <c r="EE139" i="56"/>
  <c r="ED139" i="56"/>
  <c r="EC139" i="56"/>
  <c r="EB139" i="56"/>
  <c r="EA139" i="56"/>
  <c r="DU139" i="56"/>
  <c r="DT139" i="56"/>
  <c r="DS139" i="56"/>
  <c r="DR139" i="56"/>
  <c r="DQ139" i="56"/>
  <c r="DP139" i="56"/>
  <c r="DO139" i="56"/>
  <c r="DN139" i="56"/>
  <c r="DK139" i="56"/>
  <c r="DJ139" i="56"/>
  <c r="DI139" i="56"/>
  <c r="DH139" i="56"/>
  <c r="DG139" i="56"/>
  <c r="DF139" i="56"/>
  <c r="DE139" i="56"/>
  <c r="DD139" i="56"/>
  <c r="DB139" i="56"/>
  <c r="DA139" i="56"/>
  <c r="CV139" i="56"/>
  <c r="CU139" i="56"/>
  <c r="CT139" i="56"/>
  <c r="CS139" i="56"/>
  <c r="GN139" i="56" s="1"/>
  <c r="CR139" i="56"/>
  <c r="GM139" i="56" s="1"/>
  <c r="CQ139" i="56"/>
  <c r="GL139" i="56" s="1"/>
  <c r="CP139" i="56"/>
  <c r="GJ139" i="56" s="1"/>
  <c r="GK139" i="56" s="1"/>
  <c r="CO139" i="56"/>
  <c r="DZ139" i="56" s="1"/>
  <c r="CN139" i="56"/>
  <c r="DY139" i="56" s="1"/>
  <c r="CM139" i="56"/>
  <c r="DX139" i="56" s="1"/>
  <c r="CL139" i="56"/>
  <c r="DW139" i="56" s="1"/>
  <c r="CG139" i="56" a="1"/>
  <c r="CG139" i="56" s="1"/>
  <c r="AV139" i="56"/>
  <c r="J139" i="56"/>
  <c r="G139" i="56"/>
  <c r="IL34" i="56"/>
  <c r="HX34" i="56" a="1"/>
  <c r="HX34" i="56" s="1"/>
  <c r="IW34" i="56" s="1"/>
  <c r="HW34" i="56" a="1"/>
  <c r="HW34" i="56" s="1"/>
  <c r="IV34" i="56" s="1"/>
  <c r="HV34" i="56" a="1"/>
  <c r="HV34" i="56" s="1"/>
  <c r="IU34" i="56" s="1"/>
  <c r="HU34" i="56" a="1"/>
  <c r="HU34" i="56" s="1"/>
  <c r="IT34" i="56" s="1"/>
  <c r="HT34" i="56" a="1"/>
  <c r="HT34" i="56" s="1"/>
  <c r="IS34" i="56" s="1"/>
  <c r="HS34" i="56" a="1"/>
  <c r="HS34" i="56" s="1"/>
  <c r="IR34" i="56" s="1"/>
  <c r="HR34" i="56" a="1"/>
  <c r="HR34" i="56" s="1"/>
  <c r="IQ34" i="56" s="1"/>
  <c r="HQ34" i="56" a="1"/>
  <c r="HQ34" i="56" s="1"/>
  <c r="IP34" i="56" s="1"/>
  <c r="HP34" i="56" a="1"/>
  <c r="HP34" i="56" s="1"/>
  <c r="IO34" i="56" s="1"/>
  <c r="HL34" i="56"/>
  <c r="HJ34" i="56"/>
  <c r="HH34" i="56"/>
  <c r="HB34" i="56"/>
  <c r="HA34" i="56"/>
  <c r="GZ34" i="56"/>
  <c r="GY34" i="56"/>
  <c r="GX34" i="56"/>
  <c r="GW34" i="56"/>
  <c r="GV34" i="56"/>
  <c r="GU34" i="56"/>
  <c r="GT34" i="56"/>
  <c r="GP34" i="56"/>
  <c r="GI34" i="56"/>
  <c r="GH34" i="56"/>
  <c r="GG34" i="56"/>
  <c r="GF34" i="56"/>
  <c r="GE34" i="56"/>
  <c r="GD34" i="56"/>
  <c r="GC34" i="56"/>
  <c r="GB34" i="56"/>
  <c r="GA34" i="56"/>
  <c r="FZ34" i="56"/>
  <c r="FY34" i="56"/>
  <c r="FX34" i="56"/>
  <c r="FW34" i="56"/>
  <c r="FV34" i="56"/>
  <c r="FU34" i="56"/>
  <c r="FT34" i="56"/>
  <c r="FS34" i="56"/>
  <c r="FR34" i="56"/>
  <c r="FQ34" i="56"/>
  <c r="FJ34" i="56"/>
  <c r="FI34" i="56"/>
  <c r="FH34" i="56"/>
  <c r="FG34" i="56"/>
  <c r="FF34" i="56"/>
  <c r="FE34" i="56"/>
  <c r="FD34" i="56"/>
  <c r="FC34" i="56"/>
  <c r="FB34" i="56"/>
  <c r="FA34" i="56"/>
  <c r="EZ34" i="56"/>
  <c r="EY34" i="56"/>
  <c r="EX34" i="56"/>
  <c r="EW34" i="56"/>
  <c r="EV34" i="56"/>
  <c r="EU34" i="56"/>
  <c r="ET34" i="56"/>
  <c r="ES34" i="56"/>
  <c r="ER34" i="56"/>
  <c r="EQ34" i="56"/>
  <c r="EP34" i="56"/>
  <c r="EO34" i="56"/>
  <c r="EN34" i="56"/>
  <c r="EM34" i="56"/>
  <c r="EL34" i="56"/>
  <c r="EK34" i="56"/>
  <c r="EJ34" i="56"/>
  <c r="EI34" i="56"/>
  <c r="EH34" i="56"/>
  <c r="EG34" i="56"/>
  <c r="EF34" i="56"/>
  <c r="EE34" i="56"/>
  <c r="ED34" i="56"/>
  <c r="EC34" i="56"/>
  <c r="EB34" i="56"/>
  <c r="EA34" i="56"/>
  <c r="DV34" i="56"/>
  <c r="DU34" i="56"/>
  <c r="DT34" i="56"/>
  <c r="DS34" i="56"/>
  <c r="DR34" i="56"/>
  <c r="DQ34" i="56"/>
  <c r="DP34" i="56"/>
  <c r="DO34" i="56"/>
  <c r="DN34" i="56"/>
  <c r="DK34" i="56"/>
  <c r="DJ34" i="56"/>
  <c r="DI34" i="56"/>
  <c r="DH34" i="56"/>
  <c r="DG34" i="56"/>
  <c r="DF34" i="56"/>
  <c r="DE34" i="56"/>
  <c r="DD34" i="56"/>
  <c r="DC34" i="56"/>
  <c r="DB34" i="56"/>
  <c r="DA34" i="56"/>
  <c r="CV34" i="56"/>
  <c r="CU34" i="56"/>
  <c r="CT34" i="56"/>
  <c r="CS34" i="56"/>
  <c r="GN34" i="56" s="1"/>
  <c r="CR34" i="56"/>
  <c r="GM34" i="56" s="1"/>
  <c r="CQ34" i="56"/>
  <c r="GL34" i="56" s="1"/>
  <c r="CP34" i="56"/>
  <c r="GJ34" i="56" s="1"/>
  <c r="GK34" i="56" s="1"/>
  <c r="CO34" i="56"/>
  <c r="DZ34" i="56" s="1"/>
  <c r="CN34" i="56"/>
  <c r="DY34" i="56" s="1"/>
  <c r="CM34" i="56"/>
  <c r="DX34" i="56" s="1"/>
  <c r="CL34" i="56"/>
  <c r="DW34" i="56" s="1"/>
  <c r="CG34" i="56" a="1"/>
  <c r="CG34" i="56" s="1"/>
  <c r="AV34" i="56"/>
  <c r="J34" i="56"/>
  <c r="G34" i="56"/>
  <c r="IL107" i="56"/>
  <c r="HX107" i="56" a="1"/>
  <c r="HX107" i="56" s="1"/>
  <c r="IW107" i="56" s="1"/>
  <c r="HW107" i="56" a="1"/>
  <c r="HW107" i="56" s="1"/>
  <c r="IV107" i="56" s="1"/>
  <c r="HV107" i="56" a="1"/>
  <c r="HV107" i="56" s="1"/>
  <c r="IU107" i="56" s="1"/>
  <c r="HU107" i="56" a="1"/>
  <c r="HU107" i="56" s="1"/>
  <c r="IT107" i="56" s="1"/>
  <c r="HT107" i="56" a="1"/>
  <c r="HT107" i="56" s="1"/>
  <c r="IS107" i="56" s="1"/>
  <c r="HS107" i="56" a="1"/>
  <c r="HS107" i="56" s="1"/>
  <c r="IR107" i="56" s="1"/>
  <c r="HR107" i="56" a="1"/>
  <c r="HR107" i="56" s="1"/>
  <c r="IQ107" i="56" s="1"/>
  <c r="HQ107" i="56" a="1"/>
  <c r="HQ107" i="56" s="1"/>
  <c r="IP107" i="56" s="1"/>
  <c r="HP107" i="56" a="1"/>
  <c r="HP107" i="56" s="1"/>
  <c r="IO107" i="56" s="1"/>
  <c r="HL107" i="56"/>
  <c r="HJ107" i="56"/>
  <c r="HH107" i="56"/>
  <c r="HB107" i="56"/>
  <c r="HA107" i="56"/>
  <c r="GZ107" i="56"/>
  <c r="GY107" i="56"/>
  <c r="GX107" i="56"/>
  <c r="GW107" i="56"/>
  <c r="GV107" i="56"/>
  <c r="GU107" i="56"/>
  <c r="GT107" i="56"/>
  <c r="GP107" i="56"/>
  <c r="GI107" i="56"/>
  <c r="GH107" i="56"/>
  <c r="GG107" i="56"/>
  <c r="GF107" i="56"/>
  <c r="GE107" i="56"/>
  <c r="GD107" i="56"/>
  <c r="GC107" i="56"/>
  <c r="GB107" i="56"/>
  <c r="GA107" i="56"/>
  <c r="FZ107" i="56"/>
  <c r="FY107" i="56"/>
  <c r="FX107" i="56"/>
  <c r="FW107" i="56"/>
  <c r="FV107" i="56"/>
  <c r="FU107" i="56"/>
  <c r="FT107" i="56"/>
  <c r="FS107" i="56"/>
  <c r="FR107" i="56"/>
  <c r="FQ107" i="56"/>
  <c r="FJ107" i="56"/>
  <c r="FI107" i="56"/>
  <c r="FH107" i="56"/>
  <c r="FG107" i="56"/>
  <c r="FF107" i="56"/>
  <c r="FE107" i="56"/>
  <c r="FD107" i="56"/>
  <c r="FC107" i="56"/>
  <c r="FB107" i="56"/>
  <c r="FA107" i="56"/>
  <c r="EZ107" i="56"/>
  <c r="EY107" i="56"/>
  <c r="EX107" i="56"/>
  <c r="EW107" i="56"/>
  <c r="EV107" i="56"/>
  <c r="EU107" i="56"/>
  <c r="ET107" i="56"/>
  <c r="ES107" i="56"/>
  <c r="ER107" i="56"/>
  <c r="EQ107" i="56"/>
  <c r="EP107" i="56"/>
  <c r="EO107" i="56"/>
  <c r="EN107" i="56"/>
  <c r="EM107" i="56"/>
  <c r="EL107" i="56"/>
  <c r="EK107" i="56"/>
  <c r="EJ107" i="56"/>
  <c r="EI107" i="56"/>
  <c r="EH107" i="56"/>
  <c r="EG107" i="56"/>
  <c r="EF107" i="56"/>
  <c r="EE107" i="56"/>
  <c r="ED107" i="56"/>
  <c r="EC107" i="56"/>
  <c r="EB107" i="56"/>
  <c r="EA107" i="56"/>
  <c r="DV107" i="56"/>
  <c r="DU107" i="56"/>
  <c r="DT107" i="56"/>
  <c r="DS107" i="56"/>
  <c r="DR107" i="56"/>
  <c r="DQ107" i="56"/>
  <c r="DP107" i="56"/>
  <c r="DO107" i="56"/>
  <c r="DN107" i="56"/>
  <c r="DK107" i="56"/>
  <c r="DJ107" i="56"/>
  <c r="DI107" i="56"/>
  <c r="DH107" i="56"/>
  <c r="DG107" i="56"/>
  <c r="DF107" i="56"/>
  <c r="DE107" i="56"/>
  <c r="DD107" i="56"/>
  <c r="DC107" i="56"/>
  <c r="DB107" i="56"/>
  <c r="DA107" i="56"/>
  <c r="CV107" i="56"/>
  <c r="CU107" i="56"/>
  <c r="CT107" i="56"/>
  <c r="CS107" i="56"/>
  <c r="GN107" i="56" s="1"/>
  <c r="CR107" i="56"/>
  <c r="GM107" i="56" s="1"/>
  <c r="CQ107" i="56"/>
  <c r="GL107" i="56" s="1"/>
  <c r="CP107" i="56"/>
  <c r="GJ107" i="56" s="1"/>
  <c r="GK107" i="56" s="1"/>
  <c r="CO107" i="56"/>
  <c r="DZ107" i="56" s="1"/>
  <c r="CN107" i="56"/>
  <c r="DY107" i="56" s="1"/>
  <c r="CM107" i="56"/>
  <c r="DX107" i="56" s="1"/>
  <c r="CL107" i="56"/>
  <c r="DW107" i="56" s="1"/>
  <c r="CG107" i="56" a="1"/>
  <c r="CG107" i="56" s="1"/>
  <c r="DL107" i="56" s="1"/>
  <c r="AV107" i="56"/>
  <c r="J107" i="56"/>
  <c r="G107" i="56"/>
  <c r="IL33" i="56"/>
  <c r="HX33" i="56" a="1"/>
  <c r="HX33" i="56" s="1"/>
  <c r="IW33" i="56" s="1"/>
  <c r="HW33" i="56" a="1"/>
  <c r="HW33" i="56" s="1"/>
  <c r="IV33" i="56" s="1"/>
  <c r="HV33" i="56" a="1"/>
  <c r="HV33" i="56" s="1"/>
  <c r="IU33" i="56" s="1"/>
  <c r="HU33" i="56" a="1"/>
  <c r="HU33" i="56" s="1"/>
  <c r="IT33" i="56" s="1"/>
  <c r="HT33" i="56" a="1"/>
  <c r="HT33" i="56" s="1"/>
  <c r="IS33" i="56" s="1"/>
  <c r="HS33" i="56" a="1"/>
  <c r="HS33" i="56" s="1"/>
  <c r="IR33" i="56" s="1"/>
  <c r="HR33" i="56" a="1"/>
  <c r="HR33" i="56" s="1"/>
  <c r="IQ33" i="56" s="1"/>
  <c r="HQ33" i="56" a="1"/>
  <c r="HQ33" i="56" s="1"/>
  <c r="IP33" i="56" s="1"/>
  <c r="HP33" i="56" a="1"/>
  <c r="HP33" i="56" s="1"/>
  <c r="IO33" i="56" s="1"/>
  <c r="HL33" i="56"/>
  <c r="HJ33" i="56"/>
  <c r="HH33" i="56"/>
  <c r="HB33" i="56"/>
  <c r="HA33" i="56"/>
  <c r="GZ33" i="56"/>
  <c r="GY33" i="56"/>
  <c r="GX33" i="56"/>
  <c r="GW33" i="56"/>
  <c r="GV33" i="56"/>
  <c r="GU33" i="56"/>
  <c r="GT33" i="56"/>
  <c r="GP33" i="56"/>
  <c r="GI33" i="56"/>
  <c r="GH33" i="56"/>
  <c r="GG33" i="56"/>
  <c r="GF33" i="56"/>
  <c r="GE33" i="56"/>
  <c r="GD33" i="56"/>
  <c r="GC33" i="56"/>
  <c r="GB33" i="56"/>
  <c r="GA33" i="56"/>
  <c r="FZ33" i="56"/>
  <c r="FY33" i="56"/>
  <c r="FX33" i="56"/>
  <c r="FW33" i="56"/>
  <c r="FV33" i="56"/>
  <c r="FU33" i="56"/>
  <c r="FT33" i="56"/>
  <c r="FS33" i="56"/>
  <c r="FR33" i="56"/>
  <c r="FQ33" i="56"/>
  <c r="FJ33" i="56"/>
  <c r="FI33" i="56"/>
  <c r="FH33" i="56"/>
  <c r="FG33" i="56"/>
  <c r="FF33" i="56"/>
  <c r="FE33" i="56"/>
  <c r="FD33" i="56"/>
  <c r="FC33" i="56"/>
  <c r="FB33" i="56"/>
  <c r="FA33" i="56"/>
  <c r="EZ33" i="56"/>
  <c r="EY33" i="56"/>
  <c r="EX33" i="56"/>
  <c r="EW33" i="56"/>
  <c r="EV33" i="56"/>
  <c r="EU33" i="56"/>
  <c r="ET33" i="56"/>
  <c r="ES33" i="56"/>
  <c r="ER33" i="56"/>
  <c r="EQ33" i="56"/>
  <c r="EP33" i="56"/>
  <c r="EO33" i="56"/>
  <c r="EN33" i="56"/>
  <c r="EM33" i="56"/>
  <c r="EL33" i="56"/>
  <c r="EK33" i="56"/>
  <c r="EJ33" i="56"/>
  <c r="EI33" i="56"/>
  <c r="EH33" i="56"/>
  <c r="EG33" i="56"/>
  <c r="EF33" i="56"/>
  <c r="EE33" i="56"/>
  <c r="ED33" i="56"/>
  <c r="EC33" i="56"/>
  <c r="EB33" i="56"/>
  <c r="EA33" i="56"/>
  <c r="DV33" i="56"/>
  <c r="DU33" i="56"/>
  <c r="DT33" i="56"/>
  <c r="DS33" i="56"/>
  <c r="DR33" i="56"/>
  <c r="DQ33" i="56"/>
  <c r="DP33" i="56"/>
  <c r="DO33" i="56"/>
  <c r="DN33" i="56"/>
  <c r="DK33" i="56"/>
  <c r="DJ33" i="56"/>
  <c r="DI33" i="56"/>
  <c r="DH33" i="56"/>
  <c r="DG33" i="56"/>
  <c r="DF33" i="56"/>
  <c r="DE33" i="56"/>
  <c r="DD33" i="56"/>
  <c r="DC33" i="56"/>
  <c r="DB33" i="56"/>
  <c r="DA33" i="56"/>
  <c r="CV33" i="56"/>
  <c r="CU33" i="56"/>
  <c r="CT33" i="56"/>
  <c r="CS33" i="56"/>
  <c r="GN33" i="56" s="1"/>
  <c r="CR33" i="56"/>
  <c r="GM33" i="56" s="1"/>
  <c r="CQ33" i="56"/>
  <c r="GL33" i="56" s="1"/>
  <c r="CP33" i="56"/>
  <c r="GJ33" i="56" s="1"/>
  <c r="GK33" i="56" s="1"/>
  <c r="CO33" i="56"/>
  <c r="DZ33" i="56" s="1"/>
  <c r="CN33" i="56"/>
  <c r="DY33" i="56" s="1"/>
  <c r="CM33" i="56"/>
  <c r="DX33" i="56" s="1"/>
  <c r="CL33" i="56"/>
  <c r="DW33" i="56" s="1"/>
  <c r="CG33" i="56" a="1"/>
  <c r="CG33" i="56" s="1"/>
  <c r="AV33" i="56"/>
  <c r="J33" i="56"/>
  <c r="G33" i="56"/>
  <c r="IL32" i="56"/>
  <c r="HX32" i="56" a="1"/>
  <c r="HX32" i="56" s="1"/>
  <c r="IW32" i="56" s="1"/>
  <c r="HW32" i="56" a="1"/>
  <c r="HW32" i="56" s="1"/>
  <c r="IV32" i="56" s="1"/>
  <c r="HV32" i="56" a="1"/>
  <c r="HV32" i="56" s="1"/>
  <c r="IU32" i="56" s="1"/>
  <c r="HU32" i="56" a="1"/>
  <c r="HU32" i="56" s="1"/>
  <c r="IT32" i="56" s="1"/>
  <c r="HT32" i="56" a="1"/>
  <c r="HT32" i="56" s="1"/>
  <c r="IS32" i="56" s="1"/>
  <c r="HS32" i="56" a="1"/>
  <c r="HS32" i="56" s="1"/>
  <c r="IR32" i="56" s="1"/>
  <c r="HR32" i="56" a="1"/>
  <c r="HR32" i="56" s="1"/>
  <c r="IQ32" i="56" s="1"/>
  <c r="HQ32" i="56" a="1"/>
  <c r="HQ32" i="56" s="1"/>
  <c r="IP32" i="56" s="1"/>
  <c r="HP32" i="56" a="1"/>
  <c r="HP32" i="56" s="1"/>
  <c r="IO32" i="56" s="1"/>
  <c r="HL32" i="56"/>
  <c r="HJ32" i="56"/>
  <c r="HH32" i="56"/>
  <c r="HB32" i="56"/>
  <c r="HA32" i="56"/>
  <c r="GZ32" i="56"/>
  <c r="GY32" i="56"/>
  <c r="GX32" i="56"/>
  <c r="GW32" i="56"/>
  <c r="GV32" i="56"/>
  <c r="GU32" i="56"/>
  <c r="GT32" i="56"/>
  <c r="GP32" i="56"/>
  <c r="GI32" i="56"/>
  <c r="GH32" i="56"/>
  <c r="GG32" i="56"/>
  <c r="GF32" i="56"/>
  <c r="GE32" i="56"/>
  <c r="GD32" i="56"/>
  <c r="GC32" i="56"/>
  <c r="GB32" i="56"/>
  <c r="GA32" i="56"/>
  <c r="FZ32" i="56"/>
  <c r="FY32" i="56"/>
  <c r="FX32" i="56"/>
  <c r="FW32" i="56"/>
  <c r="FV32" i="56"/>
  <c r="FU32" i="56"/>
  <c r="FT32" i="56"/>
  <c r="FS32" i="56"/>
  <c r="FR32" i="56"/>
  <c r="FQ32" i="56"/>
  <c r="FJ32" i="56"/>
  <c r="FI32" i="56"/>
  <c r="FH32" i="56"/>
  <c r="FG32" i="56"/>
  <c r="FF32" i="56"/>
  <c r="FE32" i="56"/>
  <c r="FD32" i="56"/>
  <c r="FC32" i="56"/>
  <c r="FB32" i="56"/>
  <c r="FA32" i="56"/>
  <c r="EZ32" i="56"/>
  <c r="EY32" i="56"/>
  <c r="EX32" i="56"/>
  <c r="EW32" i="56"/>
  <c r="EV32" i="56"/>
  <c r="EU32" i="56"/>
  <c r="ET32" i="56"/>
  <c r="ES32" i="56"/>
  <c r="ER32" i="56"/>
  <c r="EQ32" i="56"/>
  <c r="EP32" i="56"/>
  <c r="EO32" i="56"/>
  <c r="EN32" i="56"/>
  <c r="EM32" i="56"/>
  <c r="EL32" i="56"/>
  <c r="EK32" i="56"/>
  <c r="EJ32" i="56"/>
  <c r="EI32" i="56"/>
  <c r="EH32" i="56"/>
  <c r="EG32" i="56"/>
  <c r="EF32" i="56"/>
  <c r="EE32" i="56"/>
  <c r="ED32" i="56"/>
  <c r="EC32" i="56"/>
  <c r="EB32" i="56"/>
  <c r="EA32" i="56"/>
  <c r="DV32" i="56"/>
  <c r="DU32" i="56"/>
  <c r="DT32" i="56"/>
  <c r="DS32" i="56"/>
  <c r="DR32" i="56"/>
  <c r="DQ32" i="56"/>
  <c r="DP32" i="56"/>
  <c r="DO32" i="56"/>
  <c r="DN32" i="56"/>
  <c r="DK32" i="56"/>
  <c r="DJ32" i="56"/>
  <c r="DI32" i="56"/>
  <c r="DH32" i="56"/>
  <c r="DG32" i="56"/>
  <c r="DF32" i="56"/>
  <c r="DE32" i="56"/>
  <c r="DD32" i="56"/>
  <c r="DC32" i="56"/>
  <c r="DB32" i="56"/>
  <c r="DA32" i="56"/>
  <c r="CV32" i="56"/>
  <c r="CU32" i="56"/>
  <c r="CT32" i="56"/>
  <c r="CS32" i="56"/>
  <c r="GN32" i="56" s="1"/>
  <c r="CR32" i="56"/>
  <c r="GM32" i="56" s="1"/>
  <c r="CQ32" i="56"/>
  <c r="GL32" i="56" s="1"/>
  <c r="CP32" i="56"/>
  <c r="GJ32" i="56" s="1"/>
  <c r="GK32" i="56" s="1"/>
  <c r="CO32" i="56"/>
  <c r="DZ32" i="56" s="1"/>
  <c r="CN32" i="56"/>
  <c r="DY32" i="56" s="1"/>
  <c r="CM32" i="56"/>
  <c r="DX32" i="56" s="1"/>
  <c r="CL32" i="56"/>
  <c r="DW32" i="56" s="1"/>
  <c r="CG32" i="56" a="1"/>
  <c r="CG32" i="56" s="1"/>
  <c r="IM32" i="56" s="1"/>
  <c r="AV32" i="56"/>
  <c r="J32" i="56"/>
  <c r="G32" i="56"/>
  <c r="IL31" i="56"/>
  <c r="HX31" i="56" a="1"/>
  <c r="HX31" i="56" s="1"/>
  <c r="IW31" i="56" s="1"/>
  <c r="HW31" i="56" a="1"/>
  <c r="HW31" i="56" s="1"/>
  <c r="IV31" i="56" s="1"/>
  <c r="HV31" i="56" a="1"/>
  <c r="HV31" i="56" s="1"/>
  <c r="IU31" i="56" s="1"/>
  <c r="HU31" i="56" a="1"/>
  <c r="HU31" i="56" s="1"/>
  <c r="IT31" i="56" s="1"/>
  <c r="HT31" i="56" a="1"/>
  <c r="HT31" i="56" s="1"/>
  <c r="IS31" i="56" s="1"/>
  <c r="HS31" i="56" a="1"/>
  <c r="HS31" i="56" s="1"/>
  <c r="IR31" i="56" s="1"/>
  <c r="HR31" i="56" a="1"/>
  <c r="HR31" i="56" s="1"/>
  <c r="IQ31" i="56" s="1"/>
  <c r="HQ31" i="56" a="1"/>
  <c r="HQ31" i="56" s="1"/>
  <c r="IP31" i="56" s="1"/>
  <c r="HP31" i="56" a="1"/>
  <c r="HP31" i="56" s="1"/>
  <c r="IO31" i="56" s="1"/>
  <c r="HL31" i="56"/>
  <c r="HJ31" i="56"/>
  <c r="HH31" i="56"/>
  <c r="HB31" i="56"/>
  <c r="HA31" i="56"/>
  <c r="GZ31" i="56"/>
  <c r="GY31" i="56"/>
  <c r="GX31" i="56"/>
  <c r="GW31" i="56"/>
  <c r="GV31" i="56"/>
  <c r="GU31" i="56"/>
  <c r="GT31" i="56"/>
  <c r="GP31" i="56"/>
  <c r="GI31" i="56"/>
  <c r="GH31" i="56"/>
  <c r="GG31" i="56"/>
  <c r="GF31" i="56"/>
  <c r="GE31" i="56"/>
  <c r="GD31" i="56"/>
  <c r="GC31" i="56"/>
  <c r="GB31" i="56"/>
  <c r="GA31" i="56"/>
  <c r="FZ31" i="56"/>
  <c r="FY31" i="56"/>
  <c r="FX31" i="56"/>
  <c r="FW31" i="56"/>
  <c r="FV31" i="56"/>
  <c r="FU31" i="56"/>
  <c r="FT31" i="56"/>
  <c r="FS31" i="56"/>
  <c r="FR31" i="56"/>
  <c r="FQ31" i="56"/>
  <c r="FJ31" i="56"/>
  <c r="FI31" i="56"/>
  <c r="FH31" i="56"/>
  <c r="FG31" i="56"/>
  <c r="FF31" i="56"/>
  <c r="FP31" i="56" s="1"/>
  <c r="FE31" i="56"/>
  <c r="FD31" i="56"/>
  <c r="FC31" i="56"/>
  <c r="FB31" i="56"/>
  <c r="FA31" i="56"/>
  <c r="EZ31" i="56"/>
  <c r="EY31" i="56"/>
  <c r="EX31" i="56"/>
  <c r="EW31" i="56"/>
  <c r="EV31" i="56"/>
  <c r="EU31" i="56"/>
  <c r="ET31" i="56"/>
  <c r="ES31" i="56"/>
  <c r="ER31" i="56"/>
  <c r="EQ31" i="56"/>
  <c r="EP31" i="56"/>
  <c r="EO31" i="56"/>
  <c r="EN31" i="56"/>
  <c r="EM31" i="56"/>
  <c r="EL31" i="56"/>
  <c r="EK31" i="56"/>
  <c r="EJ31" i="56"/>
  <c r="EI31" i="56"/>
  <c r="EH31" i="56"/>
  <c r="EG31" i="56"/>
  <c r="EF31" i="56"/>
  <c r="EE31" i="56"/>
  <c r="ED31" i="56"/>
  <c r="EC31" i="56"/>
  <c r="EB31" i="56"/>
  <c r="EA31" i="56"/>
  <c r="DV31" i="56"/>
  <c r="DU31" i="56"/>
  <c r="DT31" i="56"/>
  <c r="DS31" i="56"/>
  <c r="DR31" i="56"/>
  <c r="DQ31" i="56"/>
  <c r="DP31" i="56"/>
  <c r="DO31" i="56"/>
  <c r="DN31" i="56"/>
  <c r="DK31" i="56"/>
  <c r="DJ31" i="56"/>
  <c r="DI31" i="56"/>
  <c r="DH31" i="56"/>
  <c r="DG31" i="56"/>
  <c r="DF31" i="56"/>
  <c r="DE31" i="56"/>
  <c r="DD31" i="56"/>
  <c r="DC31" i="56"/>
  <c r="DB31" i="56"/>
  <c r="DA31" i="56"/>
  <c r="CV31" i="56"/>
  <c r="CU31" i="56"/>
  <c r="CT31" i="56"/>
  <c r="CS31" i="56"/>
  <c r="GN31" i="56" s="1"/>
  <c r="CR31" i="56"/>
  <c r="GM31" i="56" s="1"/>
  <c r="CQ31" i="56"/>
  <c r="GL31" i="56" s="1"/>
  <c r="CP31" i="56"/>
  <c r="GJ31" i="56" s="1"/>
  <c r="GK31" i="56" s="1"/>
  <c r="CO31" i="56"/>
  <c r="DZ31" i="56" s="1"/>
  <c r="CN31" i="56"/>
  <c r="DY31" i="56" s="1"/>
  <c r="CM31" i="56"/>
  <c r="DX31" i="56" s="1"/>
  <c r="CL31" i="56"/>
  <c r="DW31" i="56" s="1"/>
  <c r="CG31" i="56" a="1"/>
  <c r="CG31" i="56" s="1"/>
  <c r="AV31" i="56"/>
  <c r="J31" i="56"/>
  <c r="G31" i="56"/>
  <c r="IL30" i="56"/>
  <c r="HX30" i="56" a="1"/>
  <c r="HX30" i="56" s="1"/>
  <c r="IW30" i="56" s="1"/>
  <c r="HW30" i="56" a="1"/>
  <c r="HW30" i="56" s="1"/>
  <c r="IV30" i="56" s="1"/>
  <c r="HV30" i="56" a="1"/>
  <c r="HV30" i="56" s="1"/>
  <c r="IU30" i="56" s="1"/>
  <c r="HU30" i="56" a="1"/>
  <c r="HU30" i="56" s="1"/>
  <c r="IT30" i="56" s="1"/>
  <c r="HT30" i="56" a="1"/>
  <c r="HT30" i="56" s="1"/>
  <c r="IS30" i="56" s="1"/>
  <c r="HS30" i="56" a="1"/>
  <c r="HS30" i="56" s="1"/>
  <c r="IR30" i="56" s="1"/>
  <c r="HR30" i="56" a="1"/>
  <c r="HR30" i="56" s="1"/>
  <c r="IQ30" i="56" s="1"/>
  <c r="HQ30" i="56" a="1"/>
  <c r="HQ30" i="56" s="1"/>
  <c r="IP30" i="56" s="1"/>
  <c r="HP30" i="56" a="1"/>
  <c r="HP30" i="56" s="1"/>
  <c r="IO30" i="56" s="1"/>
  <c r="HL30" i="56"/>
  <c r="HJ30" i="56"/>
  <c r="HH30" i="56"/>
  <c r="HB30" i="56"/>
  <c r="HA30" i="56"/>
  <c r="GZ30" i="56"/>
  <c r="GY30" i="56"/>
  <c r="GX30" i="56"/>
  <c r="GW30" i="56"/>
  <c r="GV30" i="56"/>
  <c r="GU30" i="56"/>
  <c r="GT30" i="56"/>
  <c r="GP30" i="56"/>
  <c r="GI30" i="56"/>
  <c r="GH30" i="56"/>
  <c r="GG30" i="56"/>
  <c r="GF30" i="56"/>
  <c r="GE30" i="56"/>
  <c r="GD30" i="56"/>
  <c r="GC30" i="56"/>
  <c r="GB30" i="56"/>
  <c r="GA30" i="56"/>
  <c r="FZ30" i="56"/>
  <c r="FY30" i="56"/>
  <c r="FX30" i="56"/>
  <c r="FW30" i="56"/>
  <c r="FV30" i="56"/>
  <c r="FU30" i="56"/>
  <c r="FT30" i="56"/>
  <c r="FS30" i="56"/>
  <c r="FR30" i="56"/>
  <c r="FQ30" i="56"/>
  <c r="FJ30" i="56"/>
  <c r="FI30" i="56"/>
  <c r="FH30" i="56"/>
  <c r="FG30" i="56"/>
  <c r="FF30" i="56"/>
  <c r="FE30" i="56"/>
  <c r="FD30" i="56"/>
  <c r="FC30" i="56"/>
  <c r="FB30" i="56"/>
  <c r="FA30" i="56"/>
  <c r="EZ30" i="56"/>
  <c r="EY30" i="56"/>
  <c r="EX30" i="56"/>
  <c r="EW30" i="56"/>
  <c r="EV30" i="56"/>
  <c r="EU30" i="56"/>
  <c r="ET30" i="56"/>
  <c r="ES30" i="56"/>
  <c r="ER30" i="56"/>
  <c r="EQ30" i="56"/>
  <c r="EP30" i="56"/>
  <c r="EO30" i="56"/>
  <c r="EN30" i="56"/>
  <c r="EM30" i="56"/>
  <c r="EL30" i="56"/>
  <c r="EK30" i="56"/>
  <c r="EJ30" i="56"/>
  <c r="EI30" i="56"/>
  <c r="EH30" i="56"/>
  <c r="EG30" i="56"/>
  <c r="EF30" i="56"/>
  <c r="EE30" i="56"/>
  <c r="ED30" i="56"/>
  <c r="EC30" i="56"/>
  <c r="EB30" i="56"/>
  <c r="EA30" i="56"/>
  <c r="DV30" i="56"/>
  <c r="DU30" i="56"/>
  <c r="DT30" i="56"/>
  <c r="DS30" i="56"/>
  <c r="DR30" i="56"/>
  <c r="DQ30" i="56"/>
  <c r="DP30" i="56"/>
  <c r="DO30" i="56"/>
  <c r="DN30" i="56"/>
  <c r="DK30" i="56"/>
  <c r="DJ30" i="56"/>
  <c r="DI30" i="56"/>
  <c r="DH30" i="56"/>
  <c r="DG30" i="56"/>
  <c r="DF30" i="56"/>
  <c r="DE30" i="56"/>
  <c r="DD30" i="56"/>
  <c r="DC30" i="56"/>
  <c r="DB30" i="56"/>
  <c r="DA30" i="56"/>
  <c r="CV30" i="56"/>
  <c r="CU30" i="56"/>
  <c r="CT30" i="56"/>
  <c r="CS30" i="56"/>
  <c r="GN30" i="56" s="1"/>
  <c r="CR30" i="56"/>
  <c r="GM30" i="56" s="1"/>
  <c r="CQ30" i="56"/>
  <c r="GL30" i="56" s="1"/>
  <c r="CP30" i="56"/>
  <c r="GJ30" i="56" s="1"/>
  <c r="GK30" i="56" s="1"/>
  <c r="CO30" i="56"/>
  <c r="DZ30" i="56" s="1"/>
  <c r="CN30" i="56"/>
  <c r="DY30" i="56" s="1"/>
  <c r="CM30" i="56"/>
  <c r="DX30" i="56" s="1"/>
  <c r="CL30" i="56"/>
  <c r="DW30" i="56" s="1"/>
  <c r="CG30" i="56" a="1"/>
  <c r="CG30" i="56" s="1"/>
  <c r="IN30" i="56" s="1"/>
  <c r="IX30" i="56" s="1"/>
  <c r="AV30" i="56"/>
  <c r="J30" i="56"/>
  <c r="G30" i="56"/>
  <c r="IL29" i="56"/>
  <c r="HX29" i="56" a="1"/>
  <c r="HX29" i="56" s="1"/>
  <c r="IW29" i="56" s="1"/>
  <c r="HW29" i="56" a="1"/>
  <c r="HW29" i="56" s="1"/>
  <c r="IV29" i="56" s="1"/>
  <c r="HV29" i="56" a="1"/>
  <c r="HV29" i="56" s="1"/>
  <c r="IU29" i="56" s="1"/>
  <c r="HU29" i="56" a="1"/>
  <c r="HU29" i="56" s="1"/>
  <c r="IT29" i="56" s="1"/>
  <c r="HT29" i="56" a="1"/>
  <c r="HT29" i="56" s="1"/>
  <c r="IS29" i="56" s="1"/>
  <c r="HS29" i="56" a="1"/>
  <c r="HS29" i="56" s="1"/>
  <c r="HR29" i="56" a="1"/>
  <c r="HR29" i="56" s="1"/>
  <c r="IQ29" i="56" s="1"/>
  <c r="HQ29" i="56" a="1"/>
  <c r="HQ29" i="56" s="1"/>
  <c r="IP29" i="56" s="1"/>
  <c r="HP29" i="56" a="1"/>
  <c r="HP29" i="56" s="1"/>
  <c r="IO29" i="56" s="1"/>
  <c r="HL29" i="56"/>
  <c r="HJ29" i="56"/>
  <c r="HH29" i="56"/>
  <c r="HB29" i="56"/>
  <c r="HA29" i="56"/>
  <c r="GZ29" i="56"/>
  <c r="GY29" i="56"/>
  <c r="GX29" i="56"/>
  <c r="GW29" i="56"/>
  <c r="GV29" i="56"/>
  <c r="GU29" i="56"/>
  <c r="GT29" i="56"/>
  <c r="GP29" i="56"/>
  <c r="GI29" i="56"/>
  <c r="GH29" i="56"/>
  <c r="GG29" i="56"/>
  <c r="GF29" i="56"/>
  <c r="GE29" i="56"/>
  <c r="GD29" i="56"/>
  <c r="GC29" i="56"/>
  <c r="GB29" i="56"/>
  <c r="GA29" i="56"/>
  <c r="FZ29" i="56"/>
  <c r="FY29" i="56"/>
  <c r="FX29" i="56"/>
  <c r="FW29" i="56"/>
  <c r="FV29" i="56"/>
  <c r="FU29" i="56"/>
  <c r="FT29" i="56"/>
  <c r="FS29" i="56"/>
  <c r="FR29" i="56"/>
  <c r="FQ29" i="56"/>
  <c r="FJ29" i="56"/>
  <c r="FI29" i="56"/>
  <c r="FH29" i="56"/>
  <c r="FG29" i="56"/>
  <c r="FF29" i="56"/>
  <c r="FE29" i="56"/>
  <c r="FD29" i="56"/>
  <c r="FC29" i="56"/>
  <c r="FB29" i="56"/>
  <c r="FA29" i="56"/>
  <c r="EZ29" i="56"/>
  <c r="EY29" i="56"/>
  <c r="EX29" i="56"/>
  <c r="EW29" i="56"/>
  <c r="EV29" i="56"/>
  <c r="EU29" i="56"/>
  <c r="ET29" i="56"/>
  <c r="ES29" i="56"/>
  <c r="ER29" i="56"/>
  <c r="EQ29" i="56"/>
  <c r="EP29" i="56"/>
  <c r="EO29" i="56"/>
  <c r="EN29" i="56"/>
  <c r="EM29" i="56"/>
  <c r="EL29" i="56"/>
  <c r="EK29" i="56"/>
  <c r="EJ29" i="56"/>
  <c r="EI29" i="56"/>
  <c r="EH29" i="56"/>
  <c r="EG29" i="56"/>
  <c r="EF29" i="56"/>
  <c r="EE29" i="56"/>
  <c r="ED29" i="56"/>
  <c r="EC29" i="56"/>
  <c r="EB29" i="56"/>
  <c r="EA29" i="56"/>
  <c r="DV29" i="56"/>
  <c r="DU29" i="56"/>
  <c r="DT29" i="56"/>
  <c r="DS29" i="56"/>
  <c r="DR29" i="56"/>
  <c r="DQ29" i="56"/>
  <c r="DP29" i="56"/>
  <c r="DO29" i="56"/>
  <c r="DN29" i="56"/>
  <c r="DK29" i="56"/>
  <c r="DJ29" i="56"/>
  <c r="DI29" i="56"/>
  <c r="DH29" i="56"/>
  <c r="DG29" i="56"/>
  <c r="DF29" i="56"/>
  <c r="DE29" i="56"/>
  <c r="DD29" i="56"/>
  <c r="DC29" i="56"/>
  <c r="DB29" i="56"/>
  <c r="DA29" i="56"/>
  <c r="CV29" i="56"/>
  <c r="CU29" i="56"/>
  <c r="CT29" i="56"/>
  <c r="CS29" i="56"/>
  <c r="GN29" i="56" s="1"/>
  <c r="CR29" i="56"/>
  <c r="GM29" i="56" s="1"/>
  <c r="CQ29" i="56"/>
  <c r="GL29" i="56" s="1"/>
  <c r="CP29" i="56"/>
  <c r="GJ29" i="56" s="1"/>
  <c r="GK29" i="56" s="1"/>
  <c r="CO29" i="56"/>
  <c r="DZ29" i="56" s="1"/>
  <c r="CN29" i="56"/>
  <c r="DY29" i="56" s="1"/>
  <c r="CM29" i="56"/>
  <c r="DX29" i="56" s="1"/>
  <c r="CL29" i="56"/>
  <c r="DW29" i="56" s="1"/>
  <c r="CG29" i="56" a="1"/>
  <c r="CG29" i="56" s="1"/>
  <c r="AV29" i="56"/>
  <c r="J29" i="56"/>
  <c r="G29" i="56"/>
  <c r="IL180" i="56"/>
  <c r="HX180" i="56" a="1"/>
  <c r="HX180" i="56" s="1"/>
  <c r="IW180" i="56" s="1"/>
  <c r="HW180" i="56" a="1"/>
  <c r="HW180" i="56" s="1"/>
  <c r="IV180" i="56" s="1"/>
  <c r="HV180" i="56" a="1"/>
  <c r="HV180" i="56" s="1"/>
  <c r="IU180" i="56" s="1"/>
  <c r="HU180" i="56" a="1"/>
  <c r="HU180" i="56" s="1"/>
  <c r="IT180" i="56" s="1"/>
  <c r="HT180" i="56" a="1"/>
  <c r="HT180" i="56" s="1"/>
  <c r="IS180" i="56" s="1"/>
  <c r="HS180" i="56" a="1"/>
  <c r="HS180" i="56" s="1"/>
  <c r="IR180" i="56" s="1"/>
  <c r="HR180" i="56" a="1"/>
  <c r="HR180" i="56" s="1"/>
  <c r="IQ180" i="56" s="1"/>
  <c r="HQ180" i="56" a="1"/>
  <c r="HQ180" i="56" s="1"/>
  <c r="IP180" i="56" s="1"/>
  <c r="HP180" i="56" a="1"/>
  <c r="HP180" i="56" s="1"/>
  <c r="IO180" i="56" s="1"/>
  <c r="HL180" i="56"/>
  <c r="HJ180" i="56"/>
  <c r="HH180" i="56"/>
  <c r="HB180" i="56"/>
  <c r="HA180" i="56"/>
  <c r="GZ180" i="56"/>
  <c r="GY180" i="56"/>
  <c r="GX180" i="56"/>
  <c r="GW180" i="56"/>
  <c r="GV180" i="56"/>
  <c r="GU180" i="56"/>
  <c r="GT180" i="56"/>
  <c r="GP180" i="56"/>
  <c r="GI180" i="56"/>
  <c r="GH180" i="56"/>
  <c r="GG180" i="56"/>
  <c r="GF180" i="56"/>
  <c r="GE180" i="56"/>
  <c r="GD180" i="56"/>
  <c r="GC180" i="56"/>
  <c r="GB180" i="56"/>
  <c r="GA180" i="56"/>
  <c r="FZ180" i="56"/>
  <c r="FY180" i="56"/>
  <c r="FX180" i="56"/>
  <c r="FW180" i="56"/>
  <c r="FV180" i="56"/>
  <c r="FU180" i="56"/>
  <c r="FT180" i="56"/>
  <c r="FS180" i="56"/>
  <c r="FR180" i="56"/>
  <c r="FQ180" i="56"/>
  <c r="FJ180" i="56"/>
  <c r="FI180" i="56"/>
  <c r="FH180" i="56"/>
  <c r="FG180" i="56"/>
  <c r="FF180" i="56"/>
  <c r="FP180" i="56" s="1"/>
  <c r="FE180" i="56"/>
  <c r="FD180" i="56"/>
  <c r="FC180" i="56"/>
  <c r="FB180" i="56"/>
  <c r="FA180" i="56"/>
  <c r="EZ180" i="56"/>
  <c r="EY180" i="56"/>
  <c r="EX180" i="56"/>
  <c r="EW180" i="56"/>
  <c r="EV180" i="56"/>
  <c r="EU180" i="56"/>
  <c r="ET180" i="56"/>
  <c r="ES180" i="56"/>
  <c r="ER180" i="56"/>
  <c r="EQ180" i="56"/>
  <c r="EP180" i="56"/>
  <c r="EO180" i="56"/>
  <c r="EN180" i="56"/>
  <c r="EM180" i="56"/>
  <c r="EL180" i="56"/>
  <c r="EK180" i="56"/>
  <c r="EJ180" i="56"/>
  <c r="EI180" i="56"/>
  <c r="EH180" i="56"/>
  <c r="EG180" i="56"/>
  <c r="EF180" i="56"/>
  <c r="EE180" i="56"/>
  <c r="ED180" i="56"/>
  <c r="EC180" i="56"/>
  <c r="EB180" i="56"/>
  <c r="EA180" i="56"/>
  <c r="DV180" i="56"/>
  <c r="DU180" i="56"/>
  <c r="DT180" i="56"/>
  <c r="DS180" i="56"/>
  <c r="DR180" i="56"/>
  <c r="DQ180" i="56"/>
  <c r="DP180" i="56"/>
  <c r="DO180" i="56"/>
  <c r="DN180" i="56"/>
  <c r="DK180" i="56"/>
  <c r="DJ180" i="56"/>
  <c r="DI180" i="56"/>
  <c r="DH180" i="56"/>
  <c r="DG180" i="56"/>
  <c r="DF180" i="56"/>
  <c r="DE180" i="56"/>
  <c r="DD180" i="56"/>
  <c r="DC180" i="56"/>
  <c r="DB180" i="56"/>
  <c r="DA180" i="56"/>
  <c r="CV180" i="56"/>
  <c r="CU180" i="56"/>
  <c r="CT180" i="56"/>
  <c r="CS180" i="56"/>
  <c r="GN180" i="56" s="1"/>
  <c r="CR180" i="56"/>
  <c r="GM180" i="56" s="1"/>
  <c r="CQ180" i="56"/>
  <c r="GL180" i="56" s="1"/>
  <c r="CP180" i="56"/>
  <c r="GJ180" i="56" s="1"/>
  <c r="GK180" i="56" s="1"/>
  <c r="CO180" i="56"/>
  <c r="DZ180" i="56" s="1"/>
  <c r="CN180" i="56"/>
  <c r="DY180" i="56" s="1"/>
  <c r="CM180" i="56"/>
  <c r="DX180" i="56" s="1"/>
  <c r="CL180" i="56"/>
  <c r="DW180" i="56" s="1"/>
  <c r="CG180" i="56" a="1"/>
  <c r="CG180" i="56" s="1"/>
  <c r="AV180" i="56"/>
  <c r="J180" i="56"/>
  <c r="G180" i="56"/>
  <c r="IL183" i="56"/>
  <c r="HX183" i="56" a="1"/>
  <c r="HX183" i="56" s="1"/>
  <c r="IW183" i="56" s="1"/>
  <c r="HW183" i="56" a="1"/>
  <c r="HW183" i="56" s="1"/>
  <c r="IV183" i="56" s="1"/>
  <c r="HV183" i="56" a="1"/>
  <c r="HV183" i="56" s="1"/>
  <c r="IU183" i="56" s="1"/>
  <c r="HU183" i="56" a="1"/>
  <c r="HU183" i="56" s="1"/>
  <c r="IT183" i="56" s="1"/>
  <c r="HT183" i="56" a="1"/>
  <c r="HT183" i="56" s="1"/>
  <c r="IS183" i="56" s="1"/>
  <c r="HS183" i="56" a="1"/>
  <c r="HS183" i="56" s="1"/>
  <c r="IR183" i="56" s="1"/>
  <c r="HR183" i="56" a="1"/>
  <c r="HR183" i="56" s="1"/>
  <c r="IQ183" i="56" s="1"/>
  <c r="HQ183" i="56" a="1"/>
  <c r="HQ183" i="56" s="1"/>
  <c r="IP183" i="56" s="1"/>
  <c r="HP183" i="56" a="1"/>
  <c r="HP183" i="56" s="1"/>
  <c r="IO183" i="56" s="1"/>
  <c r="HL183" i="56"/>
  <c r="HJ183" i="56"/>
  <c r="HH183" i="56"/>
  <c r="HI183" i="56" s="1"/>
  <c r="HB183" i="56"/>
  <c r="HA183" i="56"/>
  <c r="GZ183" i="56"/>
  <c r="GY183" i="56"/>
  <c r="GX183" i="56"/>
  <c r="GW183" i="56"/>
  <c r="GV183" i="56"/>
  <c r="GU183" i="56"/>
  <c r="GT183" i="56"/>
  <c r="GP183" i="56"/>
  <c r="GI183" i="56"/>
  <c r="GH183" i="56"/>
  <c r="GG183" i="56"/>
  <c r="GF183" i="56"/>
  <c r="GE183" i="56"/>
  <c r="GD183" i="56"/>
  <c r="GC183" i="56"/>
  <c r="GB183" i="56"/>
  <c r="GA183" i="56"/>
  <c r="FZ183" i="56"/>
  <c r="FY183" i="56"/>
  <c r="FX183" i="56"/>
  <c r="FW183" i="56"/>
  <c r="FV183" i="56"/>
  <c r="FU183" i="56"/>
  <c r="FT183" i="56"/>
  <c r="FS183" i="56"/>
  <c r="FR183" i="56"/>
  <c r="FQ183" i="56"/>
  <c r="FJ183" i="56"/>
  <c r="FI183" i="56"/>
  <c r="FH183" i="56"/>
  <c r="FG183" i="56"/>
  <c r="FF183" i="56"/>
  <c r="FP183" i="56" s="1"/>
  <c r="FE183" i="56"/>
  <c r="FD183" i="56"/>
  <c r="FC183" i="56"/>
  <c r="FB183" i="56"/>
  <c r="FA183" i="56"/>
  <c r="EZ183" i="56"/>
  <c r="EY183" i="56"/>
  <c r="EX183" i="56"/>
  <c r="EW183" i="56"/>
  <c r="EV183" i="56"/>
  <c r="EU183" i="56"/>
  <c r="ET183" i="56"/>
  <c r="ES183" i="56"/>
  <c r="ER183" i="56"/>
  <c r="EQ183" i="56"/>
  <c r="EP183" i="56"/>
  <c r="EO183" i="56"/>
  <c r="EN183" i="56"/>
  <c r="EM183" i="56"/>
  <c r="EL183" i="56"/>
  <c r="EK183" i="56"/>
  <c r="EJ183" i="56"/>
  <c r="EI183" i="56"/>
  <c r="EH183" i="56"/>
  <c r="EG183" i="56"/>
  <c r="EF183" i="56"/>
  <c r="EE183" i="56"/>
  <c r="ED183" i="56"/>
  <c r="EC183" i="56"/>
  <c r="EB183" i="56"/>
  <c r="EA183" i="56"/>
  <c r="DV183" i="56"/>
  <c r="DU183" i="56"/>
  <c r="DT183" i="56"/>
  <c r="DS183" i="56"/>
  <c r="DR183" i="56"/>
  <c r="DQ183" i="56"/>
  <c r="DP183" i="56"/>
  <c r="DO183" i="56"/>
  <c r="DN183" i="56"/>
  <c r="DK183" i="56"/>
  <c r="DJ183" i="56"/>
  <c r="DI183" i="56"/>
  <c r="DH183" i="56"/>
  <c r="DG183" i="56"/>
  <c r="DF183" i="56"/>
  <c r="DE183" i="56"/>
  <c r="DD183" i="56"/>
  <c r="DC183" i="56"/>
  <c r="DB183" i="56"/>
  <c r="DA183" i="56"/>
  <c r="CV183" i="56"/>
  <c r="CU183" i="56"/>
  <c r="CT183" i="56"/>
  <c r="CS183" i="56"/>
  <c r="GN183" i="56" s="1"/>
  <c r="CR183" i="56"/>
  <c r="GM183" i="56" s="1"/>
  <c r="CQ183" i="56"/>
  <c r="GL183" i="56" s="1"/>
  <c r="CP183" i="56"/>
  <c r="GJ183" i="56" s="1"/>
  <c r="GK183" i="56" s="1"/>
  <c r="CO183" i="56"/>
  <c r="DZ183" i="56" s="1"/>
  <c r="CN183" i="56"/>
  <c r="DY183" i="56" s="1"/>
  <c r="CM183" i="56"/>
  <c r="DX183" i="56" s="1"/>
  <c r="CL183" i="56"/>
  <c r="DW183" i="56" s="1"/>
  <c r="CG183" i="56" a="1"/>
  <c r="CG183" i="56" s="1"/>
  <c r="AV183" i="56"/>
  <c r="J183" i="56"/>
  <c r="G183" i="56"/>
  <c r="IL154" i="56"/>
  <c r="HX154" i="56" a="1"/>
  <c r="HX154" i="56" s="1"/>
  <c r="IW154" i="56" s="1"/>
  <c r="HW154" i="56" a="1"/>
  <c r="HW154" i="56" s="1"/>
  <c r="IV154" i="56" s="1"/>
  <c r="HV154" i="56" a="1"/>
  <c r="HV154" i="56" s="1"/>
  <c r="IU154" i="56" s="1"/>
  <c r="HU154" i="56" a="1"/>
  <c r="HU154" i="56" s="1"/>
  <c r="IT154" i="56" s="1"/>
  <c r="HT154" i="56" a="1"/>
  <c r="HT154" i="56" s="1"/>
  <c r="IS154" i="56" s="1"/>
  <c r="HS154" i="56" a="1"/>
  <c r="HS154" i="56" s="1"/>
  <c r="IR154" i="56" s="1"/>
  <c r="HR154" i="56" a="1"/>
  <c r="HR154" i="56" s="1"/>
  <c r="IQ154" i="56" s="1"/>
  <c r="HQ154" i="56" a="1"/>
  <c r="HQ154" i="56" s="1"/>
  <c r="IP154" i="56" s="1"/>
  <c r="HP154" i="56" a="1"/>
  <c r="HP154" i="56" s="1"/>
  <c r="IO154" i="56" s="1"/>
  <c r="HL154" i="56"/>
  <c r="HJ154" i="56"/>
  <c r="HH154" i="56"/>
  <c r="HB154" i="56"/>
  <c r="HA154" i="56"/>
  <c r="GZ154" i="56"/>
  <c r="GY154" i="56"/>
  <c r="GX154" i="56"/>
  <c r="GW154" i="56"/>
  <c r="GV154" i="56"/>
  <c r="GU154" i="56"/>
  <c r="GT154" i="56"/>
  <c r="GP154" i="56"/>
  <c r="GI154" i="56"/>
  <c r="GH154" i="56"/>
  <c r="GG154" i="56"/>
  <c r="GF154" i="56"/>
  <c r="GE154" i="56"/>
  <c r="GD154" i="56"/>
  <c r="GC154" i="56"/>
  <c r="GB154" i="56"/>
  <c r="GA154" i="56"/>
  <c r="FZ154" i="56"/>
  <c r="FY154" i="56"/>
  <c r="FX154" i="56"/>
  <c r="FW154" i="56"/>
  <c r="FV154" i="56"/>
  <c r="FU154" i="56"/>
  <c r="FT154" i="56"/>
  <c r="FS154" i="56"/>
  <c r="FR154" i="56"/>
  <c r="FQ154" i="56"/>
  <c r="FJ154" i="56"/>
  <c r="FI154" i="56"/>
  <c r="FH154" i="56"/>
  <c r="FG154" i="56"/>
  <c r="FF154" i="56"/>
  <c r="FP154" i="56" s="1"/>
  <c r="FE154" i="56"/>
  <c r="FD154" i="56"/>
  <c r="FC154" i="56"/>
  <c r="FB154" i="56"/>
  <c r="FA154" i="56"/>
  <c r="EZ154" i="56"/>
  <c r="EY154" i="56"/>
  <c r="EX154" i="56"/>
  <c r="EW154" i="56"/>
  <c r="EV154" i="56"/>
  <c r="EU154" i="56"/>
  <c r="ET154" i="56"/>
  <c r="ES154" i="56"/>
  <c r="ER154" i="56"/>
  <c r="EQ154" i="56"/>
  <c r="EP154" i="56"/>
  <c r="EO154" i="56"/>
  <c r="EN154" i="56"/>
  <c r="EM154" i="56"/>
  <c r="EL154" i="56"/>
  <c r="EK154" i="56"/>
  <c r="EJ154" i="56"/>
  <c r="EI154" i="56"/>
  <c r="EH154" i="56"/>
  <c r="EG154" i="56"/>
  <c r="EF154" i="56"/>
  <c r="EE154" i="56"/>
  <c r="ED154" i="56"/>
  <c r="EC154" i="56"/>
  <c r="EB154" i="56"/>
  <c r="EA154" i="56"/>
  <c r="DV154" i="56"/>
  <c r="DU154" i="56"/>
  <c r="DT154" i="56"/>
  <c r="DS154" i="56"/>
  <c r="DR154" i="56"/>
  <c r="DQ154" i="56"/>
  <c r="DP154" i="56"/>
  <c r="DO154" i="56"/>
  <c r="DN154" i="56"/>
  <c r="DK154" i="56"/>
  <c r="DJ154" i="56"/>
  <c r="DI154" i="56"/>
  <c r="DH154" i="56"/>
  <c r="DG154" i="56"/>
  <c r="DF154" i="56"/>
  <c r="DE154" i="56"/>
  <c r="DD154" i="56"/>
  <c r="DC154" i="56"/>
  <c r="DB154" i="56"/>
  <c r="DA154" i="56"/>
  <c r="CV154" i="56"/>
  <c r="CU154" i="56"/>
  <c r="CT154" i="56"/>
  <c r="CS154" i="56"/>
  <c r="GN154" i="56" s="1"/>
  <c r="CR154" i="56"/>
  <c r="GM154" i="56" s="1"/>
  <c r="CQ154" i="56"/>
  <c r="GL154" i="56" s="1"/>
  <c r="CP154" i="56"/>
  <c r="GJ154" i="56" s="1"/>
  <c r="GK154" i="56" s="1"/>
  <c r="CO154" i="56"/>
  <c r="DZ154" i="56" s="1"/>
  <c r="CN154" i="56"/>
  <c r="DY154" i="56" s="1"/>
  <c r="CM154" i="56"/>
  <c r="DX154" i="56" s="1"/>
  <c r="CL154" i="56"/>
  <c r="DW154" i="56" s="1"/>
  <c r="CG154" i="56" a="1"/>
  <c r="CG154" i="56" s="1"/>
  <c r="AV154" i="56"/>
  <c r="J154" i="56"/>
  <c r="G154" i="56"/>
  <c r="HX56" i="56" a="1"/>
  <c r="HX56" i="56" s="1"/>
  <c r="IW56" i="56" s="1"/>
  <c r="HW56" i="56" a="1"/>
  <c r="HW56" i="56" s="1"/>
  <c r="IV56" i="56" s="1"/>
  <c r="HV56" i="56" a="1"/>
  <c r="HV56" i="56" s="1"/>
  <c r="IU56" i="56" s="1"/>
  <c r="HU56" i="56" a="1"/>
  <c r="HU56" i="56" s="1"/>
  <c r="IT56" i="56" s="1"/>
  <c r="HT56" i="56" a="1"/>
  <c r="HT56" i="56" s="1"/>
  <c r="IS56" i="56" s="1"/>
  <c r="HS56" i="56" a="1"/>
  <c r="HS56" i="56" s="1"/>
  <c r="IR56" i="56" s="1"/>
  <c r="HR56" i="56" a="1"/>
  <c r="HR56" i="56" s="1"/>
  <c r="IQ56" i="56" s="1"/>
  <c r="HQ56" i="56" a="1"/>
  <c r="HQ56" i="56" s="1"/>
  <c r="IP56" i="56" s="1"/>
  <c r="HP56" i="56" a="1"/>
  <c r="HP56" i="56" s="1"/>
  <c r="IO56" i="56" s="1"/>
  <c r="HL56" i="56"/>
  <c r="HJ56" i="56"/>
  <c r="HH56" i="56"/>
  <c r="HI56" i="56" s="1"/>
  <c r="HB56" i="56"/>
  <c r="HA56" i="56"/>
  <c r="GZ56" i="56"/>
  <c r="GY56" i="56"/>
  <c r="GX56" i="56"/>
  <c r="GW56" i="56"/>
  <c r="GV56" i="56"/>
  <c r="GU56" i="56"/>
  <c r="GT56" i="56"/>
  <c r="GP56" i="56"/>
  <c r="GI56" i="56"/>
  <c r="GH56" i="56"/>
  <c r="GG56" i="56"/>
  <c r="GF56" i="56"/>
  <c r="GE56" i="56"/>
  <c r="GB56" i="56"/>
  <c r="GA56" i="56"/>
  <c r="FZ56" i="56"/>
  <c r="FY56" i="56"/>
  <c r="FW56" i="56"/>
  <c r="FV56" i="56"/>
  <c r="FU56" i="56"/>
  <c r="FT56" i="56"/>
  <c r="FS56" i="56"/>
  <c r="FR56" i="56"/>
  <c r="FQ56" i="56"/>
  <c r="FJ56" i="56"/>
  <c r="FI56" i="56"/>
  <c r="FH56" i="56"/>
  <c r="FG56" i="56"/>
  <c r="FF56" i="56"/>
  <c r="FP56" i="56" s="1"/>
  <c r="FE56" i="56"/>
  <c r="FD56" i="56"/>
  <c r="FB56" i="56"/>
  <c r="FA56" i="56"/>
  <c r="EZ56" i="56"/>
  <c r="EY56" i="56"/>
  <c r="EX56" i="56"/>
  <c r="EW56" i="56"/>
  <c r="EV56" i="56"/>
  <c r="EU56" i="56"/>
  <c r="ET56" i="56"/>
  <c r="ES56" i="56"/>
  <c r="ER56" i="56"/>
  <c r="EQ56" i="56"/>
  <c r="EP56" i="56"/>
  <c r="EO56" i="56"/>
  <c r="EN56" i="56"/>
  <c r="EM56" i="56"/>
  <c r="EL56" i="56"/>
  <c r="EK56" i="56"/>
  <c r="EJ56" i="56"/>
  <c r="EI56" i="56"/>
  <c r="EH56" i="56"/>
  <c r="EG56" i="56"/>
  <c r="EF56" i="56"/>
  <c r="EE56" i="56"/>
  <c r="ED56" i="56"/>
  <c r="EC56" i="56"/>
  <c r="EB56" i="56"/>
  <c r="EA56" i="56"/>
  <c r="DU56" i="56"/>
  <c r="DT56" i="56"/>
  <c r="DS56" i="56"/>
  <c r="DR56" i="56"/>
  <c r="DQ56" i="56"/>
  <c r="DP56" i="56"/>
  <c r="DO56" i="56"/>
  <c r="DN56" i="56"/>
  <c r="DK56" i="56"/>
  <c r="DJ56" i="56"/>
  <c r="DI56" i="56"/>
  <c r="DH56" i="56"/>
  <c r="DG56" i="56"/>
  <c r="DF56" i="56"/>
  <c r="DE56" i="56"/>
  <c r="DD56" i="56"/>
  <c r="DB56" i="56"/>
  <c r="DA56" i="56"/>
  <c r="CV56" i="56"/>
  <c r="CU56" i="56"/>
  <c r="CT56" i="56"/>
  <c r="CS56" i="56"/>
  <c r="GN56" i="56" s="1"/>
  <c r="CR56" i="56"/>
  <c r="GM56" i="56" s="1"/>
  <c r="CQ56" i="56"/>
  <c r="GL56" i="56" s="1"/>
  <c r="CP56" i="56"/>
  <c r="GJ56" i="56" s="1"/>
  <c r="GK56" i="56" s="1"/>
  <c r="CO56" i="56"/>
  <c r="DZ56" i="56" s="1"/>
  <c r="CN56" i="56"/>
  <c r="DY56" i="56" s="1"/>
  <c r="CM56" i="56"/>
  <c r="DX56" i="56" s="1"/>
  <c r="CL56" i="56"/>
  <c r="DW56" i="56" s="1"/>
  <c r="CG56" i="56" a="1"/>
  <c r="CG56" i="56" s="1"/>
  <c r="AV56" i="56"/>
  <c r="J56" i="56"/>
  <c r="G56" i="56"/>
  <c r="IL28" i="56"/>
  <c r="HX28" i="56" a="1"/>
  <c r="HX28" i="56" s="1"/>
  <c r="IW28" i="56" s="1"/>
  <c r="HW28" i="56" a="1"/>
  <c r="HW28" i="56" s="1"/>
  <c r="IV28" i="56" s="1"/>
  <c r="HV28" i="56" a="1"/>
  <c r="HV28" i="56" s="1"/>
  <c r="IU28" i="56" s="1"/>
  <c r="HU28" i="56" a="1"/>
  <c r="HU28" i="56" s="1"/>
  <c r="IT28" i="56" s="1"/>
  <c r="HT28" i="56" a="1"/>
  <c r="HT28" i="56" s="1"/>
  <c r="IS28" i="56" s="1"/>
  <c r="HS28" i="56" a="1"/>
  <c r="HS28" i="56" s="1"/>
  <c r="IR28" i="56" s="1"/>
  <c r="HR28" i="56" a="1"/>
  <c r="HR28" i="56" s="1"/>
  <c r="IQ28" i="56" s="1"/>
  <c r="HQ28" i="56" a="1"/>
  <c r="HQ28" i="56" s="1"/>
  <c r="IP28" i="56" s="1"/>
  <c r="HP28" i="56" a="1"/>
  <c r="HP28" i="56" s="1"/>
  <c r="IO28" i="56" s="1"/>
  <c r="HL28" i="56"/>
  <c r="HJ28" i="56"/>
  <c r="HH28" i="56"/>
  <c r="HB28" i="56"/>
  <c r="HA28" i="56"/>
  <c r="GZ28" i="56"/>
  <c r="GY28" i="56"/>
  <c r="GX28" i="56"/>
  <c r="GW28" i="56"/>
  <c r="GV28" i="56"/>
  <c r="GU28" i="56"/>
  <c r="GT28" i="56"/>
  <c r="GP28" i="56"/>
  <c r="GI28" i="56"/>
  <c r="GH28" i="56"/>
  <c r="GG28" i="56"/>
  <c r="GF28" i="56"/>
  <c r="GE28" i="56"/>
  <c r="GD28" i="56"/>
  <c r="GC28" i="56"/>
  <c r="GB28" i="56"/>
  <c r="GA28" i="56"/>
  <c r="FZ28" i="56"/>
  <c r="FY28" i="56"/>
  <c r="FX28" i="56"/>
  <c r="FW28" i="56"/>
  <c r="FV28" i="56"/>
  <c r="FU28" i="56"/>
  <c r="FT28" i="56"/>
  <c r="FS28" i="56"/>
  <c r="FR28" i="56"/>
  <c r="FQ28" i="56"/>
  <c r="FJ28" i="56"/>
  <c r="FI28" i="56"/>
  <c r="FH28" i="56"/>
  <c r="FG28" i="56"/>
  <c r="FF28" i="56"/>
  <c r="FE28" i="56"/>
  <c r="FD28" i="56"/>
  <c r="FC28" i="56"/>
  <c r="FB28" i="56"/>
  <c r="FA28" i="56"/>
  <c r="EZ28" i="56"/>
  <c r="EY28" i="56"/>
  <c r="EX28" i="56"/>
  <c r="EW28" i="56"/>
  <c r="EV28" i="56"/>
  <c r="EU28" i="56"/>
  <c r="ET28" i="56"/>
  <c r="ES28" i="56"/>
  <c r="ER28" i="56"/>
  <c r="EQ28" i="56"/>
  <c r="EP28" i="56"/>
  <c r="EO28" i="56"/>
  <c r="EN28" i="56"/>
  <c r="EM28" i="56"/>
  <c r="EL28" i="56"/>
  <c r="EK28" i="56"/>
  <c r="EJ28" i="56"/>
  <c r="EI28" i="56"/>
  <c r="EH28" i="56"/>
  <c r="EG28" i="56"/>
  <c r="EF28" i="56"/>
  <c r="EE28" i="56"/>
  <c r="ED28" i="56"/>
  <c r="EC28" i="56"/>
  <c r="EB28" i="56"/>
  <c r="EA28" i="56"/>
  <c r="DV28" i="56"/>
  <c r="DU28" i="56"/>
  <c r="DT28" i="56"/>
  <c r="DS28" i="56"/>
  <c r="DR28" i="56"/>
  <c r="DQ28" i="56"/>
  <c r="DP28" i="56"/>
  <c r="DO28" i="56"/>
  <c r="DN28" i="56"/>
  <c r="DK28" i="56"/>
  <c r="DJ28" i="56"/>
  <c r="DI28" i="56"/>
  <c r="DH28" i="56"/>
  <c r="DG28" i="56"/>
  <c r="DF28" i="56"/>
  <c r="DE28" i="56"/>
  <c r="DD28" i="56"/>
  <c r="DC28" i="56"/>
  <c r="DB28" i="56"/>
  <c r="DA28" i="56"/>
  <c r="CV28" i="56"/>
  <c r="CU28" i="56"/>
  <c r="CT28" i="56"/>
  <c r="CS28" i="56"/>
  <c r="GN28" i="56" s="1"/>
  <c r="CR28" i="56"/>
  <c r="GM28" i="56" s="1"/>
  <c r="CQ28" i="56"/>
  <c r="GL28" i="56" s="1"/>
  <c r="CP28" i="56"/>
  <c r="GJ28" i="56" s="1"/>
  <c r="GK28" i="56" s="1"/>
  <c r="CO28" i="56"/>
  <c r="DZ28" i="56" s="1"/>
  <c r="CN28" i="56"/>
  <c r="DY28" i="56" s="1"/>
  <c r="CM28" i="56"/>
  <c r="DX28" i="56" s="1"/>
  <c r="CL28" i="56"/>
  <c r="DW28" i="56" s="1"/>
  <c r="CG28" i="56" a="1"/>
  <c r="CG28" i="56" s="1"/>
  <c r="AV28" i="56"/>
  <c r="J28" i="56"/>
  <c r="G28" i="56"/>
  <c r="HX55" i="56" a="1"/>
  <c r="HX55" i="56" s="1"/>
  <c r="IW55" i="56" s="1"/>
  <c r="HW55" i="56" a="1"/>
  <c r="HW55" i="56" s="1"/>
  <c r="IV55" i="56" s="1"/>
  <c r="HV55" i="56" a="1"/>
  <c r="HV55" i="56" s="1"/>
  <c r="IU55" i="56" s="1"/>
  <c r="HU55" i="56" a="1"/>
  <c r="HU55" i="56" s="1"/>
  <c r="IT55" i="56" s="1"/>
  <c r="HT55" i="56" a="1"/>
  <c r="HT55" i="56" s="1"/>
  <c r="IS55" i="56" s="1"/>
  <c r="HS55" i="56" a="1"/>
  <c r="HS55" i="56" s="1"/>
  <c r="IR55" i="56" s="1"/>
  <c r="HR55" i="56" a="1"/>
  <c r="HR55" i="56" s="1"/>
  <c r="IQ55" i="56" s="1"/>
  <c r="HQ55" i="56" a="1"/>
  <c r="HQ55" i="56" s="1"/>
  <c r="IP55" i="56" s="1"/>
  <c r="HP55" i="56" a="1"/>
  <c r="HP55" i="56" s="1"/>
  <c r="IO55" i="56" s="1"/>
  <c r="HL55" i="56"/>
  <c r="HJ55" i="56"/>
  <c r="HH55" i="56"/>
  <c r="HI55" i="56" s="1"/>
  <c r="HB55" i="56"/>
  <c r="HA55" i="56"/>
  <c r="GZ55" i="56"/>
  <c r="GY55" i="56"/>
  <c r="GX55" i="56"/>
  <c r="GW55" i="56"/>
  <c r="GV55" i="56"/>
  <c r="GU55" i="56"/>
  <c r="GT55" i="56"/>
  <c r="GP55" i="56"/>
  <c r="GI55" i="56"/>
  <c r="GH55" i="56"/>
  <c r="GG55" i="56"/>
  <c r="GF55" i="56"/>
  <c r="GE55" i="56"/>
  <c r="GB55" i="56"/>
  <c r="GA55" i="56"/>
  <c r="FZ55" i="56"/>
  <c r="FY55" i="56"/>
  <c r="FW55" i="56"/>
  <c r="FV55" i="56"/>
  <c r="FU55" i="56"/>
  <c r="FT55" i="56"/>
  <c r="FS55" i="56"/>
  <c r="FR55" i="56"/>
  <c r="FQ55" i="56"/>
  <c r="FJ55" i="56"/>
  <c r="FI55" i="56"/>
  <c r="FH55" i="56"/>
  <c r="FG55" i="56"/>
  <c r="FF55" i="56"/>
  <c r="FP55" i="56" s="1"/>
  <c r="FE55" i="56"/>
  <c r="FD55" i="56"/>
  <c r="FB55" i="56"/>
  <c r="FA55" i="56"/>
  <c r="EZ55" i="56"/>
  <c r="EY55" i="56"/>
  <c r="EX55" i="56"/>
  <c r="EW55" i="56"/>
  <c r="EV55" i="56"/>
  <c r="EU55" i="56"/>
  <c r="ET55" i="56"/>
  <c r="ES55" i="56"/>
  <c r="ER55" i="56"/>
  <c r="EQ55" i="56"/>
  <c r="EP55" i="56"/>
  <c r="EO55" i="56"/>
  <c r="EN55" i="56"/>
  <c r="EM55" i="56"/>
  <c r="EL55" i="56"/>
  <c r="EK55" i="56"/>
  <c r="EJ55" i="56"/>
  <c r="EI55" i="56"/>
  <c r="EH55" i="56"/>
  <c r="EG55" i="56"/>
  <c r="EF55" i="56"/>
  <c r="EE55" i="56"/>
  <c r="ED55" i="56"/>
  <c r="EC55" i="56"/>
  <c r="EB55" i="56"/>
  <c r="EA55" i="56"/>
  <c r="DU55" i="56"/>
  <c r="DT55" i="56"/>
  <c r="DS55" i="56"/>
  <c r="DR55" i="56"/>
  <c r="DQ55" i="56"/>
  <c r="DP55" i="56"/>
  <c r="DO55" i="56"/>
  <c r="DN55" i="56"/>
  <c r="DK55" i="56"/>
  <c r="DJ55" i="56"/>
  <c r="DI55" i="56"/>
  <c r="DH55" i="56"/>
  <c r="DG55" i="56"/>
  <c r="DF55" i="56"/>
  <c r="DE55" i="56"/>
  <c r="DD55" i="56"/>
  <c r="DB55" i="56"/>
  <c r="DA55" i="56"/>
  <c r="CV55" i="56"/>
  <c r="CU55" i="56"/>
  <c r="CT55" i="56"/>
  <c r="CS55" i="56"/>
  <c r="GN55" i="56" s="1"/>
  <c r="CR55" i="56"/>
  <c r="GM55" i="56" s="1"/>
  <c r="CQ55" i="56"/>
  <c r="GL55" i="56" s="1"/>
  <c r="CP55" i="56"/>
  <c r="GJ55" i="56" s="1"/>
  <c r="GK55" i="56" s="1"/>
  <c r="CO55" i="56"/>
  <c r="DZ55" i="56" s="1"/>
  <c r="CN55" i="56"/>
  <c r="DY55" i="56" s="1"/>
  <c r="CM55" i="56"/>
  <c r="DX55" i="56" s="1"/>
  <c r="CL55" i="56"/>
  <c r="DW55" i="56" s="1"/>
  <c r="CG55" i="56" a="1"/>
  <c r="CG55" i="56" s="1"/>
  <c r="AV55" i="56"/>
  <c r="J55" i="56"/>
  <c r="G55" i="56"/>
  <c r="IL27" i="56"/>
  <c r="HX27" i="56" a="1"/>
  <c r="HX27" i="56" s="1"/>
  <c r="IW27" i="56" s="1"/>
  <c r="HW27" i="56" a="1"/>
  <c r="HW27" i="56" s="1"/>
  <c r="IV27" i="56" s="1"/>
  <c r="HV27" i="56" a="1"/>
  <c r="HV27" i="56" s="1"/>
  <c r="IU27" i="56" s="1"/>
  <c r="HU27" i="56" a="1"/>
  <c r="HU27" i="56" s="1"/>
  <c r="IT27" i="56" s="1"/>
  <c r="HT27" i="56" a="1"/>
  <c r="HT27" i="56" s="1"/>
  <c r="IS27" i="56" s="1"/>
  <c r="HS27" i="56" a="1"/>
  <c r="HS27" i="56" s="1"/>
  <c r="IR27" i="56" s="1"/>
  <c r="HR27" i="56" a="1"/>
  <c r="HR27" i="56" s="1"/>
  <c r="IQ27" i="56" s="1"/>
  <c r="HQ27" i="56" a="1"/>
  <c r="HQ27" i="56" s="1"/>
  <c r="IP27" i="56" s="1"/>
  <c r="HP27" i="56" a="1"/>
  <c r="HP27" i="56" s="1"/>
  <c r="IO27" i="56" s="1"/>
  <c r="HL27" i="56"/>
  <c r="HJ27" i="56"/>
  <c r="HH27" i="56"/>
  <c r="HB27" i="56"/>
  <c r="HA27" i="56"/>
  <c r="GZ27" i="56"/>
  <c r="GY27" i="56"/>
  <c r="GX27" i="56"/>
  <c r="GW27" i="56"/>
  <c r="GV27" i="56"/>
  <c r="GU27" i="56"/>
  <c r="GT27" i="56"/>
  <c r="GP27" i="56"/>
  <c r="GI27" i="56"/>
  <c r="GH27" i="56"/>
  <c r="GG27" i="56"/>
  <c r="GF27" i="56"/>
  <c r="GE27" i="56"/>
  <c r="GD27" i="56"/>
  <c r="GC27" i="56"/>
  <c r="GB27" i="56"/>
  <c r="GA27" i="56"/>
  <c r="FZ27" i="56"/>
  <c r="FY27" i="56"/>
  <c r="FX27" i="56"/>
  <c r="FW27" i="56"/>
  <c r="FV27" i="56"/>
  <c r="FU27" i="56"/>
  <c r="FT27" i="56"/>
  <c r="FS27" i="56"/>
  <c r="FR27" i="56"/>
  <c r="FQ27" i="56"/>
  <c r="FJ27" i="56"/>
  <c r="FI27" i="56"/>
  <c r="FH27" i="56"/>
  <c r="FG27" i="56"/>
  <c r="FF27" i="56"/>
  <c r="FP27" i="56" s="1"/>
  <c r="FE27" i="56"/>
  <c r="FD27" i="56"/>
  <c r="FC27" i="56"/>
  <c r="FB27" i="56"/>
  <c r="FA27" i="56"/>
  <c r="EZ27" i="56"/>
  <c r="EY27" i="56"/>
  <c r="EX27" i="56"/>
  <c r="EW27" i="56"/>
  <c r="EV27" i="56"/>
  <c r="EU27" i="56"/>
  <c r="ET27" i="56"/>
  <c r="ES27" i="56"/>
  <c r="ER27" i="56"/>
  <c r="EQ27" i="56"/>
  <c r="EP27" i="56"/>
  <c r="EO27" i="56"/>
  <c r="EN27" i="56"/>
  <c r="EM27" i="56"/>
  <c r="EL27" i="56"/>
  <c r="EK27" i="56"/>
  <c r="EJ27" i="56"/>
  <c r="EI27" i="56"/>
  <c r="EH27" i="56"/>
  <c r="EG27" i="56"/>
  <c r="EF27" i="56"/>
  <c r="EE27" i="56"/>
  <c r="ED27" i="56"/>
  <c r="EC27" i="56"/>
  <c r="EB27" i="56"/>
  <c r="EA27" i="56"/>
  <c r="DV27" i="56"/>
  <c r="DU27" i="56"/>
  <c r="DT27" i="56"/>
  <c r="DS27" i="56"/>
  <c r="DR27" i="56"/>
  <c r="DQ27" i="56"/>
  <c r="DP27" i="56"/>
  <c r="DO27" i="56"/>
  <c r="DN27" i="56"/>
  <c r="DK27" i="56"/>
  <c r="DJ27" i="56"/>
  <c r="DI27" i="56"/>
  <c r="DH27" i="56"/>
  <c r="DG27" i="56"/>
  <c r="DF27" i="56"/>
  <c r="DE27" i="56"/>
  <c r="DD27" i="56"/>
  <c r="DC27" i="56"/>
  <c r="DB27" i="56"/>
  <c r="DA27" i="56"/>
  <c r="CV27" i="56"/>
  <c r="CU27" i="56"/>
  <c r="CT27" i="56"/>
  <c r="CS27" i="56"/>
  <c r="GN27" i="56" s="1"/>
  <c r="CR27" i="56"/>
  <c r="GM27" i="56" s="1"/>
  <c r="CQ27" i="56"/>
  <c r="GL27" i="56" s="1"/>
  <c r="CP27" i="56"/>
  <c r="GJ27" i="56" s="1"/>
  <c r="GK27" i="56" s="1"/>
  <c r="CO27" i="56"/>
  <c r="DZ27" i="56" s="1"/>
  <c r="CN27" i="56"/>
  <c r="DY27" i="56" s="1"/>
  <c r="CM27" i="56"/>
  <c r="DX27" i="56" s="1"/>
  <c r="CL27" i="56"/>
  <c r="DW27" i="56" s="1"/>
  <c r="CG27" i="56" a="1"/>
  <c r="CG27" i="56" s="1"/>
  <c r="AV27" i="56"/>
  <c r="J27" i="56"/>
  <c r="G27" i="56"/>
  <c r="HX126" i="56" a="1"/>
  <c r="HX126" i="56" s="1"/>
  <c r="IW126" i="56" s="1"/>
  <c r="HW126" i="56" a="1"/>
  <c r="HW126" i="56" s="1"/>
  <c r="IV126" i="56" s="1"/>
  <c r="HV126" i="56" a="1"/>
  <c r="HV126" i="56" s="1"/>
  <c r="IU126" i="56" s="1"/>
  <c r="HU126" i="56" a="1"/>
  <c r="HU126" i="56" s="1"/>
  <c r="IT126" i="56" s="1"/>
  <c r="HT126" i="56" a="1"/>
  <c r="HT126" i="56" s="1"/>
  <c r="IS126" i="56" s="1"/>
  <c r="HS126" i="56" a="1"/>
  <c r="HS126" i="56" s="1"/>
  <c r="IR126" i="56" s="1"/>
  <c r="HR126" i="56" a="1"/>
  <c r="HR126" i="56" s="1"/>
  <c r="IQ126" i="56" s="1"/>
  <c r="HQ126" i="56" a="1"/>
  <c r="HQ126" i="56" s="1"/>
  <c r="IP126" i="56" s="1"/>
  <c r="HP126" i="56" a="1"/>
  <c r="HP126" i="56" s="1"/>
  <c r="IO126" i="56" s="1"/>
  <c r="HL126" i="56"/>
  <c r="HJ126" i="56"/>
  <c r="HH126" i="56"/>
  <c r="HB126" i="56"/>
  <c r="HA126" i="56"/>
  <c r="GZ126" i="56"/>
  <c r="GY126" i="56"/>
  <c r="GX126" i="56"/>
  <c r="GW126" i="56"/>
  <c r="GV126" i="56"/>
  <c r="GU126" i="56"/>
  <c r="GT126" i="56"/>
  <c r="GP126" i="56"/>
  <c r="GI126" i="56"/>
  <c r="GH126" i="56"/>
  <c r="GG126" i="56"/>
  <c r="GF126" i="56"/>
  <c r="GE126" i="56"/>
  <c r="GB126" i="56"/>
  <c r="GA126" i="56"/>
  <c r="FZ126" i="56"/>
  <c r="FY126" i="56"/>
  <c r="FW126" i="56"/>
  <c r="FV126" i="56"/>
  <c r="FU126" i="56"/>
  <c r="FT126" i="56"/>
  <c r="FS126" i="56"/>
  <c r="FR126" i="56"/>
  <c r="FQ126" i="56"/>
  <c r="FJ126" i="56"/>
  <c r="FI126" i="56"/>
  <c r="FH126" i="56"/>
  <c r="FG126" i="56"/>
  <c r="FF126" i="56"/>
  <c r="FP126" i="56" s="1"/>
  <c r="FE126" i="56"/>
  <c r="FD126" i="56"/>
  <c r="FB126" i="56"/>
  <c r="FA126" i="56"/>
  <c r="EZ126" i="56"/>
  <c r="EY126" i="56"/>
  <c r="EX126" i="56"/>
  <c r="EW126" i="56"/>
  <c r="EV126" i="56"/>
  <c r="EU126" i="56"/>
  <c r="ET126" i="56"/>
  <c r="ES126" i="56"/>
  <c r="ER126" i="56"/>
  <c r="EQ126" i="56"/>
  <c r="EP126" i="56"/>
  <c r="EO126" i="56"/>
  <c r="EN126" i="56"/>
  <c r="EM126" i="56"/>
  <c r="EL126" i="56"/>
  <c r="EK126" i="56"/>
  <c r="EJ126" i="56"/>
  <c r="EI126" i="56"/>
  <c r="EH126" i="56"/>
  <c r="EG126" i="56"/>
  <c r="EF126" i="56"/>
  <c r="EE126" i="56"/>
  <c r="ED126" i="56"/>
  <c r="EC126" i="56"/>
  <c r="EB126" i="56"/>
  <c r="EA126" i="56"/>
  <c r="DU126" i="56"/>
  <c r="DT126" i="56"/>
  <c r="DS126" i="56"/>
  <c r="DR126" i="56"/>
  <c r="DQ126" i="56"/>
  <c r="DP126" i="56"/>
  <c r="DO126" i="56"/>
  <c r="DN126" i="56"/>
  <c r="DK126" i="56"/>
  <c r="DJ126" i="56"/>
  <c r="DI126" i="56"/>
  <c r="DH126" i="56"/>
  <c r="DG126" i="56"/>
  <c r="DF126" i="56"/>
  <c r="DE126" i="56"/>
  <c r="DD126" i="56"/>
  <c r="DB126" i="56"/>
  <c r="DA126" i="56"/>
  <c r="CV126" i="56"/>
  <c r="CU126" i="56"/>
  <c r="CT126" i="56"/>
  <c r="CS126" i="56"/>
  <c r="GN126" i="56" s="1"/>
  <c r="CR126" i="56"/>
  <c r="GM126" i="56" s="1"/>
  <c r="CQ126" i="56"/>
  <c r="GL126" i="56" s="1"/>
  <c r="CP126" i="56"/>
  <c r="GJ126" i="56" s="1"/>
  <c r="GK126" i="56" s="1"/>
  <c r="CO126" i="56"/>
  <c r="DZ126" i="56" s="1"/>
  <c r="CN126" i="56"/>
  <c r="DY126" i="56" s="1"/>
  <c r="CM126" i="56"/>
  <c r="DX126" i="56" s="1"/>
  <c r="CL126" i="56"/>
  <c r="DW126" i="56" s="1"/>
  <c r="CG126" i="56" a="1"/>
  <c r="CG126" i="56" s="1"/>
  <c r="AV126" i="56"/>
  <c r="J126" i="56"/>
  <c r="G126" i="56"/>
  <c r="HX125" i="56" a="1"/>
  <c r="HX125" i="56" s="1"/>
  <c r="IW125" i="56" s="1"/>
  <c r="HW125" i="56" a="1"/>
  <c r="HW125" i="56" s="1"/>
  <c r="IV125" i="56" s="1"/>
  <c r="HV125" i="56" a="1"/>
  <c r="HV125" i="56" s="1"/>
  <c r="IU125" i="56" s="1"/>
  <c r="HU125" i="56" a="1"/>
  <c r="HU125" i="56" s="1"/>
  <c r="IT125" i="56" s="1"/>
  <c r="HT125" i="56" a="1"/>
  <c r="HT125" i="56" s="1"/>
  <c r="IS125" i="56" s="1"/>
  <c r="HS125" i="56" a="1"/>
  <c r="HS125" i="56" s="1"/>
  <c r="IR125" i="56" s="1"/>
  <c r="HR125" i="56" a="1"/>
  <c r="HR125" i="56" s="1"/>
  <c r="IQ125" i="56" s="1"/>
  <c r="HQ125" i="56" a="1"/>
  <c r="HQ125" i="56" s="1"/>
  <c r="IP125" i="56" s="1"/>
  <c r="HP125" i="56" a="1"/>
  <c r="HP125" i="56" s="1"/>
  <c r="IO125" i="56" s="1"/>
  <c r="HL125" i="56"/>
  <c r="HJ125" i="56"/>
  <c r="HH125" i="56"/>
  <c r="HI125" i="56" s="1"/>
  <c r="HB125" i="56"/>
  <c r="HA125" i="56"/>
  <c r="GZ125" i="56"/>
  <c r="GY125" i="56"/>
  <c r="GX125" i="56"/>
  <c r="GW125" i="56"/>
  <c r="GV125" i="56"/>
  <c r="GU125" i="56"/>
  <c r="GT125" i="56"/>
  <c r="GP125" i="56"/>
  <c r="GI125" i="56"/>
  <c r="GH125" i="56"/>
  <c r="GG125" i="56"/>
  <c r="GF125" i="56"/>
  <c r="GE125" i="56"/>
  <c r="GB125" i="56"/>
  <c r="GA125" i="56"/>
  <c r="FZ125" i="56"/>
  <c r="FY125" i="56"/>
  <c r="FW125" i="56"/>
  <c r="FV125" i="56"/>
  <c r="FU125" i="56"/>
  <c r="FT125" i="56"/>
  <c r="FS125" i="56"/>
  <c r="FR125" i="56"/>
  <c r="FQ125" i="56"/>
  <c r="FJ125" i="56"/>
  <c r="FI125" i="56"/>
  <c r="FH125" i="56"/>
  <c r="FG125" i="56"/>
  <c r="FF125" i="56"/>
  <c r="FE125" i="56"/>
  <c r="FD125" i="56"/>
  <c r="FB125" i="56"/>
  <c r="FA125" i="56"/>
  <c r="EZ125" i="56"/>
  <c r="EY125" i="56"/>
  <c r="EX125" i="56"/>
  <c r="EW125" i="56"/>
  <c r="EV125" i="56"/>
  <c r="EU125" i="56"/>
  <c r="ET125" i="56"/>
  <c r="ES125" i="56"/>
  <c r="ER125" i="56"/>
  <c r="EQ125" i="56"/>
  <c r="EP125" i="56"/>
  <c r="EO125" i="56"/>
  <c r="EN125" i="56"/>
  <c r="EM125" i="56"/>
  <c r="EL125" i="56"/>
  <c r="EK125" i="56"/>
  <c r="EJ125" i="56"/>
  <c r="EI125" i="56"/>
  <c r="EH125" i="56"/>
  <c r="EG125" i="56"/>
  <c r="EF125" i="56"/>
  <c r="EE125" i="56"/>
  <c r="ED125" i="56"/>
  <c r="EC125" i="56"/>
  <c r="EB125" i="56"/>
  <c r="EA125" i="56"/>
  <c r="DU125" i="56"/>
  <c r="DT125" i="56"/>
  <c r="DS125" i="56"/>
  <c r="DR125" i="56"/>
  <c r="DQ125" i="56"/>
  <c r="DP125" i="56"/>
  <c r="DO125" i="56"/>
  <c r="DN125" i="56"/>
  <c r="DK125" i="56"/>
  <c r="DJ125" i="56"/>
  <c r="DI125" i="56"/>
  <c r="DH125" i="56"/>
  <c r="DG125" i="56"/>
  <c r="DF125" i="56"/>
  <c r="DE125" i="56"/>
  <c r="DD125" i="56"/>
  <c r="DB125" i="56"/>
  <c r="DA125" i="56"/>
  <c r="CV125" i="56"/>
  <c r="CU125" i="56"/>
  <c r="CT125" i="56"/>
  <c r="CS125" i="56"/>
  <c r="GN125" i="56" s="1"/>
  <c r="CR125" i="56"/>
  <c r="GM125" i="56" s="1"/>
  <c r="CQ125" i="56"/>
  <c r="GL125" i="56" s="1"/>
  <c r="CP125" i="56"/>
  <c r="GJ125" i="56" s="1"/>
  <c r="GK125" i="56" s="1"/>
  <c r="CO125" i="56"/>
  <c r="DZ125" i="56" s="1"/>
  <c r="CN125" i="56"/>
  <c r="DY125" i="56" s="1"/>
  <c r="CM125" i="56"/>
  <c r="DX125" i="56" s="1"/>
  <c r="CL125" i="56"/>
  <c r="DW125" i="56" s="1"/>
  <c r="CG125" i="56" a="1"/>
  <c r="CG125" i="56" s="1"/>
  <c r="AV125" i="56"/>
  <c r="J125" i="56"/>
  <c r="G125" i="56"/>
  <c r="HX124" i="56" a="1"/>
  <c r="HX124" i="56" s="1"/>
  <c r="IW124" i="56" s="1"/>
  <c r="HW124" i="56" a="1"/>
  <c r="HW124" i="56" s="1"/>
  <c r="IV124" i="56" s="1"/>
  <c r="HV124" i="56" a="1"/>
  <c r="HV124" i="56" s="1"/>
  <c r="IU124" i="56" s="1"/>
  <c r="HU124" i="56" a="1"/>
  <c r="HU124" i="56" s="1"/>
  <c r="IT124" i="56" s="1"/>
  <c r="HT124" i="56" a="1"/>
  <c r="HT124" i="56" s="1"/>
  <c r="IS124" i="56" s="1"/>
  <c r="HS124" i="56" a="1"/>
  <c r="HS124" i="56" s="1"/>
  <c r="IR124" i="56" s="1"/>
  <c r="HR124" i="56" a="1"/>
  <c r="HR124" i="56" s="1"/>
  <c r="IQ124" i="56" s="1"/>
  <c r="HQ124" i="56" a="1"/>
  <c r="HQ124" i="56" s="1"/>
  <c r="IP124" i="56" s="1"/>
  <c r="HP124" i="56" a="1"/>
  <c r="HP124" i="56" s="1"/>
  <c r="IO124" i="56" s="1"/>
  <c r="HL124" i="56"/>
  <c r="HJ124" i="56"/>
  <c r="HH124" i="56"/>
  <c r="HB124" i="56"/>
  <c r="HA124" i="56"/>
  <c r="GZ124" i="56"/>
  <c r="GY124" i="56"/>
  <c r="GX124" i="56"/>
  <c r="GW124" i="56"/>
  <c r="GV124" i="56"/>
  <c r="GU124" i="56"/>
  <c r="GT124" i="56"/>
  <c r="GP124" i="56"/>
  <c r="GI124" i="56"/>
  <c r="GH124" i="56"/>
  <c r="GG124" i="56"/>
  <c r="GF124" i="56"/>
  <c r="GE124" i="56"/>
  <c r="GB124" i="56"/>
  <c r="GA124" i="56"/>
  <c r="FZ124" i="56"/>
  <c r="FY124" i="56"/>
  <c r="FW124" i="56"/>
  <c r="FV124" i="56"/>
  <c r="FU124" i="56"/>
  <c r="FT124" i="56"/>
  <c r="FS124" i="56"/>
  <c r="FR124" i="56"/>
  <c r="FQ124" i="56"/>
  <c r="FJ124" i="56"/>
  <c r="FI124" i="56"/>
  <c r="FH124" i="56"/>
  <c r="FG124" i="56"/>
  <c r="FF124" i="56"/>
  <c r="FE124" i="56"/>
  <c r="FD124" i="56"/>
  <c r="FB124" i="56"/>
  <c r="FA124" i="56"/>
  <c r="EZ124" i="56"/>
  <c r="EY124" i="56"/>
  <c r="EX124" i="56"/>
  <c r="EW124" i="56"/>
  <c r="EV124" i="56"/>
  <c r="EU124" i="56"/>
  <c r="ET124" i="56"/>
  <c r="ES124" i="56"/>
  <c r="ER124" i="56"/>
  <c r="EQ124" i="56"/>
  <c r="EP124" i="56"/>
  <c r="EO124" i="56"/>
  <c r="EN124" i="56"/>
  <c r="EM124" i="56"/>
  <c r="EL124" i="56"/>
  <c r="EK124" i="56"/>
  <c r="EJ124" i="56"/>
  <c r="EI124" i="56"/>
  <c r="EH124" i="56"/>
  <c r="EG124" i="56"/>
  <c r="EF124" i="56"/>
  <c r="EE124" i="56"/>
  <c r="ED124" i="56"/>
  <c r="EC124" i="56"/>
  <c r="EB124" i="56"/>
  <c r="EA124" i="56"/>
  <c r="DU124" i="56"/>
  <c r="DT124" i="56"/>
  <c r="DS124" i="56"/>
  <c r="DR124" i="56"/>
  <c r="DQ124" i="56"/>
  <c r="DP124" i="56"/>
  <c r="DO124" i="56"/>
  <c r="DN124" i="56"/>
  <c r="DK124" i="56"/>
  <c r="DJ124" i="56"/>
  <c r="DI124" i="56"/>
  <c r="DH124" i="56"/>
  <c r="DG124" i="56"/>
  <c r="DF124" i="56"/>
  <c r="DE124" i="56"/>
  <c r="DD124" i="56"/>
  <c r="DB124" i="56"/>
  <c r="DA124" i="56"/>
  <c r="CV124" i="56"/>
  <c r="CU124" i="56"/>
  <c r="CT124" i="56"/>
  <c r="CS124" i="56"/>
  <c r="GN124" i="56" s="1"/>
  <c r="CR124" i="56"/>
  <c r="GM124" i="56" s="1"/>
  <c r="CQ124" i="56"/>
  <c r="GL124" i="56" s="1"/>
  <c r="CP124" i="56"/>
  <c r="GJ124" i="56" s="1"/>
  <c r="GK124" i="56" s="1"/>
  <c r="CO124" i="56"/>
  <c r="DZ124" i="56" s="1"/>
  <c r="CN124" i="56"/>
  <c r="DY124" i="56" s="1"/>
  <c r="CM124" i="56"/>
  <c r="DX124" i="56" s="1"/>
  <c r="CL124" i="56"/>
  <c r="DW124" i="56" s="1"/>
  <c r="CG124" i="56" a="1"/>
  <c r="CG124" i="56" s="1"/>
  <c r="IM124" i="56" s="1"/>
  <c r="AV124" i="56"/>
  <c r="J124" i="56"/>
  <c r="G124" i="56"/>
  <c r="IL26" i="56"/>
  <c r="HX26" i="56" a="1"/>
  <c r="HX26" i="56" s="1"/>
  <c r="IW26" i="56" s="1"/>
  <c r="HW26" i="56" a="1"/>
  <c r="HW26" i="56" s="1"/>
  <c r="IV26" i="56" s="1"/>
  <c r="HV26" i="56" a="1"/>
  <c r="HV26" i="56" s="1"/>
  <c r="IU26" i="56" s="1"/>
  <c r="HU26" i="56" a="1"/>
  <c r="HU26" i="56" s="1"/>
  <c r="IT26" i="56" s="1"/>
  <c r="HT26" i="56" a="1"/>
  <c r="HT26" i="56" s="1"/>
  <c r="IS26" i="56" s="1"/>
  <c r="HS26" i="56" a="1"/>
  <c r="HS26" i="56" s="1"/>
  <c r="IR26" i="56" s="1"/>
  <c r="HR26" i="56" a="1"/>
  <c r="HR26" i="56" s="1"/>
  <c r="IQ26" i="56" s="1"/>
  <c r="HQ26" i="56" a="1"/>
  <c r="HQ26" i="56" s="1"/>
  <c r="IP26" i="56" s="1"/>
  <c r="HP26" i="56" a="1"/>
  <c r="HP26" i="56" s="1"/>
  <c r="IO26" i="56" s="1"/>
  <c r="HL26" i="56"/>
  <c r="HJ26" i="56"/>
  <c r="HH26" i="56"/>
  <c r="HB26" i="56"/>
  <c r="HA26" i="56"/>
  <c r="GZ26" i="56"/>
  <c r="GY26" i="56"/>
  <c r="GX26" i="56"/>
  <c r="GW26" i="56"/>
  <c r="GV26" i="56"/>
  <c r="GU26" i="56"/>
  <c r="GT26" i="56"/>
  <c r="GP26" i="56"/>
  <c r="GI26" i="56"/>
  <c r="GH26" i="56"/>
  <c r="GG26" i="56"/>
  <c r="GF26" i="56"/>
  <c r="GE26" i="56"/>
  <c r="GD26" i="56"/>
  <c r="GC26" i="56"/>
  <c r="GB26" i="56"/>
  <c r="GA26" i="56"/>
  <c r="FZ26" i="56"/>
  <c r="FY26" i="56"/>
  <c r="FX26" i="56"/>
  <c r="FW26" i="56"/>
  <c r="FV26" i="56"/>
  <c r="FU26" i="56"/>
  <c r="FT26" i="56"/>
  <c r="FS26" i="56"/>
  <c r="FR26" i="56"/>
  <c r="FQ26" i="56"/>
  <c r="FJ26" i="56"/>
  <c r="FI26" i="56"/>
  <c r="FH26" i="56"/>
  <c r="FG26" i="56"/>
  <c r="FF26" i="56"/>
  <c r="FP26" i="56" s="1"/>
  <c r="FE26" i="56"/>
  <c r="FD26" i="56"/>
  <c r="FC26" i="56"/>
  <c r="FB26" i="56"/>
  <c r="FA26" i="56"/>
  <c r="EZ26" i="56"/>
  <c r="EY26" i="56"/>
  <c r="EX26" i="56"/>
  <c r="EW26" i="56"/>
  <c r="EV26" i="56"/>
  <c r="EU26" i="56"/>
  <c r="ET26" i="56"/>
  <c r="ES26" i="56"/>
  <c r="ER26" i="56"/>
  <c r="EQ26" i="56"/>
  <c r="EP26" i="56"/>
  <c r="EO26" i="56"/>
  <c r="EN26" i="56"/>
  <c r="EM26" i="56"/>
  <c r="EL26" i="56"/>
  <c r="EK26" i="56"/>
  <c r="EJ26" i="56"/>
  <c r="EI26" i="56"/>
  <c r="EH26" i="56"/>
  <c r="EG26" i="56"/>
  <c r="EF26" i="56"/>
  <c r="EE26" i="56"/>
  <c r="ED26" i="56"/>
  <c r="EC26" i="56"/>
  <c r="EB26" i="56"/>
  <c r="EA26" i="56"/>
  <c r="DV26" i="56"/>
  <c r="DU26" i="56"/>
  <c r="DT26" i="56"/>
  <c r="DS26" i="56"/>
  <c r="DR26" i="56"/>
  <c r="DQ26" i="56"/>
  <c r="DP26" i="56"/>
  <c r="DO26" i="56"/>
  <c r="DN26" i="56"/>
  <c r="DK26" i="56"/>
  <c r="DJ26" i="56"/>
  <c r="DI26" i="56"/>
  <c r="DH26" i="56"/>
  <c r="DG26" i="56"/>
  <c r="DF26" i="56"/>
  <c r="DE26" i="56"/>
  <c r="DD26" i="56"/>
  <c r="DC26" i="56"/>
  <c r="DB26" i="56"/>
  <c r="DA26" i="56"/>
  <c r="CV26" i="56"/>
  <c r="CU26" i="56"/>
  <c r="CT26" i="56"/>
  <c r="CS26" i="56"/>
  <c r="GN26" i="56" s="1"/>
  <c r="CR26" i="56"/>
  <c r="GM26" i="56" s="1"/>
  <c r="CQ26" i="56"/>
  <c r="GL26" i="56" s="1"/>
  <c r="CP26" i="56"/>
  <c r="GJ26" i="56" s="1"/>
  <c r="GK26" i="56" s="1"/>
  <c r="CO26" i="56"/>
  <c r="DZ26" i="56" s="1"/>
  <c r="CN26" i="56"/>
  <c r="DY26" i="56" s="1"/>
  <c r="CM26" i="56"/>
  <c r="DX26" i="56" s="1"/>
  <c r="CL26" i="56"/>
  <c r="DW26" i="56" s="1"/>
  <c r="CG26" i="56" a="1"/>
  <c r="CG26" i="56" s="1"/>
  <c r="IM26" i="56" s="1"/>
  <c r="AV26" i="56"/>
  <c r="J26" i="56"/>
  <c r="G26" i="56"/>
  <c r="HX122" i="56" a="1"/>
  <c r="HX122" i="56" s="1"/>
  <c r="IW122" i="56" s="1"/>
  <c r="HW122" i="56" a="1"/>
  <c r="HW122" i="56" s="1"/>
  <c r="IV122" i="56" s="1"/>
  <c r="HV122" i="56" a="1"/>
  <c r="HV122" i="56" s="1"/>
  <c r="IU122" i="56" s="1"/>
  <c r="HU122" i="56" a="1"/>
  <c r="HU122" i="56" s="1"/>
  <c r="IT122" i="56" s="1"/>
  <c r="HT122" i="56" a="1"/>
  <c r="HT122" i="56" s="1"/>
  <c r="IS122" i="56" s="1"/>
  <c r="HS122" i="56" a="1"/>
  <c r="HS122" i="56" s="1"/>
  <c r="IR122" i="56" s="1"/>
  <c r="HR122" i="56" a="1"/>
  <c r="HR122" i="56" s="1"/>
  <c r="IQ122" i="56" s="1"/>
  <c r="HQ122" i="56" a="1"/>
  <c r="HQ122" i="56" s="1"/>
  <c r="IP122" i="56" s="1"/>
  <c r="HP122" i="56" a="1"/>
  <c r="HP122" i="56" s="1"/>
  <c r="IO122" i="56" s="1"/>
  <c r="HL122" i="56"/>
  <c r="HJ122" i="56"/>
  <c r="HH122" i="56"/>
  <c r="HB122" i="56"/>
  <c r="HA122" i="56"/>
  <c r="GZ122" i="56"/>
  <c r="GY122" i="56"/>
  <c r="GX122" i="56"/>
  <c r="GW122" i="56"/>
  <c r="GV122" i="56"/>
  <c r="GU122" i="56"/>
  <c r="GT122" i="56"/>
  <c r="GP122" i="56"/>
  <c r="GI122" i="56"/>
  <c r="GH122" i="56"/>
  <c r="GG122" i="56"/>
  <c r="GF122" i="56"/>
  <c r="GE122" i="56"/>
  <c r="GB122" i="56"/>
  <c r="GA122" i="56"/>
  <c r="FZ122" i="56"/>
  <c r="FY122" i="56"/>
  <c r="FW122" i="56"/>
  <c r="FV122" i="56"/>
  <c r="FU122" i="56"/>
  <c r="FT122" i="56"/>
  <c r="FS122" i="56"/>
  <c r="FR122" i="56"/>
  <c r="FQ122" i="56"/>
  <c r="FJ122" i="56"/>
  <c r="FI122" i="56"/>
  <c r="FH122" i="56"/>
  <c r="FG122" i="56"/>
  <c r="FF122" i="56"/>
  <c r="FP122" i="56" s="1"/>
  <c r="FE122" i="56"/>
  <c r="FO122" i="56" s="1"/>
  <c r="FD122" i="56"/>
  <c r="FB122" i="56"/>
  <c r="FA122" i="56"/>
  <c r="EZ122" i="56"/>
  <c r="EY122" i="56"/>
  <c r="EX122" i="56"/>
  <c r="EW122" i="56"/>
  <c r="EV122" i="56"/>
  <c r="EU122" i="56"/>
  <c r="ET122" i="56"/>
  <c r="ES122" i="56"/>
  <c r="ER122" i="56"/>
  <c r="EQ122" i="56"/>
  <c r="EP122" i="56"/>
  <c r="EO122" i="56"/>
  <c r="EN122" i="56"/>
  <c r="EM122" i="56"/>
  <c r="EL122" i="56"/>
  <c r="EK122" i="56"/>
  <c r="EJ122" i="56"/>
  <c r="EI122" i="56"/>
  <c r="EH122" i="56"/>
  <c r="EG122" i="56"/>
  <c r="EF122" i="56"/>
  <c r="EE122" i="56"/>
  <c r="ED122" i="56"/>
  <c r="EC122" i="56"/>
  <c r="EB122" i="56"/>
  <c r="EA122" i="56"/>
  <c r="DU122" i="56"/>
  <c r="DT122" i="56"/>
  <c r="DS122" i="56"/>
  <c r="DR122" i="56"/>
  <c r="DQ122" i="56"/>
  <c r="DP122" i="56"/>
  <c r="DO122" i="56"/>
  <c r="DN122" i="56"/>
  <c r="DK122" i="56"/>
  <c r="DJ122" i="56"/>
  <c r="DI122" i="56"/>
  <c r="DH122" i="56"/>
  <c r="DG122" i="56"/>
  <c r="DF122" i="56"/>
  <c r="DE122" i="56"/>
  <c r="DD122" i="56"/>
  <c r="DB122" i="56"/>
  <c r="DA122" i="56"/>
  <c r="CV122" i="56"/>
  <c r="CU122" i="56"/>
  <c r="CT122" i="56"/>
  <c r="CS122" i="56"/>
  <c r="GN122" i="56" s="1"/>
  <c r="CR122" i="56"/>
  <c r="GM122" i="56" s="1"/>
  <c r="CQ122" i="56"/>
  <c r="GL122" i="56" s="1"/>
  <c r="CP122" i="56"/>
  <c r="GJ122" i="56" s="1"/>
  <c r="GK122" i="56" s="1"/>
  <c r="CO122" i="56"/>
  <c r="DZ122" i="56" s="1"/>
  <c r="CN122" i="56"/>
  <c r="DY122" i="56" s="1"/>
  <c r="CM122" i="56"/>
  <c r="DX122" i="56" s="1"/>
  <c r="CL122" i="56"/>
  <c r="DW122" i="56" s="1"/>
  <c r="CG122" i="56" a="1"/>
  <c r="CG122" i="56" s="1"/>
  <c r="AV122" i="56"/>
  <c r="J122" i="56"/>
  <c r="G122" i="56"/>
  <c r="IL25" i="56"/>
  <c r="HX25" i="56" a="1"/>
  <c r="HX25" i="56" s="1"/>
  <c r="IW25" i="56" s="1"/>
  <c r="HW25" i="56" a="1"/>
  <c r="HW25" i="56" s="1"/>
  <c r="IV25" i="56" s="1"/>
  <c r="HV25" i="56" a="1"/>
  <c r="HV25" i="56" s="1"/>
  <c r="IU25" i="56" s="1"/>
  <c r="HU25" i="56" a="1"/>
  <c r="HU25" i="56" s="1"/>
  <c r="IT25" i="56" s="1"/>
  <c r="HT25" i="56" a="1"/>
  <c r="HT25" i="56" s="1"/>
  <c r="IS25" i="56" s="1"/>
  <c r="HS25" i="56" a="1"/>
  <c r="HS25" i="56" s="1"/>
  <c r="IR25" i="56" s="1"/>
  <c r="HR25" i="56" a="1"/>
  <c r="HR25" i="56" s="1"/>
  <c r="IQ25" i="56" s="1"/>
  <c r="HQ25" i="56" a="1"/>
  <c r="HQ25" i="56" s="1"/>
  <c r="IP25" i="56" s="1"/>
  <c r="HP25" i="56" a="1"/>
  <c r="HP25" i="56" s="1"/>
  <c r="IO25" i="56" s="1"/>
  <c r="HL25" i="56"/>
  <c r="HJ25" i="56"/>
  <c r="HH25" i="56"/>
  <c r="HB25" i="56"/>
  <c r="HA25" i="56"/>
  <c r="GZ25" i="56"/>
  <c r="GY25" i="56"/>
  <c r="GX25" i="56"/>
  <c r="GW25" i="56"/>
  <c r="GV25" i="56"/>
  <c r="GU25" i="56"/>
  <c r="GT25" i="56"/>
  <c r="GP25" i="56"/>
  <c r="GI25" i="56"/>
  <c r="GH25" i="56"/>
  <c r="GG25" i="56"/>
  <c r="GF25" i="56"/>
  <c r="GE25" i="56"/>
  <c r="GD25" i="56"/>
  <c r="GC25" i="56"/>
  <c r="GB25" i="56"/>
  <c r="GA25" i="56"/>
  <c r="FZ25" i="56"/>
  <c r="FY25" i="56"/>
  <c r="FX25" i="56"/>
  <c r="FW25" i="56"/>
  <c r="FV25" i="56"/>
  <c r="FU25" i="56"/>
  <c r="FT25" i="56"/>
  <c r="FS25" i="56"/>
  <c r="FR25" i="56"/>
  <c r="FQ25" i="56"/>
  <c r="FJ25" i="56"/>
  <c r="FI25" i="56"/>
  <c r="FH25" i="56"/>
  <c r="FG25" i="56"/>
  <c r="FF25" i="56"/>
  <c r="FE25" i="56"/>
  <c r="FD25" i="56"/>
  <c r="FC25" i="56"/>
  <c r="FB25" i="56"/>
  <c r="FA25" i="56"/>
  <c r="EZ25" i="56"/>
  <c r="EY25" i="56"/>
  <c r="EX25" i="56"/>
  <c r="EW25" i="56"/>
  <c r="EV25" i="56"/>
  <c r="EU25" i="56"/>
  <c r="ET25" i="56"/>
  <c r="ES25" i="56"/>
  <c r="ER25" i="56"/>
  <c r="EQ25" i="56"/>
  <c r="EP25" i="56"/>
  <c r="EO25" i="56"/>
  <c r="EN25" i="56"/>
  <c r="EM25" i="56"/>
  <c r="EL25" i="56"/>
  <c r="EK25" i="56"/>
  <c r="EJ25" i="56"/>
  <c r="EI25" i="56"/>
  <c r="EH25" i="56"/>
  <c r="EG25" i="56"/>
  <c r="EF25" i="56"/>
  <c r="EE25" i="56"/>
  <c r="ED25" i="56"/>
  <c r="EC25" i="56"/>
  <c r="EB25" i="56"/>
  <c r="EA25" i="56"/>
  <c r="DV25" i="56"/>
  <c r="DU25" i="56"/>
  <c r="DT25" i="56"/>
  <c r="DS25" i="56"/>
  <c r="DR25" i="56"/>
  <c r="DQ25" i="56"/>
  <c r="DP25" i="56"/>
  <c r="DO25" i="56"/>
  <c r="DN25" i="56"/>
  <c r="DK25" i="56"/>
  <c r="DJ25" i="56"/>
  <c r="DI25" i="56"/>
  <c r="DH25" i="56"/>
  <c r="DG25" i="56"/>
  <c r="DF25" i="56"/>
  <c r="DE25" i="56"/>
  <c r="DD25" i="56"/>
  <c r="DC25" i="56"/>
  <c r="DB25" i="56"/>
  <c r="DA25" i="56"/>
  <c r="CV25" i="56"/>
  <c r="CU25" i="56"/>
  <c r="CT25" i="56"/>
  <c r="CS25" i="56"/>
  <c r="GN25" i="56" s="1"/>
  <c r="CR25" i="56"/>
  <c r="GM25" i="56" s="1"/>
  <c r="CQ25" i="56"/>
  <c r="GL25" i="56" s="1"/>
  <c r="CP25" i="56"/>
  <c r="GJ25" i="56" s="1"/>
  <c r="GK25" i="56" s="1"/>
  <c r="CO25" i="56"/>
  <c r="DZ25" i="56" s="1"/>
  <c r="CN25" i="56"/>
  <c r="DY25" i="56" s="1"/>
  <c r="CM25" i="56"/>
  <c r="DX25" i="56" s="1"/>
  <c r="CL25" i="56"/>
  <c r="DW25" i="56" s="1"/>
  <c r="CG25" i="56" a="1"/>
  <c r="CG25" i="56" s="1"/>
  <c r="AV25" i="56"/>
  <c r="J25" i="56"/>
  <c r="G25" i="56"/>
  <c r="HX121" i="56" a="1"/>
  <c r="HX121" i="56" s="1"/>
  <c r="IW121" i="56" s="1"/>
  <c r="HW121" i="56" a="1"/>
  <c r="HW121" i="56" s="1"/>
  <c r="IV121" i="56" s="1"/>
  <c r="HV121" i="56" a="1"/>
  <c r="HV121" i="56" s="1"/>
  <c r="IU121" i="56" s="1"/>
  <c r="HU121" i="56" a="1"/>
  <c r="HU121" i="56" s="1"/>
  <c r="IT121" i="56" s="1"/>
  <c r="HT121" i="56" a="1"/>
  <c r="HT121" i="56" s="1"/>
  <c r="IS121" i="56" s="1"/>
  <c r="HS121" i="56" a="1"/>
  <c r="HS121" i="56" s="1"/>
  <c r="IR121" i="56" s="1"/>
  <c r="HR121" i="56" a="1"/>
  <c r="HR121" i="56" s="1"/>
  <c r="IQ121" i="56" s="1"/>
  <c r="HQ121" i="56" a="1"/>
  <c r="HQ121" i="56" s="1"/>
  <c r="IP121" i="56" s="1"/>
  <c r="HP121" i="56" a="1"/>
  <c r="HP121" i="56" s="1"/>
  <c r="IO121" i="56" s="1"/>
  <c r="HL121" i="56"/>
  <c r="HJ121" i="56"/>
  <c r="HH121" i="56"/>
  <c r="HB121" i="56"/>
  <c r="HA121" i="56"/>
  <c r="GZ121" i="56"/>
  <c r="GY121" i="56"/>
  <c r="GX121" i="56"/>
  <c r="GW121" i="56"/>
  <c r="GV121" i="56"/>
  <c r="GU121" i="56"/>
  <c r="GT121" i="56"/>
  <c r="GP121" i="56"/>
  <c r="GI121" i="56"/>
  <c r="GH121" i="56"/>
  <c r="GG121" i="56"/>
  <c r="GF121" i="56"/>
  <c r="GE121" i="56"/>
  <c r="GB121" i="56"/>
  <c r="GA121" i="56"/>
  <c r="FZ121" i="56"/>
  <c r="FY121" i="56"/>
  <c r="FW121" i="56"/>
  <c r="FV121" i="56"/>
  <c r="FU121" i="56"/>
  <c r="FT121" i="56"/>
  <c r="FS121" i="56"/>
  <c r="FR121" i="56"/>
  <c r="FQ121" i="56"/>
  <c r="FJ121" i="56"/>
  <c r="FI121" i="56"/>
  <c r="FH121" i="56"/>
  <c r="FG121" i="56"/>
  <c r="FF121" i="56"/>
  <c r="FE121" i="56"/>
  <c r="FD121" i="56"/>
  <c r="FB121" i="56"/>
  <c r="FA121" i="56"/>
  <c r="EZ121" i="56"/>
  <c r="EY121" i="56"/>
  <c r="EX121" i="56"/>
  <c r="EW121" i="56"/>
  <c r="EV121" i="56"/>
  <c r="EU121" i="56"/>
  <c r="ET121" i="56"/>
  <c r="ES121" i="56"/>
  <c r="ER121" i="56"/>
  <c r="EQ121" i="56"/>
  <c r="EP121" i="56"/>
  <c r="EO121" i="56"/>
  <c r="EN121" i="56"/>
  <c r="EM121" i="56"/>
  <c r="EL121" i="56"/>
  <c r="EK121" i="56"/>
  <c r="EJ121" i="56"/>
  <c r="EI121" i="56"/>
  <c r="EH121" i="56"/>
  <c r="EG121" i="56"/>
  <c r="EF121" i="56"/>
  <c r="EE121" i="56"/>
  <c r="ED121" i="56"/>
  <c r="EC121" i="56"/>
  <c r="EB121" i="56"/>
  <c r="EA121" i="56"/>
  <c r="DU121" i="56"/>
  <c r="DT121" i="56"/>
  <c r="DS121" i="56"/>
  <c r="DR121" i="56"/>
  <c r="DQ121" i="56"/>
  <c r="DP121" i="56"/>
  <c r="DO121" i="56"/>
  <c r="DN121" i="56"/>
  <c r="DK121" i="56"/>
  <c r="DJ121" i="56"/>
  <c r="DI121" i="56"/>
  <c r="DH121" i="56"/>
  <c r="DG121" i="56"/>
  <c r="DF121" i="56"/>
  <c r="DE121" i="56"/>
  <c r="DD121" i="56"/>
  <c r="DB121" i="56"/>
  <c r="DA121" i="56"/>
  <c r="CV121" i="56"/>
  <c r="CU121" i="56"/>
  <c r="CT121" i="56"/>
  <c r="CS121" i="56"/>
  <c r="GN121" i="56" s="1"/>
  <c r="CR121" i="56"/>
  <c r="GM121" i="56" s="1"/>
  <c r="CQ121" i="56"/>
  <c r="GL121" i="56" s="1"/>
  <c r="CP121" i="56"/>
  <c r="GJ121" i="56" s="1"/>
  <c r="GK121" i="56" s="1"/>
  <c r="CO121" i="56"/>
  <c r="DZ121" i="56" s="1"/>
  <c r="CN121" i="56"/>
  <c r="DY121" i="56" s="1"/>
  <c r="CM121" i="56"/>
  <c r="DX121" i="56" s="1"/>
  <c r="CL121" i="56"/>
  <c r="DW121" i="56" s="1"/>
  <c r="CG121" i="56" a="1"/>
  <c r="CG121" i="56" s="1"/>
  <c r="AV121" i="56"/>
  <c r="J121" i="56"/>
  <c r="G121" i="56"/>
  <c r="HX169" i="56" a="1"/>
  <c r="HX169" i="56" s="1"/>
  <c r="IW169" i="56" s="1"/>
  <c r="HW169" i="56" a="1"/>
  <c r="HW169" i="56" s="1"/>
  <c r="IV169" i="56" s="1"/>
  <c r="HV169" i="56" a="1"/>
  <c r="HV169" i="56" s="1"/>
  <c r="IU169" i="56" s="1"/>
  <c r="HU169" i="56" a="1"/>
  <c r="HU169" i="56" s="1"/>
  <c r="IT169" i="56" s="1"/>
  <c r="HT169" i="56" a="1"/>
  <c r="HT169" i="56" s="1"/>
  <c r="IS169" i="56" s="1"/>
  <c r="HS169" i="56" a="1"/>
  <c r="HS169" i="56" s="1"/>
  <c r="IR169" i="56" s="1"/>
  <c r="HR169" i="56" a="1"/>
  <c r="HR169" i="56" s="1"/>
  <c r="IQ169" i="56" s="1"/>
  <c r="HQ169" i="56" a="1"/>
  <c r="HQ169" i="56" s="1"/>
  <c r="IP169" i="56" s="1"/>
  <c r="HP169" i="56" a="1"/>
  <c r="HP169" i="56" s="1"/>
  <c r="IO169" i="56" s="1"/>
  <c r="HL169" i="56"/>
  <c r="HJ169" i="56"/>
  <c r="HH169" i="56"/>
  <c r="HB169" i="56"/>
  <c r="HA169" i="56"/>
  <c r="GZ169" i="56"/>
  <c r="GY169" i="56"/>
  <c r="GX169" i="56"/>
  <c r="GW169" i="56"/>
  <c r="GV169" i="56"/>
  <c r="GU169" i="56"/>
  <c r="GT169" i="56"/>
  <c r="GP169" i="56"/>
  <c r="GI169" i="56"/>
  <c r="GH169" i="56"/>
  <c r="GG169" i="56"/>
  <c r="GF169" i="56"/>
  <c r="GE169" i="56"/>
  <c r="GB169" i="56"/>
  <c r="GA169" i="56"/>
  <c r="FZ169" i="56"/>
  <c r="FY169" i="56"/>
  <c r="FW169" i="56"/>
  <c r="FV169" i="56"/>
  <c r="FU169" i="56"/>
  <c r="FT169" i="56"/>
  <c r="FS169" i="56"/>
  <c r="FR169" i="56"/>
  <c r="FQ169" i="56"/>
  <c r="FJ169" i="56"/>
  <c r="FI169" i="56"/>
  <c r="FH169" i="56"/>
  <c r="FG169" i="56"/>
  <c r="FF169" i="56"/>
  <c r="FP169" i="56" s="1"/>
  <c r="FE169" i="56"/>
  <c r="FD169" i="56"/>
  <c r="FB169" i="56"/>
  <c r="FA169" i="56"/>
  <c r="EZ169" i="56"/>
  <c r="EY169" i="56"/>
  <c r="EX169" i="56"/>
  <c r="EW169" i="56"/>
  <c r="EV169" i="56"/>
  <c r="EU169" i="56"/>
  <c r="ET169" i="56"/>
  <c r="ES169" i="56"/>
  <c r="ER169" i="56"/>
  <c r="EQ169" i="56"/>
  <c r="EP169" i="56"/>
  <c r="EO169" i="56"/>
  <c r="EN169" i="56"/>
  <c r="EM169" i="56"/>
  <c r="EL169" i="56"/>
  <c r="EK169" i="56"/>
  <c r="EJ169" i="56"/>
  <c r="EI169" i="56"/>
  <c r="EH169" i="56"/>
  <c r="EG169" i="56"/>
  <c r="EF169" i="56"/>
  <c r="EE169" i="56"/>
  <c r="ED169" i="56"/>
  <c r="EC169" i="56"/>
  <c r="EB169" i="56"/>
  <c r="EA169" i="56"/>
  <c r="DU169" i="56"/>
  <c r="DT169" i="56"/>
  <c r="DS169" i="56"/>
  <c r="DR169" i="56"/>
  <c r="DQ169" i="56"/>
  <c r="DP169" i="56"/>
  <c r="DO169" i="56"/>
  <c r="DN169" i="56"/>
  <c r="DK169" i="56"/>
  <c r="DJ169" i="56"/>
  <c r="DI169" i="56"/>
  <c r="DH169" i="56"/>
  <c r="DG169" i="56"/>
  <c r="DF169" i="56"/>
  <c r="DE169" i="56"/>
  <c r="DD169" i="56"/>
  <c r="DB169" i="56"/>
  <c r="DA169" i="56"/>
  <c r="CV169" i="56"/>
  <c r="CU169" i="56"/>
  <c r="CT169" i="56"/>
  <c r="CS169" i="56"/>
  <c r="GN169" i="56" s="1"/>
  <c r="CR169" i="56"/>
  <c r="GM169" i="56" s="1"/>
  <c r="CQ169" i="56"/>
  <c r="GL169" i="56" s="1"/>
  <c r="CP169" i="56"/>
  <c r="GJ169" i="56" s="1"/>
  <c r="GK169" i="56" s="1"/>
  <c r="CO169" i="56"/>
  <c r="DZ169" i="56" s="1"/>
  <c r="CN169" i="56"/>
  <c r="DY169" i="56" s="1"/>
  <c r="CM169" i="56"/>
  <c r="DX169" i="56" s="1"/>
  <c r="CL169" i="56"/>
  <c r="DW169" i="56" s="1"/>
  <c r="CG169" i="56" a="1"/>
  <c r="CG169" i="56" s="1"/>
  <c r="AV169" i="56"/>
  <c r="J169" i="56"/>
  <c r="G169" i="56"/>
  <c r="IL24" i="56"/>
  <c r="HX24" i="56" a="1"/>
  <c r="HX24" i="56" s="1"/>
  <c r="IW24" i="56" s="1"/>
  <c r="HW24" i="56" a="1"/>
  <c r="HW24" i="56" s="1"/>
  <c r="IV24" i="56" s="1"/>
  <c r="HV24" i="56" a="1"/>
  <c r="HV24" i="56" s="1"/>
  <c r="IU24" i="56" s="1"/>
  <c r="HU24" i="56" a="1"/>
  <c r="HU24" i="56" s="1"/>
  <c r="IT24" i="56" s="1"/>
  <c r="HT24" i="56" a="1"/>
  <c r="HT24" i="56" s="1"/>
  <c r="IS24" i="56" s="1"/>
  <c r="HS24" i="56" a="1"/>
  <c r="HS24" i="56" s="1"/>
  <c r="IR24" i="56" s="1"/>
  <c r="HR24" i="56" a="1"/>
  <c r="HR24" i="56" s="1"/>
  <c r="IQ24" i="56" s="1"/>
  <c r="HQ24" i="56" a="1"/>
  <c r="HQ24" i="56" s="1"/>
  <c r="IP24" i="56" s="1"/>
  <c r="HP24" i="56" a="1"/>
  <c r="HP24" i="56" s="1"/>
  <c r="IO24" i="56" s="1"/>
  <c r="HL24" i="56"/>
  <c r="HJ24" i="56"/>
  <c r="HH24" i="56"/>
  <c r="HB24" i="56"/>
  <c r="HA24" i="56"/>
  <c r="GZ24" i="56"/>
  <c r="GY24" i="56"/>
  <c r="GX24" i="56"/>
  <c r="GW24" i="56"/>
  <c r="GV24" i="56"/>
  <c r="GU24" i="56"/>
  <c r="GT24" i="56"/>
  <c r="GP24" i="56"/>
  <c r="GI24" i="56"/>
  <c r="GH24" i="56"/>
  <c r="GG24" i="56"/>
  <c r="GF24" i="56"/>
  <c r="GE24" i="56"/>
  <c r="GD24" i="56"/>
  <c r="GC24" i="56"/>
  <c r="GB24" i="56"/>
  <c r="GA24" i="56"/>
  <c r="FZ24" i="56"/>
  <c r="FY24" i="56"/>
  <c r="FX24" i="56"/>
  <c r="FW24" i="56"/>
  <c r="FV24" i="56"/>
  <c r="FU24" i="56"/>
  <c r="FT24" i="56"/>
  <c r="FS24" i="56"/>
  <c r="FR24" i="56"/>
  <c r="FQ24" i="56"/>
  <c r="FJ24" i="56"/>
  <c r="FI24" i="56"/>
  <c r="FH24" i="56"/>
  <c r="FG24" i="56"/>
  <c r="FF24" i="56"/>
  <c r="FP24" i="56" s="1"/>
  <c r="FE24" i="56"/>
  <c r="FD24" i="56"/>
  <c r="FC24" i="56"/>
  <c r="FB24" i="56"/>
  <c r="FA24" i="56"/>
  <c r="EZ24" i="56"/>
  <c r="EY24" i="56"/>
  <c r="EX24" i="56"/>
  <c r="EW24" i="56"/>
  <c r="EV24" i="56"/>
  <c r="EU24" i="56"/>
  <c r="ET24" i="56"/>
  <c r="ES24" i="56"/>
  <c r="ER24" i="56"/>
  <c r="EQ24" i="56"/>
  <c r="EP24" i="56"/>
  <c r="EO24" i="56"/>
  <c r="EN24" i="56"/>
  <c r="EM24" i="56"/>
  <c r="EL24" i="56"/>
  <c r="EK24" i="56"/>
  <c r="EJ24" i="56"/>
  <c r="EI24" i="56"/>
  <c r="EH24" i="56"/>
  <c r="EG24" i="56"/>
  <c r="EF24" i="56"/>
  <c r="EE24" i="56"/>
  <c r="ED24" i="56"/>
  <c r="EC24" i="56"/>
  <c r="EB24" i="56"/>
  <c r="EA24" i="56"/>
  <c r="DV24" i="56"/>
  <c r="DU24" i="56"/>
  <c r="DT24" i="56"/>
  <c r="DS24" i="56"/>
  <c r="DR24" i="56"/>
  <c r="DQ24" i="56"/>
  <c r="DP24" i="56"/>
  <c r="DO24" i="56"/>
  <c r="DN24" i="56"/>
  <c r="DK24" i="56"/>
  <c r="DJ24" i="56"/>
  <c r="DI24" i="56"/>
  <c r="DH24" i="56"/>
  <c r="DG24" i="56"/>
  <c r="DF24" i="56"/>
  <c r="DE24" i="56"/>
  <c r="DD24" i="56"/>
  <c r="DC24" i="56"/>
  <c r="DB24" i="56"/>
  <c r="DA24" i="56"/>
  <c r="CV24" i="56"/>
  <c r="CU24" i="56"/>
  <c r="CT24" i="56"/>
  <c r="CS24" i="56"/>
  <c r="GN24" i="56" s="1"/>
  <c r="CR24" i="56"/>
  <c r="GM24" i="56" s="1"/>
  <c r="CQ24" i="56"/>
  <c r="GL24" i="56" s="1"/>
  <c r="CP24" i="56"/>
  <c r="GJ24" i="56" s="1"/>
  <c r="GK24" i="56" s="1"/>
  <c r="CO24" i="56"/>
  <c r="DZ24" i="56" s="1"/>
  <c r="CN24" i="56"/>
  <c r="DY24" i="56" s="1"/>
  <c r="CM24" i="56"/>
  <c r="DX24" i="56" s="1"/>
  <c r="CL24" i="56"/>
  <c r="DW24" i="56" s="1"/>
  <c r="CG24" i="56" a="1"/>
  <c r="CG24" i="56" s="1"/>
  <c r="AV24" i="56"/>
  <c r="J24" i="56"/>
  <c r="G24" i="56"/>
  <c r="IL84" i="56"/>
  <c r="HX84" i="56" a="1"/>
  <c r="HX84" i="56" s="1"/>
  <c r="IW84" i="56" s="1"/>
  <c r="HW84" i="56" a="1"/>
  <c r="HW84" i="56" s="1"/>
  <c r="IV84" i="56" s="1"/>
  <c r="HV84" i="56" a="1"/>
  <c r="HV84" i="56" s="1"/>
  <c r="IU84" i="56" s="1"/>
  <c r="HU84" i="56" a="1"/>
  <c r="HU84" i="56" s="1"/>
  <c r="IT84" i="56" s="1"/>
  <c r="HT84" i="56" a="1"/>
  <c r="HT84" i="56" s="1"/>
  <c r="IS84" i="56" s="1"/>
  <c r="HS84" i="56" a="1"/>
  <c r="HS84" i="56" s="1"/>
  <c r="IR84" i="56" s="1"/>
  <c r="HR84" i="56" a="1"/>
  <c r="HR84" i="56" s="1"/>
  <c r="IQ84" i="56" s="1"/>
  <c r="HQ84" i="56" a="1"/>
  <c r="HQ84" i="56" s="1"/>
  <c r="IP84" i="56" s="1"/>
  <c r="HP84" i="56" a="1"/>
  <c r="HP84" i="56" s="1"/>
  <c r="IO84" i="56" s="1"/>
  <c r="HL84" i="56"/>
  <c r="HJ84" i="56"/>
  <c r="HH84" i="56"/>
  <c r="HB84" i="56"/>
  <c r="HA84" i="56"/>
  <c r="GZ84" i="56"/>
  <c r="GY84" i="56"/>
  <c r="GX84" i="56"/>
  <c r="GW84" i="56"/>
  <c r="GV84" i="56"/>
  <c r="GU84" i="56"/>
  <c r="GT84" i="56"/>
  <c r="GP84" i="56"/>
  <c r="GI84" i="56"/>
  <c r="GH84" i="56"/>
  <c r="GG84" i="56"/>
  <c r="GF84" i="56"/>
  <c r="GE84" i="56"/>
  <c r="GD84" i="56"/>
  <c r="GC84" i="56"/>
  <c r="GB84" i="56"/>
  <c r="GA84" i="56"/>
  <c r="FZ84" i="56"/>
  <c r="FY84" i="56"/>
  <c r="FX84" i="56"/>
  <c r="FW84" i="56"/>
  <c r="FV84" i="56"/>
  <c r="FU84" i="56"/>
  <c r="FT84" i="56"/>
  <c r="FS84" i="56"/>
  <c r="FR84" i="56"/>
  <c r="FQ84" i="56"/>
  <c r="FJ84" i="56"/>
  <c r="FI84" i="56"/>
  <c r="FH84" i="56"/>
  <c r="FG84" i="56"/>
  <c r="FF84" i="56"/>
  <c r="FE84" i="56"/>
  <c r="FD84" i="56"/>
  <c r="FC84" i="56"/>
  <c r="FB84" i="56"/>
  <c r="FA84" i="56"/>
  <c r="EZ84" i="56"/>
  <c r="EY84" i="56"/>
  <c r="EX84" i="56"/>
  <c r="EW84" i="56"/>
  <c r="EV84" i="56"/>
  <c r="EU84" i="56"/>
  <c r="ET84" i="56"/>
  <c r="ES84" i="56"/>
  <c r="ER84" i="56"/>
  <c r="EQ84" i="56"/>
  <c r="EP84" i="56"/>
  <c r="EO84" i="56"/>
  <c r="EN84" i="56"/>
  <c r="EM84" i="56"/>
  <c r="EL84" i="56"/>
  <c r="EK84" i="56"/>
  <c r="EJ84" i="56"/>
  <c r="EI84" i="56"/>
  <c r="EH84" i="56"/>
  <c r="EG84" i="56"/>
  <c r="EF84" i="56"/>
  <c r="EE84" i="56"/>
  <c r="ED84" i="56"/>
  <c r="EC84" i="56"/>
  <c r="EB84" i="56"/>
  <c r="EA84" i="56"/>
  <c r="DV84" i="56"/>
  <c r="DU84" i="56"/>
  <c r="DT84" i="56"/>
  <c r="DS84" i="56"/>
  <c r="DR84" i="56"/>
  <c r="DQ84" i="56"/>
  <c r="DP84" i="56"/>
  <c r="DO84" i="56"/>
  <c r="DN84" i="56"/>
  <c r="DK84" i="56"/>
  <c r="DJ84" i="56"/>
  <c r="DI84" i="56"/>
  <c r="DH84" i="56"/>
  <c r="DG84" i="56"/>
  <c r="DF84" i="56"/>
  <c r="DE84" i="56"/>
  <c r="DD84" i="56"/>
  <c r="DC84" i="56"/>
  <c r="DB84" i="56"/>
  <c r="DA84" i="56"/>
  <c r="CV84" i="56"/>
  <c r="CU84" i="56"/>
  <c r="CT84" i="56"/>
  <c r="CS84" i="56"/>
  <c r="GN84" i="56" s="1"/>
  <c r="CR84" i="56"/>
  <c r="GM84" i="56" s="1"/>
  <c r="CQ84" i="56"/>
  <c r="GL84" i="56" s="1"/>
  <c r="CP84" i="56"/>
  <c r="GJ84" i="56" s="1"/>
  <c r="GK84" i="56" s="1"/>
  <c r="CO84" i="56"/>
  <c r="DZ84" i="56" s="1"/>
  <c r="CN84" i="56"/>
  <c r="DY84" i="56" s="1"/>
  <c r="CM84" i="56"/>
  <c r="DX84" i="56" s="1"/>
  <c r="CL84" i="56"/>
  <c r="DW84" i="56" s="1"/>
  <c r="CG84" i="56" a="1"/>
  <c r="CG84" i="56" s="1"/>
  <c r="IN84" i="56" s="1"/>
  <c r="IX84" i="56" s="1"/>
  <c r="AV84" i="56"/>
  <c r="J84" i="56"/>
  <c r="G84" i="56"/>
  <c r="HX83" i="56" a="1"/>
  <c r="HX83" i="56" s="1"/>
  <c r="IW83" i="56" s="1"/>
  <c r="HW83" i="56" a="1"/>
  <c r="HW83" i="56" s="1"/>
  <c r="IV83" i="56" s="1"/>
  <c r="HV83" i="56" a="1"/>
  <c r="HV83" i="56" s="1"/>
  <c r="IU83" i="56" s="1"/>
  <c r="HU83" i="56" a="1"/>
  <c r="HU83" i="56" s="1"/>
  <c r="HT83" i="56" a="1"/>
  <c r="HT83" i="56" s="1"/>
  <c r="IS83" i="56" s="1"/>
  <c r="HS83" i="56" a="1"/>
  <c r="HS83" i="56" s="1"/>
  <c r="IR83" i="56" s="1"/>
  <c r="HR83" i="56" a="1"/>
  <c r="HR83" i="56" s="1"/>
  <c r="IQ83" i="56" s="1"/>
  <c r="HQ83" i="56" a="1"/>
  <c r="HQ83" i="56" s="1"/>
  <c r="IP83" i="56" s="1"/>
  <c r="HP83" i="56" a="1"/>
  <c r="HP83" i="56" s="1"/>
  <c r="IO83" i="56" s="1"/>
  <c r="HL83" i="56"/>
  <c r="HJ83" i="56"/>
  <c r="HH83" i="56"/>
  <c r="HI83" i="56" s="1"/>
  <c r="HB83" i="56"/>
  <c r="HA83" i="56"/>
  <c r="GZ83" i="56"/>
  <c r="GY83" i="56"/>
  <c r="GX83" i="56"/>
  <c r="GW83" i="56"/>
  <c r="GV83" i="56"/>
  <c r="GU83" i="56"/>
  <c r="GT83" i="56"/>
  <c r="GP83" i="56"/>
  <c r="GI83" i="56"/>
  <c r="GH83" i="56"/>
  <c r="GG83" i="56"/>
  <c r="GF83" i="56"/>
  <c r="GE83" i="56"/>
  <c r="GB83" i="56"/>
  <c r="GA83" i="56"/>
  <c r="FZ83" i="56"/>
  <c r="FY83" i="56"/>
  <c r="FW83" i="56"/>
  <c r="FV83" i="56"/>
  <c r="FU83" i="56"/>
  <c r="FT83" i="56"/>
  <c r="FS83" i="56"/>
  <c r="FR83" i="56"/>
  <c r="FQ83" i="56"/>
  <c r="FJ83" i="56"/>
  <c r="FI83" i="56"/>
  <c r="FH83" i="56"/>
  <c r="FG83" i="56"/>
  <c r="FF83" i="56"/>
  <c r="FP83" i="56" s="1"/>
  <c r="FE83" i="56"/>
  <c r="FD83" i="56"/>
  <c r="FB83" i="56"/>
  <c r="FA83" i="56"/>
  <c r="EZ83" i="56"/>
  <c r="EY83" i="56"/>
  <c r="EX83" i="56"/>
  <c r="EW83" i="56"/>
  <c r="EV83" i="56"/>
  <c r="EU83" i="56"/>
  <c r="ET83" i="56"/>
  <c r="ES83" i="56"/>
  <c r="ER83" i="56"/>
  <c r="EQ83" i="56"/>
  <c r="EP83" i="56"/>
  <c r="EO83" i="56"/>
  <c r="EN83" i="56"/>
  <c r="EM83" i="56"/>
  <c r="EL83" i="56"/>
  <c r="EK83" i="56"/>
  <c r="EJ83" i="56"/>
  <c r="EI83" i="56"/>
  <c r="EH83" i="56"/>
  <c r="EG83" i="56"/>
  <c r="EF83" i="56"/>
  <c r="EE83" i="56"/>
  <c r="ED83" i="56"/>
  <c r="EC83" i="56"/>
  <c r="EB83" i="56"/>
  <c r="EA83" i="56"/>
  <c r="DU83" i="56"/>
  <c r="DT83" i="56"/>
  <c r="DS83" i="56"/>
  <c r="DR83" i="56"/>
  <c r="DQ83" i="56"/>
  <c r="DP83" i="56"/>
  <c r="DO83" i="56"/>
  <c r="DN83" i="56"/>
  <c r="DK83" i="56"/>
  <c r="DJ83" i="56"/>
  <c r="DI83" i="56"/>
  <c r="DH83" i="56"/>
  <c r="DG83" i="56"/>
  <c r="DF83" i="56"/>
  <c r="DE83" i="56"/>
  <c r="DD83" i="56"/>
  <c r="DB83" i="56"/>
  <c r="DA83" i="56"/>
  <c r="CV83" i="56"/>
  <c r="CU83" i="56"/>
  <c r="CT83" i="56"/>
  <c r="CS83" i="56"/>
  <c r="GN83" i="56" s="1"/>
  <c r="CR83" i="56"/>
  <c r="GM83" i="56" s="1"/>
  <c r="CQ83" i="56"/>
  <c r="GL83" i="56" s="1"/>
  <c r="CP83" i="56"/>
  <c r="GJ83" i="56" s="1"/>
  <c r="GK83" i="56" s="1"/>
  <c r="CO83" i="56"/>
  <c r="DZ83" i="56" s="1"/>
  <c r="CN83" i="56"/>
  <c r="DY83" i="56" s="1"/>
  <c r="CM83" i="56"/>
  <c r="DX83" i="56" s="1"/>
  <c r="CL83" i="56"/>
  <c r="DW83" i="56" s="1"/>
  <c r="CG83" i="56" a="1"/>
  <c r="CG83" i="56" s="1"/>
  <c r="AV83" i="56"/>
  <c r="J83" i="56"/>
  <c r="G83" i="56"/>
  <c r="HX146" i="56" a="1"/>
  <c r="HX146" i="56" s="1"/>
  <c r="IW146" i="56" s="1"/>
  <c r="HW146" i="56" a="1"/>
  <c r="HW146" i="56" s="1"/>
  <c r="IV146" i="56" s="1"/>
  <c r="HV146" i="56" a="1"/>
  <c r="HV146" i="56" s="1"/>
  <c r="IU146" i="56" s="1"/>
  <c r="HU146" i="56" a="1"/>
  <c r="HU146" i="56" s="1"/>
  <c r="IT146" i="56" s="1"/>
  <c r="HT146" i="56" a="1"/>
  <c r="HT146" i="56" s="1"/>
  <c r="IS146" i="56" s="1"/>
  <c r="HS146" i="56" a="1"/>
  <c r="HS146" i="56" s="1"/>
  <c r="IR146" i="56" s="1"/>
  <c r="HR146" i="56" a="1"/>
  <c r="HR146" i="56" s="1"/>
  <c r="IQ146" i="56" s="1"/>
  <c r="HQ146" i="56" a="1"/>
  <c r="HQ146" i="56" s="1"/>
  <c r="IP146" i="56" s="1"/>
  <c r="HP146" i="56" a="1"/>
  <c r="HP146" i="56" s="1"/>
  <c r="IO146" i="56" s="1"/>
  <c r="HL146" i="56"/>
  <c r="HJ146" i="56"/>
  <c r="HH146" i="56"/>
  <c r="HB146" i="56"/>
  <c r="HA146" i="56"/>
  <c r="GZ146" i="56"/>
  <c r="GY146" i="56"/>
  <c r="GX146" i="56"/>
  <c r="GW146" i="56"/>
  <c r="GV146" i="56"/>
  <c r="GU146" i="56"/>
  <c r="GT146" i="56"/>
  <c r="GP146" i="56"/>
  <c r="GI146" i="56"/>
  <c r="GH146" i="56"/>
  <c r="GG146" i="56"/>
  <c r="GF146" i="56"/>
  <c r="GE146" i="56"/>
  <c r="GB146" i="56"/>
  <c r="GA146" i="56"/>
  <c r="FZ146" i="56"/>
  <c r="FY146" i="56"/>
  <c r="FW146" i="56"/>
  <c r="FV146" i="56"/>
  <c r="FU146" i="56"/>
  <c r="FT146" i="56"/>
  <c r="FS146" i="56"/>
  <c r="FR146" i="56"/>
  <c r="FQ146" i="56"/>
  <c r="FJ146" i="56"/>
  <c r="FI146" i="56"/>
  <c r="FH146" i="56"/>
  <c r="FG146" i="56"/>
  <c r="FF146" i="56"/>
  <c r="FE146" i="56"/>
  <c r="FD146" i="56"/>
  <c r="FB146" i="56"/>
  <c r="FA146" i="56"/>
  <c r="EZ146" i="56"/>
  <c r="EY146" i="56"/>
  <c r="EX146" i="56"/>
  <c r="EW146" i="56"/>
  <c r="EV146" i="56"/>
  <c r="EU146" i="56"/>
  <c r="ET146" i="56"/>
  <c r="ES146" i="56"/>
  <c r="ER146" i="56"/>
  <c r="EQ146" i="56"/>
  <c r="EP146" i="56"/>
  <c r="EO146" i="56"/>
  <c r="EN146" i="56"/>
  <c r="EM146" i="56"/>
  <c r="EL146" i="56"/>
  <c r="EK146" i="56"/>
  <c r="EJ146" i="56"/>
  <c r="EI146" i="56"/>
  <c r="EH146" i="56"/>
  <c r="EG146" i="56"/>
  <c r="EF146" i="56"/>
  <c r="EE146" i="56"/>
  <c r="ED146" i="56"/>
  <c r="EC146" i="56"/>
  <c r="EB146" i="56"/>
  <c r="EA146" i="56"/>
  <c r="DU146" i="56"/>
  <c r="DT146" i="56"/>
  <c r="DS146" i="56"/>
  <c r="DR146" i="56"/>
  <c r="DQ146" i="56"/>
  <c r="DP146" i="56"/>
  <c r="DO146" i="56"/>
  <c r="DN146" i="56"/>
  <c r="DK146" i="56"/>
  <c r="DJ146" i="56"/>
  <c r="DI146" i="56"/>
  <c r="DH146" i="56"/>
  <c r="DG146" i="56"/>
  <c r="DF146" i="56"/>
  <c r="DE146" i="56"/>
  <c r="DD146" i="56"/>
  <c r="DB146" i="56"/>
  <c r="DA146" i="56"/>
  <c r="CV146" i="56"/>
  <c r="CU146" i="56"/>
  <c r="CT146" i="56"/>
  <c r="CS146" i="56"/>
  <c r="GN146" i="56" s="1"/>
  <c r="CR146" i="56"/>
  <c r="GM146" i="56" s="1"/>
  <c r="CQ146" i="56"/>
  <c r="GL146" i="56" s="1"/>
  <c r="CP146" i="56"/>
  <c r="GJ146" i="56" s="1"/>
  <c r="GK146" i="56" s="1"/>
  <c r="CO146" i="56"/>
  <c r="DZ146" i="56" s="1"/>
  <c r="CN146" i="56"/>
  <c r="DY146" i="56" s="1"/>
  <c r="CM146" i="56"/>
  <c r="DX146" i="56" s="1"/>
  <c r="CL146" i="56"/>
  <c r="DW146" i="56" s="1"/>
  <c r="CG146" i="56" a="1"/>
  <c r="CG146" i="56" s="1"/>
  <c r="AV146" i="56"/>
  <c r="J146" i="56"/>
  <c r="G146" i="56"/>
  <c r="IL23" i="56"/>
  <c r="HX23" i="56" a="1"/>
  <c r="HX23" i="56" s="1"/>
  <c r="IW23" i="56" s="1"/>
  <c r="HW23" i="56" a="1"/>
  <c r="HW23" i="56" s="1"/>
  <c r="IV23" i="56" s="1"/>
  <c r="HV23" i="56" a="1"/>
  <c r="HV23" i="56" s="1"/>
  <c r="IU23" i="56" s="1"/>
  <c r="HU23" i="56" a="1"/>
  <c r="HU23" i="56" s="1"/>
  <c r="IT23" i="56" s="1"/>
  <c r="HT23" i="56" a="1"/>
  <c r="HT23" i="56" s="1"/>
  <c r="IS23" i="56" s="1"/>
  <c r="HS23" i="56" a="1"/>
  <c r="HS23" i="56" s="1"/>
  <c r="IR23" i="56" s="1"/>
  <c r="HR23" i="56" a="1"/>
  <c r="HR23" i="56" s="1"/>
  <c r="IQ23" i="56" s="1"/>
  <c r="HQ23" i="56" a="1"/>
  <c r="HQ23" i="56" s="1"/>
  <c r="IP23" i="56" s="1"/>
  <c r="HP23" i="56" a="1"/>
  <c r="HP23" i="56" s="1"/>
  <c r="IO23" i="56" s="1"/>
  <c r="HL23" i="56"/>
  <c r="HJ23" i="56"/>
  <c r="HH23" i="56"/>
  <c r="HB23" i="56"/>
  <c r="HA23" i="56"/>
  <c r="GZ23" i="56"/>
  <c r="GY23" i="56"/>
  <c r="GX23" i="56"/>
  <c r="GW23" i="56"/>
  <c r="GV23" i="56"/>
  <c r="GU23" i="56"/>
  <c r="GT23" i="56"/>
  <c r="GP23" i="56"/>
  <c r="GI23" i="56"/>
  <c r="GH23" i="56"/>
  <c r="GG23" i="56"/>
  <c r="GF23" i="56"/>
  <c r="GE23" i="56"/>
  <c r="GD23" i="56"/>
  <c r="GC23" i="56"/>
  <c r="GB23" i="56"/>
  <c r="GA23" i="56"/>
  <c r="FZ23" i="56"/>
  <c r="FY23" i="56"/>
  <c r="FX23" i="56"/>
  <c r="FW23" i="56"/>
  <c r="FV23" i="56"/>
  <c r="FU23" i="56"/>
  <c r="FT23" i="56"/>
  <c r="FS23" i="56"/>
  <c r="FR23" i="56"/>
  <c r="FQ23" i="56"/>
  <c r="FJ23" i="56"/>
  <c r="FI23" i="56"/>
  <c r="FH23" i="56"/>
  <c r="FG23" i="56"/>
  <c r="FF23" i="56"/>
  <c r="FE23" i="56"/>
  <c r="FD23" i="56"/>
  <c r="FC23" i="56"/>
  <c r="FB23" i="56"/>
  <c r="FA23" i="56"/>
  <c r="EZ23" i="56"/>
  <c r="EY23" i="56"/>
  <c r="EX23" i="56"/>
  <c r="EW23" i="56"/>
  <c r="EV23" i="56"/>
  <c r="EU23" i="56"/>
  <c r="ET23" i="56"/>
  <c r="ES23" i="56"/>
  <c r="ER23" i="56"/>
  <c r="EQ23" i="56"/>
  <c r="EP23" i="56"/>
  <c r="EO23" i="56"/>
  <c r="EN23" i="56"/>
  <c r="EM23" i="56"/>
  <c r="EL23" i="56"/>
  <c r="EK23" i="56"/>
  <c r="EJ23" i="56"/>
  <c r="EI23" i="56"/>
  <c r="EH23" i="56"/>
  <c r="EG23" i="56"/>
  <c r="EF23" i="56"/>
  <c r="EE23" i="56"/>
  <c r="ED23" i="56"/>
  <c r="EC23" i="56"/>
  <c r="EB23" i="56"/>
  <c r="EA23" i="56"/>
  <c r="DV23" i="56"/>
  <c r="DU23" i="56"/>
  <c r="DT23" i="56"/>
  <c r="DS23" i="56"/>
  <c r="DR23" i="56"/>
  <c r="DQ23" i="56"/>
  <c r="DP23" i="56"/>
  <c r="DO23" i="56"/>
  <c r="DN23" i="56"/>
  <c r="DK23" i="56"/>
  <c r="DJ23" i="56"/>
  <c r="DI23" i="56"/>
  <c r="DH23" i="56"/>
  <c r="DG23" i="56"/>
  <c r="DF23" i="56"/>
  <c r="DE23" i="56"/>
  <c r="DD23" i="56"/>
  <c r="DC23" i="56"/>
  <c r="DB23" i="56"/>
  <c r="DA23" i="56"/>
  <c r="CV23" i="56"/>
  <c r="CU23" i="56"/>
  <c r="CT23" i="56"/>
  <c r="CS23" i="56"/>
  <c r="GN23" i="56" s="1"/>
  <c r="CR23" i="56"/>
  <c r="GM23" i="56" s="1"/>
  <c r="CQ23" i="56"/>
  <c r="GL23" i="56" s="1"/>
  <c r="CP23" i="56"/>
  <c r="GJ23" i="56" s="1"/>
  <c r="GK23" i="56" s="1"/>
  <c r="CO23" i="56"/>
  <c r="DZ23" i="56" s="1"/>
  <c r="CN23" i="56"/>
  <c r="DY23" i="56" s="1"/>
  <c r="CM23" i="56"/>
  <c r="DX23" i="56" s="1"/>
  <c r="CL23" i="56"/>
  <c r="DW23" i="56" s="1"/>
  <c r="CG23" i="56" a="1"/>
  <c r="CG23" i="56" s="1"/>
  <c r="IN23" i="56" s="1"/>
  <c r="IX23" i="56" s="1"/>
  <c r="AV23" i="56"/>
  <c r="J23" i="56"/>
  <c r="G23" i="56"/>
  <c r="IL22" i="56"/>
  <c r="HX22" i="56" a="1"/>
  <c r="HX22" i="56" s="1"/>
  <c r="IW22" i="56" s="1"/>
  <c r="HW22" i="56" a="1"/>
  <c r="HW22" i="56" s="1"/>
  <c r="IV22" i="56" s="1"/>
  <c r="HV22" i="56" a="1"/>
  <c r="HV22" i="56" s="1"/>
  <c r="IU22" i="56" s="1"/>
  <c r="HU22" i="56" a="1"/>
  <c r="HU22" i="56" s="1"/>
  <c r="IT22" i="56" s="1"/>
  <c r="HT22" i="56" a="1"/>
  <c r="HT22" i="56" s="1"/>
  <c r="IS22" i="56" s="1"/>
  <c r="HS22" i="56" a="1"/>
  <c r="HS22" i="56" s="1"/>
  <c r="IR22" i="56" s="1"/>
  <c r="HR22" i="56" a="1"/>
  <c r="HR22" i="56" s="1"/>
  <c r="IQ22" i="56" s="1"/>
  <c r="HQ22" i="56" a="1"/>
  <c r="HQ22" i="56" s="1"/>
  <c r="IP22" i="56" s="1"/>
  <c r="HP22" i="56" a="1"/>
  <c r="HP22" i="56" s="1"/>
  <c r="IO22" i="56" s="1"/>
  <c r="HL22" i="56"/>
  <c r="HJ22" i="56"/>
  <c r="HH22" i="56"/>
  <c r="HI22" i="56" s="1"/>
  <c r="HB22" i="56"/>
  <c r="HA22" i="56"/>
  <c r="GZ22" i="56"/>
  <c r="GY22" i="56"/>
  <c r="GX22" i="56"/>
  <c r="GW22" i="56"/>
  <c r="GV22" i="56"/>
  <c r="GU22" i="56"/>
  <c r="GT22" i="56"/>
  <c r="GP22" i="56"/>
  <c r="GI22" i="56"/>
  <c r="GH22" i="56"/>
  <c r="GG22" i="56"/>
  <c r="GF22" i="56"/>
  <c r="GE22" i="56"/>
  <c r="GD22" i="56"/>
  <c r="GC22" i="56"/>
  <c r="GB22" i="56"/>
  <c r="GA22" i="56"/>
  <c r="FZ22" i="56"/>
  <c r="FY22" i="56"/>
  <c r="FX22" i="56"/>
  <c r="FW22" i="56"/>
  <c r="FV22" i="56"/>
  <c r="FU22" i="56"/>
  <c r="FT22" i="56"/>
  <c r="FS22" i="56"/>
  <c r="FR22" i="56"/>
  <c r="FQ22" i="56"/>
  <c r="FJ22" i="56"/>
  <c r="FI22" i="56"/>
  <c r="FH22" i="56"/>
  <c r="FG22" i="56"/>
  <c r="FF22" i="56"/>
  <c r="FE22" i="56"/>
  <c r="FD22" i="56"/>
  <c r="FC22" i="56"/>
  <c r="FB22" i="56"/>
  <c r="FA22" i="56"/>
  <c r="EZ22" i="56"/>
  <c r="EY22" i="56"/>
  <c r="EX22" i="56"/>
  <c r="EW22" i="56"/>
  <c r="EV22" i="56"/>
  <c r="EU22" i="56"/>
  <c r="ET22" i="56"/>
  <c r="ES22" i="56"/>
  <c r="ER22" i="56"/>
  <c r="EQ22" i="56"/>
  <c r="EP22" i="56"/>
  <c r="EO22" i="56"/>
  <c r="EN22" i="56"/>
  <c r="EM22" i="56"/>
  <c r="EL22" i="56"/>
  <c r="EK22" i="56"/>
  <c r="EJ22" i="56"/>
  <c r="EI22" i="56"/>
  <c r="EH22" i="56"/>
  <c r="EG22" i="56"/>
  <c r="EF22" i="56"/>
  <c r="EE22" i="56"/>
  <c r="ED22" i="56"/>
  <c r="EC22" i="56"/>
  <c r="EB22" i="56"/>
  <c r="EA22" i="56"/>
  <c r="DV22" i="56"/>
  <c r="DU22" i="56"/>
  <c r="DT22" i="56"/>
  <c r="DS22" i="56"/>
  <c r="DR22" i="56"/>
  <c r="DQ22" i="56"/>
  <c r="DP22" i="56"/>
  <c r="DO22" i="56"/>
  <c r="DN22" i="56"/>
  <c r="DK22" i="56"/>
  <c r="DJ22" i="56"/>
  <c r="DI22" i="56"/>
  <c r="DH22" i="56"/>
  <c r="DG22" i="56"/>
  <c r="DF22" i="56"/>
  <c r="DE22" i="56"/>
  <c r="DD22" i="56"/>
  <c r="DC22" i="56"/>
  <c r="DB22" i="56"/>
  <c r="DA22" i="56"/>
  <c r="CV22" i="56"/>
  <c r="CU22" i="56"/>
  <c r="CT22" i="56"/>
  <c r="CS22" i="56"/>
  <c r="GN22" i="56" s="1"/>
  <c r="CR22" i="56"/>
  <c r="GM22" i="56" s="1"/>
  <c r="CQ22" i="56"/>
  <c r="GL22" i="56" s="1"/>
  <c r="CP22" i="56"/>
  <c r="GJ22" i="56" s="1"/>
  <c r="GK22" i="56" s="1"/>
  <c r="CO22" i="56"/>
  <c r="DZ22" i="56" s="1"/>
  <c r="CN22" i="56"/>
  <c r="DY22" i="56" s="1"/>
  <c r="CM22" i="56"/>
  <c r="DX22" i="56" s="1"/>
  <c r="CL22" i="56"/>
  <c r="DW22" i="56" s="1"/>
  <c r="CG22" i="56" a="1"/>
  <c r="CG22" i="56" s="1"/>
  <c r="AV22" i="56"/>
  <c r="J22" i="56"/>
  <c r="G22" i="56"/>
  <c r="HX171" i="56" a="1"/>
  <c r="HX171" i="56" s="1"/>
  <c r="IW171" i="56" s="1"/>
  <c r="HW171" i="56" a="1"/>
  <c r="HW171" i="56" s="1"/>
  <c r="IV171" i="56" s="1"/>
  <c r="HV171" i="56" a="1"/>
  <c r="HV171" i="56" s="1"/>
  <c r="IU171" i="56" s="1"/>
  <c r="HU171" i="56" a="1"/>
  <c r="HU171" i="56" s="1"/>
  <c r="IT171" i="56" s="1"/>
  <c r="HT171" i="56" a="1"/>
  <c r="HT171" i="56" s="1"/>
  <c r="IS171" i="56" s="1"/>
  <c r="HS171" i="56" a="1"/>
  <c r="HS171" i="56" s="1"/>
  <c r="IR171" i="56" s="1"/>
  <c r="HR171" i="56" a="1"/>
  <c r="HR171" i="56" s="1"/>
  <c r="IQ171" i="56" s="1"/>
  <c r="HQ171" i="56" a="1"/>
  <c r="HQ171" i="56" s="1"/>
  <c r="IP171" i="56" s="1"/>
  <c r="HP171" i="56" a="1"/>
  <c r="HP171" i="56" s="1"/>
  <c r="IO171" i="56" s="1"/>
  <c r="HL171" i="56"/>
  <c r="HJ171" i="56"/>
  <c r="HH171" i="56"/>
  <c r="HB171" i="56"/>
  <c r="HA171" i="56"/>
  <c r="GZ171" i="56"/>
  <c r="GY171" i="56"/>
  <c r="GX171" i="56"/>
  <c r="GW171" i="56"/>
  <c r="GV171" i="56"/>
  <c r="GU171" i="56"/>
  <c r="GT171" i="56"/>
  <c r="GP171" i="56"/>
  <c r="GI171" i="56"/>
  <c r="GH171" i="56"/>
  <c r="GG171" i="56"/>
  <c r="GF171" i="56"/>
  <c r="GE171" i="56"/>
  <c r="GB171" i="56"/>
  <c r="GA171" i="56"/>
  <c r="FZ171" i="56"/>
  <c r="FY171" i="56"/>
  <c r="FW171" i="56"/>
  <c r="FV171" i="56"/>
  <c r="FU171" i="56"/>
  <c r="FT171" i="56"/>
  <c r="FS171" i="56"/>
  <c r="FR171" i="56"/>
  <c r="FQ171" i="56"/>
  <c r="FJ171" i="56"/>
  <c r="FI171" i="56"/>
  <c r="FH171" i="56"/>
  <c r="FG171" i="56"/>
  <c r="FF171" i="56"/>
  <c r="FP171" i="56" s="1"/>
  <c r="FE171" i="56"/>
  <c r="FD171" i="56"/>
  <c r="FB171" i="56"/>
  <c r="FA171" i="56"/>
  <c r="EZ171" i="56"/>
  <c r="EY171" i="56"/>
  <c r="EX171" i="56"/>
  <c r="EW171" i="56"/>
  <c r="EV171" i="56"/>
  <c r="EU171" i="56"/>
  <c r="ET171" i="56"/>
  <c r="ES171" i="56"/>
  <c r="ER171" i="56"/>
  <c r="EQ171" i="56"/>
  <c r="EP171" i="56"/>
  <c r="EO171" i="56"/>
  <c r="EN171" i="56"/>
  <c r="EM171" i="56"/>
  <c r="EL171" i="56"/>
  <c r="EK171" i="56"/>
  <c r="EJ171" i="56"/>
  <c r="EI171" i="56"/>
  <c r="EH171" i="56"/>
  <c r="EG171" i="56"/>
  <c r="EF171" i="56"/>
  <c r="EE171" i="56"/>
  <c r="ED171" i="56"/>
  <c r="EC171" i="56"/>
  <c r="EB171" i="56"/>
  <c r="EA171" i="56"/>
  <c r="DU171" i="56"/>
  <c r="DT171" i="56"/>
  <c r="DS171" i="56"/>
  <c r="DR171" i="56"/>
  <c r="DQ171" i="56"/>
  <c r="DP171" i="56"/>
  <c r="DO171" i="56"/>
  <c r="DN171" i="56"/>
  <c r="DK171" i="56"/>
  <c r="DJ171" i="56"/>
  <c r="DI171" i="56"/>
  <c r="DH171" i="56"/>
  <c r="DG171" i="56"/>
  <c r="DF171" i="56"/>
  <c r="DE171" i="56"/>
  <c r="DD171" i="56"/>
  <c r="DB171" i="56"/>
  <c r="DA171" i="56"/>
  <c r="CV171" i="56"/>
  <c r="CU171" i="56"/>
  <c r="CT171" i="56"/>
  <c r="CS171" i="56"/>
  <c r="GN171" i="56" s="1"/>
  <c r="CR171" i="56"/>
  <c r="GM171" i="56" s="1"/>
  <c r="CQ171" i="56"/>
  <c r="GL171" i="56" s="1"/>
  <c r="CP171" i="56"/>
  <c r="GJ171" i="56" s="1"/>
  <c r="GK171" i="56" s="1"/>
  <c r="CO171" i="56"/>
  <c r="DZ171" i="56" s="1"/>
  <c r="CN171" i="56"/>
  <c r="DY171" i="56" s="1"/>
  <c r="CM171" i="56"/>
  <c r="DX171" i="56" s="1"/>
  <c r="CL171" i="56"/>
  <c r="DW171" i="56" s="1"/>
  <c r="CG171" i="56" a="1"/>
  <c r="CG171" i="56" s="1"/>
  <c r="IN171" i="56" s="1"/>
  <c r="IX171" i="56" s="1"/>
  <c r="AV171" i="56"/>
  <c r="J171" i="56"/>
  <c r="G171" i="56"/>
  <c r="HX111" i="56" a="1"/>
  <c r="HX111" i="56" s="1"/>
  <c r="IW111" i="56" s="1"/>
  <c r="HW111" i="56" a="1"/>
  <c r="HW111" i="56" s="1"/>
  <c r="IV111" i="56" s="1"/>
  <c r="HV111" i="56" a="1"/>
  <c r="HV111" i="56" s="1"/>
  <c r="IU111" i="56" s="1"/>
  <c r="HU111" i="56" a="1"/>
  <c r="HU111" i="56" s="1"/>
  <c r="IT111" i="56" s="1"/>
  <c r="HT111" i="56" a="1"/>
  <c r="HT111" i="56" s="1"/>
  <c r="IS111" i="56" s="1"/>
  <c r="HS111" i="56" a="1"/>
  <c r="HS111" i="56" s="1"/>
  <c r="IR111" i="56" s="1"/>
  <c r="HR111" i="56" a="1"/>
  <c r="HR111" i="56" s="1"/>
  <c r="IQ111" i="56" s="1"/>
  <c r="HQ111" i="56" a="1"/>
  <c r="HQ111" i="56" s="1"/>
  <c r="IP111" i="56" s="1"/>
  <c r="HP111" i="56" a="1"/>
  <c r="HP111" i="56" s="1"/>
  <c r="IO111" i="56" s="1"/>
  <c r="HL111" i="56"/>
  <c r="HJ111" i="56"/>
  <c r="HH111" i="56"/>
  <c r="HB111" i="56"/>
  <c r="HA111" i="56"/>
  <c r="GZ111" i="56"/>
  <c r="GY111" i="56"/>
  <c r="GX111" i="56"/>
  <c r="GW111" i="56"/>
  <c r="GV111" i="56"/>
  <c r="GU111" i="56"/>
  <c r="GT111" i="56"/>
  <c r="GP111" i="56"/>
  <c r="GI111" i="56"/>
  <c r="GH111" i="56"/>
  <c r="GG111" i="56"/>
  <c r="GF111" i="56"/>
  <c r="GE111" i="56"/>
  <c r="GB111" i="56"/>
  <c r="GA111" i="56"/>
  <c r="FZ111" i="56"/>
  <c r="FY111" i="56"/>
  <c r="FW111" i="56"/>
  <c r="FV111" i="56"/>
  <c r="FU111" i="56"/>
  <c r="FT111" i="56"/>
  <c r="FS111" i="56"/>
  <c r="FR111" i="56"/>
  <c r="FQ111" i="56"/>
  <c r="FJ111" i="56"/>
  <c r="FI111" i="56"/>
  <c r="FH111" i="56"/>
  <c r="FG111" i="56"/>
  <c r="FF111" i="56"/>
  <c r="FE111" i="56"/>
  <c r="FD111" i="56"/>
  <c r="FB111" i="56"/>
  <c r="FA111" i="56"/>
  <c r="EZ111" i="56"/>
  <c r="EY111" i="56"/>
  <c r="EX111" i="56"/>
  <c r="EW111" i="56"/>
  <c r="EV111" i="56"/>
  <c r="EU111" i="56"/>
  <c r="ET111" i="56"/>
  <c r="ES111" i="56"/>
  <c r="ER111" i="56"/>
  <c r="EQ111" i="56"/>
  <c r="EP111" i="56"/>
  <c r="EO111" i="56"/>
  <c r="EN111" i="56"/>
  <c r="EM111" i="56"/>
  <c r="EL111" i="56"/>
  <c r="EK111" i="56"/>
  <c r="EJ111" i="56"/>
  <c r="EI111" i="56"/>
  <c r="EH111" i="56"/>
  <c r="EG111" i="56"/>
  <c r="EF111" i="56"/>
  <c r="EE111" i="56"/>
  <c r="ED111" i="56"/>
  <c r="EC111" i="56"/>
  <c r="EB111" i="56"/>
  <c r="EA111" i="56"/>
  <c r="DU111" i="56"/>
  <c r="DT111" i="56"/>
  <c r="DS111" i="56"/>
  <c r="DR111" i="56"/>
  <c r="DQ111" i="56"/>
  <c r="DP111" i="56"/>
  <c r="DO111" i="56"/>
  <c r="DN111" i="56"/>
  <c r="DK111" i="56"/>
  <c r="DJ111" i="56"/>
  <c r="DI111" i="56"/>
  <c r="DH111" i="56"/>
  <c r="DG111" i="56"/>
  <c r="DF111" i="56"/>
  <c r="DE111" i="56"/>
  <c r="DD111" i="56"/>
  <c r="DB111" i="56"/>
  <c r="DA111" i="56"/>
  <c r="CV111" i="56"/>
  <c r="CU111" i="56"/>
  <c r="CT111" i="56"/>
  <c r="CS111" i="56"/>
  <c r="GN111" i="56" s="1"/>
  <c r="CR111" i="56"/>
  <c r="GM111" i="56" s="1"/>
  <c r="CQ111" i="56"/>
  <c r="GL111" i="56" s="1"/>
  <c r="CP111" i="56"/>
  <c r="GJ111" i="56" s="1"/>
  <c r="GK111" i="56" s="1"/>
  <c r="CO111" i="56"/>
  <c r="DZ111" i="56" s="1"/>
  <c r="CN111" i="56"/>
  <c r="DY111" i="56" s="1"/>
  <c r="CM111" i="56"/>
  <c r="DX111" i="56" s="1"/>
  <c r="CL111" i="56"/>
  <c r="DW111" i="56" s="1"/>
  <c r="CG111" i="56" a="1"/>
  <c r="CG111" i="56" s="1"/>
  <c r="AV111" i="56"/>
  <c r="J111" i="56"/>
  <c r="G111" i="56"/>
  <c r="IL21" i="56"/>
  <c r="HX21" i="56" a="1"/>
  <c r="HX21" i="56" s="1"/>
  <c r="IW21" i="56" s="1"/>
  <c r="HW21" i="56" a="1"/>
  <c r="HW21" i="56" s="1"/>
  <c r="IV21" i="56" s="1"/>
  <c r="HV21" i="56" a="1"/>
  <c r="HV21" i="56" s="1"/>
  <c r="IU21" i="56" s="1"/>
  <c r="HU21" i="56" a="1"/>
  <c r="HU21" i="56" s="1"/>
  <c r="IT21" i="56" s="1"/>
  <c r="HT21" i="56" a="1"/>
  <c r="HT21" i="56" s="1"/>
  <c r="IS21" i="56" s="1"/>
  <c r="HS21" i="56" a="1"/>
  <c r="HS21" i="56" s="1"/>
  <c r="IR21" i="56" s="1"/>
  <c r="HR21" i="56" a="1"/>
  <c r="HR21" i="56" s="1"/>
  <c r="IQ21" i="56" s="1"/>
  <c r="HQ21" i="56" a="1"/>
  <c r="HQ21" i="56" s="1"/>
  <c r="IP21" i="56" s="1"/>
  <c r="HP21" i="56" a="1"/>
  <c r="HP21" i="56" s="1"/>
  <c r="IO21" i="56" s="1"/>
  <c r="HL21" i="56"/>
  <c r="HJ21" i="56"/>
  <c r="HH21" i="56"/>
  <c r="HB21" i="56"/>
  <c r="HA21" i="56"/>
  <c r="GZ21" i="56"/>
  <c r="GY21" i="56"/>
  <c r="GX21" i="56"/>
  <c r="GW21" i="56"/>
  <c r="GV21" i="56"/>
  <c r="GU21" i="56"/>
  <c r="GT21" i="56"/>
  <c r="GP21" i="56"/>
  <c r="GI21" i="56"/>
  <c r="GH21" i="56"/>
  <c r="GG21" i="56"/>
  <c r="GF21" i="56"/>
  <c r="GE21" i="56"/>
  <c r="GD21" i="56"/>
  <c r="GC21" i="56"/>
  <c r="GB21" i="56"/>
  <c r="GA21" i="56"/>
  <c r="FZ21" i="56"/>
  <c r="FY21" i="56"/>
  <c r="FX21" i="56"/>
  <c r="FW21" i="56"/>
  <c r="FV21" i="56"/>
  <c r="FU21" i="56"/>
  <c r="FT21" i="56"/>
  <c r="FS21" i="56"/>
  <c r="FR21" i="56"/>
  <c r="FQ21" i="56"/>
  <c r="FJ21" i="56"/>
  <c r="FI21" i="56"/>
  <c r="FH21" i="56"/>
  <c r="FG21" i="56"/>
  <c r="FF21" i="56"/>
  <c r="FP21" i="56" s="1"/>
  <c r="FE21" i="56"/>
  <c r="FD21" i="56"/>
  <c r="FC21" i="56"/>
  <c r="FB21" i="56"/>
  <c r="FA21" i="56"/>
  <c r="EZ21" i="56"/>
  <c r="EY21" i="56"/>
  <c r="EX21" i="56"/>
  <c r="EW21" i="56"/>
  <c r="EV21" i="56"/>
  <c r="EU21" i="56"/>
  <c r="ET21" i="56"/>
  <c r="ES21" i="56"/>
  <c r="ER21" i="56"/>
  <c r="EQ21" i="56"/>
  <c r="EP21" i="56"/>
  <c r="EO21" i="56"/>
  <c r="EN21" i="56"/>
  <c r="EM21" i="56"/>
  <c r="EL21" i="56"/>
  <c r="EK21" i="56"/>
  <c r="EJ21" i="56"/>
  <c r="EI21" i="56"/>
  <c r="EH21" i="56"/>
  <c r="EG21" i="56"/>
  <c r="EF21" i="56"/>
  <c r="EE21" i="56"/>
  <c r="ED21" i="56"/>
  <c r="EC21" i="56"/>
  <c r="EB21" i="56"/>
  <c r="EA21" i="56"/>
  <c r="DV21" i="56"/>
  <c r="DU21" i="56"/>
  <c r="DT21" i="56"/>
  <c r="DS21" i="56"/>
  <c r="DR21" i="56"/>
  <c r="DQ21" i="56"/>
  <c r="DP21" i="56"/>
  <c r="DO21" i="56"/>
  <c r="DN21" i="56"/>
  <c r="DK21" i="56"/>
  <c r="DJ21" i="56"/>
  <c r="DI21" i="56"/>
  <c r="DH21" i="56"/>
  <c r="DG21" i="56"/>
  <c r="DF21" i="56"/>
  <c r="DE21" i="56"/>
  <c r="DD21" i="56"/>
  <c r="DC21" i="56"/>
  <c r="DB21" i="56"/>
  <c r="DA21" i="56"/>
  <c r="CV21" i="56"/>
  <c r="CU21" i="56"/>
  <c r="CT21" i="56"/>
  <c r="CS21" i="56"/>
  <c r="GN21" i="56" s="1"/>
  <c r="CR21" i="56"/>
  <c r="GM21" i="56" s="1"/>
  <c r="CQ21" i="56"/>
  <c r="GL21" i="56" s="1"/>
  <c r="CP21" i="56"/>
  <c r="GJ21" i="56" s="1"/>
  <c r="GK21" i="56" s="1"/>
  <c r="CO21" i="56"/>
  <c r="DZ21" i="56" s="1"/>
  <c r="CN21" i="56"/>
  <c r="DY21" i="56" s="1"/>
  <c r="CM21" i="56"/>
  <c r="DX21" i="56" s="1"/>
  <c r="CL21" i="56"/>
  <c r="DW21" i="56" s="1"/>
  <c r="CG21" i="56" a="1"/>
  <c r="CG21" i="56" s="1"/>
  <c r="AV21" i="56"/>
  <c r="J21" i="56"/>
  <c r="G21" i="56"/>
  <c r="HX106" i="56" a="1"/>
  <c r="HX106" i="56" s="1"/>
  <c r="IW106" i="56" s="1"/>
  <c r="HW106" i="56" a="1"/>
  <c r="HW106" i="56" s="1"/>
  <c r="IV106" i="56" s="1"/>
  <c r="HV106" i="56" a="1"/>
  <c r="HV106" i="56" s="1"/>
  <c r="IU106" i="56" s="1"/>
  <c r="HU106" i="56" a="1"/>
  <c r="HU106" i="56" s="1"/>
  <c r="IT106" i="56" s="1"/>
  <c r="HT106" i="56" a="1"/>
  <c r="HT106" i="56" s="1"/>
  <c r="IS106" i="56" s="1"/>
  <c r="HS106" i="56" a="1"/>
  <c r="HS106" i="56" s="1"/>
  <c r="IR106" i="56" s="1"/>
  <c r="HR106" i="56" a="1"/>
  <c r="HR106" i="56" s="1"/>
  <c r="IQ106" i="56" s="1"/>
  <c r="HQ106" i="56" a="1"/>
  <c r="HQ106" i="56" s="1"/>
  <c r="IP106" i="56" s="1"/>
  <c r="HP106" i="56" a="1"/>
  <c r="HP106" i="56" s="1"/>
  <c r="IO106" i="56" s="1"/>
  <c r="HL106" i="56"/>
  <c r="HJ106" i="56"/>
  <c r="HH106" i="56"/>
  <c r="HB106" i="56"/>
  <c r="HA106" i="56"/>
  <c r="GZ106" i="56"/>
  <c r="GY106" i="56"/>
  <c r="GX106" i="56"/>
  <c r="GW106" i="56"/>
  <c r="GV106" i="56"/>
  <c r="GU106" i="56"/>
  <c r="GT106" i="56"/>
  <c r="GP106" i="56"/>
  <c r="GI106" i="56"/>
  <c r="GH106" i="56"/>
  <c r="GG106" i="56"/>
  <c r="GF106" i="56"/>
  <c r="GE106" i="56"/>
  <c r="GB106" i="56"/>
  <c r="GA106" i="56"/>
  <c r="FZ106" i="56"/>
  <c r="FY106" i="56"/>
  <c r="FW106" i="56"/>
  <c r="FV106" i="56"/>
  <c r="FU106" i="56"/>
  <c r="FT106" i="56"/>
  <c r="FS106" i="56"/>
  <c r="FR106" i="56"/>
  <c r="FQ106" i="56"/>
  <c r="FJ106" i="56"/>
  <c r="FI106" i="56"/>
  <c r="FH106" i="56"/>
  <c r="FG106" i="56"/>
  <c r="FF106" i="56"/>
  <c r="FE106" i="56"/>
  <c r="FD106" i="56"/>
  <c r="FB106" i="56"/>
  <c r="FA106" i="56"/>
  <c r="EZ106" i="56"/>
  <c r="EY106" i="56"/>
  <c r="EX106" i="56"/>
  <c r="EW106" i="56"/>
  <c r="EV106" i="56"/>
  <c r="EU106" i="56"/>
  <c r="ET106" i="56"/>
  <c r="ES106" i="56"/>
  <c r="ER106" i="56"/>
  <c r="EQ106" i="56"/>
  <c r="EP106" i="56"/>
  <c r="EO106" i="56"/>
  <c r="EN106" i="56"/>
  <c r="EM106" i="56"/>
  <c r="EL106" i="56"/>
  <c r="EK106" i="56"/>
  <c r="EJ106" i="56"/>
  <c r="EI106" i="56"/>
  <c r="EH106" i="56"/>
  <c r="EG106" i="56"/>
  <c r="EF106" i="56"/>
  <c r="EE106" i="56"/>
  <c r="ED106" i="56"/>
  <c r="EC106" i="56"/>
  <c r="EB106" i="56"/>
  <c r="EA106" i="56"/>
  <c r="DU106" i="56"/>
  <c r="DT106" i="56"/>
  <c r="DS106" i="56"/>
  <c r="DR106" i="56"/>
  <c r="DQ106" i="56"/>
  <c r="DP106" i="56"/>
  <c r="DO106" i="56"/>
  <c r="DN106" i="56"/>
  <c r="DK106" i="56"/>
  <c r="DJ106" i="56"/>
  <c r="DI106" i="56"/>
  <c r="DH106" i="56"/>
  <c r="DG106" i="56"/>
  <c r="DF106" i="56"/>
  <c r="DE106" i="56"/>
  <c r="DD106" i="56"/>
  <c r="DB106" i="56"/>
  <c r="DA106" i="56"/>
  <c r="CV106" i="56"/>
  <c r="CU106" i="56"/>
  <c r="CT106" i="56"/>
  <c r="CS106" i="56"/>
  <c r="GN106" i="56" s="1"/>
  <c r="CR106" i="56"/>
  <c r="GM106" i="56" s="1"/>
  <c r="CQ106" i="56"/>
  <c r="GL106" i="56" s="1"/>
  <c r="CP106" i="56"/>
  <c r="GJ106" i="56" s="1"/>
  <c r="GK106" i="56" s="1"/>
  <c r="CO106" i="56"/>
  <c r="DZ106" i="56" s="1"/>
  <c r="CN106" i="56"/>
  <c r="DY106" i="56" s="1"/>
  <c r="CM106" i="56"/>
  <c r="DX106" i="56" s="1"/>
  <c r="CL106" i="56"/>
  <c r="DW106" i="56" s="1"/>
  <c r="CG106" i="56" a="1"/>
  <c r="CG106" i="56" s="1"/>
  <c r="AV106" i="56"/>
  <c r="J106" i="56"/>
  <c r="G106" i="56"/>
  <c r="HX105" i="56" a="1"/>
  <c r="HX105" i="56" s="1"/>
  <c r="IW105" i="56" s="1"/>
  <c r="HW105" i="56" a="1"/>
  <c r="HW105" i="56" s="1"/>
  <c r="IV105" i="56" s="1"/>
  <c r="HV105" i="56" a="1"/>
  <c r="HV105" i="56" s="1"/>
  <c r="IU105" i="56" s="1"/>
  <c r="HU105" i="56" a="1"/>
  <c r="HU105" i="56" s="1"/>
  <c r="IT105" i="56" s="1"/>
  <c r="HT105" i="56" a="1"/>
  <c r="HT105" i="56" s="1"/>
  <c r="IS105" i="56" s="1"/>
  <c r="HS105" i="56" a="1"/>
  <c r="HS105" i="56" s="1"/>
  <c r="IR105" i="56" s="1"/>
  <c r="HR105" i="56" a="1"/>
  <c r="HR105" i="56" s="1"/>
  <c r="IQ105" i="56" s="1"/>
  <c r="HQ105" i="56" a="1"/>
  <c r="HQ105" i="56" s="1"/>
  <c r="IP105" i="56" s="1"/>
  <c r="HP105" i="56" a="1"/>
  <c r="HP105" i="56" s="1"/>
  <c r="IO105" i="56" s="1"/>
  <c r="HL105" i="56"/>
  <c r="HJ105" i="56"/>
  <c r="HH105" i="56"/>
  <c r="HB105" i="56"/>
  <c r="HA105" i="56"/>
  <c r="GZ105" i="56"/>
  <c r="GY105" i="56"/>
  <c r="GX105" i="56"/>
  <c r="GW105" i="56"/>
  <c r="GV105" i="56"/>
  <c r="GU105" i="56"/>
  <c r="GT105" i="56"/>
  <c r="GP105" i="56"/>
  <c r="GI105" i="56"/>
  <c r="GH105" i="56"/>
  <c r="GG105" i="56"/>
  <c r="GF105" i="56"/>
  <c r="GE105" i="56"/>
  <c r="GB105" i="56"/>
  <c r="GA105" i="56"/>
  <c r="FZ105" i="56"/>
  <c r="FY105" i="56"/>
  <c r="FW105" i="56"/>
  <c r="FV105" i="56"/>
  <c r="FU105" i="56"/>
  <c r="FT105" i="56"/>
  <c r="FS105" i="56"/>
  <c r="FR105" i="56"/>
  <c r="FQ105" i="56"/>
  <c r="FJ105" i="56"/>
  <c r="FI105" i="56"/>
  <c r="FH105" i="56"/>
  <c r="FG105" i="56"/>
  <c r="FF105" i="56"/>
  <c r="FP105" i="56" s="1"/>
  <c r="FE105" i="56"/>
  <c r="FD105" i="56"/>
  <c r="FB105" i="56"/>
  <c r="FA105" i="56"/>
  <c r="EZ105" i="56"/>
  <c r="EY105" i="56"/>
  <c r="EX105" i="56"/>
  <c r="EW105" i="56"/>
  <c r="EV105" i="56"/>
  <c r="EU105" i="56"/>
  <c r="ET105" i="56"/>
  <c r="ES105" i="56"/>
  <c r="ER105" i="56"/>
  <c r="EQ105" i="56"/>
  <c r="EP105" i="56"/>
  <c r="EO105" i="56"/>
  <c r="EN105" i="56"/>
  <c r="EM105" i="56"/>
  <c r="EL105" i="56"/>
  <c r="EK105" i="56"/>
  <c r="EJ105" i="56"/>
  <c r="EI105" i="56"/>
  <c r="EH105" i="56"/>
  <c r="EG105" i="56"/>
  <c r="EF105" i="56"/>
  <c r="EE105" i="56"/>
  <c r="ED105" i="56"/>
  <c r="EC105" i="56"/>
  <c r="EB105" i="56"/>
  <c r="EA105" i="56"/>
  <c r="DU105" i="56"/>
  <c r="DT105" i="56"/>
  <c r="DS105" i="56"/>
  <c r="DR105" i="56"/>
  <c r="DQ105" i="56"/>
  <c r="DP105" i="56"/>
  <c r="DO105" i="56"/>
  <c r="DN105" i="56"/>
  <c r="DK105" i="56"/>
  <c r="DJ105" i="56"/>
  <c r="DI105" i="56"/>
  <c r="DH105" i="56"/>
  <c r="DG105" i="56"/>
  <c r="DF105" i="56"/>
  <c r="DE105" i="56"/>
  <c r="DD105" i="56"/>
  <c r="DB105" i="56"/>
  <c r="DA105" i="56"/>
  <c r="CV105" i="56"/>
  <c r="CU105" i="56"/>
  <c r="CT105" i="56"/>
  <c r="CS105" i="56"/>
  <c r="GN105" i="56" s="1"/>
  <c r="CR105" i="56"/>
  <c r="GM105" i="56" s="1"/>
  <c r="CQ105" i="56"/>
  <c r="GL105" i="56" s="1"/>
  <c r="CP105" i="56"/>
  <c r="GJ105" i="56" s="1"/>
  <c r="GK105" i="56" s="1"/>
  <c r="CO105" i="56"/>
  <c r="DZ105" i="56" s="1"/>
  <c r="CN105" i="56"/>
  <c r="DY105" i="56" s="1"/>
  <c r="CM105" i="56"/>
  <c r="DX105" i="56" s="1"/>
  <c r="CL105" i="56"/>
  <c r="DW105" i="56" s="1"/>
  <c r="CG105" i="56" a="1"/>
  <c r="CG105" i="56" s="1"/>
  <c r="IM105" i="56" s="1"/>
  <c r="AV105" i="56"/>
  <c r="J105" i="56"/>
  <c r="G105" i="56"/>
  <c r="HX104" i="56" a="1"/>
  <c r="HX104" i="56" s="1"/>
  <c r="IW104" i="56" s="1"/>
  <c r="HW104" i="56" a="1"/>
  <c r="HW104" i="56" s="1"/>
  <c r="IV104" i="56" s="1"/>
  <c r="HV104" i="56" a="1"/>
  <c r="HV104" i="56" s="1"/>
  <c r="IU104" i="56" s="1"/>
  <c r="HU104" i="56" a="1"/>
  <c r="HU104" i="56" s="1"/>
  <c r="IT104" i="56" s="1"/>
  <c r="HT104" i="56" a="1"/>
  <c r="HT104" i="56" s="1"/>
  <c r="IS104" i="56" s="1"/>
  <c r="HS104" i="56" a="1"/>
  <c r="HS104" i="56" s="1"/>
  <c r="IR104" i="56" s="1"/>
  <c r="HR104" i="56" a="1"/>
  <c r="HR104" i="56" s="1"/>
  <c r="IQ104" i="56" s="1"/>
  <c r="HQ104" i="56" a="1"/>
  <c r="HQ104" i="56" s="1"/>
  <c r="IP104" i="56" s="1"/>
  <c r="HP104" i="56" a="1"/>
  <c r="HP104" i="56" s="1"/>
  <c r="IO104" i="56" s="1"/>
  <c r="HL104" i="56"/>
  <c r="HJ104" i="56"/>
  <c r="HH104" i="56"/>
  <c r="HB104" i="56"/>
  <c r="HA104" i="56"/>
  <c r="GZ104" i="56"/>
  <c r="GY104" i="56"/>
  <c r="GX104" i="56"/>
  <c r="GW104" i="56"/>
  <c r="GV104" i="56"/>
  <c r="GU104" i="56"/>
  <c r="GT104" i="56"/>
  <c r="GP104" i="56"/>
  <c r="GI104" i="56"/>
  <c r="GH104" i="56"/>
  <c r="GG104" i="56"/>
  <c r="GF104" i="56"/>
  <c r="GE104" i="56"/>
  <c r="GB104" i="56"/>
  <c r="GA104" i="56"/>
  <c r="FZ104" i="56"/>
  <c r="FY104" i="56"/>
  <c r="FW104" i="56"/>
  <c r="FV104" i="56"/>
  <c r="FU104" i="56"/>
  <c r="FT104" i="56"/>
  <c r="FS104" i="56"/>
  <c r="FR104" i="56"/>
  <c r="FQ104" i="56"/>
  <c r="FJ104" i="56"/>
  <c r="FI104" i="56"/>
  <c r="FH104" i="56"/>
  <c r="FG104" i="56"/>
  <c r="FF104" i="56"/>
  <c r="FP104" i="56" s="1"/>
  <c r="FE104" i="56"/>
  <c r="FD104" i="56"/>
  <c r="FB104" i="56"/>
  <c r="FA104" i="56"/>
  <c r="EZ104" i="56"/>
  <c r="EY104" i="56"/>
  <c r="EX104" i="56"/>
  <c r="EW104" i="56"/>
  <c r="EV104" i="56"/>
  <c r="EU104" i="56"/>
  <c r="ET104" i="56"/>
  <c r="ES104" i="56"/>
  <c r="ER104" i="56"/>
  <c r="EQ104" i="56"/>
  <c r="EP104" i="56"/>
  <c r="EO104" i="56"/>
  <c r="EN104" i="56"/>
  <c r="EM104" i="56"/>
  <c r="EL104" i="56"/>
  <c r="EK104" i="56"/>
  <c r="EJ104" i="56"/>
  <c r="EI104" i="56"/>
  <c r="EH104" i="56"/>
  <c r="EG104" i="56"/>
  <c r="EF104" i="56"/>
  <c r="EE104" i="56"/>
  <c r="ED104" i="56"/>
  <c r="EC104" i="56"/>
  <c r="EB104" i="56"/>
  <c r="EA104" i="56"/>
  <c r="DU104" i="56"/>
  <c r="DT104" i="56"/>
  <c r="DS104" i="56"/>
  <c r="DR104" i="56"/>
  <c r="DQ104" i="56"/>
  <c r="DP104" i="56"/>
  <c r="DO104" i="56"/>
  <c r="DN104" i="56"/>
  <c r="DK104" i="56"/>
  <c r="DJ104" i="56"/>
  <c r="DI104" i="56"/>
  <c r="DH104" i="56"/>
  <c r="DG104" i="56"/>
  <c r="DF104" i="56"/>
  <c r="DE104" i="56"/>
  <c r="DD104" i="56"/>
  <c r="DB104" i="56"/>
  <c r="DA104" i="56"/>
  <c r="CV104" i="56"/>
  <c r="CU104" i="56"/>
  <c r="CT104" i="56"/>
  <c r="CS104" i="56"/>
  <c r="GN104" i="56" s="1"/>
  <c r="CR104" i="56"/>
  <c r="GM104" i="56" s="1"/>
  <c r="CQ104" i="56"/>
  <c r="GL104" i="56" s="1"/>
  <c r="CP104" i="56"/>
  <c r="GJ104" i="56" s="1"/>
  <c r="GK104" i="56" s="1"/>
  <c r="CO104" i="56"/>
  <c r="DZ104" i="56" s="1"/>
  <c r="CN104" i="56"/>
  <c r="DY104" i="56" s="1"/>
  <c r="CM104" i="56"/>
  <c r="DX104" i="56" s="1"/>
  <c r="CL104" i="56"/>
  <c r="DW104" i="56" s="1"/>
  <c r="CG104" i="56" a="1"/>
  <c r="CG104" i="56" s="1"/>
  <c r="AV104" i="56"/>
  <c r="J104" i="56"/>
  <c r="G104" i="56"/>
  <c r="IL20" i="56"/>
  <c r="HX20" i="56" a="1"/>
  <c r="HX20" i="56" s="1"/>
  <c r="IW20" i="56" s="1"/>
  <c r="HW20" i="56" a="1"/>
  <c r="HW20" i="56" s="1"/>
  <c r="IV20" i="56" s="1"/>
  <c r="HV20" i="56" a="1"/>
  <c r="HV20" i="56" s="1"/>
  <c r="IU20" i="56" s="1"/>
  <c r="HU20" i="56" a="1"/>
  <c r="HU20" i="56" s="1"/>
  <c r="IT20" i="56" s="1"/>
  <c r="HT20" i="56" a="1"/>
  <c r="HT20" i="56" s="1"/>
  <c r="IS20" i="56" s="1"/>
  <c r="HS20" i="56" a="1"/>
  <c r="HS20" i="56" s="1"/>
  <c r="HR20" i="56" a="1"/>
  <c r="HR20" i="56" s="1"/>
  <c r="IQ20" i="56" s="1"/>
  <c r="HQ20" i="56" a="1"/>
  <c r="HQ20" i="56" s="1"/>
  <c r="IP20" i="56" s="1"/>
  <c r="HP20" i="56" a="1"/>
  <c r="HP20" i="56" s="1"/>
  <c r="IO20" i="56" s="1"/>
  <c r="HL20" i="56"/>
  <c r="HJ20" i="56"/>
  <c r="HH20" i="56"/>
  <c r="HI20" i="56" s="1"/>
  <c r="HB20" i="56"/>
  <c r="HA20" i="56"/>
  <c r="GZ20" i="56"/>
  <c r="GY20" i="56"/>
  <c r="GX20" i="56"/>
  <c r="GW20" i="56"/>
  <c r="GV20" i="56"/>
  <c r="GU20" i="56"/>
  <c r="GT20" i="56"/>
  <c r="GP20" i="56"/>
  <c r="GI20" i="56"/>
  <c r="GH20" i="56"/>
  <c r="GG20" i="56"/>
  <c r="GF20" i="56"/>
  <c r="GE20" i="56"/>
  <c r="GD20" i="56"/>
  <c r="GC20" i="56"/>
  <c r="GB20" i="56"/>
  <c r="GA20" i="56"/>
  <c r="FZ20" i="56"/>
  <c r="FY20" i="56"/>
  <c r="FX20" i="56"/>
  <c r="FW20" i="56"/>
  <c r="FV20" i="56"/>
  <c r="FU20" i="56"/>
  <c r="FT20" i="56"/>
  <c r="FS20" i="56"/>
  <c r="FR20" i="56"/>
  <c r="FQ20" i="56"/>
  <c r="FJ20" i="56"/>
  <c r="FI20" i="56"/>
  <c r="FH20" i="56"/>
  <c r="FG20" i="56"/>
  <c r="FF20" i="56"/>
  <c r="FP20" i="56" s="1"/>
  <c r="FE20" i="56"/>
  <c r="FD20" i="56"/>
  <c r="FC20" i="56"/>
  <c r="FB20" i="56"/>
  <c r="FA20" i="56"/>
  <c r="EZ20" i="56"/>
  <c r="EY20" i="56"/>
  <c r="EX20" i="56"/>
  <c r="EW20" i="56"/>
  <c r="EV20" i="56"/>
  <c r="EU20" i="56"/>
  <c r="ET20" i="56"/>
  <c r="ES20" i="56"/>
  <c r="ER20" i="56"/>
  <c r="EQ20" i="56"/>
  <c r="EP20" i="56"/>
  <c r="EO20" i="56"/>
  <c r="EN20" i="56"/>
  <c r="EM20" i="56"/>
  <c r="EL20" i="56"/>
  <c r="EK20" i="56"/>
  <c r="EJ20" i="56"/>
  <c r="EI20" i="56"/>
  <c r="EH20" i="56"/>
  <c r="EG20" i="56"/>
  <c r="EF20" i="56"/>
  <c r="EE20" i="56"/>
  <c r="ED20" i="56"/>
  <c r="EC20" i="56"/>
  <c r="EB20" i="56"/>
  <c r="EA20" i="56"/>
  <c r="DV20" i="56"/>
  <c r="DU20" i="56"/>
  <c r="DT20" i="56"/>
  <c r="DS20" i="56"/>
  <c r="DR20" i="56"/>
  <c r="DQ20" i="56"/>
  <c r="DP20" i="56"/>
  <c r="DO20" i="56"/>
  <c r="DN20" i="56"/>
  <c r="DK20" i="56"/>
  <c r="DJ20" i="56"/>
  <c r="DI20" i="56"/>
  <c r="DH20" i="56"/>
  <c r="DG20" i="56"/>
  <c r="DF20" i="56"/>
  <c r="DE20" i="56"/>
  <c r="DD20" i="56"/>
  <c r="DC20" i="56"/>
  <c r="DB20" i="56"/>
  <c r="DA20" i="56"/>
  <c r="CV20" i="56"/>
  <c r="CU20" i="56"/>
  <c r="CT20" i="56"/>
  <c r="CS20" i="56"/>
  <c r="GN20" i="56" s="1"/>
  <c r="CR20" i="56"/>
  <c r="GM20" i="56" s="1"/>
  <c r="CQ20" i="56"/>
  <c r="GL20" i="56" s="1"/>
  <c r="CP20" i="56"/>
  <c r="GJ20" i="56" s="1"/>
  <c r="GK20" i="56" s="1"/>
  <c r="CO20" i="56"/>
  <c r="DZ20" i="56" s="1"/>
  <c r="CN20" i="56"/>
  <c r="DY20" i="56" s="1"/>
  <c r="CM20" i="56"/>
  <c r="DX20" i="56" s="1"/>
  <c r="CL20" i="56"/>
  <c r="DW20" i="56" s="1"/>
  <c r="CG20" i="56" a="1"/>
  <c r="CG20" i="56" s="1"/>
  <c r="IN20" i="56" s="1"/>
  <c r="IX20" i="56" s="1"/>
  <c r="AV20" i="56"/>
  <c r="J20" i="56"/>
  <c r="G20" i="56"/>
  <c r="IL64" i="56"/>
  <c r="HX64" i="56" a="1"/>
  <c r="HX64" i="56" s="1"/>
  <c r="IW64" i="56" s="1"/>
  <c r="HW64" i="56" a="1"/>
  <c r="HW64" i="56" s="1"/>
  <c r="IV64" i="56" s="1"/>
  <c r="HV64" i="56" a="1"/>
  <c r="HV64" i="56" s="1"/>
  <c r="IU64" i="56" s="1"/>
  <c r="HU64" i="56" a="1"/>
  <c r="HU64" i="56" s="1"/>
  <c r="IT64" i="56" s="1"/>
  <c r="HT64" i="56" a="1"/>
  <c r="HT64" i="56" s="1"/>
  <c r="IS64" i="56" s="1"/>
  <c r="HS64" i="56" a="1"/>
  <c r="HS64" i="56" s="1"/>
  <c r="IR64" i="56" s="1"/>
  <c r="HR64" i="56" a="1"/>
  <c r="HR64" i="56" s="1"/>
  <c r="IQ64" i="56" s="1"/>
  <c r="HQ64" i="56" a="1"/>
  <c r="HQ64" i="56" s="1"/>
  <c r="IP64" i="56" s="1"/>
  <c r="HP64" i="56" a="1"/>
  <c r="HP64" i="56" s="1"/>
  <c r="IO64" i="56" s="1"/>
  <c r="HL64" i="56"/>
  <c r="HJ64" i="56"/>
  <c r="HH64" i="56"/>
  <c r="HB64" i="56"/>
  <c r="HA64" i="56"/>
  <c r="GZ64" i="56"/>
  <c r="GY64" i="56"/>
  <c r="GX64" i="56"/>
  <c r="GW64" i="56"/>
  <c r="GV64" i="56"/>
  <c r="GU64" i="56"/>
  <c r="GT64" i="56"/>
  <c r="GP64" i="56"/>
  <c r="GI64" i="56"/>
  <c r="GH64" i="56"/>
  <c r="GG64" i="56"/>
  <c r="GF64" i="56"/>
  <c r="GE64" i="56"/>
  <c r="GD64" i="56"/>
  <c r="GC64" i="56"/>
  <c r="GB64" i="56"/>
  <c r="GA64" i="56"/>
  <c r="FZ64" i="56"/>
  <c r="FY64" i="56"/>
  <c r="FX64" i="56"/>
  <c r="FW64" i="56"/>
  <c r="FV64" i="56"/>
  <c r="FU64" i="56"/>
  <c r="FT64" i="56"/>
  <c r="FS64" i="56"/>
  <c r="FR64" i="56"/>
  <c r="FQ64" i="56"/>
  <c r="FJ64" i="56"/>
  <c r="FI64" i="56"/>
  <c r="FH64" i="56"/>
  <c r="FG64" i="56"/>
  <c r="FF64" i="56"/>
  <c r="FE64" i="56"/>
  <c r="FD64" i="56"/>
  <c r="FC64" i="56"/>
  <c r="FB64" i="56"/>
  <c r="FA64" i="56"/>
  <c r="EZ64" i="56"/>
  <c r="EY64" i="56"/>
  <c r="EX64" i="56"/>
  <c r="EW64" i="56"/>
  <c r="EV64" i="56"/>
  <c r="EU64" i="56"/>
  <c r="ET64" i="56"/>
  <c r="ES64" i="56"/>
  <c r="ER64" i="56"/>
  <c r="EQ64" i="56"/>
  <c r="EP64" i="56"/>
  <c r="EO64" i="56"/>
  <c r="EN64" i="56"/>
  <c r="EM64" i="56"/>
  <c r="EL64" i="56"/>
  <c r="EK64" i="56"/>
  <c r="EJ64" i="56"/>
  <c r="EI64" i="56"/>
  <c r="EH64" i="56"/>
  <c r="EG64" i="56"/>
  <c r="EF64" i="56"/>
  <c r="EE64" i="56"/>
  <c r="ED64" i="56"/>
  <c r="EC64" i="56"/>
  <c r="EB64" i="56"/>
  <c r="EA64" i="56"/>
  <c r="DV64" i="56"/>
  <c r="DU64" i="56"/>
  <c r="DT64" i="56"/>
  <c r="DS64" i="56"/>
  <c r="DR64" i="56"/>
  <c r="DQ64" i="56"/>
  <c r="DP64" i="56"/>
  <c r="DO64" i="56"/>
  <c r="DN64" i="56"/>
  <c r="DK64" i="56"/>
  <c r="DJ64" i="56"/>
  <c r="DI64" i="56"/>
  <c r="DH64" i="56"/>
  <c r="DG64" i="56"/>
  <c r="DF64" i="56"/>
  <c r="DE64" i="56"/>
  <c r="DD64" i="56"/>
  <c r="DC64" i="56"/>
  <c r="DB64" i="56"/>
  <c r="DA64" i="56"/>
  <c r="CV64" i="56"/>
  <c r="CU64" i="56"/>
  <c r="CT64" i="56"/>
  <c r="CS64" i="56"/>
  <c r="GN64" i="56" s="1"/>
  <c r="CR64" i="56"/>
  <c r="GM64" i="56" s="1"/>
  <c r="CQ64" i="56"/>
  <c r="GL64" i="56" s="1"/>
  <c r="CP64" i="56"/>
  <c r="GJ64" i="56" s="1"/>
  <c r="GK64" i="56" s="1"/>
  <c r="CO64" i="56"/>
  <c r="DZ64" i="56" s="1"/>
  <c r="CN64" i="56"/>
  <c r="DY64" i="56" s="1"/>
  <c r="CM64" i="56"/>
  <c r="DX64" i="56" s="1"/>
  <c r="CL64" i="56"/>
  <c r="DW64" i="56" s="1"/>
  <c r="CG64" i="56" a="1"/>
  <c r="CG64" i="56" s="1"/>
  <c r="DM64" i="56" s="1" a="1"/>
  <c r="DM64" i="56" s="1"/>
  <c r="AV64" i="56"/>
  <c r="J64" i="56"/>
  <c r="G64" i="56"/>
  <c r="HX62" i="56" a="1"/>
  <c r="HX62" i="56" s="1"/>
  <c r="IW62" i="56" s="1"/>
  <c r="HW62" i="56" a="1"/>
  <c r="HW62" i="56" s="1"/>
  <c r="IV62" i="56" s="1"/>
  <c r="HV62" i="56" a="1"/>
  <c r="HV62" i="56" s="1"/>
  <c r="IU62" i="56" s="1"/>
  <c r="HU62" i="56" a="1"/>
  <c r="HU62" i="56" s="1"/>
  <c r="IT62" i="56" s="1"/>
  <c r="HT62" i="56" a="1"/>
  <c r="HT62" i="56" s="1"/>
  <c r="IS62" i="56" s="1"/>
  <c r="HS62" i="56" a="1"/>
  <c r="HS62" i="56" s="1"/>
  <c r="IR62" i="56" s="1"/>
  <c r="HR62" i="56" a="1"/>
  <c r="HR62" i="56" s="1"/>
  <c r="IQ62" i="56" s="1"/>
  <c r="HQ62" i="56" a="1"/>
  <c r="HQ62" i="56" s="1"/>
  <c r="IP62" i="56" s="1"/>
  <c r="HP62" i="56" a="1"/>
  <c r="HP62" i="56" s="1"/>
  <c r="IO62" i="56" s="1"/>
  <c r="HL62" i="56"/>
  <c r="HJ62" i="56"/>
  <c r="HH62" i="56"/>
  <c r="HI62" i="56" s="1"/>
  <c r="HB62" i="56"/>
  <c r="HA62" i="56"/>
  <c r="GZ62" i="56"/>
  <c r="GY62" i="56"/>
  <c r="GX62" i="56"/>
  <c r="GW62" i="56"/>
  <c r="GV62" i="56"/>
  <c r="GU62" i="56"/>
  <c r="GT62" i="56"/>
  <c r="GP62" i="56"/>
  <c r="GI62" i="56"/>
  <c r="GH62" i="56"/>
  <c r="GG62" i="56"/>
  <c r="GF62" i="56"/>
  <c r="GE62" i="56"/>
  <c r="GB62" i="56"/>
  <c r="GA62" i="56"/>
  <c r="FZ62" i="56"/>
  <c r="FY62" i="56"/>
  <c r="FW62" i="56"/>
  <c r="FV62" i="56"/>
  <c r="FU62" i="56"/>
  <c r="FT62" i="56"/>
  <c r="FS62" i="56"/>
  <c r="FR62" i="56"/>
  <c r="FQ62" i="56"/>
  <c r="FJ62" i="56"/>
  <c r="FI62" i="56"/>
  <c r="FH62" i="56"/>
  <c r="FG62" i="56"/>
  <c r="FF62" i="56"/>
  <c r="FE62" i="56"/>
  <c r="FD62" i="56"/>
  <c r="FB62" i="56"/>
  <c r="FA62" i="56"/>
  <c r="EZ62" i="56"/>
  <c r="EY62" i="56"/>
  <c r="EX62" i="56"/>
  <c r="EW62" i="56"/>
  <c r="EV62" i="56"/>
  <c r="EU62" i="56"/>
  <c r="ET62" i="56"/>
  <c r="ES62" i="56"/>
  <c r="ER62" i="56"/>
  <c r="EQ62" i="56"/>
  <c r="EP62" i="56"/>
  <c r="EO62" i="56"/>
  <c r="EN62" i="56"/>
  <c r="EM62" i="56"/>
  <c r="EL62" i="56"/>
  <c r="EK62" i="56"/>
  <c r="EJ62" i="56"/>
  <c r="EI62" i="56"/>
  <c r="EH62" i="56"/>
  <c r="EG62" i="56"/>
  <c r="EF62" i="56"/>
  <c r="EE62" i="56"/>
  <c r="ED62" i="56"/>
  <c r="EC62" i="56"/>
  <c r="EB62" i="56"/>
  <c r="EA62" i="56"/>
  <c r="DU62" i="56"/>
  <c r="DT62" i="56"/>
  <c r="DS62" i="56"/>
  <c r="DR62" i="56"/>
  <c r="DQ62" i="56"/>
  <c r="DP62" i="56"/>
  <c r="DO62" i="56"/>
  <c r="DN62" i="56"/>
  <c r="DK62" i="56"/>
  <c r="DJ62" i="56"/>
  <c r="DI62" i="56"/>
  <c r="DH62" i="56"/>
  <c r="DG62" i="56"/>
  <c r="DF62" i="56"/>
  <c r="DE62" i="56"/>
  <c r="DD62" i="56"/>
  <c r="DB62" i="56"/>
  <c r="DA62" i="56"/>
  <c r="CV62" i="56"/>
  <c r="CU62" i="56"/>
  <c r="CT62" i="56"/>
  <c r="CS62" i="56"/>
  <c r="GN62" i="56" s="1"/>
  <c r="CR62" i="56"/>
  <c r="GM62" i="56" s="1"/>
  <c r="CQ62" i="56"/>
  <c r="GL62" i="56" s="1"/>
  <c r="CP62" i="56"/>
  <c r="GJ62" i="56" s="1"/>
  <c r="GK62" i="56" s="1"/>
  <c r="CO62" i="56"/>
  <c r="DZ62" i="56" s="1"/>
  <c r="CN62" i="56"/>
  <c r="DY62" i="56" s="1"/>
  <c r="CM62" i="56"/>
  <c r="DX62" i="56" s="1"/>
  <c r="CL62" i="56"/>
  <c r="DW62" i="56" s="1"/>
  <c r="CG62" i="56" a="1"/>
  <c r="CG62" i="56" s="1"/>
  <c r="AV62" i="56"/>
  <c r="J62" i="56"/>
  <c r="G62" i="56"/>
  <c r="HX82" i="56" a="1"/>
  <c r="HX82" i="56" s="1"/>
  <c r="IW82" i="56" s="1"/>
  <c r="HW82" i="56" a="1"/>
  <c r="HW82" i="56" s="1"/>
  <c r="IV82" i="56" s="1"/>
  <c r="HV82" i="56" a="1"/>
  <c r="HV82" i="56" s="1"/>
  <c r="IU82" i="56" s="1"/>
  <c r="HU82" i="56" a="1"/>
  <c r="HU82" i="56" s="1"/>
  <c r="IT82" i="56" s="1"/>
  <c r="HT82" i="56" a="1"/>
  <c r="HT82" i="56" s="1"/>
  <c r="IS82" i="56" s="1"/>
  <c r="HS82" i="56" a="1"/>
  <c r="HS82" i="56" s="1"/>
  <c r="IR82" i="56" s="1"/>
  <c r="HR82" i="56" a="1"/>
  <c r="HR82" i="56" s="1"/>
  <c r="IQ82" i="56" s="1"/>
  <c r="HQ82" i="56" a="1"/>
  <c r="HQ82" i="56" s="1"/>
  <c r="IP82" i="56" s="1"/>
  <c r="HP82" i="56" a="1"/>
  <c r="HP82" i="56" s="1"/>
  <c r="IO82" i="56" s="1"/>
  <c r="HL82" i="56"/>
  <c r="HJ82" i="56"/>
  <c r="HH82" i="56"/>
  <c r="HB82" i="56"/>
  <c r="HA82" i="56"/>
  <c r="GZ82" i="56"/>
  <c r="GY82" i="56"/>
  <c r="GX82" i="56"/>
  <c r="GW82" i="56"/>
  <c r="GV82" i="56"/>
  <c r="GU82" i="56"/>
  <c r="GT82" i="56"/>
  <c r="GP82" i="56"/>
  <c r="GI82" i="56"/>
  <c r="GH82" i="56"/>
  <c r="GG82" i="56"/>
  <c r="GF82" i="56"/>
  <c r="GE82" i="56"/>
  <c r="GB82" i="56"/>
  <c r="GA82" i="56"/>
  <c r="FZ82" i="56"/>
  <c r="FY82" i="56"/>
  <c r="FW82" i="56"/>
  <c r="FV82" i="56"/>
  <c r="FU82" i="56"/>
  <c r="FT82" i="56"/>
  <c r="FS82" i="56"/>
  <c r="FR82" i="56"/>
  <c r="FQ82" i="56"/>
  <c r="FJ82" i="56"/>
  <c r="FI82" i="56"/>
  <c r="FH82" i="56"/>
  <c r="FG82" i="56"/>
  <c r="FF82" i="56"/>
  <c r="FP82" i="56" s="1"/>
  <c r="FE82" i="56"/>
  <c r="FD82" i="56"/>
  <c r="FB82" i="56"/>
  <c r="FA82" i="56"/>
  <c r="EZ82" i="56"/>
  <c r="EY82" i="56"/>
  <c r="EX82" i="56"/>
  <c r="EW82" i="56"/>
  <c r="EV82" i="56"/>
  <c r="EU82" i="56"/>
  <c r="ET82" i="56"/>
  <c r="ES82" i="56"/>
  <c r="ER82" i="56"/>
  <c r="EQ82" i="56"/>
  <c r="EP82" i="56"/>
  <c r="EO82" i="56"/>
  <c r="EN82" i="56"/>
  <c r="EM82" i="56"/>
  <c r="EL82" i="56"/>
  <c r="EK82" i="56"/>
  <c r="EJ82" i="56"/>
  <c r="EI82" i="56"/>
  <c r="EH82" i="56"/>
  <c r="EG82" i="56"/>
  <c r="EF82" i="56"/>
  <c r="EE82" i="56"/>
  <c r="ED82" i="56"/>
  <c r="EC82" i="56"/>
  <c r="EB82" i="56"/>
  <c r="EA82" i="56"/>
  <c r="DU82" i="56"/>
  <c r="DT82" i="56"/>
  <c r="DS82" i="56"/>
  <c r="DR82" i="56"/>
  <c r="DQ82" i="56"/>
  <c r="DP82" i="56"/>
  <c r="DO82" i="56"/>
  <c r="DN82" i="56"/>
  <c r="DK82" i="56"/>
  <c r="DJ82" i="56"/>
  <c r="DI82" i="56"/>
  <c r="DH82" i="56"/>
  <c r="DG82" i="56"/>
  <c r="DF82" i="56"/>
  <c r="DE82" i="56"/>
  <c r="DD82" i="56"/>
  <c r="DB82" i="56"/>
  <c r="DA82" i="56"/>
  <c r="CV82" i="56"/>
  <c r="CU82" i="56"/>
  <c r="CT82" i="56"/>
  <c r="CS82" i="56"/>
  <c r="GN82" i="56" s="1"/>
  <c r="CR82" i="56"/>
  <c r="GM82" i="56" s="1"/>
  <c r="CQ82" i="56"/>
  <c r="GL82" i="56" s="1"/>
  <c r="CP82" i="56"/>
  <c r="GJ82" i="56" s="1"/>
  <c r="GK82" i="56" s="1"/>
  <c r="CO82" i="56"/>
  <c r="DZ82" i="56" s="1"/>
  <c r="CN82" i="56"/>
  <c r="DY82" i="56" s="1"/>
  <c r="CM82" i="56"/>
  <c r="DX82" i="56" s="1"/>
  <c r="CL82" i="56"/>
  <c r="DW82" i="56" s="1"/>
  <c r="CG82" i="56" a="1"/>
  <c r="CG82" i="56" s="1"/>
  <c r="AV82" i="56"/>
  <c r="J82" i="56"/>
  <c r="G82" i="56"/>
  <c r="HX130" i="56" a="1"/>
  <c r="HX130" i="56" s="1"/>
  <c r="IW130" i="56" s="1"/>
  <c r="HW130" i="56" a="1"/>
  <c r="HW130" i="56" s="1"/>
  <c r="IV130" i="56" s="1"/>
  <c r="HV130" i="56" a="1"/>
  <c r="HV130" i="56" s="1"/>
  <c r="IU130" i="56" s="1"/>
  <c r="HU130" i="56" a="1"/>
  <c r="HU130" i="56" s="1"/>
  <c r="IT130" i="56" s="1"/>
  <c r="HT130" i="56" a="1"/>
  <c r="HT130" i="56" s="1"/>
  <c r="IS130" i="56" s="1"/>
  <c r="HS130" i="56" a="1"/>
  <c r="HS130" i="56" s="1"/>
  <c r="IR130" i="56" s="1"/>
  <c r="HR130" i="56" a="1"/>
  <c r="HR130" i="56" s="1"/>
  <c r="IQ130" i="56" s="1"/>
  <c r="HQ130" i="56" a="1"/>
  <c r="HQ130" i="56" s="1"/>
  <c r="IP130" i="56" s="1"/>
  <c r="HP130" i="56" a="1"/>
  <c r="HP130" i="56" s="1"/>
  <c r="IO130" i="56" s="1"/>
  <c r="HL130" i="56"/>
  <c r="HJ130" i="56"/>
  <c r="HH130" i="56"/>
  <c r="HB130" i="56"/>
  <c r="HA130" i="56"/>
  <c r="GZ130" i="56"/>
  <c r="GY130" i="56"/>
  <c r="GX130" i="56"/>
  <c r="GW130" i="56"/>
  <c r="GV130" i="56"/>
  <c r="GU130" i="56"/>
  <c r="GT130" i="56"/>
  <c r="GP130" i="56"/>
  <c r="GI130" i="56"/>
  <c r="GH130" i="56"/>
  <c r="GG130" i="56"/>
  <c r="GF130" i="56"/>
  <c r="GE130" i="56"/>
  <c r="GB130" i="56"/>
  <c r="GA130" i="56"/>
  <c r="FZ130" i="56"/>
  <c r="FY130" i="56"/>
  <c r="FW130" i="56"/>
  <c r="FV130" i="56"/>
  <c r="FU130" i="56"/>
  <c r="FT130" i="56"/>
  <c r="FS130" i="56"/>
  <c r="FR130" i="56"/>
  <c r="FQ130" i="56"/>
  <c r="FJ130" i="56"/>
  <c r="FI130" i="56"/>
  <c r="FH130" i="56"/>
  <c r="FG130" i="56"/>
  <c r="FF130" i="56"/>
  <c r="FE130" i="56"/>
  <c r="FD130" i="56"/>
  <c r="FB130" i="56"/>
  <c r="FA130" i="56"/>
  <c r="EZ130" i="56"/>
  <c r="EY130" i="56"/>
  <c r="EX130" i="56"/>
  <c r="EW130" i="56"/>
  <c r="EV130" i="56"/>
  <c r="EU130" i="56"/>
  <c r="ET130" i="56"/>
  <c r="ES130" i="56"/>
  <c r="ER130" i="56"/>
  <c r="EQ130" i="56"/>
  <c r="EP130" i="56"/>
  <c r="EO130" i="56"/>
  <c r="EN130" i="56"/>
  <c r="EM130" i="56"/>
  <c r="EL130" i="56"/>
  <c r="EK130" i="56"/>
  <c r="EJ130" i="56"/>
  <c r="EI130" i="56"/>
  <c r="EH130" i="56"/>
  <c r="EG130" i="56"/>
  <c r="EF130" i="56"/>
  <c r="EE130" i="56"/>
  <c r="ED130" i="56"/>
  <c r="EC130" i="56"/>
  <c r="EB130" i="56"/>
  <c r="EA130" i="56"/>
  <c r="DU130" i="56"/>
  <c r="DT130" i="56"/>
  <c r="DS130" i="56"/>
  <c r="DR130" i="56"/>
  <c r="DQ130" i="56"/>
  <c r="DP130" i="56"/>
  <c r="DO130" i="56"/>
  <c r="DN130" i="56"/>
  <c r="DK130" i="56"/>
  <c r="DJ130" i="56"/>
  <c r="DI130" i="56"/>
  <c r="DH130" i="56"/>
  <c r="DG130" i="56"/>
  <c r="DF130" i="56"/>
  <c r="DE130" i="56"/>
  <c r="DD130" i="56"/>
  <c r="DB130" i="56"/>
  <c r="DA130" i="56"/>
  <c r="CV130" i="56"/>
  <c r="CU130" i="56"/>
  <c r="CT130" i="56"/>
  <c r="CS130" i="56"/>
  <c r="GN130" i="56" s="1"/>
  <c r="CR130" i="56"/>
  <c r="GM130" i="56" s="1"/>
  <c r="CQ130" i="56"/>
  <c r="GL130" i="56" s="1"/>
  <c r="CP130" i="56"/>
  <c r="GJ130" i="56" s="1"/>
  <c r="GK130" i="56" s="1"/>
  <c r="CO130" i="56"/>
  <c r="DZ130" i="56" s="1"/>
  <c r="CN130" i="56"/>
  <c r="DY130" i="56" s="1"/>
  <c r="CM130" i="56"/>
  <c r="DX130" i="56" s="1"/>
  <c r="CL130" i="56"/>
  <c r="DW130" i="56" s="1"/>
  <c r="CG130" i="56" a="1"/>
  <c r="CG130" i="56" s="1"/>
  <c r="CI130" i="56" s="1"/>
  <c r="CX130" i="56" s="1"/>
  <c r="AV130" i="56"/>
  <c r="J130" i="56"/>
  <c r="G130" i="56"/>
  <c r="HX131" i="56" a="1"/>
  <c r="HX131" i="56" s="1"/>
  <c r="IW131" i="56" s="1"/>
  <c r="HW131" i="56" a="1"/>
  <c r="HW131" i="56" s="1"/>
  <c r="IV131" i="56" s="1"/>
  <c r="HV131" i="56" a="1"/>
  <c r="HV131" i="56" s="1"/>
  <c r="IU131" i="56" s="1"/>
  <c r="HU131" i="56" a="1"/>
  <c r="HU131" i="56" s="1"/>
  <c r="IT131" i="56" s="1"/>
  <c r="HT131" i="56" a="1"/>
  <c r="HT131" i="56" s="1"/>
  <c r="IS131" i="56" s="1"/>
  <c r="HS131" i="56" a="1"/>
  <c r="HS131" i="56" s="1"/>
  <c r="IR131" i="56" s="1"/>
  <c r="HR131" i="56" a="1"/>
  <c r="HR131" i="56" s="1"/>
  <c r="IQ131" i="56" s="1"/>
  <c r="HQ131" i="56" a="1"/>
  <c r="HQ131" i="56" s="1"/>
  <c r="IP131" i="56" s="1"/>
  <c r="HP131" i="56" a="1"/>
  <c r="HP131" i="56" s="1"/>
  <c r="IO131" i="56" s="1"/>
  <c r="HL131" i="56"/>
  <c r="HJ131" i="56"/>
  <c r="HH131" i="56"/>
  <c r="HB131" i="56"/>
  <c r="HA131" i="56"/>
  <c r="GZ131" i="56"/>
  <c r="GY131" i="56"/>
  <c r="GX131" i="56"/>
  <c r="GW131" i="56"/>
  <c r="GV131" i="56"/>
  <c r="GU131" i="56"/>
  <c r="GT131" i="56"/>
  <c r="GP131" i="56"/>
  <c r="GI131" i="56"/>
  <c r="GH131" i="56"/>
  <c r="GG131" i="56"/>
  <c r="GF131" i="56"/>
  <c r="GE131" i="56"/>
  <c r="GB131" i="56"/>
  <c r="GA131" i="56"/>
  <c r="FZ131" i="56"/>
  <c r="FY131" i="56"/>
  <c r="FW131" i="56"/>
  <c r="FV131" i="56"/>
  <c r="FU131" i="56"/>
  <c r="FT131" i="56"/>
  <c r="FS131" i="56"/>
  <c r="FR131" i="56"/>
  <c r="FQ131" i="56"/>
  <c r="FJ131" i="56"/>
  <c r="FI131" i="56"/>
  <c r="FH131" i="56"/>
  <c r="FG131" i="56"/>
  <c r="FF131" i="56"/>
  <c r="FP131" i="56" s="1"/>
  <c r="FE131" i="56"/>
  <c r="FD131" i="56"/>
  <c r="FB131" i="56"/>
  <c r="FA131" i="56"/>
  <c r="EZ131" i="56"/>
  <c r="EY131" i="56"/>
  <c r="EX131" i="56"/>
  <c r="EW131" i="56"/>
  <c r="EV131" i="56"/>
  <c r="EU131" i="56"/>
  <c r="ET131" i="56"/>
  <c r="ES131" i="56"/>
  <c r="ER131" i="56"/>
  <c r="EQ131" i="56"/>
  <c r="EP131" i="56"/>
  <c r="EO131" i="56"/>
  <c r="EN131" i="56"/>
  <c r="EM131" i="56"/>
  <c r="EL131" i="56"/>
  <c r="EK131" i="56"/>
  <c r="EJ131" i="56"/>
  <c r="EI131" i="56"/>
  <c r="EH131" i="56"/>
  <c r="EG131" i="56"/>
  <c r="EF131" i="56"/>
  <c r="EE131" i="56"/>
  <c r="ED131" i="56"/>
  <c r="EC131" i="56"/>
  <c r="EB131" i="56"/>
  <c r="EA131" i="56"/>
  <c r="DU131" i="56"/>
  <c r="DT131" i="56"/>
  <c r="DS131" i="56"/>
  <c r="DR131" i="56"/>
  <c r="DQ131" i="56"/>
  <c r="DP131" i="56"/>
  <c r="DO131" i="56"/>
  <c r="DN131" i="56"/>
  <c r="DK131" i="56"/>
  <c r="DJ131" i="56"/>
  <c r="DI131" i="56"/>
  <c r="DH131" i="56"/>
  <c r="DG131" i="56"/>
  <c r="DF131" i="56"/>
  <c r="DE131" i="56"/>
  <c r="DD131" i="56"/>
  <c r="DB131" i="56"/>
  <c r="DA131" i="56"/>
  <c r="CV131" i="56"/>
  <c r="CU131" i="56"/>
  <c r="CT131" i="56"/>
  <c r="CS131" i="56"/>
  <c r="GN131" i="56" s="1"/>
  <c r="CR131" i="56"/>
  <c r="GM131" i="56" s="1"/>
  <c r="CQ131" i="56"/>
  <c r="GL131" i="56" s="1"/>
  <c r="CP131" i="56"/>
  <c r="GJ131" i="56" s="1"/>
  <c r="GK131" i="56" s="1"/>
  <c r="CO131" i="56"/>
  <c r="DZ131" i="56" s="1"/>
  <c r="CN131" i="56"/>
  <c r="DY131" i="56" s="1"/>
  <c r="CM131" i="56"/>
  <c r="DX131" i="56" s="1"/>
  <c r="CL131" i="56"/>
  <c r="DW131" i="56" s="1"/>
  <c r="CG131" i="56" a="1"/>
  <c r="CG131" i="56" s="1"/>
  <c r="CK131" i="56" s="1"/>
  <c r="CZ131" i="56" s="1"/>
  <c r="AV131" i="56"/>
  <c r="J131" i="56"/>
  <c r="G131" i="56"/>
  <c r="HX120" i="56" a="1"/>
  <c r="HX120" i="56" s="1"/>
  <c r="IW120" i="56" s="1"/>
  <c r="HW120" i="56" a="1"/>
  <c r="HW120" i="56" s="1"/>
  <c r="IV120" i="56" s="1"/>
  <c r="HV120" i="56" a="1"/>
  <c r="HV120" i="56" s="1"/>
  <c r="IU120" i="56" s="1"/>
  <c r="HU120" i="56" a="1"/>
  <c r="HU120" i="56" s="1"/>
  <c r="IT120" i="56" s="1"/>
  <c r="HT120" i="56" a="1"/>
  <c r="HT120" i="56" s="1"/>
  <c r="IS120" i="56" s="1"/>
  <c r="HS120" i="56" a="1"/>
  <c r="HS120" i="56" s="1"/>
  <c r="IR120" i="56" s="1"/>
  <c r="HR120" i="56" a="1"/>
  <c r="HR120" i="56" s="1"/>
  <c r="IQ120" i="56" s="1"/>
  <c r="HQ120" i="56" a="1"/>
  <c r="HQ120" i="56" s="1"/>
  <c r="IP120" i="56" s="1"/>
  <c r="HP120" i="56" a="1"/>
  <c r="HP120" i="56" s="1"/>
  <c r="IO120" i="56" s="1"/>
  <c r="HL120" i="56"/>
  <c r="HJ120" i="56"/>
  <c r="HH120" i="56"/>
  <c r="HB120" i="56"/>
  <c r="HA120" i="56"/>
  <c r="GZ120" i="56"/>
  <c r="GY120" i="56"/>
  <c r="GX120" i="56"/>
  <c r="GW120" i="56"/>
  <c r="GV120" i="56"/>
  <c r="GU120" i="56"/>
  <c r="GT120" i="56"/>
  <c r="GP120" i="56"/>
  <c r="GI120" i="56"/>
  <c r="GH120" i="56"/>
  <c r="GG120" i="56"/>
  <c r="GF120" i="56"/>
  <c r="GE120" i="56"/>
  <c r="GB120" i="56"/>
  <c r="GA120" i="56"/>
  <c r="FZ120" i="56"/>
  <c r="FY120" i="56"/>
  <c r="FW120" i="56"/>
  <c r="FV120" i="56"/>
  <c r="FU120" i="56"/>
  <c r="FT120" i="56"/>
  <c r="FS120" i="56"/>
  <c r="FR120" i="56"/>
  <c r="FQ120" i="56"/>
  <c r="FJ120" i="56"/>
  <c r="FI120" i="56"/>
  <c r="FH120" i="56"/>
  <c r="FG120" i="56"/>
  <c r="FF120" i="56"/>
  <c r="FE120" i="56"/>
  <c r="FD120" i="56"/>
  <c r="FB120" i="56"/>
  <c r="FA120" i="56"/>
  <c r="EZ120" i="56"/>
  <c r="EY120" i="56"/>
  <c r="EX120" i="56"/>
  <c r="EW120" i="56"/>
  <c r="EV120" i="56"/>
  <c r="EU120" i="56"/>
  <c r="ET120" i="56"/>
  <c r="ES120" i="56"/>
  <c r="ER120" i="56"/>
  <c r="EQ120" i="56"/>
  <c r="EP120" i="56"/>
  <c r="EO120" i="56"/>
  <c r="EN120" i="56"/>
  <c r="EM120" i="56"/>
  <c r="EL120" i="56"/>
  <c r="EK120" i="56"/>
  <c r="EJ120" i="56"/>
  <c r="EI120" i="56"/>
  <c r="EH120" i="56"/>
  <c r="EG120" i="56"/>
  <c r="EF120" i="56"/>
  <c r="EE120" i="56"/>
  <c r="ED120" i="56"/>
  <c r="EC120" i="56"/>
  <c r="EB120" i="56"/>
  <c r="EA120" i="56"/>
  <c r="DU120" i="56"/>
  <c r="DT120" i="56"/>
  <c r="DS120" i="56"/>
  <c r="DR120" i="56"/>
  <c r="DQ120" i="56"/>
  <c r="DP120" i="56"/>
  <c r="DO120" i="56"/>
  <c r="DN120" i="56"/>
  <c r="DK120" i="56"/>
  <c r="DJ120" i="56"/>
  <c r="DI120" i="56"/>
  <c r="DH120" i="56"/>
  <c r="DG120" i="56"/>
  <c r="DF120" i="56"/>
  <c r="DE120" i="56"/>
  <c r="DD120" i="56"/>
  <c r="DB120" i="56"/>
  <c r="DA120" i="56"/>
  <c r="CV120" i="56"/>
  <c r="CU120" i="56"/>
  <c r="CT120" i="56"/>
  <c r="CS120" i="56"/>
  <c r="GN120" i="56" s="1"/>
  <c r="CR120" i="56"/>
  <c r="GM120" i="56" s="1"/>
  <c r="CQ120" i="56"/>
  <c r="GL120" i="56" s="1"/>
  <c r="CP120" i="56"/>
  <c r="GJ120" i="56" s="1"/>
  <c r="GK120" i="56" s="1"/>
  <c r="CO120" i="56"/>
  <c r="DZ120" i="56" s="1"/>
  <c r="CN120" i="56"/>
  <c r="DY120" i="56" s="1"/>
  <c r="CM120" i="56"/>
  <c r="DX120" i="56" s="1"/>
  <c r="CL120" i="56"/>
  <c r="DW120" i="56" s="1"/>
  <c r="CG120" i="56" a="1"/>
  <c r="CG120" i="56" s="1"/>
  <c r="AV120" i="56"/>
  <c r="J120" i="56"/>
  <c r="G120" i="56"/>
  <c r="IL81" i="56"/>
  <c r="HX81" i="56" a="1"/>
  <c r="HX81" i="56" s="1"/>
  <c r="IW81" i="56" s="1"/>
  <c r="HW81" i="56" a="1"/>
  <c r="HW81" i="56" s="1"/>
  <c r="IV81" i="56" s="1"/>
  <c r="HV81" i="56" a="1"/>
  <c r="HV81" i="56" s="1"/>
  <c r="IU81" i="56" s="1"/>
  <c r="HU81" i="56" a="1"/>
  <c r="HU81" i="56" s="1"/>
  <c r="IT81" i="56" s="1"/>
  <c r="HT81" i="56" a="1"/>
  <c r="HT81" i="56" s="1"/>
  <c r="IS81" i="56" s="1"/>
  <c r="HS81" i="56" a="1"/>
  <c r="HS81" i="56" s="1"/>
  <c r="IR81" i="56" s="1"/>
  <c r="HR81" i="56" a="1"/>
  <c r="HR81" i="56" s="1"/>
  <c r="IQ81" i="56" s="1"/>
  <c r="HQ81" i="56" a="1"/>
  <c r="HQ81" i="56" s="1"/>
  <c r="IP81" i="56" s="1"/>
  <c r="HP81" i="56" a="1"/>
  <c r="HP81" i="56" s="1"/>
  <c r="IO81" i="56" s="1"/>
  <c r="HL81" i="56"/>
  <c r="HJ81" i="56"/>
  <c r="HH81" i="56"/>
  <c r="HB81" i="56"/>
  <c r="HA81" i="56"/>
  <c r="GZ81" i="56"/>
  <c r="GY81" i="56"/>
  <c r="GX81" i="56"/>
  <c r="GW81" i="56"/>
  <c r="GV81" i="56"/>
  <c r="GU81" i="56"/>
  <c r="GT81" i="56"/>
  <c r="GP81" i="56"/>
  <c r="GI81" i="56"/>
  <c r="GH81" i="56"/>
  <c r="GG81" i="56"/>
  <c r="GF81" i="56"/>
  <c r="GE81" i="56"/>
  <c r="GD81" i="56"/>
  <c r="GC81" i="56"/>
  <c r="GB81" i="56"/>
  <c r="GA81" i="56"/>
  <c r="FZ81" i="56"/>
  <c r="FY81" i="56"/>
  <c r="FX81" i="56"/>
  <c r="FW81" i="56"/>
  <c r="FV81" i="56"/>
  <c r="FU81" i="56"/>
  <c r="FT81" i="56"/>
  <c r="FS81" i="56"/>
  <c r="FR81" i="56"/>
  <c r="FQ81" i="56"/>
  <c r="FJ81" i="56"/>
  <c r="FI81" i="56"/>
  <c r="FH81" i="56"/>
  <c r="FG81" i="56"/>
  <c r="FF81" i="56"/>
  <c r="FP81" i="56" s="1"/>
  <c r="FE81" i="56"/>
  <c r="FD81" i="56"/>
  <c r="FC81" i="56"/>
  <c r="FB81" i="56"/>
  <c r="FA81" i="56"/>
  <c r="EZ81" i="56"/>
  <c r="EY81" i="56"/>
  <c r="EX81" i="56"/>
  <c r="EW81" i="56"/>
  <c r="EV81" i="56"/>
  <c r="EU81" i="56"/>
  <c r="ET81" i="56"/>
  <c r="ES81" i="56"/>
  <c r="ER81" i="56"/>
  <c r="EQ81" i="56"/>
  <c r="EP81" i="56"/>
  <c r="EO81" i="56"/>
  <c r="EN81" i="56"/>
  <c r="EM81" i="56"/>
  <c r="EL81" i="56"/>
  <c r="EK81" i="56"/>
  <c r="EJ81" i="56"/>
  <c r="EI81" i="56"/>
  <c r="EH81" i="56"/>
  <c r="EG81" i="56"/>
  <c r="EF81" i="56"/>
  <c r="EE81" i="56"/>
  <c r="ED81" i="56"/>
  <c r="EC81" i="56"/>
  <c r="EB81" i="56"/>
  <c r="EA81" i="56"/>
  <c r="DV81" i="56"/>
  <c r="DU81" i="56"/>
  <c r="DT81" i="56"/>
  <c r="DS81" i="56"/>
  <c r="DR81" i="56"/>
  <c r="DQ81" i="56"/>
  <c r="DP81" i="56"/>
  <c r="DO81" i="56"/>
  <c r="DN81" i="56"/>
  <c r="DK81" i="56"/>
  <c r="DJ81" i="56"/>
  <c r="DI81" i="56"/>
  <c r="DH81" i="56"/>
  <c r="DG81" i="56"/>
  <c r="DF81" i="56"/>
  <c r="DE81" i="56"/>
  <c r="DD81" i="56"/>
  <c r="DC81" i="56"/>
  <c r="DB81" i="56"/>
  <c r="DA81" i="56"/>
  <c r="CV81" i="56"/>
  <c r="CU81" i="56"/>
  <c r="CT81" i="56"/>
  <c r="CS81" i="56"/>
  <c r="GN81" i="56" s="1"/>
  <c r="CR81" i="56"/>
  <c r="GM81" i="56" s="1"/>
  <c r="CQ81" i="56"/>
  <c r="GL81" i="56" s="1"/>
  <c r="CP81" i="56"/>
  <c r="GJ81" i="56" s="1"/>
  <c r="GK81" i="56" s="1"/>
  <c r="CO81" i="56"/>
  <c r="DZ81" i="56" s="1"/>
  <c r="CN81" i="56"/>
  <c r="DY81" i="56" s="1"/>
  <c r="CM81" i="56"/>
  <c r="DX81" i="56" s="1"/>
  <c r="CL81" i="56"/>
  <c r="DW81" i="56" s="1"/>
  <c r="CG81" i="56" a="1"/>
  <c r="CG81" i="56" s="1"/>
  <c r="AV81" i="56"/>
  <c r="J81" i="56"/>
  <c r="G81" i="56"/>
  <c r="IL19" i="56"/>
  <c r="HX19" i="56" a="1"/>
  <c r="HX19" i="56" s="1"/>
  <c r="IW19" i="56" s="1"/>
  <c r="HW19" i="56" a="1"/>
  <c r="HW19" i="56" s="1"/>
  <c r="IV19" i="56" s="1"/>
  <c r="HV19" i="56" a="1"/>
  <c r="HV19" i="56" s="1"/>
  <c r="IU19" i="56" s="1"/>
  <c r="HU19" i="56" a="1"/>
  <c r="HU19" i="56" s="1"/>
  <c r="IT19" i="56" s="1"/>
  <c r="HT19" i="56" a="1"/>
  <c r="HT19" i="56" s="1"/>
  <c r="IS19" i="56" s="1"/>
  <c r="HS19" i="56" a="1"/>
  <c r="HS19" i="56" s="1"/>
  <c r="IR19" i="56" s="1"/>
  <c r="HR19" i="56" a="1"/>
  <c r="HR19" i="56" s="1"/>
  <c r="IQ19" i="56" s="1"/>
  <c r="HQ19" i="56" a="1"/>
  <c r="HQ19" i="56" s="1"/>
  <c r="IP19" i="56" s="1"/>
  <c r="HP19" i="56" a="1"/>
  <c r="HP19" i="56" s="1"/>
  <c r="IO19" i="56" s="1"/>
  <c r="HL19" i="56"/>
  <c r="HJ19" i="56"/>
  <c r="HH19" i="56"/>
  <c r="HB19" i="56"/>
  <c r="HA19" i="56"/>
  <c r="GZ19" i="56"/>
  <c r="GY19" i="56"/>
  <c r="GX19" i="56"/>
  <c r="GW19" i="56"/>
  <c r="GV19" i="56"/>
  <c r="GU19" i="56"/>
  <c r="GT19" i="56"/>
  <c r="GP19" i="56"/>
  <c r="GI19" i="56"/>
  <c r="GH19" i="56"/>
  <c r="GG19" i="56"/>
  <c r="GF19" i="56"/>
  <c r="GE19" i="56"/>
  <c r="GD19" i="56"/>
  <c r="GC19" i="56"/>
  <c r="GB19" i="56"/>
  <c r="GA19" i="56"/>
  <c r="FZ19" i="56"/>
  <c r="FY19" i="56"/>
  <c r="FX19" i="56"/>
  <c r="FW19" i="56"/>
  <c r="FV19" i="56"/>
  <c r="FU19" i="56"/>
  <c r="FT19" i="56"/>
  <c r="FS19" i="56"/>
  <c r="FR19" i="56"/>
  <c r="FQ19" i="56"/>
  <c r="FJ19" i="56"/>
  <c r="FI19" i="56"/>
  <c r="FH19" i="56"/>
  <c r="FG19" i="56"/>
  <c r="FF19" i="56"/>
  <c r="FE19" i="56"/>
  <c r="FD19" i="56"/>
  <c r="FC19" i="56"/>
  <c r="FB19" i="56"/>
  <c r="FA19" i="56"/>
  <c r="EZ19" i="56"/>
  <c r="EY19" i="56"/>
  <c r="EX19" i="56"/>
  <c r="EW19" i="56"/>
  <c r="EV19" i="56"/>
  <c r="EU19" i="56"/>
  <c r="ET19" i="56"/>
  <c r="ES19" i="56"/>
  <c r="ER19" i="56"/>
  <c r="EQ19" i="56"/>
  <c r="EP19" i="56"/>
  <c r="EO19" i="56"/>
  <c r="EN19" i="56"/>
  <c r="EM19" i="56"/>
  <c r="EL19" i="56"/>
  <c r="EK19" i="56"/>
  <c r="EJ19" i="56"/>
  <c r="EI19" i="56"/>
  <c r="EH19" i="56"/>
  <c r="EG19" i="56"/>
  <c r="EF19" i="56"/>
  <c r="EE19" i="56"/>
  <c r="ED19" i="56"/>
  <c r="EC19" i="56"/>
  <c r="EB19" i="56"/>
  <c r="EA19" i="56"/>
  <c r="DV19" i="56"/>
  <c r="DU19" i="56"/>
  <c r="DT19" i="56"/>
  <c r="DS19" i="56"/>
  <c r="DR19" i="56"/>
  <c r="DQ19" i="56"/>
  <c r="DP19" i="56"/>
  <c r="DO19" i="56"/>
  <c r="DN19" i="56"/>
  <c r="DK19" i="56"/>
  <c r="DJ19" i="56"/>
  <c r="DI19" i="56"/>
  <c r="DH19" i="56"/>
  <c r="DG19" i="56"/>
  <c r="DF19" i="56"/>
  <c r="DE19" i="56"/>
  <c r="DD19" i="56"/>
  <c r="DC19" i="56"/>
  <c r="DB19" i="56"/>
  <c r="DA19" i="56"/>
  <c r="CV19" i="56"/>
  <c r="CU19" i="56"/>
  <c r="CT19" i="56"/>
  <c r="CS19" i="56"/>
  <c r="GN19" i="56" s="1"/>
  <c r="CR19" i="56"/>
  <c r="GM19" i="56" s="1"/>
  <c r="CQ19" i="56"/>
  <c r="GL19" i="56" s="1"/>
  <c r="CP19" i="56"/>
  <c r="GJ19" i="56" s="1"/>
  <c r="GK19" i="56" s="1"/>
  <c r="CO19" i="56"/>
  <c r="DZ19" i="56" s="1"/>
  <c r="CN19" i="56"/>
  <c r="DY19" i="56" s="1"/>
  <c r="CM19" i="56"/>
  <c r="DX19" i="56" s="1"/>
  <c r="CL19" i="56"/>
  <c r="DW19" i="56" s="1"/>
  <c r="CG19" i="56" a="1"/>
  <c r="CG19" i="56" s="1"/>
  <c r="AV19" i="56"/>
  <c r="J19" i="56"/>
  <c r="G19" i="56"/>
  <c r="HX110" i="56" a="1"/>
  <c r="HX110" i="56" s="1"/>
  <c r="IW110" i="56" s="1"/>
  <c r="HW110" i="56" a="1"/>
  <c r="HW110" i="56" s="1"/>
  <c r="IV110" i="56" s="1"/>
  <c r="HV110" i="56" a="1"/>
  <c r="HV110" i="56" s="1"/>
  <c r="IU110" i="56" s="1"/>
  <c r="HU110" i="56" a="1"/>
  <c r="HU110" i="56" s="1"/>
  <c r="IT110" i="56" s="1"/>
  <c r="HT110" i="56" a="1"/>
  <c r="HT110" i="56" s="1"/>
  <c r="IS110" i="56" s="1"/>
  <c r="HS110" i="56" a="1"/>
  <c r="HS110" i="56" s="1"/>
  <c r="IR110" i="56" s="1"/>
  <c r="HR110" i="56" a="1"/>
  <c r="HR110" i="56" s="1"/>
  <c r="IQ110" i="56" s="1"/>
  <c r="HQ110" i="56" a="1"/>
  <c r="HQ110" i="56" s="1"/>
  <c r="IP110" i="56" s="1"/>
  <c r="HP110" i="56" a="1"/>
  <c r="HP110" i="56" s="1"/>
  <c r="HL110" i="56"/>
  <c r="HJ110" i="56"/>
  <c r="HH110" i="56"/>
  <c r="HB110" i="56"/>
  <c r="HA110" i="56"/>
  <c r="GZ110" i="56"/>
  <c r="GY110" i="56"/>
  <c r="GX110" i="56"/>
  <c r="GW110" i="56"/>
  <c r="GV110" i="56"/>
  <c r="GU110" i="56"/>
  <c r="GT110" i="56"/>
  <c r="GP110" i="56"/>
  <c r="GI110" i="56"/>
  <c r="GH110" i="56"/>
  <c r="GG110" i="56"/>
  <c r="GF110" i="56"/>
  <c r="GE110" i="56"/>
  <c r="GB110" i="56"/>
  <c r="GA110" i="56"/>
  <c r="FZ110" i="56"/>
  <c r="FY110" i="56"/>
  <c r="FW110" i="56"/>
  <c r="FV110" i="56"/>
  <c r="FU110" i="56"/>
  <c r="FT110" i="56"/>
  <c r="FS110" i="56"/>
  <c r="FR110" i="56"/>
  <c r="FQ110" i="56"/>
  <c r="FJ110" i="56"/>
  <c r="FI110" i="56"/>
  <c r="FH110" i="56"/>
  <c r="FG110" i="56"/>
  <c r="FF110" i="56"/>
  <c r="FE110" i="56"/>
  <c r="FD110" i="56"/>
  <c r="FB110" i="56"/>
  <c r="FA110" i="56"/>
  <c r="EZ110" i="56"/>
  <c r="EY110" i="56"/>
  <c r="EX110" i="56"/>
  <c r="EW110" i="56"/>
  <c r="EV110" i="56"/>
  <c r="EU110" i="56"/>
  <c r="ET110" i="56"/>
  <c r="ES110" i="56"/>
  <c r="ER110" i="56"/>
  <c r="EQ110" i="56"/>
  <c r="EP110" i="56"/>
  <c r="EO110" i="56"/>
  <c r="EN110" i="56"/>
  <c r="EM110" i="56"/>
  <c r="EL110" i="56"/>
  <c r="EK110" i="56"/>
  <c r="EJ110" i="56"/>
  <c r="EI110" i="56"/>
  <c r="EH110" i="56"/>
  <c r="EG110" i="56"/>
  <c r="EF110" i="56"/>
  <c r="EE110" i="56"/>
  <c r="ED110" i="56"/>
  <c r="EC110" i="56"/>
  <c r="EB110" i="56"/>
  <c r="EA110" i="56"/>
  <c r="DU110" i="56"/>
  <c r="DT110" i="56"/>
  <c r="DS110" i="56"/>
  <c r="DR110" i="56"/>
  <c r="DQ110" i="56"/>
  <c r="DP110" i="56"/>
  <c r="DO110" i="56"/>
  <c r="DN110" i="56"/>
  <c r="DK110" i="56"/>
  <c r="DJ110" i="56"/>
  <c r="DI110" i="56"/>
  <c r="DH110" i="56"/>
  <c r="DG110" i="56"/>
  <c r="DF110" i="56"/>
  <c r="DE110" i="56"/>
  <c r="DD110" i="56"/>
  <c r="DB110" i="56"/>
  <c r="DA110" i="56"/>
  <c r="CV110" i="56"/>
  <c r="CU110" i="56"/>
  <c r="CT110" i="56"/>
  <c r="CS110" i="56"/>
  <c r="GN110" i="56" s="1"/>
  <c r="CR110" i="56"/>
  <c r="GM110" i="56" s="1"/>
  <c r="CQ110" i="56"/>
  <c r="GL110" i="56" s="1"/>
  <c r="CP110" i="56"/>
  <c r="GJ110" i="56" s="1"/>
  <c r="GK110" i="56" s="1"/>
  <c r="CO110" i="56"/>
  <c r="DZ110" i="56" s="1"/>
  <c r="CN110" i="56"/>
  <c r="DY110" i="56" s="1"/>
  <c r="CM110" i="56"/>
  <c r="DX110" i="56" s="1"/>
  <c r="CL110" i="56"/>
  <c r="DW110" i="56" s="1"/>
  <c r="CG110" i="56" a="1"/>
  <c r="CG110" i="56" s="1"/>
  <c r="AV110" i="56"/>
  <c r="J110" i="56"/>
  <c r="G110" i="56"/>
  <c r="IL128" i="56"/>
  <c r="HX128" i="56" a="1"/>
  <c r="HX128" i="56" s="1"/>
  <c r="IW128" i="56" s="1"/>
  <c r="HW128" i="56" a="1"/>
  <c r="HW128" i="56" s="1"/>
  <c r="IV128" i="56" s="1"/>
  <c r="HV128" i="56" a="1"/>
  <c r="HV128" i="56" s="1"/>
  <c r="IU128" i="56" s="1"/>
  <c r="HU128" i="56" a="1"/>
  <c r="HU128" i="56" s="1"/>
  <c r="IT128" i="56" s="1"/>
  <c r="HT128" i="56" a="1"/>
  <c r="HT128" i="56" s="1"/>
  <c r="IS128" i="56" s="1"/>
  <c r="HS128" i="56" a="1"/>
  <c r="HS128" i="56" s="1"/>
  <c r="IR128" i="56" s="1"/>
  <c r="HR128" i="56" a="1"/>
  <c r="HR128" i="56" s="1"/>
  <c r="IQ128" i="56" s="1"/>
  <c r="HQ128" i="56" a="1"/>
  <c r="HQ128" i="56" s="1"/>
  <c r="IP128" i="56" s="1"/>
  <c r="HP128" i="56" a="1"/>
  <c r="HP128" i="56" s="1"/>
  <c r="IO128" i="56" s="1"/>
  <c r="HL128" i="56"/>
  <c r="HJ128" i="56"/>
  <c r="HH128" i="56"/>
  <c r="HB128" i="56"/>
  <c r="HA128" i="56"/>
  <c r="GZ128" i="56"/>
  <c r="GY128" i="56"/>
  <c r="GX128" i="56"/>
  <c r="GW128" i="56"/>
  <c r="GV128" i="56"/>
  <c r="GU128" i="56"/>
  <c r="GT128" i="56"/>
  <c r="GP128" i="56"/>
  <c r="GI128" i="56"/>
  <c r="GH128" i="56"/>
  <c r="GG128" i="56"/>
  <c r="GF128" i="56"/>
  <c r="GE128" i="56"/>
  <c r="GD128" i="56"/>
  <c r="GC128" i="56"/>
  <c r="GB128" i="56"/>
  <c r="GA128" i="56"/>
  <c r="FZ128" i="56"/>
  <c r="FY128" i="56"/>
  <c r="FX128" i="56"/>
  <c r="FW128" i="56"/>
  <c r="FV128" i="56"/>
  <c r="FU128" i="56"/>
  <c r="FT128" i="56"/>
  <c r="FS128" i="56"/>
  <c r="FR128" i="56"/>
  <c r="FQ128" i="56"/>
  <c r="FJ128" i="56"/>
  <c r="FI128" i="56"/>
  <c r="FH128" i="56"/>
  <c r="FG128" i="56"/>
  <c r="FF128" i="56"/>
  <c r="FP128" i="56" s="1"/>
  <c r="FE128" i="56"/>
  <c r="FD128" i="56"/>
  <c r="FC128" i="56"/>
  <c r="FB128" i="56"/>
  <c r="FA128" i="56"/>
  <c r="EZ128" i="56"/>
  <c r="EY128" i="56"/>
  <c r="EX128" i="56"/>
  <c r="EW128" i="56"/>
  <c r="EV128" i="56"/>
  <c r="EU128" i="56"/>
  <c r="ET128" i="56"/>
  <c r="ES128" i="56"/>
  <c r="ER128" i="56"/>
  <c r="EQ128" i="56"/>
  <c r="EP128" i="56"/>
  <c r="EO128" i="56"/>
  <c r="EN128" i="56"/>
  <c r="EM128" i="56"/>
  <c r="EL128" i="56"/>
  <c r="EK128" i="56"/>
  <c r="EJ128" i="56"/>
  <c r="EI128" i="56"/>
  <c r="EH128" i="56"/>
  <c r="EG128" i="56"/>
  <c r="EF128" i="56"/>
  <c r="EE128" i="56"/>
  <c r="ED128" i="56"/>
  <c r="EC128" i="56"/>
  <c r="EB128" i="56"/>
  <c r="EA128" i="56"/>
  <c r="DV128" i="56"/>
  <c r="DU128" i="56"/>
  <c r="DT128" i="56"/>
  <c r="DS128" i="56"/>
  <c r="DR128" i="56"/>
  <c r="DQ128" i="56"/>
  <c r="DP128" i="56"/>
  <c r="DO128" i="56"/>
  <c r="DN128" i="56"/>
  <c r="DK128" i="56"/>
  <c r="DJ128" i="56"/>
  <c r="DI128" i="56"/>
  <c r="DH128" i="56"/>
  <c r="DG128" i="56"/>
  <c r="DF128" i="56"/>
  <c r="DE128" i="56"/>
  <c r="DD128" i="56"/>
  <c r="DC128" i="56"/>
  <c r="DB128" i="56"/>
  <c r="DA128" i="56"/>
  <c r="CV128" i="56"/>
  <c r="CU128" i="56"/>
  <c r="CT128" i="56"/>
  <c r="CS128" i="56"/>
  <c r="GN128" i="56" s="1"/>
  <c r="CR128" i="56"/>
  <c r="GM128" i="56" s="1"/>
  <c r="CQ128" i="56"/>
  <c r="GL128" i="56" s="1"/>
  <c r="CP128" i="56"/>
  <c r="GJ128" i="56" s="1"/>
  <c r="GK128" i="56" s="1"/>
  <c r="CO128" i="56"/>
  <c r="DZ128" i="56" s="1"/>
  <c r="CN128" i="56"/>
  <c r="DY128" i="56" s="1"/>
  <c r="CM128" i="56"/>
  <c r="DX128" i="56" s="1"/>
  <c r="CL128" i="56"/>
  <c r="DW128" i="56" s="1"/>
  <c r="CG128" i="56" a="1"/>
  <c r="CG128" i="56" s="1"/>
  <c r="AV128" i="56"/>
  <c r="J128" i="56"/>
  <c r="G128" i="56"/>
  <c r="IL18" i="56"/>
  <c r="HX18" i="56" a="1"/>
  <c r="HX18" i="56" s="1"/>
  <c r="IW18" i="56" s="1"/>
  <c r="HW18" i="56" a="1"/>
  <c r="HW18" i="56" s="1"/>
  <c r="IV18" i="56" s="1"/>
  <c r="HV18" i="56" a="1"/>
  <c r="HV18" i="56" s="1"/>
  <c r="IU18" i="56" s="1"/>
  <c r="HU18" i="56" a="1"/>
  <c r="HU18" i="56" s="1"/>
  <c r="IT18" i="56" s="1"/>
  <c r="HT18" i="56" a="1"/>
  <c r="HT18" i="56" s="1"/>
  <c r="IS18" i="56" s="1"/>
  <c r="HS18" i="56" a="1"/>
  <c r="HS18" i="56" s="1"/>
  <c r="IR18" i="56" s="1"/>
  <c r="HR18" i="56" a="1"/>
  <c r="HR18" i="56" s="1"/>
  <c r="IQ18" i="56" s="1"/>
  <c r="HQ18" i="56" a="1"/>
  <c r="HQ18" i="56" s="1"/>
  <c r="IP18" i="56" s="1"/>
  <c r="HP18" i="56" a="1"/>
  <c r="HP18" i="56" s="1"/>
  <c r="IO18" i="56" s="1"/>
  <c r="HL18" i="56"/>
  <c r="HJ18" i="56"/>
  <c r="HH18" i="56"/>
  <c r="HB18" i="56"/>
  <c r="HA18" i="56"/>
  <c r="GZ18" i="56"/>
  <c r="GY18" i="56"/>
  <c r="GX18" i="56"/>
  <c r="GW18" i="56"/>
  <c r="GV18" i="56"/>
  <c r="GU18" i="56"/>
  <c r="GT18" i="56"/>
  <c r="GP18" i="56"/>
  <c r="GI18" i="56"/>
  <c r="GH18" i="56"/>
  <c r="GG18" i="56"/>
  <c r="GF18" i="56"/>
  <c r="GE18" i="56"/>
  <c r="GD18" i="56"/>
  <c r="GC18" i="56"/>
  <c r="GB18" i="56"/>
  <c r="GA18" i="56"/>
  <c r="FZ18" i="56"/>
  <c r="FY18" i="56"/>
  <c r="FX18" i="56"/>
  <c r="FW18" i="56"/>
  <c r="FV18" i="56"/>
  <c r="FU18" i="56"/>
  <c r="FT18" i="56"/>
  <c r="FS18" i="56"/>
  <c r="FR18" i="56"/>
  <c r="FQ18" i="56"/>
  <c r="FJ18" i="56"/>
  <c r="FI18" i="56"/>
  <c r="FH18" i="56"/>
  <c r="FG18" i="56"/>
  <c r="FF18" i="56"/>
  <c r="FP18" i="56" s="1"/>
  <c r="FE18" i="56"/>
  <c r="FD18" i="56"/>
  <c r="FC18" i="56"/>
  <c r="FB18" i="56"/>
  <c r="FA18" i="56"/>
  <c r="EZ18" i="56"/>
  <c r="EY18" i="56"/>
  <c r="EX18" i="56"/>
  <c r="EW18" i="56"/>
  <c r="EV18" i="56"/>
  <c r="EU18" i="56"/>
  <c r="ET18" i="56"/>
  <c r="ES18" i="56"/>
  <c r="ER18" i="56"/>
  <c r="EQ18" i="56"/>
  <c r="EP18" i="56"/>
  <c r="EO18" i="56"/>
  <c r="EN18" i="56"/>
  <c r="EM18" i="56"/>
  <c r="EL18" i="56"/>
  <c r="EK18" i="56"/>
  <c r="EJ18" i="56"/>
  <c r="EI18" i="56"/>
  <c r="EH18" i="56"/>
  <c r="EG18" i="56"/>
  <c r="EF18" i="56"/>
  <c r="EE18" i="56"/>
  <c r="ED18" i="56"/>
  <c r="EC18" i="56"/>
  <c r="EB18" i="56"/>
  <c r="EA18" i="56"/>
  <c r="DV18" i="56"/>
  <c r="DU18" i="56"/>
  <c r="DT18" i="56"/>
  <c r="DS18" i="56"/>
  <c r="DR18" i="56"/>
  <c r="DQ18" i="56"/>
  <c r="DP18" i="56"/>
  <c r="DO18" i="56"/>
  <c r="DN18" i="56"/>
  <c r="DK18" i="56"/>
  <c r="DJ18" i="56"/>
  <c r="DI18" i="56"/>
  <c r="DH18" i="56"/>
  <c r="DG18" i="56"/>
  <c r="DF18" i="56"/>
  <c r="DE18" i="56"/>
  <c r="DD18" i="56"/>
  <c r="DC18" i="56"/>
  <c r="DB18" i="56"/>
  <c r="DA18" i="56"/>
  <c r="CV18" i="56"/>
  <c r="CU18" i="56"/>
  <c r="CT18" i="56"/>
  <c r="CS18" i="56"/>
  <c r="GN18" i="56" s="1"/>
  <c r="CR18" i="56"/>
  <c r="GM18" i="56" s="1"/>
  <c r="CQ18" i="56"/>
  <c r="GL18" i="56" s="1"/>
  <c r="CP18" i="56"/>
  <c r="GJ18" i="56" s="1"/>
  <c r="GK18" i="56" s="1"/>
  <c r="CO18" i="56"/>
  <c r="DZ18" i="56" s="1"/>
  <c r="CN18" i="56"/>
  <c r="DY18" i="56" s="1"/>
  <c r="CM18" i="56"/>
  <c r="DX18" i="56" s="1"/>
  <c r="CL18" i="56"/>
  <c r="DW18" i="56" s="1"/>
  <c r="CG18" i="56" a="1"/>
  <c r="CG18" i="56" s="1"/>
  <c r="AV18" i="56"/>
  <c r="J18" i="56"/>
  <c r="G18" i="56"/>
  <c r="HX58" i="56" a="1"/>
  <c r="HX58" i="56" s="1"/>
  <c r="IW58" i="56" s="1"/>
  <c r="HW58" i="56" a="1"/>
  <c r="HW58" i="56" s="1"/>
  <c r="IV58" i="56" s="1"/>
  <c r="HV58" i="56" a="1"/>
  <c r="HV58" i="56" s="1"/>
  <c r="IU58" i="56" s="1"/>
  <c r="HU58" i="56" a="1"/>
  <c r="HU58" i="56" s="1"/>
  <c r="IT58" i="56" s="1"/>
  <c r="HT58" i="56" a="1"/>
  <c r="HT58" i="56" s="1"/>
  <c r="IS58" i="56" s="1"/>
  <c r="HS58" i="56" a="1"/>
  <c r="HS58" i="56" s="1"/>
  <c r="IR58" i="56" s="1"/>
  <c r="HR58" i="56" a="1"/>
  <c r="HR58" i="56" s="1"/>
  <c r="IQ58" i="56" s="1"/>
  <c r="HQ58" i="56" a="1"/>
  <c r="HQ58" i="56" s="1"/>
  <c r="IP58" i="56" s="1"/>
  <c r="HP58" i="56" a="1"/>
  <c r="HP58" i="56" s="1"/>
  <c r="IO58" i="56" s="1"/>
  <c r="HL58" i="56"/>
  <c r="HJ58" i="56"/>
  <c r="HH58" i="56"/>
  <c r="HB58" i="56"/>
  <c r="HA58" i="56"/>
  <c r="GZ58" i="56"/>
  <c r="GY58" i="56"/>
  <c r="GX58" i="56"/>
  <c r="GW58" i="56"/>
  <c r="GV58" i="56"/>
  <c r="GU58" i="56"/>
  <c r="GT58" i="56"/>
  <c r="GP58" i="56"/>
  <c r="GI58" i="56"/>
  <c r="GH58" i="56"/>
  <c r="GG58" i="56"/>
  <c r="GF58" i="56"/>
  <c r="GE58" i="56"/>
  <c r="GB58" i="56"/>
  <c r="GA58" i="56"/>
  <c r="FZ58" i="56"/>
  <c r="FY58" i="56"/>
  <c r="FW58" i="56"/>
  <c r="FV58" i="56"/>
  <c r="FU58" i="56"/>
  <c r="FT58" i="56"/>
  <c r="FS58" i="56"/>
  <c r="FR58" i="56"/>
  <c r="FQ58" i="56"/>
  <c r="FJ58" i="56"/>
  <c r="FI58" i="56"/>
  <c r="FH58" i="56"/>
  <c r="FG58" i="56"/>
  <c r="FF58" i="56"/>
  <c r="FE58" i="56"/>
  <c r="FD58" i="56"/>
  <c r="FB58" i="56"/>
  <c r="FA58" i="56"/>
  <c r="EZ58" i="56"/>
  <c r="EY58" i="56"/>
  <c r="EX58" i="56"/>
  <c r="EW58" i="56"/>
  <c r="EV58" i="56"/>
  <c r="EU58" i="56"/>
  <c r="ET58" i="56"/>
  <c r="ES58" i="56"/>
  <c r="ER58" i="56"/>
  <c r="EQ58" i="56"/>
  <c r="EP58" i="56"/>
  <c r="EO58" i="56"/>
  <c r="EN58" i="56"/>
  <c r="EM58" i="56"/>
  <c r="EL58" i="56"/>
  <c r="EK58" i="56"/>
  <c r="EJ58" i="56"/>
  <c r="EI58" i="56"/>
  <c r="EH58" i="56"/>
  <c r="EG58" i="56"/>
  <c r="EF58" i="56"/>
  <c r="EE58" i="56"/>
  <c r="ED58" i="56"/>
  <c r="EC58" i="56"/>
  <c r="EB58" i="56"/>
  <c r="EA58" i="56"/>
  <c r="DU58" i="56"/>
  <c r="DT58" i="56"/>
  <c r="DS58" i="56"/>
  <c r="DR58" i="56"/>
  <c r="DQ58" i="56"/>
  <c r="DP58" i="56"/>
  <c r="DO58" i="56"/>
  <c r="DN58" i="56"/>
  <c r="DK58" i="56"/>
  <c r="DJ58" i="56"/>
  <c r="DI58" i="56"/>
  <c r="DH58" i="56"/>
  <c r="DG58" i="56"/>
  <c r="DF58" i="56"/>
  <c r="DE58" i="56"/>
  <c r="DD58" i="56"/>
  <c r="DB58" i="56"/>
  <c r="DA58" i="56"/>
  <c r="CV58" i="56"/>
  <c r="CU58" i="56"/>
  <c r="CT58" i="56"/>
  <c r="CS58" i="56"/>
  <c r="GN58" i="56" s="1"/>
  <c r="CR58" i="56"/>
  <c r="GM58" i="56" s="1"/>
  <c r="CQ58" i="56"/>
  <c r="GL58" i="56" s="1"/>
  <c r="CP58" i="56"/>
  <c r="GJ58" i="56" s="1"/>
  <c r="GK58" i="56" s="1"/>
  <c r="CO58" i="56"/>
  <c r="DZ58" i="56" s="1"/>
  <c r="CN58" i="56"/>
  <c r="DY58" i="56" s="1"/>
  <c r="CM58" i="56"/>
  <c r="DX58" i="56" s="1"/>
  <c r="CL58" i="56"/>
  <c r="DW58" i="56" s="1"/>
  <c r="CG58" i="56" a="1"/>
  <c r="CG58" i="56" s="1"/>
  <c r="AV58" i="56"/>
  <c r="J58" i="56"/>
  <c r="G58" i="56"/>
  <c r="HX63" i="56" a="1"/>
  <c r="HX63" i="56" s="1"/>
  <c r="IW63" i="56" s="1"/>
  <c r="HW63" i="56" a="1"/>
  <c r="HW63" i="56" s="1"/>
  <c r="IV63" i="56" s="1"/>
  <c r="HV63" i="56" a="1"/>
  <c r="HV63" i="56" s="1"/>
  <c r="HU63" i="56" a="1"/>
  <c r="HU63" i="56" s="1"/>
  <c r="IT63" i="56" s="1"/>
  <c r="HT63" i="56" a="1"/>
  <c r="HT63" i="56" s="1"/>
  <c r="IS63" i="56" s="1"/>
  <c r="HS63" i="56" a="1"/>
  <c r="HS63" i="56" s="1"/>
  <c r="IR63" i="56" s="1"/>
  <c r="HR63" i="56" a="1"/>
  <c r="HR63" i="56" s="1"/>
  <c r="IQ63" i="56" s="1"/>
  <c r="HQ63" i="56" a="1"/>
  <c r="HQ63" i="56" s="1"/>
  <c r="IP63" i="56" s="1"/>
  <c r="HP63" i="56" a="1"/>
  <c r="HP63" i="56" s="1"/>
  <c r="IO63" i="56" s="1"/>
  <c r="HL63" i="56"/>
  <c r="HJ63" i="56"/>
  <c r="HH63" i="56"/>
  <c r="HB63" i="56"/>
  <c r="HA63" i="56"/>
  <c r="GZ63" i="56"/>
  <c r="GY63" i="56"/>
  <c r="GX63" i="56"/>
  <c r="GW63" i="56"/>
  <c r="GV63" i="56"/>
  <c r="GU63" i="56"/>
  <c r="GT63" i="56"/>
  <c r="GP63" i="56"/>
  <c r="GI63" i="56"/>
  <c r="GH63" i="56"/>
  <c r="GG63" i="56"/>
  <c r="GF63" i="56"/>
  <c r="GE63" i="56"/>
  <c r="GB63" i="56"/>
  <c r="GA63" i="56"/>
  <c r="FZ63" i="56"/>
  <c r="FY63" i="56"/>
  <c r="FW63" i="56"/>
  <c r="FV63" i="56"/>
  <c r="FU63" i="56"/>
  <c r="FT63" i="56"/>
  <c r="FS63" i="56"/>
  <c r="FR63" i="56"/>
  <c r="FQ63" i="56"/>
  <c r="FJ63" i="56"/>
  <c r="FI63" i="56"/>
  <c r="FH63" i="56"/>
  <c r="FG63" i="56"/>
  <c r="FF63" i="56"/>
  <c r="FP63" i="56" s="1"/>
  <c r="FE63" i="56"/>
  <c r="FD63" i="56"/>
  <c r="FB63" i="56"/>
  <c r="FA63" i="56"/>
  <c r="EZ63" i="56"/>
  <c r="EY63" i="56"/>
  <c r="EX63" i="56"/>
  <c r="EW63" i="56"/>
  <c r="EV63" i="56"/>
  <c r="EU63" i="56"/>
  <c r="ET63" i="56"/>
  <c r="ES63" i="56"/>
  <c r="ER63" i="56"/>
  <c r="EQ63" i="56"/>
  <c r="EP63" i="56"/>
  <c r="EO63" i="56"/>
  <c r="EN63" i="56"/>
  <c r="EM63" i="56"/>
  <c r="EL63" i="56"/>
  <c r="EK63" i="56"/>
  <c r="EJ63" i="56"/>
  <c r="EI63" i="56"/>
  <c r="EH63" i="56"/>
  <c r="EG63" i="56"/>
  <c r="EF63" i="56"/>
  <c r="EE63" i="56"/>
  <c r="ED63" i="56"/>
  <c r="EC63" i="56"/>
  <c r="EB63" i="56"/>
  <c r="EA63" i="56"/>
  <c r="DU63" i="56"/>
  <c r="DT63" i="56"/>
  <c r="DS63" i="56"/>
  <c r="DR63" i="56"/>
  <c r="DQ63" i="56"/>
  <c r="DP63" i="56"/>
  <c r="DO63" i="56"/>
  <c r="DN63" i="56"/>
  <c r="DK63" i="56"/>
  <c r="DJ63" i="56"/>
  <c r="DI63" i="56"/>
  <c r="DH63" i="56"/>
  <c r="DG63" i="56"/>
  <c r="DF63" i="56"/>
  <c r="DE63" i="56"/>
  <c r="DD63" i="56"/>
  <c r="DB63" i="56"/>
  <c r="DA63" i="56"/>
  <c r="CV63" i="56"/>
  <c r="CU63" i="56"/>
  <c r="CT63" i="56"/>
  <c r="CS63" i="56"/>
  <c r="GN63" i="56" s="1"/>
  <c r="CR63" i="56"/>
  <c r="GM63" i="56" s="1"/>
  <c r="CQ63" i="56"/>
  <c r="GL63" i="56" s="1"/>
  <c r="CP63" i="56"/>
  <c r="GJ63" i="56" s="1"/>
  <c r="GK63" i="56" s="1"/>
  <c r="CO63" i="56"/>
  <c r="DZ63" i="56" s="1"/>
  <c r="CN63" i="56"/>
  <c r="DY63" i="56" s="1"/>
  <c r="CM63" i="56"/>
  <c r="DX63" i="56" s="1"/>
  <c r="CL63" i="56"/>
  <c r="DW63" i="56" s="1"/>
  <c r="CG63" i="56" a="1"/>
  <c r="CG63" i="56" s="1"/>
  <c r="AV63" i="56"/>
  <c r="J63" i="56"/>
  <c r="G63" i="56"/>
  <c r="HX133" i="56" a="1"/>
  <c r="HX133" i="56" s="1"/>
  <c r="IW133" i="56" s="1"/>
  <c r="HW133" i="56" a="1"/>
  <c r="HW133" i="56" s="1"/>
  <c r="IV133" i="56" s="1"/>
  <c r="HV133" i="56" a="1"/>
  <c r="HV133" i="56" s="1"/>
  <c r="IU133" i="56" s="1"/>
  <c r="HU133" i="56" a="1"/>
  <c r="HU133" i="56" s="1"/>
  <c r="IT133" i="56" s="1"/>
  <c r="HT133" i="56" a="1"/>
  <c r="HT133" i="56" s="1"/>
  <c r="IS133" i="56" s="1"/>
  <c r="HS133" i="56" a="1"/>
  <c r="HS133" i="56" s="1"/>
  <c r="IR133" i="56" s="1"/>
  <c r="HR133" i="56" a="1"/>
  <c r="HR133" i="56" s="1"/>
  <c r="IQ133" i="56" s="1"/>
  <c r="HQ133" i="56" a="1"/>
  <c r="HQ133" i="56" s="1"/>
  <c r="IP133" i="56" s="1"/>
  <c r="HP133" i="56" a="1"/>
  <c r="HP133" i="56" s="1"/>
  <c r="IO133" i="56" s="1"/>
  <c r="HL133" i="56"/>
  <c r="HJ133" i="56"/>
  <c r="HH133" i="56"/>
  <c r="HB133" i="56"/>
  <c r="HA133" i="56"/>
  <c r="GZ133" i="56"/>
  <c r="GY133" i="56"/>
  <c r="GX133" i="56"/>
  <c r="GW133" i="56"/>
  <c r="GV133" i="56"/>
  <c r="GU133" i="56"/>
  <c r="GT133" i="56"/>
  <c r="GP133" i="56"/>
  <c r="GI133" i="56"/>
  <c r="GH133" i="56"/>
  <c r="GG133" i="56"/>
  <c r="GF133" i="56"/>
  <c r="GE133" i="56"/>
  <c r="GB133" i="56"/>
  <c r="GA133" i="56"/>
  <c r="FZ133" i="56"/>
  <c r="FY133" i="56"/>
  <c r="FW133" i="56"/>
  <c r="FV133" i="56"/>
  <c r="FU133" i="56"/>
  <c r="FT133" i="56"/>
  <c r="FS133" i="56"/>
  <c r="FR133" i="56"/>
  <c r="FQ133" i="56"/>
  <c r="FJ133" i="56"/>
  <c r="FI133" i="56"/>
  <c r="FH133" i="56"/>
  <c r="FG133" i="56"/>
  <c r="FF133" i="56"/>
  <c r="FP133" i="56" s="1"/>
  <c r="FE133" i="56"/>
  <c r="FD133" i="56"/>
  <c r="FB133" i="56"/>
  <c r="FA133" i="56"/>
  <c r="EZ133" i="56"/>
  <c r="EY133" i="56"/>
  <c r="EX133" i="56"/>
  <c r="EW133" i="56"/>
  <c r="EV133" i="56"/>
  <c r="EU133" i="56"/>
  <c r="ET133" i="56"/>
  <c r="ES133" i="56"/>
  <c r="ER133" i="56"/>
  <c r="EQ133" i="56"/>
  <c r="EP133" i="56"/>
  <c r="EO133" i="56"/>
  <c r="EN133" i="56"/>
  <c r="EM133" i="56"/>
  <c r="EL133" i="56"/>
  <c r="EK133" i="56"/>
  <c r="EJ133" i="56"/>
  <c r="EI133" i="56"/>
  <c r="EH133" i="56"/>
  <c r="EG133" i="56"/>
  <c r="EF133" i="56"/>
  <c r="EE133" i="56"/>
  <c r="ED133" i="56"/>
  <c r="EC133" i="56"/>
  <c r="EB133" i="56"/>
  <c r="EA133" i="56"/>
  <c r="DU133" i="56"/>
  <c r="DT133" i="56"/>
  <c r="DS133" i="56"/>
  <c r="DR133" i="56"/>
  <c r="DQ133" i="56"/>
  <c r="DP133" i="56"/>
  <c r="DO133" i="56"/>
  <c r="DN133" i="56"/>
  <c r="DK133" i="56"/>
  <c r="DJ133" i="56"/>
  <c r="DI133" i="56"/>
  <c r="DH133" i="56"/>
  <c r="DG133" i="56"/>
  <c r="DF133" i="56"/>
  <c r="DE133" i="56"/>
  <c r="DD133" i="56"/>
  <c r="DB133" i="56"/>
  <c r="DA133" i="56"/>
  <c r="CV133" i="56"/>
  <c r="CU133" i="56"/>
  <c r="CT133" i="56"/>
  <c r="CS133" i="56"/>
  <c r="GN133" i="56" s="1"/>
  <c r="CR133" i="56"/>
  <c r="GM133" i="56" s="1"/>
  <c r="CQ133" i="56"/>
  <c r="GL133" i="56" s="1"/>
  <c r="CP133" i="56"/>
  <c r="GJ133" i="56" s="1"/>
  <c r="GK133" i="56" s="1"/>
  <c r="CO133" i="56"/>
  <c r="DZ133" i="56" s="1"/>
  <c r="CN133" i="56"/>
  <c r="DY133" i="56" s="1"/>
  <c r="CM133" i="56"/>
  <c r="DX133" i="56" s="1"/>
  <c r="CL133" i="56"/>
  <c r="DW133" i="56" s="1"/>
  <c r="CG133" i="56" a="1"/>
  <c r="CG133" i="56" s="1"/>
  <c r="AV133" i="56"/>
  <c r="J133" i="56"/>
  <c r="G133" i="56"/>
  <c r="HX127" i="56" a="1"/>
  <c r="HX127" i="56" s="1"/>
  <c r="IW127" i="56" s="1"/>
  <c r="HW127" i="56" a="1"/>
  <c r="HW127" i="56" s="1"/>
  <c r="IV127" i="56" s="1"/>
  <c r="HV127" i="56" a="1"/>
  <c r="HV127" i="56" s="1"/>
  <c r="IU127" i="56" s="1"/>
  <c r="HU127" i="56" a="1"/>
  <c r="HU127" i="56" s="1"/>
  <c r="IT127" i="56" s="1"/>
  <c r="HT127" i="56" a="1"/>
  <c r="HT127" i="56" s="1"/>
  <c r="IS127" i="56" s="1"/>
  <c r="HS127" i="56" a="1"/>
  <c r="HS127" i="56" s="1"/>
  <c r="IR127" i="56" s="1"/>
  <c r="HR127" i="56" a="1"/>
  <c r="HR127" i="56" s="1"/>
  <c r="IQ127" i="56" s="1"/>
  <c r="HQ127" i="56" a="1"/>
  <c r="HQ127" i="56" s="1"/>
  <c r="IP127" i="56" s="1"/>
  <c r="HP127" i="56" a="1"/>
  <c r="HP127" i="56" s="1"/>
  <c r="IO127" i="56" s="1"/>
  <c r="HL127" i="56"/>
  <c r="HJ127" i="56"/>
  <c r="HH127" i="56"/>
  <c r="HB127" i="56"/>
  <c r="HA127" i="56"/>
  <c r="GZ127" i="56"/>
  <c r="GY127" i="56"/>
  <c r="GX127" i="56"/>
  <c r="GW127" i="56"/>
  <c r="GV127" i="56"/>
  <c r="GU127" i="56"/>
  <c r="GT127" i="56"/>
  <c r="GP127" i="56"/>
  <c r="GI127" i="56"/>
  <c r="GH127" i="56"/>
  <c r="GG127" i="56"/>
  <c r="GF127" i="56"/>
  <c r="GE127" i="56"/>
  <c r="GB127" i="56"/>
  <c r="GA127" i="56"/>
  <c r="FZ127" i="56"/>
  <c r="FY127" i="56"/>
  <c r="FW127" i="56"/>
  <c r="FV127" i="56"/>
  <c r="FU127" i="56"/>
  <c r="FT127" i="56"/>
  <c r="FS127" i="56"/>
  <c r="FR127" i="56"/>
  <c r="FQ127" i="56"/>
  <c r="FJ127" i="56"/>
  <c r="FI127" i="56"/>
  <c r="FH127" i="56"/>
  <c r="FG127" i="56"/>
  <c r="FF127" i="56"/>
  <c r="FP127" i="56" s="1"/>
  <c r="FE127" i="56"/>
  <c r="FD127" i="56"/>
  <c r="FB127" i="56"/>
  <c r="FA127" i="56"/>
  <c r="EZ127" i="56"/>
  <c r="EY127" i="56"/>
  <c r="EX127" i="56"/>
  <c r="EW127" i="56"/>
  <c r="EV127" i="56"/>
  <c r="EU127" i="56"/>
  <c r="ET127" i="56"/>
  <c r="ES127" i="56"/>
  <c r="ER127" i="56"/>
  <c r="EQ127" i="56"/>
  <c r="EP127" i="56"/>
  <c r="EO127" i="56"/>
  <c r="EN127" i="56"/>
  <c r="EM127" i="56"/>
  <c r="EL127" i="56"/>
  <c r="EK127" i="56"/>
  <c r="EJ127" i="56"/>
  <c r="EI127" i="56"/>
  <c r="EH127" i="56"/>
  <c r="EG127" i="56"/>
  <c r="EF127" i="56"/>
  <c r="EE127" i="56"/>
  <c r="ED127" i="56"/>
  <c r="EC127" i="56"/>
  <c r="EB127" i="56"/>
  <c r="EA127" i="56"/>
  <c r="DU127" i="56"/>
  <c r="DT127" i="56"/>
  <c r="DS127" i="56"/>
  <c r="DR127" i="56"/>
  <c r="DQ127" i="56"/>
  <c r="DP127" i="56"/>
  <c r="DO127" i="56"/>
  <c r="DN127" i="56"/>
  <c r="DK127" i="56"/>
  <c r="DJ127" i="56"/>
  <c r="DI127" i="56"/>
  <c r="DH127" i="56"/>
  <c r="DG127" i="56"/>
  <c r="DF127" i="56"/>
  <c r="DE127" i="56"/>
  <c r="DD127" i="56"/>
  <c r="DB127" i="56"/>
  <c r="DA127" i="56"/>
  <c r="CV127" i="56"/>
  <c r="CU127" i="56"/>
  <c r="CT127" i="56"/>
  <c r="CS127" i="56"/>
  <c r="GN127" i="56" s="1"/>
  <c r="CR127" i="56"/>
  <c r="GM127" i="56" s="1"/>
  <c r="CQ127" i="56"/>
  <c r="GL127" i="56" s="1"/>
  <c r="CP127" i="56"/>
  <c r="GJ127" i="56" s="1"/>
  <c r="GK127" i="56" s="1"/>
  <c r="CO127" i="56"/>
  <c r="DZ127" i="56" s="1"/>
  <c r="CN127" i="56"/>
  <c r="DY127" i="56" s="1"/>
  <c r="CM127" i="56"/>
  <c r="DX127" i="56" s="1"/>
  <c r="CL127" i="56"/>
  <c r="DW127" i="56" s="1"/>
  <c r="CG127" i="56" a="1"/>
  <c r="CG127" i="56" s="1"/>
  <c r="AV127" i="56"/>
  <c r="J127" i="56"/>
  <c r="G127" i="56"/>
  <c r="IL80" i="56"/>
  <c r="HX80" i="56" a="1"/>
  <c r="HX80" i="56" s="1"/>
  <c r="IW80" i="56" s="1"/>
  <c r="HW80" i="56" a="1"/>
  <c r="HW80" i="56" s="1"/>
  <c r="IV80" i="56" s="1"/>
  <c r="HV80" i="56" a="1"/>
  <c r="HV80" i="56" s="1"/>
  <c r="IU80" i="56" s="1"/>
  <c r="HU80" i="56" a="1"/>
  <c r="HU80" i="56" s="1"/>
  <c r="IT80" i="56" s="1"/>
  <c r="HT80" i="56" a="1"/>
  <c r="HT80" i="56" s="1"/>
  <c r="IS80" i="56" s="1"/>
  <c r="HS80" i="56" a="1"/>
  <c r="HS80" i="56" s="1"/>
  <c r="IR80" i="56" s="1"/>
  <c r="HR80" i="56" a="1"/>
  <c r="HR80" i="56" s="1"/>
  <c r="IQ80" i="56" s="1"/>
  <c r="HQ80" i="56" a="1"/>
  <c r="HQ80" i="56" s="1"/>
  <c r="IP80" i="56" s="1"/>
  <c r="HP80" i="56" a="1"/>
  <c r="HP80" i="56" s="1"/>
  <c r="IO80" i="56" s="1"/>
  <c r="HL80" i="56"/>
  <c r="HJ80" i="56"/>
  <c r="HH80" i="56"/>
  <c r="HB80" i="56"/>
  <c r="HA80" i="56"/>
  <c r="GZ80" i="56"/>
  <c r="GY80" i="56"/>
  <c r="GX80" i="56"/>
  <c r="GW80" i="56"/>
  <c r="GV80" i="56"/>
  <c r="GU80" i="56"/>
  <c r="GT80" i="56"/>
  <c r="GP80" i="56"/>
  <c r="GI80" i="56"/>
  <c r="GH80" i="56"/>
  <c r="GG80" i="56"/>
  <c r="GF80" i="56"/>
  <c r="GE80" i="56"/>
  <c r="GD80" i="56"/>
  <c r="GC80" i="56"/>
  <c r="GB80" i="56"/>
  <c r="GA80" i="56"/>
  <c r="FZ80" i="56"/>
  <c r="FY80" i="56"/>
  <c r="FX80" i="56"/>
  <c r="FW80" i="56"/>
  <c r="FV80" i="56"/>
  <c r="FU80" i="56"/>
  <c r="FT80" i="56"/>
  <c r="FS80" i="56"/>
  <c r="FR80" i="56"/>
  <c r="FQ80" i="56"/>
  <c r="FJ80" i="56"/>
  <c r="FI80" i="56"/>
  <c r="FH80" i="56"/>
  <c r="FG80" i="56"/>
  <c r="FF80" i="56"/>
  <c r="FE80" i="56"/>
  <c r="FD80" i="56"/>
  <c r="FC80" i="56"/>
  <c r="FB80" i="56"/>
  <c r="FA80" i="56"/>
  <c r="EZ80" i="56"/>
  <c r="EY80" i="56"/>
  <c r="EX80" i="56"/>
  <c r="EW80" i="56"/>
  <c r="EV80" i="56"/>
  <c r="EU80" i="56"/>
  <c r="ET80" i="56"/>
  <c r="ES80" i="56"/>
  <c r="ER80" i="56"/>
  <c r="EQ80" i="56"/>
  <c r="EP80" i="56"/>
  <c r="EO80" i="56"/>
  <c r="EN80" i="56"/>
  <c r="EM80" i="56"/>
  <c r="EL80" i="56"/>
  <c r="EK80" i="56"/>
  <c r="EJ80" i="56"/>
  <c r="EI80" i="56"/>
  <c r="EH80" i="56"/>
  <c r="EG80" i="56"/>
  <c r="EF80" i="56"/>
  <c r="EE80" i="56"/>
  <c r="ED80" i="56"/>
  <c r="EC80" i="56"/>
  <c r="EB80" i="56"/>
  <c r="EA80" i="56"/>
  <c r="DV80" i="56"/>
  <c r="DU80" i="56"/>
  <c r="DT80" i="56"/>
  <c r="DS80" i="56"/>
  <c r="DR80" i="56"/>
  <c r="DQ80" i="56"/>
  <c r="DP80" i="56"/>
  <c r="DO80" i="56"/>
  <c r="DN80" i="56"/>
  <c r="DK80" i="56"/>
  <c r="DJ80" i="56"/>
  <c r="DI80" i="56"/>
  <c r="DH80" i="56"/>
  <c r="DG80" i="56"/>
  <c r="DF80" i="56"/>
  <c r="DE80" i="56"/>
  <c r="DD80" i="56"/>
  <c r="DC80" i="56"/>
  <c r="DB80" i="56"/>
  <c r="DA80" i="56"/>
  <c r="CV80" i="56"/>
  <c r="CU80" i="56"/>
  <c r="CT80" i="56"/>
  <c r="CS80" i="56"/>
  <c r="GN80" i="56" s="1"/>
  <c r="CR80" i="56"/>
  <c r="GM80" i="56" s="1"/>
  <c r="CQ80" i="56"/>
  <c r="GL80" i="56" s="1"/>
  <c r="CP80" i="56"/>
  <c r="GJ80" i="56" s="1"/>
  <c r="GK80" i="56" s="1"/>
  <c r="CO80" i="56"/>
  <c r="DZ80" i="56" s="1"/>
  <c r="CN80" i="56"/>
  <c r="DY80" i="56" s="1"/>
  <c r="CM80" i="56"/>
  <c r="DX80" i="56" s="1"/>
  <c r="CL80" i="56"/>
  <c r="DW80" i="56" s="1"/>
  <c r="CG80" i="56" a="1"/>
  <c r="CG80" i="56" s="1"/>
  <c r="AV80" i="56"/>
  <c r="J80" i="56"/>
  <c r="G80" i="56"/>
  <c r="HX79" i="56" a="1"/>
  <c r="HX79" i="56" s="1"/>
  <c r="IW79" i="56" s="1"/>
  <c r="HW79" i="56" a="1"/>
  <c r="HW79" i="56" s="1"/>
  <c r="IV79" i="56" s="1"/>
  <c r="HV79" i="56" a="1"/>
  <c r="HV79" i="56" s="1"/>
  <c r="IU79" i="56" s="1"/>
  <c r="HU79" i="56" a="1"/>
  <c r="HU79" i="56" s="1"/>
  <c r="IT79" i="56" s="1"/>
  <c r="HT79" i="56" a="1"/>
  <c r="HT79" i="56" s="1"/>
  <c r="IS79" i="56" s="1"/>
  <c r="HS79" i="56" a="1"/>
  <c r="HS79" i="56" s="1"/>
  <c r="IR79" i="56" s="1"/>
  <c r="HR79" i="56" a="1"/>
  <c r="HR79" i="56" s="1"/>
  <c r="IQ79" i="56" s="1"/>
  <c r="HQ79" i="56" a="1"/>
  <c r="HQ79" i="56" s="1"/>
  <c r="IP79" i="56" s="1"/>
  <c r="HP79" i="56" a="1"/>
  <c r="HP79" i="56" s="1"/>
  <c r="IO79" i="56" s="1"/>
  <c r="HL79" i="56"/>
  <c r="HJ79" i="56"/>
  <c r="HH79" i="56"/>
  <c r="HB79" i="56"/>
  <c r="HA79" i="56"/>
  <c r="GZ79" i="56"/>
  <c r="GY79" i="56"/>
  <c r="GX79" i="56"/>
  <c r="GW79" i="56"/>
  <c r="GV79" i="56"/>
  <c r="GU79" i="56"/>
  <c r="GT79" i="56"/>
  <c r="GP79" i="56"/>
  <c r="GI79" i="56"/>
  <c r="GH79" i="56"/>
  <c r="GG79" i="56"/>
  <c r="GF79" i="56"/>
  <c r="GE79" i="56"/>
  <c r="GB79" i="56"/>
  <c r="GA79" i="56"/>
  <c r="FZ79" i="56"/>
  <c r="FY79" i="56"/>
  <c r="FW79" i="56"/>
  <c r="FV79" i="56"/>
  <c r="FU79" i="56"/>
  <c r="FT79" i="56"/>
  <c r="FS79" i="56"/>
  <c r="FR79" i="56"/>
  <c r="FQ79" i="56"/>
  <c r="FJ79" i="56"/>
  <c r="FI79" i="56"/>
  <c r="FH79" i="56"/>
  <c r="FG79" i="56"/>
  <c r="FF79" i="56"/>
  <c r="FE79" i="56"/>
  <c r="FD79" i="56"/>
  <c r="FB79" i="56"/>
  <c r="FA79" i="56"/>
  <c r="EZ79" i="56"/>
  <c r="EY79" i="56"/>
  <c r="EX79" i="56"/>
  <c r="EW79" i="56"/>
  <c r="EV79" i="56"/>
  <c r="EU79" i="56"/>
  <c r="ET79" i="56"/>
  <c r="ES79" i="56"/>
  <c r="ER79" i="56"/>
  <c r="EQ79" i="56"/>
  <c r="EP79" i="56"/>
  <c r="EO79" i="56"/>
  <c r="EN79" i="56"/>
  <c r="EM79" i="56"/>
  <c r="EL79" i="56"/>
  <c r="EK79" i="56"/>
  <c r="EJ79" i="56"/>
  <c r="EI79" i="56"/>
  <c r="EH79" i="56"/>
  <c r="EG79" i="56"/>
  <c r="EF79" i="56"/>
  <c r="EE79" i="56"/>
  <c r="ED79" i="56"/>
  <c r="EC79" i="56"/>
  <c r="EB79" i="56"/>
  <c r="EA79" i="56"/>
  <c r="DU79" i="56"/>
  <c r="DT79" i="56"/>
  <c r="DS79" i="56"/>
  <c r="DR79" i="56"/>
  <c r="DQ79" i="56"/>
  <c r="DP79" i="56"/>
  <c r="DO79" i="56"/>
  <c r="DN79" i="56"/>
  <c r="DK79" i="56"/>
  <c r="DJ79" i="56"/>
  <c r="DI79" i="56"/>
  <c r="DH79" i="56"/>
  <c r="DG79" i="56"/>
  <c r="DF79" i="56"/>
  <c r="DE79" i="56"/>
  <c r="DD79" i="56"/>
  <c r="DB79" i="56"/>
  <c r="DA79" i="56"/>
  <c r="CV79" i="56"/>
  <c r="CU79" i="56"/>
  <c r="CT79" i="56"/>
  <c r="CS79" i="56"/>
  <c r="GN79" i="56" s="1"/>
  <c r="CR79" i="56"/>
  <c r="GM79" i="56" s="1"/>
  <c r="CQ79" i="56"/>
  <c r="GL79" i="56" s="1"/>
  <c r="CP79" i="56"/>
  <c r="GJ79" i="56" s="1"/>
  <c r="GK79" i="56" s="1"/>
  <c r="CO79" i="56"/>
  <c r="DZ79" i="56" s="1"/>
  <c r="CN79" i="56"/>
  <c r="DY79" i="56" s="1"/>
  <c r="CM79" i="56"/>
  <c r="DX79" i="56" s="1"/>
  <c r="CL79" i="56"/>
  <c r="DW79" i="56" s="1"/>
  <c r="CG79" i="56" a="1"/>
  <c r="CG79" i="56" s="1"/>
  <c r="CK79" i="56" s="1"/>
  <c r="CZ79" i="56" s="1"/>
  <c r="AV79" i="56"/>
  <c r="J79" i="56"/>
  <c r="G79" i="56"/>
  <c r="HX123" i="56" a="1"/>
  <c r="HX123" i="56" s="1"/>
  <c r="IW123" i="56" s="1"/>
  <c r="HW123" i="56" a="1"/>
  <c r="HW123" i="56" s="1"/>
  <c r="IV123" i="56" s="1"/>
  <c r="HV123" i="56" a="1"/>
  <c r="HV123" i="56" s="1"/>
  <c r="IU123" i="56" s="1"/>
  <c r="HU123" i="56" a="1"/>
  <c r="HU123" i="56" s="1"/>
  <c r="IT123" i="56" s="1"/>
  <c r="HT123" i="56" a="1"/>
  <c r="HT123" i="56" s="1"/>
  <c r="IS123" i="56" s="1"/>
  <c r="HS123" i="56" a="1"/>
  <c r="HS123" i="56" s="1"/>
  <c r="IR123" i="56" s="1"/>
  <c r="HR123" i="56" a="1"/>
  <c r="HR123" i="56" s="1"/>
  <c r="IQ123" i="56" s="1"/>
  <c r="HQ123" i="56" a="1"/>
  <c r="HQ123" i="56" s="1"/>
  <c r="IP123" i="56" s="1"/>
  <c r="HP123" i="56" a="1"/>
  <c r="HP123" i="56" s="1"/>
  <c r="IO123" i="56" s="1"/>
  <c r="HL123" i="56"/>
  <c r="HJ123" i="56"/>
  <c r="HH123" i="56"/>
  <c r="HB123" i="56"/>
  <c r="HA123" i="56"/>
  <c r="GZ123" i="56"/>
  <c r="GY123" i="56"/>
  <c r="GX123" i="56"/>
  <c r="GW123" i="56"/>
  <c r="GV123" i="56"/>
  <c r="GU123" i="56"/>
  <c r="GT123" i="56"/>
  <c r="GP123" i="56"/>
  <c r="GI123" i="56"/>
  <c r="GH123" i="56"/>
  <c r="GG123" i="56"/>
  <c r="GF123" i="56"/>
  <c r="GE123" i="56"/>
  <c r="GB123" i="56"/>
  <c r="GA123" i="56"/>
  <c r="FZ123" i="56"/>
  <c r="FY123" i="56"/>
  <c r="FW123" i="56"/>
  <c r="FV123" i="56"/>
  <c r="FU123" i="56"/>
  <c r="FT123" i="56"/>
  <c r="FS123" i="56"/>
  <c r="FR123" i="56"/>
  <c r="FQ123" i="56"/>
  <c r="FJ123" i="56"/>
  <c r="FI123" i="56"/>
  <c r="FH123" i="56"/>
  <c r="FG123" i="56"/>
  <c r="FF123" i="56"/>
  <c r="FP123" i="56" s="1"/>
  <c r="FE123" i="56"/>
  <c r="FD123" i="56"/>
  <c r="FB123" i="56"/>
  <c r="FA123" i="56"/>
  <c r="EZ123" i="56"/>
  <c r="EY123" i="56"/>
  <c r="EX123" i="56"/>
  <c r="EW123" i="56"/>
  <c r="EV123" i="56"/>
  <c r="EU123" i="56"/>
  <c r="ET123" i="56"/>
  <c r="ES123" i="56"/>
  <c r="ER123" i="56"/>
  <c r="EQ123" i="56"/>
  <c r="EP123" i="56"/>
  <c r="EO123" i="56"/>
  <c r="EN123" i="56"/>
  <c r="EM123" i="56"/>
  <c r="EL123" i="56"/>
  <c r="EK123" i="56"/>
  <c r="EJ123" i="56"/>
  <c r="EI123" i="56"/>
  <c r="EH123" i="56"/>
  <c r="EG123" i="56"/>
  <c r="EF123" i="56"/>
  <c r="EE123" i="56"/>
  <c r="ED123" i="56"/>
  <c r="EC123" i="56"/>
  <c r="EB123" i="56"/>
  <c r="EA123" i="56"/>
  <c r="DU123" i="56"/>
  <c r="DT123" i="56"/>
  <c r="DS123" i="56"/>
  <c r="DR123" i="56"/>
  <c r="DQ123" i="56"/>
  <c r="DP123" i="56"/>
  <c r="DO123" i="56"/>
  <c r="DN123" i="56"/>
  <c r="DK123" i="56"/>
  <c r="DJ123" i="56"/>
  <c r="DI123" i="56"/>
  <c r="DH123" i="56"/>
  <c r="DG123" i="56"/>
  <c r="DF123" i="56"/>
  <c r="DE123" i="56"/>
  <c r="DD123" i="56"/>
  <c r="DB123" i="56"/>
  <c r="DA123" i="56"/>
  <c r="CV123" i="56"/>
  <c r="CU123" i="56"/>
  <c r="CT123" i="56"/>
  <c r="CS123" i="56"/>
  <c r="GN123" i="56" s="1"/>
  <c r="CR123" i="56"/>
  <c r="GM123" i="56" s="1"/>
  <c r="CQ123" i="56"/>
  <c r="GL123" i="56" s="1"/>
  <c r="CP123" i="56"/>
  <c r="GJ123" i="56" s="1"/>
  <c r="GK123" i="56" s="1"/>
  <c r="CO123" i="56"/>
  <c r="DZ123" i="56" s="1"/>
  <c r="CN123" i="56"/>
  <c r="DY123" i="56" s="1"/>
  <c r="CM123" i="56"/>
  <c r="DX123" i="56" s="1"/>
  <c r="CL123" i="56"/>
  <c r="DW123" i="56" s="1"/>
  <c r="CG123" i="56" a="1"/>
  <c r="CG123" i="56" s="1"/>
  <c r="IN123" i="56" s="1"/>
  <c r="IX123" i="56" s="1"/>
  <c r="AV123" i="56"/>
  <c r="J123" i="56"/>
  <c r="G123" i="56"/>
  <c r="HX160" i="56" a="1"/>
  <c r="HX160" i="56" s="1"/>
  <c r="IW160" i="56" s="1"/>
  <c r="HW160" i="56" a="1"/>
  <c r="HW160" i="56" s="1"/>
  <c r="IV160" i="56" s="1"/>
  <c r="HV160" i="56" a="1"/>
  <c r="HV160" i="56" s="1"/>
  <c r="IU160" i="56" s="1"/>
  <c r="HU160" i="56" a="1"/>
  <c r="HU160" i="56" s="1"/>
  <c r="IT160" i="56" s="1"/>
  <c r="HT160" i="56" a="1"/>
  <c r="HT160" i="56" s="1"/>
  <c r="IS160" i="56" s="1"/>
  <c r="HS160" i="56" a="1"/>
  <c r="HS160" i="56" s="1"/>
  <c r="IR160" i="56" s="1"/>
  <c r="HR160" i="56" a="1"/>
  <c r="HR160" i="56" s="1"/>
  <c r="IQ160" i="56" s="1"/>
  <c r="HQ160" i="56" a="1"/>
  <c r="HQ160" i="56" s="1"/>
  <c r="IP160" i="56" s="1"/>
  <c r="HP160" i="56" a="1"/>
  <c r="HP160" i="56" s="1"/>
  <c r="IO160" i="56" s="1"/>
  <c r="HL160" i="56"/>
  <c r="HJ160" i="56"/>
  <c r="HH160" i="56"/>
  <c r="HB160" i="56"/>
  <c r="HA160" i="56"/>
  <c r="GZ160" i="56"/>
  <c r="GY160" i="56"/>
  <c r="GX160" i="56"/>
  <c r="GW160" i="56"/>
  <c r="GV160" i="56"/>
  <c r="GU160" i="56"/>
  <c r="GT160" i="56"/>
  <c r="GP160" i="56"/>
  <c r="GI160" i="56"/>
  <c r="GH160" i="56"/>
  <c r="GG160" i="56"/>
  <c r="GF160" i="56"/>
  <c r="GE160" i="56"/>
  <c r="GB160" i="56"/>
  <c r="GA160" i="56"/>
  <c r="FZ160" i="56"/>
  <c r="FY160" i="56"/>
  <c r="FW160" i="56"/>
  <c r="FV160" i="56"/>
  <c r="FU160" i="56"/>
  <c r="FT160" i="56"/>
  <c r="FS160" i="56"/>
  <c r="FR160" i="56"/>
  <c r="FQ160" i="56"/>
  <c r="FJ160" i="56"/>
  <c r="FI160" i="56"/>
  <c r="FH160" i="56"/>
  <c r="FG160" i="56"/>
  <c r="FF160" i="56"/>
  <c r="FP160" i="56" s="1"/>
  <c r="FE160" i="56"/>
  <c r="FD160" i="56"/>
  <c r="FB160" i="56"/>
  <c r="FA160" i="56"/>
  <c r="EZ160" i="56"/>
  <c r="EY160" i="56"/>
  <c r="EX160" i="56"/>
  <c r="EW160" i="56"/>
  <c r="EV160" i="56"/>
  <c r="EU160" i="56"/>
  <c r="ET160" i="56"/>
  <c r="ES160" i="56"/>
  <c r="ER160" i="56"/>
  <c r="EQ160" i="56"/>
  <c r="EP160" i="56"/>
  <c r="EO160" i="56"/>
  <c r="EN160" i="56"/>
  <c r="EM160" i="56"/>
  <c r="EL160" i="56"/>
  <c r="EK160" i="56"/>
  <c r="EJ160" i="56"/>
  <c r="EI160" i="56"/>
  <c r="EH160" i="56"/>
  <c r="EG160" i="56"/>
  <c r="EF160" i="56"/>
  <c r="EE160" i="56"/>
  <c r="ED160" i="56"/>
  <c r="EC160" i="56"/>
  <c r="EB160" i="56"/>
  <c r="EA160" i="56"/>
  <c r="DU160" i="56"/>
  <c r="DT160" i="56"/>
  <c r="DS160" i="56"/>
  <c r="DR160" i="56"/>
  <c r="DQ160" i="56"/>
  <c r="DP160" i="56"/>
  <c r="DO160" i="56"/>
  <c r="DN160" i="56"/>
  <c r="DK160" i="56"/>
  <c r="DJ160" i="56"/>
  <c r="DI160" i="56"/>
  <c r="DH160" i="56"/>
  <c r="DG160" i="56"/>
  <c r="DF160" i="56"/>
  <c r="DE160" i="56"/>
  <c r="DD160" i="56"/>
  <c r="DB160" i="56"/>
  <c r="DA160" i="56"/>
  <c r="CV160" i="56"/>
  <c r="CU160" i="56"/>
  <c r="CT160" i="56"/>
  <c r="CS160" i="56"/>
  <c r="GN160" i="56" s="1"/>
  <c r="CR160" i="56"/>
  <c r="GM160" i="56" s="1"/>
  <c r="CQ160" i="56"/>
  <c r="GL160" i="56" s="1"/>
  <c r="CP160" i="56"/>
  <c r="GJ160" i="56" s="1"/>
  <c r="GK160" i="56" s="1"/>
  <c r="CO160" i="56"/>
  <c r="DZ160" i="56" s="1"/>
  <c r="CN160" i="56"/>
  <c r="DY160" i="56" s="1"/>
  <c r="CM160" i="56"/>
  <c r="DX160" i="56" s="1"/>
  <c r="CL160" i="56"/>
  <c r="DW160" i="56" s="1"/>
  <c r="CG160" i="56" a="1"/>
  <c r="CG160" i="56" s="1"/>
  <c r="AV160" i="56"/>
  <c r="J160" i="56"/>
  <c r="G160" i="56"/>
  <c r="IL17" i="56"/>
  <c r="HX17" i="56" a="1"/>
  <c r="HX17" i="56" s="1"/>
  <c r="IW17" i="56" s="1"/>
  <c r="HW17" i="56" a="1"/>
  <c r="HW17" i="56" s="1"/>
  <c r="IV17" i="56" s="1"/>
  <c r="HV17" i="56" a="1"/>
  <c r="HV17" i="56" s="1"/>
  <c r="IU17" i="56" s="1"/>
  <c r="HU17" i="56" a="1"/>
  <c r="HU17" i="56" s="1"/>
  <c r="IT17" i="56" s="1"/>
  <c r="HT17" i="56" a="1"/>
  <c r="HT17" i="56" s="1"/>
  <c r="IS17" i="56" s="1"/>
  <c r="HS17" i="56" a="1"/>
  <c r="HS17" i="56" s="1"/>
  <c r="IR17" i="56" s="1"/>
  <c r="HR17" i="56" a="1"/>
  <c r="HR17" i="56" s="1"/>
  <c r="IQ17" i="56" s="1"/>
  <c r="HQ17" i="56" a="1"/>
  <c r="HQ17" i="56" s="1"/>
  <c r="IP17" i="56" s="1"/>
  <c r="HP17" i="56" a="1"/>
  <c r="HP17" i="56" s="1"/>
  <c r="IO17" i="56" s="1"/>
  <c r="HL17" i="56"/>
  <c r="HJ17" i="56"/>
  <c r="HH17" i="56"/>
  <c r="HB17" i="56"/>
  <c r="HA17" i="56"/>
  <c r="GZ17" i="56"/>
  <c r="GY17" i="56"/>
  <c r="GX17" i="56"/>
  <c r="GW17" i="56"/>
  <c r="GV17" i="56"/>
  <c r="GU17" i="56"/>
  <c r="GT17" i="56"/>
  <c r="GP17" i="56"/>
  <c r="GI17" i="56"/>
  <c r="GH17" i="56"/>
  <c r="GG17" i="56"/>
  <c r="GF17" i="56"/>
  <c r="GE17" i="56"/>
  <c r="GD17" i="56"/>
  <c r="GC17" i="56"/>
  <c r="GB17" i="56"/>
  <c r="GA17" i="56"/>
  <c r="FZ17" i="56"/>
  <c r="FY17" i="56"/>
  <c r="FX17" i="56"/>
  <c r="FW17" i="56"/>
  <c r="FV17" i="56"/>
  <c r="FU17" i="56"/>
  <c r="FT17" i="56"/>
  <c r="FS17" i="56"/>
  <c r="FR17" i="56"/>
  <c r="FQ17" i="56"/>
  <c r="FJ17" i="56"/>
  <c r="FI17" i="56"/>
  <c r="FH17" i="56"/>
  <c r="FG17" i="56"/>
  <c r="FF17" i="56"/>
  <c r="FE17" i="56"/>
  <c r="FD17" i="56"/>
  <c r="FC17" i="56"/>
  <c r="FB17" i="56"/>
  <c r="FA17" i="56"/>
  <c r="EZ17" i="56"/>
  <c r="EY17" i="56"/>
  <c r="EX17" i="56"/>
  <c r="EW17" i="56"/>
  <c r="EV17" i="56"/>
  <c r="EU17" i="56"/>
  <c r="ET17" i="56"/>
  <c r="ES17" i="56"/>
  <c r="ER17" i="56"/>
  <c r="EQ17" i="56"/>
  <c r="EP17" i="56"/>
  <c r="EO17" i="56"/>
  <c r="EN17" i="56"/>
  <c r="EM17" i="56"/>
  <c r="EL17" i="56"/>
  <c r="EK17" i="56"/>
  <c r="EJ17" i="56"/>
  <c r="EI17" i="56"/>
  <c r="EH17" i="56"/>
  <c r="EG17" i="56"/>
  <c r="EF17" i="56"/>
  <c r="EE17" i="56"/>
  <c r="ED17" i="56"/>
  <c r="EC17" i="56"/>
  <c r="EB17" i="56"/>
  <c r="EA17" i="56"/>
  <c r="DV17" i="56"/>
  <c r="DU17" i="56"/>
  <c r="DT17" i="56"/>
  <c r="DS17" i="56"/>
  <c r="DR17" i="56"/>
  <c r="DQ17" i="56"/>
  <c r="DP17" i="56"/>
  <c r="DO17" i="56"/>
  <c r="DN17" i="56"/>
  <c r="DK17" i="56"/>
  <c r="DJ17" i="56"/>
  <c r="DI17" i="56"/>
  <c r="DH17" i="56"/>
  <c r="DG17" i="56"/>
  <c r="DF17" i="56"/>
  <c r="DE17" i="56"/>
  <c r="DD17" i="56"/>
  <c r="DC17" i="56"/>
  <c r="DB17" i="56"/>
  <c r="DA17" i="56"/>
  <c r="CV17" i="56"/>
  <c r="CU17" i="56"/>
  <c r="CT17" i="56"/>
  <c r="CS17" i="56"/>
  <c r="GN17" i="56" s="1"/>
  <c r="CR17" i="56"/>
  <c r="GM17" i="56" s="1"/>
  <c r="CQ17" i="56"/>
  <c r="GL17" i="56" s="1"/>
  <c r="CP17" i="56"/>
  <c r="GJ17" i="56" s="1"/>
  <c r="GK17" i="56" s="1"/>
  <c r="CO17" i="56"/>
  <c r="DZ17" i="56" s="1"/>
  <c r="CN17" i="56"/>
  <c r="DY17" i="56" s="1"/>
  <c r="CM17" i="56"/>
  <c r="DX17" i="56" s="1"/>
  <c r="CL17" i="56"/>
  <c r="DW17" i="56" s="1"/>
  <c r="CG17" i="56" a="1"/>
  <c r="CG17" i="56" s="1"/>
  <c r="AV17" i="56"/>
  <c r="J17" i="56"/>
  <c r="G17" i="56"/>
  <c r="HX96" i="56" a="1"/>
  <c r="HX96" i="56" s="1"/>
  <c r="IW96" i="56" s="1"/>
  <c r="HW96" i="56" a="1"/>
  <c r="HW96" i="56" s="1"/>
  <c r="IV96" i="56" s="1"/>
  <c r="HV96" i="56" a="1"/>
  <c r="HV96" i="56" s="1"/>
  <c r="IU96" i="56" s="1"/>
  <c r="HU96" i="56" a="1"/>
  <c r="HU96" i="56" s="1"/>
  <c r="IT96" i="56" s="1"/>
  <c r="HT96" i="56" a="1"/>
  <c r="HT96" i="56" s="1"/>
  <c r="IS96" i="56" s="1"/>
  <c r="HS96" i="56" a="1"/>
  <c r="HS96" i="56" s="1"/>
  <c r="IR96" i="56" s="1"/>
  <c r="HR96" i="56" a="1"/>
  <c r="HR96" i="56" s="1"/>
  <c r="IQ96" i="56" s="1"/>
  <c r="HQ96" i="56" a="1"/>
  <c r="HQ96" i="56" s="1"/>
  <c r="IP96" i="56" s="1"/>
  <c r="HP96" i="56" a="1"/>
  <c r="HP96" i="56" s="1"/>
  <c r="IO96" i="56" s="1"/>
  <c r="HL96" i="56"/>
  <c r="HJ96" i="56"/>
  <c r="HH96" i="56"/>
  <c r="HB96" i="56"/>
  <c r="HA96" i="56"/>
  <c r="GZ96" i="56"/>
  <c r="GY96" i="56"/>
  <c r="GX96" i="56"/>
  <c r="GW96" i="56"/>
  <c r="GV96" i="56"/>
  <c r="GU96" i="56"/>
  <c r="GT96" i="56"/>
  <c r="GP96" i="56"/>
  <c r="GI96" i="56"/>
  <c r="GH96" i="56"/>
  <c r="GG96" i="56"/>
  <c r="GF96" i="56"/>
  <c r="GE96" i="56"/>
  <c r="GB96" i="56"/>
  <c r="GA96" i="56"/>
  <c r="FZ96" i="56"/>
  <c r="FY96" i="56"/>
  <c r="FW96" i="56"/>
  <c r="FV96" i="56"/>
  <c r="FU96" i="56"/>
  <c r="FT96" i="56"/>
  <c r="FS96" i="56"/>
  <c r="FR96" i="56"/>
  <c r="FQ96" i="56"/>
  <c r="FJ96" i="56"/>
  <c r="FI96" i="56"/>
  <c r="FH96" i="56"/>
  <c r="FG96" i="56"/>
  <c r="FF96" i="56"/>
  <c r="FP96" i="56" s="1"/>
  <c r="FE96" i="56"/>
  <c r="FD96" i="56"/>
  <c r="FB96" i="56"/>
  <c r="FA96" i="56"/>
  <c r="EZ96" i="56"/>
  <c r="EY96" i="56"/>
  <c r="EX96" i="56"/>
  <c r="EW96" i="56"/>
  <c r="EV96" i="56"/>
  <c r="EU96" i="56"/>
  <c r="ET96" i="56"/>
  <c r="ES96" i="56"/>
  <c r="ER96" i="56"/>
  <c r="EQ96" i="56"/>
  <c r="EP96" i="56"/>
  <c r="EO96" i="56"/>
  <c r="EN96" i="56"/>
  <c r="EM96" i="56"/>
  <c r="EL96" i="56"/>
  <c r="EK96" i="56"/>
  <c r="EJ96" i="56"/>
  <c r="EI96" i="56"/>
  <c r="EH96" i="56"/>
  <c r="EG96" i="56"/>
  <c r="EF96" i="56"/>
  <c r="EE96" i="56"/>
  <c r="ED96" i="56"/>
  <c r="EC96" i="56"/>
  <c r="EB96" i="56"/>
  <c r="EA96" i="56"/>
  <c r="DU96" i="56"/>
  <c r="DT96" i="56"/>
  <c r="DS96" i="56"/>
  <c r="DR96" i="56"/>
  <c r="DQ96" i="56"/>
  <c r="DP96" i="56"/>
  <c r="DO96" i="56"/>
  <c r="DN96" i="56"/>
  <c r="DK96" i="56"/>
  <c r="DJ96" i="56"/>
  <c r="DI96" i="56"/>
  <c r="DH96" i="56"/>
  <c r="DG96" i="56"/>
  <c r="DF96" i="56"/>
  <c r="DE96" i="56"/>
  <c r="DD96" i="56"/>
  <c r="DB96" i="56"/>
  <c r="DA96" i="56"/>
  <c r="CV96" i="56"/>
  <c r="CU96" i="56"/>
  <c r="CT96" i="56"/>
  <c r="CS96" i="56"/>
  <c r="GN96" i="56" s="1"/>
  <c r="CR96" i="56"/>
  <c r="GM96" i="56" s="1"/>
  <c r="CQ96" i="56"/>
  <c r="GL96" i="56" s="1"/>
  <c r="CP96" i="56"/>
  <c r="GJ96" i="56" s="1"/>
  <c r="GK96" i="56" s="1"/>
  <c r="CO96" i="56"/>
  <c r="DZ96" i="56" s="1"/>
  <c r="CN96" i="56"/>
  <c r="DY96" i="56" s="1"/>
  <c r="CM96" i="56"/>
  <c r="DX96" i="56" s="1"/>
  <c r="CL96" i="56"/>
  <c r="DW96" i="56" s="1"/>
  <c r="CG96" i="56" a="1"/>
  <c r="CG96" i="56" s="1"/>
  <c r="AV96" i="56"/>
  <c r="J96" i="56"/>
  <c r="G96" i="56"/>
  <c r="IL16" i="56"/>
  <c r="HX16" i="56" a="1"/>
  <c r="HX16" i="56" s="1"/>
  <c r="IW16" i="56" s="1"/>
  <c r="HW16" i="56" a="1"/>
  <c r="HW16" i="56" s="1"/>
  <c r="IV16" i="56" s="1"/>
  <c r="HV16" i="56" a="1"/>
  <c r="HV16" i="56" s="1"/>
  <c r="IU16" i="56" s="1"/>
  <c r="HU16" i="56" a="1"/>
  <c r="HU16" i="56" s="1"/>
  <c r="IT16" i="56" s="1"/>
  <c r="HT16" i="56" a="1"/>
  <c r="HT16" i="56" s="1"/>
  <c r="IS16" i="56" s="1"/>
  <c r="HS16" i="56" a="1"/>
  <c r="HS16" i="56" s="1"/>
  <c r="IR16" i="56" s="1"/>
  <c r="HR16" i="56" a="1"/>
  <c r="HR16" i="56" s="1"/>
  <c r="IQ16" i="56" s="1"/>
  <c r="HQ16" i="56" a="1"/>
  <c r="HQ16" i="56" s="1"/>
  <c r="IP16" i="56" s="1"/>
  <c r="HP16" i="56" a="1"/>
  <c r="HP16" i="56" s="1"/>
  <c r="HL16" i="56"/>
  <c r="HJ16" i="56"/>
  <c r="HH16" i="56"/>
  <c r="HI16" i="56" s="1"/>
  <c r="HB16" i="56"/>
  <c r="HA16" i="56"/>
  <c r="GZ16" i="56"/>
  <c r="GY16" i="56"/>
  <c r="GX16" i="56"/>
  <c r="GW16" i="56"/>
  <c r="GV16" i="56"/>
  <c r="GU16" i="56"/>
  <c r="GT16" i="56"/>
  <c r="GP16" i="56"/>
  <c r="GI16" i="56"/>
  <c r="GH16" i="56"/>
  <c r="GG16" i="56"/>
  <c r="GF16" i="56"/>
  <c r="GE16" i="56"/>
  <c r="GD16" i="56"/>
  <c r="GC16" i="56"/>
  <c r="GB16" i="56"/>
  <c r="GA16" i="56"/>
  <c r="FZ16" i="56"/>
  <c r="FY16" i="56"/>
  <c r="FX16" i="56"/>
  <c r="FW16" i="56"/>
  <c r="FV16" i="56"/>
  <c r="FU16" i="56"/>
  <c r="FT16" i="56"/>
  <c r="FS16" i="56"/>
  <c r="FR16" i="56"/>
  <c r="FQ16" i="56"/>
  <c r="FJ16" i="56"/>
  <c r="FI16" i="56"/>
  <c r="FH16" i="56"/>
  <c r="FG16" i="56"/>
  <c r="FF16" i="56"/>
  <c r="FP16" i="56" s="1"/>
  <c r="FE16" i="56"/>
  <c r="FD16" i="56"/>
  <c r="FC16" i="56"/>
  <c r="FB16" i="56"/>
  <c r="FA16" i="56"/>
  <c r="EZ16" i="56"/>
  <c r="EY16" i="56"/>
  <c r="EX16" i="56"/>
  <c r="EW16" i="56"/>
  <c r="EV16" i="56"/>
  <c r="EU16" i="56"/>
  <c r="ET16" i="56"/>
  <c r="ES16" i="56"/>
  <c r="ER16" i="56"/>
  <c r="EQ16" i="56"/>
  <c r="EP16" i="56"/>
  <c r="EO16" i="56"/>
  <c r="EN16" i="56"/>
  <c r="EM16" i="56"/>
  <c r="EL16" i="56"/>
  <c r="EK16" i="56"/>
  <c r="EJ16" i="56"/>
  <c r="EI16" i="56"/>
  <c r="EH16" i="56"/>
  <c r="EG16" i="56"/>
  <c r="EF16" i="56"/>
  <c r="EE16" i="56"/>
  <c r="ED16" i="56"/>
  <c r="EC16" i="56"/>
  <c r="EB16" i="56"/>
  <c r="EA16" i="56"/>
  <c r="DV16" i="56"/>
  <c r="DU16" i="56"/>
  <c r="DT16" i="56"/>
  <c r="DS16" i="56"/>
  <c r="DR16" i="56"/>
  <c r="DQ16" i="56"/>
  <c r="DP16" i="56"/>
  <c r="DO16" i="56"/>
  <c r="DN16" i="56"/>
  <c r="DK16" i="56"/>
  <c r="DJ16" i="56"/>
  <c r="DI16" i="56"/>
  <c r="DH16" i="56"/>
  <c r="DG16" i="56"/>
  <c r="DF16" i="56"/>
  <c r="DE16" i="56"/>
  <c r="DD16" i="56"/>
  <c r="DC16" i="56"/>
  <c r="DB16" i="56"/>
  <c r="DA16" i="56"/>
  <c r="CV16" i="56"/>
  <c r="CU16" i="56"/>
  <c r="CT16" i="56"/>
  <c r="CS16" i="56"/>
  <c r="GN16" i="56" s="1"/>
  <c r="CR16" i="56"/>
  <c r="GM16" i="56" s="1"/>
  <c r="CQ16" i="56"/>
  <c r="GL16" i="56" s="1"/>
  <c r="CP16" i="56"/>
  <c r="GJ16" i="56" s="1"/>
  <c r="GK16" i="56" s="1"/>
  <c r="CO16" i="56"/>
  <c r="DZ16" i="56" s="1"/>
  <c r="CN16" i="56"/>
  <c r="DY16" i="56" s="1"/>
  <c r="CM16" i="56"/>
  <c r="DX16" i="56" s="1"/>
  <c r="CL16" i="56"/>
  <c r="DW16" i="56" s="1"/>
  <c r="CG16" i="56" a="1"/>
  <c r="CG16" i="56" s="1"/>
  <c r="CJ16" i="56" s="1"/>
  <c r="CY16" i="56" s="1"/>
  <c r="AV16" i="56"/>
  <c r="J16" i="56"/>
  <c r="G16" i="56"/>
  <c r="IL15" i="56"/>
  <c r="HX15" i="56" a="1"/>
  <c r="HX15" i="56" s="1"/>
  <c r="IW15" i="56" s="1"/>
  <c r="HW15" i="56" a="1"/>
  <c r="HW15" i="56" s="1"/>
  <c r="IV15" i="56" s="1"/>
  <c r="HV15" i="56" a="1"/>
  <c r="HV15" i="56" s="1"/>
  <c r="IU15" i="56" s="1"/>
  <c r="HU15" i="56" a="1"/>
  <c r="HU15" i="56" s="1"/>
  <c r="IT15" i="56" s="1"/>
  <c r="HT15" i="56" a="1"/>
  <c r="HT15" i="56" s="1"/>
  <c r="IS15" i="56" s="1"/>
  <c r="HS15" i="56" a="1"/>
  <c r="HS15" i="56" s="1"/>
  <c r="IR15" i="56" s="1"/>
  <c r="HR15" i="56" a="1"/>
  <c r="HR15" i="56" s="1"/>
  <c r="IQ15" i="56" s="1"/>
  <c r="HQ15" i="56" a="1"/>
  <c r="HQ15" i="56" s="1"/>
  <c r="IP15" i="56" s="1"/>
  <c r="HP15" i="56" a="1"/>
  <c r="HP15" i="56" s="1"/>
  <c r="IO15" i="56" s="1"/>
  <c r="HL15" i="56"/>
  <c r="HJ15" i="56"/>
  <c r="HH15" i="56"/>
  <c r="HB15" i="56"/>
  <c r="HA15" i="56"/>
  <c r="GZ15" i="56"/>
  <c r="GY15" i="56"/>
  <c r="GX15" i="56"/>
  <c r="GW15" i="56"/>
  <c r="GV15" i="56"/>
  <c r="GU15" i="56"/>
  <c r="GT15" i="56"/>
  <c r="GP15" i="56"/>
  <c r="GI15" i="56"/>
  <c r="GH15" i="56"/>
  <c r="GG15" i="56"/>
  <c r="GF15" i="56"/>
  <c r="GE15" i="56"/>
  <c r="GD15" i="56"/>
  <c r="GC15" i="56"/>
  <c r="GB15" i="56"/>
  <c r="GA15" i="56"/>
  <c r="FZ15" i="56"/>
  <c r="FY15" i="56"/>
  <c r="FX15" i="56"/>
  <c r="FW15" i="56"/>
  <c r="FV15" i="56"/>
  <c r="FU15" i="56"/>
  <c r="FT15" i="56"/>
  <c r="FS15" i="56"/>
  <c r="FR15" i="56"/>
  <c r="FQ15" i="56"/>
  <c r="FJ15" i="56"/>
  <c r="FI15" i="56"/>
  <c r="FH15" i="56"/>
  <c r="FG15" i="56"/>
  <c r="FF15" i="56"/>
  <c r="FP15" i="56" s="1"/>
  <c r="FE15" i="56"/>
  <c r="FD15" i="56"/>
  <c r="FC15" i="56"/>
  <c r="FB15" i="56"/>
  <c r="FA15" i="56"/>
  <c r="EZ15" i="56"/>
  <c r="EY15" i="56"/>
  <c r="EX15" i="56"/>
  <c r="EW15" i="56"/>
  <c r="EV15" i="56"/>
  <c r="EU15" i="56"/>
  <c r="ET15" i="56"/>
  <c r="ES15" i="56"/>
  <c r="ER15" i="56"/>
  <c r="EQ15" i="56"/>
  <c r="EP15" i="56"/>
  <c r="EO15" i="56"/>
  <c r="EN15" i="56"/>
  <c r="EM15" i="56"/>
  <c r="EL15" i="56"/>
  <c r="EK15" i="56"/>
  <c r="EJ15" i="56"/>
  <c r="EI15" i="56"/>
  <c r="EH15" i="56"/>
  <c r="EG15" i="56"/>
  <c r="EF15" i="56"/>
  <c r="EE15" i="56"/>
  <c r="ED15" i="56"/>
  <c r="EC15" i="56"/>
  <c r="EB15" i="56"/>
  <c r="EA15" i="56"/>
  <c r="DV15" i="56"/>
  <c r="DU15" i="56"/>
  <c r="DT15" i="56"/>
  <c r="DS15" i="56"/>
  <c r="DR15" i="56"/>
  <c r="DQ15" i="56"/>
  <c r="DP15" i="56"/>
  <c r="DO15" i="56"/>
  <c r="DN15" i="56"/>
  <c r="DK15" i="56"/>
  <c r="DJ15" i="56"/>
  <c r="DI15" i="56"/>
  <c r="DH15" i="56"/>
  <c r="DG15" i="56"/>
  <c r="DF15" i="56"/>
  <c r="DE15" i="56"/>
  <c r="DD15" i="56"/>
  <c r="DC15" i="56"/>
  <c r="DB15" i="56"/>
  <c r="DA15" i="56"/>
  <c r="CV15" i="56"/>
  <c r="CU15" i="56"/>
  <c r="CT15" i="56"/>
  <c r="CS15" i="56"/>
  <c r="GN15" i="56" s="1"/>
  <c r="CR15" i="56"/>
  <c r="GM15" i="56" s="1"/>
  <c r="CQ15" i="56"/>
  <c r="GL15" i="56" s="1"/>
  <c r="CP15" i="56"/>
  <c r="GJ15" i="56" s="1"/>
  <c r="GK15" i="56" s="1"/>
  <c r="CO15" i="56"/>
  <c r="DZ15" i="56" s="1"/>
  <c r="CN15" i="56"/>
  <c r="DY15" i="56" s="1"/>
  <c r="CM15" i="56"/>
  <c r="DX15" i="56" s="1"/>
  <c r="CL15" i="56"/>
  <c r="DW15" i="56" s="1"/>
  <c r="CG15" i="56" a="1"/>
  <c r="CG15" i="56" s="1"/>
  <c r="AV15" i="56"/>
  <c r="J15" i="56"/>
  <c r="G15" i="56"/>
  <c r="IL14" i="56"/>
  <c r="HX14" i="56" a="1"/>
  <c r="HX14" i="56" s="1"/>
  <c r="IW14" i="56" s="1"/>
  <c r="HW14" i="56" a="1"/>
  <c r="HW14" i="56" s="1"/>
  <c r="IV14" i="56" s="1"/>
  <c r="HV14" i="56" a="1"/>
  <c r="HV14" i="56" s="1"/>
  <c r="IU14" i="56" s="1"/>
  <c r="HU14" i="56" a="1"/>
  <c r="HU14" i="56" s="1"/>
  <c r="IT14" i="56" s="1"/>
  <c r="HT14" i="56" a="1"/>
  <c r="HT14" i="56" s="1"/>
  <c r="IS14" i="56" s="1"/>
  <c r="HS14" i="56" a="1"/>
  <c r="HS14" i="56" s="1"/>
  <c r="IR14" i="56" s="1"/>
  <c r="HR14" i="56" a="1"/>
  <c r="HR14" i="56" s="1"/>
  <c r="IQ14" i="56" s="1"/>
  <c r="HQ14" i="56" a="1"/>
  <c r="HQ14" i="56" s="1"/>
  <c r="IP14" i="56" s="1"/>
  <c r="HP14" i="56" a="1"/>
  <c r="HP14" i="56" s="1"/>
  <c r="IO14" i="56" s="1"/>
  <c r="HL14" i="56"/>
  <c r="HJ14" i="56"/>
  <c r="HH14" i="56"/>
  <c r="HI14" i="56" s="1"/>
  <c r="HB14" i="56"/>
  <c r="HA14" i="56"/>
  <c r="GZ14" i="56"/>
  <c r="GY14" i="56"/>
  <c r="GX14" i="56"/>
  <c r="GW14" i="56"/>
  <c r="GV14" i="56"/>
  <c r="GU14" i="56"/>
  <c r="GT14" i="56"/>
  <c r="GP14" i="56"/>
  <c r="GI14" i="56"/>
  <c r="GH14" i="56"/>
  <c r="GG14" i="56"/>
  <c r="GF14" i="56"/>
  <c r="GE14" i="56"/>
  <c r="GD14" i="56"/>
  <c r="GC14" i="56"/>
  <c r="GB14" i="56"/>
  <c r="GA14" i="56"/>
  <c r="FZ14" i="56"/>
  <c r="FY14" i="56"/>
  <c r="FX14" i="56"/>
  <c r="FW14" i="56"/>
  <c r="FV14" i="56"/>
  <c r="FU14" i="56"/>
  <c r="FT14" i="56"/>
  <c r="FS14" i="56"/>
  <c r="FR14" i="56"/>
  <c r="FQ14" i="56"/>
  <c r="FJ14" i="56"/>
  <c r="FI14" i="56"/>
  <c r="FH14" i="56"/>
  <c r="FG14" i="56"/>
  <c r="FF14" i="56"/>
  <c r="FP14" i="56" s="1"/>
  <c r="FE14" i="56"/>
  <c r="FD14" i="56"/>
  <c r="FC14" i="56"/>
  <c r="FB14" i="56"/>
  <c r="FA14" i="56"/>
  <c r="EZ14" i="56"/>
  <c r="EY14" i="56"/>
  <c r="EX14" i="56"/>
  <c r="EW14" i="56"/>
  <c r="EV14" i="56"/>
  <c r="EU14" i="56"/>
  <c r="ET14" i="56"/>
  <c r="ES14" i="56"/>
  <c r="ER14" i="56"/>
  <c r="EQ14" i="56"/>
  <c r="EP14" i="56"/>
  <c r="EO14" i="56"/>
  <c r="EN14" i="56"/>
  <c r="EM14" i="56"/>
  <c r="EL14" i="56"/>
  <c r="EK14" i="56"/>
  <c r="EJ14" i="56"/>
  <c r="EI14" i="56"/>
  <c r="EH14" i="56"/>
  <c r="EG14" i="56"/>
  <c r="EF14" i="56"/>
  <c r="EE14" i="56"/>
  <c r="ED14" i="56"/>
  <c r="EC14" i="56"/>
  <c r="EB14" i="56"/>
  <c r="EA14" i="56"/>
  <c r="DV14" i="56"/>
  <c r="DU14" i="56"/>
  <c r="DT14" i="56"/>
  <c r="DS14" i="56"/>
  <c r="DR14" i="56"/>
  <c r="DQ14" i="56"/>
  <c r="DP14" i="56"/>
  <c r="DO14" i="56"/>
  <c r="DN14" i="56"/>
  <c r="DK14" i="56"/>
  <c r="DJ14" i="56"/>
  <c r="DI14" i="56"/>
  <c r="DH14" i="56"/>
  <c r="DG14" i="56"/>
  <c r="DF14" i="56"/>
  <c r="DE14" i="56"/>
  <c r="DD14" i="56"/>
  <c r="DC14" i="56"/>
  <c r="DB14" i="56"/>
  <c r="DA14" i="56"/>
  <c r="CV14" i="56"/>
  <c r="CU14" i="56"/>
  <c r="CT14" i="56"/>
  <c r="CS14" i="56"/>
  <c r="GN14" i="56" s="1"/>
  <c r="CR14" i="56"/>
  <c r="GM14" i="56" s="1"/>
  <c r="CQ14" i="56"/>
  <c r="GL14" i="56" s="1"/>
  <c r="CP14" i="56"/>
  <c r="GJ14" i="56" s="1"/>
  <c r="GK14" i="56" s="1"/>
  <c r="CO14" i="56"/>
  <c r="DZ14" i="56" s="1"/>
  <c r="CN14" i="56"/>
  <c r="DY14" i="56" s="1"/>
  <c r="CM14" i="56"/>
  <c r="DX14" i="56" s="1"/>
  <c r="CL14" i="56"/>
  <c r="DW14" i="56" s="1"/>
  <c r="CG14" i="56" a="1"/>
  <c r="CG14" i="56" s="1"/>
  <c r="AV14" i="56"/>
  <c r="J14" i="56"/>
  <c r="G14" i="56"/>
  <c r="IL159" i="56"/>
  <c r="HX159" i="56" a="1"/>
  <c r="HX159" i="56" s="1"/>
  <c r="IW159" i="56" s="1"/>
  <c r="HW159" i="56" a="1"/>
  <c r="HW159" i="56" s="1"/>
  <c r="IV159" i="56" s="1"/>
  <c r="HV159" i="56" a="1"/>
  <c r="HV159" i="56" s="1"/>
  <c r="IU159" i="56" s="1"/>
  <c r="HU159" i="56" a="1"/>
  <c r="HU159" i="56" s="1"/>
  <c r="IT159" i="56" s="1"/>
  <c r="HT159" i="56" a="1"/>
  <c r="HT159" i="56" s="1"/>
  <c r="IS159" i="56" s="1"/>
  <c r="HS159" i="56" a="1"/>
  <c r="HS159" i="56" s="1"/>
  <c r="IR159" i="56" s="1"/>
  <c r="HR159" i="56" a="1"/>
  <c r="HR159" i="56" s="1"/>
  <c r="IQ159" i="56" s="1"/>
  <c r="HQ159" i="56" a="1"/>
  <c r="HQ159" i="56" s="1"/>
  <c r="IP159" i="56" s="1"/>
  <c r="HP159" i="56" a="1"/>
  <c r="HP159" i="56" s="1"/>
  <c r="IO159" i="56" s="1"/>
  <c r="HL159" i="56"/>
  <c r="HJ159" i="56"/>
  <c r="HH159" i="56"/>
  <c r="HB159" i="56"/>
  <c r="HA159" i="56"/>
  <c r="GZ159" i="56"/>
  <c r="GY159" i="56"/>
  <c r="GX159" i="56"/>
  <c r="GW159" i="56"/>
  <c r="GV159" i="56"/>
  <c r="GU159" i="56"/>
  <c r="GT159" i="56"/>
  <c r="GP159" i="56"/>
  <c r="GI159" i="56"/>
  <c r="GH159" i="56"/>
  <c r="GG159" i="56"/>
  <c r="GF159" i="56"/>
  <c r="GE159" i="56"/>
  <c r="GD159" i="56"/>
  <c r="GC159" i="56"/>
  <c r="GB159" i="56"/>
  <c r="GA159" i="56"/>
  <c r="FZ159" i="56"/>
  <c r="FY159" i="56"/>
  <c r="FX159" i="56"/>
  <c r="FW159" i="56"/>
  <c r="FV159" i="56"/>
  <c r="FU159" i="56"/>
  <c r="FT159" i="56"/>
  <c r="FS159" i="56"/>
  <c r="FR159" i="56"/>
  <c r="FQ159" i="56"/>
  <c r="FJ159" i="56"/>
  <c r="FI159" i="56"/>
  <c r="FH159" i="56"/>
  <c r="FG159" i="56"/>
  <c r="FF159" i="56"/>
  <c r="FP159" i="56" s="1"/>
  <c r="FE159" i="56"/>
  <c r="FD159" i="56"/>
  <c r="FC159" i="56"/>
  <c r="FB159" i="56"/>
  <c r="FA159" i="56"/>
  <c r="EZ159" i="56"/>
  <c r="EY159" i="56"/>
  <c r="EX159" i="56"/>
  <c r="EW159" i="56"/>
  <c r="EV159" i="56"/>
  <c r="EU159" i="56"/>
  <c r="ET159" i="56"/>
  <c r="ES159" i="56"/>
  <c r="ER159" i="56"/>
  <c r="EQ159" i="56"/>
  <c r="EP159" i="56"/>
  <c r="EO159" i="56"/>
  <c r="EN159" i="56"/>
  <c r="EM159" i="56"/>
  <c r="EL159" i="56"/>
  <c r="EK159" i="56"/>
  <c r="EJ159" i="56"/>
  <c r="EI159" i="56"/>
  <c r="EH159" i="56"/>
  <c r="EG159" i="56"/>
  <c r="EF159" i="56"/>
  <c r="EE159" i="56"/>
  <c r="ED159" i="56"/>
  <c r="EC159" i="56"/>
  <c r="EB159" i="56"/>
  <c r="EA159" i="56"/>
  <c r="DV159" i="56"/>
  <c r="DU159" i="56"/>
  <c r="DT159" i="56"/>
  <c r="DS159" i="56"/>
  <c r="DR159" i="56"/>
  <c r="DQ159" i="56"/>
  <c r="DP159" i="56"/>
  <c r="DO159" i="56"/>
  <c r="DN159" i="56"/>
  <c r="DK159" i="56"/>
  <c r="DJ159" i="56"/>
  <c r="DI159" i="56"/>
  <c r="DH159" i="56"/>
  <c r="DG159" i="56"/>
  <c r="DF159" i="56"/>
  <c r="DE159" i="56"/>
  <c r="DD159" i="56"/>
  <c r="DC159" i="56"/>
  <c r="DB159" i="56"/>
  <c r="DA159" i="56"/>
  <c r="CV159" i="56"/>
  <c r="CU159" i="56"/>
  <c r="CT159" i="56"/>
  <c r="CS159" i="56"/>
  <c r="GN159" i="56" s="1"/>
  <c r="CR159" i="56"/>
  <c r="GM159" i="56" s="1"/>
  <c r="CQ159" i="56"/>
  <c r="GL159" i="56" s="1"/>
  <c r="CP159" i="56"/>
  <c r="GJ159" i="56" s="1"/>
  <c r="GK159" i="56" s="1"/>
  <c r="CO159" i="56"/>
  <c r="DZ159" i="56" s="1"/>
  <c r="CN159" i="56"/>
  <c r="DY159" i="56" s="1"/>
  <c r="CM159" i="56"/>
  <c r="DX159" i="56" s="1"/>
  <c r="CL159" i="56"/>
  <c r="DW159" i="56" s="1"/>
  <c r="CG159" i="56" a="1"/>
  <c r="CG159" i="56" s="1"/>
  <c r="CK159" i="56" s="1"/>
  <c r="CZ159" i="56" s="1"/>
  <c r="AV159" i="56"/>
  <c r="J159" i="56"/>
  <c r="G159" i="56"/>
  <c r="IL179" i="56"/>
  <c r="HX179" i="56" a="1"/>
  <c r="HX179" i="56" s="1"/>
  <c r="IW179" i="56" s="1"/>
  <c r="HW179" i="56" a="1"/>
  <c r="HW179" i="56" s="1"/>
  <c r="IV179" i="56" s="1"/>
  <c r="HV179" i="56" a="1"/>
  <c r="HV179" i="56" s="1"/>
  <c r="IU179" i="56" s="1"/>
  <c r="HU179" i="56" a="1"/>
  <c r="HU179" i="56" s="1"/>
  <c r="IT179" i="56" s="1"/>
  <c r="HT179" i="56" a="1"/>
  <c r="HT179" i="56" s="1"/>
  <c r="IS179" i="56" s="1"/>
  <c r="HS179" i="56" a="1"/>
  <c r="HS179" i="56" s="1"/>
  <c r="IR179" i="56" s="1"/>
  <c r="HR179" i="56" a="1"/>
  <c r="HR179" i="56" s="1"/>
  <c r="IQ179" i="56" s="1"/>
  <c r="HQ179" i="56" a="1"/>
  <c r="HQ179" i="56" s="1"/>
  <c r="IP179" i="56" s="1"/>
  <c r="HP179" i="56" a="1"/>
  <c r="HP179" i="56" s="1"/>
  <c r="IO179" i="56" s="1"/>
  <c r="HL179" i="56"/>
  <c r="HJ179" i="56"/>
  <c r="HH179" i="56"/>
  <c r="HB179" i="56"/>
  <c r="HA179" i="56"/>
  <c r="GZ179" i="56"/>
  <c r="GY179" i="56"/>
  <c r="GX179" i="56"/>
  <c r="GW179" i="56"/>
  <c r="GV179" i="56"/>
  <c r="GU179" i="56"/>
  <c r="GT179" i="56"/>
  <c r="GP179" i="56"/>
  <c r="GI179" i="56"/>
  <c r="GH179" i="56"/>
  <c r="GG179" i="56"/>
  <c r="GF179" i="56"/>
  <c r="GE179" i="56"/>
  <c r="GD179" i="56"/>
  <c r="GC179" i="56"/>
  <c r="GB179" i="56"/>
  <c r="GA179" i="56"/>
  <c r="FZ179" i="56"/>
  <c r="FY179" i="56"/>
  <c r="FX179" i="56"/>
  <c r="FW179" i="56"/>
  <c r="FV179" i="56"/>
  <c r="FU179" i="56"/>
  <c r="FT179" i="56"/>
  <c r="FS179" i="56"/>
  <c r="FR179" i="56"/>
  <c r="FQ179" i="56"/>
  <c r="FJ179" i="56"/>
  <c r="FI179" i="56"/>
  <c r="FH179" i="56"/>
  <c r="FG179" i="56"/>
  <c r="FF179" i="56"/>
  <c r="FP179" i="56" s="1"/>
  <c r="FE179" i="56"/>
  <c r="FD179" i="56"/>
  <c r="FC179" i="56"/>
  <c r="FB179" i="56"/>
  <c r="FA179" i="56"/>
  <c r="EZ179" i="56"/>
  <c r="EY179" i="56"/>
  <c r="EX179" i="56"/>
  <c r="EW179" i="56"/>
  <c r="EV179" i="56"/>
  <c r="EU179" i="56"/>
  <c r="ET179" i="56"/>
  <c r="ES179" i="56"/>
  <c r="ER179" i="56"/>
  <c r="EQ179" i="56"/>
  <c r="EP179" i="56"/>
  <c r="EO179" i="56"/>
  <c r="EN179" i="56"/>
  <c r="EM179" i="56"/>
  <c r="EL179" i="56"/>
  <c r="EK179" i="56"/>
  <c r="EJ179" i="56"/>
  <c r="EI179" i="56"/>
  <c r="EH179" i="56"/>
  <c r="EG179" i="56"/>
  <c r="EF179" i="56"/>
  <c r="EE179" i="56"/>
  <c r="ED179" i="56"/>
  <c r="EC179" i="56"/>
  <c r="EB179" i="56"/>
  <c r="EA179" i="56"/>
  <c r="DV179" i="56"/>
  <c r="DU179" i="56"/>
  <c r="DT179" i="56"/>
  <c r="DS179" i="56"/>
  <c r="DR179" i="56"/>
  <c r="DQ179" i="56"/>
  <c r="DP179" i="56"/>
  <c r="DO179" i="56"/>
  <c r="DN179" i="56"/>
  <c r="DK179" i="56"/>
  <c r="DJ179" i="56"/>
  <c r="DI179" i="56"/>
  <c r="DH179" i="56"/>
  <c r="DG179" i="56"/>
  <c r="DF179" i="56"/>
  <c r="DE179" i="56"/>
  <c r="DD179" i="56"/>
  <c r="DC179" i="56"/>
  <c r="DB179" i="56"/>
  <c r="DA179" i="56"/>
  <c r="CV179" i="56"/>
  <c r="CU179" i="56"/>
  <c r="CT179" i="56"/>
  <c r="CS179" i="56"/>
  <c r="GN179" i="56" s="1"/>
  <c r="CR179" i="56"/>
  <c r="GM179" i="56" s="1"/>
  <c r="CQ179" i="56"/>
  <c r="GL179" i="56" s="1"/>
  <c r="CP179" i="56"/>
  <c r="GJ179" i="56" s="1"/>
  <c r="GK179" i="56" s="1"/>
  <c r="CO179" i="56"/>
  <c r="DZ179" i="56" s="1"/>
  <c r="CN179" i="56"/>
  <c r="DY179" i="56" s="1"/>
  <c r="CM179" i="56"/>
  <c r="DX179" i="56" s="1"/>
  <c r="CL179" i="56"/>
  <c r="DW179" i="56" s="1"/>
  <c r="CG179" i="56" a="1"/>
  <c r="CG179" i="56" s="1"/>
  <c r="AV179" i="56"/>
  <c r="J179" i="56"/>
  <c r="G179" i="56"/>
  <c r="HX90" i="56" a="1"/>
  <c r="HX90" i="56" s="1"/>
  <c r="IW90" i="56" s="1"/>
  <c r="HW90" i="56" a="1"/>
  <c r="HW90" i="56" s="1"/>
  <c r="IV90" i="56" s="1"/>
  <c r="HV90" i="56" a="1"/>
  <c r="HV90" i="56" s="1"/>
  <c r="IU90" i="56" s="1"/>
  <c r="HU90" i="56" a="1"/>
  <c r="HU90" i="56" s="1"/>
  <c r="IT90" i="56" s="1"/>
  <c r="HT90" i="56" a="1"/>
  <c r="HT90" i="56" s="1"/>
  <c r="IS90" i="56" s="1"/>
  <c r="HS90" i="56" a="1"/>
  <c r="HS90" i="56" s="1"/>
  <c r="IR90" i="56" s="1"/>
  <c r="HR90" i="56" a="1"/>
  <c r="HR90" i="56" s="1"/>
  <c r="IQ90" i="56" s="1"/>
  <c r="HQ90" i="56" a="1"/>
  <c r="HQ90" i="56" s="1"/>
  <c r="IP90" i="56" s="1"/>
  <c r="HP90" i="56" a="1"/>
  <c r="HP90" i="56" s="1"/>
  <c r="IO90" i="56" s="1"/>
  <c r="HL90" i="56"/>
  <c r="HJ90" i="56"/>
  <c r="HH90" i="56"/>
  <c r="HI90" i="56" s="1"/>
  <c r="HB90" i="56"/>
  <c r="HA90" i="56"/>
  <c r="GZ90" i="56"/>
  <c r="GY90" i="56"/>
  <c r="GX90" i="56"/>
  <c r="GW90" i="56"/>
  <c r="GV90" i="56"/>
  <c r="GU90" i="56"/>
  <c r="GT90" i="56"/>
  <c r="GP90" i="56"/>
  <c r="GI90" i="56"/>
  <c r="GH90" i="56"/>
  <c r="GG90" i="56"/>
  <c r="GF90" i="56"/>
  <c r="GE90" i="56"/>
  <c r="GB90" i="56"/>
  <c r="GA90" i="56"/>
  <c r="FZ90" i="56"/>
  <c r="FY90" i="56"/>
  <c r="FW90" i="56"/>
  <c r="FV90" i="56"/>
  <c r="FU90" i="56"/>
  <c r="FT90" i="56"/>
  <c r="FS90" i="56"/>
  <c r="FR90" i="56"/>
  <c r="FQ90" i="56"/>
  <c r="FJ90" i="56"/>
  <c r="FI90" i="56"/>
  <c r="FH90" i="56"/>
  <c r="FG90" i="56"/>
  <c r="FF90" i="56"/>
  <c r="FP90" i="56" s="1"/>
  <c r="FE90" i="56"/>
  <c r="FD90" i="56"/>
  <c r="FB90" i="56"/>
  <c r="FA90" i="56"/>
  <c r="EZ90" i="56"/>
  <c r="EY90" i="56"/>
  <c r="EX90" i="56"/>
  <c r="EW90" i="56"/>
  <c r="EV90" i="56"/>
  <c r="EU90" i="56"/>
  <c r="ET90" i="56"/>
  <c r="ES90" i="56"/>
  <c r="ER90" i="56"/>
  <c r="EQ90" i="56"/>
  <c r="EP90" i="56"/>
  <c r="EO90" i="56"/>
  <c r="EN90" i="56"/>
  <c r="EM90" i="56"/>
  <c r="EL90" i="56"/>
  <c r="EK90" i="56"/>
  <c r="EJ90" i="56"/>
  <c r="EI90" i="56"/>
  <c r="EH90" i="56"/>
  <c r="EG90" i="56"/>
  <c r="EF90" i="56"/>
  <c r="EE90" i="56"/>
  <c r="ED90" i="56"/>
  <c r="EC90" i="56"/>
  <c r="EB90" i="56"/>
  <c r="EA90" i="56"/>
  <c r="DU90" i="56"/>
  <c r="DT90" i="56"/>
  <c r="DS90" i="56"/>
  <c r="DR90" i="56"/>
  <c r="DQ90" i="56"/>
  <c r="DP90" i="56"/>
  <c r="DO90" i="56"/>
  <c r="DN90" i="56"/>
  <c r="DK90" i="56"/>
  <c r="DJ90" i="56"/>
  <c r="DI90" i="56"/>
  <c r="DH90" i="56"/>
  <c r="DG90" i="56"/>
  <c r="DF90" i="56"/>
  <c r="DE90" i="56"/>
  <c r="DD90" i="56"/>
  <c r="DB90" i="56"/>
  <c r="DA90" i="56"/>
  <c r="CV90" i="56"/>
  <c r="CU90" i="56"/>
  <c r="CT90" i="56"/>
  <c r="CS90" i="56"/>
  <c r="GN90" i="56" s="1"/>
  <c r="CR90" i="56"/>
  <c r="GM90" i="56" s="1"/>
  <c r="CQ90" i="56"/>
  <c r="GL90" i="56" s="1"/>
  <c r="CP90" i="56"/>
  <c r="GJ90" i="56" s="1"/>
  <c r="GK90" i="56" s="1"/>
  <c r="CO90" i="56"/>
  <c r="DZ90" i="56" s="1"/>
  <c r="CN90" i="56"/>
  <c r="DY90" i="56" s="1"/>
  <c r="CM90" i="56"/>
  <c r="DX90" i="56" s="1"/>
  <c r="CL90" i="56"/>
  <c r="DW90" i="56" s="1"/>
  <c r="CG90" i="56" a="1"/>
  <c r="CG90" i="56" s="1"/>
  <c r="AV90" i="56"/>
  <c r="J90" i="56"/>
  <c r="G90" i="56"/>
  <c r="IL13" i="56"/>
  <c r="HX13" i="56" a="1"/>
  <c r="HX13" i="56" s="1"/>
  <c r="IW13" i="56" s="1"/>
  <c r="HW13" i="56" a="1"/>
  <c r="HW13" i="56" s="1"/>
  <c r="IV13" i="56" s="1"/>
  <c r="HV13" i="56" a="1"/>
  <c r="HV13" i="56" s="1"/>
  <c r="IU13" i="56" s="1"/>
  <c r="HU13" i="56" a="1"/>
  <c r="HU13" i="56" s="1"/>
  <c r="IT13" i="56" s="1"/>
  <c r="HT13" i="56" a="1"/>
  <c r="HT13" i="56" s="1"/>
  <c r="IS13" i="56" s="1"/>
  <c r="HS13" i="56" a="1"/>
  <c r="HS13" i="56" s="1"/>
  <c r="IR13" i="56" s="1"/>
  <c r="HR13" i="56" a="1"/>
  <c r="HR13" i="56" s="1"/>
  <c r="IQ13" i="56" s="1"/>
  <c r="HQ13" i="56" a="1"/>
  <c r="HQ13" i="56" s="1"/>
  <c r="IP13" i="56" s="1"/>
  <c r="HP13" i="56" a="1"/>
  <c r="HP13" i="56" s="1"/>
  <c r="IO13" i="56" s="1"/>
  <c r="HL13" i="56"/>
  <c r="HJ13" i="56"/>
  <c r="HH13" i="56"/>
  <c r="HB13" i="56"/>
  <c r="HA13" i="56"/>
  <c r="GZ13" i="56"/>
  <c r="GY13" i="56"/>
  <c r="GX13" i="56"/>
  <c r="GW13" i="56"/>
  <c r="GV13" i="56"/>
  <c r="GU13" i="56"/>
  <c r="GT13" i="56"/>
  <c r="GP13" i="56"/>
  <c r="GN13" i="56"/>
  <c r="GI13" i="56"/>
  <c r="GH13" i="56"/>
  <c r="GG13" i="56"/>
  <c r="GF13" i="56"/>
  <c r="GE13" i="56"/>
  <c r="GD13" i="56"/>
  <c r="GC13" i="56"/>
  <c r="GB13" i="56"/>
  <c r="GA13" i="56"/>
  <c r="FZ13" i="56"/>
  <c r="FY13" i="56"/>
  <c r="FX13" i="56"/>
  <c r="FW13" i="56"/>
  <c r="FV13" i="56"/>
  <c r="FU13" i="56"/>
  <c r="FT13" i="56"/>
  <c r="FS13" i="56"/>
  <c r="FR13" i="56"/>
  <c r="FQ13" i="56"/>
  <c r="FJ13" i="56"/>
  <c r="FI13" i="56"/>
  <c r="FH13" i="56"/>
  <c r="FG13" i="56"/>
  <c r="FF13" i="56"/>
  <c r="FM13" i="56" s="1"/>
  <c r="FE13" i="56"/>
  <c r="FD13" i="56"/>
  <c r="FC13" i="56"/>
  <c r="FB13" i="56"/>
  <c r="FA13" i="56"/>
  <c r="EZ13" i="56"/>
  <c r="EY13" i="56"/>
  <c r="EX13" i="56"/>
  <c r="EW13" i="56"/>
  <c r="EV13" i="56"/>
  <c r="EU13" i="56"/>
  <c r="ET13" i="56"/>
  <c r="ES13" i="56"/>
  <c r="ER13" i="56"/>
  <c r="EQ13" i="56"/>
  <c r="EP13" i="56"/>
  <c r="EO13" i="56"/>
  <c r="EN13" i="56"/>
  <c r="EM13" i="56"/>
  <c r="EL13" i="56"/>
  <c r="EK13" i="56"/>
  <c r="EJ13" i="56"/>
  <c r="EI13" i="56"/>
  <c r="EH13" i="56"/>
  <c r="EG13" i="56"/>
  <c r="EF13" i="56"/>
  <c r="EE13" i="56"/>
  <c r="ED13" i="56"/>
  <c r="EC13" i="56"/>
  <c r="EB13" i="56"/>
  <c r="EA13" i="56"/>
  <c r="DV13" i="56"/>
  <c r="DU13" i="56"/>
  <c r="DT13" i="56"/>
  <c r="DS13" i="56"/>
  <c r="DR13" i="56"/>
  <c r="DQ13" i="56"/>
  <c r="DP13" i="56"/>
  <c r="DO13" i="56"/>
  <c r="DN13" i="56"/>
  <c r="DK13" i="56"/>
  <c r="DJ13" i="56"/>
  <c r="DI13" i="56"/>
  <c r="DH13" i="56"/>
  <c r="DG13" i="56"/>
  <c r="DF13" i="56"/>
  <c r="DE13" i="56"/>
  <c r="DD13" i="56"/>
  <c r="DC13" i="56"/>
  <c r="DB13" i="56"/>
  <c r="DA13" i="56"/>
  <c r="CV13" i="56"/>
  <c r="CU13" i="56"/>
  <c r="CT13" i="56"/>
  <c r="CS13" i="56"/>
  <c r="CR13" i="56"/>
  <c r="GM13" i="56" s="1"/>
  <c r="CQ13" i="56"/>
  <c r="GL13" i="56" s="1"/>
  <c r="CP13" i="56"/>
  <c r="GJ13" i="56" s="1"/>
  <c r="GK13" i="56" s="1"/>
  <c r="CO13" i="56"/>
  <c r="DZ13" i="56" s="1"/>
  <c r="CN13" i="56"/>
  <c r="DY13" i="56" s="1"/>
  <c r="CM13" i="56"/>
  <c r="DX13" i="56" s="1"/>
  <c r="CL13" i="56"/>
  <c r="DW13" i="56" s="1"/>
  <c r="CG13" i="56" a="1"/>
  <c r="CG13" i="56" s="1"/>
  <c r="CK13" i="56" s="1"/>
  <c r="CZ13" i="56" s="1"/>
  <c r="AV13" i="56"/>
  <c r="J13" i="56"/>
  <c r="G13" i="56"/>
  <c r="HX74" i="56" a="1"/>
  <c r="HX74" i="56" s="1"/>
  <c r="IW74" i="56" s="1"/>
  <c r="HW74" i="56" a="1"/>
  <c r="HW74" i="56" s="1"/>
  <c r="IV74" i="56" s="1"/>
  <c r="HV74" i="56" a="1"/>
  <c r="HV74" i="56" s="1"/>
  <c r="IU74" i="56" s="1"/>
  <c r="HU74" i="56" a="1"/>
  <c r="HU74" i="56" s="1"/>
  <c r="IT74" i="56" s="1"/>
  <c r="HT74" i="56" a="1"/>
  <c r="HT74" i="56" s="1"/>
  <c r="IS74" i="56" s="1"/>
  <c r="HS74" i="56" a="1"/>
  <c r="HS74" i="56" s="1"/>
  <c r="IR74" i="56" s="1"/>
  <c r="HR74" i="56" a="1"/>
  <c r="HR74" i="56" s="1"/>
  <c r="IQ74" i="56" s="1"/>
  <c r="HQ74" i="56" a="1"/>
  <c r="HQ74" i="56" s="1"/>
  <c r="HP74" i="56" a="1"/>
  <c r="HP74" i="56" s="1"/>
  <c r="IO74" i="56" s="1"/>
  <c r="HL74" i="56"/>
  <c r="HJ74" i="56"/>
  <c r="HH74" i="56"/>
  <c r="HB74" i="56"/>
  <c r="HA74" i="56"/>
  <c r="GZ74" i="56"/>
  <c r="GY74" i="56"/>
  <c r="GX74" i="56"/>
  <c r="GW74" i="56"/>
  <c r="GV74" i="56"/>
  <c r="GU74" i="56"/>
  <c r="GT74" i="56"/>
  <c r="GP74" i="56"/>
  <c r="GI74" i="56"/>
  <c r="GH74" i="56"/>
  <c r="GG74" i="56"/>
  <c r="GF74" i="56"/>
  <c r="GE74" i="56"/>
  <c r="GB74" i="56"/>
  <c r="GA74" i="56"/>
  <c r="FZ74" i="56"/>
  <c r="FY74" i="56"/>
  <c r="FW74" i="56"/>
  <c r="FV74" i="56"/>
  <c r="FU74" i="56"/>
  <c r="FT74" i="56"/>
  <c r="FS74" i="56"/>
  <c r="FR74" i="56"/>
  <c r="FQ74" i="56"/>
  <c r="FJ74" i="56"/>
  <c r="FI74" i="56"/>
  <c r="FH74" i="56"/>
  <c r="FG74" i="56"/>
  <c r="FF74" i="56"/>
  <c r="FP74" i="56" s="1"/>
  <c r="FE74" i="56"/>
  <c r="FD74" i="56"/>
  <c r="FB74" i="56"/>
  <c r="FA74" i="56"/>
  <c r="EZ74" i="56"/>
  <c r="EY74" i="56"/>
  <c r="EX74" i="56"/>
  <c r="EW74" i="56"/>
  <c r="EV74" i="56"/>
  <c r="EU74" i="56"/>
  <c r="ET74" i="56"/>
  <c r="ES74" i="56"/>
  <c r="ER74" i="56"/>
  <c r="EQ74" i="56"/>
  <c r="EP74" i="56"/>
  <c r="EO74" i="56"/>
  <c r="EN74" i="56"/>
  <c r="EM74" i="56"/>
  <c r="EL74" i="56"/>
  <c r="EK74" i="56"/>
  <c r="EJ74" i="56"/>
  <c r="EI74" i="56"/>
  <c r="EH74" i="56"/>
  <c r="EG74" i="56"/>
  <c r="EF74" i="56"/>
  <c r="EE74" i="56"/>
  <c r="ED74" i="56"/>
  <c r="EC74" i="56"/>
  <c r="EB74" i="56"/>
  <c r="EA74" i="56"/>
  <c r="DU74" i="56"/>
  <c r="DT74" i="56"/>
  <c r="DS74" i="56"/>
  <c r="DR74" i="56"/>
  <c r="DQ74" i="56"/>
  <c r="DP74" i="56"/>
  <c r="DO74" i="56"/>
  <c r="DN74" i="56"/>
  <c r="DK74" i="56"/>
  <c r="DJ74" i="56"/>
  <c r="DI74" i="56"/>
  <c r="DH74" i="56"/>
  <c r="DG74" i="56"/>
  <c r="DF74" i="56"/>
  <c r="DE74" i="56"/>
  <c r="DD74" i="56"/>
  <c r="DB74" i="56"/>
  <c r="DA74" i="56"/>
  <c r="CV74" i="56"/>
  <c r="CU74" i="56"/>
  <c r="CT74" i="56"/>
  <c r="CS74" i="56"/>
  <c r="GN74" i="56" s="1"/>
  <c r="CR74" i="56"/>
  <c r="GM74" i="56" s="1"/>
  <c r="CQ74" i="56"/>
  <c r="GL74" i="56" s="1"/>
  <c r="CP74" i="56"/>
  <c r="GJ74" i="56" s="1"/>
  <c r="GK74" i="56" s="1"/>
  <c r="CO74" i="56"/>
  <c r="DZ74" i="56" s="1"/>
  <c r="CN74" i="56"/>
  <c r="DY74" i="56" s="1"/>
  <c r="CM74" i="56"/>
  <c r="DX74" i="56" s="1"/>
  <c r="CL74" i="56"/>
  <c r="DW74" i="56" s="1"/>
  <c r="CG74" i="56" a="1"/>
  <c r="CG74" i="56" s="1"/>
  <c r="IN74" i="56" s="1"/>
  <c r="IX74" i="56" s="1"/>
  <c r="AV74" i="56"/>
  <c r="J74" i="56"/>
  <c r="G74" i="56"/>
  <c r="HX148" i="56" a="1"/>
  <c r="HX148" i="56" s="1"/>
  <c r="IW148" i="56" s="1"/>
  <c r="HW148" i="56" a="1"/>
  <c r="HW148" i="56" s="1"/>
  <c r="IV148" i="56" s="1"/>
  <c r="HV148" i="56" a="1"/>
  <c r="HV148" i="56" s="1"/>
  <c r="IU148" i="56" s="1"/>
  <c r="HU148" i="56" a="1"/>
  <c r="HU148" i="56" s="1"/>
  <c r="IT148" i="56" s="1"/>
  <c r="HT148" i="56" a="1"/>
  <c r="HT148" i="56" s="1"/>
  <c r="IS148" i="56" s="1"/>
  <c r="HS148" i="56" a="1"/>
  <c r="HS148" i="56" s="1"/>
  <c r="IR148" i="56" s="1"/>
  <c r="HR148" i="56" a="1"/>
  <c r="HR148" i="56" s="1"/>
  <c r="IQ148" i="56" s="1"/>
  <c r="HQ148" i="56" a="1"/>
  <c r="HQ148" i="56" s="1"/>
  <c r="IP148" i="56" s="1"/>
  <c r="HP148" i="56" a="1"/>
  <c r="HP148" i="56" s="1"/>
  <c r="IO148" i="56" s="1"/>
  <c r="HL148" i="56"/>
  <c r="HJ148" i="56"/>
  <c r="HH148" i="56"/>
  <c r="HB148" i="56"/>
  <c r="HA148" i="56"/>
  <c r="GZ148" i="56"/>
  <c r="GY148" i="56"/>
  <c r="GX148" i="56"/>
  <c r="GW148" i="56"/>
  <c r="GV148" i="56"/>
  <c r="GU148" i="56"/>
  <c r="GT148" i="56"/>
  <c r="GP148" i="56"/>
  <c r="GI148" i="56"/>
  <c r="GH148" i="56"/>
  <c r="GG148" i="56"/>
  <c r="GF148" i="56"/>
  <c r="GE148" i="56"/>
  <c r="GB148" i="56"/>
  <c r="GA148" i="56"/>
  <c r="FZ148" i="56"/>
  <c r="FY148" i="56"/>
  <c r="FW148" i="56"/>
  <c r="FV148" i="56"/>
  <c r="FU148" i="56"/>
  <c r="FT148" i="56"/>
  <c r="FS148" i="56"/>
  <c r="FR148" i="56"/>
  <c r="FQ148" i="56"/>
  <c r="FJ148" i="56"/>
  <c r="FI148" i="56"/>
  <c r="FH148" i="56"/>
  <c r="FG148" i="56"/>
  <c r="FF148" i="56"/>
  <c r="FP148" i="56" s="1"/>
  <c r="FE148" i="56"/>
  <c r="FD148" i="56"/>
  <c r="FB148" i="56"/>
  <c r="FA148" i="56"/>
  <c r="EZ148" i="56"/>
  <c r="EY148" i="56"/>
  <c r="EX148" i="56"/>
  <c r="EW148" i="56"/>
  <c r="EV148" i="56"/>
  <c r="EU148" i="56"/>
  <c r="ET148" i="56"/>
  <c r="ES148" i="56"/>
  <c r="ER148" i="56"/>
  <c r="EQ148" i="56"/>
  <c r="EP148" i="56"/>
  <c r="EO148" i="56"/>
  <c r="EN148" i="56"/>
  <c r="EM148" i="56"/>
  <c r="EL148" i="56"/>
  <c r="EK148" i="56"/>
  <c r="EJ148" i="56"/>
  <c r="EI148" i="56"/>
  <c r="EH148" i="56"/>
  <c r="EG148" i="56"/>
  <c r="EF148" i="56"/>
  <c r="EE148" i="56"/>
  <c r="ED148" i="56"/>
  <c r="EC148" i="56"/>
  <c r="EB148" i="56"/>
  <c r="EA148" i="56"/>
  <c r="DU148" i="56"/>
  <c r="DT148" i="56"/>
  <c r="DS148" i="56"/>
  <c r="DR148" i="56"/>
  <c r="DQ148" i="56"/>
  <c r="DP148" i="56"/>
  <c r="DO148" i="56"/>
  <c r="DN148" i="56"/>
  <c r="DK148" i="56"/>
  <c r="DJ148" i="56"/>
  <c r="DI148" i="56"/>
  <c r="DH148" i="56"/>
  <c r="DG148" i="56"/>
  <c r="DF148" i="56"/>
  <c r="DE148" i="56"/>
  <c r="DD148" i="56"/>
  <c r="DB148" i="56"/>
  <c r="DA148" i="56"/>
  <c r="CV148" i="56"/>
  <c r="CU148" i="56"/>
  <c r="CT148" i="56"/>
  <c r="CS148" i="56"/>
  <c r="GN148" i="56" s="1"/>
  <c r="CR148" i="56"/>
  <c r="GM148" i="56" s="1"/>
  <c r="CQ148" i="56"/>
  <c r="GL148" i="56" s="1"/>
  <c r="CP148" i="56"/>
  <c r="GJ148" i="56" s="1"/>
  <c r="GK148" i="56" s="1"/>
  <c r="CO148" i="56"/>
  <c r="DZ148" i="56" s="1"/>
  <c r="CN148" i="56"/>
  <c r="DY148" i="56" s="1"/>
  <c r="CM148" i="56"/>
  <c r="DX148" i="56" s="1"/>
  <c r="CL148" i="56"/>
  <c r="DW148" i="56" s="1"/>
  <c r="CG148" i="56" a="1"/>
  <c r="CG148" i="56" s="1"/>
  <c r="IN148" i="56" s="1"/>
  <c r="IX148" i="56" s="1"/>
  <c r="AV148" i="56"/>
  <c r="J148" i="56"/>
  <c r="G148" i="56"/>
  <c r="IL12" i="56"/>
  <c r="HX12" i="56" a="1"/>
  <c r="HX12" i="56" s="1"/>
  <c r="IW12" i="56" s="1"/>
  <c r="HW12" i="56" a="1"/>
  <c r="HW12" i="56" s="1"/>
  <c r="IV12" i="56" s="1"/>
  <c r="HV12" i="56" a="1"/>
  <c r="HV12" i="56" s="1"/>
  <c r="IU12" i="56" s="1"/>
  <c r="HU12" i="56" a="1"/>
  <c r="HU12" i="56" s="1"/>
  <c r="IT12" i="56" s="1"/>
  <c r="HT12" i="56" a="1"/>
  <c r="HT12" i="56" s="1"/>
  <c r="IS12" i="56" s="1"/>
  <c r="HS12" i="56" a="1"/>
  <c r="HS12" i="56" s="1"/>
  <c r="IR12" i="56" s="1"/>
  <c r="HR12" i="56" a="1"/>
  <c r="HR12" i="56" s="1"/>
  <c r="IQ12" i="56" s="1"/>
  <c r="HQ12" i="56" a="1"/>
  <c r="HQ12" i="56" s="1"/>
  <c r="IP12" i="56" s="1"/>
  <c r="HP12" i="56" a="1"/>
  <c r="HP12" i="56" s="1"/>
  <c r="IO12" i="56" s="1"/>
  <c r="HL12" i="56"/>
  <c r="HJ12" i="56"/>
  <c r="HH12" i="56"/>
  <c r="HB12" i="56"/>
  <c r="HA12" i="56"/>
  <c r="GZ12" i="56"/>
  <c r="GY12" i="56"/>
  <c r="GX12" i="56"/>
  <c r="GW12" i="56"/>
  <c r="GV12" i="56"/>
  <c r="GU12" i="56"/>
  <c r="GT12" i="56"/>
  <c r="GP12" i="56"/>
  <c r="GI12" i="56"/>
  <c r="GH12" i="56"/>
  <c r="GG12" i="56"/>
  <c r="GF12" i="56"/>
  <c r="GE12" i="56"/>
  <c r="GD12" i="56"/>
  <c r="GC12" i="56"/>
  <c r="GB12" i="56"/>
  <c r="GA12" i="56"/>
  <c r="FZ12" i="56"/>
  <c r="FY12" i="56"/>
  <c r="FX12" i="56"/>
  <c r="FW12" i="56"/>
  <c r="FV12" i="56"/>
  <c r="FU12" i="56"/>
  <c r="FT12" i="56"/>
  <c r="FS12" i="56"/>
  <c r="FR12" i="56"/>
  <c r="FQ12" i="56"/>
  <c r="FJ12" i="56"/>
  <c r="FI12" i="56"/>
  <c r="FH12" i="56"/>
  <c r="FG12" i="56"/>
  <c r="FF12" i="56"/>
  <c r="FP12" i="56" s="1"/>
  <c r="FE12" i="56"/>
  <c r="FD12" i="56"/>
  <c r="FC12" i="56"/>
  <c r="FB12" i="56"/>
  <c r="FA12" i="56"/>
  <c r="EZ12" i="56"/>
  <c r="EY12" i="56"/>
  <c r="EX12" i="56"/>
  <c r="EW12" i="56"/>
  <c r="EV12" i="56"/>
  <c r="EU12" i="56"/>
  <c r="ET12" i="56"/>
  <c r="ES12" i="56"/>
  <c r="ER12" i="56"/>
  <c r="EQ12" i="56"/>
  <c r="EP12" i="56"/>
  <c r="EO12" i="56"/>
  <c r="EN12" i="56"/>
  <c r="EM12" i="56"/>
  <c r="EL12" i="56"/>
  <c r="EK12" i="56"/>
  <c r="EJ12" i="56"/>
  <c r="EI12" i="56"/>
  <c r="EH12" i="56"/>
  <c r="EG12" i="56"/>
  <c r="EF12" i="56"/>
  <c r="EE12" i="56"/>
  <c r="ED12" i="56"/>
  <c r="EC12" i="56"/>
  <c r="EB12" i="56"/>
  <c r="EA12" i="56"/>
  <c r="DV12" i="56"/>
  <c r="DU12" i="56"/>
  <c r="DT12" i="56"/>
  <c r="DS12" i="56"/>
  <c r="DR12" i="56"/>
  <c r="DQ12" i="56"/>
  <c r="DP12" i="56"/>
  <c r="DO12" i="56"/>
  <c r="DN12" i="56"/>
  <c r="DK12" i="56"/>
  <c r="DJ12" i="56"/>
  <c r="DI12" i="56"/>
  <c r="DH12" i="56"/>
  <c r="DG12" i="56"/>
  <c r="DF12" i="56"/>
  <c r="DE12" i="56"/>
  <c r="DD12" i="56"/>
  <c r="DC12" i="56"/>
  <c r="DB12" i="56"/>
  <c r="DA12" i="56"/>
  <c r="CV12" i="56"/>
  <c r="CU12" i="56"/>
  <c r="CT12" i="56"/>
  <c r="CS12" i="56"/>
  <c r="GN12" i="56" s="1"/>
  <c r="CR12" i="56"/>
  <c r="GM12" i="56" s="1"/>
  <c r="CQ12" i="56"/>
  <c r="GL12" i="56" s="1"/>
  <c r="CP12" i="56"/>
  <c r="GJ12" i="56" s="1"/>
  <c r="GK12" i="56" s="1"/>
  <c r="CO12" i="56"/>
  <c r="DZ12" i="56" s="1"/>
  <c r="CN12" i="56"/>
  <c r="DY12" i="56" s="1"/>
  <c r="CM12" i="56"/>
  <c r="DX12" i="56" s="1"/>
  <c r="CL12" i="56"/>
  <c r="DW12" i="56" s="1"/>
  <c r="CG12" i="56" a="1"/>
  <c r="CG12" i="56" s="1"/>
  <c r="AV12" i="56"/>
  <c r="J12" i="56"/>
  <c r="G12" i="56"/>
  <c r="IL178" i="56"/>
  <c r="HX178" i="56" a="1"/>
  <c r="HX178" i="56" s="1"/>
  <c r="IW178" i="56" s="1"/>
  <c r="HW178" i="56" a="1"/>
  <c r="HW178" i="56" s="1"/>
  <c r="IV178" i="56" s="1"/>
  <c r="HV178" i="56" a="1"/>
  <c r="HV178" i="56" s="1"/>
  <c r="IU178" i="56" s="1"/>
  <c r="HU178" i="56" a="1"/>
  <c r="HU178" i="56" s="1"/>
  <c r="IT178" i="56" s="1"/>
  <c r="HT178" i="56" a="1"/>
  <c r="HT178" i="56" s="1"/>
  <c r="IS178" i="56" s="1"/>
  <c r="HS178" i="56" a="1"/>
  <c r="HS178" i="56" s="1"/>
  <c r="IR178" i="56" s="1"/>
  <c r="HR178" i="56" a="1"/>
  <c r="HR178" i="56" s="1"/>
  <c r="IQ178" i="56" s="1"/>
  <c r="HQ178" i="56" a="1"/>
  <c r="HQ178" i="56" s="1"/>
  <c r="IP178" i="56" s="1"/>
  <c r="HP178" i="56" a="1"/>
  <c r="HP178" i="56" s="1"/>
  <c r="IO178" i="56" s="1"/>
  <c r="HL178" i="56"/>
  <c r="HJ178" i="56"/>
  <c r="HH178" i="56"/>
  <c r="HB178" i="56"/>
  <c r="HA178" i="56"/>
  <c r="GZ178" i="56"/>
  <c r="GY178" i="56"/>
  <c r="GX178" i="56"/>
  <c r="GW178" i="56"/>
  <c r="GV178" i="56"/>
  <c r="GU178" i="56"/>
  <c r="GT178" i="56"/>
  <c r="GP178" i="56"/>
  <c r="GI178" i="56"/>
  <c r="GH178" i="56"/>
  <c r="GG178" i="56"/>
  <c r="GF178" i="56"/>
  <c r="GE178" i="56"/>
  <c r="GD178" i="56"/>
  <c r="GC178" i="56"/>
  <c r="GB178" i="56"/>
  <c r="GA178" i="56"/>
  <c r="FZ178" i="56"/>
  <c r="FY178" i="56"/>
  <c r="FX178" i="56"/>
  <c r="FW178" i="56"/>
  <c r="FV178" i="56"/>
  <c r="FU178" i="56"/>
  <c r="FT178" i="56"/>
  <c r="FS178" i="56"/>
  <c r="FR178" i="56"/>
  <c r="FQ178" i="56"/>
  <c r="FJ178" i="56"/>
  <c r="FI178" i="56"/>
  <c r="FH178" i="56"/>
  <c r="FG178" i="56"/>
  <c r="FF178" i="56"/>
  <c r="FP178" i="56" s="1"/>
  <c r="FE178" i="56"/>
  <c r="FD178" i="56"/>
  <c r="FC178" i="56"/>
  <c r="FB178" i="56"/>
  <c r="FA178" i="56"/>
  <c r="EZ178" i="56"/>
  <c r="EY178" i="56"/>
  <c r="EX178" i="56"/>
  <c r="EW178" i="56"/>
  <c r="EV178" i="56"/>
  <c r="EU178" i="56"/>
  <c r="ET178" i="56"/>
  <c r="ES178" i="56"/>
  <c r="ER178" i="56"/>
  <c r="EQ178" i="56"/>
  <c r="EP178" i="56"/>
  <c r="EO178" i="56"/>
  <c r="EN178" i="56"/>
  <c r="EM178" i="56"/>
  <c r="EL178" i="56"/>
  <c r="EK178" i="56"/>
  <c r="EJ178" i="56"/>
  <c r="EI178" i="56"/>
  <c r="EH178" i="56"/>
  <c r="EG178" i="56"/>
  <c r="EF178" i="56"/>
  <c r="EE178" i="56"/>
  <c r="ED178" i="56"/>
  <c r="EC178" i="56"/>
  <c r="EB178" i="56"/>
  <c r="EA178" i="56"/>
  <c r="DV178" i="56"/>
  <c r="DU178" i="56"/>
  <c r="DT178" i="56"/>
  <c r="DS178" i="56"/>
  <c r="DR178" i="56"/>
  <c r="DQ178" i="56"/>
  <c r="DP178" i="56"/>
  <c r="DO178" i="56"/>
  <c r="DN178" i="56"/>
  <c r="DK178" i="56"/>
  <c r="DJ178" i="56"/>
  <c r="DI178" i="56"/>
  <c r="DH178" i="56"/>
  <c r="DG178" i="56"/>
  <c r="DF178" i="56"/>
  <c r="DE178" i="56"/>
  <c r="DD178" i="56"/>
  <c r="DC178" i="56"/>
  <c r="DB178" i="56"/>
  <c r="DA178" i="56"/>
  <c r="CV178" i="56"/>
  <c r="CU178" i="56"/>
  <c r="CT178" i="56"/>
  <c r="CS178" i="56"/>
  <c r="GN178" i="56" s="1"/>
  <c r="CR178" i="56"/>
  <c r="GM178" i="56" s="1"/>
  <c r="CQ178" i="56"/>
  <c r="GL178" i="56" s="1"/>
  <c r="CP178" i="56"/>
  <c r="GJ178" i="56" s="1"/>
  <c r="GK178" i="56" s="1"/>
  <c r="CO178" i="56"/>
  <c r="DZ178" i="56" s="1"/>
  <c r="CN178" i="56"/>
  <c r="DY178" i="56" s="1"/>
  <c r="CM178" i="56"/>
  <c r="DX178" i="56" s="1"/>
  <c r="CL178" i="56"/>
  <c r="DW178" i="56" s="1"/>
  <c r="CG178" i="56" a="1"/>
  <c r="CG178" i="56" s="1"/>
  <c r="DL178" i="56" s="1"/>
  <c r="AV178" i="56"/>
  <c r="J178" i="56"/>
  <c r="G178" i="56"/>
  <c r="HX158" i="56" a="1"/>
  <c r="HX158" i="56" s="1"/>
  <c r="IW158" i="56" s="1"/>
  <c r="HW158" i="56" a="1"/>
  <c r="HW158" i="56" s="1"/>
  <c r="IV158" i="56" s="1"/>
  <c r="HV158" i="56" a="1"/>
  <c r="HV158" i="56" s="1"/>
  <c r="IU158" i="56" s="1"/>
  <c r="HU158" i="56" a="1"/>
  <c r="HU158" i="56" s="1"/>
  <c r="IT158" i="56" s="1"/>
  <c r="HT158" i="56" a="1"/>
  <c r="HT158" i="56" s="1"/>
  <c r="IS158" i="56" s="1"/>
  <c r="HS158" i="56" a="1"/>
  <c r="HS158" i="56" s="1"/>
  <c r="IR158" i="56" s="1"/>
  <c r="HR158" i="56" a="1"/>
  <c r="HR158" i="56" s="1"/>
  <c r="IQ158" i="56" s="1"/>
  <c r="HQ158" i="56" a="1"/>
  <c r="HQ158" i="56" s="1"/>
  <c r="IP158" i="56" s="1"/>
  <c r="HP158" i="56" a="1"/>
  <c r="HP158" i="56" s="1"/>
  <c r="IO158" i="56" s="1"/>
  <c r="HL158" i="56"/>
  <c r="HJ158" i="56"/>
  <c r="HH158" i="56"/>
  <c r="HI158" i="56" s="1"/>
  <c r="HB158" i="56"/>
  <c r="HA158" i="56"/>
  <c r="GZ158" i="56"/>
  <c r="GY158" i="56"/>
  <c r="GX158" i="56"/>
  <c r="GW158" i="56"/>
  <c r="GV158" i="56"/>
  <c r="GU158" i="56"/>
  <c r="GT158" i="56"/>
  <c r="GP158" i="56"/>
  <c r="GI158" i="56"/>
  <c r="GH158" i="56"/>
  <c r="GG158" i="56"/>
  <c r="GF158" i="56"/>
  <c r="GE158" i="56"/>
  <c r="GB158" i="56"/>
  <c r="GA158" i="56"/>
  <c r="FZ158" i="56"/>
  <c r="FY158" i="56"/>
  <c r="FW158" i="56"/>
  <c r="FV158" i="56"/>
  <c r="FU158" i="56"/>
  <c r="FT158" i="56"/>
  <c r="FS158" i="56"/>
  <c r="FR158" i="56"/>
  <c r="FQ158" i="56"/>
  <c r="FJ158" i="56"/>
  <c r="FI158" i="56"/>
  <c r="FH158" i="56"/>
  <c r="FG158" i="56"/>
  <c r="FF158" i="56"/>
  <c r="FP158" i="56" s="1"/>
  <c r="FE158" i="56"/>
  <c r="FD158" i="56"/>
  <c r="FB158" i="56"/>
  <c r="FA158" i="56"/>
  <c r="EZ158" i="56"/>
  <c r="EY158" i="56"/>
  <c r="EX158" i="56"/>
  <c r="EW158" i="56"/>
  <c r="EV158" i="56"/>
  <c r="EU158" i="56"/>
  <c r="ET158" i="56"/>
  <c r="ES158" i="56"/>
  <c r="ER158" i="56"/>
  <c r="EQ158" i="56"/>
  <c r="EP158" i="56"/>
  <c r="EO158" i="56"/>
  <c r="EN158" i="56"/>
  <c r="EM158" i="56"/>
  <c r="EL158" i="56"/>
  <c r="EK158" i="56"/>
  <c r="EJ158" i="56"/>
  <c r="EI158" i="56"/>
  <c r="EH158" i="56"/>
  <c r="EG158" i="56"/>
  <c r="EF158" i="56"/>
  <c r="EE158" i="56"/>
  <c r="ED158" i="56"/>
  <c r="EC158" i="56"/>
  <c r="EB158" i="56"/>
  <c r="EA158" i="56"/>
  <c r="DU158" i="56"/>
  <c r="DT158" i="56"/>
  <c r="DS158" i="56"/>
  <c r="DR158" i="56"/>
  <c r="DQ158" i="56"/>
  <c r="DP158" i="56"/>
  <c r="DO158" i="56"/>
  <c r="DN158" i="56"/>
  <c r="DK158" i="56"/>
  <c r="DJ158" i="56"/>
  <c r="DI158" i="56"/>
  <c r="DH158" i="56"/>
  <c r="DG158" i="56"/>
  <c r="DF158" i="56"/>
  <c r="DE158" i="56"/>
  <c r="DD158" i="56"/>
  <c r="DB158" i="56"/>
  <c r="DA158" i="56"/>
  <c r="CV158" i="56"/>
  <c r="CU158" i="56"/>
  <c r="CT158" i="56"/>
  <c r="CS158" i="56"/>
  <c r="GN158" i="56" s="1"/>
  <c r="CR158" i="56"/>
  <c r="GM158" i="56" s="1"/>
  <c r="CQ158" i="56"/>
  <c r="GL158" i="56" s="1"/>
  <c r="CP158" i="56"/>
  <c r="GJ158" i="56" s="1"/>
  <c r="GK158" i="56" s="1"/>
  <c r="CO158" i="56"/>
  <c r="DZ158" i="56" s="1"/>
  <c r="CN158" i="56"/>
  <c r="DY158" i="56" s="1"/>
  <c r="CM158" i="56"/>
  <c r="DX158" i="56" s="1"/>
  <c r="CL158" i="56"/>
  <c r="DW158" i="56" s="1"/>
  <c r="CG158" i="56" a="1"/>
  <c r="CG158" i="56" s="1"/>
  <c r="AV158" i="56"/>
  <c r="J158" i="56"/>
  <c r="G158" i="56"/>
  <c r="HX163" i="56" a="1"/>
  <c r="HX163" i="56" s="1"/>
  <c r="IW163" i="56" s="1"/>
  <c r="HW163" i="56" a="1"/>
  <c r="HW163" i="56" s="1"/>
  <c r="IV163" i="56" s="1"/>
  <c r="HV163" i="56" a="1"/>
  <c r="HV163" i="56" s="1"/>
  <c r="IU163" i="56" s="1"/>
  <c r="HU163" i="56" a="1"/>
  <c r="HU163" i="56" s="1"/>
  <c r="IT163" i="56" s="1"/>
  <c r="HT163" i="56" a="1"/>
  <c r="HT163" i="56" s="1"/>
  <c r="IS163" i="56" s="1"/>
  <c r="HS163" i="56" a="1"/>
  <c r="HS163" i="56" s="1"/>
  <c r="IR163" i="56" s="1"/>
  <c r="HR163" i="56" a="1"/>
  <c r="HR163" i="56" s="1"/>
  <c r="IQ163" i="56" s="1"/>
  <c r="HQ163" i="56" a="1"/>
  <c r="HQ163" i="56" s="1"/>
  <c r="IP163" i="56" s="1"/>
  <c r="HP163" i="56" a="1"/>
  <c r="HP163" i="56" s="1"/>
  <c r="IO163" i="56" s="1"/>
  <c r="HL163" i="56"/>
  <c r="HJ163" i="56"/>
  <c r="HH163" i="56"/>
  <c r="HI163" i="56" s="1"/>
  <c r="HB163" i="56"/>
  <c r="HA163" i="56"/>
  <c r="GZ163" i="56"/>
  <c r="GY163" i="56"/>
  <c r="GX163" i="56"/>
  <c r="GW163" i="56"/>
  <c r="GV163" i="56"/>
  <c r="GU163" i="56"/>
  <c r="GT163" i="56"/>
  <c r="GP163" i="56"/>
  <c r="GI163" i="56"/>
  <c r="GH163" i="56"/>
  <c r="GG163" i="56"/>
  <c r="GF163" i="56"/>
  <c r="GE163" i="56"/>
  <c r="GB163" i="56"/>
  <c r="GA163" i="56"/>
  <c r="FZ163" i="56"/>
  <c r="FY163" i="56"/>
  <c r="FW163" i="56"/>
  <c r="FV163" i="56"/>
  <c r="FU163" i="56"/>
  <c r="FT163" i="56"/>
  <c r="FS163" i="56"/>
  <c r="FR163" i="56"/>
  <c r="FQ163" i="56"/>
  <c r="FJ163" i="56"/>
  <c r="FI163" i="56"/>
  <c r="FH163" i="56"/>
  <c r="FG163" i="56"/>
  <c r="FF163" i="56"/>
  <c r="FP163" i="56" s="1"/>
  <c r="FE163" i="56"/>
  <c r="FD163" i="56"/>
  <c r="FB163" i="56"/>
  <c r="FA163" i="56"/>
  <c r="EZ163" i="56"/>
  <c r="EY163" i="56"/>
  <c r="EX163" i="56"/>
  <c r="EW163" i="56"/>
  <c r="EV163" i="56"/>
  <c r="EU163" i="56"/>
  <c r="ET163" i="56"/>
  <c r="ES163" i="56"/>
  <c r="ER163" i="56"/>
  <c r="EQ163" i="56"/>
  <c r="EP163" i="56"/>
  <c r="EO163" i="56"/>
  <c r="EN163" i="56"/>
  <c r="EM163" i="56"/>
  <c r="EL163" i="56"/>
  <c r="EK163" i="56"/>
  <c r="EJ163" i="56"/>
  <c r="EI163" i="56"/>
  <c r="EH163" i="56"/>
  <c r="EG163" i="56"/>
  <c r="EF163" i="56"/>
  <c r="EE163" i="56"/>
  <c r="ED163" i="56"/>
  <c r="EC163" i="56"/>
  <c r="EB163" i="56"/>
  <c r="EA163" i="56"/>
  <c r="DU163" i="56"/>
  <c r="DT163" i="56"/>
  <c r="DS163" i="56"/>
  <c r="DR163" i="56"/>
  <c r="DQ163" i="56"/>
  <c r="DP163" i="56"/>
  <c r="DO163" i="56"/>
  <c r="DN163" i="56"/>
  <c r="DK163" i="56"/>
  <c r="DJ163" i="56"/>
  <c r="DI163" i="56"/>
  <c r="DH163" i="56"/>
  <c r="DG163" i="56"/>
  <c r="DF163" i="56"/>
  <c r="DE163" i="56"/>
  <c r="DD163" i="56"/>
  <c r="DB163" i="56"/>
  <c r="DA163" i="56"/>
  <c r="CV163" i="56"/>
  <c r="CU163" i="56"/>
  <c r="CT163" i="56"/>
  <c r="CS163" i="56"/>
  <c r="GN163" i="56" s="1"/>
  <c r="CR163" i="56"/>
  <c r="GM163" i="56" s="1"/>
  <c r="CQ163" i="56"/>
  <c r="GL163" i="56" s="1"/>
  <c r="CP163" i="56"/>
  <c r="GJ163" i="56" s="1"/>
  <c r="GK163" i="56" s="1"/>
  <c r="CO163" i="56"/>
  <c r="DZ163" i="56" s="1"/>
  <c r="CN163" i="56"/>
  <c r="DY163" i="56" s="1"/>
  <c r="CM163" i="56"/>
  <c r="DX163" i="56" s="1"/>
  <c r="CL163" i="56"/>
  <c r="DW163" i="56" s="1"/>
  <c r="CG163" i="56" a="1"/>
  <c r="CG163" i="56" s="1"/>
  <c r="DM163" i="56" s="1" a="1"/>
  <c r="DM163" i="56" s="1"/>
  <c r="AV163" i="56"/>
  <c r="J163" i="56"/>
  <c r="G163" i="56"/>
  <c r="IL78" i="56"/>
  <c r="HX78" i="56" a="1"/>
  <c r="HX78" i="56" s="1"/>
  <c r="IW78" i="56" s="1"/>
  <c r="HW78" i="56" a="1"/>
  <c r="HW78" i="56" s="1"/>
  <c r="IV78" i="56" s="1"/>
  <c r="HV78" i="56" a="1"/>
  <c r="HV78" i="56" s="1"/>
  <c r="IU78" i="56" s="1"/>
  <c r="HU78" i="56" a="1"/>
  <c r="HU78" i="56" s="1"/>
  <c r="IT78" i="56" s="1"/>
  <c r="HT78" i="56" a="1"/>
  <c r="HT78" i="56" s="1"/>
  <c r="IS78" i="56" s="1"/>
  <c r="HS78" i="56" a="1"/>
  <c r="HS78" i="56" s="1"/>
  <c r="IR78" i="56" s="1"/>
  <c r="HR78" i="56" a="1"/>
  <c r="HR78" i="56" s="1"/>
  <c r="IQ78" i="56" s="1"/>
  <c r="HQ78" i="56" a="1"/>
  <c r="HQ78" i="56" s="1"/>
  <c r="IP78" i="56" s="1"/>
  <c r="HP78" i="56" a="1"/>
  <c r="HP78" i="56" s="1"/>
  <c r="IO78" i="56" s="1"/>
  <c r="HL78" i="56"/>
  <c r="HJ78" i="56"/>
  <c r="HH78" i="56"/>
  <c r="HB78" i="56"/>
  <c r="HA78" i="56"/>
  <c r="GZ78" i="56"/>
  <c r="GY78" i="56"/>
  <c r="GX78" i="56"/>
  <c r="GW78" i="56"/>
  <c r="GV78" i="56"/>
  <c r="GU78" i="56"/>
  <c r="GT78" i="56"/>
  <c r="GP78" i="56"/>
  <c r="GI78" i="56"/>
  <c r="GH78" i="56"/>
  <c r="GG78" i="56"/>
  <c r="GF78" i="56"/>
  <c r="GE78" i="56"/>
  <c r="GD78" i="56"/>
  <c r="GC78" i="56"/>
  <c r="GB78" i="56"/>
  <c r="GA78" i="56"/>
  <c r="FZ78" i="56"/>
  <c r="FY78" i="56"/>
  <c r="FX78" i="56"/>
  <c r="FW78" i="56"/>
  <c r="FV78" i="56"/>
  <c r="FU78" i="56"/>
  <c r="FT78" i="56"/>
  <c r="FS78" i="56"/>
  <c r="FR78" i="56"/>
  <c r="FQ78" i="56"/>
  <c r="FJ78" i="56"/>
  <c r="FI78" i="56"/>
  <c r="FH78" i="56"/>
  <c r="FG78" i="56"/>
  <c r="FF78" i="56"/>
  <c r="FE78" i="56"/>
  <c r="FD78" i="56"/>
  <c r="FC78" i="56"/>
  <c r="FB78" i="56"/>
  <c r="FA78" i="56"/>
  <c r="EZ78" i="56"/>
  <c r="EY78" i="56"/>
  <c r="EX78" i="56"/>
  <c r="EW78" i="56"/>
  <c r="EV78" i="56"/>
  <c r="EU78" i="56"/>
  <c r="ET78" i="56"/>
  <c r="ES78" i="56"/>
  <c r="ER78" i="56"/>
  <c r="EQ78" i="56"/>
  <c r="EP78" i="56"/>
  <c r="EO78" i="56"/>
  <c r="EN78" i="56"/>
  <c r="EM78" i="56"/>
  <c r="EL78" i="56"/>
  <c r="EK78" i="56"/>
  <c r="EJ78" i="56"/>
  <c r="EI78" i="56"/>
  <c r="EH78" i="56"/>
  <c r="EG78" i="56"/>
  <c r="EF78" i="56"/>
  <c r="EE78" i="56"/>
  <c r="ED78" i="56"/>
  <c r="EC78" i="56"/>
  <c r="EB78" i="56"/>
  <c r="EA78" i="56"/>
  <c r="DV78" i="56"/>
  <c r="DU78" i="56"/>
  <c r="DT78" i="56"/>
  <c r="DS78" i="56"/>
  <c r="DR78" i="56"/>
  <c r="DQ78" i="56"/>
  <c r="DP78" i="56"/>
  <c r="DO78" i="56"/>
  <c r="DN78" i="56"/>
  <c r="DK78" i="56"/>
  <c r="DJ78" i="56"/>
  <c r="DI78" i="56"/>
  <c r="DH78" i="56"/>
  <c r="DG78" i="56"/>
  <c r="DF78" i="56"/>
  <c r="DE78" i="56"/>
  <c r="DD78" i="56"/>
  <c r="DC78" i="56"/>
  <c r="DB78" i="56"/>
  <c r="DA78" i="56"/>
  <c r="CV78" i="56"/>
  <c r="CU78" i="56"/>
  <c r="CT78" i="56"/>
  <c r="CS78" i="56"/>
  <c r="GN78" i="56" s="1"/>
  <c r="CR78" i="56"/>
  <c r="GM78" i="56" s="1"/>
  <c r="CQ78" i="56"/>
  <c r="GL78" i="56" s="1"/>
  <c r="CP78" i="56"/>
  <c r="GJ78" i="56" s="1"/>
  <c r="GK78" i="56" s="1"/>
  <c r="CO78" i="56"/>
  <c r="DZ78" i="56" s="1"/>
  <c r="CN78" i="56"/>
  <c r="DY78" i="56" s="1"/>
  <c r="CM78" i="56"/>
  <c r="DX78" i="56" s="1"/>
  <c r="CL78" i="56"/>
  <c r="DW78" i="56" s="1"/>
  <c r="CG78" i="56" a="1"/>
  <c r="CG78" i="56" s="1"/>
  <c r="AV78" i="56"/>
  <c r="J78" i="56"/>
  <c r="G78" i="56"/>
  <c r="IL11" i="56"/>
  <c r="HX11" i="56" a="1"/>
  <c r="HX11" i="56" s="1"/>
  <c r="IW11" i="56" s="1"/>
  <c r="HW11" i="56" a="1"/>
  <c r="HW11" i="56" s="1"/>
  <c r="IV11" i="56" s="1"/>
  <c r="HV11" i="56" a="1"/>
  <c r="HV11" i="56" s="1"/>
  <c r="IU11" i="56" s="1"/>
  <c r="HU11" i="56" a="1"/>
  <c r="HU11" i="56" s="1"/>
  <c r="IT11" i="56" s="1"/>
  <c r="HT11" i="56" a="1"/>
  <c r="HT11" i="56" s="1"/>
  <c r="IS11" i="56" s="1"/>
  <c r="HS11" i="56" a="1"/>
  <c r="HS11" i="56" s="1"/>
  <c r="IR11" i="56" s="1"/>
  <c r="HR11" i="56" a="1"/>
  <c r="HR11" i="56" s="1"/>
  <c r="IQ11" i="56" s="1"/>
  <c r="HQ11" i="56" a="1"/>
  <c r="HQ11" i="56" s="1"/>
  <c r="IP11" i="56" s="1"/>
  <c r="HP11" i="56" a="1"/>
  <c r="HP11" i="56" s="1"/>
  <c r="IO11" i="56" s="1"/>
  <c r="HL11" i="56"/>
  <c r="HJ11" i="56"/>
  <c r="HH11" i="56"/>
  <c r="HB11" i="56"/>
  <c r="HA11" i="56"/>
  <c r="GZ11" i="56"/>
  <c r="GY11" i="56"/>
  <c r="GX11" i="56"/>
  <c r="GW11" i="56"/>
  <c r="GV11" i="56"/>
  <c r="GU11" i="56"/>
  <c r="GT11" i="56"/>
  <c r="GP11" i="56"/>
  <c r="GI11" i="56"/>
  <c r="GH11" i="56"/>
  <c r="GG11" i="56"/>
  <c r="GF11" i="56"/>
  <c r="GE11" i="56"/>
  <c r="GD11" i="56"/>
  <c r="GC11" i="56"/>
  <c r="GB11" i="56"/>
  <c r="GA11" i="56"/>
  <c r="FZ11" i="56"/>
  <c r="FY11" i="56"/>
  <c r="FX11" i="56"/>
  <c r="FW11" i="56"/>
  <c r="FV11" i="56"/>
  <c r="FU11" i="56"/>
  <c r="FT11" i="56"/>
  <c r="FS11" i="56"/>
  <c r="FR11" i="56"/>
  <c r="FQ11" i="56"/>
  <c r="FJ11" i="56"/>
  <c r="FI11" i="56"/>
  <c r="FH11" i="56"/>
  <c r="FG11" i="56"/>
  <c r="FF11" i="56"/>
  <c r="FP11" i="56" s="1"/>
  <c r="FE11" i="56"/>
  <c r="FD11" i="56"/>
  <c r="FC11" i="56"/>
  <c r="FB11" i="56"/>
  <c r="FA11" i="56"/>
  <c r="EZ11" i="56"/>
  <c r="EY11" i="56"/>
  <c r="EX11" i="56"/>
  <c r="EW11" i="56"/>
  <c r="EV11" i="56"/>
  <c r="EU11" i="56"/>
  <c r="ET11" i="56"/>
  <c r="ES11" i="56"/>
  <c r="ER11" i="56"/>
  <c r="EQ11" i="56"/>
  <c r="EP11" i="56"/>
  <c r="EO11" i="56"/>
  <c r="EN11" i="56"/>
  <c r="EM11" i="56"/>
  <c r="EL11" i="56"/>
  <c r="EK11" i="56"/>
  <c r="EJ11" i="56"/>
  <c r="EI11" i="56"/>
  <c r="EH11" i="56"/>
  <c r="EG11" i="56"/>
  <c r="EF11" i="56"/>
  <c r="EE11" i="56"/>
  <c r="ED11" i="56"/>
  <c r="EC11" i="56"/>
  <c r="EB11" i="56"/>
  <c r="EA11" i="56"/>
  <c r="DV11" i="56"/>
  <c r="DU11" i="56"/>
  <c r="DT11" i="56"/>
  <c r="DS11" i="56"/>
  <c r="DR11" i="56"/>
  <c r="DQ11" i="56"/>
  <c r="DP11" i="56"/>
  <c r="DO11" i="56"/>
  <c r="DN11" i="56"/>
  <c r="DK11" i="56"/>
  <c r="DJ11" i="56"/>
  <c r="DI11" i="56"/>
  <c r="DH11" i="56"/>
  <c r="DG11" i="56"/>
  <c r="DF11" i="56"/>
  <c r="DE11" i="56"/>
  <c r="DD11" i="56"/>
  <c r="DC11" i="56"/>
  <c r="DB11" i="56"/>
  <c r="DA11" i="56"/>
  <c r="CV11" i="56"/>
  <c r="CU11" i="56"/>
  <c r="CT11" i="56"/>
  <c r="CS11" i="56"/>
  <c r="GN11" i="56" s="1"/>
  <c r="CR11" i="56"/>
  <c r="GM11" i="56" s="1"/>
  <c r="CQ11" i="56"/>
  <c r="GL11" i="56" s="1"/>
  <c r="CP11" i="56"/>
  <c r="GJ11" i="56" s="1"/>
  <c r="GK11" i="56" s="1"/>
  <c r="CO11" i="56"/>
  <c r="DZ11" i="56" s="1"/>
  <c r="CN11" i="56"/>
  <c r="DY11" i="56" s="1"/>
  <c r="CM11" i="56"/>
  <c r="DX11" i="56" s="1"/>
  <c r="CL11" i="56"/>
  <c r="DW11" i="56" s="1"/>
  <c r="CG11" i="56" a="1"/>
  <c r="CG11" i="56" s="1"/>
  <c r="CK11" i="56" s="1"/>
  <c r="CZ11" i="56" s="1"/>
  <c r="AV11" i="56"/>
  <c r="J11" i="56"/>
  <c r="G11" i="56"/>
  <c r="IL177" i="56"/>
  <c r="HX177" i="56" a="1"/>
  <c r="HX177" i="56" s="1"/>
  <c r="IW177" i="56" s="1"/>
  <c r="HW177" i="56" a="1"/>
  <c r="HW177" i="56" s="1"/>
  <c r="IV177" i="56" s="1"/>
  <c r="HV177" i="56" a="1"/>
  <c r="HV177" i="56" s="1"/>
  <c r="IU177" i="56" s="1"/>
  <c r="HU177" i="56" a="1"/>
  <c r="HU177" i="56" s="1"/>
  <c r="IT177" i="56" s="1"/>
  <c r="HT177" i="56" a="1"/>
  <c r="HT177" i="56" s="1"/>
  <c r="IS177" i="56" s="1"/>
  <c r="HS177" i="56" a="1"/>
  <c r="HS177" i="56" s="1"/>
  <c r="IR177" i="56" s="1"/>
  <c r="HR177" i="56" a="1"/>
  <c r="HR177" i="56" s="1"/>
  <c r="IQ177" i="56" s="1"/>
  <c r="HQ177" i="56" a="1"/>
  <c r="HQ177" i="56" s="1"/>
  <c r="IP177" i="56" s="1"/>
  <c r="HP177" i="56" a="1"/>
  <c r="HP177" i="56" s="1"/>
  <c r="IO177" i="56" s="1"/>
  <c r="HL177" i="56"/>
  <c r="HJ177" i="56"/>
  <c r="HH177" i="56"/>
  <c r="HB177" i="56"/>
  <c r="HA177" i="56"/>
  <c r="GZ177" i="56"/>
  <c r="GY177" i="56"/>
  <c r="GX177" i="56"/>
  <c r="GW177" i="56"/>
  <c r="GV177" i="56"/>
  <c r="GU177" i="56"/>
  <c r="GT177" i="56"/>
  <c r="GP177" i="56"/>
  <c r="GI177" i="56"/>
  <c r="GH177" i="56"/>
  <c r="GG177" i="56"/>
  <c r="GF177" i="56"/>
  <c r="GE177" i="56"/>
  <c r="GD177" i="56"/>
  <c r="GC177" i="56"/>
  <c r="GB177" i="56"/>
  <c r="GA177" i="56"/>
  <c r="FZ177" i="56"/>
  <c r="FY177" i="56"/>
  <c r="FX177" i="56"/>
  <c r="FW177" i="56"/>
  <c r="FV177" i="56"/>
  <c r="FU177" i="56"/>
  <c r="FT177" i="56"/>
  <c r="FS177" i="56"/>
  <c r="FR177" i="56"/>
  <c r="FQ177" i="56"/>
  <c r="FJ177" i="56"/>
  <c r="FI177" i="56"/>
  <c r="FH177" i="56"/>
  <c r="FG177" i="56"/>
  <c r="FF177" i="56"/>
  <c r="FE177" i="56"/>
  <c r="FD177" i="56"/>
  <c r="FC177" i="56"/>
  <c r="FB177" i="56"/>
  <c r="FA177" i="56"/>
  <c r="EZ177" i="56"/>
  <c r="EY177" i="56"/>
  <c r="EX177" i="56"/>
  <c r="EW177" i="56"/>
  <c r="EV177" i="56"/>
  <c r="EU177" i="56"/>
  <c r="ET177" i="56"/>
  <c r="ES177" i="56"/>
  <c r="ER177" i="56"/>
  <c r="EQ177" i="56"/>
  <c r="EP177" i="56"/>
  <c r="EO177" i="56"/>
  <c r="EN177" i="56"/>
  <c r="EM177" i="56"/>
  <c r="EL177" i="56"/>
  <c r="EK177" i="56"/>
  <c r="EJ177" i="56"/>
  <c r="EI177" i="56"/>
  <c r="EH177" i="56"/>
  <c r="EG177" i="56"/>
  <c r="EF177" i="56"/>
  <c r="EE177" i="56"/>
  <c r="ED177" i="56"/>
  <c r="EC177" i="56"/>
  <c r="EB177" i="56"/>
  <c r="EA177" i="56"/>
  <c r="DV177" i="56"/>
  <c r="DU177" i="56"/>
  <c r="DT177" i="56"/>
  <c r="DS177" i="56"/>
  <c r="DR177" i="56"/>
  <c r="DQ177" i="56"/>
  <c r="DP177" i="56"/>
  <c r="DO177" i="56"/>
  <c r="DN177" i="56"/>
  <c r="DK177" i="56"/>
  <c r="DJ177" i="56"/>
  <c r="DI177" i="56"/>
  <c r="DH177" i="56"/>
  <c r="DG177" i="56"/>
  <c r="DF177" i="56"/>
  <c r="DE177" i="56"/>
  <c r="DD177" i="56"/>
  <c r="DC177" i="56"/>
  <c r="DB177" i="56"/>
  <c r="DA177" i="56"/>
  <c r="CV177" i="56"/>
  <c r="CU177" i="56"/>
  <c r="CT177" i="56"/>
  <c r="CS177" i="56"/>
  <c r="GN177" i="56" s="1"/>
  <c r="CR177" i="56"/>
  <c r="GM177" i="56" s="1"/>
  <c r="CQ177" i="56"/>
  <c r="GL177" i="56" s="1"/>
  <c r="CP177" i="56"/>
  <c r="GJ177" i="56" s="1"/>
  <c r="GK177" i="56" s="1"/>
  <c r="CO177" i="56"/>
  <c r="DZ177" i="56" s="1"/>
  <c r="CN177" i="56"/>
  <c r="DY177" i="56" s="1"/>
  <c r="CM177" i="56"/>
  <c r="DX177" i="56" s="1"/>
  <c r="CL177" i="56"/>
  <c r="DW177" i="56" s="1"/>
  <c r="CG177" i="56" a="1"/>
  <c r="CG177" i="56" s="1"/>
  <c r="IN177" i="56" s="1"/>
  <c r="IX177" i="56" s="1"/>
  <c r="AV177" i="56"/>
  <c r="J177" i="56"/>
  <c r="G177" i="56"/>
  <c r="IL182" i="56"/>
  <c r="HX182" i="56" a="1"/>
  <c r="HX182" i="56" s="1"/>
  <c r="IW182" i="56" s="1"/>
  <c r="HW182" i="56" a="1"/>
  <c r="HW182" i="56" s="1"/>
  <c r="IV182" i="56" s="1"/>
  <c r="HV182" i="56" a="1"/>
  <c r="HV182" i="56" s="1"/>
  <c r="IU182" i="56" s="1"/>
  <c r="HU182" i="56" a="1"/>
  <c r="HU182" i="56" s="1"/>
  <c r="IT182" i="56" s="1"/>
  <c r="HT182" i="56" a="1"/>
  <c r="HT182" i="56" s="1"/>
  <c r="IS182" i="56" s="1"/>
  <c r="HS182" i="56" a="1"/>
  <c r="HS182" i="56" s="1"/>
  <c r="IR182" i="56" s="1"/>
  <c r="HR182" i="56" a="1"/>
  <c r="HR182" i="56" s="1"/>
  <c r="HQ182" i="56" a="1"/>
  <c r="HQ182" i="56" s="1"/>
  <c r="IP182" i="56" s="1"/>
  <c r="HP182" i="56" a="1"/>
  <c r="HP182" i="56" s="1"/>
  <c r="IO182" i="56" s="1"/>
  <c r="HL182" i="56"/>
  <c r="HJ182" i="56"/>
  <c r="HH182" i="56"/>
  <c r="HI182" i="56" s="1"/>
  <c r="HB182" i="56"/>
  <c r="HA182" i="56"/>
  <c r="GZ182" i="56"/>
  <c r="GY182" i="56"/>
  <c r="GX182" i="56"/>
  <c r="GW182" i="56"/>
  <c r="GV182" i="56"/>
  <c r="GU182" i="56"/>
  <c r="GT182" i="56"/>
  <c r="GP182" i="56"/>
  <c r="GI182" i="56"/>
  <c r="GH182" i="56"/>
  <c r="GG182" i="56"/>
  <c r="GF182" i="56"/>
  <c r="GE182" i="56"/>
  <c r="GD182" i="56"/>
  <c r="GC182" i="56"/>
  <c r="GB182" i="56"/>
  <c r="GA182" i="56"/>
  <c r="FZ182" i="56"/>
  <c r="FY182" i="56"/>
  <c r="FX182" i="56"/>
  <c r="FW182" i="56"/>
  <c r="FV182" i="56"/>
  <c r="FU182" i="56"/>
  <c r="FT182" i="56"/>
  <c r="FS182" i="56"/>
  <c r="FR182" i="56"/>
  <c r="FQ182" i="56"/>
  <c r="FJ182" i="56"/>
  <c r="FI182" i="56"/>
  <c r="FH182" i="56"/>
  <c r="FG182" i="56"/>
  <c r="FF182" i="56"/>
  <c r="FE182" i="56"/>
  <c r="FD182" i="56"/>
  <c r="FC182" i="56"/>
  <c r="FB182" i="56"/>
  <c r="FA182" i="56"/>
  <c r="EZ182" i="56"/>
  <c r="EY182" i="56"/>
  <c r="EX182" i="56"/>
  <c r="EW182" i="56"/>
  <c r="EV182" i="56"/>
  <c r="EU182" i="56"/>
  <c r="ET182" i="56"/>
  <c r="ES182" i="56"/>
  <c r="ER182" i="56"/>
  <c r="EQ182" i="56"/>
  <c r="EP182" i="56"/>
  <c r="EO182" i="56"/>
  <c r="EN182" i="56"/>
  <c r="EM182" i="56"/>
  <c r="EL182" i="56"/>
  <c r="EK182" i="56"/>
  <c r="EJ182" i="56"/>
  <c r="EI182" i="56"/>
  <c r="EH182" i="56"/>
  <c r="EG182" i="56"/>
  <c r="EF182" i="56"/>
  <c r="EE182" i="56"/>
  <c r="ED182" i="56"/>
  <c r="EC182" i="56"/>
  <c r="EB182" i="56"/>
  <c r="EA182" i="56"/>
  <c r="DV182" i="56"/>
  <c r="DU182" i="56"/>
  <c r="DT182" i="56"/>
  <c r="DS182" i="56"/>
  <c r="DR182" i="56"/>
  <c r="DQ182" i="56"/>
  <c r="DP182" i="56"/>
  <c r="DO182" i="56"/>
  <c r="DN182" i="56"/>
  <c r="DK182" i="56"/>
  <c r="DJ182" i="56"/>
  <c r="DI182" i="56"/>
  <c r="DH182" i="56"/>
  <c r="DG182" i="56"/>
  <c r="DF182" i="56"/>
  <c r="DE182" i="56"/>
  <c r="DD182" i="56"/>
  <c r="DC182" i="56"/>
  <c r="DB182" i="56"/>
  <c r="DA182" i="56"/>
  <c r="CV182" i="56"/>
  <c r="CU182" i="56"/>
  <c r="CT182" i="56"/>
  <c r="CS182" i="56"/>
  <c r="GN182" i="56" s="1"/>
  <c r="CR182" i="56"/>
  <c r="GM182" i="56" s="1"/>
  <c r="CQ182" i="56"/>
  <c r="GL182" i="56" s="1"/>
  <c r="CP182" i="56"/>
  <c r="GJ182" i="56" s="1"/>
  <c r="GK182" i="56" s="1"/>
  <c r="CO182" i="56"/>
  <c r="DZ182" i="56" s="1"/>
  <c r="CN182" i="56"/>
  <c r="DY182" i="56" s="1"/>
  <c r="CM182" i="56"/>
  <c r="DX182" i="56" s="1"/>
  <c r="CL182" i="56"/>
  <c r="DW182" i="56" s="1"/>
  <c r="CG182" i="56" a="1"/>
  <c r="CG182" i="56" s="1"/>
  <c r="CJ182" i="56" s="1"/>
  <c r="CY182" i="56" s="1"/>
  <c r="AV182" i="56"/>
  <c r="J182" i="56"/>
  <c r="G182" i="56"/>
  <c r="HX164" i="56" a="1"/>
  <c r="HX164" i="56" s="1"/>
  <c r="IW164" i="56" s="1"/>
  <c r="HW164" i="56" a="1"/>
  <c r="HW164" i="56" s="1"/>
  <c r="IV164" i="56" s="1"/>
  <c r="HV164" i="56" a="1"/>
  <c r="HV164" i="56" s="1"/>
  <c r="IU164" i="56" s="1"/>
  <c r="HU164" i="56" a="1"/>
  <c r="HU164" i="56" s="1"/>
  <c r="IT164" i="56" s="1"/>
  <c r="HT164" i="56" a="1"/>
  <c r="HT164" i="56" s="1"/>
  <c r="HS164" i="56" a="1"/>
  <c r="HS164" i="56" s="1"/>
  <c r="IR164" i="56" s="1"/>
  <c r="HR164" i="56" a="1"/>
  <c r="HR164" i="56" s="1"/>
  <c r="IQ164" i="56" s="1"/>
  <c r="HQ164" i="56" a="1"/>
  <c r="HQ164" i="56" s="1"/>
  <c r="IP164" i="56" s="1"/>
  <c r="HP164" i="56" a="1"/>
  <c r="HP164" i="56" s="1"/>
  <c r="IO164" i="56" s="1"/>
  <c r="HL164" i="56"/>
  <c r="HJ164" i="56"/>
  <c r="HH164" i="56"/>
  <c r="HB164" i="56"/>
  <c r="HA164" i="56"/>
  <c r="GZ164" i="56"/>
  <c r="GY164" i="56"/>
  <c r="GX164" i="56"/>
  <c r="GW164" i="56"/>
  <c r="GV164" i="56"/>
  <c r="GU164" i="56"/>
  <c r="GT164" i="56"/>
  <c r="GP164" i="56"/>
  <c r="GI164" i="56"/>
  <c r="GH164" i="56"/>
  <c r="GG164" i="56"/>
  <c r="GF164" i="56"/>
  <c r="GE164" i="56"/>
  <c r="GB164" i="56"/>
  <c r="GA164" i="56"/>
  <c r="FZ164" i="56"/>
  <c r="FY164" i="56"/>
  <c r="FW164" i="56"/>
  <c r="FV164" i="56"/>
  <c r="FU164" i="56"/>
  <c r="FT164" i="56"/>
  <c r="FS164" i="56"/>
  <c r="FR164" i="56"/>
  <c r="FQ164" i="56"/>
  <c r="FJ164" i="56"/>
  <c r="FI164" i="56"/>
  <c r="FH164" i="56"/>
  <c r="FG164" i="56"/>
  <c r="FF164" i="56"/>
  <c r="FP164" i="56" s="1"/>
  <c r="FE164" i="56"/>
  <c r="FD164" i="56"/>
  <c r="FB164" i="56"/>
  <c r="FA164" i="56"/>
  <c r="EZ164" i="56"/>
  <c r="EY164" i="56"/>
  <c r="EX164" i="56"/>
  <c r="EW164" i="56"/>
  <c r="EV164" i="56"/>
  <c r="EU164" i="56"/>
  <c r="ET164" i="56"/>
  <c r="ES164" i="56"/>
  <c r="ER164" i="56"/>
  <c r="EQ164" i="56"/>
  <c r="EP164" i="56"/>
  <c r="EO164" i="56"/>
  <c r="EN164" i="56"/>
  <c r="EM164" i="56"/>
  <c r="EL164" i="56"/>
  <c r="EK164" i="56"/>
  <c r="EJ164" i="56"/>
  <c r="EI164" i="56"/>
  <c r="EH164" i="56"/>
  <c r="EG164" i="56"/>
  <c r="EF164" i="56"/>
  <c r="EE164" i="56"/>
  <c r="ED164" i="56"/>
  <c r="EC164" i="56"/>
  <c r="EB164" i="56"/>
  <c r="EA164" i="56"/>
  <c r="DU164" i="56"/>
  <c r="DT164" i="56"/>
  <c r="DS164" i="56"/>
  <c r="DR164" i="56"/>
  <c r="DQ164" i="56"/>
  <c r="DP164" i="56"/>
  <c r="DO164" i="56"/>
  <c r="DN164" i="56"/>
  <c r="DK164" i="56"/>
  <c r="DJ164" i="56"/>
  <c r="DI164" i="56"/>
  <c r="DH164" i="56"/>
  <c r="DG164" i="56"/>
  <c r="DF164" i="56"/>
  <c r="DE164" i="56"/>
  <c r="DD164" i="56"/>
  <c r="DB164" i="56"/>
  <c r="DA164" i="56"/>
  <c r="CV164" i="56"/>
  <c r="CU164" i="56"/>
  <c r="CT164" i="56"/>
  <c r="CS164" i="56"/>
  <c r="GN164" i="56" s="1"/>
  <c r="CR164" i="56"/>
  <c r="GM164" i="56" s="1"/>
  <c r="CQ164" i="56"/>
  <c r="GL164" i="56" s="1"/>
  <c r="CP164" i="56"/>
  <c r="GJ164" i="56" s="1"/>
  <c r="GK164" i="56" s="1"/>
  <c r="CO164" i="56"/>
  <c r="DZ164" i="56" s="1"/>
  <c r="CN164" i="56"/>
  <c r="DY164" i="56" s="1"/>
  <c r="CM164" i="56"/>
  <c r="DX164" i="56" s="1"/>
  <c r="CL164" i="56"/>
  <c r="DW164" i="56" s="1"/>
  <c r="CG164" i="56" a="1"/>
  <c r="CG164" i="56" s="1"/>
  <c r="DL164" i="56" s="1"/>
  <c r="AV164" i="56"/>
  <c r="J164" i="56"/>
  <c r="G164" i="56"/>
  <c r="HX114" i="56" a="1"/>
  <c r="HX114" i="56" s="1"/>
  <c r="IW114" i="56" s="1"/>
  <c r="HW114" i="56" a="1"/>
  <c r="HW114" i="56" s="1"/>
  <c r="IV114" i="56" s="1"/>
  <c r="HV114" i="56" a="1"/>
  <c r="HV114" i="56" s="1"/>
  <c r="IU114" i="56" s="1"/>
  <c r="HU114" i="56" a="1"/>
  <c r="HU114" i="56" s="1"/>
  <c r="IT114" i="56" s="1"/>
  <c r="HT114" i="56" a="1"/>
  <c r="HT114" i="56" s="1"/>
  <c r="IS114" i="56" s="1"/>
  <c r="HS114" i="56" a="1"/>
  <c r="HS114" i="56" s="1"/>
  <c r="IR114" i="56" s="1"/>
  <c r="HR114" i="56" a="1"/>
  <c r="HR114" i="56" s="1"/>
  <c r="IQ114" i="56" s="1"/>
  <c r="HQ114" i="56" a="1"/>
  <c r="HQ114" i="56" s="1"/>
  <c r="IP114" i="56" s="1"/>
  <c r="HP114" i="56" a="1"/>
  <c r="HP114" i="56" s="1"/>
  <c r="IO114" i="56" s="1"/>
  <c r="HL114" i="56"/>
  <c r="HJ114" i="56"/>
  <c r="HH114" i="56"/>
  <c r="HB114" i="56"/>
  <c r="HA114" i="56"/>
  <c r="GZ114" i="56"/>
  <c r="GY114" i="56"/>
  <c r="GX114" i="56"/>
  <c r="GW114" i="56"/>
  <c r="GV114" i="56"/>
  <c r="GU114" i="56"/>
  <c r="GT114" i="56"/>
  <c r="GP114" i="56"/>
  <c r="GI114" i="56"/>
  <c r="GH114" i="56"/>
  <c r="GG114" i="56"/>
  <c r="GF114" i="56"/>
  <c r="GE114" i="56"/>
  <c r="GB114" i="56"/>
  <c r="GA114" i="56"/>
  <c r="FZ114" i="56"/>
  <c r="FY114" i="56"/>
  <c r="FW114" i="56"/>
  <c r="FV114" i="56"/>
  <c r="FU114" i="56"/>
  <c r="FT114" i="56"/>
  <c r="FS114" i="56"/>
  <c r="FR114" i="56"/>
  <c r="FQ114" i="56"/>
  <c r="FJ114" i="56"/>
  <c r="FI114" i="56"/>
  <c r="FH114" i="56"/>
  <c r="FG114" i="56"/>
  <c r="FF114" i="56"/>
  <c r="FE114" i="56"/>
  <c r="FD114" i="56"/>
  <c r="FB114" i="56"/>
  <c r="FA114" i="56"/>
  <c r="EZ114" i="56"/>
  <c r="EY114" i="56"/>
  <c r="EX114" i="56"/>
  <c r="EW114" i="56"/>
  <c r="EV114" i="56"/>
  <c r="EU114" i="56"/>
  <c r="ET114" i="56"/>
  <c r="ES114" i="56"/>
  <c r="ER114" i="56"/>
  <c r="EQ114" i="56"/>
  <c r="EP114" i="56"/>
  <c r="EO114" i="56"/>
  <c r="EN114" i="56"/>
  <c r="EM114" i="56"/>
  <c r="EL114" i="56"/>
  <c r="EK114" i="56"/>
  <c r="EJ114" i="56"/>
  <c r="EI114" i="56"/>
  <c r="EH114" i="56"/>
  <c r="EG114" i="56"/>
  <c r="EF114" i="56"/>
  <c r="EE114" i="56"/>
  <c r="ED114" i="56"/>
  <c r="EC114" i="56"/>
  <c r="EB114" i="56"/>
  <c r="EA114" i="56"/>
  <c r="DU114" i="56"/>
  <c r="DT114" i="56"/>
  <c r="DS114" i="56"/>
  <c r="DR114" i="56"/>
  <c r="DQ114" i="56"/>
  <c r="DP114" i="56"/>
  <c r="DO114" i="56"/>
  <c r="DN114" i="56"/>
  <c r="DK114" i="56"/>
  <c r="DJ114" i="56"/>
  <c r="DI114" i="56"/>
  <c r="DH114" i="56"/>
  <c r="DG114" i="56"/>
  <c r="DF114" i="56"/>
  <c r="DE114" i="56"/>
  <c r="DD114" i="56"/>
  <c r="DB114" i="56"/>
  <c r="DA114" i="56"/>
  <c r="CV114" i="56"/>
  <c r="CU114" i="56"/>
  <c r="CT114" i="56"/>
  <c r="CS114" i="56"/>
  <c r="GN114" i="56" s="1"/>
  <c r="CR114" i="56"/>
  <c r="GM114" i="56" s="1"/>
  <c r="CQ114" i="56"/>
  <c r="GL114" i="56" s="1"/>
  <c r="CP114" i="56"/>
  <c r="GJ114" i="56" s="1"/>
  <c r="GK114" i="56" s="1"/>
  <c r="CO114" i="56"/>
  <c r="DZ114" i="56" s="1"/>
  <c r="CN114" i="56"/>
  <c r="DY114" i="56" s="1"/>
  <c r="CM114" i="56"/>
  <c r="DX114" i="56" s="1"/>
  <c r="CL114" i="56"/>
  <c r="DW114" i="56" s="1"/>
  <c r="CG114" i="56" a="1"/>
  <c r="CG114" i="56" s="1"/>
  <c r="DL114" i="56" s="1"/>
  <c r="AV114" i="56"/>
  <c r="J114" i="56"/>
  <c r="G114" i="56"/>
  <c r="HX142" i="56" a="1"/>
  <c r="HX142" i="56" s="1"/>
  <c r="IW142" i="56" s="1"/>
  <c r="HW142" i="56" a="1"/>
  <c r="HW142" i="56" s="1"/>
  <c r="IV142" i="56" s="1"/>
  <c r="HV142" i="56" a="1"/>
  <c r="HV142" i="56" s="1"/>
  <c r="IU142" i="56" s="1"/>
  <c r="HU142" i="56" a="1"/>
  <c r="HU142" i="56" s="1"/>
  <c r="IT142" i="56" s="1"/>
  <c r="HT142" i="56" a="1"/>
  <c r="HT142" i="56" s="1"/>
  <c r="IS142" i="56" s="1"/>
  <c r="HS142" i="56" a="1"/>
  <c r="HS142" i="56" s="1"/>
  <c r="IR142" i="56" s="1"/>
  <c r="HR142" i="56" a="1"/>
  <c r="HR142" i="56" s="1"/>
  <c r="IQ142" i="56" s="1"/>
  <c r="HQ142" i="56" a="1"/>
  <c r="HQ142" i="56" s="1"/>
  <c r="IP142" i="56" s="1"/>
  <c r="HP142" i="56" a="1"/>
  <c r="HP142" i="56" s="1"/>
  <c r="IO142" i="56" s="1"/>
  <c r="HL142" i="56"/>
  <c r="HJ142" i="56"/>
  <c r="HH142" i="56"/>
  <c r="HB142" i="56"/>
  <c r="HA142" i="56"/>
  <c r="GZ142" i="56"/>
  <c r="GY142" i="56"/>
  <c r="GX142" i="56"/>
  <c r="GW142" i="56"/>
  <c r="GV142" i="56"/>
  <c r="GU142" i="56"/>
  <c r="GT142" i="56"/>
  <c r="GP142" i="56"/>
  <c r="GI142" i="56"/>
  <c r="GH142" i="56"/>
  <c r="GG142" i="56"/>
  <c r="GF142" i="56"/>
  <c r="GE142" i="56"/>
  <c r="GB142" i="56"/>
  <c r="GA142" i="56"/>
  <c r="FZ142" i="56"/>
  <c r="FY142" i="56"/>
  <c r="FW142" i="56"/>
  <c r="FV142" i="56"/>
  <c r="FU142" i="56"/>
  <c r="FT142" i="56"/>
  <c r="FS142" i="56"/>
  <c r="FR142" i="56"/>
  <c r="FQ142" i="56"/>
  <c r="FJ142" i="56"/>
  <c r="FI142" i="56"/>
  <c r="FH142" i="56"/>
  <c r="FG142" i="56"/>
  <c r="FF142" i="56"/>
  <c r="FP142" i="56" s="1"/>
  <c r="FE142" i="56"/>
  <c r="FD142" i="56"/>
  <c r="FB142" i="56"/>
  <c r="FA142" i="56"/>
  <c r="EZ142" i="56"/>
  <c r="EY142" i="56"/>
  <c r="EX142" i="56"/>
  <c r="EW142" i="56"/>
  <c r="EV142" i="56"/>
  <c r="EU142" i="56"/>
  <c r="ET142" i="56"/>
  <c r="ES142" i="56"/>
  <c r="ER142" i="56"/>
  <c r="EQ142" i="56"/>
  <c r="EP142" i="56"/>
  <c r="EO142" i="56"/>
  <c r="EN142" i="56"/>
  <c r="EM142" i="56"/>
  <c r="EL142" i="56"/>
  <c r="EK142" i="56"/>
  <c r="EJ142" i="56"/>
  <c r="EI142" i="56"/>
  <c r="EH142" i="56"/>
  <c r="EG142" i="56"/>
  <c r="EF142" i="56"/>
  <c r="EE142" i="56"/>
  <c r="ED142" i="56"/>
  <c r="EC142" i="56"/>
  <c r="EB142" i="56"/>
  <c r="EA142" i="56"/>
  <c r="DU142" i="56"/>
  <c r="DT142" i="56"/>
  <c r="DS142" i="56"/>
  <c r="DR142" i="56"/>
  <c r="DQ142" i="56"/>
  <c r="DP142" i="56"/>
  <c r="DO142" i="56"/>
  <c r="DN142" i="56"/>
  <c r="DK142" i="56"/>
  <c r="DJ142" i="56"/>
  <c r="DI142" i="56"/>
  <c r="DH142" i="56"/>
  <c r="DG142" i="56"/>
  <c r="DF142" i="56"/>
  <c r="DE142" i="56"/>
  <c r="DD142" i="56"/>
  <c r="DB142" i="56"/>
  <c r="DA142" i="56"/>
  <c r="CV142" i="56"/>
  <c r="CU142" i="56"/>
  <c r="CT142" i="56"/>
  <c r="CS142" i="56"/>
  <c r="GN142" i="56" s="1"/>
  <c r="CR142" i="56"/>
  <c r="GM142" i="56" s="1"/>
  <c r="CQ142" i="56"/>
  <c r="GL142" i="56" s="1"/>
  <c r="CP142" i="56"/>
  <c r="GJ142" i="56" s="1"/>
  <c r="GK142" i="56" s="1"/>
  <c r="CO142" i="56"/>
  <c r="DZ142" i="56" s="1"/>
  <c r="CN142" i="56"/>
  <c r="DY142" i="56" s="1"/>
  <c r="CM142" i="56"/>
  <c r="DX142" i="56" s="1"/>
  <c r="CL142" i="56"/>
  <c r="DW142" i="56" s="1"/>
  <c r="CG142" i="56" a="1"/>
  <c r="CG142" i="56" s="1"/>
  <c r="CK142" i="56" s="1"/>
  <c r="CZ142" i="56" s="1"/>
  <c r="AV142" i="56"/>
  <c r="J142" i="56"/>
  <c r="G142" i="56"/>
  <c r="HX76" i="56" a="1"/>
  <c r="HX76" i="56" s="1"/>
  <c r="IW76" i="56" s="1"/>
  <c r="HW76" i="56" a="1"/>
  <c r="HW76" i="56" s="1"/>
  <c r="IV76" i="56" s="1"/>
  <c r="HV76" i="56" a="1"/>
  <c r="HV76" i="56" s="1"/>
  <c r="IU76" i="56" s="1"/>
  <c r="HU76" i="56" a="1"/>
  <c r="HU76" i="56" s="1"/>
  <c r="IT76" i="56" s="1"/>
  <c r="HT76" i="56" a="1"/>
  <c r="HT76" i="56" s="1"/>
  <c r="IS76" i="56" s="1"/>
  <c r="HS76" i="56" a="1"/>
  <c r="HS76" i="56" s="1"/>
  <c r="IR76" i="56" s="1"/>
  <c r="HR76" i="56" a="1"/>
  <c r="HR76" i="56" s="1"/>
  <c r="IQ76" i="56" s="1"/>
  <c r="HQ76" i="56" a="1"/>
  <c r="HQ76" i="56" s="1"/>
  <c r="IP76" i="56" s="1"/>
  <c r="HP76" i="56" a="1"/>
  <c r="HP76" i="56" s="1"/>
  <c r="IO76" i="56" s="1"/>
  <c r="HL76" i="56"/>
  <c r="HJ76" i="56"/>
  <c r="HH76" i="56"/>
  <c r="HI76" i="56" s="1"/>
  <c r="HB76" i="56"/>
  <c r="HA76" i="56"/>
  <c r="GZ76" i="56"/>
  <c r="GY76" i="56"/>
  <c r="GX76" i="56"/>
  <c r="GW76" i="56"/>
  <c r="GV76" i="56"/>
  <c r="GU76" i="56"/>
  <c r="GT76" i="56"/>
  <c r="GP76" i="56"/>
  <c r="GI76" i="56"/>
  <c r="GH76" i="56"/>
  <c r="GG76" i="56"/>
  <c r="GF76" i="56"/>
  <c r="GE76" i="56"/>
  <c r="GB76" i="56"/>
  <c r="GA76" i="56"/>
  <c r="FZ76" i="56"/>
  <c r="FY76" i="56"/>
  <c r="FW76" i="56"/>
  <c r="FV76" i="56"/>
  <c r="FU76" i="56"/>
  <c r="FT76" i="56"/>
  <c r="FS76" i="56"/>
  <c r="FR76" i="56"/>
  <c r="FQ76" i="56"/>
  <c r="FJ76" i="56"/>
  <c r="FI76" i="56"/>
  <c r="FH76" i="56"/>
  <c r="FG76" i="56"/>
  <c r="FF76" i="56"/>
  <c r="FP76" i="56" s="1"/>
  <c r="FE76" i="56"/>
  <c r="FD76" i="56"/>
  <c r="FB76" i="56"/>
  <c r="FA76" i="56"/>
  <c r="EZ76" i="56"/>
  <c r="EY76" i="56"/>
  <c r="EX76" i="56"/>
  <c r="EW76" i="56"/>
  <c r="EV76" i="56"/>
  <c r="EU76" i="56"/>
  <c r="ET76" i="56"/>
  <c r="ES76" i="56"/>
  <c r="ER76" i="56"/>
  <c r="EQ76" i="56"/>
  <c r="EP76" i="56"/>
  <c r="EO76" i="56"/>
  <c r="EN76" i="56"/>
  <c r="EM76" i="56"/>
  <c r="EL76" i="56"/>
  <c r="EK76" i="56"/>
  <c r="EJ76" i="56"/>
  <c r="EI76" i="56"/>
  <c r="EH76" i="56"/>
  <c r="EG76" i="56"/>
  <c r="EF76" i="56"/>
  <c r="EE76" i="56"/>
  <c r="ED76" i="56"/>
  <c r="EC76" i="56"/>
  <c r="EB76" i="56"/>
  <c r="EA76" i="56"/>
  <c r="DU76" i="56"/>
  <c r="DT76" i="56"/>
  <c r="DS76" i="56"/>
  <c r="DR76" i="56"/>
  <c r="DQ76" i="56"/>
  <c r="DP76" i="56"/>
  <c r="DO76" i="56"/>
  <c r="DN76" i="56"/>
  <c r="DK76" i="56"/>
  <c r="DJ76" i="56"/>
  <c r="DI76" i="56"/>
  <c r="DH76" i="56"/>
  <c r="DG76" i="56"/>
  <c r="DF76" i="56"/>
  <c r="DE76" i="56"/>
  <c r="DD76" i="56"/>
  <c r="DB76" i="56"/>
  <c r="DA76" i="56"/>
  <c r="CV76" i="56"/>
  <c r="CU76" i="56"/>
  <c r="CT76" i="56"/>
  <c r="CS76" i="56"/>
  <c r="GN76" i="56" s="1"/>
  <c r="CR76" i="56"/>
  <c r="GM76" i="56" s="1"/>
  <c r="CQ76" i="56"/>
  <c r="GL76" i="56" s="1"/>
  <c r="CP76" i="56"/>
  <c r="GJ76" i="56" s="1"/>
  <c r="GK76" i="56" s="1"/>
  <c r="CO76" i="56"/>
  <c r="DZ76" i="56" s="1"/>
  <c r="CN76" i="56"/>
  <c r="DY76" i="56" s="1"/>
  <c r="CM76" i="56"/>
  <c r="DX76" i="56" s="1"/>
  <c r="CL76" i="56"/>
  <c r="DW76" i="56" s="1"/>
  <c r="CG76" i="56" a="1"/>
  <c r="CG76" i="56" s="1"/>
  <c r="IM76" i="56" s="1"/>
  <c r="AV76" i="56"/>
  <c r="J76" i="56"/>
  <c r="G76" i="56"/>
  <c r="HX119" i="56" a="1"/>
  <c r="HX119" i="56" s="1"/>
  <c r="IW119" i="56" s="1"/>
  <c r="HW119" i="56" a="1"/>
  <c r="HW119" i="56" s="1"/>
  <c r="IV119" i="56" s="1"/>
  <c r="HV119" i="56" a="1"/>
  <c r="HV119" i="56" s="1"/>
  <c r="IU119" i="56" s="1"/>
  <c r="HU119" i="56" a="1"/>
  <c r="HU119" i="56" s="1"/>
  <c r="IT119" i="56" s="1"/>
  <c r="HT119" i="56" a="1"/>
  <c r="HT119" i="56" s="1"/>
  <c r="IS119" i="56" s="1"/>
  <c r="HS119" i="56" a="1"/>
  <c r="HS119" i="56" s="1"/>
  <c r="IR119" i="56" s="1"/>
  <c r="HR119" i="56" a="1"/>
  <c r="HR119" i="56" s="1"/>
  <c r="IQ119" i="56" s="1"/>
  <c r="HQ119" i="56" a="1"/>
  <c r="HQ119" i="56" s="1"/>
  <c r="IP119" i="56" s="1"/>
  <c r="HP119" i="56" a="1"/>
  <c r="HP119" i="56" s="1"/>
  <c r="IO119" i="56" s="1"/>
  <c r="HL119" i="56"/>
  <c r="HJ119" i="56"/>
  <c r="HH119" i="56"/>
  <c r="HI119" i="56" s="1"/>
  <c r="HB119" i="56"/>
  <c r="HA119" i="56"/>
  <c r="GZ119" i="56"/>
  <c r="GY119" i="56"/>
  <c r="GX119" i="56"/>
  <c r="GW119" i="56"/>
  <c r="GV119" i="56"/>
  <c r="GU119" i="56"/>
  <c r="GT119" i="56"/>
  <c r="GP119" i="56"/>
  <c r="GI119" i="56"/>
  <c r="GH119" i="56"/>
  <c r="GG119" i="56"/>
  <c r="GF119" i="56"/>
  <c r="GE119" i="56"/>
  <c r="GB119" i="56"/>
  <c r="GA119" i="56"/>
  <c r="FZ119" i="56"/>
  <c r="FY119" i="56"/>
  <c r="FW119" i="56"/>
  <c r="FV119" i="56"/>
  <c r="FU119" i="56"/>
  <c r="FT119" i="56"/>
  <c r="FS119" i="56"/>
  <c r="FR119" i="56"/>
  <c r="FQ119" i="56"/>
  <c r="FJ119" i="56"/>
  <c r="FI119" i="56"/>
  <c r="FH119" i="56"/>
  <c r="FG119" i="56"/>
  <c r="FF119" i="56"/>
  <c r="FP119" i="56" s="1"/>
  <c r="FE119" i="56"/>
  <c r="FD119" i="56"/>
  <c r="FB119" i="56"/>
  <c r="FA119" i="56"/>
  <c r="EZ119" i="56"/>
  <c r="EY119" i="56"/>
  <c r="EX119" i="56"/>
  <c r="EW119" i="56"/>
  <c r="EV119" i="56"/>
  <c r="EU119" i="56"/>
  <c r="ET119" i="56"/>
  <c r="ES119" i="56"/>
  <c r="ER119" i="56"/>
  <c r="EQ119" i="56"/>
  <c r="EP119" i="56"/>
  <c r="EO119" i="56"/>
  <c r="EN119" i="56"/>
  <c r="EM119" i="56"/>
  <c r="EL119" i="56"/>
  <c r="EK119" i="56"/>
  <c r="EJ119" i="56"/>
  <c r="EI119" i="56"/>
  <c r="EH119" i="56"/>
  <c r="EG119" i="56"/>
  <c r="EF119" i="56"/>
  <c r="EE119" i="56"/>
  <c r="ED119" i="56"/>
  <c r="EC119" i="56"/>
  <c r="EB119" i="56"/>
  <c r="EA119" i="56"/>
  <c r="DU119" i="56"/>
  <c r="DT119" i="56"/>
  <c r="DS119" i="56"/>
  <c r="DR119" i="56"/>
  <c r="DQ119" i="56"/>
  <c r="DP119" i="56"/>
  <c r="DO119" i="56"/>
  <c r="DN119" i="56"/>
  <c r="DK119" i="56"/>
  <c r="DJ119" i="56"/>
  <c r="DI119" i="56"/>
  <c r="DH119" i="56"/>
  <c r="DG119" i="56"/>
  <c r="DF119" i="56"/>
  <c r="DE119" i="56"/>
  <c r="DD119" i="56"/>
  <c r="DB119" i="56"/>
  <c r="DA119" i="56"/>
  <c r="CV119" i="56"/>
  <c r="CU119" i="56"/>
  <c r="CT119" i="56"/>
  <c r="CS119" i="56"/>
  <c r="GN119" i="56" s="1"/>
  <c r="CR119" i="56"/>
  <c r="GM119" i="56" s="1"/>
  <c r="CQ119" i="56"/>
  <c r="GL119" i="56" s="1"/>
  <c r="CP119" i="56"/>
  <c r="GJ119" i="56" s="1"/>
  <c r="GK119" i="56" s="1"/>
  <c r="CO119" i="56"/>
  <c r="DZ119" i="56" s="1"/>
  <c r="CN119" i="56"/>
  <c r="DY119" i="56" s="1"/>
  <c r="CM119" i="56"/>
  <c r="DX119" i="56" s="1"/>
  <c r="CL119" i="56"/>
  <c r="DW119" i="56" s="1"/>
  <c r="CG119" i="56" a="1"/>
  <c r="CG119" i="56" s="1"/>
  <c r="DM119" i="56" s="1" a="1"/>
  <c r="DM119" i="56" s="1"/>
  <c r="AV119" i="56"/>
  <c r="J119" i="56"/>
  <c r="G119" i="56"/>
  <c r="HX99" i="56" a="1"/>
  <c r="HX99" i="56" s="1"/>
  <c r="IW99" i="56" s="1"/>
  <c r="HW99" i="56" a="1"/>
  <c r="HW99" i="56" s="1"/>
  <c r="IV99" i="56" s="1"/>
  <c r="HV99" i="56" a="1"/>
  <c r="HV99" i="56" s="1"/>
  <c r="IU99" i="56" s="1"/>
  <c r="HU99" i="56" a="1"/>
  <c r="HU99" i="56" s="1"/>
  <c r="IT99" i="56" s="1"/>
  <c r="HT99" i="56" a="1"/>
  <c r="HT99" i="56" s="1"/>
  <c r="HS99" i="56" a="1"/>
  <c r="HS99" i="56" s="1"/>
  <c r="IR99" i="56" s="1"/>
  <c r="HR99" i="56" a="1"/>
  <c r="HR99" i="56" s="1"/>
  <c r="IQ99" i="56" s="1"/>
  <c r="HQ99" i="56" a="1"/>
  <c r="HQ99" i="56" s="1"/>
  <c r="IP99" i="56" s="1"/>
  <c r="HP99" i="56" a="1"/>
  <c r="HP99" i="56" s="1"/>
  <c r="IO99" i="56" s="1"/>
  <c r="HL99" i="56"/>
  <c r="HJ99" i="56"/>
  <c r="HH99" i="56"/>
  <c r="HB99" i="56"/>
  <c r="HA99" i="56"/>
  <c r="GZ99" i="56"/>
  <c r="GY99" i="56"/>
  <c r="GX99" i="56"/>
  <c r="GW99" i="56"/>
  <c r="GV99" i="56"/>
  <c r="GU99" i="56"/>
  <c r="GT99" i="56"/>
  <c r="GP99" i="56"/>
  <c r="GI99" i="56"/>
  <c r="GH99" i="56"/>
  <c r="GG99" i="56"/>
  <c r="GF99" i="56"/>
  <c r="GE99" i="56"/>
  <c r="GB99" i="56"/>
  <c r="GA99" i="56"/>
  <c r="FZ99" i="56"/>
  <c r="FY99" i="56"/>
  <c r="FW99" i="56"/>
  <c r="FV99" i="56"/>
  <c r="FU99" i="56"/>
  <c r="FT99" i="56"/>
  <c r="FS99" i="56"/>
  <c r="FR99" i="56"/>
  <c r="FQ99" i="56"/>
  <c r="FJ99" i="56"/>
  <c r="FI99" i="56"/>
  <c r="FH99" i="56"/>
  <c r="FG99" i="56"/>
  <c r="FF99" i="56"/>
  <c r="FP99" i="56" s="1"/>
  <c r="FE99" i="56"/>
  <c r="FD99" i="56"/>
  <c r="FB99" i="56"/>
  <c r="FA99" i="56"/>
  <c r="EZ99" i="56"/>
  <c r="EY99" i="56"/>
  <c r="EX99" i="56"/>
  <c r="EW99" i="56"/>
  <c r="EV99" i="56"/>
  <c r="EU99" i="56"/>
  <c r="ET99" i="56"/>
  <c r="ES99" i="56"/>
  <c r="ER99" i="56"/>
  <c r="EQ99" i="56"/>
  <c r="EP99" i="56"/>
  <c r="EO99" i="56"/>
  <c r="EN99" i="56"/>
  <c r="EM99" i="56"/>
  <c r="EL99" i="56"/>
  <c r="EK99" i="56"/>
  <c r="EJ99" i="56"/>
  <c r="EI99" i="56"/>
  <c r="EH99" i="56"/>
  <c r="EG99" i="56"/>
  <c r="EF99" i="56"/>
  <c r="EE99" i="56"/>
  <c r="ED99" i="56"/>
  <c r="EC99" i="56"/>
  <c r="EB99" i="56"/>
  <c r="EA99" i="56"/>
  <c r="DU99" i="56"/>
  <c r="DT99" i="56"/>
  <c r="DS99" i="56"/>
  <c r="DR99" i="56"/>
  <c r="DQ99" i="56"/>
  <c r="DP99" i="56"/>
  <c r="DO99" i="56"/>
  <c r="DN99" i="56"/>
  <c r="DK99" i="56"/>
  <c r="DJ99" i="56"/>
  <c r="DI99" i="56"/>
  <c r="DH99" i="56"/>
  <c r="DG99" i="56"/>
  <c r="DF99" i="56"/>
  <c r="DE99" i="56"/>
  <c r="DD99" i="56"/>
  <c r="DB99" i="56"/>
  <c r="DA99" i="56"/>
  <c r="CV99" i="56"/>
  <c r="CU99" i="56"/>
  <c r="CT99" i="56"/>
  <c r="CS99" i="56"/>
  <c r="GN99" i="56" s="1"/>
  <c r="CR99" i="56"/>
  <c r="GM99" i="56" s="1"/>
  <c r="CQ99" i="56"/>
  <c r="GL99" i="56" s="1"/>
  <c r="CP99" i="56"/>
  <c r="GJ99" i="56" s="1"/>
  <c r="GK99" i="56" s="1"/>
  <c r="CO99" i="56"/>
  <c r="DZ99" i="56" s="1"/>
  <c r="CN99" i="56"/>
  <c r="DY99" i="56" s="1"/>
  <c r="CM99" i="56"/>
  <c r="DX99" i="56" s="1"/>
  <c r="CL99" i="56"/>
  <c r="DW99" i="56" s="1"/>
  <c r="CG99" i="56" a="1"/>
  <c r="CG99" i="56" s="1"/>
  <c r="CJ99" i="56" s="1"/>
  <c r="CY99" i="56" s="1"/>
  <c r="AV99" i="56"/>
  <c r="J99" i="56"/>
  <c r="G99" i="56"/>
  <c r="IL72" i="56"/>
  <c r="HX72" i="56" a="1"/>
  <c r="HX72" i="56" s="1"/>
  <c r="IW72" i="56" s="1"/>
  <c r="HW72" i="56" a="1"/>
  <c r="HW72" i="56" s="1"/>
  <c r="IV72" i="56" s="1"/>
  <c r="HV72" i="56" a="1"/>
  <c r="HV72" i="56" s="1"/>
  <c r="IU72" i="56" s="1"/>
  <c r="HU72" i="56" a="1"/>
  <c r="HU72" i="56" s="1"/>
  <c r="IT72" i="56" s="1"/>
  <c r="HT72" i="56" a="1"/>
  <c r="HT72" i="56" s="1"/>
  <c r="IS72" i="56" s="1"/>
  <c r="HS72" i="56" a="1"/>
  <c r="HS72" i="56" s="1"/>
  <c r="IR72" i="56" s="1"/>
  <c r="HR72" i="56" a="1"/>
  <c r="HR72" i="56" s="1"/>
  <c r="IQ72" i="56" s="1"/>
  <c r="HQ72" i="56" a="1"/>
  <c r="HQ72" i="56" s="1"/>
  <c r="IP72" i="56" s="1"/>
  <c r="HP72" i="56" a="1"/>
  <c r="HP72" i="56" s="1"/>
  <c r="IO72" i="56" s="1"/>
  <c r="HL72" i="56"/>
  <c r="HJ72" i="56"/>
  <c r="HH72" i="56"/>
  <c r="HB72" i="56"/>
  <c r="HA72" i="56"/>
  <c r="GZ72" i="56"/>
  <c r="GY72" i="56"/>
  <c r="GX72" i="56"/>
  <c r="GW72" i="56"/>
  <c r="GV72" i="56"/>
  <c r="GU72" i="56"/>
  <c r="GT72" i="56"/>
  <c r="GP72" i="56"/>
  <c r="GI72" i="56"/>
  <c r="GH72" i="56"/>
  <c r="GG72" i="56"/>
  <c r="GF72" i="56"/>
  <c r="GE72" i="56"/>
  <c r="GD72" i="56"/>
  <c r="GC72" i="56"/>
  <c r="GB72" i="56"/>
  <c r="GA72" i="56"/>
  <c r="FZ72" i="56"/>
  <c r="FY72" i="56"/>
  <c r="FX72" i="56"/>
  <c r="FW72" i="56"/>
  <c r="FV72" i="56"/>
  <c r="FU72" i="56"/>
  <c r="FT72" i="56"/>
  <c r="FS72" i="56"/>
  <c r="FR72" i="56"/>
  <c r="FQ72" i="56"/>
  <c r="FJ72" i="56"/>
  <c r="FI72" i="56"/>
  <c r="FH72" i="56"/>
  <c r="FG72" i="56"/>
  <c r="FF72" i="56"/>
  <c r="FP72" i="56" s="1"/>
  <c r="FE72" i="56"/>
  <c r="FD72" i="56"/>
  <c r="FC72" i="56"/>
  <c r="FB72" i="56"/>
  <c r="FA72" i="56"/>
  <c r="EZ72" i="56"/>
  <c r="EY72" i="56"/>
  <c r="EX72" i="56"/>
  <c r="EW72" i="56"/>
  <c r="EV72" i="56"/>
  <c r="EU72" i="56"/>
  <c r="ET72" i="56"/>
  <c r="ES72" i="56"/>
  <c r="ER72" i="56"/>
  <c r="EQ72" i="56"/>
  <c r="EP72" i="56"/>
  <c r="EO72" i="56"/>
  <c r="EN72" i="56"/>
  <c r="EM72" i="56"/>
  <c r="EL72" i="56"/>
  <c r="EK72" i="56"/>
  <c r="EJ72" i="56"/>
  <c r="EI72" i="56"/>
  <c r="EH72" i="56"/>
  <c r="EG72" i="56"/>
  <c r="EF72" i="56"/>
  <c r="EE72" i="56"/>
  <c r="ED72" i="56"/>
  <c r="EC72" i="56"/>
  <c r="EB72" i="56"/>
  <c r="EA72" i="56"/>
  <c r="DV72" i="56"/>
  <c r="DU72" i="56"/>
  <c r="DT72" i="56"/>
  <c r="DS72" i="56"/>
  <c r="DR72" i="56"/>
  <c r="DQ72" i="56"/>
  <c r="DP72" i="56"/>
  <c r="DO72" i="56"/>
  <c r="DN72" i="56"/>
  <c r="DK72" i="56"/>
  <c r="DJ72" i="56"/>
  <c r="DI72" i="56"/>
  <c r="DH72" i="56"/>
  <c r="DG72" i="56"/>
  <c r="DF72" i="56"/>
  <c r="DE72" i="56"/>
  <c r="DD72" i="56"/>
  <c r="DC72" i="56"/>
  <c r="DB72" i="56"/>
  <c r="DA72" i="56"/>
  <c r="CV72" i="56"/>
  <c r="CU72" i="56"/>
  <c r="CT72" i="56"/>
  <c r="CS72" i="56"/>
  <c r="GN72" i="56" s="1"/>
  <c r="CR72" i="56"/>
  <c r="GM72" i="56" s="1"/>
  <c r="CQ72" i="56"/>
  <c r="GL72" i="56" s="1"/>
  <c r="CP72" i="56"/>
  <c r="GJ72" i="56" s="1"/>
  <c r="GK72" i="56" s="1"/>
  <c r="CO72" i="56"/>
  <c r="DZ72" i="56" s="1"/>
  <c r="CN72" i="56"/>
  <c r="DY72" i="56" s="1"/>
  <c r="CM72" i="56"/>
  <c r="DX72" i="56" s="1"/>
  <c r="CL72" i="56"/>
  <c r="DW72" i="56" s="1"/>
  <c r="CG72" i="56" a="1"/>
  <c r="CG72" i="56" s="1"/>
  <c r="AV72" i="56"/>
  <c r="J72" i="56"/>
  <c r="G72" i="56"/>
  <c r="IL10" i="56"/>
  <c r="HX10" i="56" a="1"/>
  <c r="HX10" i="56" s="1"/>
  <c r="IW10" i="56" s="1"/>
  <c r="HW10" i="56" a="1"/>
  <c r="HW10" i="56" s="1"/>
  <c r="IV10" i="56" s="1"/>
  <c r="HV10" i="56" a="1"/>
  <c r="HV10" i="56" s="1"/>
  <c r="IU10" i="56" s="1"/>
  <c r="HU10" i="56" a="1"/>
  <c r="HU10" i="56" s="1"/>
  <c r="IT10" i="56" s="1"/>
  <c r="HT10" i="56" a="1"/>
  <c r="HT10" i="56" s="1"/>
  <c r="IS10" i="56" s="1"/>
  <c r="HS10" i="56" a="1"/>
  <c r="HS10" i="56" s="1"/>
  <c r="IR10" i="56" s="1"/>
  <c r="HR10" i="56" a="1"/>
  <c r="HR10" i="56" s="1"/>
  <c r="IQ10" i="56" s="1"/>
  <c r="HQ10" i="56" a="1"/>
  <c r="HQ10" i="56" s="1"/>
  <c r="IP10" i="56" s="1"/>
  <c r="HP10" i="56" a="1"/>
  <c r="HP10" i="56" s="1"/>
  <c r="IO10" i="56" s="1"/>
  <c r="HL10" i="56"/>
  <c r="HJ10" i="56"/>
  <c r="HH10" i="56"/>
  <c r="HB10" i="56"/>
  <c r="HA10" i="56"/>
  <c r="GZ10" i="56"/>
  <c r="GY10" i="56"/>
  <c r="GX10" i="56"/>
  <c r="GW10" i="56"/>
  <c r="GV10" i="56"/>
  <c r="GU10" i="56"/>
  <c r="GT10" i="56"/>
  <c r="GP10" i="56"/>
  <c r="GI10" i="56"/>
  <c r="GH10" i="56"/>
  <c r="GG10" i="56"/>
  <c r="GF10" i="56"/>
  <c r="GE10" i="56"/>
  <c r="GD10" i="56"/>
  <c r="GC10" i="56"/>
  <c r="GB10" i="56"/>
  <c r="GA10" i="56"/>
  <c r="FZ10" i="56"/>
  <c r="FY10" i="56"/>
  <c r="FX10" i="56"/>
  <c r="FW10" i="56"/>
  <c r="FV10" i="56"/>
  <c r="FU10" i="56"/>
  <c r="FT10" i="56"/>
  <c r="FS10" i="56"/>
  <c r="FR10" i="56"/>
  <c r="FQ10" i="56"/>
  <c r="FJ10" i="56"/>
  <c r="FI10" i="56"/>
  <c r="FH10" i="56"/>
  <c r="FG10" i="56"/>
  <c r="FF10" i="56"/>
  <c r="FP10" i="56" s="1"/>
  <c r="FE10" i="56"/>
  <c r="FD10" i="56"/>
  <c r="FC10" i="56"/>
  <c r="FB10" i="56"/>
  <c r="FA10" i="56"/>
  <c r="EZ10" i="56"/>
  <c r="EY10" i="56"/>
  <c r="EX10" i="56"/>
  <c r="EW10" i="56"/>
  <c r="EV10" i="56"/>
  <c r="EU10" i="56"/>
  <c r="ET10" i="56"/>
  <c r="ES10" i="56"/>
  <c r="ER10" i="56"/>
  <c r="EQ10" i="56"/>
  <c r="EP10" i="56"/>
  <c r="EO10" i="56"/>
  <c r="EN10" i="56"/>
  <c r="EM10" i="56"/>
  <c r="EL10" i="56"/>
  <c r="EK10" i="56"/>
  <c r="EJ10" i="56"/>
  <c r="EI10" i="56"/>
  <c r="EH10" i="56"/>
  <c r="EG10" i="56"/>
  <c r="EF10" i="56"/>
  <c r="EE10" i="56"/>
  <c r="ED10" i="56"/>
  <c r="EC10" i="56"/>
  <c r="EB10" i="56"/>
  <c r="EA10" i="56"/>
  <c r="DV10" i="56"/>
  <c r="DU10" i="56"/>
  <c r="DT10" i="56"/>
  <c r="DS10" i="56"/>
  <c r="DR10" i="56"/>
  <c r="DQ10" i="56"/>
  <c r="DP10" i="56"/>
  <c r="DO10" i="56"/>
  <c r="DN10" i="56"/>
  <c r="DK10" i="56"/>
  <c r="DJ10" i="56"/>
  <c r="DI10" i="56"/>
  <c r="DH10" i="56"/>
  <c r="DG10" i="56"/>
  <c r="DF10" i="56"/>
  <c r="DE10" i="56"/>
  <c r="DD10" i="56"/>
  <c r="DC10" i="56"/>
  <c r="DB10" i="56"/>
  <c r="DA10" i="56"/>
  <c r="CV10" i="56"/>
  <c r="CU10" i="56"/>
  <c r="CT10" i="56"/>
  <c r="CS10" i="56"/>
  <c r="GN10" i="56" s="1"/>
  <c r="CR10" i="56"/>
  <c r="GM10" i="56" s="1"/>
  <c r="CQ10" i="56"/>
  <c r="GL10" i="56" s="1"/>
  <c r="CP10" i="56"/>
  <c r="GJ10" i="56" s="1"/>
  <c r="GK10" i="56" s="1"/>
  <c r="CO10" i="56"/>
  <c r="DZ10" i="56" s="1"/>
  <c r="CN10" i="56"/>
  <c r="DY10" i="56" s="1"/>
  <c r="CM10" i="56"/>
  <c r="DX10" i="56" s="1"/>
  <c r="CL10" i="56"/>
  <c r="DW10" i="56" s="1"/>
  <c r="CG10" i="56" a="1"/>
  <c r="CG10" i="56" s="1"/>
  <c r="DM10" i="56" s="1" a="1"/>
  <c r="DM10" i="56" s="1"/>
  <c r="AV10" i="56"/>
  <c r="J10" i="56"/>
  <c r="G10" i="56"/>
  <c r="HX145" i="56" a="1"/>
  <c r="HX145" i="56" s="1"/>
  <c r="IW145" i="56" s="1"/>
  <c r="HW145" i="56" a="1"/>
  <c r="HW145" i="56" s="1"/>
  <c r="IV145" i="56" s="1"/>
  <c r="HV145" i="56" a="1"/>
  <c r="HV145" i="56" s="1"/>
  <c r="IU145" i="56" s="1"/>
  <c r="HU145" i="56" a="1"/>
  <c r="HU145" i="56" s="1"/>
  <c r="IT145" i="56" s="1"/>
  <c r="HT145" i="56" a="1"/>
  <c r="HT145" i="56" s="1"/>
  <c r="IS145" i="56" s="1"/>
  <c r="HS145" i="56" a="1"/>
  <c r="HS145" i="56" s="1"/>
  <c r="IR145" i="56" s="1"/>
  <c r="HR145" i="56" a="1"/>
  <c r="HR145" i="56" s="1"/>
  <c r="IQ145" i="56" s="1"/>
  <c r="HQ145" i="56" a="1"/>
  <c r="HQ145" i="56" s="1"/>
  <c r="IP145" i="56" s="1"/>
  <c r="HP145" i="56" a="1"/>
  <c r="HP145" i="56" s="1"/>
  <c r="IO145" i="56" s="1"/>
  <c r="HL145" i="56"/>
  <c r="HJ145" i="56"/>
  <c r="HH145" i="56"/>
  <c r="HB145" i="56"/>
  <c r="HA145" i="56"/>
  <c r="GZ145" i="56"/>
  <c r="GY145" i="56"/>
  <c r="GX145" i="56"/>
  <c r="GW145" i="56"/>
  <c r="GV145" i="56"/>
  <c r="GU145" i="56"/>
  <c r="GT145" i="56"/>
  <c r="GP145" i="56"/>
  <c r="GI145" i="56"/>
  <c r="GH145" i="56"/>
  <c r="GG145" i="56"/>
  <c r="GF145" i="56"/>
  <c r="GE145" i="56"/>
  <c r="GB145" i="56"/>
  <c r="GA145" i="56"/>
  <c r="FZ145" i="56"/>
  <c r="FY145" i="56"/>
  <c r="FW145" i="56"/>
  <c r="FV145" i="56"/>
  <c r="FU145" i="56"/>
  <c r="FT145" i="56"/>
  <c r="FS145" i="56"/>
  <c r="FR145" i="56"/>
  <c r="FQ145" i="56"/>
  <c r="FJ145" i="56"/>
  <c r="FI145" i="56"/>
  <c r="FH145" i="56"/>
  <c r="FG145" i="56"/>
  <c r="FF145" i="56"/>
  <c r="FP145" i="56" s="1"/>
  <c r="FE145" i="56"/>
  <c r="FD145" i="56"/>
  <c r="FB145" i="56"/>
  <c r="FA145" i="56"/>
  <c r="EZ145" i="56"/>
  <c r="EY145" i="56"/>
  <c r="EX145" i="56"/>
  <c r="EW145" i="56"/>
  <c r="EV145" i="56"/>
  <c r="EU145" i="56"/>
  <c r="ET145" i="56"/>
  <c r="ES145" i="56"/>
  <c r="ER145" i="56"/>
  <c r="EQ145" i="56"/>
  <c r="EP145" i="56"/>
  <c r="EO145" i="56"/>
  <c r="EN145" i="56"/>
  <c r="EM145" i="56"/>
  <c r="EL145" i="56"/>
  <c r="EK145" i="56"/>
  <c r="EJ145" i="56"/>
  <c r="EI145" i="56"/>
  <c r="EH145" i="56"/>
  <c r="EG145" i="56"/>
  <c r="EF145" i="56"/>
  <c r="EE145" i="56"/>
  <c r="ED145" i="56"/>
  <c r="EC145" i="56"/>
  <c r="EB145" i="56"/>
  <c r="EA145" i="56"/>
  <c r="DU145" i="56"/>
  <c r="DT145" i="56"/>
  <c r="DS145" i="56"/>
  <c r="DR145" i="56"/>
  <c r="DQ145" i="56"/>
  <c r="DP145" i="56"/>
  <c r="DO145" i="56"/>
  <c r="DN145" i="56"/>
  <c r="DK145" i="56"/>
  <c r="DJ145" i="56"/>
  <c r="DI145" i="56"/>
  <c r="DH145" i="56"/>
  <c r="DG145" i="56"/>
  <c r="DF145" i="56"/>
  <c r="DE145" i="56"/>
  <c r="DD145" i="56"/>
  <c r="DB145" i="56"/>
  <c r="DA145" i="56"/>
  <c r="CV145" i="56"/>
  <c r="CU145" i="56"/>
  <c r="CT145" i="56"/>
  <c r="CS145" i="56"/>
  <c r="GN145" i="56" s="1"/>
  <c r="CR145" i="56"/>
  <c r="GM145" i="56" s="1"/>
  <c r="CQ145" i="56"/>
  <c r="GL145" i="56" s="1"/>
  <c r="CP145" i="56"/>
  <c r="GJ145" i="56" s="1"/>
  <c r="GK145" i="56" s="1"/>
  <c r="CO145" i="56"/>
  <c r="DZ145" i="56" s="1"/>
  <c r="CN145" i="56"/>
  <c r="DY145" i="56" s="1"/>
  <c r="CM145" i="56"/>
  <c r="DX145" i="56" s="1"/>
  <c r="CL145" i="56"/>
  <c r="DW145" i="56" s="1"/>
  <c r="CG145" i="56" a="1"/>
  <c r="CG145" i="56" s="1"/>
  <c r="AV145" i="56"/>
  <c r="J145" i="56"/>
  <c r="G145" i="56"/>
  <c r="HX162" i="56" a="1"/>
  <c r="HX162" i="56" s="1"/>
  <c r="IW162" i="56" s="1"/>
  <c r="HW162" i="56" a="1"/>
  <c r="HW162" i="56" s="1"/>
  <c r="IV162" i="56" s="1"/>
  <c r="HV162" i="56" a="1"/>
  <c r="HV162" i="56" s="1"/>
  <c r="IU162" i="56" s="1"/>
  <c r="HU162" i="56" a="1"/>
  <c r="HU162" i="56" s="1"/>
  <c r="IT162" i="56" s="1"/>
  <c r="HT162" i="56" a="1"/>
  <c r="HT162" i="56" s="1"/>
  <c r="IS162" i="56" s="1"/>
  <c r="HS162" i="56" a="1"/>
  <c r="HS162" i="56" s="1"/>
  <c r="IR162" i="56" s="1"/>
  <c r="HR162" i="56" a="1"/>
  <c r="HR162" i="56" s="1"/>
  <c r="IQ162" i="56" s="1"/>
  <c r="HQ162" i="56" a="1"/>
  <c r="HQ162" i="56" s="1"/>
  <c r="IP162" i="56" s="1"/>
  <c r="HP162" i="56" a="1"/>
  <c r="HP162" i="56" s="1"/>
  <c r="IO162" i="56" s="1"/>
  <c r="HL162" i="56"/>
  <c r="HJ162" i="56"/>
  <c r="HH162" i="56"/>
  <c r="HI162" i="56" s="1"/>
  <c r="HB162" i="56"/>
  <c r="HA162" i="56"/>
  <c r="GZ162" i="56"/>
  <c r="GY162" i="56"/>
  <c r="GX162" i="56"/>
  <c r="GW162" i="56"/>
  <c r="GV162" i="56"/>
  <c r="GU162" i="56"/>
  <c r="GT162" i="56"/>
  <c r="GP162" i="56"/>
  <c r="GI162" i="56"/>
  <c r="GH162" i="56"/>
  <c r="GG162" i="56"/>
  <c r="GF162" i="56"/>
  <c r="GE162" i="56"/>
  <c r="GB162" i="56"/>
  <c r="GA162" i="56"/>
  <c r="FZ162" i="56"/>
  <c r="FY162" i="56"/>
  <c r="FW162" i="56"/>
  <c r="FV162" i="56"/>
  <c r="FU162" i="56"/>
  <c r="FT162" i="56"/>
  <c r="FS162" i="56"/>
  <c r="FR162" i="56"/>
  <c r="FQ162" i="56"/>
  <c r="FJ162" i="56"/>
  <c r="FI162" i="56"/>
  <c r="FH162" i="56"/>
  <c r="FG162" i="56"/>
  <c r="FF162" i="56"/>
  <c r="FP162" i="56" s="1"/>
  <c r="FE162" i="56"/>
  <c r="FD162" i="56"/>
  <c r="FB162" i="56"/>
  <c r="FA162" i="56"/>
  <c r="EZ162" i="56"/>
  <c r="EY162" i="56"/>
  <c r="EX162" i="56"/>
  <c r="EW162" i="56"/>
  <c r="EV162" i="56"/>
  <c r="EU162" i="56"/>
  <c r="ET162" i="56"/>
  <c r="ES162" i="56"/>
  <c r="ER162" i="56"/>
  <c r="EQ162" i="56"/>
  <c r="EP162" i="56"/>
  <c r="EO162" i="56"/>
  <c r="EN162" i="56"/>
  <c r="EM162" i="56"/>
  <c r="EL162" i="56"/>
  <c r="EK162" i="56"/>
  <c r="EJ162" i="56"/>
  <c r="EI162" i="56"/>
  <c r="EH162" i="56"/>
  <c r="EG162" i="56"/>
  <c r="EF162" i="56"/>
  <c r="EE162" i="56"/>
  <c r="ED162" i="56"/>
  <c r="EC162" i="56"/>
  <c r="EB162" i="56"/>
  <c r="EA162" i="56"/>
  <c r="DU162" i="56"/>
  <c r="DT162" i="56"/>
  <c r="DS162" i="56"/>
  <c r="DR162" i="56"/>
  <c r="DQ162" i="56"/>
  <c r="DP162" i="56"/>
  <c r="DO162" i="56"/>
  <c r="DN162" i="56"/>
  <c r="DK162" i="56"/>
  <c r="DJ162" i="56"/>
  <c r="DI162" i="56"/>
  <c r="DH162" i="56"/>
  <c r="DG162" i="56"/>
  <c r="DF162" i="56"/>
  <c r="DE162" i="56"/>
  <c r="DD162" i="56"/>
  <c r="DB162" i="56"/>
  <c r="DA162" i="56"/>
  <c r="CV162" i="56"/>
  <c r="CU162" i="56"/>
  <c r="CT162" i="56"/>
  <c r="CS162" i="56"/>
  <c r="GN162" i="56" s="1"/>
  <c r="CR162" i="56"/>
  <c r="GM162" i="56" s="1"/>
  <c r="CQ162" i="56"/>
  <c r="GL162" i="56" s="1"/>
  <c r="CP162" i="56"/>
  <c r="GJ162" i="56" s="1"/>
  <c r="GK162" i="56" s="1"/>
  <c r="CO162" i="56"/>
  <c r="DZ162" i="56" s="1"/>
  <c r="CN162" i="56"/>
  <c r="DY162" i="56" s="1"/>
  <c r="CM162" i="56"/>
  <c r="DX162" i="56" s="1"/>
  <c r="CL162" i="56"/>
  <c r="DW162" i="56" s="1"/>
  <c r="CG162" i="56" a="1"/>
  <c r="CG162" i="56" s="1"/>
  <c r="AV162" i="56"/>
  <c r="J162" i="56"/>
  <c r="G162" i="56"/>
  <c r="IL9" i="56"/>
  <c r="HX9" i="56" a="1"/>
  <c r="HX9" i="56" s="1"/>
  <c r="IW9" i="56" s="1"/>
  <c r="HW9" i="56" a="1"/>
  <c r="HW9" i="56" s="1"/>
  <c r="IV9" i="56" s="1"/>
  <c r="HV9" i="56" a="1"/>
  <c r="HV9" i="56" s="1"/>
  <c r="IU9" i="56" s="1"/>
  <c r="HU9" i="56" a="1"/>
  <c r="HU9" i="56" s="1"/>
  <c r="IT9" i="56" s="1"/>
  <c r="HT9" i="56" a="1"/>
  <c r="HT9" i="56" s="1"/>
  <c r="IS9" i="56" s="1"/>
  <c r="HS9" i="56" a="1"/>
  <c r="HS9" i="56" s="1"/>
  <c r="IR9" i="56" s="1"/>
  <c r="HR9" i="56" a="1"/>
  <c r="HR9" i="56" s="1"/>
  <c r="IQ9" i="56" s="1"/>
  <c r="HQ9" i="56" a="1"/>
  <c r="HQ9" i="56" s="1"/>
  <c r="IP9" i="56" s="1"/>
  <c r="HP9" i="56" a="1"/>
  <c r="HP9" i="56" s="1"/>
  <c r="IO9" i="56" s="1"/>
  <c r="HL9" i="56"/>
  <c r="HJ9" i="56"/>
  <c r="HH9" i="56"/>
  <c r="HB9" i="56"/>
  <c r="HA9" i="56"/>
  <c r="GZ9" i="56"/>
  <c r="GY9" i="56"/>
  <c r="GX9" i="56"/>
  <c r="GW9" i="56"/>
  <c r="GV9" i="56"/>
  <c r="GU9" i="56"/>
  <c r="GT9" i="56"/>
  <c r="GP9" i="56"/>
  <c r="GI9" i="56"/>
  <c r="GH9" i="56"/>
  <c r="GG9" i="56"/>
  <c r="GF9" i="56"/>
  <c r="GE9" i="56"/>
  <c r="GD9" i="56"/>
  <c r="GC9" i="56"/>
  <c r="GB9" i="56"/>
  <c r="GA9" i="56"/>
  <c r="FZ9" i="56"/>
  <c r="FY9" i="56"/>
  <c r="FX9" i="56"/>
  <c r="FW9" i="56"/>
  <c r="FV9" i="56"/>
  <c r="FU9" i="56"/>
  <c r="FT9" i="56"/>
  <c r="FS9" i="56"/>
  <c r="FR9" i="56"/>
  <c r="FQ9" i="56"/>
  <c r="FJ9" i="56"/>
  <c r="FI9" i="56"/>
  <c r="FH9" i="56"/>
  <c r="FG9" i="56"/>
  <c r="FF9" i="56"/>
  <c r="FE9" i="56"/>
  <c r="FD9" i="56"/>
  <c r="FC9" i="56"/>
  <c r="FB9" i="56"/>
  <c r="FA9" i="56"/>
  <c r="EZ9" i="56"/>
  <c r="EY9" i="56"/>
  <c r="EX9" i="56"/>
  <c r="EW9" i="56"/>
  <c r="EV9" i="56"/>
  <c r="EU9" i="56"/>
  <c r="ET9" i="56"/>
  <c r="ES9" i="56"/>
  <c r="ER9" i="56"/>
  <c r="EQ9" i="56"/>
  <c r="EP9" i="56"/>
  <c r="EO9" i="56"/>
  <c r="EN9" i="56"/>
  <c r="EM9" i="56"/>
  <c r="EL9" i="56"/>
  <c r="EK9" i="56"/>
  <c r="EJ9" i="56"/>
  <c r="EI9" i="56"/>
  <c r="EH9" i="56"/>
  <c r="EG9" i="56"/>
  <c r="EF9" i="56"/>
  <c r="EE9" i="56"/>
  <c r="ED9" i="56"/>
  <c r="EC9" i="56"/>
  <c r="EB9" i="56"/>
  <c r="EA9" i="56"/>
  <c r="DV9" i="56"/>
  <c r="DU9" i="56"/>
  <c r="DT9" i="56"/>
  <c r="DS9" i="56"/>
  <c r="DR9" i="56"/>
  <c r="DQ9" i="56"/>
  <c r="DP9" i="56"/>
  <c r="DO9" i="56"/>
  <c r="DN9" i="56"/>
  <c r="DK9" i="56"/>
  <c r="DJ9" i="56"/>
  <c r="DI9" i="56"/>
  <c r="DH9" i="56"/>
  <c r="DG9" i="56"/>
  <c r="DF9" i="56"/>
  <c r="DE9" i="56"/>
  <c r="DD9" i="56"/>
  <c r="DC9" i="56"/>
  <c r="DB9" i="56"/>
  <c r="DA9" i="56"/>
  <c r="CV9" i="56"/>
  <c r="CU9" i="56"/>
  <c r="CT9" i="56"/>
  <c r="CS9" i="56"/>
  <c r="GN9" i="56" s="1"/>
  <c r="CR9" i="56"/>
  <c r="GM9" i="56" s="1"/>
  <c r="CQ9" i="56"/>
  <c r="GL9" i="56" s="1"/>
  <c r="CP9" i="56"/>
  <c r="GJ9" i="56" s="1"/>
  <c r="GK9" i="56" s="1"/>
  <c r="CO9" i="56"/>
  <c r="DZ9" i="56" s="1"/>
  <c r="CN9" i="56"/>
  <c r="DY9" i="56" s="1"/>
  <c r="CM9" i="56"/>
  <c r="DX9" i="56" s="1"/>
  <c r="CL9" i="56"/>
  <c r="DW9" i="56" s="1"/>
  <c r="CG9" i="56" a="1"/>
  <c r="CG9" i="56" s="1"/>
  <c r="IN9" i="56" s="1"/>
  <c r="IX9" i="56" s="1"/>
  <c r="AV9" i="56"/>
  <c r="J9" i="56"/>
  <c r="G9" i="56"/>
  <c r="HX152" i="56" a="1"/>
  <c r="HX152" i="56" s="1"/>
  <c r="IW152" i="56" s="1"/>
  <c r="HW152" i="56" a="1"/>
  <c r="HW152" i="56" s="1"/>
  <c r="IV152" i="56" s="1"/>
  <c r="HV152" i="56" a="1"/>
  <c r="HV152" i="56" s="1"/>
  <c r="IU152" i="56" s="1"/>
  <c r="HU152" i="56" a="1"/>
  <c r="HU152" i="56" s="1"/>
  <c r="IT152" i="56" s="1"/>
  <c r="HT152" i="56" a="1"/>
  <c r="HT152" i="56" s="1"/>
  <c r="IS152" i="56" s="1"/>
  <c r="HS152" i="56" a="1"/>
  <c r="HS152" i="56" s="1"/>
  <c r="IR152" i="56" s="1"/>
  <c r="HR152" i="56" a="1"/>
  <c r="HR152" i="56" s="1"/>
  <c r="IQ152" i="56" s="1"/>
  <c r="HQ152" i="56" a="1"/>
  <c r="HQ152" i="56" s="1"/>
  <c r="IP152" i="56" s="1"/>
  <c r="HP152" i="56" a="1"/>
  <c r="HP152" i="56" s="1"/>
  <c r="IO152" i="56" s="1"/>
  <c r="HL152" i="56"/>
  <c r="HJ152" i="56"/>
  <c r="HH152" i="56"/>
  <c r="HB152" i="56"/>
  <c r="HA152" i="56"/>
  <c r="GZ152" i="56"/>
  <c r="GY152" i="56"/>
  <c r="GX152" i="56"/>
  <c r="GW152" i="56"/>
  <c r="GV152" i="56"/>
  <c r="GU152" i="56"/>
  <c r="GT152" i="56"/>
  <c r="GP152" i="56"/>
  <c r="GI152" i="56"/>
  <c r="GH152" i="56"/>
  <c r="GG152" i="56"/>
  <c r="GF152" i="56"/>
  <c r="GE152" i="56"/>
  <c r="GB152" i="56"/>
  <c r="GA152" i="56"/>
  <c r="FZ152" i="56"/>
  <c r="FY152" i="56"/>
  <c r="FW152" i="56"/>
  <c r="FV152" i="56"/>
  <c r="FU152" i="56"/>
  <c r="FT152" i="56"/>
  <c r="FS152" i="56"/>
  <c r="FR152" i="56"/>
  <c r="FQ152" i="56"/>
  <c r="FJ152" i="56"/>
  <c r="FI152" i="56"/>
  <c r="FH152" i="56"/>
  <c r="FG152" i="56"/>
  <c r="FF152" i="56"/>
  <c r="FE152" i="56"/>
  <c r="FD152" i="56"/>
  <c r="FB152" i="56"/>
  <c r="FA152" i="56"/>
  <c r="EZ152" i="56"/>
  <c r="EY152" i="56"/>
  <c r="EX152" i="56"/>
  <c r="EW152" i="56"/>
  <c r="EV152" i="56"/>
  <c r="EU152" i="56"/>
  <c r="ET152" i="56"/>
  <c r="ES152" i="56"/>
  <c r="ER152" i="56"/>
  <c r="EQ152" i="56"/>
  <c r="EP152" i="56"/>
  <c r="EO152" i="56"/>
  <c r="EN152" i="56"/>
  <c r="EM152" i="56"/>
  <c r="EL152" i="56"/>
  <c r="EK152" i="56"/>
  <c r="EJ152" i="56"/>
  <c r="EI152" i="56"/>
  <c r="EH152" i="56"/>
  <c r="EG152" i="56"/>
  <c r="EF152" i="56"/>
  <c r="EE152" i="56"/>
  <c r="ED152" i="56"/>
  <c r="EC152" i="56"/>
  <c r="EB152" i="56"/>
  <c r="EA152" i="56"/>
  <c r="DU152" i="56"/>
  <c r="DT152" i="56"/>
  <c r="DS152" i="56"/>
  <c r="DR152" i="56"/>
  <c r="DQ152" i="56"/>
  <c r="DP152" i="56"/>
  <c r="DO152" i="56"/>
  <c r="DN152" i="56"/>
  <c r="DK152" i="56"/>
  <c r="DJ152" i="56"/>
  <c r="DI152" i="56"/>
  <c r="DH152" i="56"/>
  <c r="DG152" i="56"/>
  <c r="DF152" i="56"/>
  <c r="DE152" i="56"/>
  <c r="DD152" i="56"/>
  <c r="DB152" i="56"/>
  <c r="DA152" i="56"/>
  <c r="CV152" i="56"/>
  <c r="CU152" i="56"/>
  <c r="CT152" i="56"/>
  <c r="CS152" i="56"/>
  <c r="GN152" i="56" s="1"/>
  <c r="CR152" i="56"/>
  <c r="GM152" i="56" s="1"/>
  <c r="CQ152" i="56"/>
  <c r="GL152" i="56" s="1"/>
  <c r="CP152" i="56"/>
  <c r="GJ152" i="56" s="1"/>
  <c r="GK152" i="56" s="1"/>
  <c r="CO152" i="56"/>
  <c r="DZ152" i="56" s="1"/>
  <c r="CN152" i="56"/>
  <c r="DY152" i="56" s="1"/>
  <c r="CM152" i="56"/>
  <c r="DX152" i="56" s="1"/>
  <c r="CL152" i="56"/>
  <c r="DW152" i="56" s="1"/>
  <c r="CG152" i="56" a="1"/>
  <c r="CG152" i="56" s="1"/>
  <c r="AV152" i="56"/>
  <c r="J152" i="56"/>
  <c r="G152" i="56"/>
  <c r="HX71" i="56" a="1"/>
  <c r="HX71" i="56" s="1"/>
  <c r="IW71" i="56" s="1"/>
  <c r="HW71" i="56" a="1"/>
  <c r="HW71" i="56" s="1"/>
  <c r="IV71" i="56" s="1"/>
  <c r="HV71" i="56" a="1"/>
  <c r="HV71" i="56" s="1"/>
  <c r="IU71" i="56" s="1"/>
  <c r="HU71" i="56" a="1"/>
  <c r="HU71" i="56" s="1"/>
  <c r="IT71" i="56" s="1"/>
  <c r="HT71" i="56" a="1"/>
  <c r="HT71" i="56" s="1"/>
  <c r="IS71" i="56" s="1"/>
  <c r="HS71" i="56" a="1"/>
  <c r="HS71" i="56" s="1"/>
  <c r="IR71" i="56" s="1"/>
  <c r="HR71" i="56" a="1"/>
  <c r="HR71" i="56" s="1"/>
  <c r="IQ71" i="56" s="1"/>
  <c r="HQ71" i="56" a="1"/>
  <c r="HQ71" i="56" s="1"/>
  <c r="IP71" i="56" s="1"/>
  <c r="HP71" i="56" a="1"/>
  <c r="HP71" i="56" s="1"/>
  <c r="IO71" i="56" s="1"/>
  <c r="HL71" i="56"/>
  <c r="HJ71" i="56"/>
  <c r="HH71" i="56"/>
  <c r="HB71" i="56"/>
  <c r="HA71" i="56"/>
  <c r="GZ71" i="56"/>
  <c r="GY71" i="56"/>
  <c r="GX71" i="56"/>
  <c r="GW71" i="56"/>
  <c r="GV71" i="56"/>
  <c r="GU71" i="56"/>
  <c r="GT71" i="56"/>
  <c r="GP71" i="56"/>
  <c r="GI71" i="56"/>
  <c r="GH71" i="56"/>
  <c r="GG71" i="56"/>
  <c r="GF71" i="56"/>
  <c r="GE71" i="56"/>
  <c r="GB71" i="56"/>
  <c r="GA71" i="56"/>
  <c r="FZ71" i="56"/>
  <c r="FY71" i="56"/>
  <c r="FW71" i="56"/>
  <c r="FV71" i="56"/>
  <c r="FU71" i="56"/>
  <c r="FT71" i="56"/>
  <c r="FS71" i="56"/>
  <c r="FR71" i="56"/>
  <c r="FQ71" i="56"/>
  <c r="FJ71" i="56"/>
  <c r="FI71" i="56"/>
  <c r="FH71" i="56"/>
  <c r="FG71" i="56"/>
  <c r="FF71" i="56"/>
  <c r="FE71" i="56"/>
  <c r="FD71" i="56"/>
  <c r="FB71" i="56"/>
  <c r="FA71" i="56"/>
  <c r="EZ71" i="56"/>
  <c r="EY71" i="56"/>
  <c r="EX71" i="56"/>
  <c r="EW71" i="56"/>
  <c r="EV71" i="56"/>
  <c r="EU71" i="56"/>
  <c r="ET71" i="56"/>
  <c r="ES71" i="56"/>
  <c r="ER71" i="56"/>
  <c r="EQ71" i="56"/>
  <c r="EP71" i="56"/>
  <c r="EO71" i="56"/>
  <c r="EN71" i="56"/>
  <c r="EM71" i="56"/>
  <c r="EL71" i="56"/>
  <c r="EK71" i="56"/>
  <c r="EJ71" i="56"/>
  <c r="EI71" i="56"/>
  <c r="EH71" i="56"/>
  <c r="EG71" i="56"/>
  <c r="EF71" i="56"/>
  <c r="EE71" i="56"/>
  <c r="ED71" i="56"/>
  <c r="EC71" i="56"/>
  <c r="EB71" i="56"/>
  <c r="EA71" i="56"/>
  <c r="DU71" i="56"/>
  <c r="DT71" i="56"/>
  <c r="DS71" i="56"/>
  <c r="DR71" i="56"/>
  <c r="DQ71" i="56"/>
  <c r="DP71" i="56"/>
  <c r="DO71" i="56"/>
  <c r="DN71" i="56"/>
  <c r="DK71" i="56"/>
  <c r="DJ71" i="56"/>
  <c r="DI71" i="56"/>
  <c r="DH71" i="56"/>
  <c r="DG71" i="56"/>
  <c r="DF71" i="56"/>
  <c r="DE71" i="56"/>
  <c r="DD71" i="56"/>
  <c r="DB71" i="56"/>
  <c r="DA71" i="56"/>
  <c r="CV71" i="56"/>
  <c r="CU71" i="56"/>
  <c r="CT71" i="56"/>
  <c r="CS71" i="56"/>
  <c r="GN71" i="56" s="1"/>
  <c r="CR71" i="56"/>
  <c r="GM71" i="56" s="1"/>
  <c r="CQ71" i="56"/>
  <c r="GL71" i="56" s="1"/>
  <c r="CP71" i="56"/>
  <c r="GJ71" i="56" s="1"/>
  <c r="GK71" i="56" s="1"/>
  <c r="CO71" i="56"/>
  <c r="DZ71" i="56" s="1"/>
  <c r="CN71" i="56"/>
  <c r="DY71" i="56" s="1"/>
  <c r="CM71" i="56"/>
  <c r="DX71" i="56" s="1"/>
  <c r="CL71" i="56"/>
  <c r="DW71" i="56" s="1"/>
  <c r="CG71" i="56" a="1"/>
  <c r="CG71" i="56" s="1"/>
  <c r="DM71" i="56" s="1" a="1"/>
  <c r="DM71" i="56" s="1"/>
  <c r="AV71" i="56"/>
  <c r="J71" i="56"/>
  <c r="G71" i="56"/>
  <c r="IL8" i="56"/>
  <c r="HX8" i="56" a="1"/>
  <c r="HX8" i="56" s="1"/>
  <c r="IW8" i="56" s="1"/>
  <c r="HW8" i="56" a="1"/>
  <c r="HW8" i="56" s="1"/>
  <c r="IV8" i="56" s="1"/>
  <c r="HV8" i="56" a="1"/>
  <c r="HV8" i="56" s="1"/>
  <c r="IU8" i="56" s="1"/>
  <c r="HU8" i="56" a="1"/>
  <c r="HU8" i="56" s="1"/>
  <c r="IT8" i="56" s="1"/>
  <c r="HT8" i="56" a="1"/>
  <c r="HT8" i="56" s="1"/>
  <c r="IS8" i="56" s="1"/>
  <c r="HS8" i="56" a="1"/>
  <c r="HS8" i="56" s="1"/>
  <c r="IR8" i="56" s="1"/>
  <c r="HR8" i="56" a="1"/>
  <c r="HR8" i="56" s="1"/>
  <c r="IQ8" i="56" s="1"/>
  <c r="HQ8" i="56" a="1"/>
  <c r="HQ8" i="56" s="1"/>
  <c r="IP8" i="56" s="1"/>
  <c r="HP8" i="56" a="1"/>
  <c r="HP8" i="56" s="1"/>
  <c r="IO8" i="56" s="1"/>
  <c r="HL8" i="56"/>
  <c r="HJ8" i="56"/>
  <c r="HH8" i="56"/>
  <c r="HB8" i="56"/>
  <c r="HA8" i="56"/>
  <c r="GZ8" i="56"/>
  <c r="GY8" i="56"/>
  <c r="GX8" i="56"/>
  <c r="GW8" i="56"/>
  <c r="GV8" i="56"/>
  <c r="GU8" i="56"/>
  <c r="GT8" i="56"/>
  <c r="GP8" i="56"/>
  <c r="GI8" i="56"/>
  <c r="GH8" i="56"/>
  <c r="GG8" i="56"/>
  <c r="GF8" i="56"/>
  <c r="GE8" i="56"/>
  <c r="GD8" i="56"/>
  <c r="GC8" i="56"/>
  <c r="GB8" i="56"/>
  <c r="GA8" i="56"/>
  <c r="FZ8" i="56"/>
  <c r="FY8" i="56"/>
  <c r="FX8" i="56"/>
  <c r="FW8" i="56"/>
  <c r="FV8" i="56"/>
  <c r="FU8" i="56"/>
  <c r="FT8" i="56"/>
  <c r="FS8" i="56"/>
  <c r="FR8" i="56"/>
  <c r="FQ8" i="56"/>
  <c r="FJ8" i="56"/>
  <c r="FI8" i="56"/>
  <c r="FH8" i="56"/>
  <c r="FG8" i="56"/>
  <c r="FF8" i="56"/>
  <c r="FP8" i="56" s="1"/>
  <c r="FE8" i="56"/>
  <c r="FD8" i="56"/>
  <c r="FC8" i="56"/>
  <c r="FB8" i="56"/>
  <c r="FA8" i="56"/>
  <c r="EZ8" i="56"/>
  <c r="EY8" i="56"/>
  <c r="EX8" i="56"/>
  <c r="EW8" i="56"/>
  <c r="EV8" i="56"/>
  <c r="EU8" i="56"/>
  <c r="ET8" i="56"/>
  <c r="ES8" i="56"/>
  <c r="ER8" i="56"/>
  <c r="EQ8" i="56"/>
  <c r="EP8" i="56"/>
  <c r="EO8" i="56"/>
  <c r="EN8" i="56"/>
  <c r="EM8" i="56"/>
  <c r="EL8" i="56"/>
  <c r="EK8" i="56"/>
  <c r="EJ8" i="56"/>
  <c r="EI8" i="56"/>
  <c r="EH8" i="56"/>
  <c r="EG8" i="56"/>
  <c r="EF8" i="56"/>
  <c r="EE8" i="56"/>
  <c r="ED8" i="56"/>
  <c r="EC8" i="56"/>
  <c r="EB8" i="56"/>
  <c r="EA8" i="56"/>
  <c r="DV8" i="56"/>
  <c r="DU8" i="56"/>
  <c r="DT8" i="56"/>
  <c r="DS8" i="56"/>
  <c r="DR8" i="56"/>
  <c r="DQ8" i="56"/>
  <c r="DP8" i="56"/>
  <c r="DO8" i="56"/>
  <c r="DN8" i="56"/>
  <c r="DK8" i="56"/>
  <c r="DJ8" i="56"/>
  <c r="DI8" i="56"/>
  <c r="DH8" i="56"/>
  <c r="DG8" i="56"/>
  <c r="DF8" i="56"/>
  <c r="DE8" i="56"/>
  <c r="DD8" i="56"/>
  <c r="DC8" i="56"/>
  <c r="DB8" i="56"/>
  <c r="DA8" i="56"/>
  <c r="CV8" i="56"/>
  <c r="CU8" i="56"/>
  <c r="CT8" i="56"/>
  <c r="CS8" i="56"/>
  <c r="GN8" i="56" s="1"/>
  <c r="CR8" i="56"/>
  <c r="GM8" i="56" s="1"/>
  <c r="CQ8" i="56"/>
  <c r="GL8" i="56" s="1"/>
  <c r="CP8" i="56"/>
  <c r="GJ8" i="56" s="1"/>
  <c r="GK8" i="56" s="1"/>
  <c r="CO8" i="56"/>
  <c r="DZ8" i="56" s="1"/>
  <c r="CN8" i="56"/>
  <c r="DY8" i="56" s="1"/>
  <c r="CM8" i="56"/>
  <c r="DX8" i="56" s="1"/>
  <c r="CL8" i="56"/>
  <c r="DW8" i="56" s="1"/>
  <c r="CG8" i="56" a="1"/>
  <c r="CG8" i="56" s="1"/>
  <c r="AV8" i="56"/>
  <c r="J8" i="56"/>
  <c r="G8" i="56"/>
  <c r="HX144" i="56" a="1"/>
  <c r="HX144" i="56" s="1"/>
  <c r="IW144" i="56" s="1"/>
  <c r="HW144" i="56" a="1"/>
  <c r="HW144" i="56" s="1"/>
  <c r="IV144" i="56" s="1"/>
  <c r="HV144" i="56" a="1"/>
  <c r="HV144" i="56" s="1"/>
  <c r="IU144" i="56" s="1"/>
  <c r="HU144" i="56" a="1"/>
  <c r="HU144" i="56" s="1"/>
  <c r="IT144" i="56" s="1"/>
  <c r="HT144" i="56" a="1"/>
  <c r="HT144" i="56" s="1"/>
  <c r="IS144" i="56" s="1"/>
  <c r="HS144" i="56" a="1"/>
  <c r="HS144" i="56" s="1"/>
  <c r="IR144" i="56" s="1"/>
  <c r="HR144" i="56" a="1"/>
  <c r="HR144" i="56" s="1"/>
  <c r="IQ144" i="56" s="1"/>
  <c r="HQ144" i="56" a="1"/>
  <c r="HQ144" i="56" s="1"/>
  <c r="IP144" i="56" s="1"/>
  <c r="HP144" i="56" a="1"/>
  <c r="HP144" i="56" s="1"/>
  <c r="IO144" i="56" s="1"/>
  <c r="HL144" i="56"/>
  <c r="HJ144" i="56"/>
  <c r="HH144" i="56"/>
  <c r="HB144" i="56"/>
  <c r="HA144" i="56"/>
  <c r="GZ144" i="56"/>
  <c r="GY144" i="56"/>
  <c r="GX144" i="56"/>
  <c r="GW144" i="56"/>
  <c r="GV144" i="56"/>
  <c r="GU144" i="56"/>
  <c r="GT144" i="56"/>
  <c r="GP144" i="56"/>
  <c r="GI144" i="56"/>
  <c r="GH144" i="56"/>
  <c r="GG144" i="56"/>
  <c r="GF144" i="56"/>
  <c r="GE144" i="56"/>
  <c r="GB144" i="56"/>
  <c r="GA144" i="56"/>
  <c r="FZ144" i="56"/>
  <c r="FY144" i="56"/>
  <c r="FW144" i="56"/>
  <c r="FV144" i="56"/>
  <c r="FU144" i="56"/>
  <c r="FT144" i="56"/>
  <c r="FS144" i="56"/>
  <c r="FR144" i="56"/>
  <c r="FQ144" i="56"/>
  <c r="FJ144" i="56"/>
  <c r="FI144" i="56"/>
  <c r="FH144" i="56"/>
  <c r="FG144" i="56"/>
  <c r="FF144" i="56"/>
  <c r="FE144" i="56"/>
  <c r="FD144" i="56"/>
  <c r="FB144" i="56"/>
  <c r="FA144" i="56"/>
  <c r="EZ144" i="56"/>
  <c r="EY144" i="56"/>
  <c r="EX144" i="56"/>
  <c r="EW144" i="56"/>
  <c r="EV144" i="56"/>
  <c r="EU144" i="56"/>
  <c r="ET144" i="56"/>
  <c r="ES144" i="56"/>
  <c r="ER144" i="56"/>
  <c r="EQ144" i="56"/>
  <c r="EP144" i="56"/>
  <c r="EO144" i="56"/>
  <c r="EN144" i="56"/>
  <c r="EM144" i="56"/>
  <c r="EL144" i="56"/>
  <c r="EK144" i="56"/>
  <c r="EJ144" i="56"/>
  <c r="EI144" i="56"/>
  <c r="EH144" i="56"/>
  <c r="EG144" i="56"/>
  <c r="EF144" i="56"/>
  <c r="EE144" i="56"/>
  <c r="ED144" i="56"/>
  <c r="EC144" i="56"/>
  <c r="EB144" i="56"/>
  <c r="EA144" i="56"/>
  <c r="DU144" i="56"/>
  <c r="DT144" i="56"/>
  <c r="DS144" i="56"/>
  <c r="DR144" i="56"/>
  <c r="DQ144" i="56"/>
  <c r="DP144" i="56"/>
  <c r="DO144" i="56"/>
  <c r="DN144" i="56"/>
  <c r="DK144" i="56"/>
  <c r="DJ144" i="56"/>
  <c r="DI144" i="56"/>
  <c r="DH144" i="56"/>
  <c r="DG144" i="56"/>
  <c r="DF144" i="56"/>
  <c r="DE144" i="56"/>
  <c r="DD144" i="56"/>
  <c r="DB144" i="56"/>
  <c r="DA144" i="56"/>
  <c r="CV144" i="56"/>
  <c r="CU144" i="56"/>
  <c r="CT144" i="56"/>
  <c r="CS144" i="56"/>
  <c r="GN144" i="56" s="1"/>
  <c r="CR144" i="56"/>
  <c r="GM144" i="56" s="1"/>
  <c r="CQ144" i="56"/>
  <c r="GL144" i="56" s="1"/>
  <c r="CP144" i="56"/>
  <c r="GJ144" i="56" s="1"/>
  <c r="GK144" i="56" s="1"/>
  <c r="CO144" i="56"/>
  <c r="DZ144" i="56" s="1"/>
  <c r="CN144" i="56"/>
  <c r="DY144" i="56" s="1"/>
  <c r="CM144" i="56"/>
  <c r="DX144" i="56" s="1"/>
  <c r="CL144" i="56"/>
  <c r="DW144" i="56" s="1"/>
  <c r="CG144" i="56" a="1"/>
  <c r="CG144" i="56" s="1"/>
  <c r="IM144" i="56" s="1"/>
  <c r="AV144" i="56"/>
  <c r="J144" i="56"/>
  <c r="G144" i="56"/>
  <c r="HX143" i="56" a="1"/>
  <c r="HX143" i="56" s="1"/>
  <c r="IW143" i="56" s="1"/>
  <c r="HW143" i="56" a="1"/>
  <c r="HW143" i="56" s="1"/>
  <c r="IV143" i="56" s="1"/>
  <c r="HV143" i="56" a="1"/>
  <c r="HV143" i="56" s="1"/>
  <c r="IU143" i="56" s="1"/>
  <c r="HU143" i="56" a="1"/>
  <c r="HU143" i="56" s="1"/>
  <c r="IT143" i="56" s="1"/>
  <c r="HT143" i="56" a="1"/>
  <c r="HT143" i="56" s="1"/>
  <c r="IS143" i="56" s="1"/>
  <c r="HS143" i="56" a="1"/>
  <c r="HS143" i="56" s="1"/>
  <c r="IR143" i="56" s="1"/>
  <c r="HR143" i="56" a="1"/>
  <c r="HR143" i="56" s="1"/>
  <c r="IQ143" i="56" s="1"/>
  <c r="HQ143" i="56" a="1"/>
  <c r="HQ143" i="56" s="1"/>
  <c r="IP143" i="56" s="1"/>
  <c r="HP143" i="56" a="1"/>
  <c r="HP143" i="56" s="1"/>
  <c r="IO143" i="56" s="1"/>
  <c r="HL143" i="56"/>
  <c r="HJ143" i="56"/>
  <c r="HH143" i="56"/>
  <c r="HB143" i="56"/>
  <c r="HA143" i="56"/>
  <c r="GZ143" i="56"/>
  <c r="GY143" i="56"/>
  <c r="GX143" i="56"/>
  <c r="GW143" i="56"/>
  <c r="GV143" i="56"/>
  <c r="GU143" i="56"/>
  <c r="GT143" i="56"/>
  <c r="GP143" i="56"/>
  <c r="GI143" i="56"/>
  <c r="GH143" i="56"/>
  <c r="GG143" i="56"/>
  <c r="GF143" i="56"/>
  <c r="GE143" i="56"/>
  <c r="GB143" i="56"/>
  <c r="GA143" i="56"/>
  <c r="FZ143" i="56"/>
  <c r="FY143" i="56"/>
  <c r="FW143" i="56"/>
  <c r="FV143" i="56"/>
  <c r="FU143" i="56"/>
  <c r="FT143" i="56"/>
  <c r="FS143" i="56"/>
  <c r="FR143" i="56"/>
  <c r="FQ143" i="56"/>
  <c r="FJ143" i="56"/>
  <c r="FI143" i="56"/>
  <c r="FH143" i="56"/>
  <c r="FG143" i="56"/>
  <c r="FF143" i="56"/>
  <c r="FP143" i="56" s="1"/>
  <c r="FE143" i="56"/>
  <c r="FD143" i="56"/>
  <c r="FB143" i="56"/>
  <c r="FA143" i="56"/>
  <c r="EZ143" i="56"/>
  <c r="EY143" i="56"/>
  <c r="EX143" i="56"/>
  <c r="EW143" i="56"/>
  <c r="EV143" i="56"/>
  <c r="EU143" i="56"/>
  <c r="ET143" i="56"/>
  <c r="ES143" i="56"/>
  <c r="ER143" i="56"/>
  <c r="EQ143" i="56"/>
  <c r="EP143" i="56"/>
  <c r="EO143" i="56"/>
  <c r="EN143" i="56"/>
  <c r="EM143" i="56"/>
  <c r="EL143" i="56"/>
  <c r="EK143" i="56"/>
  <c r="EJ143" i="56"/>
  <c r="EI143" i="56"/>
  <c r="EH143" i="56"/>
  <c r="EG143" i="56"/>
  <c r="EF143" i="56"/>
  <c r="EE143" i="56"/>
  <c r="ED143" i="56"/>
  <c r="EC143" i="56"/>
  <c r="EB143" i="56"/>
  <c r="EA143" i="56"/>
  <c r="DU143" i="56"/>
  <c r="DT143" i="56"/>
  <c r="DS143" i="56"/>
  <c r="DR143" i="56"/>
  <c r="DQ143" i="56"/>
  <c r="DP143" i="56"/>
  <c r="DO143" i="56"/>
  <c r="DN143" i="56"/>
  <c r="DK143" i="56"/>
  <c r="DJ143" i="56"/>
  <c r="DI143" i="56"/>
  <c r="DH143" i="56"/>
  <c r="DG143" i="56"/>
  <c r="DF143" i="56"/>
  <c r="DE143" i="56"/>
  <c r="DD143" i="56"/>
  <c r="DB143" i="56"/>
  <c r="DA143" i="56"/>
  <c r="CV143" i="56"/>
  <c r="CU143" i="56"/>
  <c r="CT143" i="56"/>
  <c r="CS143" i="56"/>
  <c r="GN143" i="56" s="1"/>
  <c r="CR143" i="56"/>
  <c r="GM143" i="56" s="1"/>
  <c r="CQ143" i="56"/>
  <c r="GL143" i="56" s="1"/>
  <c r="CP143" i="56"/>
  <c r="GJ143" i="56" s="1"/>
  <c r="GK143" i="56" s="1"/>
  <c r="CO143" i="56"/>
  <c r="DZ143" i="56" s="1"/>
  <c r="CN143" i="56"/>
  <c r="DY143" i="56" s="1"/>
  <c r="CM143" i="56"/>
  <c r="DX143" i="56" s="1"/>
  <c r="CL143" i="56"/>
  <c r="DW143" i="56" s="1"/>
  <c r="CG143" i="56" a="1"/>
  <c r="CG143" i="56" s="1"/>
  <c r="AV143" i="56"/>
  <c r="J143" i="56"/>
  <c r="G143" i="56"/>
  <c r="IL94" i="56"/>
  <c r="HX94" i="56" a="1"/>
  <c r="HX94" i="56" s="1"/>
  <c r="IW94" i="56" s="1"/>
  <c r="HW94" i="56" a="1"/>
  <c r="HW94" i="56" s="1"/>
  <c r="IV94" i="56" s="1"/>
  <c r="HV94" i="56" a="1"/>
  <c r="HV94" i="56" s="1"/>
  <c r="IU94" i="56" s="1"/>
  <c r="HU94" i="56" a="1"/>
  <c r="HU94" i="56" s="1"/>
  <c r="IT94" i="56" s="1"/>
  <c r="HT94" i="56" a="1"/>
  <c r="HT94" i="56" s="1"/>
  <c r="IS94" i="56" s="1"/>
  <c r="HS94" i="56" a="1"/>
  <c r="HS94" i="56" s="1"/>
  <c r="IR94" i="56" s="1"/>
  <c r="HR94" i="56" a="1"/>
  <c r="HR94" i="56" s="1"/>
  <c r="IQ94" i="56" s="1"/>
  <c r="HQ94" i="56" a="1"/>
  <c r="HQ94" i="56" s="1"/>
  <c r="IP94" i="56" s="1"/>
  <c r="HP94" i="56" a="1"/>
  <c r="HP94" i="56" s="1"/>
  <c r="IO94" i="56" s="1"/>
  <c r="HL94" i="56"/>
  <c r="HJ94" i="56"/>
  <c r="HH94" i="56"/>
  <c r="HI94" i="56" s="1"/>
  <c r="HB94" i="56"/>
  <c r="HA94" i="56"/>
  <c r="GZ94" i="56"/>
  <c r="GY94" i="56"/>
  <c r="GX94" i="56"/>
  <c r="GW94" i="56"/>
  <c r="GV94" i="56"/>
  <c r="GU94" i="56"/>
  <c r="GT94" i="56"/>
  <c r="GP94" i="56"/>
  <c r="GI94" i="56"/>
  <c r="GH94" i="56"/>
  <c r="GG94" i="56"/>
  <c r="GF94" i="56"/>
  <c r="GE94" i="56"/>
  <c r="GD94" i="56"/>
  <c r="GC94" i="56"/>
  <c r="GB94" i="56"/>
  <c r="GA94" i="56"/>
  <c r="FZ94" i="56"/>
  <c r="FY94" i="56"/>
  <c r="FX94" i="56"/>
  <c r="FW94" i="56"/>
  <c r="FV94" i="56"/>
  <c r="FU94" i="56"/>
  <c r="FT94" i="56"/>
  <c r="FS94" i="56"/>
  <c r="FR94" i="56"/>
  <c r="FQ94" i="56"/>
  <c r="FJ94" i="56"/>
  <c r="FI94" i="56"/>
  <c r="FH94" i="56"/>
  <c r="FG94" i="56"/>
  <c r="FF94" i="56"/>
  <c r="FP94" i="56" s="1"/>
  <c r="FE94" i="56"/>
  <c r="FD94" i="56"/>
  <c r="FC94" i="56"/>
  <c r="FB94" i="56"/>
  <c r="FA94" i="56"/>
  <c r="EZ94" i="56"/>
  <c r="EY94" i="56"/>
  <c r="EX94" i="56"/>
  <c r="EW94" i="56"/>
  <c r="EV94" i="56"/>
  <c r="EU94" i="56"/>
  <c r="ET94" i="56"/>
  <c r="ES94" i="56"/>
  <c r="ER94" i="56"/>
  <c r="EQ94" i="56"/>
  <c r="EP94" i="56"/>
  <c r="EO94" i="56"/>
  <c r="EN94" i="56"/>
  <c r="EM94" i="56"/>
  <c r="EL94" i="56"/>
  <c r="EK94" i="56"/>
  <c r="EJ94" i="56"/>
  <c r="EI94" i="56"/>
  <c r="EH94" i="56"/>
  <c r="EG94" i="56"/>
  <c r="EF94" i="56"/>
  <c r="EE94" i="56"/>
  <c r="ED94" i="56"/>
  <c r="EC94" i="56"/>
  <c r="EB94" i="56"/>
  <c r="EA94" i="56"/>
  <c r="DV94" i="56"/>
  <c r="DU94" i="56"/>
  <c r="DT94" i="56"/>
  <c r="DS94" i="56"/>
  <c r="DR94" i="56"/>
  <c r="DQ94" i="56"/>
  <c r="DP94" i="56"/>
  <c r="DO94" i="56"/>
  <c r="DN94" i="56"/>
  <c r="DK94" i="56"/>
  <c r="DJ94" i="56"/>
  <c r="DI94" i="56"/>
  <c r="DH94" i="56"/>
  <c r="DG94" i="56"/>
  <c r="DF94" i="56"/>
  <c r="DE94" i="56"/>
  <c r="DD94" i="56"/>
  <c r="DC94" i="56"/>
  <c r="DB94" i="56"/>
  <c r="DA94" i="56"/>
  <c r="CV94" i="56"/>
  <c r="CU94" i="56"/>
  <c r="CT94" i="56"/>
  <c r="CS94" i="56"/>
  <c r="GN94" i="56" s="1"/>
  <c r="CR94" i="56"/>
  <c r="GM94" i="56" s="1"/>
  <c r="CQ94" i="56"/>
  <c r="GL94" i="56" s="1"/>
  <c r="CP94" i="56"/>
  <c r="GJ94" i="56" s="1"/>
  <c r="GK94" i="56" s="1"/>
  <c r="CO94" i="56"/>
  <c r="DZ94" i="56" s="1"/>
  <c r="CN94" i="56"/>
  <c r="DY94" i="56" s="1"/>
  <c r="CM94" i="56"/>
  <c r="DX94" i="56" s="1"/>
  <c r="CL94" i="56"/>
  <c r="DW94" i="56" s="1"/>
  <c r="CG94" i="56" a="1"/>
  <c r="CG94" i="56" s="1"/>
  <c r="AV94" i="56"/>
  <c r="J94" i="56"/>
  <c r="G94" i="56"/>
  <c r="HX170" i="56" a="1"/>
  <c r="HX170" i="56" s="1"/>
  <c r="IW170" i="56" s="1"/>
  <c r="HW170" i="56" a="1"/>
  <c r="HW170" i="56" s="1"/>
  <c r="IV170" i="56" s="1"/>
  <c r="HV170" i="56" a="1"/>
  <c r="HV170" i="56" s="1"/>
  <c r="IU170" i="56" s="1"/>
  <c r="HU170" i="56" a="1"/>
  <c r="HU170" i="56" s="1"/>
  <c r="IT170" i="56" s="1"/>
  <c r="HT170" i="56" a="1"/>
  <c r="HT170" i="56" s="1"/>
  <c r="IS170" i="56" s="1"/>
  <c r="HS170" i="56" a="1"/>
  <c r="HS170" i="56" s="1"/>
  <c r="IR170" i="56" s="1"/>
  <c r="HR170" i="56" a="1"/>
  <c r="HR170" i="56" s="1"/>
  <c r="IQ170" i="56" s="1"/>
  <c r="HQ170" i="56" a="1"/>
  <c r="HQ170" i="56" s="1"/>
  <c r="IP170" i="56" s="1"/>
  <c r="HP170" i="56" a="1"/>
  <c r="HP170" i="56" s="1"/>
  <c r="IO170" i="56" s="1"/>
  <c r="HL170" i="56"/>
  <c r="HJ170" i="56"/>
  <c r="HH170" i="56"/>
  <c r="HB170" i="56"/>
  <c r="HA170" i="56"/>
  <c r="GZ170" i="56"/>
  <c r="GY170" i="56"/>
  <c r="GX170" i="56"/>
  <c r="GW170" i="56"/>
  <c r="GV170" i="56"/>
  <c r="GU170" i="56"/>
  <c r="GT170" i="56"/>
  <c r="GP170" i="56"/>
  <c r="GI170" i="56"/>
  <c r="GH170" i="56"/>
  <c r="GG170" i="56"/>
  <c r="GF170" i="56"/>
  <c r="GE170" i="56"/>
  <c r="GB170" i="56"/>
  <c r="GA170" i="56"/>
  <c r="FZ170" i="56"/>
  <c r="FY170" i="56"/>
  <c r="FW170" i="56"/>
  <c r="FV170" i="56"/>
  <c r="FU170" i="56"/>
  <c r="FT170" i="56"/>
  <c r="FS170" i="56"/>
  <c r="FR170" i="56"/>
  <c r="FQ170" i="56"/>
  <c r="FJ170" i="56"/>
  <c r="FI170" i="56"/>
  <c r="FH170" i="56"/>
  <c r="FG170" i="56"/>
  <c r="FF170" i="56"/>
  <c r="FP170" i="56" s="1"/>
  <c r="FE170" i="56"/>
  <c r="FD170" i="56"/>
  <c r="FB170" i="56"/>
  <c r="FA170" i="56"/>
  <c r="EZ170" i="56"/>
  <c r="EY170" i="56"/>
  <c r="EX170" i="56"/>
  <c r="EW170" i="56"/>
  <c r="EV170" i="56"/>
  <c r="EU170" i="56"/>
  <c r="ET170" i="56"/>
  <c r="ES170" i="56"/>
  <c r="ER170" i="56"/>
  <c r="EQ170" i="56"/>
  <c r="EP170" i="56"/>
  <c r="EO170" i="56"/>
  <c r="EN170" i="56"/>
  <c r="EM170" i="56"/>
  <c r="EL170" i="56"/>
  <c r="EK170" i="56"/>
  <c r="EJ170" i="56"/>
  <c r="EI170" i="56"/>
  <c r="EH170" i="56"/>
  <c r="EG170" i="56"/>
  <c r="EF170" i="56"/>
  <c r="EE170" i="56"/>
  <c r="ED170" i="56"/>
  <c r="EC170" i="56"/>
  <c r="EB170" i="56"/>
  <c r="EA170" i="56"/>
  <c r="DU170" i="56"/>
  <c r="DT170" i="56"/>
  <c r="DS170" i="56"/>
  <c r="DR170" i="56"/>
  <c r="DQ170" i="56"/>
  <c r="DP170" i="56"/>
  <c r="DO170" i="56"/>
  <c r="DN170" i="56"/>
  <c r="DK170" i="56"/>
  <c r="DJ170" i="56"/>
  <c r="DI170" i="56"/>
  <c r="DH170" i="56"/>
  <c r="DG170" i="56"/>
  <c r="DF170" i="56"/>
  <c r="DE170" i="56"/>
  <c r="DD170" i="56"/>
  <c r="DB170" i="56"/>
  <c r="DA170" i="56"/>
  <c r="CV170" i="56"/>
  <c r="CU170" i="56"/>
  <c r="CT170" i="56"/>
  <c r="CS170" i="56"/>
  <c r="GN170" i="56" s="1"/>
  <c r="CR170" i="56"/>
  <c r="GM170" i="56" s="1"/>
  <c r="CQ170" i="56"/>
  <c r="GL170" i="56" s="1"/>
  <c r="CP170" i="56"/>
  <c r="GJ170" i="56" s="1"/>
  <c r="GK170" i="56" s="1"/>
  <c r="CO170" i="56"/>
  <c r="DZ170" i="56" s="1"/>
  <c r="CN170" i="56"/>
  <c r="DY170" i="56" s="1"/>
  <c r="CM170" i="56"/>
  <c r="DX170" i="56" s="1"/>
  <c r="CL170" i="56"/>
  <c r="DW170" i="56" s="1"/>
  <c r="CG170" i="56" a="1"/>
  <c r="CG170" i="56" s="1"/>
  <c r="DL170" i="56" s="1"/>
  <c r="AV170" i="56"/>
  <c r="J170" i="56"/>
  <c r="G170" i="56"/>
  <c r="HX153" i="56" a="1"/>
  <c r="HX153" i="56" s="1"/>
  <c r="IW153" i="56" s="1"/>
  <c r="HW153" i="56" a="1"/>
  <c r="HW153" i="56" s="1"/>
  <c r="IV153" i="56" s="1"/>
  <c r="HV153" i="56" a="1"/>
  <c r="HV153" i="56" s="1"/>
  <c r="IU153" i="56" s="1"/>
  <c r="HU153" i="56" a="1"/>
  <c r="HU153" i="56" s="1"/>
  <c r="IT153" i="56" s="1"/>
  <c r="HT153" i="56" a="1"/>
  <c r="HT153" i="56" s="1"/>
  <c r="IS153" i="56" s="1"/>
  <c r="HS153" i="56" a="1"/>
  <c r="HS153" i="56" s="1"/>
  <c r="IR153" i="56" s="1"/>
  <c r="HR153" i="56" a="1"/>
  <c r="HR153" i="56" s="1"/>
  <c r="IQ153" i="56" s="1"/>
  <c r="HQ153" i="56" a="1"/>
  <c r="HQ153" i="56" s="1"/>
  <c r="IP153" i="56" s="1"/>
  <c r="HP153" i="56" a="1"/>
  <c r="HP153" i="56" s="1"/>
  <c r="IO153" i="56" s="1"/>
  <c r="HL153" i="56"/>
  <c r="HJ153" i="56"/>
  <c r="HH153" i="56"/>
  <c r="HB153" i="56"/>
  <c r="HA153" i="56"/>
  <c r="GZ153" i="56"/>
  <c r="GY153" i="56"/>
  <c r="GX153" i="56"/>
  <c r="GW153" i="56"/>
  <c r="GV153" i="56"/>
  <c r="GU153" i="56"/>
  <c r="GT153" i="56"/>
  <c r="GP153" i="56"/>
  <c r="GI153" i="56"/>
  <c r="GH153" i="56"/>
  <c r="GG153" i="56"/>
  <c r="GF153" i="56"/>
  <c r="GE153" i="56"/>
  <c r="GB153" i="56"/>
  <c r="GA153" i="56"/>
  <c r="FZ153" i="56"/>
  <c r="FY153" i="56"/>
  <c r="FW153" i="56"/>
  <c r="FV153" i="56"/>
  <c r="FU153" i="56"/>
  <c r="FT153" i="56"/>
  <c r="FS153" i="56"/>
  <c r="FR153" i="56"/>
  <c r="FQ153" i="56"/>
  <c r="FJ153" i="56"/>
  <c r="FI153" i="56"/>
  <c r="FH153" i="56"/>
  <c r="FG153" i="56"/>
  <c r="FF153" i="56"/>
  <c r="FP153" i="56" s="1"/>
  <c r="FE153" i="56"/>
  <c r="FD153" i="56"/>
  <c r="FB153" i="56"/>
  <c r="FA153" i="56"/>
  <c r="EZ153" i="56"/>
  <c r="EY153" i="56"/>
  <c r="EX153" i="56"/>
  <c r="EW153" i="56"/>
  <c r="EV153" i="56"/>
  <c r="EU153" i="56"/>
  <c r="ET153" i="56"/>
  <c r="ES153" i="56"/>
  <c r="ER153" i="56"/>
  <c r="EQ153" i="56"/>
  <c r="EP153" i="56"/>
  <c r="EO153" i="56"/>
  <c r="EN153" i="56"/>
  <c r="EM153" i="56"/>
  <c r="EL153" i="56"/>
  <c r="EK153" i="56"/>
  <c r="EJ153" i="56"/>
  <c r="EI153" i="56"/>
  <c r="EH153" i="56"/>
  <c r="EG153" i="56"/>
  <c r="EF153" i="56"/>
  <c r="EE153" i="56"/>
  <c r="ED153" i="56"/>
  <c r="EC153" i="56"/>
  <c r="EB153" i="56"/>
  <c r="EA153" i="56"/>
  <c r="DU153" i="56"/>
  <c r="DT153" i="56"/>
  <c r="DS153" i="56"/>
  <c r="DR153" i="56"/>
  <c r="DQ153" i="56"/>
  <c r="DP153" i="56"/>
  <c r="DO153" i="56"/>
  <c r="DN153" i="56"/>
  <c r="DK153" i="56"/>
  <c r="DJ153" i="56"/>
  <c r="DI153" i="56"/>
  <c r="DH153" i="56"/>
  <c r="DG153" i="56"/>
  <c r="DF153" i="56"/>
  <c r="DE153" i="56"/>
  <c r="DD153" i="56"/>
  <c r="DB153" i="56"/>
  <c r="DA153" i="56"/>
  <c r="CV153" i="56"/>
  <c r="CU153" i="56"/>
  <c r="CT153" i="56"/>
  <c r="CS153" i="56"/>
  <c r="GN153" i="56" s="1"/>
  <c r="CR153" i="56"/>
  <c r="GM153" i="56" s="1"/>
  <c r="CQ153" i="56"/>
  <c r="GL153" i="56" s="1"/>
  <c r="CP153" i="56"/>
  <c r="GJ153" i="56" s="1"/>
  <c r="GK153" i="56" s="1"/>
  <c r="CO153" i="56"/>
  <c r="DZ153" i="56" s="1"/>
  <c r="CN153" i="56"/>
  <c r="DY153" i="56" s="1"/>
  <c r="CM153" i="56"/>
  <c r="DX153" i="56" s="1"/>
  <c r="CL153" i="56"/>
  <c r="DW153" i="56" s="1"/>
  <c r="CG153" i="56" a="1"/>
  <c r="CG153" i="56" s="1"/>
  <c r="AV153" i="56"/>
  <c r="J153" i="56"/>
  <c r="G153" i="56"/>
  <c r="HX117" i="56" a="1"/>
  <c r="HX117" i="56" s="1"/>
  <c r="IW117" i="56" s="1"/>
  <c r="HW117" i="56" a="1"/>
  <c r="HW117" i="56" s="1"/>
  <c r="IV117" i="56" s="1"/>
  <c r="HV117" i="56" a="1"/>
  <c r="HV117" i="56" s="1"/>
  <c r="IU117" i="56" s="1"/>
  <c r="HU117" i="56" a="1"/>
  <c r="HU117" i="56" s="1"/>
  <c r="IT117" i="56" s="1"/>
  <c r="HT117" i="56" a="1"/>
  <c r="HT117" i="56" s="1"/>
  <c r="IS117" i="56" s="1"/>
  <c r="HS117" i="56" a="1"/>
  <c r="HS117" i="56" s="1"/>
  <c r="IR117" i="56" s="1"/>
  <c r="HR117" i="56" a="1"/>
  <c r="HR117" i="56" s="1"/>
  <c r="IQ117" i="56" s="1"/>
  <c r="HQ117" i="56" a="1"/>
  <c r="HQ117" i="56" s="1"/>
  <c r="IP117" i="56" s="1"/>
  <c r="HP117" i="56" a="1"/>
  <c r="HP117" i="56" s="1"/>
  <c r="IO117" i="56" s="1"/>
  <c r="HL117" i="56"/>
  <c r="HJ117" i="56"/>
  <c r="HH117" i="56"/>
  <c r="HI117" i="56" s="1"/>
  <c r="HB117" i="56"/>
  <c r="HA117" i="56"/>
  <c r="GZ117" i="56"/>
  <c r="GY117" i="56"/>
  <c r="GX117" i="56"/>
  <c r="GW117" i="56"/>
  <c r="GV117" i="56"/>
  <c r="GU117" i="56"/>
  <c r="GT117" i="56"/>
  <c r="GP117" i="56"/>
  <c r="GI117" i="56"/>
  <c r="GH117" i="56"/>
  <c r="GG117" i="56"/>
  <c r="GF117" i="56"/>
  <c r="GE117" i="56"/>
  <c r="GB117" i="56"/>
  <c r="GA117" i="56"/>
  <c r="FZ117" i="56"/>
  <c r="FY117" i="56"/>
  <c r="FW117" i="56"/>
  <c r="FV117" i="56"/>
  <c r="FU117" i="56"/>
  <c r="FT117" i="56"/>
  <c r="FS117" i="56"/>
  <c r="FR117" i="56"/>
  <c r="FQ117" i="56"/>
  <c r="FJ117" i="56"/>
  <c r="FI117" i="56"/>
  <c r="FH117" i="56"/>
  <c r="FG117" i="56"/>
  <c r="FF117" i="56"/>
  <c r="FE117" i="56"/>
  <c r="FD117" i="56"/>
  <c r="FB117" i="56"/>
  <c r="FA117" i="56"/>
  <c r="EZ117" i="56"/>
  <c r="EY117" i="56"/>
  <c r="EX117" i="56"/>
  <c r="EW117" i="56"/>
  <c r="EV117" i="56"/>
  <c r="EU117" i="56"/>
  <c r="ET117" i="56"/>
  <c r="ES117" i="56"/>
  <c r="ER117" i="56"/>
  <c r="EQ117" i="56"/>
  <c r="EP117" i="56"/>
  <c r="EO117" i="56"/>
  <c r="EN117" i="56"/>
  <c r="EM117" i="56"/>
  <c r="EL117" i="56"/>
  <c r="EK117" i="56"/>
  <c r="EJ117" i="56"/>
  <c r="EI117" i="56"/>
  <c r="EH117" i="56"/>
  <c r="EG117" i="56"/>
  <c r="EF117" i="56"/>
  <c r="EE117" i="56"/>
  <c r="ED117" i="56"/>
  <c r="EC117" i="56"/>
  <c r="EB117" i="56"/>
  <c r="EA117" i="56"/>
  <c r="DU117" i="56"/>
  <c r="DT117" i="56"/>
  <c r="DS117" i="56"/>
  <c r="DR117" i="56"/>
  <c r="DQ117" i="56"/>
  <c r="DP117" i="56"/>
  <c r="DO117" i="56"/>
  <c r="DN117" i="56"/>
  <c r="DK117" i="56"/>
  <c r="DJ117" i="56"/>
  <c r="DI117" i="56"/>
  <c r="DH117" i="56"/>
  <c r="DG117" i="56"/>
  <c r="DF117" i="56"/>
  <c r="DE117" i="56"/>
  <c r="DD117" i="56"/>
  <c r="DB117" i="56"/>
  <c r="DA117" i="56"/>
  <c r="CV117" i="56"/>
  <c r="CU117" i="56"/>
  <c r="CT117" i="56"/>
  <c r="CS117" i="56"/>
  <c r="GN117" i="56" s="1"/>
  <c r="CR117" i="56"/>
  <c r="GM117" i="56" s="1"/>
  <c r="CQ117" i="56"/>
  <c r="GL117" i="56" s="1"/>
  <c r="CP117" i="56"/>
  <c r="GJ117" i="56" s="1"/>
  <c r="GK117" i="56" s="1"/>
  <c r="CO117" i="56"/>
  <c r="DZ117" i="56" s="1"/>
  <c r="CN117" i="56"/>
  <c r="DY117" i="56" s="1"/>
  <c r="CM117" i="56"/>
  <c r="DX117" i="56" s="1"/>
  <c r="CL117" i="56"/>
  <c r="DW117" i="56" s="1"/>
  <c r="CG117" i="56" a="1"/>
  <c r="CG117" i="56" s="1"/>
  <c r="IN117" i="56" s="1"/>
  <c r="IX117" i="56" s="1"/>
  <c r="AV117" i="56"/>
  <c r="J117" i="56"/>
  <c r="G117" i="56"/>
  <c r="IL7" i="56"/>
  <c r="HX7" i="56" a="1"/>
  <c r="HX7" i="56" s="1"/>
  <c r="IW7" i="56" s="1"/>
  <c r="HW7" i="56" a="1"/>
  <c r="HW7" i="56" s="1"/>
  <c r="IV7" i="56" s="1"/>
  <c r="HV7" i="56" a="1"/>
  <c r="HV7" i="56" s="1"/>
  <c r="IU7" i="56" s="1"/>
  <c r="HU7" i="56" a="1"/>
  <c r="HU7" i="56" s="1"/>
  <c r="IT7" i="56" s="1"/>
  <c r="HT7" i="56" a="1"/>
  <c r="HT7" i="56" s="1"/>
  <c r="IS7" i="56" s="1"/>
  <c r="HS7" i="56" a="1"/>
  <c r="HS7" i="56" s="1"/>
  <c r="IR7" i="56" s="1"/>
  <c r="HR7" i="56" a="1"/>
  <c r="HR7" i="56" s="1"/>
  <c r="IQ7" i="56" s="1"/>
  <c r="HQ7" i="56" a="1"/>
  <c r="HQ7" i="56" s="1"/>
  <c r="IP7" i="56" s="1"/>
  <c r="HP7" i="56" a="1"/>
  <c r="HP7" i="56" s="1"/>
  <c r="IO7" i="56" s="1"/>
  <c r="HL7" i="56"/>
  <c r="HJ7" i="56"/>
  <c r="HH7" i="56"/>
  <c r="HI7" i="56" s="1"/>
  <c r="HB7" i="56"/>
  <c r="HA7" i="56"/>
  <c r="GZ7" i="56"/>
  <c r="GY7" i="56"/>
  <c r="GX7" i="56"/>
  <c r="GW7" i="56"/>
  <c r="GV7" i="56"/>
  <c r="GU7" i="56"/>
  <c r="GT7" i="56"/>
  <c r="GP7" i="56"/>
  <c r="GI7" i="56"/>
  <c r="GH7" i="56"/>
  <c r="GG7" i="56"/>
  <c r="GF7" i="56"/>
  <c r="GE7" i="56"/>
  <c r="GD7" i="56"/>
  <c r="GC7" i="56"/>
  <c r="GB7" i="56"/>
  <c r="GA7" i="56"/>
  <c r="FZ7" i="56"/>
  <c r="FY7" i="56"/>
  <c r="FX7" i="56"/>
  <c r="FW7" i="56"/>
  <c r="FV7" i="56"/>
  <c r="FU7" i="56"/>
  <c r="FT7" i="56"/>
  <c r="FS7" i="56"/>
  <c r="FR7" i="56"/>
  <c r="FQ7" i="56"/>
  <c r="FJ7" i="56"/>
  <c r="FI7" i="56"/>
  <c r="FH7" i="56"/>
  <c r="FG7" i="56"/>
  <c r="FF7" i="56"/>
  <c r="FP7" i="56" s="1"/>
  <c r="FE7" i="56"/>
  <c r="FD7" i="56"/>
  <c r="FC7" i="56"/>
  <c r="FB7" i="56"/>
  <c r="FA7" i="56"/>
  <c r="EZ7" i="56"/>
  <c r="EY7" i="56"/>
  <c r="EX7" i="56"/>
  <c r="EW7" i="56"/>
  <c r="EV7" i="56"/>
  <c r="EU7" i="56"/>
  <c r="ET7" i="56"/>
  <c r="ES7" i="56"/>
  <c r="ER7" i="56"/>
  <c r="EQ7" i="56"/>
  <c r="EP7" i="56"/>
  <c r="EO7" i="56"/>
  <c r="EN7" i="56"/>
  <c r="EM7" i="56"/>
  <c r="EL7" i="56"/>
  <c r="EK7" i="56"/>
  <c r="EJ7" i="56"/>
  <c r="EI7" i="56"/>
  <c r="EH7" i="56"/>
  <c r="EG7" i="56"/>
  <c r="EF7" i="56"/>
  <c r="EE7" i="56"/>
  <c r="ED7" i="56"/>
  <c r="EC7" i="56"/>
  <c r="EB7" i="56"/>
  <c r="EA7" i="56"/>
  <c r="DV7" i="56"/>
  <c r="DU7" i="56"/>
  <c r="DT7" i="56"/>
  <c r="DS7" i="56"/>
  <c r="DR7" i="56"/>
  <c r="DQ7" i="56"/>
  <c r="DP7" i="56"/>
  <c r="DO7" i="56"/>
  <c r="DN7" i="56"/>
  <c r="DK7" i="56"/>
  <c r="DJ7" i="56"/>
  <c r="DI7" i="56"/>
  <c r="DH7" i="56"/>
  <c r="DG7" i="56"/>
  <c r="DF7" i="56"/>
  <c r="DE7" i="56"/>
  <c r="DD7" i="56"/>
  <c r="DC7" i="56"/>
  <c r="DB7" i="56"/>
  <c r="DA7" i="56"/>
  <c r="CV7" i="56"/>
  <c r="CU7" i="56"/>
  <c r="CT7" i="56"/>
  <c r="CS7" i="56"/>
  <c r="GN7" i="56" s="1"/>
  <c r="CR7" i="56"/>
  <c r="GM7" i="56" s="1"/>
  <c r="CQ7" i="56"/>
  <c r="GL7" i="56" s="1"/>
  <c r="CP7" i="56"/>
  <c r="GJ7" i="56" s="1"/>
  <c r="GK7" i="56" s="1"/>
  <c r="CO7" i="56"/>
  <c r="DZ7" i="56" s="1"/>
  <c r="CN7" i="56"/>
  <c r="DY7" i="56" s="1"/>
  <c r="CM7" i="56"/>
  <c r="DX7" i="56" s="1"/>
  <c r="CL7" i="56"/>
  <c r="DW7" i="56" s="1"/>
  <c r="CG7" i="56" a="1"/>
  <c r="CG7" i="56" s="1"/>
  <c r="AV7" i="56"/>
  <c r="J7" i="56"/>
  <c r="G7" i="56"/>
  <c r="HX138" i="56" a="1"/>
  <c r="HX138" i="56" s="1"/>
  <c r="IW138" i="56" s="1"/>
  <c r="HW138" i="56" a="1"/>
  <c r="HW138" i="56" s="1"/>
  <c r="IV138" i="56" s="1"/>
  <c r="HV138" i="56" a="1"/>
  <c r="HV138" i="56" s="1"/>
  <c r="IU138" i="56" s="1"/>
  <c r="HU138" i="56" a="1"/>
  <c r="HU138" i="56" s="1"/>
  <c r="IT138" i="56" s="1"/>
  <c r="HT138" i="56" a="1"/>
  <c r="HT138" i="56" s="1"/>
  <c r="IS138" i="56" s="1"/>
  <c r="HS138" i="56" a="1"/>
  <c r="HS138" i="56" s="1"/>
  <c r="IR138" i="56" s="1"/>
  <c r="HR138" i="56" a="1"/>
  <c r="HR138" i="56" s="1"/>
  <c r="IQ138" i="56" s="1"/>
  <c r="HQ138" i="56" a="1"/>
  <c r="HQ138" i="56" s="1"/>
  <c r="IP138" i="56" s="1"/>
  <c r="HP138" i="56" a="1"/>
  <c r="HP138" i="56" s="1"/>
  <c r="IO138" i="56" s="1"/>
  <c r="HL138" i="56"/>
  <c r="HJ138" i="56"/>
  <c r="HH138" i="56"/>
  <c r="HB138" i="56"/>
  <c r="HA138" i="56"/>
  <c r="GZ138" i="56"/>
  <c r="GY138" i="56"/>
  <c r="GX138" i="56"/>
  <c r="GW138" i="56"/>
  <c r="GV138" i="56"/>
  <c r="GU138" i="56"/>
  <c r="GT138" i="56"/>
  <c r="GP138" i="56"/>
  <c r="GI138" i="56"/>
  <c r="GH138" i="56"/>
  <c r="GG138" i="56"/>
  <c r="GF138" i="56"/>
  <c r="GE138" i="56"/>
  <c r="GB138" i="56"/>
  <c r="GA138" i="56"/>
  <c r="FZ138" i="56"/>
  <c r="FY138" i="56"/>
  <c r="FW138" i="56"/>
  <c r="FV138" i="56"/>
  <c r="FU138" i="56"/>
  <c r="FT138" i="56"/>
  <c r="FS138" i="56"/>
  <c r="FR138" i="56"/>
  <c r="FQ138" i="56"/>
  <c r="FJ138" i="56"/>
  <c r="FI138" i="56"/>
  <c r="FH138" i="56"/>
  <c r="FG138" i="56"/>
  <c r="FF138" i="56"/>
  <c r="FE138" i="56"/>
  <c r="FD138" i="56"/>
  <c r="FB138" i="56"/>
  <c r="FA138" i="56"/>
  <c r="EZ138" i="56"/>
  <c r="EY138" i="56"/>
  <c r="EX138" i="56"/>
  <c r="EW138" i="56"/>
  <c r="EV138" i="56"/>
  <c r="EU138" i="56"/>
  <c r="ET138" i="56"/>
  <c r="ES138" i="56"/>
  <c r="ER138" i="56"/>
  <c r="EQ138" i="56"/>
  <c r="EP138" i="56"/>
  <c r="EO138" i="56"/>
  <c r="EN138" i="56"/>
  <c r="EM138" i="56"/>
  <c r="EL138" i="56"/>
  <c r="EK138" i="56"/>
  <c r="EJ138" i="56"/>
  <c r="EI138" i="56"/>
  <c r="EH138" i="56"/>
  <c r="EG138" i="56"/>
  <c r="EF138" i="56"/>
  <c r="EE138" i="56"/>
  <c r="ED138" i="56"/>
  <c r="EC138" i="56"/>
  <c r="EB138" i="56"/>
  <c r="EA138" i="56"/>
  <c r="DU138" i="56"/>
  <c r="DT138" i="56"/>
  <c r="DS138" i="56"/>
  <c r="DR138" i="56"/>
  <c r="DQ138" i="56"/>
  <c r="DP138" i="56"/>
  <c r="DO138" i="56"/>
  <c r="DN138" i="56"/>
  <c r="DK138" i="56"/>
  <c r="DJ138" i="56"/>
  <c r="DI138" i="56"/>
  <c r="DH138" i="56"/>
  <c r="DG138" i="56"/>
  <c r="DF138" i="56"/>
  <c r="DE138" i="56"/>
  <c r="DD138" i="56"/>
  <c r="DB138" i="56"/>
  <c r="DA138" i="56"/>
  <c r="CV138" i="56"/>
  <c r="CU138" i="56"/>
  <c r="CT138" i="56"/>
  <c r="CS138" i="56"/>
  <c r="GN138" i="56" s="1"/>
  <c r="CR138" i="56"/>
  <c r="GM138" i="56" s="1"/>
  <c r="CQ138" i="56"/>
  <c r="GL138" i="56" s="1"/>
  <c r="CP138" i="56"/>
  <c r="GJ138" i="56" s="1"/>
  <c r="GK138" i="56" s="1"/>
  <c r="CO138" i="56"/>
  <c r="DZ138" i="56" s="1"/>
  <c r="CN138" i="56"/>
  <c r="DY138" i="56" s="1"/>
  <c r="CM138" i="56"/>
  <c r="DX138" i="56" s="1"/>
  <c r="CL138" i="56"/>
  <c r="DW138" i="56" s="1"/>
  <c r="CG138" i="56" a="1"/>
  <c r="CG138" i="56" s="1"/>
  <c r="AV138" i="56"/>
  <c r="J138" i="56"/>
  <c r="G138" i="56"/>
  <c r="HX137" i="56" a="1"/>
  <c r="HX137" i="56" s="1"/>
  <c r="IW137" i="56" s="1"/>
  <c r="HW137" i="56" a="1"/>
  <c r="HW137" i="56" s="1"/>
  <c r="IV137" i="56" s="1"/>
  <c r="HV137" i="56" a="1"/>
  <c r="HV137" i="56" s="1"/>
  <c r="IU137" i="56" s="1"/>
  <c r="HU137" i="56" a="1"/>
  <c r="HU137" i="56" s="1"/>
  <c r="IT137" i="56" s="1"/>
  <c r="HT137" i="56" a="1"/>
  <c r="HT137" i="56" s="1"/>
  <c r="IS137" i="56" s="1"/>
  <c r="HS137" i="56" a="1"/>
  <c r="HS137" i="56" s="1"/>
  <c r="IR137" i="56" s="1"/>
  <c r="HR137" i="56" a="1"/>
  <c r="HR137" i="56" s="1"/>
  <c r="IQ137" i="56" s="1"/>
  <c r="HQ137" i="56" a="1"/>
  <c r="HQ137" i="56" s="1"/>
  <c r="IP137" i="56" s="1"/>
  <c r="HP137" i="56" a="1"/>
  <c r="HP137" i="56" s="1"/>
  <c r="IO137" i="56" s="1"/>
  <c r="HL137" i="56"/>
  <c r="HJ137" i="56"/>
  <c r="HH137" i="56"/>
  <c r="HB137" i="56"/>
  <c r="HA137" i="56"/>
  <c r="GZ137" i="56"/>
  <c r="GY137" i="56"/>
  <c r="GX137" i="56"/>
  <c r="GW137" i="56"/>
  <c r="GV137" i="56"/>
  <c r="GU137" i="56"/>
  <c r="GT137" i="56"/>
  <c r="GP137" i="56"/>
  <c r="GI137" i="56"/>
  <c r="GH137" i="56"/>
  <c r="GG137" i="56"/>
  <c r="GF137" i="56"/>
  <c r="GE137" i="56"/>
  <c r="GB137" i="56"/>
  <c r="GA137" i="56"/>
  <c r="FZ137" i="56"/>
  <c r="FY137" i="56"/>
  <c r="FW137" i="56"/>
  <c r="FV137" i="56"/>
  <c r="FU137" i="56"/>
  <c r="FT137" i="56"/>
  <c r="FS137" i="56"/>
  <c r="FR137" i="56"/>
  <c r="FQ137" i="56"/>
  <c r="FJ137" i="56"/>
  <c r="FI137" i="56"/>
  <c r="FH137" i="56"/>
  <c r="FG137" i="56"/>
  <c r="FF137" i="56"/>
  <c r="FE137" i="56"/>
  <c r="FD137" i="56"/>
  <c r="FB137" i="56"/>
  <c r="FA137" i="56"/>
  <c r="EZ137" i="56"/>
  <c r="EY137" i="56"/>
  <c r="EX137" i="56"/>
  <c r="EW137" i="56"/>
  <c r="EV137" i="56"/>
  <c r="EU137" i="56"/>
  <c r="ET137" i="56"/>
  <c r="ES137" i="56"/>
  <c r="ER137" i="56"/>
  <c r="EQ137" i="56"/>
  <c r="EP137" i="56"/>
  <c r="EO137" i="56"/>
  <c r="EN137" i="56"/>
  <c r="EM137" i="56"/>
  <c r="EL137" i="56"/>
  <c r="EK137" i="56"/>
  <c r="EJ137" i="56"/>
  <c r="EI137" i="56"/>
  <c r="EH137" i="56"/>
  <c r="EG137" i="56"/>
  <c r="EF137" i="56"/>
  <c r="EE137" i="56"/>
  <c r="ED137" i="56"/>
  <c r="EC137" i="56"/>
  <c r="EB137" i="56"/>
  <c r="EA137" i="56"/>
  <c r="DU137" i="56"/>
  <c r="DT137" i="56"/>
  <c r="DS137" i="56"/>
  <c r="DR137" i="56"/>
  <c r="DQ137" i="56"/>
  <c r="DP137" i="56"/>
  <c r="DO137" i="56"/>
  <c r="DN137" i="56"/>
  <c r="DK137" i="56"/>
  <c r="DJ137" i="56"/>
  <c r="DI137" i="56"/>
  <c r="DH137" i="56"/>
  <c r="DG137" i="56"/>
  <c r="DF137" i="56"/>
  <c r="DE137" i="56"/>
  <c r="DD137" i="56"/>
  <c r="DB137" i="56"/>
  <c r="DA137" i="56"/>
  <c r="CV137" i="56"/>
  <c r="CU137" i="56"/>
  <c r="CT137" i="56"/>
  <c r="CS137" i="56"/>
  <c r="GN137" i="56" s="1"/>
  <c r="CR137" i="56"/>
  <c r="GM137" i="56" s="1"/>
  <c r="CQ137" i="56"/>
  <c r="GL137" i="56" s="1"/>
  <c r="CP137" i="56"/>
  <c r="GJ137" i="56" s="1"/>
  <c r="GK137" i="56" s="1"/>
  <c r="CO137" i="56"/>
  <c r="DZ137" i="56" s="1"/>
  <c r="CN137" i="56"/>
  <c r="DY137" i="56" s="1"/>
  <c r="CM137" i="56"/>
  <c r="DX137" i="56" s="1"/>
  <c r="CL137" i="56"/>
  <c r="DW137" i="56" s="1"/>
  <c r="CG137" i="56" a="1"/>
  <c r="CG137" i="56" s="1"/>
  <c r="IN137" i="56" s="1"/>
  <c r="IX137" i="56" s="1"/>
  <c r="AV137" i="56"/>
  <c r="J137" i="56"/>
  <c r="G137" i="56"/>
  <c r="HX73" i="56" a="1"/>
  <c r="HX73" i="56" s="1"/>
  <c r="IW73" i="56" s="1"/>
  <c r="HW73" i="56" a="1"/>
  <c r="HW73" i="56" s="1"/>
  <c r="IV73" i="56" s="1"/>
  <c r="HV73" i="56" a="1"/>
  <c r="HV73" i="56" s="1"/>
  <c r="IU73" i="56" s="1"/>
  <c r="HU73" i="56" a="1"/>
  <c r="HU73" i="56" s="1"/>
  <c r="IT73" i="56" s="1"/>
  <c r="HT73" i="56" a="1"/>
  <c r="HT73" i="56" s="1"/>
  <c r="IS73" i="56" s="1"/>
  <c r="HS73" i="56" a="1"/>
  <c r="HS73" i="56" s="1"/>
  <c r="IR73" i="56" s="1"/>
  <c r="HR73" i="56" a="1"/>
  <c r="HR73" i="56" s="1"/>
  <c r="IQ73" i="56" s="1"/>
  <c r="HQ73" i="56" a="1"/>
  <c r="HQ73" i="56" s="1"/>
  <c r="IP73" i="56" s="1"/>
  <c r="HP73" i="56" a="1"/>
  <c r="HP73" i="56" s="1"/>
  <c r="IO73" i="56" s="1"/>
  <c r="HL73" i="56"/>
  <c r="HJ73" i="56"/>
  <c r="HH73" i="56"/>
  <c r="HI73" i="56" s="1"/>
  <c r="HB73" i="56"/>
  <c r="HA73" i="56"/>
  <c r="GZ73" i="56"/>
  <c r="GY73" i="56"/>
  <c r="GX73" i="56"/>
  <c r="GW73" i="56"/>
  <c r="GV73" i="56"/>
  <c r="GU73" i="56"/>
  <c r="GT73" i="56"/>
  <c r="GP73" i="56"/>
  <c r="GI73" i="56"/>
  <c r="GH73" i="56"/>
  <c r="GG73" i="56"/>
  <c r="GF73" i="56"/>
  <c r="GE73" i="56"/>
  <c r="GB73" i="56"/>
  <c r="GA73" i="56"/>
  <c r="FZ73" i="56"/>
  <c r="FY73" i="56"/>
  <c r="FW73" i="56"/>
  <c r="FV73" i="56"/>
  <c r="FU73" i="56"/>
  <c r="FT73" i="56"/>
  <c r="FS73" i="56"/>
  <c r="FR73" i="56"/>
  <c r="FQ73" i="56"/>
  <c r="FJ73" i="56"/>
  <c r="FI73" i="56"/>
  <c r="FH73" i="56"/>
  <c r="FG73" i="56"/>
  <c r="FF73" i="56"/>
  <c r="FP73" i="56" s="1"/>
  <c r="FE73" i="56"/>
  <c r="FD73" i="56"/>
  <c r="FB73" i="56"/>
  <c r="FA73" i="56"/>
  <c r="EZ73" i="56"/>
  <c r="EY73" i="56"/>
  <c r="EX73" i="56"/>
  <c r="EW73" i="56"/>
  <c r="EV73" i="56"/>
  <c r="EU73" i="56"/>
  <c r="ET73" i="56"/>
  <c r="ES73" i="56"/>
  <c r="ER73" i="56"/>
  <c r="EQ73" i="56"/>
  <c r="EP73" i="56"/>
  <c r="EO73" i="56"/>
  <c r="EN73" i="56"/>
  <c r="EM73" i="56"/>
  <c r="EL73" i="56"/>
  <c r="EK73" i="56"/>
  <c r="EJ73" i="56"/>
  <c r="EI73" i="56"/>
  <c r="EH73" i="56"/>
  <c r="EG73" i="56"/>
  <c r="EF73" i="56"/>
  <c r="EE73" i="56"/>
  <c r="ED73" i="56"/>
  <c r="EC73" i="56"/>
  <c r="EB73" i="56"/>
  <c r="EA73" i="56"/>
  <c r="DU73" i="56"/>
  <c r="DT73" i="56"/>
  <c r="DS73" i="56"/>
  <c r="DR73" i="56"/>
  <c r="DQ73" i="56"/>
  <c r="DP73" i="56"/>
  <c r="DO73" i="56"/>
  <c r="DN73" i="56"/>
  <c r="DK73" i="56"/>
  <c r="DJ73" i="56"/>
  <c r="DI73" i="56"/>
  <c r="DH73" i="56"/>
  <c r="DG73" i="56"/>
  <c r="DF73" i="56"/>
  <c r="DE73" i="56"/>
  <c r="DD73" i="56"/>
  <c r="DB73" i="56"/>
  <c r="DA73" i="56"/>
  <c r="CV73" i="56"/>
  <c r="CU73" i="56"/>
  <c r="CT73" i="56"/>
  <c r="CS73" i="56"/>
  <c r="GN73" i="56" s="1"/>
  <c r="CR73" i="56"/>
  <c r="GM73" i="56" s="1"/>
  <c r="CQ73" i="56"/>
  <c r="GL73" i="56" s="1"/>
  <c r="CP73" i="56"/>
  <c r="GJ73" i="56" s="1"/>
  <c r="GK73" i="56" s="1"/>
  <c r="CO73" i="56"/>
  <c r="DZ73" i="56" s="1"/>
  <c r="CN73" i="56"/>
  <c r="DY73" i="56" s="1"/>
  <c r="CM73" i="56"/>
  <c r="DX73" i="56" s="1"/>
  <c r="CL73" i="56"/>
  <c r="DW73" i="56" s="1"/>
  <c r="CG73" i="56" a="1"/>
  <c r="CG73" i="56" s="1"/>
  <c r="AV73" i="56"/>
  <c r="J73" i="56"/>
  <c r="G73" i="56"/>
  <c r="HX116" i="56" a="1"/>
  <c r="HX116" i="56" s="1"/>
  <c r="IW116" i="56" s="1"/>
  <c r="HW116" i="56" a="1"/>
  <c r="HW116" i="56" s="1"/>
  <c r="IV116" i="56" s="1"/>
  <c r="HV116" i="56" a="1"/>
  <c r="HV116" i="56" s="1"/>
  <c r="IU116" i="56" s="1"/>
  <c r="HU116" i="56" a="1"/>
  <c r="HU116" i="56" s="1"/>
  <c r="IT116" i="56" s="1"/>
  <c r="HT116" i="56" a="1"/>
  <c r="HT116" i="56" s="1"/>
  <c r="IS116" i="56" s="1"/>
  <c r="HS116" i="56" a="1"/>
  <c r="HS116" i="56" s="1"/>
  <c r="IR116" i="56" s="1"/>
  <c r="HR116" i="56" a="1"/>
  <c r="HR116" i="56" s="1"/>
  <c r="IQ116" i="56" s="1"/>
  <c r="HQ116" i="56" a="1"/>
  <c r="HQ116" i="56" s="1"/>
  <c r="IP116" i="56" s="1"/>
  <c r="HP116" i="56" a="1"/>
  <c r="HP116" i="56" s="1"/>
  <c r="IO116" i="56" s="1"/>
  <c r="HL116" i="56"/>
  <c r="HJ116" i="56"/>
  <c r="HH116" i="56"/>
  <c r="HB116" i="56"/>
  <c r="HA116" i="56"/>
  <c r="GZ116" i="56"/>
  <c r="GY116" i="56"/>
  <c r="GX116" i="56"/>
  <c r="GW116" i="56"/>
  <c r="GV116" i="56"/>
  <c r="GU116" i="56"/>
  <c r="GT116" i="56"/>
  <c r="GP116" i="56"/>
  <c r="GI116" i="56"/>
  <c r="GH116" i="56"/>
  <c r="GG116" i="56"/>
  <c r="GF116" i="56"/>
  <c r="GE116" i="56"/>
  <c r="GB116" i="56"/>
  <c r="GA116" i="56"/>
  <c r="FZ116" i="56"/>
  <c r="FY116" i="56"/>
  <c r="FW116" i="56"/>
  <c r="FV116" i="56"/>
  <c r="FU116" i="56"/>
  <c r="FT116" i="56"/>
  <c r="FS116" i="56"/>
  <c r="FR116" i="56"/>
  <c r="FQ116" i="56"/>
  <c r="FJ116" i="56"/>
  <c r="FI116" i="56"/>
  <c r="FH116" i="56"/>
  <c r="FG116" i="56"/>
  <c r="FF116" i="56"/>
  <c r="FE116" i="56"/>
  <c r="FD116" i="56"/>
  <c r="FB116" i="56"/>
  <c r="FA116" i="56"/>
  <c r="EZ116" i="56"/>
  <c r="EY116" i="56"/>
  <c r="EX116" i="56"/>
  <c r="EW116" i="56"/>
  <c r="EV116" i="56"/>
  <c r="EU116" i="56"/>
  <c r="ET116" i="56"/>
  <c r="ES116" i="56"/>
  <c r="ER116" i="56"/>
  <c r="EQ116" i="56"/>
  <c r="EP116" i="56"/>
  <c r="EO116" i="56"/>
  <c r="EN116" i="56"/>
  <c r="EM116" i="56"/>
  <c r="EL116" i="56"/>
  <c r="EK116" i="56"/>
  <c r="EJ116" i="56"/>
  <c r="EI116" i="56"/>
  <c r="EH116" i="56"/>
  <c r="EG116" i="56"/>
  <c r="EF116" i="56"/>
  <c r="EE116" i="56"/>
  <c r="ED116" i="56"/>
  <c r="EC116" i="56"/>
  <c r="EB116" i="56"/>
  <c r="EA116" i="56"/>
  <c r="DU116" i="56"/>
  <c r="DT116" i="56"/>
  <c r="DS116" i="56"/>
  <c r="DR116" i="56"/>
  <c r="DQ116" i="56"/>
  <c r="DP116" i="56"/>
  <c r="DO116" i="56"/>
  <c r="DN116" i="56"/>
  <c r="DK116" i="56"/>
  <c r="DJ116" i="56"/>
  <c r="DI116" i="56"/>
  <c r="DH116" i="56"/>
  <c r="DG116" i="56"/>
  <c r="DF116" i="56"/>
  <c r="DE116" i="56"/>
  <c r="DD116" i="56"/>
  <c r="DB116" i="56"/>
  <c r="DA116" i="56"/>
  <c r="CV116" i="56"/>
  <c r="CU116" i="56"/>
  <c r="CT116" i="56"/>
  <c r="CS116" i="56"/>
  <c r="GN116" i="56" s="1"/>
  <c r="CR116" i="56"/>
  <c r="GM116" i="56" s="1"/>
  <c r="CQ116" i="56"/>
  <c r="GL116" i="56" s="1"/>
  <c r="CP116" i="56"/>
  <c r="GJ116" i="56" s="1"/>
  <c r="GK116" i="56" s="1"/>
  <c r="CO116" i="56"/>
  <c r="DZ116" i="56" s="1"/>
  <c r="CN116" i="56"/>
  <c r="DY116" i="56" s="1"/>
  <c r="CM116" i="56"/>
  <c r="DX116" i="56" s="1"/>
  <c r="CL116" i="56"/>
  <c r="DW116" i="56" s="1"/>
  <c r="CG116" i="56" a="1"/>
  <c r="CG116" i="56" s="1"/>
  <c r="AV116" i="56"/>
  <c r="J116" i="56"/>
  <c r="G116" i="56"/>
  <c r="HX91" i="56" a="1"/>
  <c r="HX91" i="56" s="1"/>
  <c r="IW91" i="56" s="1"/>
  <c r="HW91" i="56" a="1"/>
  <c r="HW91" i="56" s="1"/>
  <c r="IV91" i="56" s="1"/>
  <c r="HV91" i="56" a="1"/>
  <c r="HV91" i="56" s="1"/>
  <c r="IU91" i="56" s="1"/>
  <c r="HU91" i="56" a="1"/>
  <c r="HU91" i="56" s="1"/>
  <c r="IT91" i="56" s="1"/>
  <c r="HT91" i="56" a="1"/>
  <c r="HT91" i="56" s="1"/>
  <c r="IS91" i="56" s="1"/>
  <c r="HS91" i="56" a="1"/>
  <c r="HS91" i="56" s="1"/>
  <c r="IR91" i="56" s="1"/>
  <c r="HR91" i="56" a="1"/>
  <c r="HR91" i="56" s="1"/>
  <c r="IQ91" i="56" s="1"/>
  <c r="HQ91" i="56" a="1"/>
  <c r="HQ91" i="56" s="1"/>
  <c r="IP91" i="56" s="1"/>
  <c r="HP91" i="56" a="1"/>
  <c r="HP91" i="56" s="1"/>
  <c r="IO91" i="56" s="1"/>
  <c r="HL91" i="56"/>
  <c r="HJ91" i="56"/>
  <c r="HH91" i="56"/>
  <c r="HI91" i="56" s="1"/>
  <c r="HB91" i="56"/>
  <c r="HA91" i="56"/>
  <c r="GZ91" i="56"/>
  <c r="GY91" i="56"/>
  <c r="GX91" i="56"/>
  <c r="GW91" i="56"/>
  <c r="GV91" i="56"/>
  <c r="GU91" i="56"/>
  <c r="GT91" i="56"/>
  <c r="GP91" i="56"/>
  <c r="GI91" i="56"/>
  <c r="GH91" i="56"/>
  <c r="GG91" i="56"/>
  <c r="GF91" i="56"/>
  <c r="GE91" i="56"/>
  <c r="GB91" i="56"/>
  <c r="GA91" i="56"/>
  <c r="FZ91" i="56"/>
  <c r="FY91" i="56"/>
  <c r="FW91" i="56"/>
  <c r="FV91" i="56"/>
  <c r="FU91" i="56"/>
  <c r="FT91" i="56"/>
  <c r="FS91" i="56"/>
  <c r="FR91" i="56"/>
  <c r="FQ91" i="56"/>
  <c r="FJ91" i="56"/>
  <c r="FI91" i="56"/>
  <c r="FH91" i="56"/>
  <c r="FG91" i="56"/>
  <c r="FF91" i="56"/>
  <c r="FP91" i="56" s="1"/>
  <c r="FE91" i="56"/>
  <c r="FD91" i="56"/>
  <c r="FB91" i="56"/>
  <c r="FA91" i="56"/>
  <c r="EZ91" i="56"/>
  <c r="EY91" i="56"/>
  <c r="EX91" i="56"/>
  <c r="EW91" i="56"/>
  <c r="EV91" i="56"/>
  <c r="EU91" i="56"/>
  <c r="ET91" i="56"/>
  <c r="ES91" i="56"/>
  <c r="ER91" i="56"/>
  <c r="EQ91" i="56"/>
  <c r="EP91" i="56"/>
  <c r="EO91" i="56"/>
  <c r="EN91" i="56"/>
  <c r="EM91" i="56"/>
  <c r="EL91" i="56"/>
  <c r="EK91" i="56"/>
  <c r="EJ91" i="56"/>
  <c r="EI91" i="56"/>
  <c r="EH91" i="56"/>
  <c r="EG91" i="56"/>
  <c r="EF91" i="56"/>
  <c r="EE91" i="56"/>
  <c r="ED91" i="56"/>
  <c r="EC91" i="56"/>
  <c r="EB91" i="56"/>
  <c r="EA91" i="56"/>
  <c r="DU91" i="56"/>
  <c r="DT91" i="56"/>
  <c r="DS91" i="56"/>
  <c r="DR91" i="56"/>
  <c r="DQ91" i="56"/>
  <c r="DP91" i="56"/>
  <c r="DO91" i="56"/>
  <c r="DN91" i="56"/>
  <c r="DK91" i="56"/>
  <c r="DJ91" i="56"/>
  <c r="DI91" i="56"/>
  <c r="DH91" i="56"/>
  <c r="DG91" i="56"/>
  <c r="DF91" i="56"/>
  <c r="DE91" i="56"/>
  <c r="DD91" i="56"/>
  <c r="DB91" i="56"/>
  <c r="DA91" i="56"/>
  <c r="CV91" i="56"/>
  <c r="CU91" i="56"/>
  <c r="CT91" i="56"/>
  <c r="CS91" i="56"/>
  <c r="GN91" i="56" s="1"/>
  <c r="CR91" i="56"/>
  <c r="GM91" i="56" s="1"/>
  <c r="CQ91" i="56"/>
  <c r="GL91" i="56" s="1"/>
  <c r="CP91" i="56"/>
  <c r="GJ91" i="56" s="1"/>
  <c r="GK91" i="56" s="1"/>
  <c r="CO91" i="56"/>
  <c r="DZ91" i="56" s="1"/>
  <c r="CN91" i="56"/>
  <c r="DY91" i="56" s="1"/>
  <c r="CM91" i="56"/>
  <c r="DX91" i="56" s="1"/>
  <c r="CL91" i="56"/>
  <c r="DW91" i="56" s="1"/>
  <c r="CG91" i="56" a="1"/>
  <c r="CG91" i="56" s="1"/>
  <c r="AV91" i="56"/>
  <c r="J91" i="56"/>
  <c r="G91" i="56"/>
  <c r="HX54" i="56" a="1"/>
  <c r="HX54" i="56" s="1"/>
  <c r="IW54" i="56" s="1"/>
  <c r="HW54" i="56" a="1"/>
  <c r="HW54" i="56" s="1"/>
  <c r="IV54" i="56" s="1"/>
  <c r="HV54" i="56" a="1"/>
  <c r="HV54" i="56" s="1"/>
  <c r="IU54" i="56" s="1"/>
  <c r="HU54" i="56" a="1"/>
  <c r="HU54" i="56" s="1"/>
  <c r="IT54" i="56" s="1"/>
  <c r="HT54" i="56" a="1"/>
  <c r="HT54" i="56" s="1"/>
  <c r="IS54" i="56" s="1"/>
  <c r="HS54" i="56" a="1"/>
  <c r="HS54" i="56" s="1"/>
  <c r="IR54" i="56" s="1"/>
  <c r="HR54" i="56" a="1"/>
  <c r="HR54" i="56" s="1"/>
  <c r="IQ54" i="56" s="1"/>
  <c r="HQ54" i="56" a="1"/>
  <c r="HQ54" i="56" s="1"/>
  <c r="IP54" i="56" s="1"/>
  <c r="HP54" i="56" a="1"/>
  <c r="HP54" i="56" s="1"/>
  <c r="IO54" i="56" s="1"/>
  <c r="HL54" i="56"/>
  <c r="HJ54" i="56"/>
  <c r="HH54" i="56"/>
  <c r="HB54" i="56"/>
  <c r="HA54" i="56"/>
  <c r="GZ54" i="56"/>
  <c r="GY54" i="56"/>
  <c r="GX54" i="56"/>
  <c r="GW54" i="56"/>
  <c r="GV54" i="56"/>
  <c r="GU54" i="56"/>
  <c r="GT54" i="56"/>
  <c r="GP54" i="56"/>
  <c r="GI54" i="56"/>
  <c r="GH54" i="56"/>
  <c r="GG54" i="56"/>
  <c r="GF54" i="56"/>
  <c r="GE54" i="56"/>
  <c r="GB54" i="56"/>
  <c r="GA54" i="56"/>
  <c r="FZ54" i="56"/>
  <c r="FY54" i="56"/>
  <c r="FW54" i="56"/>
  <c r="FV54" i="56"/>
  <c r="FU54" i="56"/>
  <c r="FT54" i="56"/>
  <c r="FS54" i="56"/>
  <c r="FR54" i="56"/>
  <c r="FQ54" i="56"/>
  <c r="FJ54" i="56"/>
  <c r="FI54" i="56"/>
  <c r="FH54" i="56"/>
  <c r="FG54" i="56"/>
  <c r="FF54" i="56"/>
  <c r="FP54" i="56" s="1"/>
  <c r="FE54" i="56"/>
  <c r="FD54" i="56"/>
  <c r="FB54" i="56"/>
  <c r="FA54" i="56"/>
  <c r="EZ54" i="56"/>
  <c r="EY54" i="56"/>
  <c r="EX54" i="56"/>
  <c r="EW54" i="56"/>
  <c r="EV54" i="56"/>
  <c r="EU54" i="56"/>
  <c r="ET54" i="56"/>
  <c r="ES54" i="56"/>
  <c r="ER54" i="56"/>
  <c r="EQ54" i="56"/>
  <c r="EP54" i="56"/>
  <c r="EO54" i="56"/>
  <c r="EN54" i="56"/>
  <c r="EM54" i="56"/>
  <c r="EL54" i="56"/>
  <c r="EK54" i="56"/>
  <c r="EJ54" i="56"/>
  <c r="EI54" i="56"/>
  <c r="EH54" i="56"/>
  <c r="EG54" i="56"/>
  <c r="EF54" i="56"/>
  <c r="EE54" i="56"/>
  <c r="ED54" i="56"/>
  <c r="EC54" i="56"/>
  <c r="EB54" i="56"/>
  <c r="EA54" i="56"/>
  <c r="DU54" i="56"/>
  <c r="DT54" i="56"/>
  <c r="DS54" i="56"/>
  <c r="DR54" i="56"/>
  <c r="DQ54" i="56"/>
  <c r="DP54" i="56"/>
  <c r="DO54" i="56"/>
  <c r="DN54" i="56"/>
  <c r="DK54" i="56"/>
  <c r="DJ54" i="56"/>
  <c r="DI54" i="56"/>
  <c r="DH54" i="56"/>
  <c r="DG54" i="56"/>
  <c r="DF54" i="56"/>
  <c r="DE54" i="56"/>
  <c r="DD54" i="56"/>
  <c r="DB54" i="56"/>
  <c r="DA54" i="56"/>
  <c r="CV54" i="56"/>
  <c r="CU54" i="56"/>
  <c r="CT54" i="56"/>
  <c r="CS54" i="56"/>
  <c r="GN54" i="56" s="1"/>
  <c r="CR54" i="56"/>
  <c r="GM54" i="56" s="1"/>
  <c r="CQ54" i="56"/>
  <c r="GL54" i="56" s="1"/>
  <c r="CP54" i="56"/>
  <c r="GJ54" i="56" s="1"/>
  <c r="GK54" i="56" s="1"/>
  <c r="CO54" i="56"/>
  <c r="DZ54" i="56" s="1"/>
  <c r="CN54" i="56"/>
  <c r="DY54" i="56" s="1"/>
  <c r="CM54" i="56"/>
  <c r="DX54" i="56" s="1"/>
  <c r="CL54" i="56"/>
  <c r="DW54" i="56" s="1"/>
  <c r="CG54" i="56" a="1"/>
  <c r="CG54" i="56" s="1"/>
  <c r="DM54" i="56" s="1" a="1"/>
  <c r="DM54" i="56" s="1"/>
  <c r="AV54" i="56"/>
  <c r="J54" i="56"/>
  <c r="G54" i="56"/>
  <c r="HX115" i="56" a="1"/>
  <c r="HX115" i="56" s="1"/>
  <c r="IW115" i="56" s="1"/>
  <c r="HW115" i="56" a="1"/>
  <c r="HW115" i="56" s="1"/>
  <c r="IV115" i="56" s="1"/>
  <c r="HV115" i="56" a="1"/>
  <c r="HV115" i="56" s="1"/>
  <c r="IU115" i="56" s="1"/>
  <c r="HU115" i="56" a="1"/>
  <c r="HU115" i="56" s="1"/>
  <c r="IT115" i="56" s="1"/>
  <c r="HT115" i="56" a="1"/>
  <c r="HT115" i="56" s="1"/>
  <c r="IS115" i="56" s="1"/>
  <c r="HS115" i="56" a="1"/>
  <c r="HS115" i="56" s="1"/>
  <c r="IR115" i="56" s="1"/>
  <c r="HR115" i="56" a="1"/>
  <c r="HR115" i="56" s="1"/>
  <c r="IQ115" i="56" s="1"/>
  <c r="HQ115" i="56" a="1"/>
  <c r="HQ115" i="56" s="1"/>
  <c r="IP115" i="56" s="1"/>
  <c r="HP115" i="56" a="1"/>
  <c r="HP115" i="56" s="1"/>
  <c r="IO115" i="56" s="1"/>
  <c r="HL115" i="56"/>
  <c r="HJ115" i="56"/>
  <c r="HH115" i="56"/>
  <c r="HB115" i="56"/>
  <c r="HA115" i="56"/>
  <c r="GZ115" i="56"/>
  <c r="GY115" i="56"/>
  <c r="GX115" i="56"/>
  <c r="GW115" i="56"/>
  <c r="GV115" i="56"/>
  <c r="GU115" i="56"/>
  <c r="GT115" i="56"/>
  <c r="GP115" i="56"/>
  <c r="GI115" i="56"/>
  <c r="GH115" i="56"/>
  <c r="GG115" i="56"/>
  <c r="GF115" i="56"/>
  <c r="GE115" i="56"/>
  <c r="GB115" i="56"/>
  <c r="GA115" i="56"/>
  <c r="FZ115" i="56"/>
  <c r="FY115" i="56"/>
  <c r="FW115" i="56"/>
  <c r="FV115" i="56"/>
  <c r="FU115" i="56"/>
  <c r="FT115" i="56"/>
  <c r="FS115" i="56"/>
  <c r="FR115" i="56"/>
  <c r="FQ115" i="56"/>
  <c r="FJ115" i="56"/>
  <c r="FI115" i="56"/>
  <c r="FH115" i="56"/>
  <c r="FG115" i="56"/>
  <c r="FF115" i="56"/>
  <c r="FE115" i="56"/>
  <c r="FD115" i="56"/>
  <c r="FB115" i="56"/>
  <c r="FA115" i="56"/>
  <c r="EZ115" i="56"/>
  <c r="EY115" i="56"/>
  <c r="EX115" i="56"/>
  <c r="EW115" i="56"/>
  <c r="EV115" i="56"/>
  <c r="EU115" i="56"/>
  <c r="ET115" i="56"/>
  <c r="ES115" i="56"/>
  <c r="ER115" i="56"/>
  <c r="EQ115" i="56"/>
  <c r="EP115" i="56"/>
  <c r="EO115" i="56"/>
  <c r="EN115" i="56"/>
  <c r="EM115" i="56"/>
  <c r="EL115" i="56"/>
  <c r="EK115" i="56"/>
  <c r="EJ115" i="56"/>
  <c r="EI115" i="56"/>
  <c r="EH115" i="56"/>
  <c r="EG115" i="56"/>
  <c r="EF115" i="56"/>
  <c r="EE115" i="56"/>
  <c r="ED115" i="56"/>
  <c r="EC115" i="56"/>
  <c r="EB115" i="56"/>
  <c r="EA115" i="56"/>
  <c r="DU115" i="56"/>
  <c r="DT115" i="56"/>
  <c r="DS115" i="56"/>
  <c r="DR115" i="56"/>
  <c r="DQ115" i="56"/>
  <c r="DP115" i="56"/>
  <c r="DO115" i="56"/>
  <c r="DN115" i="56"/>
  <c r="DK115" i="56"/>
  <c r="DJ115" i="56"/>
  <c r="DI115" i="56"/>
  <c r="DH115" i="56"/>
  <c r="DG115" i="56"/>
  <c r="DF115" i="56"/>
  <c r="DE115" i="56"/>
  <c r="DD115" i="56"/>
  <c r="DB115" i="56"/>
  <c r="DA115" i="56"/>
  <c r="CV115" i="56"/>
  <c r="CU115" i="56"/>
  <c r="CT115" i="56"/>
  <c r="CS115" i="56"/>
  <c r="GN115" i="56" s="1"/>
  <c r="CR115" i="56"/>
  <c r="GM115" i="56" s="1"/>
  <c r="CQ115" i="56"/>
  <c r="GL115" i="56" s="1"/>
  <c r="CP115" i="56"/>
  <c r="GJ115" i="56" s="1"/>
  <c r="GK115" i="56" s="1"/>
  <c r="CO115" i="56"/>
  <c r="DZ115" i="56" s="1"/>
  <c r="CN115" i="56"/>
  <c r="DY115" i="56" s="1"/>
  <c r="CM115" i="56"/>
  <c r="DX115" i="56" s="1"/>
  <c r="CL115" i="56"/>
  <c r="DW115" i="56" s="1"/>
  <c r="CG115" i="56" a="1"/>
  <c r="CG115" i="56" s="1"/>
  <c r="AV115" i="56"/>
  <c r="J115" i="56"/>
  <c r="G115" i="56"/>
  <c r="HX109" i="56" a="1"/>
  <c r="HX109" i="56" s="1"/>
  <c r="IW109" i="56" s="1"/>
  <c r="HW109" i="56" a="1"/>
  <c r="HW109" i="56" s="1"/>
  <c r="IV109" i="56" s="1"/>
  <c r="HV109" i="56" a="1"/>
  <c r="HV109" i="56" s="1"/>
  <c r="IU109" i="56" s="1"/>
  <c r="HU109" i="56" a="1"/>
  <c r="HU109" i="56" s="1"/>
  <c r="IT109" i="56" s="1"/>
  <c r="HT109" i="56" a="1"/>
  <c r="HT109" i="56" s="1"/>
  <c r="IS109" i="56" s="1"/>
  <c r="HS109" i="56" a="1"/>
  <c r="HS109" i="56" s="1"/>
  <c r="IR109" i="56" s="1"/>
  <c r="HR109" i="56" a="1"/>
  <c r="HR109" i="56" s="1"/>
  <c r="IQ109" i="56" s="1"/>
  <c r="HQ109" i="56" a="1"/>
  <c r="HQ109" i="56" s="1"/>
  <c r="IP109" i="56" s="1"/>
  <c r="HP109" i="56" a="1"/>
  <c r="HP109" i="56" s="1"/>
  <c r="IO109" i="56" s="1"/>
  <c r="HL109" i="56"/>
  <c r="HJ109" i="56"/>
  <c r="HH109" i="56"/>
  <c r="HB109" i="56"/>
  <c r="HA109" i="56"/>
  <c r="GZ109" i="56"/>
  <c r="GY109" i="56"/>
  <c r="GX109" i="56"/>
  <c r="GW109" i="56"/>
  <c r="GV109" i="56"/>
  <c r="GU109" i="56"/>
  <c r="GT109" i="56"/>
  <c r="GP109" i="56"/>
  <c r="GI109" i="56"/>
  <c r="GH109" i="56"/>
  <c r="GG109" i="56"/>
  <c r="GF109" i="56"/>
  <c r="GE109" i="56"/>
  <c r="GB109" i="56"/>
  <c r="GA109" i="56"/>
  <c r="FZ109" i="56"/>
  <c r="FY109" i="56"/>
  <c r="FW109" i="56"/>
  <c r="FV109" i="56"/>
  <c r="FU109" i="56"/>
  <c r="FT109" i="56"/>
  <c r="FS109" i="56"/>
  <c r="FR109" i="56"/>
  <c r="FQ109" i="56"/>
  <c r="FJ109" i="56"/>
  <c r="FI109" i="56"/>
  <c r="FH109" i="56"/>
  <c r="FG109" i="56"/>
  <c r="FF109" i="56"/>
  <c r="FP109" i="56" s="1"/>
  <c r="FE109" i="56"/>
  <c r="FD109" i="56"/>
  <c r="FB109" i="56"/>
  <c r="FA109" i="56"/>
  <c r="EZ109" i="56"/>
  <c r="EY109" i="56"/>
  <c r="EX109" i="56"/>
  <c r="EW109" i="56"/>
  <c r="EV109" i="56"/>
  <c r="EU109" i="56"/>
  <c r="ET109" i="56"/>
  <c r="ES109" i="56"/>
  <c r="ER109" i="56"/>
  <c r="EQ109" i="56"/>
  <c r="EP109" i="56"/>
  <c r="EO109" i="56"/>
  <c r="EN109" i="56"/>
  <c r="EM109" i="56"/>
  <c r="EL109" i="56"/>
  <c r="EK109" i="56"/>
  <c r="EJ109" i="56"/>
  <c r="EI109" i="56"/>
  <c r="EH109" i="56"/>
  <c r="EG109" i="56"/>
  <c r="EF109" i="56"/>
  <c r="EE109" i="56"/>
  <c r="ED109" i="56"/>
  <c r="EC109" i="56"/>
  <c r="EB109" i="56"/>
  <c r="EA109" i="56"/>
  <c r="DU109" i="56"/>
  <c r="DT109" i="56"/>
  <c r="DS109" i="56"/>
  <c r="DR109" i="56"/>
  <c r="DQ109" i="56"/>
  <c r="DP109" i="56"/>
  <c r="DO109" i="56"/>
  <c r="DN109" i="56"/>
  <c r="DK109" i="56"/>
  <c r="DJ109" i="56"/>
  <c r="DI109" i="56"/>
  <c r="DH109" i="56"/>
  <c r="DG109" i="56"/>
  <c r="DF109" i="56"/>
  <c r="DE109" i="56"/>
  <c r="DD109" i="56"/>
  <c r="DB109" i="56"/>
  <c r="DA109" i="56"/>
  <c r="CV109" i="56"/>
  <c r="CU109" i="56"/>
  <c r="CT109" i="56"/>
  <c r="CS109" i="56"/>
  <c r="GN109" i="56" s="1"/>
  <c r="CR109" i="56"/>
  <c r="GM109" i="56" s="1"/>
  <c r="CQ109" i="56"/>
  <c r="GL109" i="56" s="1"/>
  <c r="CP109" i="56"/>
  <c r="GJ109" i="56" s="1"/>
  <c r="GK109" i="56" s="1"/>
  <c r="CO109" i="56"/>
  <c r="DZ109" i="56" s="1"/>
  <c r="CN109" i="56"/>
  <c r="DY109" i="56" s="1"/>
  <c r="CM109" i="56"/>
  <c r="DX109" i="56" s="1"/>
  <c r="CL109" i="56"/>
  <c r="DW109" i="56" s="1"/>
  <c r="CG109" i="56" a="1"/>
  <c r="CG109" i="56" s="1"/>
  <c r="AV109" i="56"/>
  <c r="J109" i="56"/>
  <c r="G109" i="56"/>
  <c r="HX157" i="56" a="1"/>
  <c r="HX157" i="56" s="1"/>
  <c r="IW157" i="56" s="1"/>
  <c r="HW157" i="56" a="1"/>
  <c r="HW157" i="56" s="1"/>
  <c r="IV157" i="56" s="1"/>
  <c r="HV157" i="56" a="1"/>
  <c r="HV157" i="56" s="1"/>
  <c r="IU157" i="56" s="1"/>
  <c r="HU157" i="56" a="1"/>
  <c r="HU157" i="56" s="1"/>
  <c r="IT157" i="56" s="1"/>
  <c r="HT157" i="56" a="1"/>
  <c r="HT157" i="56" s="1"/>
  <c r="IS157" i="56" s="1"/>
  <c r="HS157" i="56" a="1"/>
  <c r="HS157" i="56" s="1"/>
  <c r="IR157" i="56" s="1"/>
  <c r="HR157" i="56" a="1"/>
  <c r="HR157" i="56" s="1"/>
  <c r="IQ157" i="56" s="1"/>
  <c r="HQ157" i="56" a="1"/>
  <c r="HQ157" i="56" s="1"/>
  <c r="IP157" i="56" s="1"/>
  <c r="HP157" i="56" a="1"/>
  <c r="HP157" i="56" s="1"/>
  <c r="IO157" i="56" s="1"/>
  <c r="HL157" i="56"/>
  <c r="HJ157" i="56"/>
  <c r="HH157" i="56"/>
  <c r="HB157" i="56"/>
  <c r="HA157" i="56"/>
  <c r="GZ157" i="56"/>
  <c r="GY157" i="56"/>
  <c r="GX157" i="56"/>
  <c r="GW157" i="56"/>
  <c r="GV157" i="56"/>
  <c r="GU157" i="56"/>
  <c r="GT157" i="56"/>
  <c r="GP157" i="56"/>
  <c r="GI157" i="56"/>
  <c r="GH157" i="56"/>
  <c r="GG157" i="56"/>
  <c r="GF157" i="56"/>
  <c r="GE157" i="56"/>
  <c r="GB157" i="56"/>
  <c r="GA157" i="56"/>
  <c r="FZ157" i="56"/>
  <c r="FY157" i="56"/>
  <c r="FW157" i="56"/>
  <c r="FV157" i="56"/>
  <c r="FU157" i="56"/>
  <c r="FT157" i="56"/>
  <c r="FS157" i="56"/>
  <c r="FR157" i="56"/>
  <c r="FQ157" i="56"/>
  <c r="FJ157" i="56"/>
  <c r="FI157" i="56"/>
  <c r="FH157" i="56"/>
  <c r="FG157" i="56"/>
  <c r="FF157" i="56"/>
  <c r="FP157" i="56" s="1"/>
  <c r="FE157" i="56"/>
  <c r="FD157" i="56"/>
  <c r="FB157" i="56"/>
  <c r="FA157" i="56"/>
  <c r="EZ157" i="56"/>
  <c r="EY157" i="56"/>
  <c r="EX157" i="56"/>
  <c r="EW157" i="56"/>
  <c r="EV157" i="56"/>
  <c r="EU157" i="56"/>
  <c r="ET157" i="56"/>
  <c r="ES157" i="56"/>
  <c r="ER157" i="56"/>
  <c r="EQ157" i="56"/>
  <c r="EP157" i="56"/>
  <c r="EO157" i="56"/>
  <c r="EN157" i="56"/>
  <c r="EM157" i="56"/>
  <c r="EL157" i="56"/>
  <c r="EK157" i="56"/>
  <c r="EJ157" i="56"/>
  <c r="EI157" i="56"/>
  <c r="EH157" i="56"/>
  <c r="EG157" i="56"/>
  <c r="EF157" i="56"/>
  <c r="EE157" i="56"/>
  <c r="ED157" i="56"/>
  <c r="EC157" i="56"/>
  <c r="EB157" i="56"/>
  <c r="EA157" i="56"/>
  <c r="DU157" i="56"/>
  <c r="DT157" i="56"/>
  <c r="DS157" i="56"/>
  <c r="DR157" i="56"/>
  <c r="DQ157" i="56"/>
  <c r="DP157" i="56"/>
  <c r="DO157" i="56"/>
  <c r="DN157" i="56"/>
  <c r="DK157" i="56"/>
  <c r="DJ157" i="56"/>
  <c r="DI157" i="56"/>
  <c r="DH157" i="56"/>
  <c r="DG157" i="56"/>
  <c r="DF157" i="56"/>
  <c r="DE157" i="56"/>
  <c r="DD157" i="56"/>
  <c r="DB157" i="56"/>
  <c r="DA157" i="56"/>
  <c r="CV157" i="56"/>
  <c r="CU157" i="56"/>
  <c r="CT157" i="56"/>
  <c r="CS157" i="56"/>
  <c r="GN157" i="56" s="1"/>
  <c r="CR157" i="56"/>
  <c r="GM157" i="56" s="1"/>
  <c r="CQ157" i="56"/>
  <c r="GL157" i="56" s="1"/>
  <c r="CP157" i="56"/>
  <c r="GJ157" i="56" s="1"/>
  <c r="GK157" i="56" s="1"/>
  <c r="CO157" i="56"/>
  <c r="DZ157" i="56" s="1"/>
  <c r="CN157" i="56"/>
  <c r="DY157" i="56" s="1"/>
  <c r="CM157" i="56"/>
  <c r="DX157" i="56" s="1"/>
  <c r="CL157" i="56"/>
  <c r="DW157" i="56" s="1"/>
  <c r="CG157" i="56" a="1"/>
  <c r="CG157" i="56" s="1"/>
  <c r="DM157" i="56" s="1" a="1"/>
  <c r="DM157" i="56" s="1"/>
  <c r="AV157" i="56"/>
  <c r="J157" i="56"/>
  <c r="G157" i="56"/>
  <c r="HX113" i="56" a="1"/>
  <c r="HX113" i="56" s="1"/>
  <c r="IW113" i="56" s="1"/>
  <c r="HW113" i="56" a="1"/>
  <c r="HW113" i="56" s="1"/>
  <c r="IV113" i="56" s="1"/>
  <c r="HV113" i="56" a="1"/>
  <c r="HV113" i="56" s="1"/>
  <c r="IU113" i="56" s="1"/>
  <c r="HU113" i="56" a="1"/>
  <c r="HU113" i="56" s="1"/>
  <c r="IT113" i="56" s="1"/>
  <c r="HT113" i="56" a="1"/>
  <c r="HT113" i="56" s="1"/>
  <c r="IS113" i="56" s="1"/>
  <c r="HS113" i="56" a="1"/>
  <c r="HS113" i="56" s="1"/>
  <c r="IR113" i="56" s="1"/>
  <c r="HR113" i="56" a="1"/>
  <c r="HR113" i="56" s="1"/>
  <c r="IQ113" i="56" s="1"/>
  <c r="HQ113" i="56" a="1"/>
  <c r="HQ113" i="56" s="1"/>
  <c r="IP113" i="56" s="1"/>
  <c r="HP113" i="56" a="1"/>
  <c r="HP113" i="56" s="1"/>
  <c r="IO113" i="56" s="1"/>
  <c r="HL113" i="56"/>
  <c r="HJ113" i="56"/>
  <c r="HH113" i="56"/>
  <c r="HB113" i="56"/>
  <c r="HA113" i="56"/>
  <c r="GZ113" i="56"/>
  <c r="GY113" i="56"/>
  <c r="GX113" i="56"/>
  <c r="GW113" i="56"/>
  <c r="GV113" i="56"/>
  <c r="GU113" i="56"/>
  <c r="GT113" i="56"/>
  <c r="GP113" i="56"/>
  <c r="GI113" i="56"/>
  <c r="GH113" i="56"/>
  <c r="GG113" i="56"/>
  <c r="GF113" i="56"/>
  <c r="GE113" i="56"/>
  <c r="GB113" i="56"/>
  <c r="GA113" i="56"/>
  <c r="FZ113" i="56"/>
  <c r="FY113" i="56"/>
  <c r="FW113" i="56"/>
  <c r="FV113" i="56"/>
  <c r="FU113" i="56"/>
  <c r="FT113" i="56"/>
  <c r="FS113" i="56"/>
  <c r="FR113" i="56"/>
  <c r="FQ113" i="56"/>
  <c r="FJ113" i="56"/>
  <c r="FI113" i="56"/>
  <c r="FH113" i="56"/>
  <c r="FG113" i="56"/>
  <c r="FF113" i="56"/>
  <c r="FE113" i="56"/>
  <c r="FD113" i="56"/>
  <c r="FB113" i="56"/>
  <c r="FA113" i="56"/>
  <c r="EZ113" i="56"/>
  <c r="EY113" i="56"/>
  <c r="EX113" i="56"/>
  <c r="EW113" i="56"/>
  <c r="EV113" i="56"/>
  <c r="EU113" i="56"/>
  <c r="ET113" i="56"/>
  <c r="ES113" i="56"/>
  <c r="ER113" i="56"/>
  <c r="EQ113" i="56"/>
  <c r="EP113" i="56"/>
  <c r="EO113" i="56"/>
  <c r="EN113" i="56"/>
  <c r="EM113" i="56"/>
  <c r="EL113" i="56"/>
  <c r="EK113" i="56"/>
  <c r="EJ113" i="56"/>
  <c r="EI113" i="56"/>
  <c r="EH113" i="56"/>
  <c r="EG113" i="56"/>
  <c r="EF113" i="56"/>
  <c r="EE113" i="56"/>
  <c r="ED113" i="56"/>
  <c r="EC113" i="56"/>
  <c r="EB113" i="56"/>
  <c r="EA113" i="56"/>
  <c r="DU113" i="56"/>
  <c r="DT113" i="56"/>
  <c r="DS113" i="56"/>
  <c r="DR113" i="56"/>
  <c r="DQ113" i="56"/>
  <c r="DP113" i="56"/>
  <c r="DO113" i="56"/>
  <c r="DN113" i="56"/>
  <c r="DK113" i="56"/>
  <c r="DJ113" i="56"/>
  <c r="DI113" i="56"/>
  <c r="DH113" i="56"/>
  <c r="DG113" i="56"/>
  <c r="DF113" i="56"/>
  <c r="DE113" i="56"/>
  <c r="DD113" i="56"/>
  <c r="DB113" i="56"/>
  <c r="DA113" i="56"/>
  <c r="CV113" i="56"/>
  <c r="CU113" i="56"/>
  <c r="CT113" i="56"/>
  <c r="CS113" i="56"/>
  <c r="GN113" i="56" s="1"/>
  <c r="CR113" i="56"/>
  <c r="GM113" i="56" s="1"/>
  <c r="CQ113" i="56"/>
  <c r="GL113" i="56" s="1"/>
  <c r="CP113" i="56"/>
  <c r="GJ113" i="56" s="1"/>
  <c r="GK113" i="56" s="1"/>
  <c r="CO113" i="56"/>
  <c r="DZ113" i="56" s="1"/>
  <c r="CN113" i="56"/>
  <c r="DY113" i="56" s="1"/>
  <c r="CM113" i="56"/>
  <c r="DX113" i="56" s="1"/>
  <c r="CL113" i="56"/>
  <c r="DW113" i="56" s="1"/>
  <c r="CG113" i="56" a="1"/>
  <c r="CG113" i="56" s="1"/>
  <c r="DL113" i="56" s="1"/>
  <c r="AV113" i="56"/>
  <c r="J113" i="56"/>
  <c r="G113" i="56"/>
  <c r="HX156" i="56" a="1"/>
  <c r="HX156" i="56" s="1"/>
  <c r="IW156" i="56" s="1"/>
  <c r="HW156" i="56" a="1"/>
  <c r="HW156" i="56" s="1"/>
  <c r="IV156" i="56" s="1"/>
  <c r="HV156" i="56" a="1"/>
  <c r="HV156" i="56" s="1"/>
  <c r="IU156" i="56" s="1"/>
  <c r="HU156" i="56" a="1"/>
  <c r="HU156" i="56" s="1"/>
  <c r="IT156" i="56" s="1"/>
  <c r="HT156" i="56" a="1"/>
  <c r="HT156" i="56" s="1"/>
  <c r="IS156" i="56" s="1"/>
  <c r="HS156" i="56" a="1"/>
  <c r="HS156" i="56" s="1"/>
  <c r="IR156" i="56" s="1"/>
  <c r="HR156" i="56" a="1"/>
  <c r="HR156" i="56" s="1"/>
  <c r="IQ156" i="56" s="1"/>
  <c r="HQ156" i="56" a="1"/>
  <c r="HQ156" i="56" s="1"/>
  <c r="IP156" i="56" s="1"/>
  <c r="HP156" i="56" a="1"/>
  <c r="HP156" i="56" s="1"/>
  <c r="IO156" i="56" s="1"/>
  <c r="HL156" i="56"/>
  <c r="HJ156" i="56"/>
  <c r="HH156" i="56"/>
  <c r="HB156" i="56"/>
  <c r="HA156" i="56"/>
  <c r="GZ156" i="56"/>
  <c r="GY156" i="56"/>
  <c r="GX156" i="56"/>
  <c r="GW156" i="56"/>
  <c r="GV156" i="56"/>
  <c r="GU156" i="56"/>
  <c r="GT156" i="56"/>
  <c r="GP156" i="56"/>
  <c r="GI156" i="56"/>
  <c r="GH156" i="56"/>
  <c r="GG156" i="56"/>
  <c r="GF156" i="56"/>
  <c r="GE156" i="56"/>
  <c r="GB156" i="56"/>
  <c r="GA156" i="56"/>
  <c r="FZ156" i="56"/>
  <c r="FY156" i="56"/>
  <c r="FW156" i="56"/>
  <c r="FV156" i="56"/>
  <c r="FU156" i="56"/>
  <c r="FT156" i="56"/>
  <c r="FS156" i="56"/>
  <c r="FR156" i="56"/>
  <c r="FQ156" i="56"/>
  <c r="FJ156" i="56"/>
  <c r="FI156" i="56"/>
  <c r="FH156" i="56"/>
  <c r="FG156" i="56"/>
  <c r="FF156" i="56"/>
  <c r="FP156" i="56" s="1"/>
  <c r="FE156" i="56"/>
  <c r="FD156" i="56"/>
  <c r="FB156" i="56"/>
  <c r="FA156" i="56"/>
  <c r="EZ156" i="56"/>
  <c r="EY156" i="56"/>
  <c r="EX156" i="56"/>
  <c r="EW156" i="56"/>
  <c r="EV156" i="56"/>
  <c r="EU156" i="56"/>
  <c r="ET156" i="56"/>
  <c r="ES156" i="56"/>
  <c r="ER156" i="56"/>
  <c r="EQ156" i="56"/>
  <c r="EP156" i="56"/>
  <c r="EO156" i="56"/>
  <c r="EN156" i="56"/>
  <c r="EM156" i="56"/>
  <c r="EL156" i="56"/>
  <c r="EK156" i="56"/>
  <c r="EJ156" i="56"/>
  <c r="EI156" i="56"/>
  <c r="EH156" i="56"/>
  <c r="EG156" i="56"/>
  <c r="EF156" i="56"/>
  <c r="EE156" i="56"/>
  <c r="ED156" i="56"/>
  <c r="EC156" i="56"/>
  <c r="EB156" i="56"/>
  <c r="EA156" i="56"/>
  <c r="DU156" i="56"/>
  <c r="DT156" i="56"/>
  <c r="DS156" i="56"/>
  <c r="DR156" i="56"/>
  <c r="DQ156" i="56"/>
  <c r="DP156" i="56"/>
  <c r="DO156" i="56"/>
  <c r="DN156" i="56"/>
  <c r="DK156" i="56"/>
  <c r="DJ156" i="56"/>
  <c r="DI156" i="56"/>
  <c r="DH156" i="56"/>
  <c r="DG156" i="56"/>
  <c r="DF156" i="56"/>
  <c r="DE156" i="56"/>
  <c r="DD156" i="56"/>
  <c r="DB156" i="56"/>
  <c r="DA156" i="56"/>
  <c r="CV156" i="56"/>
  <c r="CU156" i="56"/>
  <c r="CT156" i="56"/>
  <c r="CS156" i="56"/>
  <c r="GN156" i="56" s="1"/>
  <c r="CR156" i="56"/>
  <c r="GM156" i="56" s="1"/>
  <c r="CQ156" i="56"/>
  <c r="GL156" i="56" s="1"/>
  <c r="CP156" i="56"/>
  <c r="GJ156" i="56" s="1"/>
  <c r="GK156" i="56" s="1"/>
  <c r="CO156" i="56"/>
  <c r="DZ156" i="56" s="1"/>
  <c r="CN156" i="56"/>
  <c r="DY156" i="56" s="1"/>
  <c r="CM156" i="56"/>
  <c r="DX156" i="56" s="1"/>
  <c r="CL156" i="56"/>
  <c r="DW156" i="56" s="1"/>
  <c r="CG156" i="56" a="1"/>
  <c r="CG156" i="56" s="1"/>
  <c r="DL156" i="56" s="1"/>
  <c r="AV156" i="56"/>
  <c r="J156" i="56"/>
  <c r="G156" i="56"/>
  <c r="HX108" i="56" a="1"/>
  <c r="HX108" i="56" s="1"/>
  <c r="IW108" i="56" s="1"/>
  <c r="HW108" i="56" a="1"/>
  <c r="HW108" i="56" s="1"/>
  <c r="IV108" i="56" s="1"/>
  <c r="HV108" i="56" a="1"/>
  <c r="HV108" i="56" s="1"/>
  <c r="IU108" i="56" s="1"/>
  <c r="HU108" i="56" a="1"/>
  <c r="HU108" i="56" s="1"/>
  <c r="IT108" i="56" s="1"/>
  <c r="HT108" i="56" a="1"/>
  <c r="HT108" i="56" s="1"/>
  <c r="IS108" i="56" s="1"/>
  <c r="HS108" i="56" a="1"/>
  <c r="HS108" i="56" s="1"/>
  <c r="IR108" i="56" s="1"/>
  <c r="HR108" i="56" a="1"/>
  <c r="HR108" i="56" s="1"/>
  <c r="IQ108" i="56" s="1"/>
  <c r="HQ108" i="56" a="1"/>
  <c r="HQ108" i="56" s="1"/>
  <c r="IP108" i="56" s="1"/>
  <c r="HP108" i="56" a="1"/>
  <c r="HP108" i="56" s="1"/>
  <c r="IO108" i="56" s="1"/>
  <c r="HL108" i="56"/>
  <c r="HJ108" i="56"/>
  <c r="HH108" i="56"/>
  <c r="HB108" i="56"/>
  <c r="HA108" i="56"/>
  <c r="GZ108" i="56"/>
  <c r="GY108" i="56"/>
  <c r="GX108" i="56"/>
  <c r="GW108" i="56"/>
  <c r="GV108" i="56"/>
  <c r="GU108" i="56"/>
  <c r="GT108" i="56"/>
  <c r="GP108" i="56"/>
  <c r="GI108" i="56"/>
  <c r="GH108" i="56"/>
  <c r="GG108" i="56"/>
  <c r="GF108" i="56"/>
  <c r="GE108" i="56"/>
  <c r="GB108" i="56"/>
  <c r="GA108" i="56"/>
  <c r="FZ108" i="56"/>
  <c r="FY108" i="56"/>
  <c r="FW108" i="56"/>
  <c r="FV108" i="56"/>
  <c r="FU108" i="56"/>
  <c r="FT108" i="56"/>
  <c r="FS108" i="56"/>
  <c r="FR108" i="56"/>
  <c r="FQ108" i="56"/>
  <c r="FJ108" i="56"/>
  <c r="FI108" i="56"/>
  <c r="FH108" i="56"/>
  <c r="FG108" i="56"/>
  <c r="FF108" i="56"/>
  <c r="FP108" i="56" s="1"/>
  <c r="FE108" i="56"/>
  <c r="FD108" i="56"/>
  <c r="FB108" i="56"/>
  <c r="FA108" i="56"/>
  <c r="EZ108" i="56"/>
  <c r="EY108" i="56"/>
  <c r="EX108" i="56"/>
  <c r="EW108" i="56"/>
  <c r="EV108" i="56"/>
  <c r="EU108" i="56"/>
  <c r="ET108" i="56"/>
  <c r="ES108" i="56"/>
  <c r="ER108" i="56"/>
  <c r="EQ108" i="56"/>
  <c r="EP108" i="56"/>
  <c r="EO108" i="56"/>
  <c r="EN108" i="56"/>
  <c r="EM108" i="56"/>
  <c r="EL108" i="56"/>
  <c r="EK108" i="56"/>
  <c r="EJ108" i="56"/>
  <c r="EI108" i="56"/>
  <c r="EH108" i="56"/>
  <c r="EG108" i="56"/>
  <c r="EF108" i="56"/>
  <c r="EE108" i="56"/>
  <c r="ED108" i="56"/>
  <c r="EC108" i="56"/>
  <c r="EB108" i="56"/>
  <c r="EA108" i="56"/>
  <c r="DU108" i="56"/>
  <c r="DT108" i="56"/>
  <c r="DS108" i="56"/>
  <c r="DR108" i="56"/>
  <c r="DQ108" i="56"/>
  <c r="DP108" i="56"/>
  <c r="DO108" i="56"/>
  <c r="DN108" i="56"/>
  <c r="DK108" i="56"/>
  <c r="DJ108" i="56"/>
  <c r="DI108" i="56"/>
  <c r="DH108" i="56"/>
  <c r="DG108" i="56"/>
  <c r="DF108" i="56"/>
  <c r="DE108" i="56"/>
  <c r="DD108" i="56"/>
  <c r="DB108" i="56"/>
  <c r="DA108" i="56"/>
  <c r="CV108" i="56"/>
  <c r="CU108" i="56"/>
  <c r="CT108" i="56"/>
  <c r="CS108" i="56"/>
  <c r="GN108" i="56" s="1"/>
  <c r="CR108" i="56"/>
  <c r="GM108" i="56" s="1"/>
  <c r="CQ108" i="56"/>
  <c r="GL108" i="56" s="1"/>
  <c r="CP108" i="56"/>
  <c r="GJ108" i="56" s="1"/>
  <c r="GK108" i="56" s="1"/>
  <c r="CO108" i="56"/>
  <c r="DZ108" i="56" s="1"/>
  <c r="CN108" i="56"/>
  <c r="DY108" i="56" s="1"/>
  <c r="CM108" i="56"/>
  <c r="DX108" i="56" s="1"/>
  <c r="CL108" i="56"/>
  <c r="DW108" i="56" s="1"/>
  <c r="CG108" i="56" a="1"/>
  <c r="CG108" i="56" s="1"/>
  <c r="AV108" i="56"/>
  <c r="J108" i="56"/>
  <c r="G108" i="56"/>
  <c r="HX89" i="56" a="1"/>
  <c r="HX89" i="56" s="1"/>
  <c r="IW89" i="56" s="1"/>
  <c r="HW89" i="56" a="1"/>
  <c r="HW89" i="56" s="1"/>
  <c r="IV89" i="56" s="1"/>
  <c r="HV89" i="56" a="1"/>
  <c r="HV89" i="56" s="1"/>
  <c r="IU89" i="56" s="1"/>
  <c r="HU89" i="56" a="1"/>
  <c r="HU89" i="56" s="1"/>
  <c r="IT89" i="56" s="1"/>
  <c r="HT89" i="56" a="1"/>
  <c r="HT89" i="56" s="1"/>
  <c r="HS89" i="56" a="1"/>
  <c r="HS89" i="56" s="1"/>
  <c r="IR89" i="56" s="1"/>
  <c r="HR89" i="56" a="1"/>
  <c r="HR89" i="56" s="1"/>
  <c r="IQ89" i="56" s="1"/>
  <c r="HQ89" i="56" a="1"/>
  <c r="HQ89" i="56" s="1"/>
  <c r="IP89" i="56" s="1"/>
  <c r="HP89" i="56" a="1"/>
  <c r="HP89" i="56" s="1"/>
  <c r="IO89" i="56" s="1"/>
  <c r="HL89" i="56"/>
  <c r="HJ89" i="56"/>
  <c r="HH89" i="56"/>
  <c r="HB89" i="56"/>
  <c r="HA89" i="56"/>
  <c r="GZ89" i="56"/>
  <c r="GY89" i="56"/>
  <c r="GX89" i="56"/>
  <c r="GW89" i="56"/>
  <c r="GV89" i="56"/>
  <c r="GU89" i="56"/>
  <c r="GT89" i="56"/>
  <c r="GP89" i="56"/>
  <c r="GI89" i="56"/>
  <c r="GH89" i="56"/>
  <c r="GG89" i="56"/>
  <c r="GF89" i="56"/>
  <c r="GE89" i="56"/>
  <c r="GB89" i="56"/>
  <c r="GA89" i="56"/>
  <c r="FZ89" i="56"/>
  <c r="FY89" i="56"/>
  <c r="FW89" i="56"/>
  <c r="FV89" i="56"/>
  <c r="FU89" i="56"/>
  <c r="FT89" i="56"/>
  <c r="FS89" i="56"/>
  <c r="FR89" i="56"/>
  <c r="FQ89" i="56"/>
  <c r="FJ89" i="56"/>
  <c r="FI89" i="56"/>
  <c r="FH89" i="56"/>
  <c r="FG89" i="56"/>
  <c r="FF89" i="56"/>
  <c r="FP89" i="56" s="1"/>
  <c r="FE89" i="56"/>
  <c r="FD89" i="56"/>
  <c r="FB89" i="56"/>
  <c r="FA89" i="56"/>
  <c r="EZ89" i="56"/>
  <c r="EY89" i="56"/>
  <c r="EX89" i="56"/>
  <c r="EW89" i="56"/>
  <c r="EV89" i="56"/>
  <c r="EU89" i="56"/>
  <c r="ET89" i="56"/>
  <c r="ES89" i="56"/>
  <c r="ER89" i="56"/>
  <c r="EQ89" i="56"/>
  <c r="EP89" i="56"/>
  <c r="EO89" i="56"/>
  <c r="EN89" i="56"/>
  <c r="EM89" i="56"/>
  <c r="EL89" i="56"/>
  <c r="EK89" i="56"/>
  <c r="EJ89" i="56"/>
  <c r="EI89" i="56"/>
  <c r="EH89" i="56"/>
  <c r="EG89" i="56"/>
  <c r="EF89" i="56"/>
  <c r="EE89" i="56"/>
  <c r="ED89" i="56"/>
  <c r="EC89" i="56"/>
  <c r="EB89" i="56"/>
  <c r="EA89" i="56"/>
  <c r="DU89" i="56"/>
  <c r="DT89" i="56"/>
  <c r="DS89" i="56"/>
  <c r="DR89" i="56"/>
  <c r="DQ89" i="56"/>
  <c r="DP89" i="56"/>
  <c r="DO89" i="56"/>
  <c r="DN89" i="56"/>
  <c r="DK89" i="56"/>
  <c r="DJ89" i="56"/>
  <c r="DI89" i="56"/>
  <c r="DH89" i="56"/>
  <c r="DG89" i="56"/>
  <c r="DF89" i="56"/>
  <c r="DE89" i="56"/>
  <c r="DD89" i="56"/>
  <c r="DB89" i="56"/>
  <c r="DA89" i="56"/>
  <c r="CV89" i="56"/>
  <c r="CU89" i="56"/>
  <c r="CT89" i="56"/>
  <c r="CS89" i="56"/>
  <c r="GN89" i="56" s="1"/>
  <c r="CR89" i="56"/>
  <c r="GM89" i="56" s="1"/>
  <c r="CQ89" i="56"/>
  <c r="GL89" i="56" s="1"/>
  <c r="CP89" i="56"/>
  <c r="GJ89" i="56" s="1"/>
  <c r="GK89" i="56" s="1"/>
  <c r="CO89" i="56"/>
  <c r="DZ89" i="56" s="1"/>
  <c r="CN89" i="56"/>
  <c r="DY89" i="56" s="1"/>
  <c r="CM89" i="56"/>
  <c r="DX89" i="56" s="1"/>
  <c r="CL89" i="56"/>
  <c r="DW89" i="56" s="1"/>
  <c r="CG89" i="56" a="1"/>
  <c r="CG89" i="56" s="1"/>
  <c r="IM89" i="56" s="1"/>
  <c r="AV89" i="56"/>
  <c r="J89" i="56"/>
  <c r="G89" i="56"/>
  <c r="HX70" i="56" a="1"/>
  <c r="HX70" i="56" s="1"/>
  <c r="IW70" i="56" s="1"/>
  <c r="HW70" i="56" a="1"/>
  <c r="HW70" i="56" s="1"/>
  <c r="IV70" i="56" s="1"/>
  <c r="HV70" i="56" a="1"/>
  <c r="HV70" i="56" s="1"/>
  <c r="IU70" i="56" s="1"/>
  <c r="HU70" i="56" a="1"/>
  <c r="HU70" i="56" s="1"/>
  <c r="IT70" i="56" s="1"/>
  <c r="HT70" i="56" a="1"/>
  <c r="HT70" i="56" s="1"/>
  <c r="IS70" i="56" s="1"/>
  <c r="HS70" i="56" a="1"/>
  <c r="HS70" i="56" s="1"/>
  <c r="IR70" i="56" s="1"/>
  <c r="HR70" i="56" a="1"/>
  <c r="HR70" i="56" s="1"/>
  <c r="IQ70" i="56" s="1"/>
  <c r="HQ70" i="56" a="1"/>
  <c r="HQ70" i="56" s="1"/>
  <c r="IP70" i="56" s="1"/>
  <c r="HP70" i="56" a="1"/>
  <c r="HP70" i="56" s="1"/>
  <c r="IO70" i="56" s="1"/>
  <c r="HL70" i="56"/>
  <c r="HJ70" i="56"/>
  <c r="HH70" i="56"/>
  <c r="HB70" i="56"/>
  <c r="HA70" i="56"/>
  <c r="GZ70" i="56"/>
  <c r="GY70" i="56"/>
  <c r="GX70" i="56"/>
  <c r="GW70" i="56"/>
  <c r="GV70" i="56"/>
  <c r="GU70" i="56"/>
  <c r="GT70" i="56"/>
  <c r="GP70" i="56"/>
  <c r="GI70" i="56"/>
  <c r="GH70" i="56"/>
  <c r="GG70" i="56"/>
  <c r="GF70" i="56"/>
  <c r="GE70" i="56"/>
  <c r="GB70" i="56"/>
  <c r="GA70" i="56"/>
  <c r="FZ70" i="56"/>
  <c r="FY70" i="56"/>
  <c r="FW70" i="56"/>
  <c r="FV70" i="56"/>
  <c r="FU70" i="56"/>
  <c r="FT70" i="56"/>
  <c r="FS70" i="56"/>
  <c r="FR70" i="56"/>
  <c r="FQ70" i="56"/>
  <c r="FJ70" i="56"/>
  <c r="FI70" i="56"/>
  <c r="FH70" i="56"/>
  <c r="FG70" i="56"/>
  <c r="FF70" i="56"/>
  <c r="FP70" i="56" s="1"/>
  <c r="FE70" i="56"/>
  <c r="FD70" i="56"/>
  <c r="FB70" i="56"/>
  <c r="FA70" i="56"/>
  <c r="EZ70" i="56"/>
  <c r="EY70" i="56"/>
  <c r="EX70" i="56"/>
  <c r="EW70" i="56"/>
  <c r="EV70" i="56"/>
  <c r="EU70" i="56"/>
  <c r="ET70" i="56"/>
  <c r="ES70" i="56"/>
  <c r="ER70" i="56"/>
  <c r="EQ70" i="56"/>
  <c r="EP70" i="56"/>
  <c r="EO70" i="56"/>
  <c r="EN70" i="56"/>
  <c r="EM70" i="56"/>
  <c r="EL70" i="56"/>
  <c r="EK70" i="56"/>
  <c r="EJ70" i="56"/>
  <c r="EI70" i="56"/>
  <c r="EH70" i="56"/>
  <c r="EG70" i="56"/>
  <c r="EF70" i="56"/>
  <c r="EE70" i="56"/>
  <c r="ED70" i="56"/>
  <c r="EC70" i="56"/>
  <c r="EB70" i="56"/>
  <c r="EA70" i="56"/>
  <c r="DU70" i="56"/>
  <c r="DT70" i="56"/>
  <c r="DS70" i="56"/>
  <c r="DR70" i="56"/>
  <c r="DQ70" i="56"/>
  <c r="DP70" i="56"/>
  <c r="DO70" i="56"/>
  <c r="DN70" i="56"/>
  <c r="DK70" i="56"/>
  <c r="DJ70" i="56"/>
  <c r="DI70" i="56"/>
  <c r="DH70" i="56"/>
  <c r="DG70" i="56"/>
  <c r="DF70" i="56"/>
  <c r="DE70" i="56"/>
  <c r="DD70" i="56"/>
  <c r="DB70" i="56"/>
  <c r="DA70" i="56"/>
  <c r="CV70" i="56"/>
  <c r="CU70" i="56"/>
  <c r="CT70" i="56"/>
  <c r="CS70" i="56"/>
  <c r="GN70" i="56" s="1"/>
  <c r="CR70" i="56"/>
  <c r="GM70" i="56" s="1"/>
  <c r="CQ70" i="56"/>
  <c r="GL70" i="56" s="1"/>
  <c r="CP70" i="56"/>
  <c r="GJ70" i="56" s="1"/>
  <c r="GK70" i="56" s="1"/>
  <c r="CO70" i="56"/>
  <c r="DZ70" i="56" s="1"/>
  <c r="CN70" i="56"/>
  <c r="DY70" i="56" s="1"/>
  <c r="CM70" i="56"/>
  <c r="DX70" i="56" s="1"/>
  <c r="CL70" i="56"/>
  <c r="DW70" i="56" s="1"/>
  <c r="CG70" i="56" a="1"/>
  <c r="CG70" i="56" s="1"/>
  <c r="AV70" i="56"/>
  <c r="J70" i="56"/>
  <c r="G70" i="56"/>
  <c r="HX103" i="56" a="1"/>
  <c r="HX103" i="56" s="1"/>
  <c r="IW103" i="56" s="1"/>
  <c r="HW103" i="56" a="1"/>
  <c r="HW103" i="56" s="1"/>
  <c r="IV103" i="56" s="1"/>
  <c r="HV103" i="56" a="1"/>
  <c r="HV103" i="56" s="1"/>
  <c r="IU103" i="56" s="1"/>
  <c r="HU103" i="56" a="1"/>
  <c r="HU103" i="56" s="1"/>
  <c r="IT103" i="56" s="1"/>
  <c r="HT103" i="56" a="1"/>
  <c r="HT103" i="56" s="1"/>
  <c r="IS103" i="56" s="1"/>
  <c r="HS103" i="56" a="1"/>
  <c r="HS103" i="56" s="1"/>
  <c r="IR103" i="56" s="1"/>
  <c r="HR103" i="56" a="1"/>
  <c r="HR103" i="56" s="1"/>
  <c r="IQ103" i="56" s="1"/>
  <c r="HQ103" i="56" a="1"/>
  <c r="HQ103" i="56" s="1"/>
  <c r="IP103" i="56" s="1"/>
  <c r="HP103" i="56" a="1"/>
  <c r="HP103" i="56" s="1"/>
  <c r="IO103" i="56" s="1"/>
  <c r="HL103" i="56"/>
  <c r="HJ103" i="56"/>
  <c r="HH103" i="56"/>
  <c r="HI103" i="56" s="1"/>
  <c r="HB103" i="56"/>
  <c r="HA103" i="56"/>
  <c r="GZ103" i="56"/>
  <c r="GY103" i="56"/>
  <c r="GX103" i="56"/>
  <c r="GW103" i="56"/>
  <c r="GV103" i="56"/>
  <c r="GU103" i="56"/>
  <c r="GT103" i="56"/>
  <c r="GP103" i="56"/>
  <c r="GI103" i="56"/>
  <c r="GH103" i="56"/>
  <c r="GG103" i="56"/>
  <c r="GF103" i="56"/>
  <c r="GE103" i="56"/>
  <c r="GB103" i="56"/>
  <c r="GA103" i="56"/>
  <c r="FZ103" i="56"/>
  <c r="FY103" i="56"/>
  <c r="FW103" i="56"/>
  <c r="FV103" i="56"/>
  <c r="FU103" i="56"/>
  <c r="FT103" i="56"/>
  <c r="FS103" i="56"/>
  <c r="FR103" i="56"/>
  <c r="FQ103" i="56"/>
  <c r="FJ103" i="56"/>
  <c r="FI103" i="56"/>
  <c r="FH103" i="56"/>
  <c r="FG103" i="56"/>
  <c r="FF103" i="56"/>
  <c r="FE103" i="56"/>
  <c r="FD103" i="56"/>
  <c r="FB103" i="56"/>
  <c r="FA103" i="56"/>
  <c r="EZ103" i="56"/>
  <c r="EY103" i="56"/>
  <c r="EX103" i="56"/>
  <c r="EW103" i="56"/>
  <c r="EV103" i="56"/>
  <c r="EU103" i="56"/>
  <c r="ET103" i="56"/>
  <c r="ES103" i="56"/>
  <c r="ER103" i="56"/>
  <c r="EQ103" i="56"/>
  <c r="EP103" i="56"/>
  <c r="EO103" i="56"/>
  <c r="EN103" i="56"/>
  <c r="EM103" i="56"/>
  <c r="EL103" i="56"/>
  <c r="EK103" i="56"/>
  <c r="EJ103" i="56"/>
  <c r="EI103" i="56"/>
  <c r="EH103" i="56"/>
  <c r="EG103" i="56"/>
  <c r="EF103" i="56"/>
  <c r="EE103" i="56"/>
  <c r="ED103" i="56"/>
  <c r="EC103" i="56"/>
  <c r="EB103" i="56"/>
  <c r="EA103" i="56"/>
  <c r="DU103" i="56"/>
  <c r="DT103" i="56"/>
  <c r="DS103" i="56"/>
  <c r="DR103" i="56"/>
  <c r="DQ103" i="56"/>
  <c r="DP103" i="56"/>
  <c r="DO103" i="56"/>
  <c r="DN103" i="56"/>
  <c r="DK103" i="56"/>
  <c r="DJ103" i="56"/>
  <c r="DI103" i="56"/>
  <c r="DH103" i="56"/>
  <c r="DG103" i="56"/>
  <c r="DF103" i="56"/>
  <c r="DE103" i="56"/>
  <c r="DD103" i="56"/>
  <c r="DB103" i="56"/>
  <c r="DA103" i="56"/>
  <c r="CV103" i="56"/>
  <c r="CU103" i="56"/>
  <c r="CT103" i="56"/>
  <c r="CS103" i="56"/>
  <c r="GN103" i="56" s="1"/>
  <c r="CR103" i="56"/>
  <c r="GM103" i="56" s="1"/>
  <c r="CQ103" i="56"/>
  <c r="GL103" i="56" s="1"/>
  <c r="CP103" i="56"/>
  <c r="GJ103" i="56" s="1"/>
  <c r="GK103" i="56" s="1"/>
  <c r="CO103" i="56"/>
  <c r="DZ103" i="56" s="1"/>
  <c r="CN103" i="56"/>
  <c r="DY103" i="56" s="1"/>
  <c r="CM103" i="56"/>
  <c r="DX103" i="56" s="1"/>
  <c r="CL103" i="56"/>
  <c r="DW103" i="56" s="1"/>
  <c r="CG103" i="56" a="1"/>
  <c r="CG103" i="56" s="1"/>
  <c r="IN103" i="56" s="1"/>
  <c r="IX103" i="56" s="1"/>
  <c r="AV103" i="56"/>
  <c r="J103" i="56"/>
  <c r="G103" i="56"/>
  <c r="IL6" i="56"/>
  <c r="HX6" i="56" a="1"/>
  <c r="HX6" i="56" s="1"/>
  <c r="IW6" i="56" s="1"/>
  <c r="HW6" i="56" a="1"/>
  <c r="HW6" i="56" s="1"/>
  <c r="IV6" i="56" s="1"/>
  <c r="HV6" i="56" a="1"/>
  <c r="HV6" i="56" s="1"/>
  <c r="IU6" i="56" s="1"/>
  <c r="HU6" i="56" a="1"/>
  <c r="HU6" i="56" s="1"/>
  <c r="IT6" i="56" s="1"/>
  <c r="HT6" i="56" a="1"/>
  <c r="HT6" i="56" s="1"/>
  <c r="IS6" i="56" s="1"/>
  <c r="HS6" i="56" a="1"/>
  <c r="HS6" i="56" s="1"/>
  <c r="IR6" i="56" s="1"/>
  <c r="HR6" i="56" a="1"/>
  <c r="HR6" i="56" s="1"/>
  <c r="IQ6" i="56" s="1"/>
  <c r="HQ6" i="56" a="1"/>
  <c r="HQ6" i="56" s="1"/>
  <c r="IP6" i="56" s="1"/>
  <c r="HP6" i="56" a="1"/>
  <c r="HP6" i="56" s="1"/>
  <c r="IO6" i="56" s="1"/>
  <c r="HL6" i="56"/>
  <c r="HJ6" i="56"/>
  <c r="HH6" i="56"/>
  <c r="HI6" i="56" s="1"/>
  <c r="HB6" i="56"/>
  <c r="HA6" i="56"/>
  <c r="GZ6" i="56"/>
  <c r="GY6" i="56"/>
  <c r="GX6" i="56"/>
  <c r="GW6" i="56"/>
  <c r="GV6" i="56"/>
  <c r="GU6" i="56"/>
  <c r="GT6" i="56"/>
  <c r="GP6" i="56"/>
  <c r="GI6" i="56"/>
  <c r="GH6" i="56"/>
  <c r="GG6" i="56"/>
  <c r="GF6" i="56"/>
  <c r="GE6" i="56"/>
  <c r="GD6" i="56"/>
  <c r="GC6" i="56"/>
  <c r="GB6" i="56"/>
  <c r="GA6" i="56"/>
  <c r="FZ6" i="56"/>
  <c r="FY6" i="56"/>
  <c r="FX6" i="56"/>
  <c r="FW6" i="56"/>
  <c r="FV6" i="56"/>
  <c r="FU6" i="56"/>
  <c r="FT6" i="56"/>
  <c r="FS6" i="56"/>
  <c r="FR6" i="56"/>
  <c r="FQ6" i="56"/>
  <c r="FJ6" i="56"/>
  <c r="FI6" i="56"/>
  <c r="FH6" i="56"/>
  <c r="FG6" i="56"/>
  <c r="FF6" i="56"/>
  <c r="FE6" i="56"/>
  <c r="FD6" i="56"/>
  <c r="FC6" i="56"/>
  <c r="FB6" i="56"/>
  <c r="FA6" i="56"/>
  <c r="EZ6" i="56"/>
  <c r="EY6" i="56"/>
  <c r="EX6" i="56"/>
  <c r="EW6" i="56"/>
  <c r="EV6" i="56"/>
  <c r="EU6" i="56"/>
  <c r="ET6" i="56"/>
  <c r="ES6" i="56"/>
  <c r="ER6" i="56"/>
  <c r="EQ6" i="56"/>
  <c r="EP6" i="56"/>
  <c r="EO6" i="56"/>
  <c r="EN6" i="56"/>
  <c r="EM6" i="56"/>
  <c r="EL6" i="56"/>
  <c r="EK6" i="56"/>
  <c r="EJ6" i="56"/>
  <c r="EI6" i="56"/>
  <c r="EH6" i="56"/>
  <c r="EG6" i="56"/>
  <c r="EF6" i="56"/>
  <c r="EE6" i="56"/>
  <c r="ED6" i="56"/>
  <c r="EC6" i="56"/>
  <c r="EB6" i="56"/>
  <c r="EA6" i="56"/>
  <c r="DV6" i="56"/>
  <c r="DU6" i="56"/>
  <c r="DT6" i="56"/>
  <c r="DS6" i="56"/>
  <c r="DR6" i="56"/>
  <c r="DQ6" i="56"/>
  <c r="DP6" i="56"/>
  <c r="DO6" i="56"/>
  <c r="DN6" i="56"/>
  <c r="DK6" i="56"/>
  <c r="DJ6" i="56"/>
  <c r="DI6" i="56"/>
  <c r="DH6" i="56"/>
  <c r="DG6" i="56"/>
  <c r="DF6" i="56"/>
  <c r="DE6" i="56"/>
  <c r="DD6" i="56"/>
  <c r="DC6" i="56"/>
  <c r="DB6" i="56"/>
  <c r="DA6" i="56"/>
  <c r="CV6" i="56"/>
  <c r="CU6" i="56"/>
  <c r="CT6" i="56"/>
  <c r="CS6" i="56"/>
  <c r="GN6" i="56" s="1"/>
  <c r="CR6" i="56"/>
  <c r="GM6" i="56" s="1"/>
  <c r="CQ6" i="56"/>
  <c r="GL6" i="56" s="1"/>
  <c r="CP6" i="56"/>
  <c r="GJ6" i="56" s="1"/>
  <c r="GK6" i="56" s="1"/>
  <c r="CO6" i="56"/>
  <c r="DZ6" i="56" s="1"/>
  <c r="CN6" i="56"/>
  <c r="DY6" i="56" s="1"/>
  <c r="CM6" i="56"/>
  <c r="DX6" i="56" s="1"/>
  <c r="CL6" i="56"/>
  <c r="DW6" i="56" s="1"/>
  <c r="CG6" i="56" a="1"/>
  <c r="CG6" i="56" s="1"/>
  <c r="AV6" i="56"/>
  <c r="J6" i="56"/>
  <c r="G6" i="56"/>
  <c r="IL5" i="56"/>
  <c r="HX5" i="56" a="1"/>
  <c r="HX5" i="56" s="1"/>
  <c r="IW5" i="56" s="1"/>
  <c r="HW5" i="56" a="1"/>
  <c r="HW5" i="56" s="1"/>
  <c r="IV5" i="56" s="1"/>
  <c r="HV5" i="56" a="1"/>
  <c r="HV5" i="56" s="1"/>
  <c r="IU5" i="56" s="1"/>
  <c r="HU5" i="56" a="1"/>
  <c r="HU5" i="56" s="1"/>
  <c r="IT5" i="56" s="1"/>
  <c r="HT5" i="56" a="1"/>
  <c r="HT5" i="56" s="1"/>
  <c r="IS5" i="56" s="1"/>
  <c r="HS5" i="56" a="1"/>
  <c r="HS5" i="56" s="1"/>
  <c r="IR5" i="56" s="1"/>
  <c r="HR5" i="56" a="1"/>
  <c r="HR5" i="56" s="1"/>
  <c r="IQ5" i="56" s="1"/>
  <c r="HQ5" i="56" a="1"/>
  <c r="HQ5" i="56" s="1"/>
  <c r="IP5" i="56" s="1"/>
  <c r="HP5" i="56" a="1"/>
  <c r="HP5" i="56" s="1"/>
  <c r="IO5" i="56" s="1"/>
  <c r="HL5" i="56"/>
  <c r="HJ5" i="56"/>
  <c r="HH5" i="56"/>
  <c r="HB5" i="56"/>
  <c r="HA5" i="56"/>
  <c r="GZ5" i="56"/>
  <c r="GY5" i="56"/>
  <c r="GX5" i="56"/>
  <c r="GW5" i="56"/>
  <c r="GV5" i="56"/>
  <c r="GU5" i="56"/>
  <c r="GT5" i="56"/>
  <c r="GP5" i="56"/>
  <c r="GI5" i="56"/>
  <c r="GH5" i="56"/>
  <c r="GG5" i="56"/>
  <c r="GF5" i="56"/>
  <c r="GE5" i="56"/>
  <c r="GD5" i="56"/>
  <c r="GC5" i="56"/>
  <c r="GB5" i="56"/>
  <c r="GA5" i="56"/>
  <c r="FZ5" i="56"/>
  <c r="FY5" i="56"/>
  <c r="FX5" i="56"/>
  <c r="FW5" i="56"/>
  <c r="FV5" i="56"/>
  <c r="FU5" i="56"/>
  <c r="FT5" i="56"/>
  <c r="FS5" i="56"/>
  <c r="FR5" i="56"/>
  <c r="FQ5" i="56"/>
  <c r="FJ5" i="56"/>
  <c r="FI5" i="56"/>
  <c r="FH5" i="56"/>
  <c r="FG5" i="56"/>
  <c r="FF5" i="56"/>
  <c r="FP5" i="56" s="1"/>
  <c r="FE5" i="56"/>
  <c r="FD5" i="56"/>
  <c r="FC5" i="56"/>
  <c r="FB5" i="56"/>
  <c r="FA5" i="56"/>
  <c r="EZ5" i="56"/>
  <c r="EY5" i="56"/>
  <c r="EX5" i="56"/>
  <c r="EW5" i="56"/>
  <c r="EV5" i="56"/>
  <c r="EU5" i="56"/>
  <c r="ET5" i="56"/>
  <c r="ES5" i="56"/>
  <c r="ER5" i="56"/>
  <c r="EQ5" i="56"/>
  <c r="EP5" i="56"/>
  <c r="EO5" i="56"/>
  <c r="EN5" i="56"/>
  <c r="EM5" i="56"/>
  <c r="EL5" i="56"/>
  <c r="EK5" i="56"/>
  <c r="EJ5" i="56"/>
  <c r="EI5" i="56"/>
  <c r="EH5" i="56"/>
  <c r="EG5" i="56"/>
  <c r="EF5" i="56"/>
  <c r="EE5" i="56"/>
  <c r="ED5" i="56"/>
  <c r="EC5" i="56"/>
  <c r="EB5" i="56"/>
  <c r="EA5" i="56"/>
  <c r="DV5" i="56"/>
  <c r="DU5" i="56"/>
  <c r="DT5" i="56"/>
  <c r="DS5" i="56"/>
  <c r="DR5" i="56"/>
  <c r="DQ5" i="56"/>
  <c r="DP5" i="56"/>
  <c r="DO5" i="56"/>
  <c r="DN5" i="56"/>
  <c r="DK5" i="56"/>
  <c r="DJ5" i="56"/>
  <c r="DI5" i="56"/>
  <c r="DH5" i="56"/>
  <c r="DG5" i="56"/>
  <c r="DF5" i="56"/>
  <c r="DE5" i="56"/>
  <c r="DD5" i="56"/>
  <c r="DC5" i="56"/>
  <c r="DB5" i="56"/>
  <c r="DA5" i="56"/>
  <c r="CV5" i="56"/>
  <c r="CU5" i="56"/>
  <c r="CT5" i="56"/>
  <c r="CS5" i="56"/>
  <c r="GN5" i="56" s="1"/>
  <c r="CR5" i="56"/>
  <c r="GM5" i="56" s="1"/>
  <c r="CQ5" i="56"/>
  <c r="GL5" i="56" s="1"/>
  <c r="CP5" i="56"/>
  <c r="GJ5" i="56" s="1"/>
  <c r="GK5" i="56" s="1"/>
  <c r="CO5" i="56"/>
  <c r="DZ5" i="56" s="1"/>
  <c r="CN5" i="56"/>
  <c r="DY5" i="56" s="1"/>
  <c r="CM5" i="56"/>
  <c r="DX5" i="56" s="1"/>
  <c r="CL5" i="56"/>
  <c r="DW5" i="56" s="1"/>
  <c r="CG5" i="56" a="1"/>
  <c r="CG5" i="56" s="1"/>
  <c r="CK5" i="56" s="1"/>
  <c r="CZ5" i="56" s="1"/>
  <c r="AV5" i="56"/>
  <c r="J5" i="56"/>
  <c r="G5" i="56"/>
  <c r="HX112" i="56" a="1"/>
  <c r="HX112" i="56" s="1"/>
  <c r="IW112" i="56" s="1"/>
  <c r="HW112" i="56" a="1"/>
  <c r="HW112" i="56" s="1"/>
  <c r="IV112" i="56" s="1"/>
  <c r="HV112" i="56" a="1"/>
  <c r="HV112" i="56" s="1"/>
  <c r="IU112" i="56" s="1"/>
  <c r="HU112" i="56" a="1"/>
  <c r="HU112" i="56" s="1"/>
  <c r="IT112" i="56" s="1"/>
  <c r="HT112" i="56" a="1"/>
  <c r="HT112" i="56" s="1"/>
  <c r="IS112" i="56" s="1"/>
  <c r="HS112" i="56" a="1"/>
  <c r="HS112" i="56" s="1"/>
  <c r="IR112" i="56" s="1"/>
  <c r="HR112" i="56" a="1"/>
  <c r="HR112" i="56" s="1"/>
  <c r="IQ112" i="56" s="1"/>
  <c r="HQ112" i="56" a="1"/>
  <c r="HQ112" i="56" s="1"/>
  <c r="IP112" i="56" s="1"/>
  <c r="HP112" i="56" a="1"/>
  <c r="HP112" i="56" s="1"/>
  <c r="IO112" i="56" s="1"/>
  <c r="HL112" i="56"/>
  <c r="HJ112" i="56"/>
  <c r="HH112" i="56"/>
  <c r="HB112" i="56"/>
  <c r="HA112" i="56"/>
  <c r="GZ112" i="56"/>
  <c r="GY112" i="56"/>
  <c r="GX112" i="56"/>
  <c r="GW112" i="56"/>
  <c r="GV112" i="56"/>
  <c r="GU112" i="56"/>
  <c r="GT112" i="56"/>
  <c r="GP112" i="56"/>
  <c r="GI112" i="56"/>
  <c r="GH112" i="56"/>
  <c r="GG112" i="56"/>
  <c r="GF112" i="56"/>
  <c r="GE112" i="56"/>
  <c r="GB112" i="56"/>
  <c r="GA112" i="56"/>
  <c r="FZ112" i="56"/>
  <c r="FY112" i="56"/>
  <c r="FW112" i="56"/>
  <c r="FV112" i="56"/>
  <c r="FU112" i="56"/>
  <c r="FT112" i="56"/>
  <c r="FS112" i="56"/>
  <c r="FR112" i="56"/>
  <c r="FQ112" i="56"/>
  <c r="FJ112" i="56"/>
  <c r="FI112" i="56"/>
  <c r="FH112" i="56"/>
  <c r="FG112" i="56"/>
  <c r="FF112" i="56"/>
  <c r="FP112" i="56" s="1"/>
  <c r="FE112" i="56"/>
  <c r="FD112" i="56"/>
  <c r="FB112" i="56"/>
  <c r="FA112" i="56"/>
  <c r="EZ112" i="56"/>
  <c r="EY112" i="56"/>
  <c r="EX112" i="56"/>
  <c r="EW112" i="56"/>
  <c r="EV112" i="56"/>
  <c r="EU112" i="56"/>
  <c r="ET112" i="56"/>
  <c r="ES112" i="56"/>
  <c r="ER112" i="56"/>
  <c r="EQ112" i="56"/>
  <c r="EP112" i="56"/>
  <c r="EO112" i="56"/>
  <c r="EN112" i="56"/>
  <c r="EM112" i="56"/>
  <c r="EL112" i="56"/>
  <c r="EK112" i="56"/>
  <c r="EJ112" i="56"/>
  <c r="EI112" i="56"/>
  <c r="EH112" i="56"/>
  <c r="EG112" i="56"/>
  <c r="EF112" i="56"/>
  <c r="EE112" i="56"/>
  <c r="ED112" i="56"/>
  <c r="EC112" i="56"/>
  <c r="EB112" i="56"/>
  <c r="EA112" i="56"/>
  <c r="DU112" i="56"/>
  <c r="DT112" i="56"/>
  <c r="DS112" i="56"/>
  <c r="DR112" i="56"/>
  <c r="DQ112" i="56"/>
  <c r="DP112" i="56"/>
  <c r="DO112" i="56"/>
  <c r="DN112" i="56"/>
  <c r="DK112" i="56"/>
  <c r="DJ112" i="56"/>
  <c r="DI112" i="56"/>
  <c r="DH112" i="56"/>
  <c r="DG112" i="56"/>
  <c r="DF112" i="56"/>
  <c r="DE112" i="56"/>
  <c r="DD112" i="56"/>
  <c r="DB112" i="56"/>
  <c r="DA112" i="56"/>
  <c r="CV112" i="56"/>
  <c r="CU112" i="56"/>
  <c r="CT112" i="56"/>
  <c r="CS112" i="56"/>
  <c r="GN112" i="56" s="1"/>
  <c r="CR112" i="56"/>
  <c r="GM112" i="56" s="1"/>
  <c r="CQ112" i="56"/>
  <c r="GL112" i="56" s="1"/>
  <c r="CP112" i="56"/>
  <c r="GJ112" i="56" s="1"/>
  <c r="GK112" i="56" s="1"/>
  <c r="CO112" i="56"/>
  <c r="DZ112" i="56" s="1"/>
  <c r="CN112" i="56"/>
  <c r="DY112" i="56" s="1"/>
  <c r="CM112" i="56"/>
  <c r="DX112" i="56" s="1"/>
  <c r="CL112" i="56"/>
  <c r="DW112" i="56" s="1"/>
  <c r="CG112" i="56" a="1"/>
  <c r="CG112" i="56" s="1"/>
  <c r="AV112" i="56"/>
  <c r="J112" i="56"/>
  <c r="G112" i="56"/>
  <c r="HX57" i="56" a="1"/>
  <c r="HX57" i="56" s="1"/>
  <c r="IW57" i="56" s="1"/>
  <c r="HW57" i="56" a="1"/>
  <c r="HW57" i="56" s="1"/>
  <c r="IV57" i="56" s="1"/>
  <c r="HV57" i="56" a="1"/>
  <c r="HV57" i="56" s="1"/>
  <c r="IU57" i="56" s="1"/>
  <c r="HU57" i="56" a="1"/>
  <c r="HU57" i="56" s="1"/>
  <c r="IT57" i="56" s="1"/>
  <c r="HT57" i="56" a="1"/>
  <c r="HT57" i="56" s="1"/>
  <c r="IS57" i="56" s="1"/>
  <c r="HS57" i="56" a="1"/>
  <c r="HS57" i="56" s="1"/>
  <c r="IR57" i="56" s="1"/>
  <c r="HR57" i="56" a="1"/>
  <c r="HR57" i="56" s="1"/>
  <c r="IQ57" i="56" s="1"/>
  <c r="HQ57" i="56" a="1"/>
  <c r="HQ57" i="56" s="1"/>
  <c r="IP57" i="56" s="1"/>
  <c r="HP57" i="56" a="1"/>
  <c r="HP57" i="56" s="1"/>
  <c r="IO57" i="56" s="1"/>
  <c r="HL57" i="56"/>
  <c r="HJ57" i="56"/>
  <c r="HH57" i="56"/>
  <c r="HB57" i="56"/>
  <c r="HA57" i="56"/>
  <c r="GZ57" i="56"/>
  <c r="GY57" i="56"/>
  <c r="GX57" i="56"/>
  <c r="GW57" i="56"/>
  <c r="GV57" i="56"/>
  <c r="GU57" i="56"/>
  <c r="GT57" i="56"/>
  <c r="GP57" i="56"/>
  <c r="GI57" i="56"/>
  <c r="GH57" i="56"/>
  <c r="GG57" i="56"/>
  <c r="GF57" i="56"/>
  <c r="GE57" i="56"/>
  <c r="GB57" i="56"/>
  <c r="GA57" i="56"/>
  <c r="FZ57" i="56"/>
  <c r="FY57" i="56"/>
  <c r="FW57" i="56"/>
  <c r="FV57" i="56"/>
  <c r="FU57" i="56"/>
  <c r="FT57" i="56"/>
  <c r="FS57" i="56"/>
  <c r="FR57" i="56"/>
  <c r="FQ57" i="56"/>
  <c r="FJ57" i="56"/>
  <c r="FI57" i="56"/>
  <c r="FH57" i="56"/>
  <c r="FG57" i="56"/>
  <c r="FF57" i="56"/>
  <c r="FE57" i="56"/>
  <c r="FD57" i="56"/>
  <c r="FB57" i="56"/>
  <c r="FA57" i="56"/>
  <c r="EZ57" i="56"/>
  <c r="EY57" i="56"/>
  <c r="EX57" i="56"/>
  <c r="EW57" i="56"/>
  <c r="EV57" i="56"/>
  <c r="EU57" i="56"/>
  <c r="ET57" i="56"/>
  <c r="ES57" i="56"/>
  <c r="ER57" i="56"/>
  <c r="EQ57" i="56"/>
  <c r="EP57" i="56"/>
  <c r="EO57" i="56"/>
  <c r="EN57" i="56"/>
  <c r="EM57" i="56"/>
  <c r="EL57" i="56"/>
  <c r="EK57" i="56"/>
  <c r="EJ57" i="56"/>
  <c r="EI57" i="56"/>
  <c r="EH57" i="56"/>
  <c r="EG57" i="56"/>
  <c r="EF57" i="56"/>
  <c r="EE57" i="56"/>
  <c r="ED57" i="56"/>
  <c r="EC57" i="56"/>
  <c r="EB57" i="56"/>
  <c r="EA57" i="56"/>
  <c r="DU57" i="56"/>
  <c r="DT57" i="56"/>
  <c r="DS57" i="56"/>
  <c r="DR57" i="56"/>
  <c r="DQ57" i="56"/>
  <c r="DP57" i="56"/>
  <c r="DO57" i="56"/>
  <c r="DN57" i="56"/>
  <c r="DK57" i="56"/>
  <c r="DJ57" i="56"/>
  <c r="DI57" i="56"/>
  <c r="DH57" i="56"/>
  <c r="DG57" i="56"/>
  <c r="DF57" i="56"/>
  <c r="DE57" i="56"/>
  <c r="DD57" i="56"/>
  <c r="DB57" i="56"/>
  <c r="DA57" i="56"/>
  <c r="CV57" i="56"/>
  <c r="CU57" i="56"/>
  <c r="CT57" i="56"/>
  <c r="CS57" i="56"/>
  <c r="GN57" i="56" s="1"/>
  <c r="CR57" i="56"/>
  <c r="GM57" i="56" s="1"/>
  <c r="CQ57" i="56"/>
  <c r="GL57" i="56" s="1"/>
  <c r="CP57" i="56"/>
  <c r="GJ57" i="56" s="1"/>
  <c r="GK57" i="56" s="1"/>
  <c r="CO57" i="56"/>
  <c r="DZ57" i="56" s="1"/>
  <c r="CN57" i="56"/>
  <c r="DY57" i="56" s="1"/>
  <c r="CM57" i="56"/>
  <c r="DX57" i="56" s="1"/>
  <c r="CL57" i="56"/>
  <c r="DW57" i="56" s="1"/>
  <c r="CG57" i="56" a="1"/>
  <c r="CG57" i="56" s="1"/>
  <c r="AV57" i="56"/>
  <c r="J57" i="56"/>
  <c r="G57" i="56"/>
  <c r="HX135" i="56" a="1"/>
  <c r="HX135" i="56" s="1"/>
  <c r="IW135" i="56" s="1"/>
  <c r="HW135" i="56" a="1"/>
  <c r="HW135" i="56" s="1"/>
  <c r="IV135" i="56" s="1"/>
  <c r="HV135" i="56" a="1"/>
  <c r="HV135" i="56" s="1"/>
  <c r="IU135" i="56" s="1"/>
  <c r="HU135" i="56" a="1"/>
  <c r="HU135" i="56" s="1"/>
  <c r="IT135" i="56" s="1"/>
  <c r="HT135" i="56" a="1"/>
  <c r="HT135" i="56" s="1"/>
  <c r="IS135" i="56" s="1"/>
  <c r="HS135" i="56" a="1"/>
  <c r="HS135" i="56" s="1"/>
  <c r="IR135" i="56" s="1"/>
  <c r="HR135" i="56" a="1"/>
  <c r="HR135" i="56" s="1"/>
  <c r="IQ135" i="56" s="1"/>
  <c r="HQ135" i="56" a="1"/>
  <c r="HQ135" i="56" s="1"/>
  <c r="IP135" i="56" s="1"/>
  <c r="HP135" i="56" a="1"/>
  <c r="HP135" i="56" s="1"/>
  <c r="HL135" i="56"/>
  <c r="HJ135" i="56"/>
  <c r="HH135" i="56"/>
  <c r="HB135" i="56"/>
  <c r="HA135" i="56"/>
  <c r="GZ135" i="56"/>
  <c r="GY135" i="56"/>
  <c r="GX135" i="56"/>
  <c r="GW135" i="56"/>
  <c r="GV135" i="56"/>
  <c r="GU135" i="56"/>
  <c r="GT135" i="56"/>
  <c r="GP135" i="56"/>
  <c r="GI135" i="56"/>
  <c r="GH135" i="56"/>
  <c r="GG135" i="56"/>
  <c r="GF135" i="56"/>
  <c r="GE135" i="56"/>
  <c r="GB135" i="56"/>
  <c r="GA135" i="56"/>
  <c r="FZ135" i="56"/>
  <c r="FY135" i="56"/>
  <c r="FW135" i="56"/>
  <c r="FV135" i="56"/>
  <c r="FU135" i="56"/>
  <c r="FT135" i="56"/>
  <c r="FS135" i="56"/>
  <c r="FR135" i="56"/>
  <c r="FQ135" i="56"/>
  <c r="FJ135" i="56"/>
  <c r="FI135" i="56"/>
  <c r="FH135" i="56"/>
  <c r="FG135" i="56"/>
  <c r="FF135" i="56"/>
  <c r="FP135" i="56" s="1"/>
  <c r="FE135" i="56"/>
  <c r="FD135" i="56"/>
  <c r="FB135" i="56"/>
  <c r="FA135" i="56"/>
  <c r="EZ135" i="56"/>
  <c r="EY135" i="56"/>
  <c r="EX135" i="56"/>
  <c r="EW135" i="56"/>
  <c r="EV135" i="56"/>
  <c r="EU135" i="56"/>
  <c r="ET135" i="56"/>
  <c r="ES135" i="56"/>
  <c r="ER135" i="56"/>
  <c r="EQ135" i="56"/>
  <c r="EP135" i="56"/>
  <c r="EO135" i="56"/>
  <c r="EN135" i="56"/>
  <c r="EM135" i="56"/>
  <c r="EL135" i="56"/>
  <c r="EK135" i="56"/>
  <c r="EJ135" i="56"/>
  <c r="EI135" i="56"/>
  <c r="EH135" i="56"/>
  <c r="EG135" i="56"/>
  <c r="EF135" i="56"/>
  <c r="EE135" i="56"/>
  <c r="ED135" i="56"/>
  <c r="EC135" i="56"/>
  <c r="EB135" i="56"/>
  <c r="EA135" i="56"/>
  <c r="DU135" i="56"/>
  <c r="DT135" i="56"/>
  <c r="DS135" i="56"/>
  <c r="DR135" i="56"/>
  <c r="DQ135" i="56"/>
  <c r="DP135" i="56"/>
  <c r="DO135" i="56"/>
  <c r="DN135" i="56"/>
  <c r="DK135" i="56"/>
  <c r="DJ135" i="56"/>
  <c r="DI135" i="56"/>
  <c r="DH135" i="56"/>
  <c r="DG135" i="56"/>
  <c r="DF135" i="56"/>
  <c r="DE135" i="56"/>
  <c r="DD135" i="56"/>
  <c r="DB135" i="56"/>
  <c r="DA135" i="56"/>
  <c r="CV135" i="56"/>
  <c r="CU135" i="56"/>
  <c r="CT135" i="56"/>
  <c r="CS135" i="56"/>
  <c r="GN135" i="56" s="1"/>
  <c r="CR135" i="56"/>
  <c r="GM135" i="56" s="1"/>
  <c r="CQ135" i="56"/>
  <c r="GL135" i="56" s="1"/>
  <c r="CP135" i="56"/>
  <c r="GJ135" i="56" s="1"/>
  <c r="GK135" i="56" s="1"/>
  <c r="CO135" i="56"/>
  <c r="DZ135" i="56" s="1"/>
  <c r="CN135" i="56"/>
  <c r="DY135" i="56" s="1"/>
  <c r="CM135" i="56"/>
  <c r="DX135" i="56" s="1"/>
  <c r="CL135" i="56"/>
  <c r="DW135" i="56" s="1"/>
  <c r="CG135" i="56" a="1"/>
  <c r="CG135" i="56" s="1"/>
  <c r="CK135" i="56" s="1"/>
  <c r="CZ135" i="56" s="1"/>
  <c r="AV135" i="56"/>
  <c r="J135" i="56"/>
  <c r="G135" i="56"/>
  <c r="IL136" i="56"/>
  <c r="HX136" i="56" a="1"/>
  <c r="HX136" i="56" s="1"/>
  <c r="IW136" i="56" s="1"/>
  <c r="HW136" i="56" a="1"/>
  <c r="HW136" i="56" s="1"/>
  <c r="IV136" i="56" s="1"/>
  <c r="HV136" i="56" a="1"/>
  <c r="HV136" i="56" s="1"/>
  <c r="IU136" i="56" s="1"/>
  <c r="HU136" i="56" a="1"/>
  <c r="HU136" i="56" s="1"/>
  <c r="IT136" i="56" s="1"/>
  <c r="HT136" i="56" a="1"/>
  <c r="HT136" i="56" s="1"/>
  <c r="IS136" i="56" s="1"/>
  <c r="HS136" i="56" a="1"/>
  <c r="HS136" i="56" s="1"/>
  <c r="IR136" i="56" s="1"/>
  <c r="HR136" i="56" a="1"/>
  <c r="HR136" i="56" s="1"/>
  <c r="IQ136" i="56" s="1"/>
  <c r="HQ136" i="56" a="1"/>
  <c r="HQ136" i="56" s="1"/>
  <c r="IP136" i="56" s="1"/>
  <c r="HP136" i="56" a="1"/>
  <c r="HP136" i="56" s="1"/>
  <c r="IO136" i="56" s="1"/>
  <c r="HL136" i="56"/>
  <c r="HJ136" i="56"/>
  <c r="HH136" i="56"/>
  <c r="HB136" i="56"/>
  <c r="HA136" i="56"/>
  <c r="GZ136" i="56"/>
  <c r="GY136" i="56"/>
  <c r="GX136" i="56"/>
  <c r="GW136" i="56"/>
  <c r="GV136" i="56"/>
  <c r="GU136" i="56"/>
  <c r="GT136" i="56"/>
  <c r="GP136" i="56"/>
  <c r="GI136" i="56"/>
  <c r="GH136" i="56"/>
  <c r="GG136" i="56"/>
  <c r="GF136" i="56"/>
  <c r="GE136" i="56"/>
  <c r="GD136" i="56"/>
  <c r="GC136" i="56"/>
  <c r="GB136" i="56"/>
  <c r="GA136" i="56"/>
  <c r="FZ136" i="56"/>
  <c r="FY136" i="56"/>
  <c r="FX136" i="56"/>
  <c r="FW136" i="56"/>
  <c r="FV136" i="56"/>
  <c r="FU136" i="56"/>
  <c r="FT136" i="56"/>
  <c r="FS136" i="56"/>
  <c r="FR136" i="56"/>
  <c r="FQ136" i="56"/>
  <c r="FJ136" i="56"/>
  <c r="FI136" i="56"/>
  <c r="FH136" i="56"/>
  <c r="FG136" i="56"/>
  <c r="FF136" i="56"/>
  <c r="FP136" i="56" s="1"/>
  <c r="FE136" i="56"/>
  <c r="FD136" i="56"/>
  <c r="FC136" i="56"/>
  <c r="FB136" i="56"/>
  <c r="FA136" i="56"/>
  <c r="EZ136" i="56"/>
  <c r="EY136" i="56"/>
  <c r="EX136" i="56"/>
  <c r="EW136" i="56"/>
  <c r="EV136" i="56"/>
  <c r="EU136" i="56"/>
  <c r="ET136" i="56"/>
  <c r="ES136" i="56"/>
  <c r="ER136" i="56"/>
  <c r="EQ136" i="56"/>
  <c r="EP136" i="56"/>
  <c r="EO136" i="56"/>
  <c r="EN136" i="56"/>
  <c r="EM136" i="56"/>
  <c r="EL136" i="56"/>
  <c r="EK136" i="56"/>
  <c r="EJ136" i="56"/>
  <c r="EI136" i="56"/>
  <c r="EH136" i="56"/>
  <c r="EG136" i="56"/>
  <c r="EF136" i="56"/>
  <c r="EE136" i="56"/>
  <c r="ED136" i="56"/>
  <c r="EC136" i="56"/>
  <c r="EB136" i="56"/>
  <c r="EA136" i="56"/>
  <c r="DV136" i="56"/>
  <c r="DU136" i="56"/>
  <c r="DT136" i="56"/>
  <c r="DS136" i="56"/>
  <c r="DR136" i="56"/>
  <c r="DQ136" i="56"/>
  <c r="DP136" i="56"/>
  <c r="DO136" i="56"/>
  <c r="DN136" i="56"/>
  <c r="DK136" i="56"/>
  <c r="DJ136" i="56"/>
  <c r="DI136" i="56"/>
  <c r="DH136" i="56"/>
  <c r="DG136" i="56"/>
  <c r="DF136" i="56"/>
  <c r="DE136" i="56"/>
  <c r="DD136" i="56"/>
  <c r="DC136" i="56"/>
  <c r="DB136" i="56"/>
  <c r="DA136" i="56"/>
  <c r="CV136" i="56"/>
  <c r="CU136" i="56"/>
  <c r="CT136" i="56"/>
  <c r="CS136" i="56"/>
  <c r="GN136" i="56" s="1"/>
  <c r="CR136" i="56"/>
  <c r="GM136" i="56" s="1"/>
  <c r="CQ136" i="56"/>
  <c r="GL136" i="56" s="1"/>
  <c r="CP136" i="56"/>
  <c r="GJ136" i="56" s="1"/>
  <c r="GK136" i="56" s="1"/>
  <c r="CO136" i="56"/>
  <c r="DZ136" i="56" s="1"/>
  <c r="CN136" i="56"/>
  <c r="DY136" i="56" s="1"/>
  <c r="CM136" i="56"/>
  <c r="DX136" i="56" s="1"/>
  <c r="CL136" i="56"/>
  <c r="DW136" i="56" s="1"/>
  <c r="CG136" i="56" a="1"/>
  <c r="CG136" i="56" s="1"/>
  <c r="AV136" i="56"/>
  <c r="J136" i="56"/>
  <c r="G136" i="56"/>
  <c r="IL4" i="56"/>
  <c r="HX4" i="56" a="1"/>
  <c r="HX4" i="56" s="1"/>
  <c r="IW4" i="56" s="1"/>
  <c r="HW4" i="56" a="1"/>
  <c r="HW4" i="56" s="1"/>
  <c r="IV4" i="56" s="1"/>
  <c r="HV4" i="56" a="1"/>
  <c r="HV4" i="56" s="1"/>
  <c r="IU4" i="56" s="1"/>
  <c r="HU4" i="56" a="1"/>
  <c r="HU4" i="56" s="1"/>
  <c r="IT4" i="56" s="1"/>
  <c r="HT4" i="56" a="1"/>
  <c r="HT4" i="56" s="1"/>
  <c r="IS4" i="56" s="1"/>
  <c r="HS4" i="56" a="1"/>
  <c r="HS4" i="56" s="1"/>
  <c r="IR4" i="56" s="1"/>
  <c r="HR4" i="56" a="1"/>
  <c r="HR4" i="56" s="1"/>
  <c r="IQ4" i="56" s="1"/>
  <c r="HQ4" i="56" a="1"/>
  <c r="HQ4" i="56" s="1"/>
  <c r="IP4" i="56" s="1"/>
  <c r="HP4" i="56" a="1"/>
  <c r="HP4" i="56" s="1"/>
  <c r="IO4" i="56" s="1"/>
  <c r="HL4" i="56"/>
  <c r="HJ4" i="56"/>
  <c r="HH4" i="56"/>
  <c r="HB4" i="56"/>
  <c r="HA4" i="56"/>
  <c r="GZ4" i="56"/>
  <c r="GY4" i="56"/>
  <c r="GX4" i="56"/>
  <c r="GW4" i="56"/>
  <c r="GV4" i="56"/>
  <c r="GU4" i="56"/>
  <c r="GT4" i="56"/>
  <c r="GP4" i="56"/>
  <c r="GI4" i="56"/>
  <c r="GH4" i="56"/>
  <c r="GG4" i="56"/>
  <c r="GF4" i="56"/>
  <c r="GE4" i="56"/>
  <c r="GD4" i="56"/>
  <c r="GC4" i="56"/>
  <c r="GB4" i="56"/>
  <c r="GA4" i="56"/>
  <c r="FZ4" i="56"/>
  <c r="FY4" i="56"/>
  <c r="FX4" i="56"/>
  <c r="FW4" i="56"/>
  <c r="FV4" i="56"/>
  <c r="FU4" i="56"/>
  <c r="FT4" i="56"/>
  <c r="FS4" i="56"/>
  <c r="FR4" i="56"/>
  <c r="FQ4" i="56"/>
  <c r="FJ4" i="56"/>
  <c r="FI4" i="56"/>
  <c r="FH4" i="56"/>
  <c r="FG4" i="56"/>
  <c r="FF4" i="56"/>
  <c r="FE4" i="56"/>
  <c r="FD4" i="56"/>
  <c r="FC4" i="56"/>
  <c r="FB4" i="56"/>
  <c r="FA4" i="56"/>
  <c r="EZ4" i="56"/>
  <c r="EY4" i="56"/>
  <c r="EX4" i="56"/>
  <c r="EW4" i="56"/>
  <c r="EV4" i="56"/>
  <c r="EU4" i="56"/>
  <c r="ET4" i="56"/>
  <c r="ES4" i="56"/>
  <c r="ER4" i="56"/>
  <c r="EQ4" i="56"/>
  <c r="EP4" i="56"/>
  <c r="EO4" i="56"/>
  <c r="EN4" i="56"/>
  <c r="EM4" i="56"/>
  <c r="EL4" i="56"/>
  <c r="EK4" i="56"/>
  <c r="EJ4" i="56"/>
  <c r="EI4" i="56"/>
  <c r="EH4" i="56"/>
  <c r="EG4" i="56"/>
  <c r="EF4" i="56"/>
  <c r="EE4" i="56"/>
  <c r="ED4" i="56"/>
  <c r="EC4" i="56"/>
  <c r="EB4" i="56"/>
  <c r="EA4" i="56"/>
  <c r="DV4" i="56"/>
  <c r="DU4" i="56"/>
  <c r="DT4" i="56"/>
  <c r="DS4" i="56"/>
  <c r="DR4" i="56"/>
  <c r="DQ4" i="56"/>
  <c r="DP4" i="56"/>
  <c r="DO4" i="56"/>
  <c r="DN4" i="56"/>
  <c r="DK4" i="56"/>
  <c r="DJ4" i="56"/>
  <c r="DI4" i="56"/>
  <c r="DH4" i="56"/>
  <c r="DG4" i="56"/>
  <c r="DF4" i="56"/>
  <c r="DE4" i="56"/>
  <c r="DD4" i="56"/>
  <c r="DC4" i="56"/>
  <c r="DB4" i="56"/>
  <c r="DA4" i="56"/>
  <c r="CV4" i="56"/>
  <c r="CU4" i="56"/>
  <c r="CT4" i="56"/>
  <c r="CS4" i="56"/>
  <c r="GN4" i="56" s="1"/>
  <c r="CR4" i="56"/>
  <c r="GM4" i="56" s="1"/>
  <c r="CQ4" i="56"/>
  <c r="GL4" i="56" s="1"/>
  <c r="CP4" i="56"/>
  <c r="GJ4" i="56" s="1"/>
  <c r="GK4" i="56" s="1"/>
  <c r="CO4" i="56"/>
  <c r="DZ4" i="56" s="1"/>
  <c r="CN4" i="56"/>
  <c r="DY4" i="56" s="1"/>
  <c r="CM4" i="56"/>
  <c r="DX4" i="56" s="1"/>
  <c r="CL4" i="56"/>
  <c r="DW4" i="56" s="1"/>
  <c r="CG4" i="56" a="1"/>
  <c r="CG4" i="56" s="1"/>
  <c r="CH4" i="56" s="1"/>
  <c r="CW4" i="56" s="1"/>
  <c r="AV4" i="56"/>
  <c r="J4" i="56"/>
  <c r="G4" i="56"/>
  <c r="IL3" i="56"/>
  <c r="HX3" i="56" a="1"/>
  <c r="HX3" i="56" s="1"/>
  <c r="IW3" i="56" s="1"/>
  <c r="HW3" i="56" a="1"/>
  <c r="HW3" i="56" s="1"/>
  <c r="IV3" i="56" s="1"/>
  <c r="HV3" i="56" a="1"/>
  <c r="HV3" i="56" s="1"/>
  <c r="IU3" i="56" s="1"/>
  <c r="HU3" i="56" a="1"/>
  <c r="HU3" i="56" s="1"/>
  <c r="IT3" i="56" s="1"/>
  <c r="HT3" i="56" a="1"/>
  <c r="HT3" i="56" s="1"/>
  <c r="IS3" i="56" s="1"/>
  <c r="HS3" i="56" a="1"/>
  <c r="HS3" i="56" s="1"/>
  <c r="IR3" i="56" s="1"/>
  <c r="HR3" i="56" a="1"/>
  <c r="HR3" i="56" s="1"/>
  <c r="IQ3" i="56" s="1"/>
  <c r="HQ3" i="56" a="1"/>
  <c r="HQ3" i="56" s="1"/>
  <c r="IP3" i="56" s="1"/>
  <c r="HP3" i="56" a="1"/>
  <c r="HP3" i="56" s="1"/>
  <c r="IO3" i="56" s="1"/>
  <c r="HL3" i="56"/>
  <c r="HJ3" i="56"/>
  <c r="HH3" i="56"/>
  <c r="HB3" i="56"/>
  <c r="HA3" i="56"/>
  <c r="GZ3" i="56"/>
  <c r="GY3" i="56"/>
  <c r="GX3" i="56"/>
  <c r="GW3" i="56"/>
  <c r="GV3" i="56"/>
  <c r="GU3" i="56"/>
  <c r="GT3" i="56"/>
  <c r="GP3" i="56"/>
  <c r="GI3" i="56"/>
  <c r="GH3" i="56"/>
  <c r="GG3" i="56"/>
  <c r="GF3" i="56"/>
  <c r="GE3" i="56"/>
  <c r="GD3" i="56"/>
  <c r="GC3" i="56"/>
  <c r="GB3" i="56"/>
  <c r="GA3" i="56"/>
  <c r="FZ3" i="56"/>
  <c r="FY3" i="56"/>
  <c r="FX3" i="56"/>
  <c r="FW3" i="56"/>
  <c r="FV3" i="56"/>
  <c r="FU3" i="56"/>
  <c r="FT3" i="56"/>
  <c r="FS3" i="56"/>
  <c r="FR3" i="56"/>
  <c r="FQ3" i="56"/>
  <c r="FJ3" i="56"/>
  <c r="FI3" i="56"/>
  <c r="FH3" i="56"/>
  <c r="FG3" i="56"/>
  <c r="FF3" i="56"/>
  <c r="FE3" i="56"/>
  <c r="FD3" i="56"/>
  <c r="FC3" i="56"/>
  <c r="FB3" i="56"/>
  <c r="FA3" i="56"/>
  <c r="EZ3" i="56"/>
  <c r="EY3" i="56"/>
  <c r="EX3" i="56"/>
  <c r="EW3" i="56"/>
  <c r="EV3" i="56"/>
  <c r="EU3" i="56"/>
  <c r="ET3" i="56"/>
  <c r="ES3" i="56"/>
  <c r="ER3" i="56"/>
  <c r="EQ3" i="56"/>
  <c r="EP3" i="56"/>
  <c r="EO3" i="56"/>
  <c r="EN3" i="56"/>
  <c r="EM3" i="56"/>
  <c r="EL3" i="56"/>
  <c r="EK3" i="56"/>
  <c r="EJ3" i="56"/>
  <c r="EI3" i="56"/>
  <c r="EH3" i="56"/>
  <c r="EG3" i="56"/>
  <c r="EF3" i="56"/>
  <c r="EE3" i="56"/>
  <c r="ED3" i="56"/>
  <c r="EC3" i="56"/>
  <c r="EB3" i="56"/>
  <c r="EA3" i="56"/>
  <c r="DV3" i="56"/>
  <c r="DU3" i="56"/>
  <c r="DT3" i="56"/>
  <c r="DS3" i="56"/>
  <c r="DR3" i="56"/>
  <c r="DQ3" i="56"/>
  <c r="DP3" i="56"/>
  <c r="DO3" i="56"/>
  <c r="DN3" i="56"/>
  <c r="DK3" i="56"/>
  <c r="DJ3" i="56"/>
  <c r="DI3" i="56"/>
  <c r="DH3" i="56"/>
  <c r="DG3" i="56"/>
  <c r="DF3" i="56"/>
  <c r="DE3" i="56"/>
  <c r="DD3" i="56"/>
  <c r="DC3" i="56"/>
  <c r="DB3" i="56"/>
  <c r="DA3" i="56"/>
  <c r="CV3" i="56"/>
  <c r="CU3" i="56"/>
  <c r="CT3" i="56"/>
  <c r="CS3" i="56"/>
  <c r="GN3" i="56" s="1"/>
  <c r="CR3" i="56"/>
  <c r="GM3" i="56" s="1"/>
  <c r="CQ3" i="56"/>
  <c r="GL3" i="56" s="1"/>
  <c r="CP3" i="56"/>
  <c r="GJ3" i="56" s="1"/>
  <c r="GK3" i="56" s="1"/>
  <c r="CO3" i="56"/>
  <c r="DZ3" i="56" s="1"/>
  <c r="CN3" i="56"/>
  <c r="DY3" i="56" s="1"/>
  <c r="CM3" i="56"/>
  <c r="DX3" i="56" s="1"/>
  <c r="CL3" i="56"/>
  <c r="DW3" i="56" s="1"/>
  <c r="CG3" i="56" a="1"/>
  <c r="CG3" i="56" s="1"/>
  <c r="IN3" i="56" s="1"/>
  <c r="IX3" i="56" s="1"/>
  <c r="AV3" i="56"/>
  <c r="J3" i="56"/>
  <c r="G3" i="56"/>
  <c r="IL176" i="56"/>
  <c r="HX176" i="56" a="1"/>
  <c r="HX176" i="56" s="1"/>
  <c r="IW176" i="56" s="1"/>
  <c r="HW176" i="56" a="1"/>
  <c r="HW176" i="56" s="1"/>
  <c r="IV176" i="56" s="1"/>
  <c r="HV176" i="56" a="1"/>
  <c r="HV176" i="56" s="1"/>
  <c r="IU176" i="56" s="1"/>
  <c r="HU176" i="56" a="1"/>
  <c r="HU176" i="56" s="1"/>
  <c r="IT176" i="56" s="1"/>
  <c r="HT176" i="56" a="1"/>
  <c r="HT176" i="56" s="1"/>
  <c r="IS176" i="56" s="1"/>
  <c r="HS176" i="56" a="1"/>
  <c r="HS176" i="56" s="1"/>
  <c r="IR176" i="56" s="1"/>
  <c r="HR176" i="56" a="1"/>
  <c r="HR176" i="56" s="1"/>
  <c r="IQ176" i="56" s="1"/>
  <c r="HQ176" i="56" a="1"/>
  <c r="HQ176" i="56" s="1"/>
  <c r="IP176" i="56" s="1"/>
  <c r="HP176" i="56" a="1"/>
  <c r="HP176" i="56" s="1"/>
  <c r="IO176" i="56" s="1"/>
  <c r="HL176" i="56"/>
  <c r="HJ176" i="56"/>
  <c r="HH176" i="56"/>
  <c r="HB176" i="56"/>
  <c r="HA176" i="56"/>
  <c r="GZ176" i="56"/>
  <c r="GY176" i="56"/>
  <c r="GX176" i="56"/>
  <c r="GW176" i="56"/>
  <c r="GV176" i="56"/>
  <c r="GU176" i="56"/>
  <c r="GT176" i="56"/>
  <c r="GP176" i="56"/>
  <c r="GI176" i="56"/>
  <c r="GH176" i="56"/>
  <c r="GG176" i="56"/>
  <c r="GF176" i="56"/>
  <c r="GE176" i="56"/>
  <c r="GD176" i="56"/>
  <c r="GC176" i="56"/>
  <c r="GB176" i="56"/>
  <c r="GA176" i="56"/>
  <c r="FZ176" i="56"/>
  <c r="FY176" i="56"/>
  <c r="FX176" i="56"/>
  <c r="FW176" i="56"/>
  <c r="FV176" i="56"/>
  <c r="FU176" i="56"/>
  <c r="FT176" i="56"/>
  <c r="FS176" i="56"/>
  <c r="FR176" i="56"/>
  <c r="FQ176" i="56"/>
  <c r="FJ176" i="56"/>
  <c r="FI176" i="56"/>
  <c r="FH176" i="56"/>
  <c r="FG176" i="56"/>
  <c r="FF176" i="56"/>
  <c r="FP176" i="56" s="1"/>
  <c r="FE176" i="56"/>
  <c r="FD176" i="56"/>
  <c r="FC176" i="56"/>
  <c r="FB176" i="56"/>
  <c r="FA176" i="56"/>
  <c r="EZ176" i="56"/>
  <c r="EY176" i="56"/>
  <c r="EX176" i="56"/>
  <c r="EW176" i="56"/>
  <c r="EV176" i="56"/>
  <c r="EU176" i="56"/>
  <c r="ET176" i="56"/>
  <c r="ES176" i="56"/>
  <c r="ER176" i="56"/>
  <c r="EQ176" i="56"/>
  <c r="EP176" i="56"/>
  <c r="EO176" i="56"/>
  <c r="EN176" i="56"/>
  <c r="EM176" i="56"/>
  <c r="EL176" i="56"/>
  <c r="EK176" i="56"/>
  <c r="EJ176" i="56"/>
  <c r="EI176" i="56"/>
  <c r="EH176" i="56"/>
  <c r="EG176" i="56"/>
  <c r="EF176" i="56"/>
  <c r="EE176" i="56"/>
  <c r="ED176" i="56"/>
  <c r="EC176" i="56"/>
  <c r="EB176" i="56"/>
  <c r="EA176" i="56"/>
  <c r="DV176" i="56"/>
  <c r="DU176" i="56"/>
  <c r="DT176" i="56"/>
  <c r="DS176" i="56"/>
  <c r="DR176" i="56"/>
  <c r="DQ176" i="56"/>
  <c r="DP176" i="56"/>
  <c r="DO176" i="56"/>
  <c r="DN176" i="56"/>
  <c r="DK176" i="56"/>
  <c r="DJ176" i="56"/>
  <c r="DI176" i="56"/>
  <c r="DH176" i="56"/>
  <c r="DG176" i="56"/>
  <c r="DF176" i="56"/>
  <c r="DE176" i="56"/>
  <c r="DD176" i="56"/>
  <c r="DC176" i="56"/>
  <c r="DB176" i="56"/>
  <c r="DA176" i="56"/>
  <c r="CV176" i="56"/>
  <c r="CU176" i="56"/>
  <c r="CT176" i="56"/>
  <c r="CS176" i="56"/>
  <c r="GN176" i="56" s="1"/>
  <c r="CR176" i="56"/>
  <c r="GM176" i="56" s="1"/>
  <c r="CQ176" i="56"/>
  <c r="GL176" i="56" s="1"/>
  <c r="CP176" i="56"/>
  <c r="GJ176" i="56" s="1"/>
  <c r="GK176" i="56" s="1"/>
  <c r="CO176" i="56"/>
  <c r="DZ176" i="56" s="1"/>
  <c r="CN176" i="56"/>
  <c r="DY176" i="56" s="1"/>
  <c r="CM176" i="56"/>
  <c r="DX176" i="56" s="1"/>
  <c r="CL176" i="56"/>
  <c r="DW176" i="56" s="1"/>
  <c r="CG176" i="56" a="1"/>
  <c r="CG176" i="56" s="1"/>
  <c r="CH176" i="56" s="1"/>
  <c r="CW176" i="56" s="1"/>
  <c r="AV176" i="56"/>
  <c r="J176" i="56"/>
  <c r="G176" i="56"/>
  <c r="GS19" i="77" l="1"/>
  <c r="GS16" i="77"/>
  <c r="HM16" i="77" s="1"/>
  <c r="GS12" i="77"/>
  <c r="HG12" i="77" s="1"/>
  <c r="GS9" i="77"/>
  <c r="HN9" i="77" s="1"/>
  <c r="GS27" i="77"/>
  <c r="HF27" i="77" s="1"/>
  <c r="GS26" i="77"/>
  <c r="HN26" i="77" s="1"/>
  <c r="HN16" i="77"/>
  <c r="HG16" i="77"/>
  <c r="GS10" i="77"/>
  <c r="HG10" i="77" s="1"/>
  <c r="HF19" i="77"/>
  <c r="HN19" i="77"/>
  <c r="HM19" i="77"/>
  <c r="HG19" i="77"/>
  <c r="HM12" i="77"/>
  <c r="GS5" i="77"/>
  <c r="GS24" i="77"/>
  <c r="GS22" i="77"/>
  <c r="GS20" i="77"/>
  <c r="GS18" i="77"/>
  <c r="HM18" i="77" s="1"/>
  <c r="GS17" i="77"/>
  <c r="GS23" i="77"/>
  <c r="GS13" i="77"/>
  <c r="GS21" i="77"/>
  <c r="GS7" i="77"/>
  <c r="HG9" i="77"/>
  <c r="HM9" i="77"/>
  <c r="GS25" i="77"/>
  <c r="GS4" i="77"/>
  <c r="HM4" i="77" s="1"/>
  <c r="GS14" i="77"/>
  <c r="GS6" i="77"/>
  <c r="HF6" i="77" s="1"/>
  <c r="GS3" i="77"/>
  <c r="GS28" i="77"/>
  <c r="GS15" i="77"/>
  <c r="HN15" i="77" s="1"/>
  <c r="GS8" i="77"/>
  <c r="HF16" i="77"/>
  <c r="HG6" i="77"/>
  <c r="GS11" i="77"/>
  <c r="GS2" i="77"/>
  <c r="GS2" i="96"/>
  <c r="GS2" i="95"/>
  <c r="GS3" i="95"/>
  <c r="GS3" i="70"/>
  <c r="HG3" i="70" s="1"/>
  <c r="HN3" i="70"/>
  <c r="HF3" i="70"/>
  <c r="HM3" i="70"/>
  <c r="GS4" i="70"/>
  <c r="GS2" i="70"/>
  <c r="GS4" i="67"/>
  <c r="HG4" i="67" s="1"/>
  <c r="GS5" i="67"/>
  <c r="HG5" i="67" s="1"/>
  <c r="GS2" i="67"/>
  <c r="HN4" i="67"/>
  <c r="GS3" i="67"/>
  <c r="HM5" i="67"/>
  <c r="HF5" i="67"/>
  <c r="HM4" i="67"/>
  <c r="HN5" i="67"/>
  <c r="HF4" i="67"/>
  <c r="HN3" i="76"/>
  <c r="HM3" i="76"/>
  <c r="HG3" i="76"/>
  <c r="GS2" i="75"/>
  <c r="GS3" i="75"/>
  <c r="GS3" i="94"/>
  <c r="GS2" i="94"/>
  <c r="HG2" i="80"/>
  <c r="GS3" i="80"/>
  <c r="HM3" i="81"/>
  <c r="HF2" i="81"/>
  <c r="HM2" i="81"/>
  <c r="HG2" i="81"/>
  <c r="GS4" i="79"/>
  <c r="HM4" i="79" s="1"/>
  <c r="HF4" i="79"/>
  <c r="HG4" i="79"/>
  <c r="GS6" i="79"/>
  <c r="GS7" i="79"/>
  <c r="HN4" i="79"/>
  <c r="GS3" i="79"/>
  <c r="GS5" i="79"/>
  <c r="GS2" i="79"/>
  <c r="GS2" i="83"/>
  <c r="HG3" i="83"/>
  <c r="HN3" i="83"/>
  <c r="HM3" i="83"/>
  <c r="HF3" i="83"/>
  <c r="GS3" i="59"/>
  <c r="HN2" i="59"/>
  <c r="GS2" i="57"/>
  <c r="GS3" i="58"/>
  <c r="GS2" i="58"/>
  <c r="HF2" i="60"/>
  <c r="HM2" i="60"/>
  <c r="HN2" i="60"/>
  <c r="HM3" i="60"/>
  <c r="HG3" i="60"/>
  <c r="HF3" i="60"/>
  <c r="GS3" i="61"/>
  <c r="HN2" i="61"/>
  <c r="HF2" i="61"/>
  <c r="GS2" i="62"/>
  <c r="HN3" i="62"/>
  <c r="HM3" i="62"/>
  <c r="HG3" i="62"/>
  <c r="GS2" i="63"/>
  <c r="HG5" i="63"/>
  <c r="HF5" i="63"/>
  <c r="HN5" i="63"/>
  <c r="HM5" i="63"/>
  <c r="HM7" i="63"/>
  <c r="HG3" i="63"/>
  <c r="GS6" i="63"/>
  <c r="HM4" i="63"/>
  <c r="HF4" i="63"/>
  <c r="HN7" i="63"/>
  <c r="HF3" i="63"/>
  <c r="HG4" i="63"/>
  <c r="GS3" i="65"/>
  <c r="HF3" i="65" s="1"/>
  <c r="GS6" i="65"/>
  <c r="HF6" i="65" s="1"/>
  <c r="GS4" i="65"/>
  <c r="HN4" i="65" s="1"/>
  <c r="HG6" i="65"/>
  <c r="HN6" i="65"/>
  <c r="HM4" i="65"/>
  <c r="GS8" i="65"/>
  <c r="HM3" i="65"/>
  <c r="GS7" i="65"/>
  <c r="GS5" i="65"/>
  <c r="HN3" i="65"/>
  <c r="HG3" i="65"/>
  <c r="HF4" i="65"/>
  <c r="GS2" i="65"/>
  <c r="HM9" i="86"/>
  <c r="GS2" i="86"/>
  <c r="HG9" i="86"/>
  <c r="GS4" i="86"/>
  <c r="HF9" i="86"/>
  <c r="GS11" i="86"/>
  <c r="GS10" i="86"/>
  <c r="GS6" i="86"/>
  <c r="GS8" i="86"/>
  <c r="GS5" i="86"/>
  <c r="GS7" i="86"/>
  <c r="GS3" i="86"/>
  <c r="HG3" i="68"/>
  <c r="HM3" i="68"/>
  <c r="HN3" i="68"/>
  <c r="HF3" i="68"/>
  <c r="GS2" i="68"/>
  <c r="GS3" i="69"/>
  <c r="GS2" i="69"/>
  <c r="GS2" i="82"/>
  <c r="GS3" i="82"/>
  <c r="HG3" i="84"/>
  <c r="HN3" i="84"/>
  <c r="HM3" i="84"/>
  <c r="HF3" i="84"/>
  <c r="GS2" i="84"/>
  <c r="GS2" i="78"/>
  <c r="GS3" i="78"/>
  <c r="GS4" i="74"/>
  <c r="GS6" i="74"/>
  <c r="GS5" i="74"/>
  <c r="GS3" i="74"/>
  <c r="GS7" i="74"/>
  <c r="GS2" i="74"/>
  <c r="GS2" i="73"/>
  <c r="GS3" i="72"/>
  <c r="GS2" i="72"/>
  <c r="HN2" i="93"/>
  <c r="HF2" i="93"/>
  <c r="HG2" i="93"/>
  <c r="HM2" i="93"/>
  <c r="HG3" i="93"/>
  <c r="HM3" i="93"/>
  <c r="HN3" i="93"/>
  <c r="HF3" i="93"/>
  <c r="HG3" i="71"/>
  <c r="HF3" i="71"/>
  <c r="HM3" i="71"/>
  <c r="HN3" i="71"/>
  <c r="GS2" i="71"/>
  <c r="GS2" i="92"/>
  <c r="GS3" i="92"/>
  <c r="HG3" i="90"/>
  <c r="HM3" i="90"/>
  <c r="HN3" i="90"/>
  <c r="HF3" i="90"/>
  <c r="GS2" i="90"/>
  <c r="GS2" i="89"/>
  <c r="GS3" i="88"/>
  <c r="GS2" i="88"/>
  <c r="GS2" i="91"/>
  <c r="HM2" i="91" s="1"/>
  <c r="HF2" i="91"/>
  <c r="HG2" i="91"/>
  <c r="GS3" i="91"/>
  <c r="GS12" i="64"/>
  <c r="HN12" i="64" s="1"/>
  <c r="GS7" i="64"/>
  <c r="GS5" i="64"/>
  <c r="HM5" i="64" s="1"/>
  <c r="HM7" i="64"/>
  <c r="HN7" i="64"/>
  <c r="HG7" i="64"/>
  <c r="GS14" i="64"/>
  <c r="HN8" i="64"/>
  <c r="HF12" i="64"/>
  <c r="GS11" i="64"/>
  <c r="HG12" i="64"/>
  <c r="HM12" i="64"/>
  <c r="GS6" i="64"/>
  <c r="HF8" i="64"/>
  <c r="GS13" i="64"/>
  <c r="HM8" i="64"/>
  <c r="GS3" i="64"/>
  <c r="HF7" i="64"/>
  <c r="GS9" i="64"/>
  <c r="GS4" i="64"/>
  <c r="GS10" i="64"/>
  <c r="GS2" i="64"/>
  <c r="GS2" i="66"/>
  <c r="GS2" i="87"/>
  <c r="HG3" i="87"/>
  <c r="HM3" i="87"/>
  <c r="HF3" i="87"/>
  <c r="HN3" i="87"/>
  <c r="GS2" i="85"/>
  <c r="HM2" i="85" s="1"/>
  <c r="GS3" i="85"/>
  <c r="HG2" i="85"/>
  <c r="HG3" i="85"/>
  <c r="HN3" i="85"/>
  <c r="HF3" i="85"/>
  <c r="HM3" i="85"/>
  <c r="GS3" i="57"/>
  <c r="AX2" i="56"/>
  <c r="HI136" i="56"/>
  <c r="HI45" i="56"/>
  <c r="HI50" i="56"/>
  <c r="HI98" i="56"/>
  <c r="HI140" i="56"/>
  <c r="HI180" i="56"/>
  <c r="HI30" i="56"/>
  <c r="HI43" i="56"/>
  <c r="HI178" i="56"/>
  <c r="HI108" i="56"/>
  <c r="HI58" i="56"/>
  <c r="HI19" i="56"/>
  <c r="HI64" i="56"/>
  <c r="HI106" i="56"/>
  <c r="HI65" i="56"/>
  <c r="HI97" i="56"/>
  <c r="HI86" i="56"/>
  <c r="HI88" i="56"/>
  <c r="HI101" i="56"/>
  <c r="HI174" i="56"/>
  <c r="HI48" i="56"/>
  <c r="HI10" i="56"/>
  <c r="HI67" i="56"/>
  <c r="HI78" i="56"/>
  <c r="HI84" i="56"/>
  <c r="HI99" i="56"/>
  <c r="HI74" i="56"/>
  <c r="FO64" i="56"/>
  <c r="HI171" i="56"/>
  <c r="FO146" i="56"/>
  <c r="HI59" i="56"/>
  <c r="HI181" i="56"/>
  <c r="HI128" i="56"/>
  <c r="HI35" i="56"/>
  <c r="HI34" i="56"/>
  <c r="HI38" i="56"/>
  <c r="HI135" i="56"/>
  <c r="HI5" i="56"/>
  <c r="HI89" i="56"/>
  <c r="HI138" i="56"/>
  <c r="HI170" i="56"/>
  <c r="HI72" i="56"/>
  <c r="HI159" i="56"/>
  <c r="HI63" i="56"/>
  <c r="FN150" i="56"/>
  <c r="HI118" i="56"/>
  <c r="HI179" i="56"/>
  <c r="HI169" i="56"/>
  <c r="HI126" i="56"/>
  <c r="HI132" i="56"/>
  <c r="HI164" i="56"/>
  <c r="HI70" i="56"/>
  <c r="HI109" i="56"/>
  <c r="HI137" i="56"/>
  <c r="HI122" i="56"/>
  <c r="HI66" i="56"/>
  <c r="HI167" i="56"/>
  <c r="FO154" i="56"/>
  <c r="FN40" i="56"/>
  <c r="FL69" i="56"/>
  <c r="FO4" i="56"/>
  <c r="FM45" i="56"/>
  <c r="FO128" i="56"/>
  <c r="FN153" i="56"/>
  <c r="FO164" i="56"/>
  <c r="FM4" i="56"/>
  <c r="FN162" i="56"/>
  <c r="FO176" i="56"/>
  <c r="FO108" i="56"/>
  <c r="FO62" i="56"/>
  <c r="FN170" i="56"/>
  <c r="FL139" i="56"/>
  <c r="FM139" i="56"/>
  <c r="FM117" i="56"/>
  <c r="FK152" i="56"/>
  <c r="FO58" i="56"/>
  <c r="FM65" i="56"/>
  <c r="FO112" i="56"/>
  <c r="FO153" i="56"/>
  <c r="FN22" i="56"/>
  <c r="FN86" i="56"/>
  <c r="FM179" i="56"/>
  <c r="FK79" i="56"/>
  <c r="FO26" i="56"/>
  <c r="FL161" i="56"/>
  <c r="FN179" i="56"/>
  <c r="FK82" i="56"/>
  <c r="FO60" i="56"/>
  <c r="HI120" i="56"/>
  <c r="FM40" i="56"/>
  <c r="FK174" i="56"/>
  <c r="HI152" i="56"/>
  <c r="IM177" i="56"/>
  <c r="FK81" i="56"/>
  <c r="FP45" i="56"/>
  <c r="FL174" i="56"/>
  <c r="FO113" i="56"/>
  <c r="FN8" i="56"/>
  <c r="FL37" i="56"/>
  <c r="FL150" i="56"/>
  <c r="FN47" i="56"/>
  <c r="FO61" i="56"/>
  <c r="HI11" i="56"/>
  <c r="FK78" i="56"/>
  <c r="FM160" i="56"/>
  <c r="FK20" i="56"/>
  <c r="FN75" i="56"/>
  <c r="CI40" i="56"/>
  <c r="CX40" i="56" s="1"/>
  <c r="FN147" i="56"/>
  <c r="FK51" i="56"/>
  <c r="FO55" i="56"/>
  <c r="CJ40" i="56"/>
  <c r="CY40" i="56" s="1"/>
  <c r="DL40" i="56"/>
  <c r="FK60" i="56"/>
  <c r="FN161" i="56"/>
  <c r="FL167" i="56"/>
  <c r="FL51" i="56"/>
  <c r="HI52" i="56"/>
  <c r="CK40" i="56"/>
  <c r="CZ40" i="56" s="1"/>
  <c r="DM40" i="56" a="1"/>
  <c r="DM40" i="56" s="1"/>
  <c r="FK150" i="56"/>
  <c r="FM175" i="56"/>
  <c r="FM51" i="56"/>
  <c r="FN51" i="56"/>
  <c r="FN65" i="56"/>
  <c r="FM133" i="56"/>
  <c r="FK61" i="56"/>
  <c r="DM79" i="56" a="1"/>
  <c r="DM79" i="56" s="1"/>
  <c r="FK6" i="56"/>
  <c r="FK145" i="56"/>
  <c r="CH177" i="56"/>
  <c r="CW177" i="56" s="1"/>
  <c r="DL177" i="56"/>
  <c r="HI15" i="56"/>
  <c r="FO123" i="56"/>
  <c r="FK126" i="56"/>
  <c r="FM34" i="56"/>
  <c r="FL61" i="56"/>
  <c r="FM60" i="56"/>
  <c r="FO6" i="56"/>
  <c r="CJ79" i="56"/>
  <c r="CY79" i="56" s="1"/>
  <c r="FL89" i="56"/>
  <c r="IM135" i="56"/>
  <c r="FL145" i="56"/>
  <c r="HI81" i="56"/>
  <c r="FK36" i="56"/>
  <c r="FM132" i="56"/>
  <c r="FL45" i="56"/>
  <c r="FM61" i="56"/>
  <c r="HI145" i="56"/>
  <c r="HI131" i="56"/>
  <c r="FL83" i="56"/>
  <c r="FK142" i="56"/>
  <c r="FM152" i="56"/>
  <c r="FL163" i="56"/>
  <c r="FL130" i="56"/>
  <c r="CI177" i="56"/>
  <c r="CX177" i="56" s="1"/>
  <c r="FL11" i="56"/>
  <c r="FO12" i="56"/>
  <c r="FO74" i="56"/>
  <c r="FK179" i="56"/>
  <c r="HC179" i="56"/>
  <c r="HI96" i="56"/>
  <c r="FL123" i="56"/>
  <c r="HI121" i="56"/>
  <c r="FL56" i="56"/>
  <c r="FO100" i="56"/>
  <c r="FL36" i="56"/>
  <c r="FL38" i="56"/>
  <c r="FL66" i="56"/>
  <c r="FL133" i="56"/>
  <c r="FL152" i="56"/>
  <c r="FM23" i="56"/>
  <c r="FK104" i="56"/>
  <c r="HI54" i="56"/>
  <c r="FM81" i="56"/>
  <c r="FL104" i="56"/>
  <c r="HI112" i="56"/>
  <c r="FO136" i="56"/>
  <c r="DM156" i="56" a="1"/>
  <c r="DM156" i="56" s="1"/>
  <c r="FO170" i="56"/>
  <c r="FM11" i="56"/>
  <c r="FL179" i="56"/>
  <c r="FL160" i="56"/>
  <c r="FM123" i="56"/>
  <c r="FO20" i="56"/>
  <c r="FN24" i="56"/>
  <c r="FM30" i="56"/>
  <c r="FO35" i="56"/>
  <c r="FL181" i="56"/>
  <c r="FN167" i="56"/>
  <c r="FM134" i="56"/>
  <c r="FO175" i="56"/>
  <c r="CK92" i="56"/>
  <c r="CZ92" i="56" s="1"/>
  <c r="IN92" i="56"/>
  <c r="IX92" i="56" s="1"/>
  <c r="FN175" i="56"/>
  <c r="HC47" i="56"/>
  <c r="FK15" i="56"/>
  <c r="FK127" i="56"/>
  <c r="FO111" i="56"/>
  <c r="HC32" i="56"/>
  <c r="FM33" i="56"/>
  <c r="CI4" i="56"/>
  <c r="CX4" i="56" s="1"/>
  <c r="CJ4" i="56"/>
  <c r="CY4" i="56" s="1"/>
  <c r="CH159" i="56"/>
  <c r="CW159" i="56" s="1"/>
  <c r="HI80" i="56"/>
  <c r="CK4" i="56"/>
  <c r="CZ4" i="56" s="1"/>
  <c r="FO157" i="56"/>
  <c r="FM91" i="56"/>
  <c r="FN10" i="56"/>
  <c r="FN99" i="56"/>
  <c r="FN142" i="56"/>
  <c r="FO177" i="56"/>
  <c r="FN178" i="56"/>
  <c r="FK12" i="56"/>
  <c r="FL15" i="56"/>
  <c r="FN55" i="56"/>
  <c r="FL100" i="56"/>
  <c r="FK161" i="56"/>
  <c r="FO43" i="56"/>
  <c r="FK95" i="56"/>
  <c r="FN61" i="56"/>
  <c r="HI102" i="56"/>
  <c r="FM151" i="56"/>
  <c r="FM161" i="56"/>
  <c r="FM167" i="56"/>
  <c r="FK119" i="56"/>
  <c r="CI23" i="56"/>
  <c r="CX23" i="56" s="1"/>
  <c r="FK24" i="56"/>
  <c r="FK56" i="56"/>
  <c r="FK86" i="56"/>
  <c r="FO75" i="56"/>
  <c r="FK141" i="56"/>
  <c r="FO101" i="56"/>
  <c r="FL12" i="56"/>
  <c r="IM4" i="56"/>
  <c r="FM89" i="56"/>
  <c r="FK178" i="56"/>
  <c r="FN108" i="56"/>
  <c r="FL119" i="56"/>
  <c r="FL142" i="56"/>
  <c r="FL177" i="56"/>
  <c r="FL178" i="56"/>
  <c r="HI160" i="56"/>
  <c r="FL128" i="56"/>
  <c r="FL24" i="56"/>
  <c r="FM36" i="56"/>
  <c r="FL68" i="56"/>
  <c r="FK75" i="56"/>
  <c r="FK47" i="56"/>
  <c r="HC156" i="56"/>
  <c r="FM145" i="56"/>
  <c r="IM3" i="56"/>
  <c r="IN4" i="56"/>
  <c r="IX4" i="56" s="1"/>
  <c r="FM142" i="56"/>
  <c r="FM177" i="56"/>
  <c r="FM178" i="56"/>
  <c r="CI13" i="56"/>
  <c r="CX13" i="56" s="1"/>
  <c r="FM128" i="56"/>
  <c r="HI110" i="56"/>
  <c r="FM131" i="56"/>
  <c r="FM24" i="56"/>
  <c r="FL126" i="56"/>
  <c r="HC67" i="56"/>
  <c r="FN60" i="56"/>
  <c r="HI166" i="56"/>
  <c r="FM86" i="56"/>
  <c r="FL75" i="56"/>
  <c r="FP61" i="56"/>
  <c r="FK98" i="56"/>
  <c r="FK175" i="56"/>
  <c r="FL47" i="56"/>
  <c r="IM49" i="56"/>
  <c r="FK118" i="56"/>
  <c r="FK102" i="56"/>
  <c r="FL77" i="56"/>
  <c r="FN12" i="56"/>
  <c r="FM127" i="56"/>
  <c r="HC26" i="56"/>
  <c r="IN178" i="56"/>
  <c r="IX178" i="56" s="1"/>
  <c r="FO3" i="56"/>
  <c r="FN163" i="56"/>
  <c r="CJ13" i="56"/>
  <c r="CY13" i="56" s="1"/>
  <c r="IN159" i="56"/>
  <c r="IX159" i="56" s="1"/>
  <c r="FP79" i="56"/>
  <c r="HI127" i="56"/>
  <c r="FN64" i="56"/>
  <c r="HI24" i="56"/>
  <c r="FM122" i="56"/>
  <c r="FM126" i="56"/>
  <c r="FM75" i="56"/>
  <c r="FL98" i="56"/>
  <c r="FL175" i="56"/>
  <c r="IN49" i="56"/>
  <c r="IX49" i="56" s="1"/>
  <c r="HI148" i="56"/>
  <c r="IM11" i="56"/>
  <c r="FL78" i="56"/>
  <c r="FM163" i="56"/>
  <c r="FM90" i="56"/>
  <c r="FO63" i="56"/>
  <c r="FL20" i="56"/>
  <c r="FO168" i="56"/>
  <c r="HI36" i="56"/>
  <c r="FK40" i="56"/>
  <c r="FL49" i="56"/>
  <c r="CI79" i="56"/>
  <c r="CX79" i="56" s="1"/>
  <c r="DL79" i="56"/>
  <c r="FL81" i="56"/>
  <c r="FM20" i="56"/>
  <c r="FK21" i="56"/>
  <c r="FK38" i="56"/>
  <c r="HI39" i="56"/>
  <c r="FL40" i="56"/>
  <c r="FK132" i="56"/>
  <c r="FM49" i="56"/>
  <c r="HI53" i="56"/>
  <c r="FO51" i="56"/>
  <c r="IN176" i="56"/>
  <c r="IX176" i="56" s="1"/>
  <c r="IM176" i="56"/>
  <c r="FP149" i="56"/>
  <c r="FK149" i="56"/>
  <c r="FN7" i="56"/>
  <c r="FO71" i="56"/>
  <c r="FN71" i="56"/>
  <c r="IM18" i="56"/>
  <c r="IN18" i="56"/>
  <c r="IX18" i="56" s="1"/>
  <c r="CJ18" i="56"/>
  <c r="CY18" i="56" s="1"/>
  <c r="DL18" i="56"/>
  <c r="CI18" i="56"/>
  <c r="CX18" i="56" s="1"/>
  <c r="CH18" i="56"/>
  <c r="CW18" i="56" s="1"/>
  <c r="FK74" i="56"/>
  <c r="FM3" i="56"/>
  <c r="FP3" i="56"/>
  <c r="FN3" i="56"/>
  <c r="IN158" i="56"/>
  <c r="IX158" i="56" s="1"/>
  <c r="CK158" i="56"/>
  <c r="CZ158" i="56" s="1"/>
  <c r="CH158" i="56"/>
  <c r="CW158" i="56" s="1"/>
  <c r="DL158" i="56"/>
  <c r="IM158" i="56"/>
  <c r="FL74" i="56"/>
  <c r="IM71" i="56"/>
  <c r="IM29" i="56"/>
  <c r="IN29" i="56"/>
  <c r="IX29" i="56" s="1"/>
  <c r="DL29" i="56"/>
  <c r="CK29" i="56"/>
  <c r="CZ29" i="56" s="1"/>
  <c r="FN5" i="56"/>
  <c r="FO5" i="56"/>
  <c r="IN110" i="56"/>
  <c r="IX110" i="56" s="1"/>
  <c r="DL110" i="56"/>
  <c r="CH110" i="56"/>
  <c r="CW110" i="56" s="1"/>
  <c r="CJ110" i="56"/>
  <c r="CY110" i="56" s="1"/>
  <c r="CI110" i="56"/>
  <c r="CX110" i="56" s="1"/>
  <c r="CJ29" i="56"/>
  <c r="CY29" i="56" s="1"/>
  <c r="FO67" i="56"/>
  <c r="FN67" i="56"/>
  <c r="CH52" i="56"/>
  <c r="CW52" i="56" s="1"/>
  <c r="CK52" i="56"/>
  <c r="CZ52" i="56" s="1"/>
  <c r="DL52" i="56"/>
  <c r="CJ52" i="56"/>
  <c r="CY52" i="56" s="1"/>
  <c r="IN52" i="56"/>
  <c r="IX52" i="56" s="1"/>
  <c r="FK90" i="56"/>
  <c r="FO17" i="56"/>
  <c r="CI52" i="56"/>
  <c r="CX52" i="56" s="1"/>
  <c r="HC145" i="56"/>
  <c r="FK5" i="56"/>
  <c r="HC6" i="56"/>
  <c r="CH11" i="56"/>
  <c r="CW11" i="56" s="1"/>
  <c r="FL158" i="56"/>
  <c r="FL90" i="56"/>
  <c r="CK16" i="56"/>
  <c r="CZ16" i="56" s="1"/>
  <c r="DM16" i="56" a="1"/>
  <c r="DM16" i="56" s="1"/>
  <c r="FO125" i="56"/>
  <c r="FK154" i="56"/>
  <c r="HC60" i="56"/>
  <c r="FL53" i="56"/>
  <c r="HC70" i="56"/>
  <c r="FK156" i="56"/>
  <c r="CJ11" i="56"/>
  <c r="CY11" i="56" s="1"/>
  <c r="DL11" i="56"/>
  <c r="HI12" i="56"/>
  <c r="FM74" i="56"/>
  <c r="CI159" i="56"/>
  <c r="CX159" i="56" s="1"/>
  <c r="DL159" i="56"/>
  <c r="FP37" i="56"/>
  <c r="FM37" i="56"/>
  <c r="FL67" i="56"/>
  <c r="HC75" i="56"/>
  <c r="FM88" i="56"/>
  <c r="HC12" i="56"/>
  <c r="FM63" i="56"/>
  <c r="FL21" i="56"/>
  <c r="FM83" i="56"/>
  <c r="FO37" i="56"/>
  <c r="FO66" i="56"/>
  <c r="FN66" i="56"/>
  <c r="IM52" i="56"/>
  <c r="FM72" i="56"/>
  <c r="FL91" i="56"/>
  <c r="FO116" i="56"/>
  <c r="FK138" i="56"/>
  <c r="FM114" i="56"/>
  <c r="FK164" i="56"/>
  <c r="HC164" i="56"/>
  <c r="FK148" i="56"/>
  <c r="IM148" i="56"/>
  <c r="FN18" i="56"/>
  <c r="FN59" i="56"/>
  <c r="FK37" i="56"/>
  <c r="FO134" i="56"/>
  <c r="FN134" i="56"/>
  <c r="CI11" i="56"/>
  <c r="CX11" i="56" s="1"/>
  <c r="FK28" i="56"/>
  <c r="FP28" i="56"/>
  <c r="HC10" i="56"/>
  <c r="HC136" i="56"/>
  <c r="FK163" i="56"/>
  <c r="FN4" i="56"/>
  <c r="HC4" i="56"/>
  <c r="FM136" i="56"/>
  <c r="HI57" i="56"/>
  <c r="FL138" i="56"/>
  <c r="HI144" i="56"/>
  <c r="HC9" i="56"/>
  <c r="FL164" i="56"/>
  <c r="FL13" i="56"/>
  <c r="FL96" i="56"/>
  <c r="HI17" i="56"/>
  <c r="FO23" i="56"/>
  <c r="FL26" i="56"/>
  <c r="FM28" i="56"/>
  <c r="IM59" i="56"/>
  <c r="IN59" i="56"/>
  <c r="IX59" i="56" s="1"/>
  <c r="FN68" i="56"/>
  <c r="FO68" i="56"/>
  <c r="FP32" i="56"/>
  <c r="FL32" i="56"/>
  <c r="FL156" i="56"/>
  <c r="FK91" i="56"/>
  <c r="FM71" i="56"/>
  <c r="HI3" i="56"/>
  <c r="FN112" i="56"/>
  <c r="FK89" i="56"/>
  <c r="IN54" i="56"/>
  <c r="IX54" i="56" s="1"/>
  <c r="CK137" i="56"/>
  <c r="CZ137" i="56" s="1"/>
  <c r="HC153" i="56"/>
  <c r="FL162" i="56"/>
  <c r="FN14" i="56"/>
  <c r="FM96" i="56"/>
  <c r="FL64" i="56"/>
  <c r="FL23" i="56"/>
  <c r="FM26" i="56"/>
  <c r="CJ129" i="56"/>
  <c r="CY129" i="56" s="1"/>
  <c r="DM129" i="56" a="1"/>
  <c r="DM129" i="56" s="1"/>
  <c r="DL129" i="56"/>
  <c r="CK129" i="56"/>
  <c r="CZ129" i="56" s="1"/>
  <c r="CI129" i="56"/>
  <c r="CX129" i="56" s="1"/>
  <c r="IM129" i="56"/>
  <c r="CH181" i="56"/>
  <c r="CW181" i="56" s="1"/>
  <c r="IN181" i="56"/>
  <c r="IX181" i="56" s="1"/>
  <c r="IM181" i="56"/>
  <c r="DL181" i="56"/>
  <c r="FK158" i="56"/>
  <c r="FK83" i="56"/>
  <c r="FL92" i="56"/>
  <c r="FL88" i="56"/>
  <c r="HC108" i="56"/>
  <c r="FO117" i="56"/>
  <c r="FM153" i="56"/>
  <c r="FM162" i="56"/>
  <c r="FN177" i="56"/>
  <c r="FL148" i="56"/>
  <c r="FK96" i="56"/>
  <c r="FM79" i="56"/>
  <c r="FM64" i="56"/>
  <c r="IM64" i="56"/>
  <c r="CH85" i="56"/>
  <c r="CW85" i="56" s="1"/>
  <c r="IM85" i="56"/>
  <c r="FO182" i="56"/>
  <c r="FM158" i="56"/>
  <c r="FL154" i="56"/>
  <c r="FM183" i="56"/>
  <c r="FM10" i="56"/>
  <c r="FP4" i="56"/>
  <c r="FO162" i="56"/>
  <c r="FN158" i="56"/>
  <c r="IM16" i="56"/>
  <c r="CH79" i="56"/>
  <c r="CW79" i="56" s="1"/>
  <c r="CJ130" i="56"/>
  <c r="CY130" i="56" s="1"/>
  <c r="FN53" i="56"/>
  <c r="FL151" i="56"/>
  <c r="FK93" i="56"/>
  <c r="FK88" i="56"/>
  <c r="IM53" i="56"/>
  <c r="FK50" i="56"/>
  <c r="HI51" i="56"/>
  <c r="FO95" i="56"/>
  <c r="DM61" i="56" a="1"/>
  <c r="DM61" i="56" s="1"/>
  <c r="HC17" i="56"/>
  <c r="FL127" i="56"/>
  <c r="HI18" i="56"/>
  <c r="FO18" i="56"/>
  <c r="FM130" i="56"/>
  <c r="HI23" i="56"/>
  <c r="HC84" i="56"/>
  <c r="FK27" i="56"/>
  <c r="FM154" i="56"/>
  <c r="FK31" i="56"/>
  <c r="FK168" i="56"/>
  <c r="FL35" i="56"/>
  <c r="FK59" i="56"/>
  <c r="FM38" i="56"/>
  <c r="HI93" i="56"/>
  <c r="CH166" i="56"/>
  <c r="CW166" i="56" s="1"/>
  <c r="FL87" i="56"/>
  <c r="FM44" i="56"/>
  <c r="FL155" i="56"/>
  <c r="CI61" i="56"/>
  <c r="CX61" i="56" s="1"/>
  <c r="FO172" i="56"/>
  <c r="FM47" i="56"/>
  <c r="CH53" i="56"/>
  <c r="CW53" i="56" s="1"/>
  <c r="FM77" i="56"/>
  <c r="FK169" i="56"/>
  <c r="FK122" i="56"/>
  <c r="FL27" i="56"/>
  <c r="FL55" i="56"/>
  <c r="HI154" i="56"/>
  <c r="FL31" i="56"/>
  <c r="FM32" i="56"/>
  <c r="FL168" i="56"/>
  <c r="FL59" i="56"/>
  <c r="HC66" i="56"/>
  <c r="FK41" i="56"/>
  <c r="FL95" i="56"/>
  <c r="FO86" i="56"/>
  <c r="CK61" i="56"/>
  <c r="CZ61" i="56" s="1"/>
  <c r="FK172" i="56"/>
  <c r="HI46" i="56"/>
  <c r="CI53" i="56"/>
  <c r="CX53" i="56" s="1"/>
  <c r="CJ69" i="56"/>
  <c r="CY69" i="56" s="1"/>
  <c r="FN81" i="56"/>
  <c r="FL169" i="56"/>
  <c r="FL122" i="56"/>
  <c r="FM55" i="56"/>
  <c r="FM31" i="56"/>
  <c r="FM168" i="56"/>
  <c r="CJ35" i="56"/>
  <c r="CY35" i="56" s="1"/>
  <c r="DM35" i="56" a="1"/>
  <c r="DM35" i="56" s="1"/>
  <c r="FM59" i="56"/>
  <c r="FL41" i="56"/>
  <c r="FO167" i="56"/>
  <c r="FM95" i="56"/>
  <c r="IM61" i="56"/>
  <c r="FM46" i="56"/>
  <c r="CK69" i="56"/>
  <c r="CZ69" i="56" s="1"/>
  <c r="FM169" i="56"/>
  <c r="FO25" i="56"/>
  <c r="CK35" i="56"/>
  <c r="CZ35" i="56" s="1"/>
  <c r="FO40" i="56"/>
  <c r="FM41" i="56"/>
  <c r="HI172" i="56"/>
  <c r="FM172" i="56"/>
  <c r="DL46" i="56"/>
  <c r="FL60" i="56"/>
  <c r="FO150" i="56"/>
  <c r="HC181" i="56"/>
  <c r="HI87" i="56"/>
  <c r="CK46" i="56"/>
  <c r="CZ46" i="56" s="1"/>
  <c r="FK69" i="56"/>
  <c r="CI63" i="56"/>
  <c r="CX63" i="56" s="1"/>
  <c r="CH63" i="56"/>
  <c r="CW63" i="56" s="1"/>
  <c r="IM63" i="56"/>
  <c r="DL63" i="56"/>
  <c r="CJ113" i="56"/>
  <c r="CY113" i="56" s="1"/>
  <c r="IN113" i="56"/>
  <c r="IX113" i="56" s="1"/>
  <c r="IM113" i="56"/>
  <c r="CK113" i="56"/>
  <c r="CZ113" i="56" s="1"/>
  <c r="IN170" i="56"/>
  <c r="IX170" i="56" s="1"/>
  <c r="IM170" i="56"/>
  <c r="CK12" i="56"/>
  <c r="CZ12" i="56" s="1"/>
  <c r="CJ12" i="56"/>
  <c r="CY12" i="56" s="1"/>
  <c r="CI12" i="56"/>
  <c r="CX12" i="56" s="1"/>
  <c r="CH12" i="56"/>
  <c r="CW12" i="56" s="1"/>
  <c r="IN12" i="56"/>
  <c r="IX12" i="56" s="1"/>
  <c r="IM12" i="56"/>
  <c r="CK108" i="56"/>
  <c r="CZ108" i="56" s="1"/>
  <c r="IM108" i="56"/>
  <c r="CH108" i="56"/>
  <c r="CW108" i="56" s="1"/>
  <c r="DM108" i="56" a="1"/>
  <c r="DM108" i="56" s="1"/>
  <c r="IN108" i="56"/>
  <c r="IX108" i="56" s="1"/>
  <c r="IN145" i="56"/>
  <c r="IX145" i="56" s="1"/>
  <c r="IM145" i="56"/>
  <c r="CK145" i="56"/>
  <c r="CZ145" i="56" s="1"/>
  <c r="CI145" i="56"/>
  <c r="CX145" i="56" s="1"/>
  <c r="CH145" i="56"/>
  <c r="CW145" i="56" s="1"/>
  <c r="IM72" i="56"/>
  <c r="CI72" i="56"/>
  <c r="CX72" i="56" s="1"/>
  <c r="CK72" i="56"/>
  <c r="CZ72" i="56" s="1"/>
  <c r="CH72" i="56"/>
  <c r="CW72" i="56" s="1"/>
  <c r="DM72" i="56" a="1"/>
  <c r="DM72" i="56" s="1"/>
  <c r="DL72" i="56"/>
  <c r="CJ72" i="56"/>
  <c r="CY72" i="56" s="1"/>
  <c r="FL6" i="56"/>
  <c r="FP6" i="56"/>
  <c r="FN6" i="56"/>
  <c r="FP117" i="56"/>
  <c r="FN117" i="56"/>
  <c r="CI104" i="56"/>
  <c r="CX104" i="56" s="1"/>
  <c r="DM104" i="56" a="1"/>
  <c r="DM104" i="56" s="1"/>
  <c r="CH104" i="56"/>
  <c r="CW104" i="56" s="1"/>
  <c r="DL104" i="56"/>
  <c r="FK117" i="56"/>
  <c r="FL117" i="56"/>
  <c r="IN135" i="56"/>
  <c r="IX135" i="56" s="1"/>
  <c r="HC57" i="56"/>
  <c r="FL70" i="56"/>
  <c r="FL113" i="56"/>
  <c r="HC115" i="56"/>
  <c r="HC91" i="56"/>
  <c r="FK73" i="56"/>
  <c r="FK8" i="56"/>
  <c r="CK99" i="56"/>
  <c r="CZ99" i="56" s="1"/>
  <c r="HC119" i="56"/>
  <c r="FO142" i="56"/>
  <c r="FN114" i="56"/>
  <c r="FP114" i="56"/>
  <c r="CK126" i="56"/>
  <c r="CZ126" i="56" s="1"/>
  <c r="DL126" i="56"/>
  <c r="HC152" i="56"/>
  <c r="DL89" i="56"/>
  <c r="HI116" i="56"/>
  <c r="HC144" i="56"/>
  <c r="HI8" i="56"/>
  <c r="FL8" i="56"/>
  <c r="FM119" i="56"/>
  <c r="HC76" i="56"/>
  <c r="FO114" i="56"/>
  <c r="FP19" i="56"/>
  <c r="FM19" i="56"/>
  <c r="HC170" i="56"/>
  <c r="FM8" i="56"/>
  <c r="FO78" i="56"/>
  <c r="FN78" i="56"/>
  <c r="IN163" i="56"/>
  <c r="IX163" i="56" s="1"/>
  <c r="CI163" i="56"/>
  <c r="CX163" i="56" s="1"/>
  <c r="FO84" i="56"/>
  <c r="FN84" i="56"/>
  <c r="DM175" i="56" a="1"/>
  <c r="DM175" i="56" s="1"/>
  <c r="CJ175" i="56"/>
  <c r="CY175" i="56" s="1"/>
  <c r="CK175" i="56"/>
  <c r="CZ175" i="56" s="1"/>
  <c r="CH175" i="56"/>
  <c r="CW175" i="56" s="1"/>
  <c r="HC138" i="56"/>
  <c r="HC8" i="56"/>
  <c r="HI71" i="56"/>
  <c r="CH9" i="56"/>
  <c r="CW9" i="56" s="1"/>
  <c r="FO99" i="56"/>
  <c r="FL114" i="56"/>
  <c r="CH163" i="56"/>
  <c r="CW163" i="56" s="1"/>
  <c r="FO163" i="56"/>
  <c r="HC13" i="56"/>
  <c r="CK179" i="56"/>
  <c r="CZ179" i="56" s="1"/>
  <c r="IN179" i="56"/>
  <c r="IX179" i="56" s="1"/>
  <c r="IM179" i="56"/>
  <c r="FK14" i="56"/>
  <c r="CI99" i="56"/>
  <c r="CX99" i="56" s="1"/>
  <c r="DL99" i="56"/>
  <c r="FM6" i="56"/>
  <c r="FK112" i="56"/>
  <c r="FL176" i="56"/>
  <c r="CH135" i="56"/>
  <c r="CW135" i="56" s="1"/>
  <c r="FL112" i="56"/>
  <c r="DM89" i="56" a="1"/>
  <c r="DM89" i="56" s="1"/>
  <c r="HI156" i="56"/>
  <c r="FM156" i="56"/>
  <c r="FK157" i="56"/>
  <c r="FO7" i="56"/>
  <c r="HC117" i="56"/>
  <c r="CI9" i="56"/>
  <c r="CX9" i="56" s="1"/>
  <c r="HC162" i="56"/>
  <c r="FK99" i="56"/>
  <c r="HC114" i="56"/>
  <c r="DM133" i="56" a="1"/>
  <c r="DM133" i="56" s="1"/>
  <c r="DL133" i="56"/>
  <c r="FP130" i="56"/>
  <c r="FN130" i="56"/>
  <c r="FK70" i="56"/>
  <c r="FO8" i="56"/>
  <c r="FM176" i="56"/>
  <c r="FM112" i="56"/>
  <c r="HC112" i="56"/>
  <c r="FM5" i="56"/>
  <c r="FM113" i="56"/>
  <c r="FL157" i="56"/>
  <c r="HC116" i="56"/>
  <c r="HC7" i="56"/>
  <c r="DL117" i="56"/>
  <c r="CJ9" i="56"/>
  <c r="CY9" i="56" s="1"/>
  <c r="FL99" i="56"/>
  <c r="FK114" i="56"/>
  <c r="FP177" i="56"/>
  <c r="FK177" i="56"/>
  <c r="HC11" i="56"/>
  <c r="IM163" i="56"/>
  <c r="FK25" i="56"/>
  <c r="FL25" i="56"/>
  <c r="FP25" i="56"/>
  <c r="HC72" i="56"/>
  <c r="FL73" i="56"/>
  <c r="CI135" i="56"/>
  <c r="CX135" i="56" s="1"/>
  <c r="DM135" i="56" a="1"/>
  <c r="DM135" i="56" s="1"/>
  <c r="FN176" i="56"/>
  <c r="HC3" i="56"/>
  <c r="CJ135" i="56"/>
  <c r="CY135" i="56" s="1"/>
  <c r="HC135" i="56"/>
  <c r="CK89" i="56"/>
  <c r="CZ89" i="56" s="1"/>
  <c r="HI113" i="56"/>
  <c r="FN113" i="56"/>
  <c r="FM157" i="56"/>
  <c r="HI115" i="56"/>
  <c r="HC54" i="56"/>
  <c r="CH117" i="56"/>
  <c r="CW117" i="56" s="1"/>
  <c r="IM117" i="56"/>
  <c r="FK170" i="56"/>
  <c r="FO152" i="56"/>
  <c r="CK9" i="56"/>
  <c r="CZ9" i="56" s="1"/>
  <c r="DL9" i="56"/>
  <c r="FO10" i="56"/>
  <c r="HC178" i="56"/>
  <c r="DL5" i="56"/>
  <c r="FL5" i="56"/>
  <c r="FN157" i="56"/>
  <c r="CK117" i="56"/>
  <c r="CZ117" i="56" s="1"/>
  <c r="FK153" i="56"/>
  <c r="FL170" i="56"/>
  <c r="FO94" i="56"/>
  <c r="FK72" i="56"/>
  <c r="IM119" i="56"/>
  <c r="DL119" i="56"/>
  <c r="DL142" i="56"/>
  <c r="CH142" i="56"/>
  <c r="CW142" i="56" s="1"/>
  <c r="IM182" i="56"/>
  <c r="CH182" i="56"/>
  <c r="CW182" i="56" s="1"/>
  <c r="HC163" i="56"/>
  <c r="FO105" i="56"/>
  <c r="FN105" i="56"/>
  <c r="DM33" i="56" a="1"/>
  <c r="DM33" i="56" s="1"/>
  <c r="CK33" i="56"/>
  <c r="CZ33" i="56" s="1"/>
  <c r="CJ33" i="56"/>
  <c r="CY33" i="56" s="1"/>
  <c r="CI33" i="56"/>
  <c r="CX33" i="56" s="1"/>
  <c r="IM33" i="56"/>
  <c r="CH33" i="56"/>
  <c r="CW33" i="56" s="1"/>
  <c r="CJ90" i="56"/>
  <c r="CY90" i="56" s="1"/>
  <c r="DM90" i="56" a="1"/>
  <c r="DM90" i="56" s="1"/>
  <c r="CI90" i="56"/>
  <c r="CX90" i="56" s="1"/>
  <c r="CH90" i="56"/>
  <c r="CW90" i="56" s="1"/>
  <c r="CK127" i="56"/>
  <c r="CZ127" i="56" s="1"/>
  <c r="DL127" i="56"/>
  <c r="CJ127" i="56"/>
  <c r="CY127" i="56" s="1"/>
  <c r="CI127" i="56"/>
  <c r="CX127" i="56" s="1"/>
  <c r="CK90" i="56"/>
  <c r="CZ90" i="56" s="1"/>
  <c r="FO90" i="56"/>
  <c r="FN90" i="56"/>
  <c r="CH127" i="56"/>
  <c r="CW127" i="56" s="1"/>
  <c r="IM19" i="56"/>
  <c r="DM19" i="56" a="1"/>
  <c r="DM19" i="56" s="1"/>
  <c r="CK19" i="56"/>
  <c r="CZ19" i="56" s="1"/>
  <c r="DL19" i="56"/>
  <c r="CJ19" i="56"/>
  <c r="CY19" i="56" s="1"/>
  <c r="IN19" i="56"/>
  <c r="IX19" i="56" s="1"/>
  <c r="HC158" i="56"/>
  <c r="FM70" i="56"/>
  <c r="HC176" i="56"/>
  <c r="CI176" i="56"/>
  <c r="CX176" i="56" s="1"/>
  <c r="IN89" i="56"/>
  <c r="IX89" i="56" s="1"/>
  <c r="FP113" i="56"/>
  <c r="FL153" i="56"/>
  <c r="FM170" i="56"/>
  <c r="HI143" i="56"/>
  <c r="CI142" i="56"/>
  <c r="CX142" i="56" s="1"/>
  <c r="CI182" i="56"/>
  <c r="CX182" i="56" s="1"/>
  <c r="DL182" i="56"/>
  <c r="DL15" i="56"/>
  <c r="IN15" i="56"/>
  <c r="IX15" i="56" s="1"/>
  <c r="HC15" i="56"/>
  <c r="HC127" i="56"/>
  <c r="FM58" i="56"/>
  <c r="HC58" i="56"/>
  <c r="CK130" i="56"/>
  <c r="CZ130" i="56" s="1"/>
  <c r="DL130" i="56"/>
  <c r="IN64" i="56"/>
  <c r="IX64" i="56" s="1"/>
  <c r="HC106" i="56"/>
  <c r="HC168" i="56"/>
  <c r="FK13" i="56"/>
  <c r="FK159" i="56"/>
  <c r="HI123" i="56"/>
  <c r="HI79" i="56"/>
  <c r="FO80" i="56"/>
  <c r="FN63" i="56"/>
  <c r="FN128" i="56"/>
  <c r="IM110" i="56"/>
  <c r="HC81" i="56"/>
  <c r="DM130" i="56" a="1"/>
  <c r="DM130" i="56" s="1"/>
  <c r="HI82" i="56"/>
  <c r="FN20" i="56"/>
  <c r="IM55" i="56"/>
  <c r="DL55" i="56"/>
  <c r="CJ55" i="56"/>
  <c r="CY55" i="56" s="1"/>
  <c r="CI55" i="56"/>
  <c r="CX55" i="56" s="1"/>
  <c r="CH55" i="56"/>
  <c r="CW55" i="56" s="1"/>
  <c r="DM55" i="56" a="1"/>
  <c r="DM55" i="56" s="1"/>
  <c r="HC56" i="56"/>
  <c r="HC154" i="56"/>
  <c r="IN150" i="56"/>
  <c r="IX150" i="56" s="1"/>
  <c r="DM150" i="56" a="1"/>
  <c r="DM150" i="56" s="1"/>
  <c r="IM150" i="56"/>
  <c r="DL150" i="56"/>
  <c r="FK101" i="56"/>
  <c r="FM164" i="56"/>
  <c r="DM11" i="56" a="1"/>
  <c r="DM11" i="56" s="1"/>
  <c r="FM148" i="56"/>
  <c r="FL159" i="56"/>
  <c r="FO15" i="56"/>
  <c r="IM79" i="56"/>
  <c r="FO81" i="56"/>
  <c r="HC131" i="56"/>
  <c r="HI104" i="56"/>
  <c r="HC104" i="56"/>
  <c r="IN83" i="56"/>
  <c r="IX83" i="56" s="1"/>
  <c r="CK83" i="56"/>
  <c r="CZ83" i="56" s="1"/>
  <c r="DL83" i="56"/>
  <c r="CK55" i="56"/>
  <c r="CZ55" i="56" s="1"/>
  <c r="FO180" i="56"/>
  <c r="FO30" i="56"/>
  <c r="FN30" i="56"/>
  <c r="FO34" i="56"/>
  <c r="FN34" i="56"/>
  <c r="FM100" i="56"/>
  <c r="HC93" i="56"/>
  <c r="FK165" i="56"/>
  <c r="FM159" i="56"/>
  <c r="HC96" i="56"/>
  <c r="FK123" i="56"/>
  <c r="FL79" i="56"/>
  <c r="IN79" i="56"/>
  <c r="IX79" i="56" s="1"/>
  <c r="HI105" i="56"/>
  <c r="HI21" i="56"/>
  <c r="FM21" i="56"/>
  <c r="DL23" i="56"/>
  <c r="CH23" i="56"/>
  <c r="CW23" i="56" s="1"/>
  <c r="DM23" i="56" a="1"/>
  <c r="DM23" i="56" s="1"/>
  <c r="IM23" i="56"/>
  <c r="CJ84" i="56"/>
  <c r="CY84" i="56" s="1"/>
  <c r="DL84" i="56"/>
  <c r="CI84" i="56"/>
  <c r="CX84" i="56" s="1"/>
  <c r="CH84" i="56"/>
  <c r="CW84" i="56" s="1"/>
  <c r="CJ124" i="56"/>
  <c r="CY124" i="56" s="1"/>
  <c r="CI124" i="56"/>
  <c r="CX124" i="56" s="1"/>
  <c r="DM124" i="56" a="1"/>
  <c r="DM124" i="56" s="1"/>
  <c r="CH124" i="56"/>
  <c r="CW124" i="56" s="1"/>
  <c r="IN55" i="56"/>
  <c r="IX55" i="56" s="1"/>
  <c r="FM56" i="56"/>
  <c r="FL34" i="56"/>
  <c r="FP34" i="56"/>
  <c r="FN139" i="56"/>
  <c r="FO139" i="56"/>
  <c r="FK100" i="56"/>
  <c r="CJ150" i="56"/>
  <c r="CY150" i="56" s="1"/>
  <c r="HC92" i="56"/>
  <c r="FK43" i="56"/>
  <c r="HI29" i="56"/>
  <c r="HC40" i="56"/>
  <c r="FK18" i="56"/>
  <c r="HC120" i="56"/>
  <c r="HI130" i="56"/>
  <c r="DL20" i="56"/>
  <c r="FL84" i="56"/>
  <c r="FK84" i="56"/>
  <c r="FP84" i="56"/>
  <c r="IN24" i="56"/>
  <c r="IX24" i="56" s="1"/>
  <c r="DM24" i="56" a="1"/>
  <c r="DM24" i="56" s="1"/>
  <c r="CK24" i="56"/>
  <c r="CZ24" i="56" s="1"/>
  <c r="DL24" i="56"/>
  <c r="DL26" i="56"/>
  <c r="FL10" i="56"/>
  <c r="FL72" i="56"/>
  <c r="FM99" i="56"/>
  <c r="HC78" i="56"/>
  <c r="HC74" i="56"/>
  <c r="FP13" i="56"/>
  <c r="FM15" i="56"/>
  <c r="HC79" i="56"/>
  <c r="FN133" i="56"/>
  <c r="CK18" i="56"/>
  <c r="CZ18" i="56" s="1"/>
  <c r="FL18" i="56"/>
  <c r="CK110" i="56"/>
  <c r="CZ110" i="56" s="1"/>
  <c r="FK19" i="56"/>
  <c r="IM130" i="56"/>
  <c r="FL82" i="56"/>
  <c r="CI20" i="56"/>
  <c r="CX20" i="56" s="1"/>
  <c r="HC105" i="56"/>
  <c r="CH24" i="56"/>
  <c r="CW24" i="56" s="1"/>
  <c r="FN122" i="56"/>
  <c r="CJ26" i="56"/>
  <c r="CY26" i="56" s="1"/>
  <c r="DM26" i="56" a="1"/>
  <c r="DM26" i="56" s="1"/>
  <c r="FN26" i="56"/>
  <c r="HC124" i="56"/>
  <c r="FO36" i="56"/>
  <c r="FN36" i="56"/>
  <c r="CH45" i="56"/>
  <c r="CW45" i="56" s="1"/>
  <c r="FO158" i="56"/>
  <c r="FO178" i="56"/>
  <c r="HC148" i="56"/>
  <c r="FN74" i="56"/>
  <c r="HC159" i="56"/>
  <c r="HC80" i="56"/>
  <c r="FO133" i="56"/>
  <c r="FM18" i="56"/>
  <c r="FL19" i="56"/>
  <c r="IN130" i="56"/>
  <c r="IX130" i="56" s="1"/>
  <c r="FK105" i="56"/>
  <c r="HC171" i="56"/>
  <c r="FM25" i="56"/>
  <c r="FK33" i="56"/>
  <c r="FK107" i="56"/>
  <c r="IN155" i="56"/>
  <c r="IX155" i="56" s="1"/>
  <c r="DL155" i="56"/>
  <c r="DM155" i="56" a="1"/>
  <c r="DM155" i="56" s="1"/>
  <c r="CK155" i="56"/>
  <c r="CZ155" i="56" s="1"/>
  <c r="FN98" i="56"/>
  <c r="FO98" i="56"/>
  <c r="HC142" i="56"/>
  <c r="FN164" i="56"/>
  <c r="CI178" i="56"/>
  <c r="CX178" i="56" s="1"/>
  <c r="FM12" i="56"/>
  <c r="CH16" i="56"/>
  <c r="CW16" i="56" s="1"/>
  <c r="FK133" i="56"/>
  <c r="DM18" i="56" a="1"/>
  <c r="DM18" i="56" s="1"/>
  <c r="CH130" i="56"/>
  <c r="CW130" i="56" s="1"/>
  <c r="FP64" i="56"/>
  <c r="IM20" i="56"/>
  <c r="FL105" i="56"/>
  <c r="FN23" i="56"/>
  <c r="FN44" i="56"/>
  <c r="FO44" i="56"/>
  <c r="CH155" i="56"/>
  <c r="CW155" i="56" s="1"/>
  <c r="FK182" i="56"/>
  <c r="FK11" i="56"/>
  <c r="CK178" i="56"/>
  <c r="CZ178" i="56" s="1"/>
  <c r="FN15" i="56"/>
  <c r="CI16" i="56"/>
  <c r="CX16" i="56" s="1"/>
  <c r="FK160" i="56"/>
  <c r="FN123" i="56"/>
  <c r="HC130" i="56"/>
  <c r="FM105" i="56"/>
  <c r="FO21" i="56"/>
  <c r="HC22" i="56"/>
  <c r="FP23" i="56"/>
  <c r="FK23" i="56"/>
  <c r="FN56" i="56"/>
  <c r="IN41" i="56"/>
  <c r="IX41" i="56" s="1"/>
  <c r="CI41" i="56"/>
  <c r="CX41" i="56" s="1"/>
  <c r="DL41" i="56"/>
  <c r="CI155" i="56"/>
  <c r="CX155" i="56" s="1"/>
  <c r="HC90" i="56"/>
  <c r="HC82" i="56"/>
  <c r="FM84" i="56"/>
  <c r="FP121" i="56"/>
  <c r="FM121" i="56"/>
  <c r="FL121" i="56"/>
  <c r="FP33" i="56"/>
  <c r="IM149" i="56"/>
  <c r="IN149" i="56"/>
  <c r="IX149" i="56" s="1"/>
  <c r="CK149" i="56"/>
  <c r="CZ149" i="56" s="1"/>
  <c r="DM149" i="56" a="1"/>
  <c r="DM149" i="56" s="1"/>
  <c r="DL149" i="56"/>
  <c r="FN149" i="56"/>
  <c r="FO149" i="56"/>
  <c r="FN151" i="56"/>
  <c r="FO151" i="56"/>
  <c r="CK43" i="56"/>
  <c r="CZ43" i="56" s="1"/>
  <c r="DL43" i="56"/>
  <c r="CJ43" i="56"/>
  <c r="CY43" i="56" s="1"/>
  <c r="FO2" i="56"/>
  <c r="FN2" i="56"/>
  <c r="HC55" i="56"/>
  <c r="FL30" i="56"/>
  <c r="HC33" i="56"/>
  <c r="HC38" i="56"/>
  <c r="FO93" i="56"/>
  <c r="FN93" i="56"/>
  <c r="FL141" i="56"/>
  <c r="FK146" i="56"/>
  <c r="FK26" i="56"/>
  <c r="FM27" i="56"/>
  <c r="HI28" i="56"/>
  <c r="FK183" i="56"/>
  <c r="FK29" i="56"/>
  <c r="FN35" i="56"/>
  <c r="CH59" i="56"/>
  <c r="CW59" i="56" s="1"/>
  <c r="FM39" i="56"/>
  <c r="HI85" i="56"/>
  <c r="HC65" i="56"/>
  <c r="FK66" i="56"/>
  <c r="CI92" i="56"/>
  <c r="CX92" i="56" s="1"/>
  <c r="FN140" i="56"/>
  <c r="FO140" i="56"/>
  <c r="FL132" i="56"/>
  <c r="IN129" i="56"/>
  <c r="IX129" i="56" s="1"/>
  <c r="FM181" i="56"/>
  <c r="CK165" i="56"/>
  <c r="CZ165" i="56" s="1"/>
  <c r="DL165" i="56"/>
  <c r="CJ165" i="56"/>
  <c r="CY165" i="56" s="1"/>
  <c r="FM141" i="56"/>
  <c r="FO147" i="56"/>
  <c r="CJ47" i="56"/>
  <c r="CY47" i="56" s="1"/>
  <c r="DM47" i="56" a="1"/>
  <c r="DM47" i="56" s="1"/>
  <c r="IN47" i="56"/>
  <c r="IX47" i="56" s="1"/>
  <c r="IM47" i="56"/>
  <c r="FO118" i="56"/>
  <c r="FN118" i="56"/>
  <c r="HI27" i="56"/>
  <c r="FL28" i="56"/>
  <c r="FL183" i="56"/>
  <c r="FL29" i="56"/>
  <c r="FK32" i="56"/>
  <c r="FO33" i="56"/>
  <c r="FO59" i="56"/>
  <c r="FN85" i="56"/>
  <c r="FK151" i="56"/>
  <c r="CJ92" i="56"/>
  <c r="CY92" i="56" s="1"/>
  <c r="IM92" i="56"/>
  <c r="HI41" i="56"/>
  <c r="HC129" i="56"/>
  <c r="FN43" i="56"/>
  <c r="FO165" i="56"/>
  <c r="FN165" i="56"/>
  <c r="FK155" i="56"/>
  <c r="FK147" i="56"/>
  <c r="FM174" i="56"/>
  <c r="CK47" i="56"/>
  <c r="CZ47" i="56" s="1"/>
  <c r="DL47" i="56"/>
  <c r="CK118" i="56"/>
  <c r="CZ118" i="56" s="1"/>
  <c r="IM118" i="56"/>
  <c r="DM118" i="56" a="1"/>
  <c r="DM118" i="56" s="1"/>
  <c r="CI118" i="56"/>
  <c r="CX118" i="56" s="1"/>
  <c r="FP118" i="56"/>
  <c r="FM118" i="56"/>
  <c r="FM82" i="56"/>
  <c r="HC64" i="56"/>
  <c r="HC111" i="56"/>
  <c r="HC30" i="56"/>
  <c r="FL33" i="56"/>
  <c r="FL107" i="56"/>
  <c r="FN168" i="56"/>
  <c r="FO92" i="56"/>
  <c r="FN92" i="56"/>
  <c r="FL43" i="56"/>
  <c r="FL165" i="56"/>
  <c r="FP95" i="56"/>
  <c r="FN95" i="56"/>
  <c r="HC61" i="56"/>
  <c r="FK64" i="56"/>
  <c r="HC21" i="56"/>
  <c r="HI146" i="56"/>
  <c r="HC180" i="56"/>
  <c r="FP30" i="56"/>
  <c r="HI32" i="56"/>
  <c r="HI107" i="56"/>
  <c r="FK34" i="56"/>
  <c r="CJ100" i="56"/>
  <c r="CY100" i="56" s="1"/>
  <c r="CK100" i="56"/>
  <c r="CZ100" i="56" s="1"/>
  <c r="FM85" i="56"/>
  <c r="HI151" i="56"/>
  <c r="IM40" i="56"/>
  <c r="FK92" i="56"/>
  <c r="FP92" i="56"/>
  <c r="FK97" i="56"/>
  <c r="FM43" i="56"/>
  <c r="FM165" i="56"/>
  <c r="CJ167" i="56"/>
  <c r="CY167" i="56" s="1"/>
  <c r="CI167" i="56"/>
  <c r="CX167" i="56" s="1"/>
  <c r="CH167" i="56"/>
  <c r="CW167" i="56" s="1"/>
  <c r="HC44" i="56"/>
  <c r="FN172" i="56"/>
  <c r="FP172" i="56"/>
  <c r="HC25" i="56"/>
  <c r="FO85" i="56"/>
  <c r="IN40" i="56"/>
  <c r="IX40" i="56" s="1"/>
  <c r="FL97" i="56"/>
  <c r="IM165" i="56"/>
  <c r="HC125" i="56"/>
  <c r="FN154" i="56"/>
  <c r="HC35" i="56"/>
  <c r="FN38" i="56"/>
  <c r="FO38" i="56"/>
  <c r="FO65" i="56"/>
  <c r="CJ151" i="56"/>
  <c r="CY151" i="56" s="1"/>
  <c r="CI151" i="56"/>
  <c r="CX151" i="56" s="1"/>
  <c r="IN151" i="56"/>
  <c r="IX151" i="56" s="1"/>
  <c r="FM97" i="56"/>
  <c r="FN21" i="56"/>
  <c r="HC122" i="56"/>
  <c r="FK55" i="56"/>
  <c r="FO56" i="56"/>
  <c r="FN33" i="56"/>
  <c r="FK35" i="56"/>
  <c r="FK65" i="56"/>
  <c r="FP65" i="56"/>
  <c r="IM147" i="56"/>
  <c r="DL147" i="56"/>
  <c r="CJ147" i="56"/>
  <c r="CY147" i="56" s="1"/>
  <c r="IN147" i="56"/>
  <c r="IX147" i="56" s="1"/>
  <c r="FL172" i="56"/>
  <c r="CI46" i="56"/>
  <c r="CX46" i="56" s="1"/>
  <c r="CH46" i="56"/>
  <c r="CW46" i="56" s="1"/>
  <c r="FO49" i="56"/>
  <c r="FN49" i="56"/>
  <c r="HC41" i="56"/>
  <c r="DM181" i="56" a="1"/>
  <c r="DM181" i="56" s="1"/>
  <c r="FO42" i="56"/>
  <c r="HC101" i="56"/>
  <c r="FK49" i="56"/>
  <c r="FO53" i="56"/>
  <c r="FN50" i="56"/>
  <c r="CJ102" i="56"/>
  <c r="CY102" i="56" s="1"/>
  <c r="HC52" i="56"/>
  <c r="HC69" i="56"/>
  <c r="IN69" i="56"/>
  <c r="IX69" i="56" s="1"/>
  <c r="FL2" i="56"/>
  <c r="FL93" i="56"/>
  <c r="FK44" i="56"/>
  <c r="HI147" i="56"/>
  <c r="HC172" i="56"/>
  <c r="HI69" i="56"/>
  <c r="FM2" i="56"/>
  <c r="HI139" i="56"/>
  <c r="HC36" i="56"/>
  <c r="FM93" i="56"/>
  <c r="HC88" i="56"/>
  <c r="FL44" i="56"/>
  <c r="HI141" i="56"/>
  <c r="FM98" i="56"/>
  <c r="HC49" i="56"/>
  <c r="DL50" i="56"/>
  <c r="HC118" i="56"/>
  <c r="FM69" i="56"/>
  <c r="HI2" i="56"/>
  <c r="HC2" i="56"/>
  <c r="HC100" i="56"/>
  <c r="HI168" i="56"/>
  <c r="FM66" i="56"/>
  <c r="HI149" i="56"/>
  <c r="FL149" i="56"/>
  <c r="HC149" i="56"/>
  <c r="HC150" i="56"/>
  <c r="HC68" i="56"/>
  <c r="HI42" i="56"/>
  <c r="CI166" i="56"/>
  <c r="CX166" i="56" s="1"/>
  <c r="HI155" i="56"/>
  <c r="FK45" i="56"/>
  <c r="FK53" i="56"/>
  <c r="CH50" i="56"/>
  <c r="CW50" i="56" s="1"/>
  <c r="FL50" i="56"/>
  <c r="HC77" i="56"/>
  <c r="FM149" i="56"/>
  <c r="HI150" i="56"/>
  <c r="HI129" i="56"/>
  <c r="FO161" i="56"/>
  <c r="HC43" i="56"/>
  <c r="HI173" i="56"/>
  <c r="FM50" i="56"/>
  <c r="HC50" i="56"/>
  <c r="CH69" i="56"/>
  <c r="CW69" i="56" s="1"/>
  <c r="HC161" i="56"/>
  <c r="FK167" i="56"/>
  <c r="FL134" i="56"/>
  <c r="FM53" i="56"/>
  <c r="FP50" i="56"/>
  <c r="FL102" i="56"/>
  <c r="CI69" i="56"/>
  <c r="CX69" i="56" s="1"/>
  <c r="DM69" i="56" a="1"/>
  <c r="DM69" i="56" s="1"/>
  <c r="FM155" i="56"/>
  <c r="HC141" i="56"/>
  <c r="FL147" i="56"/>
  <c r="HC147" i="56"/>
  <c r="FL118" i="56"/>
  <c r="FK2" i="56"/>
  <c r="DL2" i="56"/>
  <c r="CK2" i="56"/>
  <c r="CZ2" i="56" s="1"/>
  <c r="CJ2" i="56"/>
  <c r="CY2" i="56" s="1"/>
  <c r="CI2" i="56"/>
  <c r="CX2" i="56" s="1"/>
  <c r="CH2" i="56"/>
  <c r="CW2" i="56" s="1"/>
  <c r="IN2" i="56"/>
  <c r="IX2" i="56" s="1"/>
  <c r="IM2" i="56"/>
  <c r="DM2" i="56" a="1"/>
  <c r="DM2" i="56" s="1"/>
  <c r="DM57" i="56" a="1"/>
  <c r="DM57" i="56" s="1"/>
  <c r="DL57" i="56"/>
  <c r="IN57" i="56"/>
  <c r="IX57" i="56" s="1"/>
  <c r="IM57" i="56"/>
  <c r="CJ57" i="56"/>
  <c r="CY57" i="56" s="1"/>
  <c r="CK57" i="56"/>
  <c r="CZ57" i="56" s="1"/>
  <c r="CI57" i="56"/>
  <c r="CX57" i="56" s="1"/>
  <c r="CH57" i="56"/>
  <c r="CW57" i="56" s="1"/>
  <c r="DL109" i="56"/>
  <c r="DM109" i="56" a="1"/>
  <c r="DM109" i="56" s="1"/>
  <c r="IN109" i="56"/>
  <c r="IX109" i="56" s="1"/>
  <c r="CK109" i="56"/>
  <c r="CZ109" i="56" s="1"/>
  <c r="CH109" i="56"/>
  <c r="CW109" i="56" s="1"/>
  <c r="CJ109" i="56"/>
  <c r="CY109" i="56" s="1"/>
  <c r="CI109" i="56"/>
  <c r="CX109" i="56" s="1"/>
  <c r="IM109" i="56"/>
  <c r="IS99" i="56"/>
  <c r="DM99" i="56" a="1"/>
  <c r="DM99" i="56" s="1"/>
  <c r="DM180" i="56" a="1"/>
  <c r="DM180" i="56" s="1"/>
  <c r="DL180" i="56"/>
  <c r="IN180" i="56"/>
  <c r="IX180" i="56" s="1"/>
  <c r="CK180" i="56"/>
  <c r="CZ180" i="56" s="1"/>
  <c r="IM180" i="56"/>
  <c r="CJ180" i="56"/>
  <c r="CY180" i="56" s="1"/>
  <c r="CI180" i="56"/>
  <c r="CX180" i="56" s="1"/>
  <c r="CH180" i="56"/>
  <c r="CW180" i="56" s="1"/>
  <c r="CJ134" i="56"/>
  <c r="CY134" i="56" s="1"/>
  <c r="CK134" i="56"/>
  <c r="CZ134" i="56" s="1"/>
  <c r="CI134" i="56"/>
  <c r="CX134" i="56" s="1"/>
  <c r="CH134" i="56"/>
  <c r="CW134" i="56" s="1"/>
  <c r="IN134" i="56"/>
  <c r="IX134" i="56" s="1"/>
  <c r="DM134" i="56" a="1"/>
  <c r="DM134" i="56" s="1"/>
  <c r="DL134" i="56"/>
  <c r="IM134" i="56"/>
  <c r="CK70" i="56"/>
  <c r="CZ70" i="56" s="1"/>
  <c r="CJ70" i="56"/>
  <c r="CY70" i="56" s="1"/>
  <c r="IN70" i="56"/>
  <c r="IX70" i="56" s="1"/>
  <c r="IM70" i="56"/>
  <c r="DL70" i="56"/>
  <c r="DM70" i="56" a="1"/>
  <c r="DM70" i="56" s="1"/>
  <c r="CI70" i="56"/>
  <c r="CX70" i="56" s="1"/>
  <c r="CH70" i="56"/>
  <c r="CW70" i="56" s="1"/>
  <c r="IQ182" i="56"/>
  <c r="DM182" i="56" a="1"/>
  <c r="DM182" i="56" s="1"/>
  <c r="IT83" i="56"/>
  <c r="DM83" i="56" a="1"/>
  <c r="DM83" i="56" s="1"/>
  <c r="IM139" i="56"/>
  <c r="CK139" i="56"/>
  <c r="CZ139" i="56" s="1"/>
  <c r="CJ139" i="56"/>
  <c r="CY139" i="56" s="1"/>
  <c r="DL139" i="56"/>
  <c r="IN139" i="56"/>
  <c r="IX139" i="56" s="1"/>
  <c r="DM139" i="56" a="1"/>
  <c r="DM139" i="56" s="1"/>
  <c r="CI139" i="56"/>
  <c r="CX139" i="56" s="1"/>
  <c r="CH139" i="56"/>
  <c r="CW139" i="56" s="1"/>
  <c r="CK115" i="56"/>
  <c r="CZ115" i="56" s="1"/>
  <c r="CI115" i="56"/>
  <c r="CX115" i="56" s="1"/>
  <c r="CH115" i="56"/>
  <c r="CW115" i="56" s="1"/>
  <c r="IN115" i="56"/>
  <c r="IX115" i="56" s="1"/>
  <c r="IM115" i="56"/>
  <c r="DM115" i="56" a="1"/>
  <c r="DM115" i="56" s="1"/>
  <c r="DL115" i="56"/>
  <c r="CJ115" i="56"/>
  <c r="CY115" i="56" s="1"/>
  <c r="IM132" i="56"/>
  <c r="CH132" i="56"/>
  <c r="CW132" i="56" s="1"/>
  <c r="CK132" i="56"/>
  <c r="CZ132" i="56" s="1"/>
  <c r="DM132" i="56" a="1"/>
  <c r="DM132" i="56" s="1"/>
  <c r="DL132" i="56"/>
  <c r="IN132" i="56"/>
  <c r="IX132" i="56" s="1"/>
  <c r="CJ132" i="56"/>
  <c r="CY132" i="56" s="1"/>
  <c r="CI132" i="56"/>
  <c r="CX132" i="56" s="1"/>
  <c r="CK143" i="56"/>
  <c r="CZ143" i="56" s="1"/>
  <c r="IN143" i="56"/>
  <c r="IX143" i="56" s="1"/>
  <c r="IM143" i="56"/>
  <c r="DM143" i="56" a="1"/>
  <c r="DM143" i="56" s="1"/>
  <c r="CH143" i="56"/>
  <c r="CW143" i="56" s="1"/>
  <c r="DL143" i="56"/>
  <c r="CJ143" i="56"/>
  <c r="CY143" i="56" s="1"/>
  <c r="CI143" i="56"/>
  <c r="CX143" i="56" s="1"/>
  <c r="DL120" i="56"/>
  <c r="CH120" i="56"/>
  <c r="CW120" i="56" s="1"/>
  <c r="DM120" i="56" a="1"/>
  <c r="DM120" i="56" s="1"/>
  <c r="CJ120" i="56"/>
  <c r="CY120" i="56" s="1"/>
  <c r="IN120" i="56"/>
  <c r="IX120" i="56" s="1"/>
  <c r="CK120" i="56"/>
  <c r="CZ120" i="56" s="1"/>
  <c r="CI120" i="56"/>
  <c r="CX120" i="56" s="1"/>
  <c r="IM120" i="56"/>
  <c r="IR20" i="56"/>
  <c r="DM20" i="56" a="1"/>
  <c r="DM20" i="56" s="1"/>
  <c r="CI21" i="56"/>
  <c r="CX21" i="56" s="1"/>
  <c r="IN21" i="56"/>
  <c r="IX21" i="56" s="1"/>
  <c r="CH21" i="56"/>
  <c r="CW21" i="56" s="1"/>
  <c r="DM21" i="56" a="1"/>
  <c r="DM21" i="56" s="1"/>
  <c r="DL21" i="56"/>
  <c r="IM21" i="56"/>
  <c r="CJ21" i="56"/>
  <c r="CY21" i="56" s="1"/>
  <c r="CK21" i="56"/>
  <c r="CZ21" i="56" s="1"/>
  <c r="IR29" i="56"/>
  <c r="DM29" i="56" a="1"/>
  <c r="DM29" i="56" s="1"/>
  <c r="DM52" i="56" a="1"/>
  <c r="DM52" i="56" s="1"/>
  <c r="IO52" i="56"/>
  <c r="IO135" i="56"/>
  <c r="DL135" i="56"/>
  <c r="DL169" i="56"/>
  <c r="IN169" i="56"/>
  <c r="IX169" i="56" s="1"/>
  <c r="DM169" i="56" a="1"/>
  <c r="DM169" i="56" s="1"/>
  <c r="CK169" i="56"/>
  <c r="CZ169" i="56" s="1"/>
  <c r="CJ169" i="56"/>
  <c r="CY169" i="56" s="1"/>
  <c r="IM169" i="56"/>
  <c r="CI169" i="56"/>
  <c r="CX169" i="56" s="1"/>
  <c r="CH169" i="56"/>
  <c r="CW169" i="56" s="1"/>
  <c r="IS164" i="56"/>
  <c r="DM164" i="56" a="1"/>
  <c r="DM164" i="56" s="1"/>
  <c r="DL80" i="56"/>
  <c r="IN80" i="56"/>
  <c r="IX80" i="56" s="1"/>
  <c r="DM80" i="56" a="1"/>
  <c r="DM80" i="56" s="1"/>
  <c r="IM80" i="56"/>
  <c r="CJ80" i="56"/>
  <c r="CY80" i="56" s="1"/>
  <c r="CK80" i="56"/>
  <c r="CZ80" i="56" s="1"/>
  <c r="CI80" i="56"/>
  <c r="CX80" i="56" s="1"/>
  <c r="CH80" i="56"/>
  <c r="CW80" i="56" s="1"/>
  <c r="CK58" i="56"/>
  <c r="CZ58" i="56" s="1"/>
  <c r="IN58" i="56"/>
  <c r="IX58" i="56" s="1"/>
  <c r="DL58" i="56"/>
  <c r="CI58" i="56"/>
  <c r="CX58" i="56" s="1"/>
  <c r="CH58" i="56"/>
  <c r="CW58" i="56" s="1"/>
  <c r="IM58" i="56"/>
  <c r="DM58" i="56" a="1"/>
  <c r="DM58" i="56" s="1"/>
  <c r="CJ58" i="56"/>
  <c r="CY58" i="56" s="1"/>
  <c r="DM74" i="56" a="1"/>
  <c r="DM74" i="56" s="1"/>
  <c r="IU63" i="56"/>
  <c r="DM63" i="56" a="1"/>
  <c r="DM63" i="56" s="1"/>
  <c r="CI154" i="56"/>
  <c r="CX154" i="56" s="1"/>
  <c r="DL154" i="56"/>
  <c r="DM154" i="56" a="1"/>
  <c r="DM154" i="56" s="1"/>
  <c r="CK154" i="56"/>
  <c r="CZ154" i="56" s="1"/>
  <c r="CJ154" i="56"/>
  <c r="CY154" i="56" s="1"/>
  <c r="IN154" i="56"/>
  <c r="IX154" i="56" s="1"/>
  <c r="CH154" i="56"/>
  <c r="CW154" i="56" s="1"/>
  <c r="IM154" i="56"/>
  <c r="DM106" i="56" a="1"/>
  <c r="DM106" i="56" s="1"/>
  <c r="DL106" i="56"/>
  <c r="CK106" i="56"/>
  <c r="CZ106" i="56" s="1"/>
  <c r="CI106" i="56"/>
  <c r="CX106" i="56" s="1"/>
  <c r="CJ106" i="56"/>
  <c r="CY106" i="56" s="1"/>
  <c r="CH106" i="56"/>
  <c r="CW106" i="56" s="1"/>
  <c r="IN106" i="56"/>
  <c r="IX106" i="56" s="1"/>
  <c r="IM106" i="56"/>
  <c r="FP116" i="56"/>
  <c r="FL116" i="56"/>
  <c r="FN116" i="56"/>
  <c r="FM116" i="56"/>
  <c r="FO137" i="56"/>
  <c r="FN137" i="56"/>
  <c r="CK94" i="56"/>
  <c r="CZ94" i="56" s="1"/>
  <c r="CJ94" i="56"/>
  <c r="CY94" i="56" s="1"/>
  <c r="CI94" i="56"/>
  <c r="CX94" i="56" s="1"/>
  <c r="FN144" i="56"/>
  <c r="FO144" i="56"/>
  <c r="IN8" i="56"/>
  <c r="IX8" i="56" s="1"/>
  <c r="CK8" i="56"/>
  <c r="CZ8" i="56" s="1"/>
  <c r="CH8" i="56"/>
  <c r="CW8" i="56" s="1"/>
  <c r="IM8" i="56"/>
  <c r="CK78" i="56"/>
  <c r="CZ78" i="56" s="1"/>
  <c r="IM78" i="56"/>
  <c r="CJ78" i="56"/>
  <c r="CY78" i="56" s="1"/>
  <c r="CI78" i="56"/>
  <c r="CX78" i="56" s="1"/>
  <c r="IN78" i="56"/>
  <c r="IX78" i="56" s="1"/>
  <c r="DL78" i="56"/>
  <c r="CH78" i="56"/>
  <c r="CW78" i="56" s="1"/>
  <c r="IO16" i="56"/>
  <c r="DL16" i="56"/>
  <c r="FM17" i="56"/>
  <c r="FP17" i="56"/>
  <c r="FP80" i="56"/>
  <c r="FL80" i="56"/>
  <c r="FK80" i="56"/>
  <c r="FN110" i="56"/>
  <c r="FO110" i="56"/>
  <c r="DL125" i="56"/>
  <c r="CJ125" i="56"/>
  <c r="CY125" i="56" s="1"/>
  <c r="IN125" i="56"/>
  <c r="IX125" i="56" s="1"/>
  <c r="CI125" i="56"/>
  <c r="CX125" i="56" s="1"/>
  <c r="IM125" i="56"/>
  <c r="DM125" i="56" a="1"/>
  <c r="DM125" i="56" s="1"/>
  <c r="CK125" i="56"/>
  <c r="CZ125" i="56" s="1"/>
  <c r="CH125" i="56"/>
  <c r="CW125" i="56" s="1"/>
  <c r="CI39" i="56"/>
  <c r="CX39" i="56" s="1"/>
  <c r="DL39" i="56"/>
  <c r="CK39" i="56"/>
  <c r="CZ39" i="56" s="1"/>
  <c r="CH39" i="56"/>
  <c r="CW39" i="56" s="1"/>
  <c r="IN39" i="56"/>
  <c r="IX39" i="56" s="1"/>
  <c r="IM39" i="56"/>
  <c r="CK66" i="56"/>
  <c r="CZ66" i="56" s="1"/>
  <c r="DL66" i="56"/>
  <c r="DM66" i="56" a="1"/>
  <c r="DM66" i="56" s="1"/>
  <c r="CJ66" i="56"/>
  <c r="CY66" i="56" s="1"/>
  <c r="CI66" i="56"/>
  <c r="CX66" i="56" s="1"/>
  <c r="CH66" i="56"/>
  <c r="CW66" i="56" s="1"/>
  <c r="IN66" i="56"/>
  <c r="IX66" i="56" s="1"/>
  <c r="DL60" i="56"/>
  <c r="CH60" i="56"/>
  <c r="CW60" i="56" s="1"/>
  <c r="CK60" i="56"/>
  <c r="CZ60" i="56" s="1"/>
  <c r="CJ60" i="56"/>
  <c r="CY60" i="56" s="1"/>
  <c r="IM60" i="56"/>
  <c r="IN60" i="56"/>
  <c r="IX60" i="56" s="1"/>
  <c r="DM60" i="56" a="1"/>
  <c r="DM60" i="56" s="1"/>
  <c r="CI60" i="56"/>
  <c r="CX60" i="56" s="1"/>
  <c r="DM68" i="56" a="1"/>
  <c r="DM68" i="56" s="1"/>
  <c r="IN68" i="56"/>
  <c r="IX68" i="56" s="1"/>
  <c r="DL68" i="56"/>
  <c r="CH68" i="56"/>
  <c r="CW68" i="56" s="1"/>
  <c r="CK68" i="56"/>
  <c r="CZ68" i="56" s="1"/>
  <c r="CJ68" i="56"/>
  <c r="CY68" i="56" s="1"/>
  <c r="DM43" i="56" a="1"/>
  <c r="DM43" i="56" s="1"/>
  <c r="IO43" i="56"/>
  <c r="CJ86" i="56"/>
  <c r="CY86" i="56" s="1"/>
  <c r="IN86" i="56"/>
  <c r="IX86" i="56" s="1"/>
  <c r="CI86" i="56"/>
  <c r="CX86" i="56" s="1"/>
  <c r="CK86" i="56"/>
  <c r="CZ86" i="56" s="1"/>
  <c r="IM86" i="56"/>
  <c r="DM86" i="56" a="1"/>
  <c r="DM86" i="56" s="1"/>
  <c r="DL86" i="56"/>
  <c r="CH86" i="56"/>
  <c r="CW86" i="56" s="1"/>
  <c r="FK137" i="56"/>
  <c r="FP137" i="56"/>
  <c r="FM137" i="56"/>
  <c r="DL7" i="56"/>
  <c r="IN7" i="56"/>
  <c r="IX7" i="56" s="1"/>
  <c r="CJ7" i="56"/>
  <c r="CY7" i="56" s="1"/>
  <c r="CI7" i="56"/>
  <c r="CX7" i="56" s="1"/>
  <c r="IM7" i="56"/>
  <c r="DM7" i="56" a="1"/>
  <c r="DM7" i="56" s="1"/>
  <c r="CK7" i="56"/>
  <c r="CZ7" i="56" s="1"/>
  <c r="CH94" i="56"/>
  <c r="CW94" i="56" s="1"/>
  <c r="CJ10" i="56"/>
  <c r="CY10" i="56" s="1"/>
  <c r="CI10" i="56"/>
  <c r="CX10" i="56" s="1"/>
  <c r="IM10" i="56"/>
  <c r="IN10" i="56"/>
  <c r="IX10" i="56" s="1"/>
  <c r="DL10" i="56"/>
  <c r="CK10" i="56"/>
  <c r="CZ10" i="56" s="1"/>
  <c r="CH10" i="56"/>
  <c r="CW10" i="56" s="1"/>
  <c r="CJ14" i="56"/>
  <c r="CY14" i="56" s="1"/>
  <c r="CK14" i="56"/>
  <c r="CZ14" i="56" s="1"/>
  <c r="IN14" i="56"/>
  <c r="IX14" i="56" s="1"/>
  <c r="IM14" i="56"/>
  <c r="CI14" i="56"/>
  <c r="CX14" i="56" s="1"/>
  <c r="DM14" i="56" a="1"/>
  <c r="DM14" i="56" s="1"/>
  <c r="DL14" i="56"/>
  <c r="CH14" i="56"/>
  <c r="CW14" i="56" s="1"/>
  <c r="FP110" i="56"/>
  <c r="FM110" i="56"/>
  <c r="FL110" i="56"/>
  <c r="FO131" i="56"/>
  <c r="FN131" i="56"/>
  <c r="FP62" i="56"/>
  <c r="FN62" i="56"/>
  <c r="FP124" i="56"/>
  <c r="FM124" i="56"/>
  <c r="FL125" i="56"/>
  <c r="FP125" i="56"/>
  <c r="FN125" i="56"/>
  <c r="CJ28" i="56"/>
  <c r="CY28" i="56" s="1"/>
  <c r="CH28" i="56"/>
  <c r="CW28" i="56" s="1"/>
  <c r="DM28" i="56" a="1"/>
  <c r="DM28" i="56" s="1"/>
  <c r="DL28" i="56"/>
  <c r="IN28" i="56"/>
  <c r="IX28" i="56" s="1"/>
  <c r="IM28" i="56"/>
  <c r="CJ39" i="56"/>
  <c r="CY39" i="56" s="1"/>
  <c r="DM39" i="56" a="1"/>
  <c r="DM39" i="56" s="1"/>
  <c r="DM3" i="56" a="1"/>
  <c r="DM3" i="56" s="1"/>
  <c r="DL3" i="56"/>
  <c r="CK3" i="56"/>
  <c r="CZ3" i="56" s="1"/>
  <c r="IM136" i="56"/>
  <c r="CI136" i="56"/>
  <c r="CX136" i="56" s="1"/>
  <c r="IN136" i="56"/>
  <c r="IX136" i="56" s="1"/>
  <c r="DM136" i="56" a="1"/>
  <c r="DM136" i="56" s="1"/>
  <c r="DL136" i="56"/>
  <c r="FN103" i="56"/>
  <c r="FO103" i="56"/>
  <c r="FO115" i="56"/>
  <c r="FN115" i="56"/>
  <c r="FK116" i="56"/>
  <c r="IN138" i="56"/>
  <c r="IX138" i="56" s="1"/>
  <c r="CI138" i="56"/>
  <c r="CX138" i="56" s="1"/>
  <c r="CH138" i="56"/>
  <c r="CW138" i="56" s="1"/>
  <c r="DM138" i="56" a="1"/>
  <c r="DM138" i="56" s="1"/>
  <c r="CH7" i="56"/>
  <c r="CW7" i="56" s="1"/>
  <c r="CJ8" i="56"/>
  <c r="CY8" i="56" s="1"/>
  <c r="DL8" i="56"/>
  <c r="FN148" i="56"/>
  <c r="FO148" i="56"/>
  <c r="CH17" i="56"/>
  <c r="CW17" i="56" s="1"/>
  <c r="CJ17" i="56"/>
  <c r="CY17" i="56" s="1"/>
  <c r="CI17" i="56"/>
  <c r="CX17" i="56" s="1"/>
  <c r="DM17" i="56" a="1"/>
  <c r="DM17" i="56" s="1"/>
  <c r="IN17" i="56"/>
  <c r="IX17" i="56" s="1"/>
  <c r="IM17" i="56"/>
  <c r="FK17" i="56"/>
  <c r="FN19" i="56"/>
  <c r="FO19" i="56"/>
  <c r="FP106" i="56"/>
  <c r="FN106" i="56"/>
  <c r="FM106" i="56"/>
  <c r="IN111" i="56"/>
  <c r="IX111" i="56" s="1"/>
  <c r="CI111" i="56"/>
  <c r="CX111" i="56" s="1"/>
  <c r="IM111" i="56"/>
  <c r="CH111" i="56"/>
  <c r="CW111" i="56" s="1"/>
  <c r="DL111" i="56"/>
  <c r="DM111" i="56" a="1"/>
  <c r="DM111" i="56" s="1"/>
  <c r="CI28" i="56"/>
  <c r="CX28" i="56" s="1"/>
  <c r="FO183" i="56"/>
  <c r="FN183" i="56"/>
  <c r="IM66" i="56"/>
  <c r="FO45" i="56"/>
  <c r="FN45" i="56"/>
  <c r="CH3" i="56"/>
  <c r="CW3" i="56" s="1"/>
  <c r="FP103" i="56"/>
  <c r="FM103" i="56"/>
  <c r="FK109" i="56"/>
  <c r="FP115" i="56"/>
  <c r="FL115" i="56"/>
  <c r="FK115" i="56"/>
  <c r="CJ138" i="56"/>
  <c r="CY138" i="56" s="1"/>
  <c r="DM94" i="56" a="1"/>
  <c r="DM94" i="56" s="1"/>
  <c r="IN76" i="56"/>
  <c r="IX76" i="56" s="1"/>
  <c r="DM76" i="56" a="1"/>
  <c r="DM76" i="56" s="1"/>
  <c r="CJ76" i="56"/>
  <c r="CY76" i="56" s="1"/>
  <c r="DL76" i="56"/>
  <c r="CK76" i="56"/>
  <c r="CZ76" i="56" s="1"/>
  <c r="CI76" i="56"/>
  <c r="CX76" i="56" s="1"/>
  <c r="CH76" i="56"/>
  <c r="CW76" i="56" s="1"/>
  <c r="CK17" i="56"/>
  <c r="CZ17" i="56" s="1"/>
  <c r="FN160" i="56"/>
  <c r="FO160" i="56"/>
  <c r="FK58" i="56"/>
  <c r="FK110" i="56"/>
  <c r="FO120" i="56"/>
  <c r="FN120" i="56"/>
  <c r="FP22" i="56"/>
  <c r="FL22" i="56"/>
  <c r="FM22" i="56"/>
  <c r="FK125" i="56"/>
  <c r="FO27" i="56"/>
  <c r="FN27" i="56"/>
  <c r="CH140" i="56"/>
  <c r="CW140" i="56" s="1"/>
  <c r="CK140" i="56"/>
  <c r="CZ140" i="56" s="1"/>
  <c r="DM140" i="56" a="1"/>
  <c r="DM140" i="56" s="1"/>
  <c r="DL140" i="56"/>
  <c r="CI140" i="56"/>
  <c r="CX140" i="56" s="1"/>
  <c r="CI3" i="56"/>
  <c r="CX3" i="56" s="1"/>
  <c r="FM54" i="56"/>
  <c r="CK138" i="56"/>
  <c r="CZ138" i="56" s="1"/>
  <c r="FL94" i="56"/>
  <c r="FM143" i="56"/>
  <c r="FP9" i="56"/>
  <c r="FK9" i="56"/>
  <c r="FO79" i="56"/>
  <c r="FN79" i="56"/>
  <c r="IO110" i="56"/>
  <c r="DM110" i="56" a="1"/>
  <c r="DM110" i="56" s="1"/>
  <c r="FP120" i="56"/>
  <c r="FL120" i="56"/>
  <c r="FK106" i="56"/>
  <c r="CK111" i="56"/>
  <c r="CZ111" i="56" s="1"/>
  <c r="DM126" i="56" a="1"/>
  <c r="DM126" i="56" s="1"/>
  <c r="CI37" i="56"/>
  <c r="CX37" i="56" s="1"/>
  <c r="DL37" i="56"/>
  <c r="DM37" i="56" a="1"/>
  <c r="DM37" i="56" s="1"/>
  <c r="CJ37" i="56"/>
  <c r="CY37" i="56" s="1"/>
  <c r="IN37" i="56"/>
  <c r="IX37" i="56" s="1"/>
  <c r="IM37" i="56"/>
  <c r="CI38" i="56"/>
  <c r="CX38" i="56" s="1"/>
  <c r="DL38" i="56"/>
  <c r="IM38" i="56"/>
  <c r="DM38" i="56" a="1"/>
  <c r="DM38" i="56" s="1"/>
  <c r="CK38" i="56"/>
  <c r="CZ38" i="56" s="1"/>
  <c r="IN38" i="56"/>
  <c r="IX38" i="56" s="1"/>
  <c r="CJ38" i="56"/>
  <c r="CY38" i="56" s="1"/>
  <c r="CJ140" i="56"/>
  <c r="CY140" i="56" s="1"/>
  <c r="FK135" i="56"/>
  <c r="FL57" i="56"/>
  <c r="FP57" i="56"/>
  <c r="FM57" i="56"/>
  <c r="FK103" i="56"/>
  <c r="DL157" i="56"/>
  <c r="DL138" i="56"/>
  <c r="IN153" i="56"/>
  <c r="IX153" i="56" s="1"/>
  <c r="CI153" i="56"/>
  <c r="CX153" i="56" s="1"/>
  <c r="CK153" i="56"/>
  <c r="CZ153" i="56" s="1"/>
  <c r="CJ153" i="56"/>
  <c r="CY153" i="56" s="1"/>
  <c r="IM153" i="56"/>
  <c r="FM94" i="56"/>
  <c r="IM94" i="56"/>
  <c r="FO76" i="56"/>
  <c r="FN76" i="56"/>
  <c r="FN111" i="56"/>
  <c r="FP111" i="56"/>
  <c r="DM171" i="56" a="1"/>
  <c r="DM171" i="56" s="1"/>
  <c r="DL171" i="56"/>
  <c r="IM171" i="56"/>
  <c r="CI171" i="56"/>
  <c r="CX171" i="56" s="1"/>
  <c r="CH171" i="56"/>
  <c r="CW171" i="56" s="1"/>
  <c r="CH37" i="56"/>
  <c r="CW37" i="56" s="1"/>
  <c r="CH38" i="56"/>
  <c r="CW38" i="56" s="1"/>
  <c r="IM140" i="56"/>
  <c r="FK129" i="56"/>
  <c r="CJ161" i="56"/>
  <c r="CY161" i="56" s="1"/>
  <c r="CK161" i="56"/>
  <c r="CZ161" i="56" s="1"/>
  <c r="DM161" i="56" a="1"/>
  <c r="DM161" i="56" s="1"/>
  <c r="IN161" i="56"/>
  <c r="IX161" i="56" s="1"/>
  <c r="IM161" i="56"/>
  <c r="DL161" i="56"/>
  <c r="CI161" i="56"/>
  <c r="CX161" i="56" s="1"/>
  <c r="FO173" i="56"/>
  <c r="FN173" i="56"/>
  <c r="CH153" i="56"/>
  <c r="CW153" i="56" s="1"/>
  <c r="IN94" i="56"/>
  <c r="IX94" i="56" s="1"/>
  <c r="FP182" i="56"/>
  <c r="FM182" i="56"/>
  <c r="FL182" i="56"/>
  <c r="FO16" i="56"/>
  <c r="FN16" i="56"/>
  <c r="DM128" i="56" a="1"/>
  <c r="DM128" i="56" s="1"/>
  <c r="CJ128" i="56"/>
  <c r="CY128" i="56" s="1"/>
  <c r="CI128" i="56"/>
  <c r="CX128" i="56" s="1"/>
  <c r="CH128" i="56"/>
  <c r="CW128" i="56" s="1"/>
  <c r="DL128" i="56"/>
  <c r="IN128" i="56"/>
  <c r="IX128" i="56" s="1"/>
  <c r="IM128" i="56"/>
  <c r="FK120" i="56"/>
  <c r="CJ82" i="56"/>
  <c r="CY82" i="56" s="1"/>
  <c r="IM82" i="56"/>
  <c r="DM82" i="56" a="1"/>
  <c r="DM82" i="56" s="1"/>
  <c r="IN82" i="56"/>
  <c r="IX82" i="56" s="1"/>
  <c r="CI82" i="56"/>
  <c r="CX82" i="56" s="1"/>
  <c r="DL82" i="56"/>
  <c r="CK82" i="56"/>
  <c r="CZ82" i="56" s="1"/>
  <c r="CH82" i="56"/>
  <c r="CW82" i="56" s="1"/>
  <c r="CJ171" i="56"/>
  <c r="CY171" i="56" s="1"/>
  <c r="CI122" i="56"/>
  <c r="CX122" i="56" s="1"/>
  <c r="CH122" i="56"/>
  <c r="CW122" i="56" s="1"/>
  <c r="DL122" i="56"/>
  <c r="IN122" i="56"/>
  <c r="IX122" i="56" s="1"/>
  <c r="IM122" i="56"/>
  <c r="CK122" i="56"/>
  <c r="CZ122" i="56" s="1"/>
  <c r="CJ122" i="56"/>
  <c r="CY122" i="56" s="1"/>
  <c r="DM122" i="56" a="1"/>
  <c r="DM122" i="56" s="1"/>
  <c r="FM125" i="56"/>
  <c r="CH183" i="56"/>
  <c r="CW183" i="56" s="1"/>
  <c r="IM183" i="56"/>
  <c r="DL183" i="56"/>
  <c r="DM183" i="56" a="1"/>
  <c r="DM183" i="56" s="1"/>
  <c r="CK31" i="56"/>
  <c r="CZ31" i="56" s="1"/>
  <c r="IN31" i="56"/>
  <c r="IX31" i="56" s="1"/>
  <c r="IM31" i="56"/>
  <c r="CH31" i="56"/>
  <c r="CW31" i="56" s="1"/>
  <c r="IN168" i="56"/>
  <c r="IX168" i="56" s="1"/>
  <c r="CK168" i="56"/>
  <c r="CZ168" i="56" s="1"/>
  <c r="CJ168" i="56"/>
  <c r="CY168" i="56" s="1"/>
  <c r="DL168" i="56"/>
  <c r="IM168" i="56"/>
  <c r="DM168" i="56" a="1"/>
  <c r="DM168" i="56" s="1"/>
  <c r="CI168" i="56"/>
  <c r="CX168" i="56" s="1"/>
  <c r="CH168" i="56"/>
  <c r="CW168" i="56" s="1"/>
  <c r="CK37" i="56"/>
  <c r="CZ37" i="56" s="1"/>
  <c r="IN140" i="56"/>
  <c r="IX140" i="56" s="1"/>
  <c r="FL129" i="56"/>
  <c r="CH161" i="56"/>
  <c r="CW161" i="56" s="1"/>
  <c r="FL42" i="56"/>
  <c r="FK42" i="56"/>
  <c r="FN42" i="56"/>
  <c r="FP42" i="56"/>
  <c r="FM166" i="56"/>
  <c r="FP166" i="56"/>
  <c r="CI87" i="56"/>
  <c r="CX87" i="56" s="1"/>
  <c r="DM87" i="56" a="1"/>
  <c r="DM87" i="56" s="1"/>
  <c r="DL87" i="56"/>
  <c r="CH87" i="56"/>
  <c r="CW87" i="56" s="1"/>
  <c r="IN87" i="56"/>
  <c r="IX87" i="56" s="1"/>
  <c r="IM87" i="56"/>
  <c r="IM101" i="56"/>
  <c r="CH101" i="56"/>
  <c r="CW101" i="56" s="1"/>
  <c r="DL101" i="56"/>
  <c r="CI101" i="56"/>
  <c r="CX101" i="56" s="1"/>
  <c r="DM101" i="56" a="1"/>
  <c r="DM101" i="56" s="1"/>
  <c r="CK101" i="56"/>
  <c r="CZ101" i="56" s="1"/>
  <c r="IN101" i="56"/>
  <c r="IX101" i="56" s="1"/>
  <c r="CJ101" i="56"/>
  <c r="CY101" i="56" s="1"/>
  <c r="FM135" i="56"/>
  <c r="FK57" i="56"/>
  <c r="IN112" i="56"/>
  <c r="IX112" i="56" s="1"/>
  <c r="CI112" i="56"/>
  <c r="CX112" i="56" s="1"/>
  <c r="IM112" i="56"/>
  <c r="CH112" i="56"/>
  <c r="CW112" i="56" s="1"/>
  <c r="DM112" i="56" a="1"/>
  <c r="DM112" i="56" s="1"/>
  <c r="DL112" i="56"/>
  <c r="FO70" i="56"/>
  <c r="FN70" i="56"/>
  <c r="FM115" i="56"/>
  <c r="DL153" i="56"/>
  <c r="FP71" i="56"/>
  <c r="FL71" i="56"/>
  <c r="FK71" i="56"/>
  <c r="FL9" i="56"/>
  <c r="CK162" i="56"/>
  <c r="CZ162" i="56" s="1"/>
  <c r="CJ162" i="56"/>
  <c r="CY162" i="56" s="1"/>
  <c r="IN162" i="56"/>
  <c r="IX162" i="56" s="1"/>
  <c r="CH162" i="56"/>
  <c r="CW162" i="56" s="1"/>
  <c r="IM162" i="56"/>
  <c r="CJ96" i="56"/>
  <c r="CY96" i="56" s="1"/>
  <c r="CK96" i="56"/>
  <c r="CZ96" i="56" s="1"/>
  <c r="IN96" i="56"/>
  <c r="IX96" i="56" s="1"/>
  <c r="IM96" i="56"/>
  <c r="DL96" i="56"/>
  <c r="DM96" i="56" a="1"/>
  <c r="DM96" i="56" s="1"/>
  <c r="CI96" i="56"/>
  <c r="CX96" i="56" s="1"/>
  <c r="IN81" i="56"/>
  <c r="IX81" i="56" s="1"/>
  <c r="CK81" i="56"/>
  <c r="CZ81" i="56" s="1"/>
  <c r="IM81" i="56"/>
  <c r="CJ81" i="56"/>
  <c r="CY81" i="56" s="1"/>
  <c r="DM81" i="56" a="1"/>
  <c r="DM81" i="56" s="1"/>
  <c r="DL81" i="56"/>
  <c r="CI81" i="56"/>
  <c r="CX81" i="56" s="1"/>
  <c r="CK171" i="56"/>
  <c r="CZ171" i="56" s="1"/>
  <c r="HI26" i="56"/>
  <c r="CI183" i="56"/>
  <c r="CX183" i="56" s="1"/>
  <c r="CI31" i="56"/>
  <c r="CX31" i="56" s="1"/>
  <c r="FN39" i="56"/>
  <c r="FO39" i="56"/>
  <c r="DM65" i="56" a="1"/>
  <c r="DM65" i="56" s="1"/>
  <c r="CK67" i="56"/>
  <c r="CZ67" i="56" s="1"/>
  <c r="DL67" i="56"/>
  <c r="DM67" i="56" a="1"/>
  <c r="DM67" i="56" s="1"/>
  <c r="IM67" i="56"/>
  <c r="CJ67" i="56"/>
  <c r="CY67" i="56" s="1"/>
  <c r="IN67" i="56"/>
  <c r="IX67" i="56" s="1"/>
  <c r="IM68" i="56"/>
  <c r="CJ87" i="56"/>
  <c r="CY87" i="56" s="1"/>
  <c r="IN6" i="56"/>
  <c r="IX6" i="56" s="1"/>
  <c r="IM6" i="56"/>
  <c r="DM6" i="56" a="1"/>
  <c r="DM6" i="56" s="1"/>
  <c r="CK6" i="56"/>
  <c r="CZ6" i="56" s="1"/>
  <c r="CH6" i="56"/>
  <c r="CW6" i="56" s="1"/>
  <c r="CJ6" i="56"/>
  <c r="CY6" i="56" s="1"/>
  <c r="CI6" i="56"/>
  <c r="CX6" i="56" s="1"/>
  <c r="DM153" i="56" a="1"/>
  <c r="DM153" i="56" s="1"/>
  <c r="DM170" i="56" a="1"/>
  <c r="DM170" i="56" s="1"/>
  <c r="CI162" i="56"/>
  <c r="CX162" i="56" s="1"/>
  <c r="DL148" i="56"/>
  <c r="CH148" i="56"/>
  <c r="CW148" i="56" s="1"/>
  <c r="DM148" i="56" a="1"/>
  <c r="DM148" i="56" s="1"/>
  <c r="CH96" i="56"/>
  <c r="CW96" i="56" s="1"/>
  <c r="IN133" i="56"/>
  <c r="IX133" i="56" s="1"/>
  <c r="CI133" i="56"/>
  <c r="CX133" i="56" s="1"/>
  <c r="IM133" i="56"/>
  <c r="CJ133" i="56"/>
  <c r="CY133" i="56" s="1"/>
  <c r="HC63" i="56"/>
  <c r="CH81" i="56"/>
  <c r="CW81" i="56" s="1"/>
  <c r="FM120" i="56"/>
  <c r="CK105" i="56"/>
  <c r="CZ105" i="56" s="1"/>
  <c r="CJ105" i="56"/>
  <c r="CY105" i="56" s="1"/>
  <c r="DL105" i="56"/>
  <c r="CI105" i="56"/>
  <c r="CX105" i="56" s="1"/>
  <c r="IN105" i="56"/>
  <c r="IX105" i="56" s="1"/>
  <c r="CH105" i="56"/>
  <c r="CW105" i="56" s="1"/>
  <c r="CJ183" i="56"/>
  <c r="CY183" i="56" s="1"/>
  <c r="CJ31" i="56"/>
  <c r="CY31" i="56" s="1"/>
  <c r="DL31" i="56"/>
  <c r="CH34" i="56"/>
  <c r="CW34" i="56" s="1"/>
  <c r="CJ34" i="56"/>
  <c r="CY34" i="56" s="1"/>
  <c r="CI34" i="56"/>
  <c r="CX34" i="56" s="1"/>
  <c r="FP39" i="56"/>
  <c r="FK39" i="56"/>
  <c r="IM65" i="56"/>
  <c r="CK65" i="56"/>
  <c r="CZ65" i="56" s="1"/>
  <c r="DL65" i="56"/>
  <c r="CJ65" i="56"/>
  <c r="CY65" i="56" s="1"/>
  <c r="CI65" i="56"/>
  <c r="CX65" i="56" s="1"/>
  <c r="IN65" i="56"/>
  <c r="IX65" i="56" s="1"/>
  <c r="CH65" i="56"/>
  <c r="CW65" i="56" s="1"/>
  <c r="CH67" i="56"/>
  <c r="CW67" i="56" s="1"/>
  <c r="HI40" i="56"/>
  <c r="CK87" i="56"/>
  <c r="CZ87" i="56" s="1"/>
  <c r="DL162" i="56"/>
  <c r="CH114" i="56"/>
  <c r="CW114" i="56" s="1"/>
  <c r="FN11" i="56"/>
  <c r="FO11" i="56"/>
  <c r="CI148" i="56"/>
  <c r="CX148" i="56" s="1"/>
  <c r="IP74" i="56"/>
  <c r="HC14" i="56"/>
  <c r="FK16" i="56"/>
  <c r="CH133" i="56"/>
  <c r="CW133" i="56" s="1"/>
  <c r="IM131" i="56"/>
  <c r="CH131" i="56"/>
  <c r="CW131" i="56" s="1"/>
  <c r="IN131" i="56"/>
  <c r="IX131" i="56" s="1"/>
  <c r="DM131" i="56" a="1"/>
  <c r="DM131" i="56" s="1"/>
  <c r="DL131" i="56"/>
  <c r="FN171" i="56"/>
  <c r="FO171" i="56"/>
  <c r="HC169" i="56"/>
  <c r="CK183" i="56"/>
  <c r="CZ183" i="56" s="1"/>
  <c r="DM31" i="56" a="1"/>
  <c r="DM31" i="56" s="1"/>
  <c r="CK34" i="56"/>
  <c r="CZ34" i="56" s="1"/>
  <c r="IM34" i="56"/>
  <c r="CI67" i="56"/>
  <c r="CX67" i="56" s="1"/>
  <c r="CH93" i="56"/>
  <c r="CW93" i="56" s="1"/>
  <c r="IM93" i="56"/>
  <c r="CK93" i="56"/>
  <c r="CZ93" i="56" s="1"/>
  <c r="CJ93" i="56"/>
  <c r="CY93" i="56" s="1"/>
  <c r="DL93" i="56"/>
  <c r="FL166" i="56"/>
  <c r="IM88" i="56"/>
  <c r="CJ88" i="56"/>
  <c r="CY88" i="56" s="1"/>
  <c r="DM88" i="56" a="1"/>
  <c r="DM88" i="56" s="1"/>
  <c r="DL88" i="56"/>
  <c r="CH88" i="56"/>
  <c r="CW88" i="56" s="1"/>
  <c r="CK88" i="56"/>
  <c r="CZ88" i="56" s="1"/>
  <c r="CI88" i="56"/>
  <c r="CX88" i="56" s="1"/>
  <c r="DM176" i="56" a="1"/>
  <c r="DM176" i="56" s="1"/>
  <c r="CK176" i="56"/>
  <c r="CZ176" i="56" s="1"/>
  <c r="DL176" i="56"/>
  <c r="CJ176" i="56"/>
  <c r="CY176" i="56" s="1"/>
  <c r="DM4" i="56" a="1"/>
  <c r="DM4" i="56" s="1"/>
  <c r="DL4" i="56"/>
  <c r="FN136" i="56"/>
  <c r="DL6" i="56"/>
  <c r="IS89" i="56"/>
  <c r="FO73" i="56"/>
  <c r="FN73" i="56"/>
  <c r="IM137" i="56"/>
  <c r="DM137" i="56" a="1"/>
  <c r="DM137" i="56" s="1"/>
  <c r="DL137" i="56"/>
  <c r="CJ137" i="56"/>
  <c r="CY137" i="56" s="1"/>
  <c r="CI137" i="56"/>
  <c r="CX137" i="56" s="1"/>
  <c r="CH137" i="56"/>
  <c r="CW137" i="56" s="1"/>
  <c r="FP138" i="56"/>
  <c r="FN138" i="56"/>
  <c r="HC71" i="56"/>
  <c r="DM162" i="56" a="1"/>
  <c r="DM162" i="56" s="1"/>
  <c r="FO145" i="56"/>
  <c r="FN145" i="56"/>
  <c r="HC99" i="56"/>
  <c r="CJ114" i="56"/>
  <c r="CY114" i="56" s="1"/>
  <c r="CJ148" i="56"/>
  <c r="CY148" i="56" s="1"/>
  <c r="IM74" i="56"/>
  <c r="CH74" i="56"/>
  <c r="CW74" i="56" s="1"/>
  <c r="CK74" i="56"/>
  <c r="CZ74" i="56" s="1"/>
  <c r="CJ74" i="56"/>
  <c r="CY74" i="56" s="1"/>
  <c r="CI74" i="56"/>
  <c r="CX74" i="56" s="1"/>
  <c r="DL74" i="56"/>
  <c r="FO96" i="56"/>
  <c r="FN96" i="56"/>
  <c r="CK133" i="56"/>
  <c r="CZ133" i="56" s="1"/>
  <c r="HC19" i="56"/>
  <c r="CI131" i="56"/>
  <c r="CX131" i="56" s="1"/>
  <c r="FP146" i="56"/>
  <c r="FN146" i="56"/>
  <c r="FM146" i="56"/>
  <c r="FL146" i="56"/>
  <c r="HC121" i="56"/>
  <c r="FP29" i="56"/>
  <c r="FM29" i="56"/>
  <c r="DL34" i="56"/>
  <c r="IN34" i="56"/>
  <c r="IX34" i="56" s="1"/>
  <c r="DL100" i="56"/>
  <c r="CI93" i="56"/>
  <c r="CX93" i="56" s="1"/>
  <c r="CH97" i="56"/>
  <c r="CW97" i="56" s="1"/>
  <c r="IN97" i="56"/>
  <c r="IX97" i="56" s="1"/>
  <c r="CJ97" i="56"/>
  <c r="CY97" i="56" s="1"/>
  <c r="IM97" i="56"/>
  <c r="DM97" i="56" a="1"/>
  <c r="DM97" i="56" s="1"/>
  <c r="CI97" i="56"/>
  <c r="CX97" i="56" s="1"/>
  <c r="DL97" i="56"/>
  <c r="CK97" i="56"/>
  <c r="CZ97" i="56" s="1"/>
  <c r="CH165" i="56"/>
  <c r="CW165" i="56" s="1"/>
  <c r="CI165" i="56"/>
  <c r="CX165" i="56" s="1"/>
  <c r="IN165" i="56"/>
  <c r="IX165" i="56" s="1"/>
  <c r="DM165" i="56" a="1"/>
  <c r="DM165" i="56" s="1"/>
  <c r="IN88" i="56"/>
  <c r="IX88" i="56" s="1"/>
  <c r="DL98" i="56"/>
  <c r="CK98" i="56"/>
  <c r="CZ98" i="56" s="1"/>
  <c r="DM98" i="56" a="1"/>
  <c r="DM98" i="56" s="1"/>
  <c r="CJ98" i="56"/>
  <c r="CY98" i="56" s="1"/>
  <c r="IM98" i="56"/>
  <c r="CH98" i="56"/>
  <c r="CW98" i="56" s="1"/>
  <c r="IN98" i="56"/>
  <c r="IX98" i="56" s="1"/>
  <c r="FO109" i="56"/>
  <c r="FN109" i="56"/>
  <c r="FL54" i="56"/>
  <c r="FK54" i="56"/>
  <c r="FN124" i="56"/>
  <c r="FO124" i="56"/>
  <c r="FL144" i="56"/>
  <c r="FP144" i="56"/>
  <c r="FM144" i="56"/>
  <c r="CI8" i="56"/>
  <c r="CX8" i="56" s="1"/>
  <c r="FN58" i="56"/>
  <c r="FP58" i="56"/>
  <c r="CJ56" i="56"/>
  <c r="CY56" i="56" s="1"/>
  <c r="DL56" i="56"/>
  <c r="CH56" i="56"/>
  <c r="CW56" i="56" s="1"/>
  <c r="IN56" i="56"/>
  <c r="IX56" i="56" s="1"/>
  <c r="DM56" i="56" a="1"/>
  <c r="DM56" i="56" s="1"/>
  <c r="IM56" i="56"/>
  <c r="CK56" i="56"/>
  <c r="CZ56" i="56" s="1"/>
  <c r="CI56" i="56"/>
  <c r="CX56" i="56" s="1"/>
  <c r="CI68" i="56"/>
  <c r="CX68" i="56" s="1"/>
  <c r="FO135" i="56"/>
  <c r="FN135" i="56"/>
  <c r="DL94" i="56"/>
  <c r="FK143" i="56"/>
  <c r="CK160" i="56"/>
  <c r="CZ160" i="56" s="1"/>
  <c r="CJ160" i="56"/>
  <c r="CY160" i="56" s="1"/>
  <c r="IN160" i="56"/>
  <c r="IX160" i="56" s="1"/>
  <c r="DM160" i="56" a="1"/>
  <c r="DM160" i="56" s="1"/>
  <c r="IM160" i="56"/>
  <c r="CI160" i="56"/>
  <c r="CX160" i="56" s="1"/>
  <c r="DL160" i="56"/>
  <c r="CH160" i="56"/>
  <c r="CW160" i="56" s="1"/>
  <c r="CI30" i="56"/>
  <c r="CX30" i="56" s="1"/>
  <c r="CK30" i="56"/>
  <c r="CZ30" i="56" s="1"/>
  <c r="CJ30" i="56"/>
  <c r="CY30" i="56" s="1"/>
  <c r="IM30" i="56"/>
  <c r="DM30" i="56" a="1"/>
  <c r="DM30" i="56" s="1"/>
  <c r="DL30" i="56"/>
  <c r="CH30" i="56"/>
  <c r="CW30" i="56" s="1"/>
  <c r="CH136" i="56"/>
  <c r="CW136" i="56" s="1"/>
  <c r="IM103" i="56"/>
  <c r="CK103" i="56"/>
  <c r="CZ103" i="56" s="1"/>
  <c r="CI103" i="56"/>
  <c r="CX103" i="56" s="1"/>
  <c r="DM103" i="56" a="1"/>
  <c r="DM103" i="56" s="1"/>
  <c r="DL103" i="56"/>
  <c r="CJ103" i="56"/>
  <c r="CY103" i="56" s="1"/>
  <c r="CH103" i="56"/>
  <c r="CW103" i="56" s="1"/>
  <c r="FK94" i="56"/>
  <c r="FL143" i="56"/>
  <c r="FK144" i="56"/>
  <c r="DM8" i="56" a="1"/>
  <c r="DM8" i="56" s="1"/>
  <c r="FO9" i="56"/>
  <c r="FN9" i="56"/>
  <c r="FL17" i="56"/>
  <c r="CJ111" i="56"/>
  <c r="CY111" i="56" s="1"/>
  <c r="CK28" i="56"/>
  <c r="CZ28" i="56" s="1"/>
  <c r="CJ136" i="56"/>
  <c r="CY136" i="56" s="1"/>
  <c r="FN57" i="56"/>
  <c r="FO57" i="56"/>
  <c r="CJ157" i="56"/>
  <c r="CY157" i="56" s="1"/>
  <c r="IN157" i="56"/>
  <c r="IX157" i="56" s="1"/>
  <c r="CI157" i="56"/>
  <c r="CX157" i="56" s="1"/>
  <c r="IM157" i="56"/>
  <c r="CK157" i="56"/>
  <c r="CZ157" i="56" s="1"/>
  <c r="CH157" i="56"/>
  <c r="CW157" i="56" s="1"/>
  <c r="FL137" i="56"/>
  <c r="IM138" i="56"/>
  <c r="FN72" i="56"/>
  <c r="FO72" i="56"/>
  <c r="FM80" i="56"/>
  <c r="IM121" i="56"/>
  <c r="CH121" i="56"/>
  <c r="CW121" i="56" s="1"/>
  <c r="IN121" i="56"/>
  <c r="IX121" i="56" s="1"/>
  <c r="DL121" i="56"/>
  <c r="DM121" i="56" a="1"/>
  <c r="DM121" i="56" s="1"/>
  <c r="CK121" i="56"/>
  <c r="CZ121" i="56" s="1"/>
  <c r="CJ121" i="56"/>
  <c r="CY121" i="56" s="1"/>
  <c r="CI121" i="56"/>
  <c r="CX121" i="56" s="1"/>
  <c r="CJ3" i="56"/>
  <c r="CY3" i="56" s="1"/>
  <c r="CK136" i="56"/>
  <c r="CZ136" i="56" s="1"/>
  <c r="DM158" i="56" a="1"/>
  <c r="DM158" i="56" s="1"/>
  <c r="DL17" i="56"/>
  <c r="FN80" i="56"/>
  <c r="FL106" i="56"/>
  <c r="FL135" i="56"/>
  <c r="CK128" i="56"/>
  <c r="CZ128" i="56" s="1"/>
  <c r="DM105" i="56" a="1"/>
  <c r="DM105" i="56" s="1"/>
  <c r="FK111" i="56"/>
  <c r="HI176" i="56"/>
  <c r="CJ112" i="56"/>
  <c r="CY112" i="56" s="1"/>
  <c r="IN114" i="56"/>
  <c r="IX114" i="56" s="1"/>
  <c r="CI114" i="56"/>
  <c r="CX114" i="56" s="1"/>
  <c r="IM114" i="56"/>
  <c r="CK114" i="56"/>
  <c r="CZ114" i="56" s="1"/>
  <c r="HC128" i="56"/>
  <c r="FO22" i="56"/>
  <c r="CK112" i="56"/>
  <c r="CZ112" i="56" s="1"/>
  <c r="IN73" i="56"/>
  <c r="IX73" i="56" s="1"/>
  <c r="IM73" i="56"/>
  <c r="DM73" i="56" a="1"/>
  <c r="DM73" i="56" s="1"/>
  <c r="DL73" i="56"/>
  <c r="CH73" i="56"/>
  <c r="CW73" i="56" s="1"/>
  <c r="CK73" i="56"/>
  <c r="CZ73" i="56" s="1"/>
  <c r="CJ73" i="56"/>
  <c r="CY73" i="56" s="1"/>
  <c r="CI73" i="56"/>
  <c r="CX73" i="56" s="1"/>
  <c r="FK108" i="56"/>
  <c r="FM108" i="56"/>
  <c r="FL108" i="56"/>
  <c r="FO54" i="56"/>
  <c r="FN54" i="56"/>
  <c r="DM91" i="56" a="1"/>
  <c r="DM91" i="56" s="1"/>
  <c r="DL91" i="56"/>
  <c r="IN91" i="56"/>
  <c r="IX91" i="56" s="1"/>
  <c r="CJ91" i="56"/>
  <c r="CY91" i="56" s="1"/>
  <c r="IM91" i="56"/>
  <c r="CI91" i="56"/>
  <c r="CX91" i="56" s="1"/>
  <c r="CK91" i="56"/>
  <c r="CZ91" i="56" s="1"/>
  <c r="CH91" i="56"/>
  <c r="CW91" i="56" s="1"/>
  <c r="FO91" i="56"/>
  <c r="FN91" i="56"/>
  <c r="IN116" i="56"/>
  <c r="IX116" i="56" s="1"/>
  <c r="CI116" i="56"/>
  <c r="CX116" i="56" s="1"/>
  <c r="CH116" i="56"/>
  <c r="CW116" i="56" s="1"/>
  <c r="IM116" i="56"/>
  <c r="DM116" i="56" a="1"/>
  <c r="DM116" i="56" s="1"/>
  <c r="DL116" i="56"/>
  <c r="CK116" i="56"/>
  <c r="CZ116" i="56" s="1"/>
  <c r="CJ116" i="56"/>
  <c r="CY116" i="56" s="1"/>
  <c r="FN143" i="56"/>
  <c r="FO143" i="56"/>
  <c r="DM142" i="56" a="1"/>
  <c r="DM142" i="56" s="1"/>
  <c r="IN142" i="56"/>
  <c r="IX142" i="56" s="1"/>
  <c r="CJ142" i="56"/>
  <c r="CY142" i="56" s="1"/>
  <c r="IM142" i="56"/>
  <c r="DM114" i="56" a="1"/>
  <c r="DM114" i="56" s="1"/>
  <c r="DM78" i="56" a="1"/>
  <c r="DM78" i="56" s="1"/>
  <c r="CK148" i="56"/>
  <c r="CZ148" i="56" s="1"/>
  <c r="DL90" i="56"/>
  <c r="IM90" i="56"/>
  <c r="IN90" i="56"/>
  <c r="IX90" i="56" s="1"/>
  <c r="DM159" i="56" a="1"/>
  <c r="DM159" i="56" s="1"/>
  <c r="HC16" i="56"/>
  <c r="CJ131" i="56"/>
  <c r="CY131" i="56" s="1"/>
  <c r="CK22" i="56"/>
  <c r="CZ22" i="56" s="1"/>
  <c r="CI22" i="56"/>
  <c r="CX22" i="56" s="1"/>
  <c r="IM22" i="56"/>
  <c r="DM22" i="56" a="1"/>
  <c r="DM22" i="56" s="1"/>
  <c r="DL22" i="56"/>
  <c r="CJ22" i="56"/>
  <c r="CY22" i="56" s="1"/>
  <c r="CH22" i="56"/>
  <c r="CW22" i="56" s="1"/>
  <c r="IN22" i="56"/>
  <c r="IX22" i="56" s="1"/>
  <c r="HC83" i="56"/>
  <c r="IM27" i="56"/>
  <c r="DM27" i="56" a="1"/>
  <c r="DM27" i="56" s="1"/>
  <c r="CJ27" i="56"/>
  <c r="CY27" i="56" s="1"/>
  <c r="CI27" i="56"/>
  <c r="CX27" i="56" s="1"/>
  <c r="IN27" i="56"/>
  <c r="IX27" i="56" s="1"/>
  <c r="CH27" i="56"/>
  <c r="CW27" i="56" s="1"/>
  <c r="DL27" i="56"/>
  <c r="CK27" i="56"/>
  <c r="CZ27" i="56" s="1"/>
  <c r="HC27" i="56"/>
  <c r="IN183" i="56"/>
  <c r="IX183" i="56" s="1"/>
  <c r="FO32" i="56"/>
  <c r="FN32" i="56"/>
  <c r="DM34" i="56" a="1"/>
  <c r="DM34" i="56" s="1"/>
  <c r="HC34" i="56"/>
  <c r="HC39" i="56"/>
  <c r="HC85" i="56"/>
  <c r="DM93" i="56" a="1"/>
  <c r="DM93" i="56" s="1"/>
  <c r="IN95" i="56"/>
  <c r="IX95" i="56" s="1"/>
  <c r="CI95" i="56"/>
  <c r="CX95" i="56" s="1"/>
  <c r="CJ95" i="56"/>
  <c r="CY95" i="56" s="1"/>
  <c r="CK95" i="56"/>
  <c r="CZ95" i="56" s="1"/>
  <c r="DL95" i="56"/>
  <c r="CH95" i="56"/>
  <c r="CW95" i="56" s="1"/>
  <c r="IM95" i="56"/>
  <c r="DM95" i="56" a="1"/>
  <c r="DM95" i="56" s="1"/>
  <c r="DM45" i="56" a="1"/>
  <c r="DM45" i="56" s="1"/>
  <c r="CI98" i="56"/>
  <c r="CX98" i="56" s="1"/>
  <c r="HC165" i="56"/>
  <c r="FL171" i="56"/>
  <c r="FP67" i="56"/>
  <c r="FM67" i="56"/>
  <c r="IM156" i="56"/>
  <c r="CH156" i="56"/>
  <c r="CW156" i="56" s="1"/>
  <c r="FL109" i="56"/>
  <c r="DL141" i="56"/>
  <c r="CJ141" i="56"/>
  <c r="CY141" i="56" s="1"/>
  <c r="DM141" i="56" a="1"/>
  <c r="DM141" i="56" s="1"/>
  <c r="IN141" i="56"/>
  <c r="IX141" i="56" s="1"/>
  <c r="IM141" i="56"/>
  <c r="CK141" i="56"/>
  <c r="CZ141" i="56" s="1"/>
  <c r="CI141" i="56"/>
  <c r="CX141" i="56" s="1"/>
  <c r="CH141" i="56"/>
  <c r="CW141" i="56" s="1"/>
  <c r="FL173" i="56"/>
  <c r="FP173" i="56"/>
  <c r="FM173" i="56"/>
  <c r="IM174" i="56"/>
  <c r="CH174" i="56"/>
  <c r="CW174" i="56" s="1"/>
  <c r="CJ174" i="56"/>
  <c r="CY174" i="56" s="1"/>
  <c r="IN174" i="56"/>
  <c r="IX174" i="56" s="1"/>
  <c r="DM174" i="56" a="1"/>
  <c r="DM174" i="56" s="1"/>
  <c r="DL174" i="56"/>
  <c r="CK174" i="56"/>
  <c r="CZ174" i="56" s="1"/>
  <c r="CI174" i="56"/>
  <c r="CX174" i="56" s="1"/>
  <c r="FN48" i="56"/>
  <c r="FL48" i="56"/>
  <c r="FP48" i="56"/>
  <c r="FO102" i="56"/>
  <c r="FN102" i="56"/>
  <c r="FM138" i="56"/>
  <c r="IM152" i="56"/>
  <c r="CH152" i="56"/>
  <c r="CW152" i="56" s="1"/>
  <c r="CI152" i="56"/>
  <c r="CX152" i="56" s="1"/>
  <c r="IN152" i="56"/>
  <c r="IX152" i="56" s="1"/>
  <c r="FM9" i="56"/>
  <c r="HC160" i="56"/>
  <c r="FO82" i="56"/>
  <c r="FN82" i="56"/>
  <c r="IN62" i="56"/>
  <c r="IX62" i="56" s="1"/>
  <c r="IM62" i="56"/>
  <c r="CK62" i="56"/>
  <c r="CZ62" i="56" s="1"/>
  <c r="CJ62" i="56"/>
  <c r="CY62" i="56" s="1"/>
  <c r="CI62" i="56"/>
  <c r="CX62" i="56" s="1"/>
  <c r="FM62" i="56"/>
  <c r="FO104" i="56"/>
  <c r="FN104" i="56"/>
  <c r="FK171" i="56"/>
  <c r="IM25" i="56"/>
  <c r="DM25" i="56" a="1"/>
  <c r="DM25" i="56" s="1"/>
  <c r="CI25" i="56"/>
  <c r="CX25" i="56" s="1"/>
  <c r="CH25" i="56"/>
  <c r="CW25" i="56" s="1"/>
  <c r="CI107" i="56"/>
  <c r="CX107" i="56" s="1"/>
  <c r="CH107" i="56"/>
  <c r="CW107" i="56" s="1"/>
  <c r="IN107" i="56"/>
  <c r="IX107" i="56" s="1"/>
  <c r="IM107" i="56"/>
  <c r="CK107" i="56"/>
  <c r="CZ107" i="56" s="1"/>
  <c r="HC37" i="56"/>
  <c r="CK75" i="56"/>
  <c r="CZ75" i="56" s="1"/>
  <c r="IM75" i="56"/>
  <c r="CI75" i="56"/>
  <c r="CX75" i="56" s="1"/>
  <c r="DL75" i="56"/>
  <c r="CJ75" i="56"/>
  <c r="CY75" i="56" s="1"/>
  <c r="IN75" i="56"/>
  <c r="IX75" i="56" s="1"/>
  <c r="DM75" i="56" a="1"/>
  <c r="DM75" i="56" s="1"/>
  <c r="FO88" i="56"/>
  <c r="FN88" i="56"/>
  <c r="FN141" i="56"/>
  <c r="FO141" i="56"/>
  <c r="FO174" i="56"/>
  <c r="FN174" i="56"/>
  <c r="HC103" i="56"/>
  <c r="IN71" i="56"/>
  <c r="IX71" i="56" s="1"/>
  <c r="CJ152" i="56"/>
  <c r="CY152" i="56" s="1"/>
  <c r="FP152" i="56"/>
  <c r="FN152" i="56"/>
  <c r="HI9" i="56"/>
  <c r="IN119" i="56"/>
  <c r="IX119" i="56" s="1"/>
  <c r="FL76" i="56"/>
  <c r="FP78" i="56"/>
  <c r="FM78" i="56"/>
  <c r="CK152" i="56"/>
  <c r="CZ152" i="56" s="1"/>
  <c r="CH119" i="56"/>
  <c r="CW119" i="56" s="1"/>
  <c r="CJ164" i="56"/>
  <c r="CY164" i="56" s="1"/>
  <c r="CH164" i="56"/>
  <c r="CW164" i="56" s="1"/>
  <c r="CJ15" i="56"/>
  <c r="CY15" i="56" s="1"/>
  <c r="DM15" i="56" a="1"/>
  <c r="DM15" i="56" s="1"/>
  <c r="IM15" i="56"/>
  <c r="FL16" i="56"/>
  <c r="DL123" i="56"/>
  <c r="CK123" i="56"/>
  <c r="CZ123" i="56" s="1"/>
  <c r="IM123" i="56"/>
  <c r="FK131" i="56"/>
  <c r="FM111" i="56"/>
  <c r="CK146" i="56"/>
  <c r="CZ146" i="56" s="1"/>
  <c r="IN146" i="56"/>
  <c r="IX146" i="56" s="1"/>
  <c r="DM146" i="56" a="1"/>
  <c r="DM146" i="56" s="1"/>
  <c r="IM146" i="56"/>
  <c r="DL146" i="56"/>
  <c r="FN180" i="56"/>
  <c r="FM180" i="56"/>
  <c r="FL180" i="56"/>
  <c r="HC31" i="56"/>
  <c r="DM32" i="56" a="1"/>
  <c r="DM32" i="56" s="1"/>
  <c r="CI32" i="56"/>
  <c r="CX32" i="56" s="1"/>
  <c r="CK32" i="56"/>
  <c r="CZ32" i="56" s="1"/>
  <c r="DM107" i="56" a="1"/>
  <c r="DM107" i="56" s="1"/>
  <c r="FP85" i="56"/>
  <c r="FK85" i="56"/>
  <c r="CI181" i="56"/>
  <c r="CX181" i="56" s="1"/>
  <c r="HC167" i="56"/>
  <c r="FO77" i="56"/>
  <c r="FN77" i="56"/>
  <c r="CJ51" i="56"/>
  <c r="CY51" i="56" s="1"/>
  <c r="CK51" i="56"/>
  <c r="CZ51" i="56" s="1"/>
  <c r="CI51" i="56"/>
  <c r="CX51" i="56" s="1"/>
  <c r="IN51" i="56"/>
  <c r="IX51" i="56" s="1"/>
  <c r="CH51" i="56"/>
  <c r="CW51" i="56" s="1"/>
  <c r="DL51" i="56"/>
  <c r="FO69" i="56"/>
  <c r="FN69" i="56"/>
  <c r="FL3" i="56"/>
  <c r="FL4" i="56"/>
  <c r="IN5" i="56"/>
  <c r="IX5" i="56" s="1"/>
  <c r="IM5" i="56"/>
  <c r="DM5" i="56" a="1"/>
  <c r="DM5" i="56" s="1"/>
  <c r="CH5" i="56"/>
  <c r="CW5" i="56" s="1"/>
  <c r="HC5" i="56"/>
  <c r="CH89" i="56"/>
  <c r="CW89" i="56" s="1"/>
  <c r="CI156" i="56"/>
  <c r="CX156" i="56" s="1"/>
  <c r="FO156" i="56"/>
  <c r="FN156" i="56"/>
  <c r="FM109" i="56"/>
  <c r="CJ54" i="56"/>
  <c r="CY54" i="56" s="1"/>
  <c r="FK7" i="56"/>
  <c r="HI153" i="56"/>
  <c r="CI170" i="56"/>
  <c r="CX170" i="56" s="1"/>
  <c r="CH170" i="56"/>
  <c r="CW170" i="56" s="1"/>
  <c r="DM144" i="56" a="1"/>
  <c r="DM144" i="56" s="1"/>
  <c r="DL144" i="56"/>
  <c r="CJ144" i="56"/>
  <c r="CY144" i="56" s="1"/>
  <c r="IN144" i="56"/>
  <c r="IX144" i="56" s="1"/>
  <c r="CI144" i="56"/>
  <c r="CX144" i="56" s="1"/>
  <c r="CK71" i="56"/>
  <c r="CZ71" i="56" s="1"/>
  <c r="CI119" i="56"/>
  <c r="CX119" i="56" s="1"/>
  <c r="HI142" i="56"/>
  <c r="CI164" i="56"/>
  <c r="CX164" i="56" s="1"/>
  <c r="IM164" i="56"/>
  <c r="FO13" i="56"/>
  <c r="FN13" i="56"/>
  <c r="CH15" i="56"/>
  <c r="CW15" i="56" s="1"/>
  <c r="FM16" i="56"/>
  <c r="CH123" i="56"/>
  <c r="CW123" i="56" s="1"/>
  <c r="FK130" i="56"/>
  <c r="DM62" i="56" a="1"/>
  <c r="DM62" i="56" s="1"/>
  <c r="CK64" i="56"/>
  <c r="CZ64" i="56" s="1"/>
  <c r="CJ64" i="56"/>
  <c r="CY64" i="56" s="1"/>
  <c r="CI64" i="56"/>
  <c r="CX64" i="56" s="1"/>
  <c r="CH146" i="56"/>
  <c r="CW146" i="56" s="1"/>
  <c r="HC146" i="56"/>
  <c r="FO169" i="56"/>
  <c r="FN169" i="56"/>
  <c r="CJ126" i="56"/>
  <c r="CY126" i="56" s="1"/>
  <c r="IN126" i="56"/>
  <c r="IX126" i="56" s="1"/>
  <c r="CH32" i="56"/>
  <c r="CW32" i="56" s="1"/>
  <c r="HC107" i="56"/>
  <c r="CH100" i="56"/>
  <c r="CW100" i="56" s="1"/>
  <c r="IM100" i="56"/>
  <c r="FK67" i="56"/>
  <c r="CJ181" i="56"/>
  <c r="CY181" i="56" s="1"/>
  <c r="HC42" i="56"/>
  <c r="DM166" i="56" a="1"/>
  <c r="DM166" i="56" s="1"/>
  <c r="FM48" i="56"/>
  <c r="FK77" i="56"/>
  <c r="FP77" i="56"/>
  <c r="DM51" i="56" a="1"/>
  <c r="DM51" i="56" s="1"/>
  <c r="CI5" i="56"/>
  <c r="CX5" i="56" s="1"/>
  <c r="CI89" i="56"/>
  <c r="CX89" i="56" s="1"/>
  <c r="FN89" i="56"/>
  <c r="FO89" i="56"/>
  <c r="CJ156" i="56"/>
  <c r="CY156" i="56" s="1"/>
  <c r="CK54" i="56"/>
  <c r="CZ54" i="56" s="1"/>
  <c r="FL7" i="56"/>
  <c r="CJ170" i="56"/>
  <c r="CY170" i="56" s="1"/>
  <c r="CH144" i="56"/>
  <c r="CW144" i="56" s="1"/>
  <c r="DL152" i="56"/>
  <c r="IN72" i="56"/>
  <c r="IX72" i="56" s="1"/>
  <c r="CJ119" i="56"/>
  <c r="CY119" i="56" s="1"/>
  <c r="HI114" i="56"/>
  <c r="CK164" i="56"/>
  <c r="CZ164" i="56" s="1"/>
  <c r="IN164" i="56"/>
  <c r="IX164" i="56" s="1"/>
  <c r="CK177" i="56"/>
  <c r="CZ177" i="56" s="1"/>
  <c r="CJ177" i="56"/>
  <c r="CY177" i="56" s="1"/>
  <c r="DM177" i="56" a="1"/>
  <c r="DM177" i="56" s="1"/>
  <c r="IN11" i="56"/>
  <c r="IX11" i="56" s="1"/>
  <c r="CJ158" i="56"/>
  <c r="CY158" i="56" s="1"/>
  <c r="CI158" i="56"/>
  <c r="CX158" i="56" s="1"/>
  <c r="CH178" i="56"/>
  <c r="CW178" i="56" s="1"/>
  <c r="CJ178" i="56"/>
  <c r="CY178" i="56" s="1"/>
  <c r="IM178" i="56"/>
  <c r="DM178" i="56" a="1"/>
  <c r="DM178" i="56" s="1"/>
  <c r="IM13" i="56"/>
  <c r="DM13" i="56" a="1"/>
  <c r="DM13" i="56" s="1"/>
  <c r="CH13" i="56"/>
  <c r="CW13" i="56" s="1"/>
  <c r="IN13" i="56"/>
  <c r="IX13" i="56" s="1"/>
  <c r="DL13" i="56"/>
  <c r="FL14" i="56"/>
  <c r="CI15" i="56"/>
  <c r="CX15" i="56" s="1"/>
  <c r="CI123" i="56"/>
  <c r="CX123" i="56" s="1"/>
  <c r="DM123" i="56" a="1"/>
  <c r="DM123" i="56" s="1"/>
  <c r="CH64" i="56"/>
  <c r="CW64" i="56" s="1"/>
  <c r="CI146" i="56"/>
  <c r="CX146" i="56" s="1"/>
  <c r="IN25" i="56"/>
  <c r="IX25" i="56" s="1"/>
  <c r="DL124" i="56"/>
  <c r="IN124" i="56"/>
  <c r="IX124" i="56" s="1"/>
  <c r="CK124" i="56"/>
  <c r="CZ124" i="56" s="1"/>
  <c r="FK180" i="56"/>
  <c r="FN31" i="56"/>
  <c r="FO31" i="56"/>
  <c r="CJ32" i="56"/>
  <c r="CY32" i="56" s="1"/>
  <c r="DL32" i="56"/>
  <c r="CI100" i="56"/>
  <c r="CX100" i="56" s="1"/>
  <c r="IN100" i="56"/>
  <c r="IX100" i="56" s="1"/>
  <c r="DL35" i="56"/>
  <c r="CH35" i="56"/>
  <c r="CW35" i="56" s="1"/>
  <c r="IM35" i="56"/>
  <c r="CI35" i="56"/>
  <c r="CX35" i="56" s="1"/>
  <c r="CK181" i="56"/>
  <c r="CZ181" i="56" s="1"/>
  <c r="CI42" i="56"/>
  <c r="CX42" i="56" s="1"/>
  <c r="CK42" i="56"/>
  <c r="CZ42" i="56" s="1"/>
  <c r="CJ42" i="56"/>
  <c r="CY42" i="56" s="1"/>
  <c r="DM42" i="56" a="1"/>
  <c r="DM42" i="56" s="1"/>
  <c r="DL42" i="56"/>
  <c r="IM42" i="56"/>
  <c r="CH42" i="56"/>
  <c r="CW42" i="56" s="1"/>
  <c r="DM167" i="56" a="1"/>
  <c r="DM167" i="56" s="1"/>
  <c r="IM167" i="56"/>
  <c r="DL167" i="56"/>
  <c r="CK167" i="56"/>
  <c r="CZ167" i="56" s="1"/>
  <c r="CJ61" i="56"/>
  <c r="CY61" i="56" s="1"/>
  <c r="DL61" i="56"/>
  <c r="CH61" i="56"/>
  <c r="CW61" i="56" s="1"/>
  <c r="FK48" i="56"/>
  <c r="HC157" i="56"/>
  <c r="IM54" i="56"/>
  <c r="DL54" i="56"/>
  <c r="FM73" i="56"/>
  <c r="FK76" i="56"/>
  <c r="CJ179" i="56"/>
  <c r="CY179" i="56" s="1"/>
  <c r="DM179" i="56" a="1"/>
  <c r="DM179" i="56" s="1"/>
  <c r="CH179" i="56"/>
  <c r="CW179" i="56" s="1"/>
  <c r="HC62" i="56"/>
  <c r="FK124" i="56"/>
  <c r="IN85" i="56"/>
  <c r="IX85" i="56" s="1"/>
  <c r="CI85" i="56"/>
  <c r="CX85" i="56" s="1"/>
  <c r="CK85" i="56"/>
  <c r="CZ85" i="56" s="1"/>
  <c r="DM85" i="56" a="1"/>
  <c r="DM85" i="56" s="1"/>
  <c r="DL85" i="56"/>
  <c r="CJ85" i="56"/>
  <c r="CY85" i="56" s="1"/>
  <c r="FO97" i="56"/>
  <c r="FN97" i="56"/>
  <c r="FK136" i="56"/>
  <c r="CH54" i="56"/>
  <c r="CW54" i="56" s="1"/>
  <c r="HC137" i="56"/>
  <c r="DL71" i="56"/>
  <c r="CI71" i="56"/>
  <c r="CX71" i="56" s="1"/>
  <c r="CH71" i="56"/>
  <c r="CW71" i="56" s="1"/>
  <c r="HC182" i="56"/>
  <c r="CI179" i="56"/>
  <c r="CX179" i="56" s="1"/>
  <c r="CH62" i="56"/>
  <c r="CW62" i="56" s="1"/>
  <c r="HC20" i="56"/>
  <c r="FL111" i="56"/>
  <c r="FK22" i="56"/>
  <c r="CJ25" i="56"/>
  <c r="CY25" i="56" s="1"/>
  <c r="HI124" i="56"/>
  <c r="FL124" i="56"/>
  <c r="IM126" i="56"/>
  <c r="CH126" i="56"/>
  <c r="CW126" i="56" s="1"/>
  <c r="CJ107" i="56"/>
  <c r="CY107" i="56" s="1"/>
  <c r="FM42" i="56"/>
  <c r="CH75" i="56"/>
  <c r="CW75" i="56" s="1"/>
  <c r="CJ49" i="56"/>
  <c r="CY49" i="56" s="1"/>
  <c r="CK49" i="56"/>
  <c r="CZ49" i="56" s="1"/>
  <c r="CI49" i="56"/>
  <c r="CX49" i="56" s="1"/>
  <c r="CH49" i="56"/>
  <c r="CW49" i="56" s="1"/>
  <c r="DL49" i="56"/>
  <c r="FO52" i="56"/>
  <c r="FN52" i="56"/>
  <c r="FK4" i="56"/>
  <c r="FL136" i="56"/>
  <c r="FK113" i="56"/>
  <c r="CI54" i="56"/>
  <c r="CX54" i="56" s="1"/>
  <c r="HC94" i="56"/>
  <c r="CJ71" i="56"/>
  <c r="CY71" i="56" s="1"/>
  <c r="FM76" i="56"/>
  <c r="HI177" i="56"/>
  <c r="HI13" i="56"/>
  <c r="HC123" i="56"/>
  <c r="HC110" i="56"/>
  <c r="DL62" i="56"/>
  <c r="FO121" i="56"/>
  <c r="FN121" i="56"/>
  <c r="CK25" i="56"/>
  <c r="CZ25" i="56" s="1"/>
  <c r="CI126" i="56"/>
  <c r="CX126" i="56" s="1"/>
  <c r="FO126" i="56"/>
  <c r="FN126" i="56"/>
  <c r="IN32" i="56"/>
  <c r="IX32" i="56" s="1"/>
  <c r="HC59" i="56"/>
  <c r="FO181" i="56"/>
  <c r="FN181" i="56"/>
  <c r="FK176" i="56"/>
  <c r="HI4" i="56"/>
  <c r="CJ5" i="56"/>
  <c r="CY5" i="56" s="1"/>
  <c r="CJ89" i="56"/>
  <c r="CY89" i="56" s="1"/>
  <c r="DL108" i="56"/>
  <c r="CJ108" i="56"/>
  <c r="CY108" i="56" s="1"/>
  <c r="CI108" i="56"/>
  <c r="CX108" i="56" s="1"/>
  <c r="CK156" i="56"/>
  <c r="CZ156" i="56" s="1"/>
  <c r="IN156" i="56"/>
  <c r="IX156" i="56" s="1"/>
  <c r="DM113" i="56" a="1"/>
  <c r="DM113" i="56" s="1"/>
  <c r="CI113" i="56"/>
  <c r="CX113" i="56" s="1"/>
  <c r="CH113" i="56"/>
  <c r="CW113" i="56" s="1"/>
  <c r="HC113" i="56"/>
  <c r="FM7" i="56"/>
  <c r="DM117" i="56" a="1"/>
  <c r="DM117" i="56" s="1"/>
  <c r="CJ117" i="56"/>
  <c r="CY117" i="56" s="1"/>
  <c r="CI117" i="56"/>
  <c r="CX117" i="56" s="1"/>
  <c r="CK170" i="56"/>
  <c r="CZ170" i="56" s="1"/>
  <c r="CK144" i="56"/>
  <c r="CZ144" i="56" s="1"/>
  <c r="DM152" i="56" a="1"/>
  <c r="DM152" i="56" s="1"/>
  <c r="FK10" i="56"/>
  <c r="IN99" i="56"/>
  <c r="IX99" i="56" s="1"/>
  <c r="IM99" i="56"/>
  <c r="CH99" i="56"/>
  <c r="CW99" i="56" s="1"/>
  <c r="CK119" i="56"/>
  <c r="CZ119" i="56" s="1"/>
  <c r="CK182" i="56"/>
  <c r="CZ182" i="56" s="1"/>
  <c r="IN182" i="56"/>
  <c r="IX182" i="56" s="1"/>
  <c r="FN182" i="56"/>
  <c r="CK163" i="56"/>
  <c r="CZ163" i="56" s="1"/>
  <c r="DL163" i="56"/>
  <c r="CJ163" i="56"/>
  <c r="CY163" i="56" s="1"/>
  <c r="DL179" i="56"/>
  <c r="CJ159" i="56"/>
  <c r="CY159" i="56" s="1"/>
  <c r="IM159" i="56"/>
  <c r="FM14" i="56"/>
  <c r="CK15" i="56"/>
  <c r="CZ15" i="56" s="1"/>
  <c r="CJ123" i="56"/>
  <c r="CY123" i="56" s="1"/>
  <c r="DM127" i="56" a="1"/>
  <c r="DM127" i="56" s="1"/>
  <c r="IN127" i="56"/>
  <c r="IX127" i="56" s="1"/>
  <c r="IM127" i="56"/>
  <c r="CK63" i="56"/>
  <c r="CZ63" i="56" s="1"/>
  <c r="IN63" i="56"/>
  <c r="IX63" i="56" s="1"/>
  <c r="CJ63" i="56"/>
  <c r="CY63" i="56" s="1"/>
  <c r="FL131" i="56"/>
  <c r="DL64" i="56"/>
  <c r="CH20" i="56"/>
  <c r="CW20" i="56" s="1"/>
  <c r="CK20" i="56"/>
  <c r="CZ20" i="56" s="1"/>
  <c r="CJ20" i="56"/>
  <c r="CY20" i="56" s="1"/>
  <c r="CK104" i="56"/>
  <c r="CZ104" i="56" s="1"/>
  <c r="CJ104" i="56"/>
  <c r="CY104" i="56" s="1"/>
  <c r="IN104" i="56"/>
  <c r="IX104" i="56" s="1"/>
  <c r="IM104" i="56"/>
  <c r="FM104" i="56"/>
  <c r="CJ146" i="56"/>
  <c r="CY146" i="56" s="1"/>
  <c r="CK84" i="56"/>
  <c r="CZ84" i="56" s="1"/>
  <c r="IM84" i="56"/>
  <c r="DM84" i="56" a="1"/>
  <c r="DM84" i="56" s="1"/>
  <c r="FK121" i="56"/>
  <c r="DL25" i="56"/>
  <c r="FO29" i="56"/>
  <c r="FN29" i="56"/>
  <c r="DL33" i="56"/>
  <c r="HC139" i="56"/>
  <c r="DL36" i="56"/>
  <c r="CI36" i="56"/>
  <c r="CX36" i="56" s="1"/>
  <c r="IM36" i="56"/>
  <c r="CK36" i="56"/>
  <c r="CZ36" i="56" s="1"/>
  <c r="CJ36" i="56"/>
  <c r="CY36" i="56" s="1"/>
  <c r="CH36" i="56"/>
  <c r="CW36" i="56" s="1"/>
  <c r="DM36" i="56" a="1"/>
  <c r="DM36" i="56" s="1"/>
  <c r="DM59" i="56" a="1"/>
  <c r="DM59" i="56" s="1"/>
  <c r="DL59" i="56"/>
  <c r="CK59" i="56"/>
  <c r="CZ59" i="56" s="1"/>
  <c r="CJ59" i="56"/>
  <c r="CY59" i="56" s="1"/>
  <c r="CI59" i="56"/>
  <c r="CX59" i="56" s="1"/>
  <c r="FL85" i="56"/>
  <c r="CH92" i="56"/>
  <c r="CW92" i="56" s="1"/>
  <c r="DM92" i="56" a="1"/>
  <c r="DM92" i="56" s="1"/>
  <c r="DL92" i="56"/>
  <c r="HC132" i="56"/>
  <c r="FK181" i="56"/>
  <c r="FM171" i="56"/>
  <c r="IM83" i="56"/>
  <c r="CH83" i="56"/>
  <c r="CW83" i="56" s="1"/>
  <c r="HC24" i="56"/>
  <c r="IN26" i="56"/>
  <c r="IX26" i="56" s="1"/>
  <c r="CK26" i="56"/>
  <c r="CZ26" i="56" s="1"/>
  <c r="HC183" i="56"/>
  <c r="FO107" i="56"/>
  <c r="FN107" i="56"/>
  <c r="FO132" i="56"/>
  <c r="FN132" i="56"/>
  <c r="FO41" i="56"/>
  <c r="FN41" i="56"/>
  <c r="IN44" i="56"/>
  <c r="IX44" i="56" s="1"/>
  <c r="CI44" i="56"/>
  <c r="CX44" i="56" s="1"/>
  <c r="IM44" i="56"/>
  <c r="DM44" i="56" a="1"/>
  <c r="DM44" i="56" s="1"/>
  <c r="DL44" i="56"/>
  <c r="HC45" i="56"/>
  <c r="HC98" i="56"/>
  <c r="CK172" i="56"/>
  <c r="CZ172" i="56" s="1"/>
  <c r="IM172" i="56"/>
  <c r="CI172" i="56"/>
  <c r="CX172" i="56" s="1"/>
  <c r="CH172" i="56"/>
  <c r="CW172" i="56" s="1"/>
  <c r="IN172" i="56"/>
  <c r="IX172" i="56" s="1"/>
  <c r="HC51" i="56"/>
  <c r="FK52" i="56"/>
  <c r="FK3" i="56"/>
  <c r="FL103" i="56"/>
  <c r="HC89" i="56"/>
  <c r="HC109" i="56"/>
  <c r="HC73" i="56"/>
  <c r="FO179" i="56"/>
  <c r="FO159" i="56"/>
  <c r="FN159" i="56"/>
  <c r="FK63" i="56"/>
  <c r="FL58" i="56"/>
  <c r="CH19" i="56"/>
  <c r="CW19" i="56" s="1"/>
  <c r="FK62" i="56"/>
  <c r="CI83" i="56"/>
  <c r="CX83" i="56" s="1"/>
  <c r="FN83" i="56"/>
  <c r="FO83" i="56"/>
  <c r="CH26" i="56"/>
  <c r="CW26" i="56" s="1"/>
  <c r="HC28" i="56"/>
  <c r="IN33" i="56"/>
  <c r="IX33" i="56" s="1"/>
  <c r="FP107" i="56"/>
  <c r="FM107" i="56"/>
  <c r="FL65" i="56"/>
  <c r="FK140" i="56"/>
  <c r="IM41" i="56"/>
  <c r="DM41" i="56" a="1"/>
  <c r="DM41" i="56" s="1"/>
  <c r="CK41" i="56"/>
  <c r="CZ41" i="56" s="1"/>
  <c r="CJ41" i="56"/>
  <c r="CY41" i="56" s="1"/>
  <c r="IM166" i="56"/>
  <c r="DL166" i="56"/>
  <c r="CK166" i="56"/>
  <c r="CZ166" i="56" s="1"/>
  <c r="IN166" i="56"/>
  <c r="IX166" i="56" s="1"/>
  <c r="CH44" i="56"/>
  <c r="CW44" i="56" s="1"/>
  <c r="FP101" i="56"/>
  <c r="FL101" i="56"/>
  <c r="FN101" i="56"/>
  <c r="CJ172" i="56"/>
  <c r="CY172" i="56" s="1"/>
  <c r="CJ46" i="56"/>
  <c r="CY46" i="56" s="1"/>
  <c r="IN46" i="56"/>
  <c r="IX46" i="56" s="1"/>
  <c r="IM46" i="56"/>
  <c r="FO46" i="56"/>
  <c r="FN46" i="56"/>
  <c r="DM77" i="56" a="1"/>
  <c r="DM77" i="56" s="1"/>
  <c r="IN77" i="56"/>
  <c r="IX77" i="56" s="1"/>
  <c r="IM77" i="56"/>
  <c r="DL77" i="56"/>
  <c r="CK77" i="56"/>
  <c r="CZ77" i="56" s="1"/>
  <c r="CI77" i="56"/>
  <c r="CX77" i="56" s="1"/>
  <c r="CH77" i="56"/>
  <c r="CW77" i="56" s="1"/>
  <c r="HI157" i="56"/>
  <c r="FO138" i="56"/>
  <c r="FN94" i="56"/>
  <c r="HC143" i="56"/>
  <c r="IM9" i="56"/>
  <c r="DM9" i="56" a="1"/>
  <c r="DM9" i="56" s="1"/>
  <c r="CJ145" i="56"/>
  <c r="CY145" i="56" s="1"/>
  <c r="DM145" i="56" a="1"/>
  <c r="DM145" i="56" s="1"/>
  <c r="DL145" i="56"/>
  <c r="DM12" i="56" a="1"/>
  <c r="DM12" i="56" s="1"/>
  <c r="DL12" i="56"/>
  <c r="FN17" i="56"/>
  <c r="FO127" i="56"/>
  <c r="FN127" i="56"/>
  <c r="HC133" i="56"/>
  <c r="FL63" i="56"/>
  <c r="HC18" i="56"/>
  <c r="CI19" i="56"/>
  <c r="CX19" i="56" s="1"/>
  <c r="FL62" i="56"/>
  <c r="FO106" i="56"/>
  <c r="HI111" i="56"/>
  <c r="CK23" i="56"/>
  <c r="CZ23" i="56" s="1"/>
  <c r="CJ23" i="56"/>
  <c r="CY23" i="56" s="1"/>
  <c r="CJ83" i="56"/>
  <c r="CY83" i="56" s="1"/>
  <c r="IM24" i="56"/>
  <c r="CJ24" i="56"/>
  <c r="CY24" i="56" s="1"/>
  <c r="CI24" i="56"/>
  <c r="CX24" i="56" s="1"/>
  <c r="FO24" i="56"/>
  <c r="FN25" i="56"/>
  <c r="CI26" i="56"/>
  <c r="CX26" i="56" s="1"/>
  <c r="HC29" i="56"/>
  <c r="HI31" i="56"/>
  <c r="CK151" i="56"/>
  <c r="CZ151" i="56" s="1"/>
  <c r="CH151" i="56"/>
  <c r="CW151" i="56" s="1"/>
  <c r="DM151" i="56" a="1"/>
  <c r="DM151" i="56" s="1"/>
  <c r="IM151" i="56"/>
  <c r="HC151" i="56"/>
  <c r="CJ149" i="56"/>
  <c r="CY149" i="56" s="1"/>
  <c r="CI149" i="56"/>
  <c r="CX149" i="56" s="1"/>
  <c r="CH149" i="56"/>
  <c r="CW149" i="56" s="1"/>
  <c r="FL140" i="56"/>
  <c r="FO129" i="56"/>
  <c r="FN129" i="56"/>
  <c r="CJ44" i="56"/>
  <c r="CY44" i="56" s="1"/>
  <c r="CI147" i="56"/>
  <c r="CX147" i="56" s="1"/>
  <c r="CH147" i="56"/>
  <c r="CW147" i="56" s="1"/>
  <c r="DM147" i="56" a="1"/>
  <c r="DM147" i="56" s="1"/>
  <c r="DL172" i="56"/>
  <c r="FP46" i="56"/>
  <c r="FL46" i="56"/>
  <c r="FK46" i="56"/>
  <c r="FO119" i="56"/>
  <c r="FN119" i="56"/>
  <c r="IN16" i="56"/>
  <c r="IX16" i="56" s="1"/>
  <c r="FO130" i="56"/>
  <c r="CI29" i="56"/>
  <c r="CX29" i="56" s="1"/>
  <c r="CH29" i="56"/>
  <c r="CW29" i="56" s="1"/>
  <c r="FK30" i="56"/>
  <c r="FN37" i="56"/>
  <c r="FL39" i="56"/>
  <c r="CH150" i="56"/>
  <c r="CW150" i="56" s="1"/>
  <c r="CK150" i="56"/>
  <c r="CZ150" i="56" s="1"/>
  <c r="FM140" i="56"/>
  <c r="HI68" i="56"/>
  <c r="FN87" i="56"/>
  <c r="FO87" i="56"/>
  <c r="IN45" i="56"/>
  <c r="IX45" i="56" s="1"/>
  <c r="IM45" i="56"/>
  <c r="DL45" i="56"/>
  <c r="CK45" i="56"/>
  <c r="CZ45" i="56" s="1"/>
  <c r="CJ45" i="56"/>
  <c r="CY45" i="56" s="1"/>
  <c r="CJ118" i="56"/>
  <c r="CY118" i="56" s="1"/>
  <c r="DL118" i="56"/>
  <c r="CH118" i="56"/>
  <c r="CW118" i="56" s="1"/>
  <c r="IN118" i="56"/>
  <c r="IX118" i="56" s="1"/>
  <c r="FL52" i="56"/>
  <c r="HC140" i="56"/>
  <c r="FK68" i="56"/>
  <c r="IN43" i="56"/>
  <c r="IX43" i="56" s="1"/>
  <c r="CI43" i="56"/>
  <c r="CX43" i="56" s="1"/>
  <c r="IM43" i="56"/>
  <c r="CH43" i="56"/>
  <c r="CW43" i="56" s="1"/>
  <c r="FO166" i="56"/>
  <c r="FN166" i="56"/>
  <c r="FK87" i="56"/>
  <c r="FM87" i="56"/>
  <c r="FM101" i="56"/>
  <c r="DL173" i="56"/>
  <c r="IN173" i="56"/>
  <c r="IX173" i="56" s="1"/>
  <c r="CI173" i="56"/>
  <c r="CX173" i="56" s="1"/>
  <c r="CH173" i="56"/>
  <c r="CW173" i="56" s="1"/>
  <c r="IM173" i="56"/>
  <c r="DM173" i="56" a="1"/>
  <c r="DM173" i="56" s="1"/>
  <c r="CK173" i="56"/>
  <c r="CZ173" i="56" s="1"/>
  <c r="CJ48" i="56"/>
  <c r="CY48" i="56" s="1"/>
  <c r="CK48" i="56"/>
  <c r="CZ48" i="56" s="1"/>
  <c r="DM48" i="56" a="1"/>
  <c r="DM48" i="56" s="1"/>
  <c r="DL48" i="56"/>
  <c r="IM48" i="56"/>
  <c r="CI48" i="56"/>
  <c r="CX48" i="56" s="1"/>
  <c r="CH48" i="56"/>
  <c r="CW48" i="56" s="1"/>
  <c r="CJ50" i="56"/>
  <c r="CY50" i="56" s="1"/>
  <c r="IM50" i="56"/>
  <c r="IN50" i="56"/>
  <c r="IX50" i="56" s="1"/>
  <c r="CK50" i="56"/>
  <c r="CZ50" i="56" s="1"/>
  <c r="CI50" i="56"/>
  <c r="CX50" i="56" s="1"/>
  <c r="FM52" i="56"/>
  <c r="HI33" i="56"/>
  <c r="FM68" i="56"/>
  <c r="HC86" i="56"/>
  <c r="HC87" i="56"/>
  <c r="HC134" i="56"/>
  <c r="HI61" i="56"/>
  <c r="FK173" i="56"/>
  <c r="HC173" i="56"/>
  <c r="HC48" i="56"/>
  <c r="IN102" i="56"/>
  <c r="IX102" i="56" s="1"/>
  <c r="DL102" i="56"/>
  <c r="DM102" i="56" a="1"/>
  <c r="DM102" i="56" s="1"/>
  <c r="CK102" i="56"/>
  <c r="CZ102" i="56" s="1"/>
  <c r="IM102" i="56"/>
  <c r="CH102" i="56"/>
  <c r="CW102" i="56" s="1"/>
  <c r="FO155" i="56"/>
  <c r="FN155" i="56"/>
  <c r="DL175" i="56"/>
  <c r="CI175" i="56"/>
  <c r="CX175" i="56" s="1"/>
  <c r="IM175" i="56"/>
  <c r="IN175" i="56"/>
  <c r="IX175" i="56" s="1"/>
  <c r="HC175" i="56"/>
  <c r="HI49" i="56"/>
  <c r="HC53" i="56"/>
  <c r="FM129" i="56"/>
  <c r="FK166" i="56"/>
  <c r="HC155" i="56"/>
  <c r="CJ53" i="56"/>
  <c r="CY53" i="56" s="1"/>
  <c r="DL53" i="56"/>
  <c r="DM53" i="56" a="1"/>
  <c r="DM53" i="56" s="1"/>
  <c r="IN53" i="56"/>
  <c r="IX53" i="56" s="1"/>
  <c r="FM147" i="56"/>
  <c r="HC102" i="56"/>
  <c r="FK162" i="56"/>
  <c r="HC177" i="56"/>
  <c r="HI133" i="56"/>
  <c r="FK128" i="56"/>
  <c r="HC23" i="56"/>
  <c r="HC126" i="56"/>
  <c r="FO28" i="56"/>
  <c r="FN28" i="56"/>
  <c r="FK139" i="56"/>
  <c r="FM35" i="56"/>
  <c r="FM150" i="56"/>
  <c r="FL86" i="56"/>
  <c r="CH47" i="56"/>
  <c r="CW47" i="56" s="1"/>
  <c r="FO14" i="56"/>
  <c r="HI25" i="56"/>
  <c r="FN100" i="56"/>
  <c r="FM92" i="56"/>
  <c r="CH129" i="56"/>
  <c r="CW129" i="56" s="1"/>
  <c r="HC97" i="56"/>
  <c r="HC166" i="56"/>
  <c r="HC95" i="56"/>
  <c r="IM155" i="56"/>
  <c r="CJ155" i="56"/>
  <c r="CY155" i="56" s="1"/>
  <c r="HC46" i="56"/>
  <c r="CI47" i="56"/>
  <c r="CX47" i="56" s="1"/>
  <c r="FO47" i="56"/>
  <c r="HI95" i="56"/>
  <c r="FK134" i="56"/>
  <c r="HC174" i="56"/>
  <c r="FM102" i="56"/>
  <c r="FO48" i="56"/>
  <c r="FO50" i="56"/>
  <c r="HG27" i="77" l="1"/>
  <c r="HN27" i="77"/>
  <c r="HF9" i="77"/>
  <c r="HN12" i="77"/>
  <c r="HF4" i="77"/>
  <c r="HM27" i="77"/>
  <c r="HG26" i="77"/>
  <c r="HN4" i="77"/>
  <c r="HF12" i="77"/>
  <c r="HG15" i="77"/>
  <c r="HM10" i="77"/>
  <c r="HG4" i="77"/>
  <c r="HM26" i="77"/>
  <c r="HF18" i="77"/>
  <c r="HF10" i="77"/>
  <c r="HG18" i="77"/>
  <c r="HN10" i="77"/>
  <c r="HN18" i="77"/>
  <c r="HF26" i="77"/>
  <c r="HF13" i="77"/>
  <c r="HM13" i="77"/>
  <c r="HN13" i="77"/>
  <c r="HG13" i="77"/>
  <c r="HG28" i="77"/>
  <c r="HF28" i="77"/>
  <c r="HN28" i="77"/>
  <c r="HM28" i="77"/>
  <c r="HG23" i="77"/>
  <c r="HF23" i="77"/>
  <c r="HM23" i="77"/>
  <c r="HF15" i="77"/>
  <c r="HG3" i="77"/>
  <c r="HN3" i="77"/>
  <c r="HM3" i="77"/>
  <c r="HF3" i="77"/>
  <c r="HN23" i="77"/>
  <c r="HM5" i="77"/>
  <c r="HF5" i="77"/>
  <c r="HG5" i="77"/>
  <c r="HN5" i="77"/>
  <c r="HN11" i="77"/>
  <c r="HM11" i="77"/>
  <c r="HF11" i="77"/>
  <c r="HG11" i="77"/>
  <c r="HM6" i="77"/>
  <c r="HN6" i="77"/>
  <c r="HM15" i="77"/>
  <c r="HG21" i="77"/>
  <c r="HM21" i="77"/>
  <c r="HF21" i="77"/>
  <c r="HN21" i="77"/>
  <c r="HF17" i="77"/>
  <c r="HG17" i="77"/>
  <c r="HM17" i="77"/>
  <c r="HN17" i="77"/>
  <c r="HG14" i="77"/>
  <c r="HN14" i="77"/>
  <c r="HF14" i="77"/>
  <c r="HM14" i="77"/>
  <c r="HF24" i="77"/>
  <c r="HM24" i="77"/>
  <c r="HG24" i="77"/>
  <c r="HN24" i="77"/>
  <c r="HN25" i="77"/>
  <c r="HG25" i="77"/>
  <c r="HM25" i="77"/>
  <c r="HF25" i="77"/>
  <c r="HF7" i="77"/>
  <c r="HM7" i="77"/>
  <c r="HN7" i="77"/>
  <c r="HG7" i="77"/>
  <c r="HG22" i="77"/>
  <c r="HF22" i="77"/>
  <c r="HN22" i="77"/>
  <c r="HM22" i="77"/>
  <c r="HG20" i="77"/>
  <c r="HM20" i="77"/>
  <c r="HN20" i="77"/>
  <c r="HF20" i="77"/>
  <c r="HF8" i="77"/>
  <c r="HN8" i="77"/>
  <c r="HG8" i="77"/>
  <c r="HM8" i="77"/>
  <c r="HG2" i="77"/>
  <c r="HM2" i="77"/>
  <c r="HN2" i="77"/>
  <c r="HF2" i="77"/>
  <c r="HF2" i="96"/>
  <c r="HG2" i="96"/>
  <c r="HM2" i="96"/>
  <c r="HN2" i="96"/>
  <c r="HG2" i="95"/>
  <c r="HN2" i="95"/>
  <c r="HM2" i="95"/>
  <c r="HF2" i="95"/>
  <c r="HN3" i="95"/>
  <c r="HM3" i="95"/>
  <c r="HG3" i="95"/>
  <c r="HF3" i="95"/>
  <c r="HN4" i="70"/>
  <c r="HG4" i="70"/>
  <c r="HM4" i="70"/>
  <c r="HF4" i="70"/>
  <c r="HM2" i="70"/>
  <c r="HF2" i="70"/>
  <c r="HN2" i="70"/>
  <c r="HG2" i="70"/>
  <c r="HG2" i="67"/>
  <c r="HN2" i="67"/>
  <c r="HF2" i="67"/>
  <c r="HM2" i="67"/>
  <c r="HG3" i="67"/>
  <c r="HN3" i="67"/>
  <c r="HF3" i="67"/>
  <c r="HM3" i="67"/>
  <c r="HG2" i="75"/>
  <c r="HN2" i="75"/>
  <c r="HM2" i="75"/>
  <c r="HF2" i="75"/>
  <c r="HN3" i="75"/>
  <c r="HG3" i="75"/>
  <c r="HM3" i="75"/>
  <c r="HF3" i="75"/>
  <c r="HG3" i="94"/>
  <c r="HF3" i="94"/>
  <c r="HM3" i="94"/>
  <c r="HN3" i="94"/>
  <c r="HG2" i="94"/>
  <c r="HM2" i="94"/>
  <c r="HF2" i="94"/>
  <c r="HN2" i="94"/>
  <c r="HF3" i="80"/>
  <c r="HM3" i="80"/>
  <c r="HN3" i="80"/>
  <c r="HG3" i="80"/>
  <c r="HG5" i="79"/>
  <c r="HN5" i="79"/>
  <c r="HM5" i="79"/>
  <c r="HF5" i="79"/>
  <c r="HG3" i="79"/>
  <c r="HM3" i="79"/>
  <c r="HN3" i="79"/>
  <c r="HF3" i="79"/>
  <c r="HG7" i="79"/>
  <c r="HM7" i="79"/>
  <c r="HN7" i="79"/>
  <c r="HF7" i="79"/>
  <c r="HG6" i="79"/>
  <c r="HN6" i="79"/>
  <c r="HF6" i="79"/>
  <c r="HM6" i="79"/>
  <c r="HN2" i="79"/>
  <c r="HG2" i="79"/>
  <c r="HM2" i="79"/>
  <c r="HF2" i="79"/>
  <c r="HF2" i="83"/>
  <c r="HM2" i="83"/>
  <c r="HG2" i="83"/>
  <c r="HN2" i="83"/>
  <c r="HM3" i="59"/>
  <c r="HG3" i="59"/>
  <c r="HN3" i="59"/>
  <c r="HF3" i="59"/>
  <c r="HN2" i="57"/>
  <c r="HG2" i="57"/>
  <c r="HM2" i="57"/>
  <c r="HF2" i="57"/>
  <c r="HF3" i="58"/>
  <c r="HG3" i="58"/>
  <c r="HM3" i="58"/>
  <c r="HN3" i="58"/>
  <c r="HM2" i="58"/>
  <c r="HG2" i="58"/>
  <c r="HN2" i="58"/>
  <c r="HF2" i="58"/>
  <c r="HF3" i="61"/>
  <c r="HG3" i="61"/>
  <c r="HM3" i="61"/>
  <c r="HN3" i="61"/>
  <c r="HG2" i="62"/>
  <c r="HN2" i="62"/>
  <c r="HM2" i="62"/>
  <c r="HF2" i="62"/>
  <c r="HM2" i="63"/>
  <c r="HG2" i="63"/>
  <c r="HN2" i="63"/>
  <c r="HF2" i="63"/>
  <c r="HM6" i="63"/>
  <c r="HN6" i="63"/>
  <c r="HF6" i="63"/>
  <c r="HG6" i="63"/>
  <c r="HM6" i="65"/>
  <c r="HG4" i="65"/>
  <c r="HN5" i="65"/>
  <c r="HG5" i="65"/>
  <c r="HM5" i="65"/>
  <c r="HF5" i="65"/>
  <c r="HG7" i="65"/>
  <c r="HF7" i="65"/>
  <c r="HM7" i="65"/>
  <c r="HN7" i="65"/>
  <c r="HG8" i="65"/>
  <c r="HF8" i="65"/>
  <c r="HM8" i="65"/>
  <c r="HN8" i="65"/>
  <c r="HG2" i="65"/>
  <c r="HN2" i="65"/>
  <c r="HM2" i="65"/>
  <c r="HF2" i="65"/>
  <c r="HG2" i="86"/>
  <c r="HN2" i="86"/>
  <c r="HM2" i="86"/>
  <c r="HF2" i="86"/>
  <c r="HN7" i="86"/>
  <c r="HG7" i="86"/>
  <c r="HF7" i="86"/>
  <c r="HM7" i="86"/>
  <c r="HG5" i="86"/>
  <c r="HF5" i="86"/>
  <c r="HM5" i="86"/>
  <c r="HN5" i="86"/>
  <c r="HG8" i="86"/>
  <c r="HN8" i="86"/>
  <c r="HF8" i="86"/>
  <c r="HM6" i="86"/>
  <c r="HN6" i="86"/>
  <c r="HF6" i="86"/>
  <c r="HG6" i="86"/>
  <c r="HG10" i="86"/>
  <c r="HF10" i="86"/>
  <c r="HM10" i="86"/>
  <c r="HN10" i="86"/>
  <c r="HG11" i="86"/>
  <c r="HF11" i="86"/>
  <c r="HM4" i="86"/>
  <c r="HN4" i="86"/>
  <c r="HG4" i="86"/>
  <c r="HF4" i="86"/>
  <c r="HN11" i="86"/>
  <c r="HM8" i="86"/>
  <c r="HN3" i="86"/>
  <c r="HM3" i="86"/>
  <c r="HG3" i="86"/>
  <c r="HF3" i="86"/>
  <c r="HM11" i="86"/>
  <c r="HF2" i="68"/>
  <c r="HM2" i="68"/>
  <c r="HN2" i="68"/>
  <c r="HG2" i="68"/>
  <c r="HF3" i="69"/>
  <c r="HG3" i="69"/>
  <c r="HM3" i="69"/>
  <c r="HN3" i="69"/>
  <c r="HF2" i="69"/>
  <c r="HG2" i="69"/>
  <c r="HM2" i="69"/>
  <c r="HN2" i="69"/>
  <c r="HN2" i="82"/>
  <c r="HG2" i="82"/>
  <c r="HM2" i="82"/>
  <c r="HF2" i="82"/>
  <c r="HF3" i="82"/>
  <c r="HG3" i="82"/>
  <c r="HN3" i="82"/>
  <c r="HM3" i="82"/>
  <c r="HG2" i="84"/>
  <c r="HM2" i="84"/>
  <c r="HN2" i="84"/>
  <c r="HF2" i="84"/>
  <c r="HG2" i="78"/>
  <c r="HF2" i="78"/>
  <c r="HN2" i="78"/>
  <c r="HM2" i="78"/>
  <c r="HF3" i="78"/>
  <c r="HG3" i="78"/>
  <c r="HM3" i="78"/>
  <c r="HN3" i="78"/>
  <c r="HF3" i="74"/>
  <c r="HN3" i="74"/>
  <c r="HG3" i="74"/>
  <c r="HM3" i="74"/>
  <c r="HG5" i="74"/>
  <c r="HN5" i="74"/>
  <c r="HF5" i="74"/>
  <c r="HM5" i="74"/>
  <c r="HF7" i="74"/>
  <c r="HG7" i="74"/>
  <c r="HN7" i="74"/>
  <c r="HM7" i="74"/>
  <c r="HM6" i="74"/>
  <c r="HG6" i="74"/>
  <c r="HN6" i="74"/>
  <c r="HF6" i="74"/>
  <c r="HN4" i="74"/>
  <c r="HM4" i="74"/>
  <c r="HF4" i="74"/>
  <c r="HG4" i="74"/>
  <c r="HG2" i="74"/>
  <c r="HF2" i="74"/>
  <c r="HN2" i="74"/>
  <c r="HM2" i="74"/>
  <c r="HG2" i="73"/>
  <c r="HN2" i="73"/>
  <c r="HM2" i="73"/>
  <c r="HF2" i="73"/>
  <c r="HM3" i="72"/>
  <c r="HG3" i="72"/>
  <c r="HN3" i="72"/>
  <c r="HF3" i="72"/>
  <c r="HM2" i="72"/>
  <c r="HN2" i="72"/>
  <c r="HG2" i="72"/>
  <c r="HF2" i="72"/>
  <c r="HM2" i="71"/>
  <c r="HF2" i="71"/>
  <c r="HN2" i="71"/>
  <c r="HG2" i="71"/>
  <c r="HG2" i="92"/>
  <c r="HF2" i="92"/>
  <c r="HM2" i="92"/>
  <c r="HN2" i="92"/>
  <c r="HG3" i="92"/>
  <c r="HF3" i="92"/>
  <c r="HM3" i="92"/>
  <c r="HN3" i="92"/>
  <c r="HG2" i="90"/>
  <c r="HF2" i="90"/>
  <c r="HN2" i="90"/>
  <c r="HM2" i="90"/>
  <c r="HN2" i="89"/>
  <c r="HF2" i="89"/>
  <c r="HM2" i="89"/>
  <c r="HG2" i="89"/>
  <c r="HG3" i="88"/>
  <c r="HF3" i="88"/>
  <c r="HM3" i="88"/>
  <c r="HN3" i="88"/>
  <c r="HG2" i="88"/>
  <c r="HN2" i="88"/>
  <c r="HM2" i="88"/>
  <c r="HF2" i="88"/>
  <c r="HN2" i="91"/>
  <c r="HF3" i="91"/>
  <c r="HG3" i="91"/>
  <c r="HM3" i="91"/>
  <c r="HN3" i="91"/>
  <c r="HG5" i="64"/>
  <c r="HN5" i="64"/>
  <c r="HF5" i="64"/>
  <c r="HG10" i="64"/>
  <c r="HF10" i="64"/>
  <c r="HM10" i="64"/>
  <c r="HN10" i="64"/>
  <c r="HM4" i="64"/>
  <c r="HF4" i="64"/>
  <c r="HN4" i="64"/>
  <c r="HG4" i="64"/>
  <c r="HG6" i="64"/>
  <c r="HF6" i="64"/>
  <c r="HM6" i="64"/>
  <c r="HN6" i="64"/>
  <c r="HN11" i="64"/>
  <c r="HM11" i="64"/>
  <c r="HG11" i="64"/>
  <c r="HF11" i="64"/>
  <c r="HG9" i="64"/>
  <c r="HN9" i="64"/>
  <c r="HM9" i="64"/>
  <c r="HF9" i="64"/>
  <c r="HM14" i="64"/>
  <c r="HG14" i="64"/>
  <c r="HF14" i="64"/>
  <c r="HN14" i="64"/>
  <c r="HG3" i="64"/>
  <c r="HM3" i="64"/>
  <c r="HF3" i="64"/>
  <c r="HN3" i="64"/>
  <c r="HF13" i="64"/>
  <c r="HG13" i="64"/>
  <c r="HM13" i="64"/>
  <c r="HN13" i="64"/>
  <c r="HG2" i="64"/>
  <c r="HN2" i="64"/>
  <c r="HM2" i="64"/>
  <c r="HF2" i="64"/>
  <c r="HG2" i="66"/>
  <c r="HN2" i="66"/>
  <c r="HM2" i="66"/>
  <c r="HF2" i="66"/>
  <c r="HG2" i="87"/>
  <c r="HN2" i="87"/>
  <c r="HM2" i="87"/>
  <c r="HF2" i="87"/>
  <c r="HF2" i="85"/>
  <c r="HN2" i="85"/>
  <c r="HG3" i="57"/>
  <c r="HF3" i="57"/>
  <c r="HM3" i="57"/>
  <c r="HN3" i="57"/>
  <c r="GS40" i="56"/>
  <c r="HM40" i="56" s="1"/>
  <c r="GS177" i="56"/>
  <c r="HN177" i="56" s="1"/>
  <c r="GS23" i="56"/>
  <c r="HM23" i="56" s="1"/>
  <c r="GS163" i="56"/>
  <c r="HG163" i="56" s="1"/>
  <c r="GS117" i="56"/>
  <c r="HN117" i="56" s="1"/>
  <c r="GS108" i="56"/>
  <c r="HN108" i="56" s="1"/>
  <c r="GS131" i="56"/>
  <c r="HF131" i="56" s="1"/>
  <c r="GS18" i="56"/>
  <c r="HG18" i="56" s="1"/>
  <c r="GS55" i="56"/>
  <c r="HM55" i="56" s="1"/>
  <c r="GS12" i="56"/>
  <c r="HM12" i="56" s="1"/>
  <c r="GS24" i="56"/>
  <c r="HG24" i="56" s="1"/>
  <c r="GS69" i="56"/>
  <c r="HG69" i="56" s="1"/>
  <c r="GS142" i="56"/>
  <c r="HM142" i="56" s="1"/>
  <c r="GS4" i="56"/>
  <c r="HF4" i="56" s="1"/>
  <c r="GS159" i="56"/>
  <c r="HF159" i="56" s="1"/>
  <c r="GS11" i="56"/>
  <c r="HN11" i="56" s="1"/>
  <c r="GS79" i="56"/>
  <c r="HM79" i="56" s="1"/>
  <c r="GS81" i="56"/>
  <c r="HG81" i="56" s="1"/>
  <c r="GS57" i="56"/>
  <c r="HG57" i="56" s="1"/>
  <c r="GS175" i="56"/>
  <c r="HN175" i="56" s="1"/>
  <c r="GS145" i="56"/>
  <c r="HF145" i="56" s="1"/>
  <c r="GS53" i="56"/>
  <c r="HM53" i="56" s="1"/>
  <c r="GS9" i="56"/>
  <c r="HF9" i="56" s="1"/>
  <c r="GS84" i="56"/>
  <c r="HF84" i="56" s="1"/>
  <c r="GS104" i="56"/>
  <c r="HM104" i="56" s="1"/>
  <c r="GS133" i="56"/>
  <c r="HF133" i="56" s="1"/>
  <c r="GS162" i="56"/>
  <c r="HM162" i="56" s="1"/>
  <c r="GS39" i="56"/>
  <c r="HN39" i="56" s="1"/>
  <c r="GS130" i="56"/>
  <c r="HN130" i="56" s="1"/>
  <c r="GS103" i="56"/>
  <c r="HF103" i="56" s="1"/>
  <c r="GS37" i="56"/>
  <c r="HF37" i="56" s="1"/>
  <c r="GS63" i="56"/>
  <c r="HF63" i="56" s="1"/>
  <c r="GS166" i="56"/>
  <c r="HN166" i="56" s="1"/>
  <c r="GS75" i="56"/>
  <c r="HM75" i="56" s="1"/>
  <c r="GS89" i="56"/>
  <c r="HF89" i="56" s="1"/>
  <c r="GS72" i="56"/>
  <c r="HN72" i="56" s="1"/>
  <c r="GS98" i="56"/>
  <c r="HN98" i="56" s="1"/>
  <c r="GS180" i="56"/>
  <c r="HN180" i="56" s="1"/>
  <c r="GS59" i="56"/>
  <c r="HN59" i="56" s="1"/>
  <c r="GS126" i="56"/>
  <c r="HF126" i="56" s="1"/>
  <c r="GS158" i="56"/>
  <c r="HG158" i="56" s="1"/>
  <c r="GS90" i="56"/>
  <c r="HF90" i="56" s="1"/>
  <c r="GS66" i="56"/>
  <c r="HF66" i="56" s="1"/>
  <c r="GS154" i="56"/>
  <c r="HF154" i="56" s="1"/>
  <c r="GS135" i="56"/>
  <c r="HF135" i="56" s="1"/>
  <c r="GS139" i="56"/>
  <c r="HG139" i="56" s="1"/>
  <c r="GS52" i="56"/>
  <c r="HN52" i="56" s="1"/>
  <c r="GS176" i="56"/>
  <c r="HM176" i="56" s="1"/>
  <c r="GS124" i="56"/>
  <c r="HF124" i="56" s="1"/>
  <c r="GS146" i="56"/>
  <c r="HG146" i="56" s="1"/>
  <c r="GS41" i="56"/>
  <c r="HF41" i="56" s="1"/>
  <c r="GS46" i="56"/>
  <c r="HM46" i="56" s="1"/>
  <c r="GS127" i="56"/>
  <c r="HN127" i="56" s="1"/>
  <c r="GS157" i="56"/>
  <c r="HN157" i="56" s="1"/>
  <c r="GS47" i="56"/>
  <c r="HN47" i="56" s="1"/>
  <c r="GS113" i="56"/>
  <c r="HM113" i="56" s="1"/>
  <c r="GS114" i="56"/>
  <c r="HF114" i="56" s="1"/>
  <c r="GS110" i="56"/>
  <c r="HF110" i="56" s="1"/>
  <c r="GS16" i="56"/>
  <c r="HN16" i="56" s="1"/>
  <c r="GS118" i="56"/>
  <c r="HM118" i="56" s="1"/>
  <c r="GS85" i="56"/>
  <c r="HF85" i="56" s="1"/>
  <c r="GS170" i="56"/>
  <c r="HM170" i="56" s="1"/>
  <c r="GS33" i="56"/>
  <c r="HG33" i="56" s="1"/>
  <c r="GS182" i="56"/>
  <c r="HF182" i="56" s="1"/>
  <c r="GS83" i="56"/>
  <c r="HG83" i="56" s="1"/>
  <c r="GS50" i="56"/>
  <c r="HM50" i="56" s="1"/>
  <c r="GS167" i="56"/>
  <c r="HN167" i="56" s="1"/>
  <c r="GS155" i="56"/>
  <c r="HN155" i="56" s="1"/>
  <c r="GS45" i="56"/>
  <c r="HG45" i="56" s="1"/>
  <c r="GS29" i="56"/>
  <c r="HF29" i="56" s="1"/>
  <c r="GS181" i="56"/>
  <c r="HG181" i="56" s="1"/>
  <c r="GS56" i="56"/>
  <c r="HF56" i="56" s="1"/>
  <c r="GS168" i="56"/>
  <c r="HN168" i="56" s="1"/>
  <c r="GS2" i="56"/>
  <c r="HM4" i="56"/>
  <c r="HG4" i="56"/>
  <c r="HN33" i="56"/>
  <c r="HM33" i="56"/>
  <c r="GS32" i="56"/>
  <c r="GS164" i="56"/>
  <c r="GS25" i="56"/>
  <c r="GS121" i="56"/>
  <c r="GS160" i="56"/>
  <c r="HN160" i="56" s="1"/>
  <c r="GS97" i="56"/>
  <c r="GS183" i="56"/>
  <c r="HG183" i="56" s="1"/>
  <c r="GS82" i="56"/>
  <c r="GS128" i="56"/>
  <c r="HM128" i="56" s="1"/>
  <c r="GS153" i="56"/>
  <c r="GS14" i="56"/>
  <c r="HM14" i="56" s="1"/>
  <c r="GS78" i="56"/>
  <c r="GS144" i="56"/>
  <c r="GS102" i="56"/>
  <c r="HG102" i="56" s="1"/>
  <c r="GS88" i="56"/>
  <c r="GS171" i="56"/>
  <c r="GS106" i="56"/>
  <c r="HG177" i="56"/>
  <c r="HF177" i="56"/>
  <c r="GS19" i="56"/>
  <c r="GS13" i="56"/>
  <c r="GS100" i="56"/>
  <c r="GS73" i="56"/>
  <c r="GS151" i="56"/>
  <c r="HG151" i="56" s="1"/>
  <c r="HG23" i="56"/>
  <c r="GS62" i="56"/>
  <c r="HG62" i="56" s="1"/>
  <c r="GS152" i="56"/>
  <c r="GS148" i="56"/>
  <c r="GS28" i="56"/>
  <c r="HG28" i="56" s="1"/>
  <c r="GS20" i="56"/>
  <c r="GS147" i="56"/>
  <c r="GS64" i="56"/>
  <c r="GS105" i="56"/>
  <c r="GS122" i="56"/>
  <c r="GS120" i="56"/>
  <c r="GS172" i="56"/>
  <c r="GS93" i="56"/>
  <c r="GS112" i="56"/>
  <c r="HG159" i="56"/>
  <c r="GS116" i="56"/>
  <c r="GS111" i="56"/>
  <c r="GS44" i="56"/>
  <c r="GS54" i="56"/>
  <c r="GS123" i="56"/>
  <c r="HM123" i="56" s="1"/>
  <c r="GS5" i="56"/>
  <c r="HM5" i="56" s="1"/>
  <c r="GS174" i="56"/>
  <c r="HF174" i="56" s="1"/>
  <c r="GS136" i="56"/>
  <c r="GS67" i="56"/>
  <c r="GS7" i="56"/>
  <c r="GS150" i="56"/>
  <c r="GS36" i="56"/>
  <c r="HG40" i="56"/>
  <c r="GS137" i="56"/>
  <c r="HN137" i="56" s="1"/>
  <c r="GS65" i="56"/>
  <c r="GS6" i="56"/>
  <c r="GS140" i="56"/>
  <c r="HG140" i="56" s="1"/>
  <c r="GS80" i="56"/>
  <c r="GS169" i="56"/>
  <c r="HM169" i="56" s="1"/>
  <c r="GS21" i="56"/>
  <c r="GS129" i="56"/>
  <c r="GS15" i="56"/>
  <c r="GS17" i="56"/>
  <c r="GS138" i="56"/>
  <c r="GS60" i="56"/>
  <c r="GS109" i="56"/>
  <c r="HF109" i="56" s="1"/>
  <c r="GS48" i="56"/>
  <c r="GS43" i="56"/>
  <c r="GS77" i="56"/>
  <c r="GS99" i="56"/>
  <c r="GS71" i="56"/>
  <c r="HN71" i="56" s="1"/>
  <c r="GS61" i="56"/>
  <c r="GS178" i="56"/>
  <c r="HM85" i="56"/>
  <c r="GS27" i="56"/>
  <c r="HG27" i="56" s="1"/>
  <c r="GS22" i="56"/>
  <c r="GS91" i="56"/>
  <c r="GS165" i="56"/>
  <c r="HF165" i="56" s="1"/>
  <c r="GS3" i="56"/>
  <c r="GS94" i="56"/>
  <c r="HG94" i="56" s="1"/>
  <c r="GS132" i="56"/>
  <c r="HM132" i="56" s="1"/>
  <c r="GS115" i="56"/>
  <c r="GS141" i="56"/>
  <c r="GS143" i="56"/>
  <c r="HM143" i="56" s="1"/>
  <c r="GS74" i="56"/>
  <c r="GS26" i="56"/>
  <c r="GS107" i="56"/>
  <c r="HF107" i="56" s="1"/>
  <c r="GS10" i="56"/>
  <c r="GS58" i="56"/>
  <c r="GS92" i="56"/>
  <c r="GS51" i="56"/>
  <c r="HN51" i="56" s="1"/>
  <c r="GS156" i="56"/>
  <c r="GS101" i="56"/>
  <c r="GS76" i="56"/>
  <c r="HG133" i="56"/>
  <c r="GS49" i="56"/>
  <c r="GS8" i="56"/>
  <c r="GS161" i="56"/>
  <c r="GS173" i="56"/>
  <c r="GS179" i="56"/>
  <c r="GS119" i="56"/>
  <c r="GS34" i="56"/>
  <c r="HG34" i="56" s="1"/>
  <c r="GS125" i="56"/>
  <c r="GS42" i="56"/>
  <c r="HM42" i="56" s="1"/>
  <c r="HM59" i="56"/>
  <c r="GS95" i="56"/>
  <c r="GS87" i="56"/>
  <c r="HM87" i="56" s="1"/>
  <c r="GS31" i="56"/>
  <c r="HF31" i="56" s="1"/>
  <c r="GS149" i="56"/>
  <c r="GS35" i="56"/>
  <c r="GS30" i="56"/>
  <c r="GS96" i="56"/>
  <c r="GS38" i="56"/>
  <c r="GS86" i="56"/>
  <c r="HM86" i="56" s="1"/>
  <c r="GS68" i="56"/>
  <c r="GS70" i="56"/>
  <c r="GS134" i="56"/>
  <c r="HG134" i="56" s="1"/>
  <c r="HF163" i="56" l="1"/>
  <c r="HN4" i="56"/>
  <c r="HF142" i="56"/>
  <c r="HG117" i="56"/>
  <c r="HM177" i="56"/>
  <c r="HN163" i="56"/>
  <c r="HN23" i="56"/>
  <c r="HF23" i="56"/>
  <c r="HM166" i="56"/>
  <c r="HM89" i="56"/>
  <c r="HG9" i="56"/>
  <c r="HM9" i="56"/>
  <c r="HN69" i="56"/>
  <c r="HF40" i="56"/>
  <c r="HF24" i="56"/>
  <c r="HM24" i="56"/>
  <c r="HN40" i="56"/>
  <c r="HM127" i="56"/>
  <c r="HN145" i="56"/>
  <c r="HG175" i="56"/>
  <c r="HG63" i="56"/>
  <c r="HF155" i="56"/>
  <c r="HF175" i="56"/>
  <c r="HG53" i="56"/>
  <c r="HG145" i="56"/>
  <c r="HM175" i="56"/>
  <c r="HG162" i="56"/>
  <c r="HM163" i="56"/>
  <c r="HG166" i="56"/>
  <c r="HG114" i="56"/>
  <c r="HM63" i="56"/>
  <c r="HN85" i="56"/>
  <c r="HM124" i="56"/>
  <c r="HG56" i="56"/>
  <c r="HM155" i="56"/>
  <c r="HN124" i="56"/>
  <c r="HM159" i="56"/>
  <c r="HG124" i="56"/>
  <c r="HN159" i="56"/>
  <c r="HG168" i="56"/>
  <c r="HM168" i="56"/>
  <c r="HF117" i="56"/>
  <c r="HM90" i="56"/>
  <c r="HM39" i="56"/>
  <c r="HN53" i="56"/>
  <c r="HF162" i="56"/>
  <c r="HF130" i="56"/>
  <c r="HM146" i="56"/>
  <c r="HF50" i="56"/>
  <c r="HF146" i="56"/>
  <c r="HG127" i="56"/>
  <c r="HF151" i="56"/>
  <c r="HG47" i="56"/>
  <c r="HN133" i="56"/>
  <c r="HG39" i="56"/>
  <c r="HF59" i="56"/>
  <c r="HN146" i="56"/>
  <c r="HG75" i="56"/>
  <c r="HN170" i="56"/>
  <c r="HM154" i="56"/>
  <c r="HF166" i="56"/>
  <c r="HG59" i="56"/>
  <c r="HF18" i="56"/>
  <c r="HF170" i="56"/>
  <c r="HM145" i="56"/>
  <c r="HM69" i="56"/>
  <c r="HM130" i="56"/>
  <c r="HM18" i="56"/>
  <c r="HF57" i="56"/>
  <c r="HF158" i="56"/>
  <c r="HN162" i="56"/>
  <c r="HM108" i="56"/>
  <c r="HF167" i="56"/>
  <c r="HN57" i="56"/>
  <c r="HG50" i="56"/>
  <c r="HG170" i="56"/>
  <c r="HG90" i="56"/>
  <c r="HM167" i="56"/>
  <c r="HM57" i="56"/>
  <c r="HM158" i="56"/>
  <c r="HM41" i="56"/>
  <c r="HG85" i="56"/>
  <c r="HN165" i="56"/>
  <c r="HF127" i="56"/>
  <c r="HN90" i="56"/>
  <c r="HN50" i="56"/>
  <c r="HN55" i="56"/>
  <c r="HF16" i="56"/>
  <c r="HN63" i="56"/>
  <c r="HG157" i="56"/>
  <c r="HN110" i="56"/>
  <c r="HM84" i="56"/>
  <c r="HN113" i="56"/>
  <c r="HN37" i="56"/>
  <c r="HN158" i="56"/>
  <c r="HN135" i="56"/>
  <c r="HN84" i="56"/>
  <c r="HM52" i="56"/>
  <c r="HM139" i="56"/>
  <c r="HG29" i="56"/>
  <c r="HG55" i="56"/>
  <c r="HN18" i="56"/>
  <c r="HM181" i="56"/>
  <c r="HN66" i="56"/>
  <c r="HN104" i="56"/>
  <c r="HF157" i="56"/>
  <c r="HN154" i="56"/>
  <c r="HM157" i="56"/>
  <c r="HN75" i="56"/>
  <c r="HM114" i="56"/>
  <c r="HF113" i="56"/>
  <c r="HG12" i="56"/>
  <c r="HF168" i="56"/>
  <c r="HN83" i="56"/>
  <c r="HN103" i="56"/>
  <c r="HF53" i="56"/>
  <c r="HG135" i="56"/>
  <c r="HG84" i="56"/>
  <c r="HM45" i="56"/>
  <c r="HG108" i="56"/>
  <c r="HN139" i="56"/>
  <c r="HN181" i="56"/>
  <c r="HF139" i="56"/>
  <c r="HG155" i="56"/>
  <c r="HF55" i="56"/>
  <c r="HG104" i="56"/>
  <c r="HN102" i="56"/>
  <c r="HG154" i="56"/>
  <c r="HG131" i="56"/>
  <c r="HF75" i="56"/>
  <c r="HG137" i="56"/>
  <c r="HM131" i="56"/>
  <c r="HG89" i="56"/>
  <c r="HG113" i="56"/>
  <c r="HM83" i="56"/>
  <c r="HM117" i="56"/>
  <c r="HM135" i="56"/>
  <c r="HN9" i="56"/>
  <c r="HN45" i="56"/>
  <c r="HF108" i="56"/>
  <c r="HN114" i="56"/>
  <c r="HM110" i="56"/>
  <c r="HN12" i="56"/>
  <c r="HF160" i="56"/>
  <c r="HN131" i="56"/>
  <c r="HN89" i="56"/>
  <c r="HF12" i="56"/>
  <c r="HF45" i="56"/>
  <c r="HM133" i="56"/>
  <c r="HM98" i="56"/>
  <c r="HM16" i="56"/>
  <c r="HG110" i="56"/>
  <c r="HF181" i="56"/>
  <c r="HF104" i="56"/>
  <c r="HG130" i="56"/>
  <c r="HF69" i="56"/>
  <c r="HF52" i="56"/>
  <c r="HN183" i="56"/>
  <c r="HF118" i="56"/>
  <c r="HM134" i="56"/>
  <c r="HM81" i="56"/>
  <c r="HM103" i="56"/>
  <c r="HG182" i="56"/>
  <c r="HF33" i="56"/>
  <c r="HN182" i="56"/>
  <c r="HG126" i="56"/>
  <c r="HM182" i="56"/>
  <c r="HF72" i="56"/>
  <c r="HG79" i="56"/>
  <c r="HF176" i="56"/>
  <c r="HF79" i="56"/>
  <c r="HN56" i="56"/>
  <c r="HM126" i="56"/>
  <c r="HN126" i="56"/>
  <c r="HG11" i="56"/>
  <c r="HN46" i="56"/>
  <c r="HG72" i="56"/>
  <c r="HN79" i="56"/>
  <c r="HG176" i="56"/>
  <c r="HN24" i="56"/>
  <c r="HG103" i="56"/>
  <c r="HF81" i="56"/>
  <c r="HM137" i="56"/>
  <c r="HM56" i="56"/>
  <c r="HF83" i="56"/>
  <c r="HG98" i="56"/>
  <c r="HF11" i="56"/>
  <c r="HF46" i="56"/>
  <c r="HM72" i="56"/>
  <c r="HN176" i="56"/>
  <c r="HN29" i="56"/>
  <c r="HM11" i="56"/>
  <c r="HG46" i="56"/>
  <c r="HG41" i="56"/>
  <c r="HN142" i="56"/>
  <c r="HN81" i="56"/>
  <c r="HN41" i="56"/>
  <c r="HG16" i="56"/>
  <c r="HG142" i="56"/>
  <c r="HG52" i="56"/>
  <c r="HM29" i="56"/>
  <c r="HN128" i="56"/>
  <c r="HN27" i="56"/>
  <c r="HG71" i="56"/>
  <c r="HF128" i="56"/>
  <c r="HN134" i="56"/>
  <c r="HG167" i="56"/>
  <c r="HG128" i="56"/>
  <c r="HN87" i="56"/>
  <c r="HF134" i="56"/>
  <c r="HN143" i="56"/>
  <c r="HF47" i="56"/>
  <c r="HM47" i="56"/>
  <c r="HF98" i="56"/>
  <c r="HF34" i="56"/>
  <c r="HM151" i="56"/>
  <c r="HF183" i="56"/>
  <c r="HM66" i="56"/>
  <c r="HG66" i="56"/>
  <c r="HF143" i="56"/>
  <c r="HN123" i="56"/>
  <c r="HM183" i="56"/>
  <c r="HN151" i="56"/>
  <c r="HF137" i="56"/>
  <c r="HM109" i="56"/>
  <c r="HF39" i="56"/>
  <c r="HG143" i="56"/>
  <c r="HG37" i="56"/>
  <c r="HM37" i="56"/>
  <c r="HF132" i="56"/>
  <c r="HM165" i="56"/>
  <c r="HG165" i="56"/>
  <c r="HM28" i="56"/>
  <c r="HF140" i="56"/>
  <c r="HF123" i="56"/>
  <c r="HF86" i="56"/>
  <c r="HG123" i="56"/>
  <c r="HN174" i="56"/>
  <c r="HG86" i="56"/>
  <c r="HG118" i="56"/>
  <c r="HN118" i="56"/>
  <c r="HF180" i="56"/>
  <c r="HG180" i="56"/>
  <c r="HM180" i="56"/>
  <c r="HG2" i="56"/>
  <c r="HN2" i="56"/>
  <c r="HM2" i="56"/>
  <c r="HF2" i="56"/>
  <c r="HN132" i="56"/>
  <c r="HN30" i="56"/>
  <c r="HF30" i="56"/>
  <c r="HM30" i="56"/>
  <c r="HG30" i="56"/>
  <c r="HN140" i="56"/>
  <c r="HF94" i="56"/>
  <c r="HM94" i="56"/>
  <c r="HN94" i="56"/>
  <c r="HM31" i="56"/>
  <c r="HM34" i="56"/>
  <c r="HN64" i="56"/>
  <c r="HG64" i="56"/>
  <c r="HF64" i="56"/>
  <c r="HM64" i="56"/>
  <c r="HF100" i="56"/>
  <c r="HG100" i="56"/>
  <c r="HN100" i="56"/>
  <c r="HM100" i="56"/>
  <c r="HG88" i="56"/>
  <c r="HF88" i="56"/>
  <c r="HN88" i="56"/>
  <c r="HM88" i="56"/>
  <c r="HG78" i="56"/>
  <c r="HM78" i="56"/>
  <c r="HF78" i="56"/>
  <c r="HN78" i="56"/>
  <c r="HG160" i="56"/>
  <c r="HG109" i="56"/>
  <c r="HG119" i="56"/>
  <c r="HM119" i="56"/>
  <c r="HN119" i="56"/>
  <c r="HF119" i="56"/>
  <c r="HG8" i="56"/>
  <c r="HN8" i="56"/>
  <c r="HF8" i="56"/>
  <c r="HM8" i="56"/>
  <c r="HM140" i="56"/>
  <c r="HG132" i="56"/>
  <c r="HG129" i="56"/>
  <c r="HM129" i="56"/>
  <c r="HN129" i="56"/>
  <c r="HF129" i="56"/>
  <c r="HN150" i="56"/>
  <c r="HM150" i="56"/>
  <c r="HF150" i="56"/>
  <c r="HG150" i="56"/>
  <c r="HN31" i="56"/>
  <c r="HF147" i="56"/>
  <c r="HG147" i="56"/>
  <c r="HM147" i="56"/>
  <c r="HN147" i="56"/>
  <c r="HG13" i="56"/>
  <c r="HF13" i="56"/>
  <c r="HM13" i="56"/>
  <c r="HN13" i="56"/>
  <c r="HF121" i="56"/>
  <c r="HN121" i="56"/>
  <c r="HM121" i="56"/>
  <c r="HG121" i="56"/>
  <c r="HM160" i="56"/>
  <c r="HG136" i="56"/>
  <c r="HN136" i="56"/>
  <c r="HM136" i="56"/>
  <c r="HF136" i="56"/>
  <c r="HM96" i="56"/>
  <c r="HN96" i="56"/>
  <c r="HG96" i="56"/>
  <c r="HF96" i="56"/>
  <c r="HG97" i="56"/>
  <c r="HM97" i="56"/>
  <c r="HF97" i="56"/>
  <c r="HM62" i="56"/>
  <c r="HG92" i="56"/>
  <c r="HM92" i="56"/>
  <c r="HN92" i="56"/>
  <c r="HF92" i="56"/>
  <c r="HG99" i="56"/>
  <c r="HF99" i="56"/>
  <c r="HN99" i="56"/>
  <c r="HM99" i="56"/>
  <c r="HN15" i="56"/>
  <c r="HG15" i="56"/>
  <c r="HM15" i="56"/>
  <c r="HF15" i="56"/>
  <c r="HG58" i="56"/>
  <c r="HF58" i="56"/>
  <c r="HN58" i="56"/>
  <c r="HM58" i="56"/>
  <c r="HN3" i="56"/>
  <c r="HG3" i="56"/>
  <c r="HF3" i="56"/>
  <c r="HM3" i="56"/>
  <c r="HG51" i="56"/>
  <c r="HM173" i="56"/>
  <c r="HG173" i="56"/>
  <c r="HF173" i="56"/>
  <c r="HN173" i="56"/>
  <c r="HN10" i="56"/>
  <c r="HM10" i="56"/>
  <c r="HG10" i="56"/>
  <c r="HF10" i="56"/>
  <c r="HM35" i="56"/>
  <c r="HF35" i="56"/>
  <c r="HN35" i="56"/>
  <c r="HG35" i="56"/>
  <c r="HN54" i="56"/>
  <c r="HF54" i="56"/>
  <c r="HM54" i="56"/>
  <c r="HG54" i="56"/>
  <c r="HN172" i="56"/>
  <c r="HG172" i="56"/>
  <c r="HM172" i="56"/>
  <c r="HF172" i="56"/>
  <c r="HF26" i="56"/>
  <c r="HM26" i="56"/>
  <c r="HG26" i="56"/>
  <c r="HN26" i="56"/>
  <c r="HN120" i="56"/>
  <c r="HF120" i="56"/>
  <c r="HM120" i="56"/>
  <c r="HG120" i="56"/>
  <c r="HF70" i="56"/>
  <c r="HN70" i="56"/>
  <c r="HM70" i="56"/>
  <c r="HG70" i="56"/>
  <c r="HF42" i="56"/>
  <c r="HN42" i="56"/>
  <c r="HM61" i="56"/>
  <c r="HN61" i="56"/>
  <c r="HF61" i="56"/>
  <c r="HG61" i="56"/>
  <c r="HG93" i="56"/>
  <c r="HM93" i="56"/>
  <c r="HF93" i="56"/>
  <c r="HN93" i="56"/>
  <c r="HN76" i="56"/>
  <c r="HG76" i="56"/>
  <c r="HM76" i="56"/>
  <c r="HF76" i="56"/>
  <c r="HF51" i="56"/>
  <c r="HF28" i="56"/>
  <c r="HM27" i="56"/>
  <c r="HG148" i="56"/>
  <c r="HN148" i="56"/>
  <c r="HM148" i="56"/>
  <c r="HF148" i="56"/>
  <c r="HG73" i="56"/>
  <c r="HN73" i="56"/>
  <c r="HF73" i="56"/>
  <c r="HM73" i="56"/>
  <c r="HF102" i="56"/>
  <c r="HM102" i="56"/>
  <c r="HN82" i="56"/>
  <c r="HM82" i="56"/>
  <c r="HF82" i="56"/>
  <c r="HG82" i="56"/>
  <c r="HN32" i="56"/>
  <c r="HG32" i="56"/>
  <c r="HM32" i="56"/>
  <c r="HF32" i="56"/>
  <c r="HN34" i="56"/>
  <c r="HF62" i="56"/>
  <c r="HF38" i="56"/>
  <c r="HG38" i="56"/>
  <c r="HM38" i="56"/>
  <c r="HN38" i="56"/>
  <c r="HG156" i="56"/>
  <c r="HF156" i="56"/>
  <c r="HN156" i="56"/>
  <c r="HM156" i="56"/>
  <c r="HM144" i="56"/>
  <c r="HF144" i="56"/>
  <c r="HG144" i="56"/>
  <c r="HN144" i="56"/>
  <c r="HG87" i="56"/>
  <c r="HF87" i="56"/>
  <c r="HG125" i="56"/>
  <c r="HN125" i="56"/>
  <c r="HF125" i="56"/>
  <c r="HM125" i="56"/>
  <c r="HN49" i="56"/>
  <c r="HF49" i="56"/>
  <c r="HG49" i="56"/>
  <c r="HM49" i="56"/>
  <c r="HM115" i="56"/>
  <c r="HG115" i="56"/>
  <c r="HF115" i="56"/>
  <c r="HN115" i="56"/>
  <c r="HG22" i="56"/>
  <c r="HM22" i="56"/>
  <c r="HN22" i="56"/>
  <c r="HF22" i="56"/>
  <c r="HM6" i="56"/>
  <c r="HN6" i="56"/>
  <c r="HG6" i="56"/>
  <c r="HF6" i="56"/>
  <c r="HM171" i="56"/>
  <c r="HG171" i="56"/>
  <c r="HF171" i="56"/>
  <c r="HN171" i="56"/>
  <c r="HM65" i="56"/>
  <c r="HG65" i="56"/>
  <c r="HN65" i="56"/>
  <c r="HF65" i="56"/>
  <c r="HN36" i="56"/>
  <c r="HF36" i="56"/>
  <c r="HG36" i="56"/>
  <c r="HM36" i="56"/>
  <c r="HG174" i="56"/>
  <c r="HM174" i="56"/>
  <c r="HG95" i="56"/>
  <c r="HN95" i="56"/>
  <c r="HF95" i="56"/>
  <c r="HN179" i="56"/>
  <c r="HM179" i="56"/>
  <c r="HF179" i="56"/>
  <c r="HG179" i="56"/>
  <c r="HM51" i="56"/>
  <c r="HF19" i="56"/>
  <c r="HN19" i="56"/>
  <c r="HG19" i="56"/>
  <c r="HG14" i="56"/>
  <c r="HF14" i="56"/>
  <c r="HN14" i="56"/>
  <c r="HM21" i="56"/>
  <c r="HN21" i="56"/>
  <c r="HF21" i="56"/>
  <c r="HG21" i="56"/>
  <c r="HG25" i="56"/>
  <c r="HF25" i="56"/>
  <c r="HN25" i="56"/>
  <c r="HM25" i="56"/>
  <c r="HM95" i="56"/>
  <c r="HN97" i="56"/>
  <c r="HG5" i="56"/>
  <c r="HN62" i="56"/>
  <c r="HG178" i="56"/>
  <c r="HN178" i="56"/>
  <c r="HF178" i="56"/>
  <c r="HM178" i="56"/>
  <c r="HN112" i="56"/>
  <c r="HM112" i="56"/>
  <c r="HG112" i="56"/>
  <c r="HF112" i="56"/>
  <c r="HN20" i="56"/>
  <c r="HF20" i="56"/>
  <c r="HM20" i="56"/>
  <c r="HM164" i="56"/>
  <c r="HF164" i="56"/>
  <c r="HN164" i="56"/>
  <c r="HG164" i="56"/>
  <c r="HF5" i="56"/>
  <c r="HN5" i="56"/>
  <c r="HG141" i="56"/>
  <c r="HM141" i="56"/>
  <c r="HF141" i="56"/>
  <c r="HN141" i="56"/>
  <c r="HN60" i="56"/>
  <c r="HF60" i="56"/>
  <c r="HM60" i="56"/>
  <c r="HG60" i="56"/>
  <c r="HN80" i="56"/>
  <c r="HG80" i="56"/>
  <c r="HM80" i="56"/>
  <c r="HF80" i="56"/>
  <c r="HM7" i="56"/>
  <c r="HG7" i="56"/>
  <c r="HN7" i="56"/>
  <c r="HF7" i="56"/>
  <c r="HN111" i="56"/>
  <c r="HF111" i="56"/>
  <c r="HM111" i="56"/>
  <c r="HG111" i="56"/>
  <c r="HM153" i="56"/>
  <c r="HG153" i="56"/>
  <c r="HF153" i="56"/>
  <c r="HN153" i="56"/>
  <c r="HN169" i="56"/>
  <c r="HG149" i="56"/>
  <c r="HN149" i="56"/>
  <c r="HF149" i="56"/>
  <c r="HM149" i="56"/>
  <c r="HM107" i="56"/>
  <c r="HF74" i="56"/>
  <c r="HM74" i="56"/>
  <c r="HG74" i="56"/>
  <c r="HN74" i="56"/>
  <c r="HN28" i="56"/>
  <c r="HN77" i="56"/>
  <c r="HG77" i="56"/>
  <c r="HM77" i="56"/>
  <c r="HF77" i="56"/>
  <c r="HG169" i="56"/>
  <c r="HG122" i="56"/>
  <c r="HM122" i="56"/>
  <c r="HN122" i="56"/>
  <c r="HF122" i="56"/>
  <c r="HN68" i="56"/>
  <c r="HF68" i="56"/>
  <c r="HM68" i="56"/>
  <c r="HG68" i="56"/>
  <c r="HG20" i="56"/>
  <c r="HG161" i="56"/>
  <c r="HM161" i="56"/>
  <c r="HN161" i="56"/>
  <c r="HF161" i="56"/>
  <c r="HG107" i="56"/>
  <c r="HG43" i="56"/>
  <c r="HM43" i="56"/>
  <c r="HF43" i="56"/>
  <c r="HN43" i="56"/>
  <c r="HM138" i="56"/>
  <c r="HG138" i="56"/>
  <c r="HF138" i="56"/>
  <c r="HN138" i="56"/>
  <c r="HG31" i="56"/>
  <c r="HF44" i="56"/>
  <c r="HG44" i="56"/>
  <c r="HN44" i="56"/>
  <c r="HM44" i="56"/>
  <c r="HM71" i="56"/>
  <c r="HN109" i="56"/>
  <c r="HN86" i="56"/>
  <c r="HN107" i="56"/>
  <c r="HN101" i="56"/>
  <c r="HG101" i="56"/>
  <c r="HF101" i="56"/>
  <c r="HM101" i="56"/>
  <c r="HG91" i="56"/>
  <c r="HF91" i="56"/>
  <c r="HN91" i="56"/>
  <c r="HM91" i="56"/>
  <c r="HF48" i="56"/>
  <c r="HN48" i="56"/>
  <c r="HM48" i="56"/>
  <c r="HG48" i="56"/>
  <c r="HG17" i="56"/>
  <c r="HM17" i="56"/>
  <c r="HN17" i="56"/>
  <c r="HF17" i="56"/>
  <c r="HF169" i="56"/>
  <c r="HG67" i="56"/>
  <c r="HN67" i="56"/>
  <c r="HM67" i="56"/>
  <c r="HF67" i="56"/>
  <c r="HN116" i="56"/>
  <c r="HM116" i="56"/>
  <c r="HG116" i="56"/>
  <c r="HF116" i="56"/>
  <c r="HF71" i="56"/>
  <c r="HN105" i="56"/>
  <c r="HG105" i="56"/>
  <c r="HF105" i="56"/>
  <c r="HM105" i="56"/>
  <c r="HN152" i="56"/>
  <c r="HM152" i="56"/>
  <c r="HF152" i="56"/>
  <c r="HG152" i="56"/>
  <c r="HN106" i="56"/>
  <c r="HF106" i="56"/>
  <c r="HM106" i="56"/>
  <c r="HG106" i="56"/>
  <c r="HG42" i="56"/>
  <c r="HF27" i="56"/>
  <c r="HM19" i="5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2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futureMetadata>
  <cellMetadata count="1">
    <bk>
      <rc t="1" v="0"/>
    </bk>
  </cellMetadata>
  <valueMetadata count="32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valueMetadata>
</metadata>
</file>

<file path=xl/sharedStrings.xml><?xml version="1.0" encoding="utf-8"?>
<sst xmlns="http://schemas.openxmlformats.org/spreadsheetml/2006/main" count="24586" uniqueCount="1915">
  <si>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</si>
  <si>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</si>
  <si>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</si>
  <si>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</si>
  <si>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</si>
  <si>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</si>
  <si>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</si>
  <si>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</si>
  <si>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</si>
  <si>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</si>
  <si>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</si>
  <si>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</si>
  <si>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</si>
  <si>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</si>
  <si>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</si>
  <si>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</si>
  <si>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</si>
  <si>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</si>
  <si>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</si>
  <si>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</si>
  <si>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</si>
  <si>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</si>
  <si>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</si>
  <si>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</si>
  <si>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</si>
  <si>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</si>
  <si>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</si>
  <si>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</si>
  <si>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</si>
  <si>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</si>
  <si>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</si>
  <si>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</si>
  <si>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</si>
  <si>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</si>
  <si>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</si>
  <si>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</si>
  <si>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</si>
  <si>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</si>
  <si>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</si>
  <si>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</si>
  <si>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</si>
  <si>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</si>
  <si>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</si>
  <si>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</si>
  <si>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</si>
  <si>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</si>
  <si>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</si>
  <si>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</si>
  <si>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</si>
  <si>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</si>
  <si>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</si>
  <si>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</si>
  <si>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</si>
  <si>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</si>
  <si>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</si>
  <si>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</si>
  <si>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</si>
  <si>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</si>
  <si>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</si>
  <si>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</si>
  <si>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</si>
  <si>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</si>
  <si>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</si>
  <si>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</si>
  <si>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</si>
  <si>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</si>
  <si>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</si>
  <si>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</si>
  <si>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</si>
  <si>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</si>
  <si>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</si>
  <si>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</si>
  <si>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</si>
  <si>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</si>
  <si>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</si>
  <si>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</si>
  <si>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</si>
  <si>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</si>
  <si>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</si>
  <si>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</si>
  <si>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</si>
  <si>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</si>
  <si>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</si>
  <si>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</si>
  <si>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</si>
  <si>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</si>
  <si>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</si>
  <si>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</si>
  <si>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</si>
  <si>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</si>
  <si>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</si>
  <si>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</si>
  <si>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</si>
  <si>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</si>
  <si>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</si>
  <si>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</si>
  <si>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</si>
  <si>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</si>
  <si>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</si>
  <si>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</si>
  <si>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</si>
  <si>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</si>
  <si>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</si>
  <si>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</si>
  <si>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</si>
  <si>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</si>
  <si>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</si>
  <si>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</si>
  <si>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</si>
  <si>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</si>
  <si>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</si>
  <si>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</si>
  <si>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</si>
  <si>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</si>
  <si>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</si>
  <si>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</si>
  <si>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</si>
  <si>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</si>
  <si>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</si>
  <si>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</si>
  <si>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</si>
  <si>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</si>
  <si>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</si>
  <si>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</si>
  <si>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</si>
  <si>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</si>
  <si>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</si>
  <si>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</si>
  <si>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</si>
  <si>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</si>
  <si>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</si>
  <si>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</si>
  <si>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</si>
  <si>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</si>
  <si>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</si>
  <si>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</si>
  <si>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</si>
  <si>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</si>
  <si>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</si>
  <si>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</si>
  <si>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</si>
  <si>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</si>
  <si>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</si>
  <si>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</si>
  <si>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</si>
  <si>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</si>
  <si>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</si>
  <si>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</si>
  <si>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</si>
  <si>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</si>
  <si>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</si>
  <si>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</si>
  <si>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</si>
  <si>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</si>
  <si>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</si>
  <si>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</si>
  <si>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</si>
  <si>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</si>
  <si>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</si>
  <si>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</si>
  <si>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</si>
  <si>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</si>
  <si>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</si>
  <si>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</si>
  <si>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</si>
  <si>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y</t>
  </si>
  <si>
    <t>Province</t>
  </si>
  <si>
    <t/>
  </si>
  <si>
    <t>EQ</t>
  </si>
  <si>
    <t xml:space="preserve">2010 </t>
  </si>
  <si>
    <t xml:space="preserve">1992 </t>
  </si>
  <si>
    <t xml:space="preserve">1999 </t>
  </si>
  <si>
    <t>People</t>
  </si>
  <si>
    <t>nc</t>
  </si>
  <si>
    <t>nn</t>
  </si>
  <si>
    <t>Historical, Country</t>
  </si>
  <si>
    <t>???</t>
  </si>
  <si>
    <t>Not Available</t>
  </si>
  <si>
    <t>Historical</t>
  </si>
  <si>
    <t>Political</t>
  </si>
  <si>
    <t xml:space="preserve">1950 </t>
  </si>
  <si>
    <t xml:space="preserve">1961 </t>
  </si>
  <si>
    <t xml:space="preserve">1963 </t>
  </si>
  <si>
    <t xml:space="preserve">1968 </t>
  </si>
  <si>
    <t xml:space="preserve">1932 </t>
  </si>
  <si>
    <t xml:space="preserve">1967 </t>
  </si>
  <si>
    <t xml:space="preserve">1964 </t>
  </si>
  <si>
    <t xml:space="preserve">1991 </t>
  </si>
  <si>
    <t xml:space="preserve">1965 </t>
  </si>
  <si>
    <t xml:space="preserve">1977 </t>
  </si>
  <si>
    <t xml:space="preserve">1948 </t>
  </si>
  <si>
    <t xml:space="preserve">1953 </t>
  </si>
  <si>
    <t xml:space="preserve">1966 </t>
  </si>
  <si>
    <t xml:space="preserve">1976 </t>
  </si>
  <si>
    <t xml:space="preserve">1990 </t>
  </si>
  <si>
    <t xml:space="preserve">1962 </t>
  </si>
  <si>
    <t>City</t>
  </si>
  <si>
    <t>3b</t>
  </si>
  <si>
    <t>2b</t>
  </si>
  <si>
    <t>Naval Jack</t>
  </si>
  <si>
    <t>Municipality</t>
  </si>
  <si>
    <t>GRA</t>
  </si>
  <si>
    <t>X</t>
  </si>
  <si>
    <t xml:space="preserve">2004 </t>
  </si>
  <si>
    <t>N/A</t>
  </si>
  <si>
    <t>Military</t>
  </si>
  <si>
    <t xml:space="preserve">1969 </t>
  </si>
  <si>
    <t>State</t>
  </si>
  <si>
    <t>1990</t>
  </si>
  <si>
    <t>2001</t>
  </si>
  <si>
    <t xml:space="preserve">1971 </t>
  </si>
  <si>
    <t>Not available</t>
  </si>
  <si>
    <t>www</t>
  </si>
  <si>
    <t>Territory</t>
  </si>
  <si>
    <t>Capital City</t>
  </si>
  <si>
    <t xml:space="preserve">1907 </t>
  </si>
  <si>
    <t xml:space="preserve">1928 </t>
  </si>
  <si>
    <t>yy</t>
  </si>
  <si>
    <t>Religion</t>
  </si>
  <si>
    <t>Proposal</t>
  </si>
  <si>
    <t>County</t>
  </si>
  <si>
    <t>2a</t>
  </si>
  <si>
    <t xml:space="preserve">1943 </t>
  </si>
  <si>
    <t xml:space="preserve">1917 </t>
  </si>
  <si>
    <t xml:space="preserve">1984 </t>
  </si>
  <si>
    <t>3c</t>
  </si>
  <si>
    <t>Town</t>
  </si>
  <si>
    <t>[USA] Acadiana</t>
  </si>
  <si>
    <t>https://upload.wikimedia.org/wikipedia/commons/thumb/a/a4/Flag_of_Acadiana.svg/320px-Flag_of_Acadiana.svg.png</t>
  </si>
  <si>
    <t>https://upload.wikimedia.org/wikipedia/commons/thumb/a/a4/Flag_of_Acadiana.svg/640px-Flag_of_Acadiana.svg.png</t>
  </si>
  <si>
    <t>https://en.wikipedia.org/wiki/Flag_of_Acadiana</t>
  </si>
  <si>
    <t>North America</t>
  </si>
  <si>
    <t>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t>
  </si>
  <si>
    <t>[USA] Alabama</t>
  </si>
  <si>
    <t>https://upload.wikimedia.org/wikipedia/commons/thumb/5/5c/Flag_of_Alabama.svg/383px-Flag_of_Alabama.svg.png</t>
  </si>
  <si>
    <t>https://upload.wikimedia.org/wikipedia/commons/thumb/5/5c/Flag_of_Alabama.svg/2560px-Flag_of_Alabama.svg.png</t>
  </si>
  <si>
    <t>https://en.wikipedia.org/wiki/Flag_of_Alabama</t>
  </si>
  <si>
    <t xml:space="preserve">1895 </t>
  </si>
  <si>
    <t xml:space="preserve">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t>
  </si>
  <si>
    <t>[USA] Alaska</t>
  </si>
  <si>
    <t>https://upload.wikimedia.org/wikipedia/commons/thumb/e/e6/Flag_of_Alaska.svg/361px-Flag_of_Alaska.svg.png</t>
  </si>
  <si>
    <t>https://upload.wikimedia.org/wikipedia/commons/thumb/e/e6/Flag_of_Alaska.svg/2560px-Flag_of_Alaska.svg.png</t>
  </si>
  <si>
    <t>https://en.wikipedia.org/wiki/Flag_of_Alaska</t>
  </si>
  <si>
    <t xml:space="preserve">1927 </t>
  </si>
  <si>
    <t xml:space="preserve">The state flag of Alaska displays eight gold stars, forming the Big Dipper and Polaris, on a dark blue field. The Big Dipper is an asterism in the constellation Ursa Major, which symbolizes a bear, indigenous to Alaska. </t>
  </si>
  <si>
    <t>[USA] Albany (New York)</t>
  </si>
  <si>
    <t>https://upload.wikimedia.org/wikipedia/commons/thumb/8/8d/Flag_of_Albany%2C_New_York.svg/640px-Flag_of_Albany%2C_New_York.svg.png</t>
  </si>
  <si>
    <t>https://upload.wikimedia.org/wikipedia/commons/thumb/8/8d/Flag_of_Albany%2C_New_York.svg/2560px-Flag_of_Albany%2C_New_York.svg.png</t>
  </si>
  <si>
    <t>[USA] New York</t>
  </si>
  <si>
    <t>https://en.wikipedia.org/wiki/Coat_of_arms_of_Albany,_New_York#Uses</t>
  </si>
  <si>
    <t>Modeled after the flag of the Dutch East India Company.</t>
  </si>
  <si>
    <t>[USA] Albuquerque</t>
  </si>
  <si>
    <t>https://upload.wikimedia.org/wikipedia/commons/thumb/4/4c/Flag_of_Albuquerque%2C_New_Mexico.svg/640px-Flag_of_Albuquerque%2C_New_Mexico.svg.png</t>
  </si>
  <si>
    <t>https://upload.wikimedia.org/wikipedia/commons/thumb/4/4c/Flag_of_Albuquerque%2C_New_Mexico.svg/2560px-Flag_of_Albuquerque%2C_New_Mexico.svg.png</t>
  </si>
  <si>
    <t>[USA] New Mexico</t>
  </si>
  <si>
    <t>https://en.wikipedia.org/wiki/Flag_of_Albuquerque,_New_Mexico</t>
  </si>
  <si>
    <t>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t>
  </si>
  <si>
    <t>[USA] Anchorage</t>
  </si>
  <si>
    <t>https://upload.wikimedia.org/wikipedia/commons/thumb/3/32/Flag_of_Anchorage%2C_Alaska.svg/640px-Flag_of_Anchorage%2C_Alaska.svg.png</t>
  </si>
  <si>
    <t>https://upload.wikimedia.org/wikipedia/commons/thumb/3/32/Flag_of_Anchorage%2C_Alaska.svg/1280px-Flag_of_Anchorage%2C_Alaska.svg.png</t>
  </si>
  <si>
    <t>https://en.m.wikipedia.org/wiki/Flag_of_Anchorage,_Alaska</t>
  </si>
  <si>
    <t>A yellow field with the words 'ANCHORAGE ALASKA' around a blue-bordered white circle featuring a blue anchor, blue airplane, yellow sun, and yellow sailboat</t>
  </si>
  <si>
    <t xml:space="preserve">[USA] Annapolis </t>
  </si>
  <si>
    <t>https://upload.wikimedia.org/wikipedia/commons/thumb/d/d9/Flag_of_Annapolis%2C_Maryland.svg/320px-Flag_of_Annapolis%2C_Maryland.svg.png</t>
  </si>
  <si>
    <t>https://upload.wikimedia.org/wikipedia/commons/thumb/d/d9/Flag_of_Annapolis%2C_Maryland.svg/2560px-Flag_of_Annapolis%2C_Maryland.svg.png</t>
  </si>
  <si>
    <t>[USA] Maryland</t>
  </si>
  <si>
    <t>https://en.m.wikipedia.org/wiki/Annapolis,_Maryland</t>
  </si>
  <si>
    <t>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t>
  </si>
  <si>
    <t>[USA] Arizona</t>
  </si>
  <si>
    <t>https://upload.wikimedia.org/wikipedia/commons/thumb/9/9d/Flag_of_Arizona.svg/383px-Flag_of_Arizona.svg.png</t>
  </si>
  <si>
    <t>https://upload.wikimedia.org/wikipedia/commons/thumb/9/9d/Flag_of_Arizona.svg/2560px-Flag_of_Arizona.svg.png</t>
  </si>
  <si>
    <t>https://en.wikipedia.org/wiki/Flag_of_Arizona</t>
  </si>
  <si>
    <t>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t>
  </si>
  <si>
    <t>[USA] Arkansas</t>
  </si>
  <si>
    <t>https://upload.wikimedia.org/wikipedia/commons/thumb/9/9d/Flag_of_Arkansas.svg/383px-Flag_of_Arkansas.svg.png</t>
  </si>
  <si>
    <t>https://upload.wikimedia.org/wikipedia/commons/thumb/9/9d/Flag_of_Arkansas.svg/2560px-Flag_of_Arkansas.svg.png</t>
  </si>
  <si>
    <t>https://en.wikipedia.org/wiki/Flag_of_Arkansas</t>
  </si>
  <si>
    <t xml:space="preserve">2011 </t>
  </si>
  <si>
    <t>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t>
  </si>
  <si>
    <t>[USA] Ashland</t>
  </si>
  <si>
    <t>https://upload.wikimedia.org/wikipedia/en/0/08/Flag_of_Ashland%2C_Kentucky.png</t>
  </si>
  <si>
    <t>[USA] Kentucky</t>
  </si>
  <si>
    <t>https://www.crwflags.com/fotw/Flags/us-kyash.html</t>
  </si>
  <si>
    <t>Flag for the city of Ashland, Kentucky</t>
  </si>
  <si>
    <t>[USA] Aspen</t>
  </si>
  <si>
    <t>https://upload.wikimedia.org/wikipedia/en/8/89/Flag_of_Aspen%2C_Colorado.png</t>
  </si>
  <si>
    <t>[USA] Colorado</t>
  </si>
  <si>
    <t>https://www.crwflags.com/fotw/flags/us-coasp.html</t>
  </si>
  <si>
    <t>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t>
  </si>
  <si>
    <t>[USA] Atlanta</t>
  </si>
  <si>
    <t>https://upload.wikimedia.org/wikipedia/commons/thumb/1/17/Flag_of_Atlanta.svg/320px-Flag_of_Atlanta.svg.png</t>
  </si>
  <si>
    <t>https://upload.wikimedia.org/wikipedia/commons/thumb/1/17/Flag_of_Atlanta.svg/800px-Flag_of_Atlanta.svg.png</t>
  </si>
  <si>
    <t>[USA] Georgia</t>
  </si>
  <si>
    <t>https://en.wikipedia.org/wiki/Flag_of_Atlanta</t>
  </si>
  <si>
    <t>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t>
  </si>
  <si>
    <t>[USA] Augusta</t>
  </si>
  <si>
    <t>https://upload.wikimedia.org/wikipedia/en/6/6b/AugustaMeflag.png</t>
  </si>
  <si>
    <t>[USA] Maine</t>
  </si>
  <si>
    <t>https://www.crwflags.com/fotw/flags/us-me-au.html</t>
  </si>
  <si>
    <t>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t>
  </si>
  <si>
    <t>[USA] Austin</t>
  </si>
  <si>
    <t>https://upload.wikimedia.org/wikipedia/commons/thumb/4/43/Flag_of_Austin%2C_Texas.svg/640px-Flag_of_Austin%2C_Texas.svg.png</t>
  </si>
  <si>
    <t>https://upload.wikimedia.org/wikipedia/commons/thumb/4/43/Flag_of_Austin%2C_Texas.svg/2560px-Flag_of_Austin%2C_Texas.svg.png</t>
  </si>
  <si>
    <t>[USA] Texas</t>
  </si>
  <si>
    <t>https://en.m.wikipedia.org/wiki/Flag_of_Austin,_Texas</t>
  </si>
  <si>
    <t>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t>
  </si>
  <si>
    <t>[USA] Baltimore</t>
  </si>
  <si>
    <t>https://upload.wikimedia.org/wikipedia/commons/thumb/7/77/Flag_of_Baltimore%2C_Maryland.svg/640px-Flag_of_Baltimore%2C_Maryland.svg.png</t>
  </si>
  <si>
    <t>https://upload.wikimedia.org/wikipedia/commons/thumb/7/77/Flag_of_Baltimore%2C_Maryland.svg/1280px-Flag_of_Baltimore%2C_Maryland.svg.png</t>
  </si>
  <si>
    <t>https://en.m.wikipedia.org/wiki/Flag_of_Baltimore</t>
  </si>
  <si>
    <t>Paly of six Or and sable, a bend counterchanged, on an inescutcheon Sable, within an orle of the first, a representation of Baltimore's Battle Monument (from the War of 1812, constructed 1815-1822), Argent.</t>
  </si>
  <si>
    <t>[USA] Bandera</t>
  </si>
  <si>
    <t>https://upload.wikimedia.org/wikipedia/commons/2/20/Flag_of_Bandera%2C_Texas.jpg</t>
  </si>
  <si>
    <t>https://www.crwflags.com/fotw/flags/us-txbnd.html</t>
  </si>
  <si>
    <t>Flag of the city of Bandera, Texas</t>
  </si>
  <si>
    <t>[USA] Bath</t>
  </si>
  <si>
    <t>https://upload.wikimedia.org/wikipedia/commons/thumb/9/9b/Flag_of_Bath%2C_Maine.svg/640px-Flag_of_Bath%2C_Maine.svg.png</t>
  </si>
  <si>
    <t>https://upload.wikimedia.org/wikipedia/commons/thumb/9/9b/Flag_of_Bath%2C_Maine.svg/1280px-Flag_of_Bath%2C_Maine.svg.png</t>
  </si>
  <si>
    <t>https://en.m.wikipedia.org/wiki/Bath,_Maine</t>
  </si>
  <si>
    <t>The top half of the flag is a red field with a yellow ship and the bottom half of the flag are alternating white and blue horizontal bands.</t>
  </si>
  <si>
    <t>[USA] Bedford</t>
  </si>
  <si>
    <t>https://upload.wikimedia.org/wikipedia/commons/thumb/6/62/Bedford_Minutemen_Flag_%281775%29.svg/240px-Bedford_Minutemen_Flag_%281775%29.svg.png</t>
  </si>
  <si>
    <t>https://upload.wikimedia.org/wikipedia/commons/thumb/6/62/Bedford_Minutemen_Flag_%281775%29.svg/2048px-Bedford_Minutemen_Flag_%281775%29.svg.png</t>
  </si>
  <si>
    <t>[USA] Massachusetts</t>
  </si>
  <si>
    <t>https://en.m.wikipedia.org/wiki/Bedford_Flag</t>
  </si>
  <si>
    <t>Early 1700s, 1775, 1885</t>
  </si>
  <si>
    <t>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t>
  </si>
  <si>
    <t>Historical, Town</t>
  </si>
  <si>
    <t>[USA] Birmingham</t>
  </si>
  <si>
    <t>https://upload.wikimedia.org/wikipedia/commons/thumb/7/76/Flag_of_Birmingham%2C_Alabama.svg/640px-Flag_of_Birmingham%2C_Alabama.svg.png</t>
  </si>
  <si>
    <t>https://upload.wikimedia.org/wikipedia/commons/thumb/7/76/Flag_of_Birmingham%2C_Alabama.svg/2850px-Flag_of_Birmingham%2C_Alabama.svg.png</t>
  </si>
  <si>
    <t>https://en.m.wikipedia.org/wiki/Flag_of_Birmingham,_Alabama</t>
  </si>
  <si>
    <t>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t>
  </si>
  <si>
    <t>[USA] Boise</t>
  </si>
  <si>
    <t>https://upload.wikimedia.org/wikipedia/en/thumb/8/89/Flag_of_Boise%2C_Idaho.svg/320px-Flag_of_Boise%2C_Idaho.svg.png</t>
  </si>
  <si>
    <t>https://upload.wikimedia.org/wikipedia/en/thumb/8/89/Flag_of_Boise%2C_Idaho.svg/640px-Flag_of_Boise%2C_Idaho.svg.png</t>
  </si>
  <si>
    <t>[USA] Idaho</t>
  </si>
  <si>
    <t>https://www.crwflags.com/fotw/flags/us-idboi.html</t>
  </si>
  <si>
    <t>The capitol dome denotes Boise’s role as the capital city of Idaho. The trees reflect its motto, “City of Trees”. The motto suggests the origin of the name of the city, corrupted from the French Les Bois, “The Woods”.</t>
  </si>
  <si>
    <t>[USA] Boston</t>
  </si>
  <si>
    <t>https://upload.wikimedia.org/wikipedia/commons/thumb/0/08/Flag_of_Boston.svg/640px-Flag_of_Boston.svg.png</t>
  </si>
  <si>
    <t>https://upload.wikimedia.org/wikipedia/commons/thumb/0/08/Flag_of_Boston.svg/1280px-Flag_of_Boston.svg.png</t>
  </si>
  <si>
    <t>https://en.m.wikipedia.org/wiki/Flag_of_Boston</t>
  </si>
  <si>
    <t>The flag of Boston consists of a sky blue field and the seal of the city of Boston, Massachusetts.</t>
  </si>
  <si>
    <t>[USA] Bridgeport</t>
  </si>
  <si>
    <t>https://upload.wikimedia.org/wikipedia/commons/thumb/c/cb/Bridgeport_flag.png/320px-Bridgeport_flag.png</t>
  </si>
  <si>
    <t>https://upload.wikimedia.org/wikipedia/commons/c/cb/Bridgeport_flag.png</t>
  </si>
  <si>
    <t>[USA] Connecticut</t>
  </si>
  <si>
    <t>https://www.crwflags.com/fotw/flags/us-ctbpt.html#sym</t>
  </si>
  <si>
    <t>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t>
  </si>
  <si>
    <t xml:space="preserve">City </t>
  </si>
  <si>
    <t>[USA] Brooklyn</t>
  </si>
  <si>
    <t>https://upload.wikimedia.org/wikipedia/commons/thumb/1/1e/Flag_of_Brooklyn%2C_New_York.svg/320px-Flag_of_Brooklyn%2C_New_York.svg.png</t>
  </si>
  <si>
    <t>https://upload.wikimedia.org/wikipedia/commons/thumb/1/1e/Flag_of_Brooklyn%2C_New_York.svg/640px-Flag_of_Brooklyn%2C_New_York.svg.png</t>
  </si>
  <si>
    <t>https://en.wikipedia.org/wiki/Flags_of_New_York_City#Brooklyn</t>
  </si>
  <si>
    <t>1860</t>
  </si>
  <si>
    <t>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t>
  </si>
  <si>
    <t>Borough</t>
  </si>
  <si>
    <t>[USA] Buffalo</t>
  </si>
  <si>
    <t>https://upload.wikimedia.org/wikipedia/commons/thumb/6/66/Flag_of_Buffalo%2C_New_York.svg/640px-Flag_of_Buffalo%2C_New_York.svg.png</t>
  </si>
  <si>
    <t>https://upload.wikimedia.org/wikipedia/commons/thumb/6/66/Flag_of_Buffalo%2C_New_York.svg/1280px-Flag_of_Buffalo%2C_New_York.svg.png</t>
  </si>
  <si>
    <t>https://en.m.wikipedia.org/wiki/Flag_of_Buffalo,_New_York</t>
  </si>
  <si>
    <t>The city seal with 13 lightning bolts and stars on a blue background.</t>
  </si>
  <si>
    <t>[USA] California</t>
  </si>
  <si>
    <t>https://upload.wikimedia.org/wikipedia/commons/thumb/0/01/Flag_of_California.svg/383px-Flag_of_California.svg.png</t>
  </si>
  <si>
    <t>https://upload.wikimedia.org/wikipedia/commons/thumb/0/01/Flag_of_California.svg/2560px-Flag_of_California.svg.png</t>
  </si>
  <si>
    <t>https://en.wikipedia.org/wiki/Flag_of_California</t>
  </si>
  <si>
    <t>The colors and symbols of the flag are: White for purity, Red for courage, the Grizzly Bear to represent strength and independence, and the Red Star to represent the fact that California, like Texas, became a state without ever having been a territory.</t>
  </si>
  <si>
    <t>[USA] Chatham</t>
  </si>
  <si>
    <t>https://www.crwflags.com/fotw/images/u/us-macth.gif</t>
  </si>
  <si>
    <t>https://www.crwflags.com/fotw/flags/us-macth.html</t>
  </si>
  <si>
    <t>Flag of the city of Chatham</t>
  </si>
  <si>
    <t>[USA] Chattanooga</t>
  </si>
  <si>
    <t>https://upload.wikimedia.org/wikipedia/commons/thumb/3/3c/Flag_of_Chattanooga%2C_Tennessee.svg/320px-Flag_of_Chattanooga%2C_Tennessee.svg.png</t>
  </si>
  <si>
    <t>https://upload.wikimedia.org/wikipedia/commons/thumb/3/3c/Flag_of_Chattanooga%2C_Tennessee.svg/2560px-Flag_of_Chattanooga%2C_Tennessee.svg.png</t>
  </si>
  <si>
    <t>[USA] Tennessee</t>
  </si>
  <si>
    <t>https://en.wikipedia.org/wiki/Flag_of_Chattanooga,_Tennessee</t>
  </si>
  <si>
    <t>The current flag, adopted in 2012, is a green-blue-green horizontal triband with a modified version of the city's seal in the center. The green stripes represent mountains while the blue stripe represents the Tennessee River.</t>
  </si>
  <si>
    <t>[USA] Cheyenne</t>
  </si>
  <si>
    <t>https://upload.wikimedia.org/wikipedia/commons/thumb/0/05/Flag_of_Cheyenne%2C_Wyoming.svg/640px-Flag_of_Cheyenne%2C_Wyoming.svg.png</t>
  </si>
  <si>
    <t>https://upload.wikimedia.org/wikipedia/commons/thumb/0/05/Flag_of_Cheyenne%2C_Wyoming.svg/1280px-Flag_of_Cheyenne%2C_Wyoming.svg.png</t>
  </si>
  <si>
    <t>[USA] Wyoming</t>
  </si>
  <si>
    <t>https://en.m.wikipedia.org/wiki/Cheyenne,_Wyoming</t>
  </si>
  <si>
    <t>A white field with a brown border with the city seal in the center.</t>
  </si>
  <si>
    <t>[USA] Chicago</t>
  </si>
  <si>
    <t>https://upload.wikimedia.org/wikipedia/commons/thumb/9/9b/Flag_of_Chicago%2C_Illinois.svg/720px-Flag_of_Chicago%2C_Illinois.svg.png</t>
  </si>
  <si>
    <t>https://upload.wikimedia.org/wikipedia/commons/thumb/9/9b/Flag_of_Chicago%2C_Illinois.svg/2560px-Flag_of_Chicago%2C_Illinois.svg.png</t>
  </si>
  <si>
    <t>[USA] Illinois</t>
  </si>
  <si>
    <t>https://en.wikipedia.org/wiki/Flag_of_Chicago</t>
  </si>
  <si>
    <t>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t>
  </si>
  <si>
    <t>[USA] Cincinnati</t>
  </si>
  <si>
    <t>https://upload.wikimedia.org/wikipedia/commons/thumb/d/dd/Flag_of_Cincinnati%2C_Ohio.svg/320px-Flag_of_Cincinnati%2C_Ohio.svg.png</t>
  </si>
  <si>
    <t>https://upload.wikimedia.org/wikipedia/commons/thumb/d/dd/Flag_of_Cincinnati%2C_Ohio.svg/2560px-Flag_of_Cincinnati%2C_Ohio.svg.png</t>
  </si>
  <si>
    <t>[USA] Ohio</t>
  </si>
  <si>
    <t>https://en.wikipedia.org/wiki/Flag_of_Cincinnati</t>
  </si>
  <si>
    <t>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t>
  </si>
  <si>
    <t>[USA] Cleveland</t>
  </si>
  <si>
    <t>https://upload.wikimedia.org/wikipedia/commons/thumb/3/30/Flag_of_Cleveland%2C_Ohio.svg/320px-Flag_of_Cleveland%2C_Ohio.svg.png</t>
  </si>
  <si>
    <t>https://upload.wikimedia.org/wikipedia/commons/thumb/3/30/Flag_of_Cleveland%2C_Ohio.svg/2560px-Flag_of_Cleveland%2C_Ohio.svg.png</t>
  </si>
  <si>
    <t>https://en.wikipedia.org/wiki/Flag_of_Cleveland</t>
  </si>
  <si>
    <t>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t>
  </si>
  <si>
    <t>https://upload.wikimedia.org/wikipedia/commons/thumb/4/46/Flag_of_Colorado.svg/383px-Flag_of_Colorado.svg.png</t>
  </si>
  <si>
    <t>https://upload.wikimedia.org/wikipedia/commons/thumb/4/46/Flag_of_Colorado.svg/2560px-Flag_of_Colorado.svg.png</t>
  </si>
  <si>
    <t>https://en.wikipedia.org/wiki/Flag_of_Colorado</t>
  </si>
  <si>
    <t>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t>
  </si>
  <si>
    <t>[USA] Colorado Springs</t>
  </si>
  <si>
    <t>https://upload.wikimedia.org/wikipedia/commons/thumb/6/65/Flag_of_Colorado_Springs%2C_Colorado.svg/320px-Flag_of_Colorado_Springs%2C_Colorado.svg.png</t>
  </si>
  <si>
    <t>https://upload.wikimedia.org/wikipedia/commons/thumb/6/65/Flag_of_Colorado_Springs%2C_Colorado.svg/2560px-Flag_of_Colorado_Springs%2C_Colorado.svg.png</t>
  </si>
  <si>
    <t>https://en.wikipedia.org/wiki/Flag_of_Colorado_Springs,_Colorado</t>
  </si>
  <si>
    <t>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t>
  </si>
  <si>
    <t>[USA] Columbia</t>
  </si>
  <si>
    <t>https://upload.wikimedia.org/wikipedia/commons/thumb/4/43/Flag_of_Columbia%2C_South_Carolina.svg/640px-Flag_of_Columbia%2C_South_Carolina.svg.png</t>
  </si>
  <si>
    <t>https://upload.wikimedia.org/wikipedia/commons/thumb/4/43/Flag_of_Columbia%2C_South_Carolina.svg/2560px-Flag_of_Columbia%2C_South_Carolina.svg.png</t>
  </si>
  <si>
    <t>[USA] South Carolina</t>
  </si>
  <si>
    <t>https://www.flagofcolumbia.com/</t>
  </si>
  <si>
    <t>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t>
  </si>
  <si>
    <t>https://upload.wikimedia.org/wikipedia/commons/thumb/9/96/Flag_of_Connecticut.svg/324px-Flag_of_Connecticut.svg.png</t>
  </si>
  <si>
    <t>https://upload.wikimedia.org/wikipedia/commons/thumb/9/96/Flag_of_Connecticut.svg/2560px-Flag_of_Connecticut.svg.png</t>
  </si>
  <si>
    <t>https://en.wikipedia.org/wiki/Flag_of_Connecticut</t>
  </si>
  <si>
    <t xml:space="preserve">1897 </t>
  </si>
  <si>
    <t>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t>
  </si>
  <si>
    <t>[USA] Culpeper County</t>
  </si>
  <si>
    <t>https://upload.wikimedia.org/wikipedia/commons/thumb/1/14/Flag_of_the_Culpeper_Minutemen.svg/640px-Flag_of_the_Culpeper_Minutemen.svg.png</t>
  </si>
  <si>
    <t>https://upload.wikimedia.org/wikipedia/commons/thumb/1/14/Flag_of_the_Culpeper_Minutemen.svg/1280px-Flag_of_the_Culpeper_Minutemen.svg.png</t>
  </si>
  <si>
    <t>[USA] Virginia</t>
  </si>
  <si>
    <t>https://en.m.wikipedia.org/wiki/Culpeper_County,_Virginia</t>
  </si>
  <si>
    <t>The flag used by the Culpeper Minute Men depicting a rattlesnake and inscribed with the words 'Liberty or Death' and 'Don't Tread on Me',</t>
  </si>
  <si>
    <t>[USA] Dayton</t>
  </si>
  <si>
    <t>https://upload.wikimedia.org/wikipedia/commons/thumb/2/28/Flag_of_Dayton%2C_Ohio.svg/640px-Flag_of_Dayton%2C_Ohio.svg.png</t>
  </si>
  <si>
    <t>https://upload.wikimedia.org/wikipedia/commons/thumb/2/28/Flag_of_Dayton%2C_Ohio.svg/2560px-Flag_of_Dayton%2C_Ohio.svg.png</t>
  </si>
  <si>
    <t>https://en.wikipedia.org/wiki/Flag_of_Dayton,_Ohio</t>
  </si>
  <si>
    <t>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t>
  </si>
  <si>
    <t>[USA] Delaware</t>
  </si>
  <si>
    <t>https://upload.wikimedia.org/wikipedia/commons/thumb/c/c6/Flag_of_Delaware.svg/383px-Flag_of_Delaware.svg.png</t>
  </si>
  <si>
    <t>https://upload.wikimedia.org/wikipedia/commons/thumb/c/c6/Flag_of_Delaware.svg/2560px-Flag_of_Delaware.svg.png</t>
  </si>
  <si>
    <t>https://en.wikipedia.org/wiki/Flag_of_Delaware</t>
  </si>
  <si>
    <t xml:space="preserve">1913 </t>
  </si>
  <si>
    <t xml:space="preserve">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t>
  </si>
  <si>
    <t>[USA] Denver</t>
  </si>
  <si>
    <t>https://upload.wikimedia.org/wikipedia/commons/thumb/6/61/Flag_of_Denver%2C_Colorado.svg/600px-Flag_of_Denver%2C_Colorado.svg.png</t>
  </si>
  <si>
    <t>https://upload.wikimedia.org/wikipedia/commons/thumb/6/61/Flag_of_Denver%2C_Colorado.svg/2560px-Flag_of_Denver%2C_Colorado.svg.png</t>
  </si>
  <si>
    <t>https://en.wikipedia.org/wiki/Flag_of_Denver</t>
  </si>
  <si>
    <t xml:space="preserve">The flag depicts two red mountain, separated from a blue sky by a white stripe. In between the two mountains is a centered yellow sun. </t>
  </si>
  <si>
    <t>[USA] Des Moines</t>
  </si>
  <si>
    <t>https://upload.wikimedia.org/wikipedia/commons/thumb/0/03/Flag_of_Des_Moines%2C_Iowa.svg/320px-Flag_of_Des_Moines%2C_Iowa.svg.png</t>
  </si>
  <si>
    <t>https://upload.wikimedia.org/wikipedia/commons/thumb/0/03/Flag_of_Des_Moines%2C_Iowa.svg/650px-Flag_of_Des_Moines%2C_Iowa.svg.png</t>
  </si>
  <si>
    <t>[USA] Iowa</t>
  </si>
  <si>
    <t>https://en.wikipedia.org/wiki/Flag_of_Des_Moines,_Iowa#Symbolism</t>
  </si>
  <si>
    <t>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t>
  </si>
  <si>
    <t>[USA] Detroit</t>
  </si>
  <si>
    <t>https://upload.wikimedia.org/wikipedia/commons/thumb/e/ea/Flag_of_Detroit.svg/320px-Flag_of_Detroit.svg.png</t>
  </si>
  <si>
    <t>https://upload.wikimedia.org/wikipedia/commons/thumb/e/ea/Flag_of_Detroit.svg/800px-Flag_of_Detroit.svg.png</t>
  </si>
  <si>
    <t>[USA] Michigan</t>
  </si>
  <si>
    <t>https://en.wikipedia.org/wiki/Flag_of_Detroit</t>
  </si>
  <si>
    <t>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t>
  </si>
  <si>
    <t>[USA] Dover</t>
  </si>
  <si>
    <t>https://upload.wikimedia.org/wikipedia/en/a/aa/Flag_of_Dover_DE.gif</t>
  </si>
  <si>
    <t>https://www.crwflags.com/fotw/flags/us-de-dv.html</t>
  </si>
  <si>
    <t>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t>
  </si>
  <si>
    <t>[USA] Durham</t>
  </si>
  <si>
    <t>https://upload.wikimedia.org/wikipedia/commons/thumb/0/04/Flag_of_Durham%2C_North_Carolina.svg/1024px-Flag_of_Durham%2C_North_Carolina.svg.png</t>
  </si>
  <si>
    <t>https://upload.wikimedia.org/wikipedia/commons/thumb/0/04/Flag_of_Durham%2C_North_Carolina.svg/2560px-Flag_of_Durham%2C_North_Carolina.svg.png</t>
  </si>
  <si>
    <t>[USA] North Carolina</t>
  </si>
  <si>
    <t>https://en.wikipedia.org/wiki/Flag_of_Durham,_North_Carolina</t>
  </si>
  <si>
    <t>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t>
  </si>
  <si>
    <t>[USA] Elk Ridge</t>
  </si>
  <si>
    <t>https://upload.wikimedia.org/wikipedia/commons/thumb/5/59/Flag_of_Elk_Ridge%2C_Utah.svg/640px-Flag_of_Elk_Ridge%2C_Utah.svg.png</t>
  </si>
  <si>
    <t>https://upload.wikimedia.org/wikipedia/commons/thumb/5/59/Flag_of_Elk_Ridge%2C_Utah.svg/1280px-Flag_of_Elk_Ridge%2C_Utah.svg.png</t>
  </si>
  <si>
    <t>https://en.m.wikipedia.org/wiki/Elk_Ridge,_Utah</t>
  </si>
  <si>
    <t>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t>
  </si>
  <si>
    <t>[USA] Enumclaw</t>
  </si>
  <si>
    <t>https://upload.wikimedia.org/wikipedia/en/9/94/Flag_of_Enumclaw%2C_Washington.png</t>
  </si>
  <si>
    <t>[USA] Washington</t>
  </si>
  <si>
    <t>https://www.crwflags.com/fotw/flags/us-waenu.html</t>
  </si>
  <si>
    <t>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t>
  </si>
  <si>
    <t>[USA] Episcopal Church</t>
  </si>
  <si>
    <t>https://upload.wikimedia.org/wikipedia/commons/thumb/7/7a/Flag_of_the_Episcopal_Church.png/640px-Flag_of_the_Episcopal_Church.png</t>
  </si>
  <si>
    <t>https://upload.wikimedia.org/wikipedia/commons/thumb/7/7a/Flag_of_the_Episcopal_Church.png/1280px-Flag_of_the_Episcopal_Church.png</t>
  </si>
  <si>
    <t>https://www.episcopalchurch.org/glossary/episcopal-church-flag-and-seal/</t>
  </si>
  <si>
    <t>Flag of the Episcopal Church, based upon its heraldic standard: 'Argent a cross gules and on the first quarter azure nine crosses crosslet in saltire of the first'</t>
  </si>
  <si>
    <t>[USA] First Naval Jack (2002-2019)</t>
  </si>
  <si>
    <t>https://upload.wikimedia.org/wikipedia/commons/thumb/2/2b/Naval_jack_of_the_United_States_%282002%E2%80%932019%29.svg/640px-Naval_jack_of_the_United_States_%282002%E2%80%932019%29.svg.png</t>
  </si>
  <si>
    <t>https://upload.wikimedia.org/wikipedia/commons/thumb/2/2b/Naval_jack_of_the_United_States_%282002%E2%80%932019%29.svg/1280px-Naval_jack_of_the_United_States_%282002%E2%80%932019%29.svg.png</t>
  </si>
  <si>
    <t>https://en.m.wikipedia.org/wiki/First_Navy_Jack</t>
  </si>
  <si>
    <t>1975,1980,2002</t>
  </si>
  <si>
    <t>13 horizontal stripes of alternating red and white, charged with a rattlesnake and inscribed on the lowest white stripe: 'DONT TREAD ON ME'.</t>
  </si>
  <si>
    <t>Historical, Naval</t>
  </si>
  <si>
    <t>[USA] Florida</t>
  </si>
  <si>
    <t>https://upload.wikimedia.org/wikipedia/commons/thumb/f/f7/Flag_of_Florida.svg/383px-Flag_of_Florida.svg.png</t>
  </si>
  <si>
    <t>https://upload.wikimedia.org/wikipedia/commons/thumb/f/f7/Flag_of_Florida.svg/2560px-Flag_of_Florida.svg.png</t>
  </si>
  <si>
    <t>https://en.wikipedia.org/wiki/Flag_of_Florida</t>
  </si>
  <si>
    <t xml:space="preserve">1985 </t>
  </si>
  <si>
    <t>[USA] Florida (1845)</t>
  </si>
  <si>
    <t>https://upload.wikimedia.org/wikipedia/commons/thumb/8/8c/Florida_Moseley_Flag.svg/640px-Florida_Moseley_Flag.svg.png</t>
  </si>
  <si>
    <t>https://upload.wikimedia.org/wikipedia/commons/thumb/8/8c/Florida_Moseley_Flag.svg/2560px-Florida_Moseley_Flag.svg.png</t>
  </si>
  <si>
    <t>On March 3, 1845, Florida became the twenty-seventh state. Citizens of Tallahassee presented incoming Governor William D. Moseley with a flag that flew at his inauguration.</t>
  </si>
  <si>
    <t>[USA] Fredericksburg</t>
  </si>
  <si>
    <t>https://upload.wikimedia.org/wikipedia/commons/thumb/6/6d/City_Flag_of_Fredericksburg_Virginia.svg/640px-City_Flag_of_Fredericksburg_Virginia.svg.png</t>
  </si>
  <si>
    <t>https://upload.wikimedia.org/wikipedia/commons/thumb/6/6d/City_Flag_of_Fredericksburg_Virginia.svg/1280px-City_Flag_of_Fredericksburg_Virginia.svg.png</t>
  </si>
  <si>
    <t>https://en.m.wikipedia.org/wiki/Fredericksburg,_Virginia</t>
  </si>
  <si>
    <t>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t>
  </si>
  <si>
    <t>[USA] Frisco</t>
  </si>
  <si>
    <t>https://upload.wikimedia.org/wikipedia/commons/thumb/8/85/Flag_of_Frisco%2C_Texas.svg/640px-Flag_of_Frisco%2C_Texas.svg.png</t>
  </si>
  <si>
    <t>https://upload.wikimedia.org/wikipedia/commons/thumb/8/85/Flag_of_Frisco%2C_Texas.svg/2560px-Flag_of_Frisco%2C_Texas.svg.png</t>
  </si>
  <si>
    <t>https://www.crwflags.com/fotw/flags/us-txfrs.html</t>
  </si>
  <si>
    <t>From Cwr: 'City logo on a white bedsheet, with city motto in black, below: PROGRESS IN MOTION'</t>
  </si>
  <si>
    <t>[USA] Gadsden Flag</t>
  </si>
  <si>
    <t>https://upload.wikimedia.org/wikipedia/commons/thumb/d/d8/Gadsden_flag.svg/640px-Gadsden_flag.svg.png</t>
  </si>
  <si>
    <t>https://upload.wikimedia.org/wikipedia/commons/thumb/d/d8/Gadsden_flag.svg/2560px-Gadsden_flag.svg.png</t>
  </si>
  <si>
    <t>https://en.wikipedia.org/wiki/Gadsden_flag</t>
  </si>
  <si>
    <t>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t>
  </si>
  <si>
    <t>Historical, Political</t>
  </si>
  <si>
    <t>https://upload.wikimedia.org/wikipedia/commons/thumb/0/08/Flag_of_the_State_of_Georgia.svg/383px-Flag_of_the_State_of_Georgia.svg.png</t>
  </si>
  <si>
    <t>https://upload.wikimedia.org/wikipedia/commons/thumb/0/08/Flag_of_the_State_of_Georgia.svg/2560px-Flag_of_the_State_of_Georgia.svg.png</t>
  </si>
  <si>
    <t>https://en.wikipedia.org/wiki/Flag_of_Georgia_(U.S._state)</t>
  </si>
  <si>
    <t xml:space="preserve">2003 </t>
  </si>
  <si>
    <t>[USA] Gettysburg</t>
  </si>
  <si>
    <t>https://upload.wikimedia.org/wikipedia/commons/thumb/a/a1/Flag_of_Gettysburg%2C_Pennsylvania.svg/640px-Flag_of_Gettysburg%2C_Pennsylvania.svg.png</t>
  </si>
  <si>
    <t>https://upload.wikimedia.org/wikipedia/commons/thumb/a/a1/Flag_of_Gettysburg%2C_Pennsylvania.svg/1280px-Flag_of_Gettysburg%2C_Pennsylvania.svg.png</t>
  </si>
  <si>
    <t>[USA] Pennsylvania</t>
  </si>
  <si>
    <t>https://en.m.wikipedia.org/wiki/Gettysburg,_Pennsylvania</t>
  </si>
  <si>
    <t>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t>
  </si>
  <si>
    <t>[USA] Hartford</t>
  </si>
  <si>
    <t>https://upload.wikimedia.org/wikipedia/commons/thumb/4/48/Flag_of_Hartford%2C_Connecticut.svg/320px-Flag_of_Hartford%2C_Connecticut.svg.png</t>
  </si>
  <si>
    <t>https://upload.wikimedia.org/wikipedia/commons/thumb/4/48/Flag_of_Hartford%2C_Connecticut.svg/640px-Flag_of_Hartford%2C_Connecticut.svg.png</t>
  </si>
  <si>
    <t>https://www.crwflags.com/fotw/flags/us-ct-hf.html</t>
  </si>
  <si>
    <t>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t>
  </si>
  <si>
    <t>[USA] Hawaii</t>
  </si>
  <si>
    <t>https://upload.wikimedia.org/wikipedia/commons/thumb/e/ef/Flag_of_Hawaii.svg/383px-Flag_of_Hawaii.svg.png</t>
  </si>
  <si>
    <t>https://upload.wikimedia.org/wikipedia/commons/thumb/e/ef/Flag_of_Hawaii.svg/2560px-Flag_of_Hawaii.svg.png</t>
  </si>
  <si>
    <t>https://en.wikipedia.org/wiki/Flag_of_Hawaii</t>
  </si>
  <si>
    <t xml:space="preserve">1845 </t>
  </si>
  <si>
    <t>North America, rgn_Oceania</t>
  </si>
  <si>
    <t>[USA] Honolulu</t>
  </si>
  <si>
    <t>https://upload.wikimedia.org/wikipedia/commons/thumb/b/b9/Flag_of_Honolulu%2C_Hawaii.svg/320px-Flag_of_Honolulu%2C_Hawaii.svg.png</t>
  </si>
  <si>
    <t>https://upload.wikimedia.org/wikipedia/commons/thumb/b/b9/Flag_of_Honolulu%2C_Hawaii.svg/800px-Flag_of_Honolulu%2C_Hawaii.svg.png</t>
  </si>
  <si>
    <t>https://en.wikipedia.org/wiki/Flag_of_Honolulu</t>
  </si>
  <si>
    <t>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t>
  </si>
  <si>
    <t>[USA] Hopi Nation</t>
  </si>
  <si>
    <t>https://upload.wikimedia.org/wikipedia/commons/thumb/7/74/Flag_of_the_Hopi_Reservation.svg/640px-Flag_of_the_Hopi_Reservation.svg.png</t>
  </si>
  <si>
    <t>https://upload.wikimedia.org/wikipedia/commons/thumb/7/74/Flag_of_the_Hopi_Reservation.svg/2560px-Flag_of_the_Hopi_Reservation.svg.png</t>
  </si>
  <si>
    <t>https://en.wikipedia.org/wiki/Flag_of_the_Hopi_Tribe</t>
  </si>
  <si>
    <t>Turquoise, white, and yellow ricolor with a Hopi symbol in the biddle. The turquoise represents Natwani, the traditional crops of the Hopi people. The white stripe represents Qastiyayngwani, purity and balance of life. The yellow stripe represents Sitala, or flowers.</t>
  </si>
  <si>
    <t>[USA] Houston</t>
  </si>
  <si>
    <t>https://upload.wikimedia.org/wikipedia/commons/thumb/7/7f/Flag_of_Houston%2C_Texas.svg/640px-Flag_of_Houston%2C_Texas.svg.png</t>
  </si>
  <si>
    <t>https://upload.wikimedia.org/wikipedia/commons/thumb/7/7f/Flag_of_Houston%2C_Texas.svg/2560px-Flag_of_Houston%2C_Texas.svg.png</t>
  </si>
  <si>
    <t>https://en.m.wikipedia.org/wiki/Flag_of_Houston</t>
  </si>
  <si>
    <t>The flag of Houston, Texas consists of a large white five-pointed star on a blue background</t>
  </si>
  <si>
    <t>https://upload.wikimedia.org/wikipedia/commons/thumb/a/a4/Flag_of_Idaho.svg/324px-Flag_of_Idaho.svg.png</t>
  </si>
  <si>
    <t>https://upload.wikimedia.org/wikipedia/commons/thumb/a/a4/Flag_of_Idaho.svg/2560px-Flag_of_Idaho.svg.png</t>
  </si>
  <si>
    <t>https://en.wikipedia.org/wiki/Flag_of_Idaho</t>
  </si>
  <si>
    <t xml:space="preserve">1957 </t>
  </si>
  <si>
    <t>https://upload.wikimedia.org/wikipedia/commons/thumb/0/01/Flag_of_Illinois.svg/383px-Flag_of_Illinois.svg.png</t>
  </si>
  <si>
    <t>https://upload.wikimedia.org/wikipedia/commons/thumb/0/01/Flag_of_Illinois.svg/2560px-Flag_of_Illinois.svg.png</t>
  </si>
  <si>
    <t>https://en.wikipedia.org/wiki/Flag_of_Illinois</t>
  </si>
  <si>
    <t>[USA] Indiana</t>
  </si>
  <si>
    <t>https://upload.wikimedia.org/wikipedia/commons/thumb/a/ac/Flag_of_Indiana.svg/383px-Flag_of_Indiana.svg.png</t>
  </si>
  <si>
    <t>https://upload.wikimedia.org/wikipedia/commons/thumb/a/ac/Flag_of_Indiana.svg/2560px-Flag_of_Indiana.svg.png</t>
  </si>
  <si>
    <t>https://en.wikipedia.org/wiki/Flag_of_Indiana</t>
  </si>
  <si>
    <t xml:space="preserve">1955 </t>
  </si>
  <si>
    <t>[USA] Indianapolis</t>
  </si>
  <si>
    <t>https://upload.wikimedia.org/wikipedia/commons/thumb/0/05/Flag_of_Indianapolis.svg/320px-Flag_of_Indianapolis.svg.png</t>
  </si>
  <si>
    <t>https://upload.wikimedia.org/wikipedia/commons/thumb/0/05/Flag_of_Indianapolis.svg/640px-Flag_of_Indianapolis.svg.png</t>
  </si>
  <si>
    <t>https://en.wikipedia.org/wiki/Flag_of_Indianapolis#Design_and_symbolism</t>
  </si>
  <si>
    <t>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t>
  </si>
  <si>
    <t>https://upload.wikimedia.org/wikipedia/commons/thumb/a/aa/Flag_of_Iowa.svg/382px-Flag_of_Iowa.svg.png</t>
  </si>
  <si>
    <t>https://upload.wikimedia.org/wikipedia/commons/thumb/a/aa/Flag_of_Iowa.svg/2560px-Flag_of_Iowa.svg.png</t>
  </si>
  <si>
    <t>https://en.wikipedia.org/wiki/Flag_of_Iowa</t>
  </si>
  <si>
    <t xml:space="preserve">1921 </t>
  </si>
  <si>
    <t>[USA] Iowa Park</t>
  </si>
  <si>
    <t>https://www.crwflags.com/fotw/images/u/us-txiap.gif</t>
  </si>
  <si>
    <t>https://www.crwflags.com/fotw/flags/us-txiap.html</t>
  </si>
  <si>
    <t>Flag of the city of Iowa Park, TX</t>
  </si>
  <si>
    <t>[USA] Jackson</t>
  </si>
  <si>
    <t>https://upload.wikimedia.org/wikipedia/commons/thumb/4/42/Flag_of_Jackson%2C_Mississippi.svg/320px-Flag_of_Jackson%2C_Mississippi.svg.png</t>
  </si>
  <si>
    <t>https://upload.wikimedia.org/wikipedia/commons/thumb/4/42/Flag_of_Jackson%2C_Mississippi.svg/800px-Flag_of_Jackson%2C_Mississippi.svg.png</t>
  </si>
  <si>
    <t>[USA] Mississippi</t>
  </si>
  <si>
    <t>https://www.visitjackson.com/blog/jackson-flag/</t>
  </si>
  <si>
    <t>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t>
  </si>
  <si>
    <t>State Capital</t>
  </si>
  <si>
    <t>[USA] Jacksonville</t>
  </si>
  <si>
    <t>https://upload.wikimedia.org/wikipedia/commons/thumb/1/1a/Flag_of_Jacksonville%2C_Florida.svg/320px-Flag_of_Jacksonville%2C_Florida.svg.png</t>
  </si>
  <si>
    <t>https://upload.wikimedia.org/wikipedia/commons/thumb/1/1a/Flag_of_Jacksonville%2C_Florida.svg/800px-Flag_of_Jacksonville%2C_Florida.svg.png</t>
  </si>
  <si>
    <t>https://en.wikipedia.org/wiki/Flag_of_Jacksonville,_Florida</t>
  </si>
  <si>
    <t>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t>
  </si>
  <si>
    <t>[USA] Jacksonville (1914-1976)</t>
  </si>
  <si>
    <t>https://upload.wikimedia.org/wikipedia/commons/e/ea/Flag_of_Jacksonville%2C_Florida_%281914%E2%80%931976%29.gif</t>
  </si>
  <si>
    <t>Old flag of the city of Jacksonville Florida featuring a white field with flowers and a cowboy in the lower left corner.</t>
  </si>
  <si>
    <t>City, Historical</t>
  </si>
  <si>
    <t>[USA] Jefferson City</t>
  </si>
  <si>
    <t>https://upload.wikimedia.org/wikipedia/commons/thumb/7/74/Flag_of_Jefferson_City%2C_Missouri.svg/312px-Flag_of_Jefferson_City%2C_Missouri.svg.png</t>
  </si>
  <si>
    <t>https://upload.wikimedia.org/wikipedia/commons/thumb/7/74/Flag_of_Jefferson_City%2C_Missouri.svg/650px-Flag_of_Jefferson_City%2C_Missouri.svg.png</t>
  </si>
  <si>
    <t>[USA] Missouri</t>
  </si>
  <si>
    <t>https://www.crwflags.com/fotw/flags/us-mojef.html</t>
  </si>
  <si>
    <t>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t>
  </si>
  <si>
    <t>[USA] Jersey City</t>
  </si>
  <si>
    <t>https://upload.wikimedia.org/wikipedia/commons/3/38/Flag_of_Jersey_City.png</t>
  </si>
  <si>
    <t>[USA] New Jersey</t>
  </si>
  <si>
    <t>https://vexillology.fandom.com/wiki/Jersey_City,_New_Jersey</t>
  </si>
  <si>
    <t>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t>
  </si>
  <si>
    <t>[USA] Julian</t>
  </si>
  <si>
    <t>https://upload.wikimedia.org/wikipedia/commons/thumb/1/15/Flag_of_Julian%2C_California.svg/320px-Flag_of_Julian%2C_California.svg.png</t>
  </si>
  <si>
    <t>https://upload.wikimedia.org/wikipedia/commons/thumb/1/15/Flag_of_Julian%2C_California.svg/2560px-Flag_of_Julian%2C_California.svg.png</t>
  </si>
  <si>
    <t>https://flags.fandom.com/wiki/Julian</t>
  </si>
  <si>
    <t>Gold represents the sun, moon, deserts, golden meadows and gold ore; black stands for the silhouette of the mountains and forests; and purple is for the skies at dusk and dawn, reflecting over the lakes and creeks of the Julian area.</t>
  </si>
  <si>
    <t>Census-designated Place</t>
  </si>
  <si>
    <t>[USA] Juneau</t>
  </si>
  <si>
    <t>https://upload.wikimedia.org/wikipedia/commons/thumb/7/77/Flag_of_Juneau%2C_Alaska.svg/320px-Flag_of_Juneau%2C_Alaska.svg.png</t>
  </si>
  <si>
    <t>https://upload.wikimedia.org/wikipedia/commons/thumb/7/77/Flag_of_Juneau%2C_Alaska.svg/640px-Flag_of_Juneau%2C_Alaska.svg.png</t>
  </si>
  <si>
    <t>https://www.crwflags.com/FOTW/FLAGS/us-ak-ju.html</t>
  </si>
  <si>
    <t>Juneau can be reached only by air or water. The wavy blue bar represents the Pacific Ocean, on which the city is located. The gold star represents Juneau's status as the capital of Alaska. The green figures suggest the city's northerly clime and mountainous setting.</t>
  </si>
  <si>
    <t>[USA] Kansas</t>
  </si>
  <si>
    <t>https://upload.wikimedia.org/wikipedia/commons/thumb/d/da/Flag_of_Kansas.svg/383px-Flag_of_Kansas.svg.png</t>
  </si>
  <si>
    <t>https://upload.wikimedia.org/wikipedia/commons/thumb/d/da/Flag_of_Kansas.svg/2560px-Flag_of_Kansas.svg.png</t>
  </si>
  <si>
    <t>https://en.wikipedia.org/wiki/Flag_of_Kansas</t>
  </si>
  <si>
    <t>[USA] Kansas City</t>
  </si>
  <si>
    <t>https://upload.wikimedia.org/wikipedia/commons/thumb/4/49/Flag_of_Kansas_City%2C_Missouri.svg/640px-Flag_of_Kansas_City%2C_Missouri.svg.png</t>
  </si>
  <si>
    <t>https://upload.wikimedia.org/wikipedia/commons/thumb/4/49/Flag_of_Kansas_City%2C_Missouri.svg/2560px-Flag_of_Kansas_City%2C_Missouri.svg.png</t>
  </si>
  <si>
    <t>https://en.wikipedia.org/wiki/Flag_of_Kansas_City,_Missouri</t>
  </si>
  <si>
    <t>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t>
  </si>
  <si>
    <t>[USA] Kennebunkport</t>
  </si>
  <si>
    <t>https://upload.wikimedia.org/wikipedia/commons/thumb/f/fa/Flag_of_Kennebunkport%2C_Maine.svg/640px-Flag_of_Kennebunkport%2C_Maine.svg.png</t>
  </si>
  <si>
    <t>https://upload.wikimedia.org/wikipedia/commons/thumb/f/fa/Flag_of_Kennebunkport%2C_Maine.svg/1280px-Flag_of_Kennebunkport%2C_Maine.svg.png</t>
  </si>
  <si>
    <t>https://en.m.wikipedia.org/wiki/Kennebunkport,_Maine</t>
  </si>
  <si>
    <t>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t>
  </si>
  <si>
    <t>https://upload.wikimedia.org/wikipedia/commons/thumb/8/8d/Flag_of_Kentucky.svg/383px-Flag_of_Kentucky.svg.png</t>
  </si>
  <si>
    <t>https://upload.wikimedia.org/wikipedia/commons/thumb/8/8d/Flag_of_Kentucky.svg/2560px-Flag_of_Kentucky.svg.png</t>
  </si>
  <si>
    <t>https://www.sos.ky.gov/sos-office/history/Documents/The%20Kentucky%20State%20Seal.pdf</t>
  </si>
  <si>
    <t>The frontiersman represents the spirit of Kentucky frontier settlers. The statesman represents the Kentuckians who served their state and nation in the halls of government. The state flag incorporates the seal wreathed with the state flower, the goldenrod.</t>
  </si>
  <si>
    <t>[USA] Key West</t>
  </si>
  <si>
    <t>https://upload.wikimedia.org/wikipedia/commons/thumb/2/28/Flag_of_Key_West%2C_Florida.svg/2560px-Flag_of_Key_West%2C_Florida.svg.png</t>
  </si>
  <si>
    <t>https://en.wikipedia.org/wiki/Key_West</t>
  </si>
  <si>
    <t>Flag of Key West Florida featuring a conch inside a sun on a blue field featuring the constellations of the northern cross and the southern cross.</t>
  </si>
  <si>
    <t>[USA] Lansing</t>
  </si>
  <si>
    <t>https://upload.wikimedia.org/wikipedia/en/thumb/6/65/Flag_of_Lansing%2C_Michigan.svg/320px-Flag_of_Lansing%2C_Michigan.svg.png</t>
  </si>
  <si>
    <t>https://upload.wikimedia.org/wikipedia/en/thumb/6/65/Flag_of_Lansing%2C_Michigan.svg/640px-Flag_of_Lansing%2C_Michigan.svg.png</t>
  </si>
  <si>
    <t>https://www.crwflags.com/fotw/flags/us-milan.html</t>
  </si>
  <si>
    <t>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t>
  </si>
  <si>
    <t>[USA] Las Vegas</t>
  </si>
  <si>
    <t>https://upload.wikimedia.org/wikipedia/commons/thumb/e/ed/Flag_of_Las_Vegas%2C_Nevada.svg/320px-Flag_of_Las_Vegas%2C_Nevada.svg.png</t>
  </si>
  <si>
    <t>https://upload.wikimedia.org/wikipedia/commons/thumb/e/ed/Flag_of_Las_Vegas%2C_Nevada.svg/800px-Flag_of_Las_Vegas%2C_Nevada.svg.png</t>
  </si>
  <si>
    <t>[USA] Nevada</t>
  </si>
  <si>
    <t>https://en.wikipedia.org/wiki/Flag_of_Las_Vegas</t>
  </si>
  <si>
    <t>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t>
  </si>
  <si>
    <t>[USA] Lincoln</t>
  </si>
  <si>
    <t>https://upload.wikimedia.org/wikipedia/commons/thumb/7/7b/Flag_of_Lincoln%2C_Nebraska_%282022%29.svg/320px-Flag_of_Lincoln%2C_Nebraska_%282022%29.svg.png</t>
  </si>
  <si>
    <t>https://upload.wikimedia.org/wikipedia/commons/thumb/7/7b/Flag_of_Lincoln%2C_Nebraska_%282022%29.svg/800px-Flag_of_Lincoln%2C_Nebraska_%282022%29.svg.png</t>
  </si>
  <si>
    <t>[USA] Nebraska</t>
  </si>
  <si>
    <t>https://www.lincoln.ne.gov/City/Mayor/City-Communications/City-Flag</t>
  </si>
  <si>
    <t>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t>
  </si>
  <si>
    <t>[USA] Little Havana</t>
  </si>
  <si>
    <t>https://upload.wikimedia.org/wikipedia/commons/thumb/0/07/Flag_of_Little_Havana%2C_Florida.png/640px-Flag_of_Little_Havana%2C_Florida.png</t>
  </si>
  <si>
    <t>https://upload.wikimedia.org/wikipedia/commons/0/07/Flag_of_Little_Havana%2C_Florida.png</t>
  </si>
  <si>
    <t>https://en.m.wikipedia.org/wiki/Little_Havana</t>
  </si>
  <si>
    <t>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t>
  </si>
  <si>
    <t>Neighborhood</t>
  </si>
  <si>
    <t>[USA] Little Rock</t>
  </si>
  <si>
    <t>https://upload.wikimedia.org/wikipedia/commons/thumb/7/73/Flag_of_Little_Rock%2C_Arkansas.svg/320px-Flag_of_Little_Rock%2C_Arkansas.svg.png</t>
  </si>
  <si>
    <t>https://upload.wikimedia.org/wikipedia/commons/thumb/7/73/Flag_of_Little_Rock%2C_Arkansas.svg/714px-Flag_of_Little_Rock%2C_Arkansas.svg.png</t>
  </si>
  <si>
    <t>https://www.crwflags.com/fotw/flags/us-ar-lr.html</t>
  </si>
  <si>
    <t>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t>
  </si>
  <si>
    <t xml:space="preserve">[USA] Los Angeles </t>
  </si>
  <si>
    <t>https://upload.wikimedia.org/wikipedia/commons/thumb/8/85/Flag_of_Los_Angeles%2C_California.svg/640px-Flag_of_Los_Angeles%2C_California.svg.png</t>
  </si>
  <si>
    <t>https://upload.wikimedia.org/wikipedia/commons/thumb/8/85/Flag_of_Los_Angeles%2C_California.svg/2560px-Flag_of_Los_Angeles%2C_California.svg.png</t>
  </si>
  <si>
    <t>https://en.wikipedia.org/wiki/Flag_of_Los_Angeles</t>
  </si>
  <si>
    <t>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t>
  </si>
  <si>
    <t>[USA] Louisiana</t>
  </si>
  <si>
    <t>https://upload.wikimedia.org/wikipedia/commons/thumb/e/e0/Flag_of_Louisiana.svg/383px-Flag_of_Louisiana.svg.png</t>
  </si>
  <si>
    <t>https://upload.wikimedia.org/wikipedia/commons/thumb/e/e0/Flag_of_Louisiana.svg/2560px-Flag_of_Louisiana.svg.png</t>
  </si>
  <si>
    <t>https://en.wikipedia.org/wiki/Flag_of_Louisiana</t>
  </si>
  <si>
    <t>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t>
  </si>
  <si>
    <t>[USA] Louisiana (1861-1865)</t>
  </si>
  <si>
    <t>https://upload.wikimedia.org/wikipedia/commons/thumb/d/dd/Flag_of_Louisiana_%28February_1861%29.svg/640px-Flag_of_Louisiana_%28February_1861%29.svg.png</t>
  </si>
  <si>
    <t>https://upload.wikimedia.org/wikipedia/commons/thumb/d/dd/Flag_of_Louisiana_%28February_1861%29.svg/1280px-Flag_of_Louisiana_%28February_1861%29.svg.png</t>
  </si>
  <si>
    <t>https://en.m.wikipedia.org/wiki/Flag_of_Louisiana</t>
  </si>
  <si>
    <t>On February 11, 1861, the state adopted a flag with a pale yellow star in a red canton and thirteen blue, white, and red stripes. The flag represented the 13 stripes of the U.S. flag, along with the red, white, and blue of the French tricolor and the yellow and red of the Spanish flag.</t>
  </si>
  <si>
    <t>Historical, State</t>
  </si>
  <si>
    <t>[USA] Louisiana (Pelican Proposal)</t>
  </si>
  <si>
    <t>https://upload.wikimedia.org/wikipedia/commons/thumb/0/01/Louisiana_Secession_Flag.svg/640px-Louisiana_Secession_Flag.svg.png</t>
  </si>
  <si>
    <t>https://upload.wikimedia.org/wikipedia/commons/thumb/0/01/Louisiana_Secession_Flag.svg/1280px-Louisiana_Secession_Flag.svg.png</t>
  </si>
  <si>
    <t>A white field with a central red star containing a Pelican feeding its children.</t>
  </si>
  <si>
    <t>Proposed</t>
  </si>
  <si>
    <t>[USA] Louisiana (Tricolor Proposal)</t>
  </si>
  <si>
    <t>https://upload.wikimedia.org/wikipedia/commons/thumb/7/70/Flag_of_Louisiana_%28January_1861%29.svg/640px-Flag_of_Louisiana_%28January_1861%29.svg.png</t>
  </si>
  <si>
    <t>https://upload.wikimedia.org/wikipedia/commons/thumb/7/70/Flag_of_Louisiana_%28January_1861%29.svg/1280px-Flag_of_Louisiana_%28January_1861%29.svg.png</t>
  </si>
  <si>
    <t>A blue, white, and red vertical tricolor calling back to Louisiana's French history. On the blue band is a circle of seven white stars.</t>
  </si>
  <si>
    <t>https://upload.wikimedia.org/wikipedia/commons/thumb/d/df/Flag_of_the_State_of_Maine.svg/216px-Flag_of_the_State_of_Maine.svg.png</t>
  </si>
  <si>
    <t>https://upload.wikimedia.org/wikipedia/commons/thumb/3/35/Flag_of_Maine.svg/2560px-Flag_of_Maine.svg.png</t>
  </si>
  <si>
    <t>https://en.wikipedia.org/wiki/Flag_of_the_State_of_Maine</t>
  </si>
  <si>
    <t xml:space="preserve">1909 </t>
  </si>
  <si>
    <t>[USA] Maine (1901-1909)</t>
  </si>
  <si>
    <t>https://upload.wikimedia.org/wikipedia/commons/thumb/a/a3/Flag_of_Maine_%281901%E2%80%931909%29.svg/400px-Flag_of_Maine_%281901%E2%80%931909%29.svg.png</t>
  </si>
  <si>
    <t>https://upload.wikimedia.org/wikipedia/commons/thumb/a/a3/Flag_of_Maine_%281901%E2%80%931909%29.svg/2560px-Flag_of_Maine_%281901%E2%80%931909%29.svg.png</t>
  </si>
  <si>
    <t>https://en.m.wikipedia.org/wiki/Flag_of_Maine_(1901%E2%80%931909)</t>
  </si>
  <si>
    <t>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t>
  </si>
  <si>
    <t>[USA] Marine Corps</t>
  </si>
  <si>
    <t>https://upload.wikimedia.org/wikipedia/commons/thumb/1/13/Flag_of_the_United_States_Marine_Corps.svg/609px-Flag_of_the_United_States_Marine_Corps.svg.png</t>
  </si>
  <si>
    <t>https://upload.wikimedia.org/wikipedia/commons/thumb/1/13/Flag_of_the_United_States_Marine_Corps.svg/1280px-Flag_of_the_United_States_Marine_Corps.svg.png</t>
  </si>
  <si>
    <t>https://en.m.wikipedia.org/wiki/Flag_of_the_United_States_Marine_Corps</t>
  </si>
  <si>
    <t>A centered Eagle, Globe, and Anchor on a scarlet background, with a streaming banner underneath bearing the words 'UNITED STATES MARINE CORPS' in scarlet lettering.</t>
  </si>
  <si>
    <t>https://upload.wikimedia.org/wikipedia/commons/thumb/a/a0/Flag_of_Maryland.svg/383px-Flag_of_Maryland.svg.png</t>
  </si>
  <si>
    <t>https://upload.wikimedia.org/wikipedia/commons/thumb/a/a0/Flag_of_Maryland.svg/2560px-Flag_of_Maryland.svg.png</t>
  </si>
  <si>
    <t>https://en.wikipedia.org/wiki/Flag_of_Maryland</t>
  </si>
  <si>
    <t xml:space="preserve">1904 </t>
  </si>
  <si>
    <t>https://upload.wikimedia.org/wikipedia/commons/thumb/f/f2/Flag_of_Massachusetts.svg/383px-Flag_of_Massachusetts.svg.png</t>
  </si>
  <si>
    <t>https://upload.wikimedia.org/wikipedia/commons/thumb/f/f2/Flag_of_Massachusetts.svg/2560px-Flag_of_Massachusetts.svg.png</t>
  </si>
  <si>
    <t>https://en.wikipedia.org/wiki/Flag_of_Massachusetts</t>
  </si>
  <si>
    <t>[USA] Mercer County</t>
  </si>
  <si>
    <t>https://upload.wikimedia.org/wikipedia/commons/thumb/b/b1/Flag_of_Mercer_County%2C_Ohio.svg/640px-Flag_of_Mercer_County%2C_Ohio.svg.png</t>
  </si>
  <si>
    <t>https://upload.wikimedia.org/wikipedia/commons/thumb/b/b1/Flag_of_Mercer_County%2C_Ohio.svg/2560px-Flag_of_Mercer_County%2C_Ohio.svg.png</t>
  </si>
  <si>
    <t>From their website: https://www.mercercountyohio.org/about-us/mercer-county-flag/</t>
  </si>
  <si>
    <t>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t>
  </si>
  <si>
    <t>[USA] Miami</t>
  </si>
  <si>
    <t>https://upload.wikimedia.org/wikipedia/commons/thumb/e/ea/Flag_of_Miami%2C_Florida.svg/640px-Flag_of_Miami%2C_Florida.svg.png</t>
  </si>
  <si>
    <t>https://upload.wikimedia.org/wikipedia/commons/thumb/e/ea/Flag_of_Miami%2C_Florida.svg/1280px-Flag_of_Miami%2C_Florida.svg.png</t>
  </si>
  <si>
    <t>https://en.m.wikipedia.org/wiki/Flag_of_Miami</t>
  </si>
  <si>
    <t>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t>
  </si>
  <si>
    <t>[USA] Miami-Dade</t>
  </si>
  <si>
    <t>https://upload.wikimedia.org/wikipedia/commons/thumb/f/fe/Flag_of_Miami-Dade_County%2C_Florida.svg/640px-Flag_of_Miami-Dade_County%2C_Florida.svg.png</t>
  </si>
  <si>
    <t>https://upload.wikimedia.org/wikipedia/commons/thumb/f/fe/Flag_of_Miami-Dade_County%2C_Florida.svg/2560px-Flag_of_Miami-Dade_County%2C_Florida.svg.png</t>
  </si>
  <si>
    <t>https://en.m.wikipedia.org/wiki/Miami-Dade_County,_Florida</t>
  </si>
  <si>
    <t>A green and blue cross on a white field with the county's seal in the center.</t>
  </si>
  <si>
    <t>https://upload.wikimedia.org/wikipedia/commons/thumb/b/b5/Flag_of_Michigan.svg/382px-Flag_of_Michigan.svg.png</t>
  </si>
  <si>
    <t>https://upload.wikimedia.org/wikipedia/commons/thumb/b/b5/Flag_of_Michigan.svg/2560px-Flag_of_Michigan.svg.png</t>
  </si>
  <si>
    <t>https://en.wikipedia.org/wiki/Flag_of_Michigan</t>
  </si>
  <si>
    <t xml:space="preserve">1911 </t>
  </si>
  <si>
    <t>[USA] Milwaukee</t>
  </si>
  <si>
    <t>https://upload.wikimedia.org/wikipedia/commons/thumb/7/71/Flag_of_Milwaukee%2C_Wisconsin.svg/640px-Flag_of_Milwaukee%2C_Wisconsin.svg.png</t>
  </si>
  <si>
    <t>https://upload.wikimedia.org/wikipedia/commons/thumb/7/71/Flag_of_Milwaukee%2C_Wisconsin.svg/1024px-Flag_of_Milwaukee%2C_Wisconsin.svg.png</t>
  </si>
  <si>
    <t>[USA] Wisconsin</t>
  </si>
  <si>
    <t>https://en.m.wikipedia.org/wiki/Flag_of_Milwaukee</t>
  </si>
  <si>
    <t>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t>
  </si>
  <si>
    <t>[USA] Minneapolis</t>
  </si>
  <si>
    <t>https://upload.wikimedia.org/wikipedia/commons/thumb/9/9d/Flag_of_Minneapolis.svg/640px-Flag_of_Minneapolis.svg.png</t>
  </si>
  <si>
    <t>https://upload.wikimedia.org/wikipedia/commons/thumb/9/9d/Flag_of_Minneapolis.svg/2560px-Flag_of_Minneapolis.svg.png</t>
  </si>
  <si>
    <t>[USA] Minnesota</t>
  </si>
  <si>
    <t>https://en.wikipedia.org/wiki/Flag_of_Minneapolis</t>
  </si>
  <si>
    <t>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t>
  </si>
  <si>
    <t>https://upload.wikimedia.org/wikipedia/commons/thumb/b/b9/Flag_of_Minnesota.svg/383px-Flag_of_Minnesota.svg.png</t>
  </si>
  <si>
    <t>https://upload.wikimedia.org/wikipedia/commons/thumb/b/b9/Flag_of_Minnesota.svg/2560px-Flag_of_Minnesota.svg.png</t>
  </si>
  <si>
    <t>https://en.wikipedia.org/wiki/Flag_of_Minnesota</t>
  </si>
  <si>
    <t xml:space="preserve">2023 </t>
  </si>
  <si>
    <t>[USA] Minnesota (1983–2024)</t>
  </si>
  <si>
    <t>https://upload.wikimedia.org/wikipedia/commons/thumb/7/74/Flag_of_Minnesota_%281983%E2%80%932024%29.svg/640px-Flag_of_Minnesota_%281983%E2%80%932024%29.svg.png</t>
  </si>
  <si>
    <t>https://upload.wikimedia.org/wikipedia/commons/thumb/7/74/Flag_of_Minnesota_%281983%E2%80%932024%29.svg/2560px-Flag_of_Minnesota_%281983%E2%80%932024%29.svg.png</t>
  </si>
  <si>
    <t>The flag is a blue field with the old Minnesota seal on it.</t>
  </si>
  <si>
    <t>https://upload.wikimedia.org/wikipedia/commons/thumb/4/42/Flag_of_Mississippi.svg/383px-Flag_of_Mississippi.svg.png</t>
  </si>
  <si>
    <t>https://upload.wikimedia.org/wikipedia/commons/thumb/4/42/Flag_of_Mississippi.svg/2560px-Flag_of_Mississippi.svg.png</t>
  </si>
  <si>
    <t>https://en.wikipedia.org/wiki/Flag_of_Mississippi</t>
  </si>
  <si>
    <t xml:space="preserve">2021 </t>
  </si>
  <si>
    <t>[USA] Mississippi (1861-1865)</t>
  </si>
  <si>
    <t>https://upload.wikimedia.org/wikipedia/commons/thumb/4/47/Flag_of_Mississippi_%281861-1865%29.svg/640px-Flag_of_Mississippi_%281861-1865%29.svg.png</t>
  </si>
  <si>
    <t>https://upload.wikimedia.org/wikipedia/commons/thumb/4/47/Flag_of_Mississippi_%281861-1865%29.svg/1280px-Flag_of_Mississippi_%281861-1865%29.svg.png</t>
  </si>
  <si>
    <t>https://en.m.wikipedia.org/wiki/Flag_of_Mississippi?origin=serp_auto</t>
  </si>
  <si>
    <t>A Flag of white ground, a magnolia tree in the center, a blue field in the upper left hand corner with a white star in the center, the Flag to be finished with a red border and a red fringe at the extremity of the flag.</t>
  </si>
  <si>
    <t>[USA] Mississippi (2001-2020)</t>
  </si>
  <si>
    <t>https://upload.wikimedia.org/wikipedia/commons/thumb/0/0a/Flag_of_Mississippi_%282001%E2%80%932020%29.svg/640px-Flag_of_Mississippi_%282001%E2%80%932020%29.svg.png</t>
  </si>
  <si>
    <t>https://upload.wikimedia.org/wikipedia/commons/thumb/0/0a/Flag_of_Mississippi_%282001%E2%80%932020%29.svg/1280px-Flag_of_Mississippi_%282001%E2%80%932020%29.svg.png</t>
  </si>
  <si>
    <t>Three equal horizontal triband of blue, white, and red, with the canton of the battle flag of the Army of Northern Virginia. The 13 stars on the state flag officially represented 'the number of the original states of the Union'</t>
  </si>
  <si>
    <t>[USA] Mississippi (Great River)</t>
  </si>
  <si>
    <t>https://upload.wikimedia.org/wikipedia/commons/thumb/c/ce/Great_River_flag_of_Mississippi.svg/640px-Great_River_flag_of_Mississippi.svg.png</t>
  </si>
  <si>
    <t>https://upload.wikimedia.org/wikipedia/commons/thumb/c/ce/Great_River_flag_of_Mississippi.svg/1280px-Great_River_flag_of_Mississippi.svg.png</t>
  </si>
  <si>
    <t>A white shield with vertical red stripes below a star and above the words 'In God We Trust' on a blue field.</t>
  </si>
  <si>
    <t>Historical, Proposed</t>
  </si>
  <si>
    <t>https://upload.wikimedia.org/wikipedia/commons/thumb/5/5a/Flag_of_Missouri.svg/383px-Flag_of_Missouri.svg.png</t>
  </si>
  <si>
    <t>https://upload.wikimedia.org/wikipedia/commons/thumb/5/5a/Flag_of_Missouri.svg/2560px-Flag_of_Missouri.svg.png</t>
  </si>
  <si>
    <t>https://en.wikipedia.org/wiki/Flag_of_Missouri</t>
  </si>
  <si>
    <t>[USA] Mobile (Alabama)</t>
  </si>
  <si>
    <t>https://upload.wikimedia.org/wikipedia/commons/8/85/Flag_of_Mobile%2C_Alabama.png</t>
  </si>
  <si>
    <t>https://en.m.wikipedia.org/wiki/Flag_of_Mobile,_Alabama</t>
  </si>
  <si>
    <t>A flag with five horizontal stripes of white, red, white, blue, and white with the Seal of the City of Mobile in the center.</t>
  </si>
  <si>
    <t>[USA] Montana</t>
  </si>
  <si>
    <t>https://upload.wikimedia.org/wikipedia/commons/thumb/c/cb/Flag_of_Montana.svg/383px-Flag_of_Montana.svg.png</t>
  </si>
  <si>
    <t>https://upload.wikimedia.org/wikipedia/commons/thumb/c/cb/Flag_of_Montana.svg/2560px-Flag_of_Montana.svg.png</t>
  </si>
  <si>
    <t>https://en.wikipedia.org/wiki/Flag_of_Montana</t>
  </si>
  <si>
    <t xml:space="preserve">1981 </t>
  </si>
  <si>
    <t>[USA] Montgomery</t>
  </si>
  <si>
    <t>https://upload.wikimedia.org/wikipedia/commons/thumb/e/ee/Flag_of_Montgomery%2C_Alabama.svg/320px-Flag_of_Montgomery%2C_Alabama.svg.png</t>
  </si>
  <si>
    <t>https://upload.wikimedia.org/wikipedia/commons/thumb/e/ee/Flag_of_Montgomery%2C_Alabama.svg/800px-Flag_of_Montgomery%2C_Alabama.svg.png</t>
  </si>
  <si>
    <t>https://www.pdcnet.org/85257D7A006284F7/file/DC3137666C1805EAC1257DCD0053B000/$FILE/raven_2002_0009_0000_0225_0226.pdf</t>
  </si>
  <si>
    <t>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t>
  </si>
  <si>
    <t>[USA] Nashville</t>
  </si>
  <si>
    <t>https://upload.wikimedia.org/wikipedia/commons/thumb/b/ba/Flag_of_Nashville.png/1024px-Flag_of_Nashville.png</t>
  </si>
  <si>
    <t>https://en.wikipedia.org/wiki/Flag_of_Nashville,_Tennessee</t>
  </si>
  <si>
    <t>A blue field with the right edge in yellow, separated by a thin white strip, with the Seal of Nashville in the center of the blue portion</t>
  </si>
  <si>
    <t>[USA] National Park Service</t>
  </si>
  <si>
    <t>https://upload.wikimedia.org/wikipedia/commons/thumb/3/33/Guidon_of_the_United_States_National_Park_Service.svg/640px-Guidon_of_the_United_States_National_Park_Service.svg.png</t>
  </si>
  <si>
    <t>https://upload.wikimedia.org/wikipedia/commons/thumb/3/33/Guidon_of_the_United_States_National_Park_Service.svg/1280px-Guidon_of_the_United_States_National_Park_Service.svg.png</t>
  </si>
  <si>
    <t>https://en.m.wikipedia.org/wiki/National_Park_Service</t>
  </si>
  <si>
    <t>1916</t>
  </si>
  <si>
    <t>National Park arrowhead insignia on a green and grey horizontal bicolor field.</t>
  </si>
  <si>
    <t>Government Agency</t>
  </si>
  <si>
    <t>[USA] Navajo Nation</t>
  </si>
  <si>
    <t>https://upload.wikimedia.org/wikipedia/commons/thumb/0/0c/Navajo_flag.svg/640px-Navajo_flag.svg.png</t>
  </si>
  <si>
    <t>https://upload.wikimedia.org/wikipedia/commons/thumb/0/0c/Navajo_flag.svg/2560px-Navajo_flag.svg.png</t>
  </si>
  <si>
    <t>https://en.wikipedia.org/wiki/Flag_of_the_Navajo_Nation</t>
  </si>
  <si>
    <t xml:space="preserve">The flag features four sacred mountains of four different colors, which come from the Navajo creation story. The center of the flag contains a map of the Navajo Nation and the Navajo tribal seal. The rainbow represents Navajo sovereignty. </t>
  </si>
  <si>
    <t>https://upload.wikimedia.org/wikipedia/commons/thumb/4/4d/Flag_of_Nebraska.svg/383px-Flag_of_Nebraska.svg.png</t>
  </si>
  <si>
    <t>https://upload.wikimedia.org/wikipedia/commons/thumb/4/4d/Flag_of_Nebraska.svg/2560px-Flag_of_Nebraska.svg.png</t>
  </si>
  <si>
    <t>https://en.wikipedia.org/wiki/Flag_of_Nebraska</t>
  </si>
  <si>
    <t>https://upload.wikimedia.org/wikipedia/commons/thumb/f/f1/Flag_of_Nevada.svg/383px-Flag_of_Nevada.svg.png</t>
  </si>
  <si>
    <t>https://upload.wikimedia.org/wikipedia/commons/thumb/f/f1/Flag_of_Nevada.svg/2560px-Flag_of_Nevada.svg.png</t>
  </si>
  <si>
    <t>https://en.wikipedia.org/wiki/Flag_of_Nevada</t>
  </si>
  <si>
    <t>[USA] New Hampshire</t>
  </si>
  <si>
    <t>https://upload.wikimedia.org/wikipedia/commons/thumb/2/28/Flag_of_New_Hampshire.svg/383px-Flag_of_New_Hampshire.svg.png</t>
  </si>
  <si>
    <t>https://upload.wikimedia.org/wikipedia/commons/thumb/2/28/Flag_of_New_Hampshire.svg/2560px-Flag_of_New_Hampshire.svg.png</t>
  </si>
  <si>
    <t>https://en.wikipedia.org/wiki/Flag_of_New_Hampshire</t>
  </si>
  <si>
    <t>https://upload.wikimedia.org/wikipedia/commons/thumb/9/92/Flag_of_New_Jersey.svg/300px-Flag_of_New_Jersey.svg.png</t>
  </si>
  <si>
    <t>https://upload.wikimedia.org/wikipedia/commons/thumb/9/92/Flag_of_New_Jersey.svg/2560px-Flag_of_New_Jersey.svg.png</t>
  </si>
  <si>
    <t>https://en.wikipedia.org/wiki/Flag_of_New_Jersey</t>
  </si>
  <si>
    <t>https://upload.wikimedia.org/wikipedia/commons/thumb/c/c3/Flag_of_New_Mexico.svg/383px-Flag_of_New_Mexico.svg.png</t>
  </si>
  <si>
    <t>https://upload.wikimedia.org/wikipedia/commons/thumb/c/c3/Flag_of_New_Mexico.svg/2560px-Flag_of_New_Mexico.svg.png</t>
  </si>
  <si>
    <t>https://en.wikipedia.org/wiki/Flag_of_New_Mexico</t>
  </si>
  <si>
    <t xml:space="preserve">1925 </t>
  </si>
  <si>
    <t>[USA] New Orleans</t>
  </si>
  <si>
    <t>https://upload.wikimedia.org/wikipedia/commons/thumb/d/da/Flag_of_New_Orleans%2C_Louisiana.svg/640px-Flag_of_New_Orleans%2C_Louisiana.svg.png</t>
  </si>
  <si>
    <t>https://upload.wikimedia.org/wikipedia/commons/thumb/d/da/Flag_of_New_Orleans%2C_Louisiana.svg/2560px-Flag_of_New_Orleans%2C_Louisiana.svg.png</t>
  </si>
  <si>
    <t>https://en.m.wikipedia.org/wiki/Flag_of_New_Orleans</t>
  </si>
  <si>
    <t xml:space="preserve">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t>
  </si>
  <si>
    <t>https://upload.wikimedia.org/wikipedia/commons/thumb/1/1a/Flag_of_New_York.svg/383px-Flag_of_New_York.svg.png</t>
  </si>
  <si>
    <t>https://upload.wikimedia.org/wikipedia/commons/thumb/1/1a/Flag_of_New_York.svg/2560px-Flag_of_New_York.svg.png</t>
  </si>
  <si>
    <t>https://en.wikipedia.org/wiki/Flag_of_New_York</t>
  </si>
  <si>
    <t xml:space="preserve">2020 </t>
  </si>
  <si>
    <t>[USA] New York City</t>
  </si>
  <si>
    <t>https://upload.wikimedia.org/wikipedia/commons/thumb/b/ba/Flag_of_New_York_City.svg/320px-Flag_of_New_York_City.svg.png</t>
  </si>
  <si>
    <t>https://upload.wikimedia.org/wikipedia/commons/thumb/b/ba/Flag_of_New_York_City.svg/640px-Flag_of_New_York_City.svg.png</t>
  </si>
  <si>
    <t>https://en.wikipedia.org/wiki/Flags_of_New_York_City#Design</t>
  </si>
  <si>
    <t>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t>
  </si>
  <si>
    <t>[USA] Newton</t>
  </si>
  <si>
    <t>https://upload.wikimedia.org/wikipedia/commons/thumb/9/92/Flag_of_Newton%2C_Kansas.svg/640px-Flag_of_Newton%2C_Kansas.svg.png</t>
  </si>
  <si>
    <t>https://upload.wikimedia.org/wikipedia/commons/thumb/9/92/Flag_of_Newton%2C_Kansas.svg/4752px-Flag_of_Newton%2C_Kansas.svg.png</t>
  </si>
  <si>
    <t>https://www.newtonkansas.com/residents/newton-flag</t>
  </si>
  <si>
    <t>First introduced in 2017, officially adopted in 2020</t>
  </si>
  <si>
    <t>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t>
  </si>
  <si>
    <t>[USA] Nitro</t>
  </si>
  <si>
    <t>https://upload.wikimedia.org/wikipedia/commons/thumb/8/8f/Flag_of_Nitro%2C_West_Virginia.svg/320px-Flag_of_Nitro%2C_West_Virginia.svg.png</t>
  </si>
  <si>
    <t>https://upload.wikimedia.org/wikipedia/commons/thumb/8/8f/Flag_of_Nitro%2C_West_Virginia.svg/800px-Flag_of_Nitro%2C_West_Virginia.svg.png</t>
  </si>
  <si>
    <t>[USA] West Virginia</t>
  </si>
  <si>
    <t>https://vexillology.fandom.com/wiki/Nitro,_West_Virginia</t>
  </si>
  <si>
    <t>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t>
  </si>
  <si>
    <t>https://upload.wikimedia.org/wikipedia/commons/thumb/b/bb/Flag_of_North_Carolina.svg/300px-Flag_of_North_Carolina.svg.png</t>
  </si>
  <si>
    <t>https://upload.wikimedia.org/wikipedia/commons/thumb/b/bb/Flag_of_North_Carolina.svg/2560px-Flag_of_North_Carolina.svg.png</t>
  </si>
  <si>
    <t>https://en.wikipedia.org/wiki/Flag_of_North_Carolina</t>
  </si>
  <si>
    <t>[USA] North Dakota</t>
  </si>
  <si>
    <t>https://upload.wikimedia.org/wikipedia/commons/thumb/e/ee/Flag_of_North_Dakota.svg/324px-Flag_of_North_Dakota.svg.png</t>
  </si>
  <si>
    <t>https://upload.wikimedia.org/wikipedia/commons/thumb/e/ee/Flag_of_North_Dakota.svg/2560px-Flag_of_North_Dakota.svg.png</t>
  </si>
  <si>
    <t>https://en.wikipedia.org/wiki/Flag_of_North_Dakota</t>
  </si>
  <si>
    <t>[USA] North Pole</t>
  </si>
  <si>
    <t>https://upload.wikimedia.org/wikipedia/en/a/ab/Flag_of_North_Pole%2C_Alaska.gif</t>
  </si>
  <si>
    <t>https://en.m.wikipedia.org/wiki/North_Pole,_Alaska</t>
  </si>
  <si>
    <t>Motto: 'Where the Spirit of Christmas Lives Year Round!'</t>
  </si>
  <si>
    <t>https://upload.wikimedia.org/wikipedia/commons/thumb/4/4c/Flag_of_Ohio.svg/383px-Flag_of_Ohio.svg.png</t>
  </si>
  <si>
    <t>https://upload.wikimedia.org/wikipedia/commons/thumb/4/4c/Flag_of_Ohio.svg/2560px-Flag_of_Ohio.svg.png</t>
  </si>
  <si>
    <t>https://en.wikipedia.org/wiki/Flag_of_Ohio</t>
  </si>
  <si>
    <t xml:space="preserve">1902 </t>
  </si>
  <si>
    <t>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t>
  </si>
  <si>
    <t>[USA] Oklahoma</t>
  </si>
  <si>
    <t>https://upload.wikimedia.org/wikipedia/commons/thumb/6/6e/Flag_of_Oklahoma.svg/383px-Flag_of_Oklahoma.svg.png</t>
  </si>
  <si>
    <t>https://upload.wikimedia.org/wikipedia/commons/thumb/6/6e/Flag_of_Oklahoma.svg/2560px-Flag_of_Oklahoma.svg.png</t>
  </si>
  <si>
    <t>https://en.wikipedia.org/wiki/Flag_of_Oklahoma</t>
  </si>
  <si>
    <t xml:space="preserve">2006 </t>
  </si>
  <si>
    <t>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t>
  </si>
  <si>
    <t>[USA] Oregon</t>
  </si>
  <si>
    <t>https://upload.wikimedia.org/wikipedia/commons/thumb/b/b9/Flag_of_Oregon.svg/383px-Flag_of_Oregon.svg.png</t>
  </si>
  <si>
    <t>https://upload.wikimedia.org/wikipedia/commons/thumb/b/b9/Flag_of_Oregon.svg/2560px-Flag_of_Oregon.svg.png</t>
  </si>
  <si>
    <t>https://en.wikipedia.org/wiki/Flag_of_Oregon</t>
  </si>
  <si>
    <t>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t>
  </si>
  <si>
    <t>[USA] Orlando</t>
  </si>
  <si>
    <t>https://upload.wikimedia.org/wikipedia/commons/thumb/0/08/Flag_of_Orlando%2C_Florida.svg/320px-Flag_of_Orlando%2C_Florida.svg.png</t>
  </si>
  <si>
    <t>https://upload.wikimedia.org/wikipedia/commons/thumb/0/08/Flag_of_Orlando%2C_Florida.svg/1280px-Flag_of_Orlando%2C_Florida.svg.png</t>
  </si>
  <si>
    <t>https://en.m.wikipedia.org/wiki/Flag_of_Orlando</t>
  </si>
  <si>
    <t>Horizontal bicolor of white and blue featuring the Lake Eola fountain and a yellow ring in the shape of the letter O</t>
  </si>
  <si>
    <t>[USA] Pacific Palisades</t>
  </si>
  <si>
    <t>https://upload.wikimedia.org/wikipedia/en/4/4a/Flag_of_Pacific_Palisades.jpeg</t>
  </si>
  <si>
    <t>https://en.wikipedia.org/wiki/Pacific_Palisades,_Los_Angeles</t>
  </si>
  <si>
    <t>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t>
  </si>
  <si>
    <t>[USA] Palm Springs</t>
  </si>
  <si>
    <t>https://upload.wikimedia.org/wikipedia/commons/thumb/c/c1/Flag_of_Palm_Springs%2C_California.svg/640px-Flag_of_Palm_Springs%2C_California.svg.png</t>
  </si>
  <si>
    <t>https://upload.wikimedia.org/wikipedia/commons/thumb/c/c1/Flag_of_Palm_Springs%2C_California.svg/2560px-Flag_of_Palm_Springs%2C_California.svg.png</t>
  </si>
  <si>
    <t>https://www.crwflags.com/fotw/flags/us-capms.html</t>
  </si>
  <si>
    <t>1984</t>
  </si>
  <si>
    <t>The flag represents the city of Palm Springs, California (U.S.)</t>
  </si>
  <si>
    <t>[USA] Pasadena</t>
  </si>
  <si>
    <t>https://upload.wikimedia.org/wikipedia/commons/6/6c/Flag_of_Pasadena%2C_California.png</t>
  </si>
  <si>
    <t>https://zebratigerfish.blogspot.com/2014/10/flag-of-pasadena-california.html?m=1</t>
  </si>
  <si>
    <t>1886</t>
  </si>
  <si>
    <t>[USA] Pawtucket</t>
  </si>
  <si>
    <t>https://upload.wikimedia.org/wikipedia/commons/thumb/a/a6/Flag_of_Pawtucket%2C_Rhode_Island.png/640px-Flag_of_Pawtucket%2C_Rhode_Island.png</t>
  </si>
  <si>
    <t>https://upload.wikimedia.org/wikipedia/commons/a/a6/Flag_of_Pawtucket%2C_Rhode_Island.png</t>
  </si>
  <si>
    <t>[USA] Rhode Island</t>
  </si>
  <si>
    <t>https://en.m.wikipedia.org/wiki/Pawtucket,_Rhode_Island</t>
  </si>
  <si>
    <t>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t>
  </si>
  <si>
    <t>https://upload.wikimedia.org/wikipedia/commons/thumb/f/f7/Flag_of_Pennsylvania.svg/350px-Flag_of_Pennsylvania.svg.png</t>
  </si>
  <si>
    <t>https://upload.wikimedia.org/wikipedia/commons/thumb/f/f7/Flag_of_Pennsylvania.svg/2560px-Flag_of_Pennsylvania.svg.png</t>
  </si>
  <si>
    <t>https://en.wikipedia.org/wiki/Flag_of_Pennsylvania</t>
  </si>
  <si>
    <t>[USA] Philadelphia</t>
  </si>
  <si>
    <t>https://upload.wikimedia.org/wikipedia/commons/thumb/5/5d/Flag_of_Philadelphia%2C_Pennsylvania.svg/320px-Flag_of_Philadelphia%2C_Pennsylvania.svg.png</t>
  </si>
  <si>
    <t>https://upload.wikimedia.org/wikipedia/commons/thumb/5/5d/Flag_of_Philadelphia%2C_Pennsylvania.svg/800px-Flag_of_Philadelphia%2C_Pennsylvania.svg.png</t>
  </si>
  <si>
    <t>https://en.m.wikipedia.org/wiki/Flag_of_Philadelphia</t>
  </si>
  <si>
    <t>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t>
  </si>
  <si>
    <t>[USA] Phoenix</t>
  </si>
  <si>
    <t>https://upload.wikimedia.org/wikipedia/commons/thumb/9/98/Flag_of_Phoenix%2C_Arizona.svg/320px-Flag_of_Phoenix%2C_Arizona.svg.png</t>
  </si>
  <si>
    <t>https://upload.wikimedia.org/wikipedia/commons/thumb/9/98/Flag_of_Phoenix%2C_Arizona.svg/640px-Flag_of_Phoenix%2C_Arizona.svg.png</t>
  </si>
  <si>
    <t>https://en.wikipedia.org/wiki/Flag_of_Phoenix</t>
  </si>
  <si>
    <t>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t>
  </si>
  <si>
    <t>[USA] Pittsburgh</t>
  </si>
  <si>
    <t>https://upload.wikimedia.org/wikipedia/commons/thumb/8/82/Flag_of_Pittsburgh%2C_Pennsylvania.svg/320px-Flag_of_Pittsburgh%2C_Pennsylvania.svg.png</t>
  </si>
  <si>
    <t>https://upload.wikimedia.org/wikipedia/commons/thumb/8/82/Flag_of_Pittsburgh%2C_Pennsylvania.svg/1280px-Flag_of_Pittsburgh%2C_Pennsylvania.svg.png</t>
  </si>
  <si>
    <t>https://en.wikipedia.org/wiki/Flag_of_Pittsburgh</t>
  </si>
  <si>
    <t>A vertical tricolor of black, gold and black charged in the center with the arms of the City of Pittsburgh</t>
  </si>
  <si>
    <t>[USA] Pocatello</t>
  </si>
  <si>
    <t>https://upload.wikimedia.org/wikipedia/commons/thumb/a/a0/Flag_of_Pocatello%2C_Idaho.svg/640px-Flag_of_Pocatello%2C_Idaho.svg.png</t>
  </si>
  <si>
    <t>https://upload.wikimedia.org/wikipedia/commons/thumb/a/a0/Flag_of_Pocatello%2C_Idaho.svg/2560px-Flag_of_Pocatello%2C_Idaho.svg.png</t>
  </si>
  <si>
    <t>https://en.wikipedia.org/wiki/Flag_of_Pocatello,_Idaho</t>
  </si>
  <si>
    <t>A sun behind a red mountain range with three peaks arranged from largest to smallest from the hoist (intersected by a blue line near the bottom), the first of which has a snow-covered top, on a blue background</t>
  </si>
  <si>
    <t>[USA] Pocatello (2001-2017)</t>
  </si>
  <si>
    <t>https://upload.wikimedia.org/wikipedia/en/9/97/Proud_To_Be_Pocatello_Flag.gif</t>
  </si>
  <si>
    <t>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t>
  </si>
  <si>
    <t>[USA] Queens</t>
  </si>
  <si>
    <t>https://upload.wikimedia.org/wikipedia/commons/thumb/1/15/Flag_of_Queens%2C_New_York.svg/614px-Flag_of_Queens%2C_New_York.svg.png</t>
  </si>
  <si>
    <t>https://upload.wikimedia.org/wikipedia/commons/thumb/1/15/Flag_of_Queens%2C_New_York.svg/2560px-Flag_of_Queens%2C_New_York.svg.png</t>
  </si>
  <si>
    <t>https://www.crwflags.com/fotw/flags/us-ny-qu.html</t>
  </si>
  <si>
    <t>The tulip symbolizes the Dutch, and the wampum symbolizes the Natives. Also, the tulip is crossed with a rose, which symbolizes the English.</t>
  </si>
  <si>
    <t>[USA] Reno</t>
  </si>
  <si>
    <t>https://upload.wikimedia.org/wikipedia/commons/thumb/1/14/Flag_of_Reno%2C_Nevada.svg/320px-Flag_of_Reno%2C_Nevada.svg.png</t>
  </si>
  <si>
    <t>https://upload.wikimedia.org/wikipedia/commons/thumb/1/14/Flag_of_Reno%2C_Nevada.svg/640px-Flag_of_Reno%2C_Nevada.svg.png</t>
  </si>
  <si>
    <t>https://en.wikipedia.org/wiki/Flag_of_Reno,_Nevada</t>
  </si>
  <si>
    <t>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t>
  </si>
  <si>
    <t>https://upload.wikimedia.org/wikipedia/commons/thumb/f/f3/Flag_of_Rhode_Island.svg/290px-Flag_of_Rhode_Island.svg.png</t>
  </si>
  <si>
    <t>https://upload.wikimedia.org/wikipedia/commons/thumb/f/f3/Flag_of_Rhode_Island.svg/2331px-Flag_of_Rhode_Island.svg.png</t>
  </si>
  <si>
    <t>https://en.wikipedia.org/wiki/Flag_of_Rhode_Island</t>
  </si>
  <si>
    <t>[USA] Sacramento</t>
  </si>
  <si>
    <t>https://upload.wikimedia.org/wikipedia/commons/thumb/b/b6/Flag_of_Sacramento%2C_California.svg/320px-Flag_of_Sacramento%2C_California.svg.png</t>
  </si>
  <si>
    <t>https://upload.wikimedia.org/wikipedia/commons/thumb/b/b6/Flag_of_Sacramento%2C_California.svg/640px-Flag_of_Sacramento%2C_California.svg.png</t>
  </si>
  <si>
    <t>https://www.crwflags.com/fotw/flags/us-cascm.html</t>
  </si>
  <si>
    <t>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t>
  </si>
  <si>
    <t>[USA] Saint Louis</t>
  </si>
  <si>
    <t>https://upload.wikimedia.org/wikipedia/commons/thumb/b/b8/Flag_of_St._Louis%2C_Missouri.svg/640px-Flag_of_St._Louis%2C_Missouri.svg.png</t>
  </si>
  <si>
    <t>https://upload.wikimedia.org/wikipedia/commons/thumb/b/b8/Flag_of_St._Louis%2C_Missouri.svg/1280px-Flag_of_St._Louis%2C_Missouri.svg.png</t>
  </si>
  <si>
    <t>https://en.m.wikipedia.org/wiki/Flag_of_St._Louis#:~:text=The%20flag%20of%20St.,blue%20fleur%2Dde%2Dlis.</t>
  </si>
  <si>
    <t xml:space="preserve">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t>
  </si>
  <si>
    <t>[USA] Salt Lake City</t>
  </si>
  <si>
    <t>https://upload.wikimedia.org/wikipedia/commons/thumb/3/31/Flag_of_Salt_Lake_City_%282020%29.svg/640px-Flag_of_Salt_Lake_City_%282020%29.svg.png</t>
  </si>
  <si>
    <t>https://upload.wikimedia.org/wikipedia/commons/thumb/3/31/Flag_of_Salt_Lake_City_%282020%29.svg/1280px-Flag_of_Salt_Lake_City_%282020%29.svg.png</t>
  </si>
  <si>
    <t>[USA] Utah</t>
  </si>
  <si>
    <t>https://www.slc.gov/flag/</t>
  </si>
  <si>
    <t>A horizontal bicolor of blue and white with a white sego lily in the top left corner.</t>
  </si>
  <si>
    <t>[USA] Seminole Tribe of Florida</t>
  </si>
  <si>
    <t>https://dos.fl.gov/media/8126/seminole_499x295.jpg</t>
  </si>
  <si>
    <t>https://dos.fl.gov/florida-facts/florida-state-symbols/state-flag/floridas-historic-flags/other-flags/seminole-tribe/</t>
  </si>
  <si>
    <t xml:space="preserve">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t>
  </si>
  <si>
    <t>[USA] South Bend</t>
  </si>
  <si>
    <t>https://upload.wikimedia.org/wikipedia/commons/thumb/a/a0/Flag_of_South_Bend%2C_Indiana.svg/1024px-Flag_of_South_Bend%2C_Indiana.svg.png</t>
  </si>
  <si>
    <t>https://en.wikipedia.org/wiki/Flag_of_South_Bend,_Indiana</t>
  </si>
  <si>
    <t>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t>
  </si>
  <si>
    <t>https://upload.wikimedia.org/wikipedia/commons/thumb/6/69/Flag_of_South_Carolina.svg/383px-Flag_of_South_Carolina.svg.png</t>
  </si>
  <si>
    <t>https://upload.wikimedia.org/wikipedia/commons/thumb/6/69/Flag_of_South_Carolina.svg/2560px-Flag_of_South_Carolina.svg.png</t>
  </si>
  <si>
    <t>https://en.wikipedia.org/wiki/Flag_of_South_Carolina</t>
  </si>
  <si>
    <t xml:space="preserve">1861 </t>
  </si>
  <si>
    <t>[USA] South Dakota</t>
  </si>
  <si>
    <t>https://upload.wikimedia.org/wikipedia/commons/thumb/1/1a/Flag_of_South_Dakota.svg/383px-Flag_of_South_Dakota.svg.png</t>
  </si>
  <si>
    <t>https://upload.wikimedia.org/wikipedia/commons/thumb/1/1a/Flag_of_South_Dakota.svg/2560px-Flag_of_South_Dakota.svg.png</t>
  </si>
  <si>
    <t>https://en.wikipedia.org/wiki/Flag_of_South_Dakota</t>
  </si>
  <si>
    <t>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t>
  </si>
  <si>
    <t>[USA] Spokane</t>
  </si>
  <si>
    <t>https://upload.wikimedia.org/wikipedia/commons/thumb/6/63/Flag_of_Spokane%2C_Washington_%282021%E2%80%93present%29.svg/320px-Flag_of_Spokane%2C_Washington_%282021%E2%80%93present%29.svg.png</t>
  </si>
  <si>
    <t>https://upload.wikimedia.org/wikipedia/commons/thumb/6/63/Flag_of_Spokane%2C_Washington_%282021%E2%80%93present%29.svg/2560px-Flag_of_Spokane%2C_Washington_%282021%E2%80%93present%29.svg.png</t>
  </si>
  <si>
    <t>https://en.wikipedia.org/wiki/Flag_of_Spokane,_Washington</t>
  </si>
  <si>
    <t>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t>
  </si>
  <si>
    <t>[USA] Spokane (1912-1958)</t>
  </si>
  <si>
    <t>https://upload.wikimedia.org/wikipedia/commons/thumb/7/70/Flag_of_Spokane%2C_Washington_%281912%E2%80%931958%29.svg/320px-Flag_of_Spokane%2C_Washington_%281912%E2%80%931958%29.svg.png</t>
  </si>
  <si>
    <t>https://upload.wikimedia.org/wikipedia/commons/thumb/7/70/Flag_of_Spokane%2C_Washington_%281912%E2%80%931958%29.svg/2560px-Flag_of_Spokane%2C_Washington_%281912%E2%80%931958%29.svg.png</t>
  </si>
  <si>
    <t>https://en.wikipedia.org/wiki/Flag_of_Spokane,_Washington#First_flag:_1912%E2%80%931958</t>
  </si>
  <si>
    <t>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t>
  </si>
  <si>
    <t>[USA] Spokane (1975-2021)</t>
  </si>
  <si>
    <t>https://upload.wikimedia.org/wikipedia/commons/thumb/b/b6/Flag_of_Spokane%2C_Washington_%281975%E2%80%932021%29.svg/320px-Flag_of_Spokane%2C_Washington_%281975%E2%80%932021%29.svg.png</t>
  </si>
  <si>
    <t>https://upload.wikimedia.org/wikipedia/commons/thumb/b/b6/Flag_of_Spokane%2C_Washington_%281975%E2%80%932021%29.svg/2560px-Flag_of_Spokane%2C_Washington_%281975%E2%80%932021%29.svg.png</t>
  </si>
  <si>
    <t>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t>
  </si>
  <si>
    <t>[USA] Springfield</t>
  </si>
  <si>
    <t>https://upload.wikimedia.org/wikipedia/commons/thumb/3/36/Flag_of_Springfield%2C_Illinois.svg/320px-Flag_of_Springfield%2C_Illinois.svg.png</t>
  </si>
  <si>
    <t>https://upload.wikimedia.org/wikipedia/commons/thumb/3/36/Flag_of_Springfield%2C_Illinois.svg/625px-Flag_of_Springfield%2C_Illinois.svg.png</t>
  </si>
  <si>
    <t>https://www.crwflags.com/fotw/flags/us-il-sp.html</t>
  </si>
  <si>
    <t>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t>
  </si>
  <si>
    <t>[USA] St. Petersburg</t>
  </si>
  <si>
    <t>https://upload.wikimedia.org/wikipedia/commons/thumb/d/da/Flag_of_St._Petersburg%2C_Florida.svg/320px-Flag_of_St._Petersburg%2C_Florida.svg.png</t>
  </si>
  <si>
    <t>https://upload.wikimedia.org/wikipedia/commons/thumb/d/da/Flag_of_St._Petersburg%2C_Florida.svg/2560px-Flag_of_St._Petersburg%2C_Florida.svg.png</t>
  </si>
  <si>
    <t>https://www.crwflags.com/fotw/flags/us-fl-sp.html</t>
  </si>
  <si>
    <t>Red and orange are for St. Petersburg’s abundant sunshine, green for the land, and the blues for the waters of Tampa Bay and the Gulf of Mexico surrounding the city. The pelican, indigenous to the area, represents the environmental concerns of the citizens.</t>
  </si>
  <si>
    <t>[USA] Stamford</t>
  </si>
  <si>
    <t>https://upload.wikimedia.org/wikipedia/commons/thumb/3/39/Flag_of_Stamford%2C_Connecticut.svg/320px-Flag_of_Stamford%2C_Connecticut.svg.png</t>
  </si>
  <si>
    <t>https://upload.wikimedia.org/wikipedia/commons/thumb/3/39/Flag_of_Stamford%2C_Connecticut.svg/2560px-Flag_of_Stamford%2C_Connecticut.svg.png</t>
  </si>
  <si>
    <t>https://www.crwflags.com/fotw/flags/us-ctsfd.html</t>
  </si>
  <si>
    <t>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t>
  </si>
  <si>
    <t>[USA] Tallahassee</t>
  </si>
  <si>
    <t>https://upload.wikimedia.org/wikipedia/commons/thumb/1/12/Flag_of_Tallahassee%2C_Florida_%282020%29.svg/320px-Flag_of_Tallahassee%2C_Florida_%282020%29.svg.png</t>
  </si>
  <si>
    <t>https://upload.wikimedia.org/wikipedia/commons/thumb/1/12/Flag_of_Tallahassee%2C_Florida_%282020%29.svg/640px-Flag_of_Tallahassee%2C_Florida_%282020%29.svg.png</t>
  </si>
  <si>
    <t>https://en.wikipedia.org/wiki/Tallahassee,_Florida#Flag</t>
  </si>
  <si>
    <t>The current flag incorporates a stylized 5-point star and the city name on a white background.</t>
  </si>
  <si>
    <t>[USA] Tampa</t>
  </si>
  <si>
    <t>https://upload.wikimedia.org/wikipedia/commons/thumb/2/20/Flag_of_Tampa%2C_Florida.svg/640px-Flag_of_Tampa%2C_Florida.svg.png</t>
  </si>
  <si>
    <t>https://en.wikipedia.org/wiki/Flag_of_Tampa,_Florida</t>
  </si>
  <si>
    <t>A non-quadrilateral flag adopted in 1930. The colors are inspired by the national flags of the immigrants who settled the area: France, Great Britain, and the United States (red, white and blue); Italy (green, white, and red); and Spain (red and yellow).</t>
  </si>
  <si>
    <t>https://upload.wikimedia.org/wikipedia/commons/thumb/9/9e/Flag_of_Tennessee.svg/383px-Flag_of_Tennessee.svg.png</t>
  </si>
  <si>
    <t>https://upload.wikimedia.org/wikipedia/commons/thumb/9/9e/Flag_of_Tennessee.svg/2560px-Flag_of_Tennessee.svg.png</t>
  </si>
  <si>
    <t>https://en.wikipedia.org/wiki/Flag_of_Tennessee</t>
  </si>
  <si>
    <t xml:space="preserve">1905 </t>
  </si>
  <si>
    <t>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t>
  </si>
  <si>
    <t>[USA] Tennessee Grand Assembly</t>
  </si>
  <si>
    <t>https://upload.wikimedia.org/wikipedia/commons/thumb/b/b1/Flag_of_the_General_Assembly_of_Tennessee.svg/640px-Flag_of_the_General_Assembly_of_Tennessee.svg.png</t>
  </si>
  <si>
    <t>https://upload.wikimedia.org/wikipedia/commons/thumb/b/b1/Flag_of_the_General_Assembly_of_Tennessee.svg/2560px-Flag_of_the_General_Assembly_of_Tennessee.svg.png</t>
  </si>
  <si>
    <t>https://sos.tn.gov/civics/pages/tennessee-state-symbols</t>
  </si>
  <si>
    <t>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t>
  </si>
  <si>
    <t>State Legislature</t>
  </si>
  <si>
    <t>https://upload.wikimedia.org/wikipedia/commons/thumb/f/f7/Flag_of_Texas.svg/383px-Flag_of_Texas.svg.png</t>
  </si>
  <si>
    <t>https://upload.wikimedia.org/wikipedia/commons/thumb/f/f7/Flag_of_Texas.svg/2560px-Flag_of_Texas.svg.png</t>
  </si>
  <si>
    <t>https://en.wikipedia.org/wiki/Flag_of_Texas</t>
  </si>
  <si>
    <t xml:space="preserve">1839 </t>
  </si>
  <si>
    <t>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t>
  </si>
  <si>
    <t>[USA] The Bronx</t>
  </si>
  <si>
    <t>https://upload.wikimedia.org/wikipedia/commons/thumb/3/3d/Flag_of_Borough_of_the_Bronx.svg/320px-Flag_of_Borough_of_the_Bronx.svg.png</t>
  </si>
  <si>
    <t>https://upload.wikimedia.org/wikipedia/commons/thumb/3/3d/Flag_of_Borough_of_the_Bronx.svg/640px-Flag_of_Borough_of_the_Bronx.svg.png</t>
  </si>
  <si>
    <t>https://en.wikipedia.org/wiki/Flags_of_New_York_City#The_Bronx</t>
  </si>
  <si>
    <t>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t>
  </si>
  <si>
    <t>[USA] Topeka</t>
  </si>
  <si>
    <t>https://upload.wikimedia.org/wikipedia/commons/thumb/6/6c/Flag_of_Topeka%2C_Kansas.svg/640px-Flag_of_Topeka%2C_Kansas.svg.png</t>
  </si>
  <si>
    <t>https://upload.wikimedia.org/wikipedia/commons/thumb/6/6c/Flag_of_Topeka%2C_Kansas.svg/1024px-Flag_of_Topeka%2C_Kansas.svg.png</t>
  </si>
  <si>
    <t>https://www.visittopeka.com/topeka-flag/meaning/</t>
  </si>
  <si>
    <t>A vertical bicolour of white and blue with a nine petals sunflower containing a green arrow pointing to a star at the right corner.</t>
  </si>
  <si>
    <t>[USA] Trenton</t>
  </si>
  <si>
    <t>https://upload.wikimedia.org/wikipedia/commons/thumb/c/c6/Flag_of_Trenton%2C_New_Jersey.svg/320px-Flag_of_Trenton%2C_New_Jersey.svg.png</t>
  </si>
  <si>
    <t>https://upload.wikimedia.org/wikipedia/commons/thumb/c/c6/Flag_of_Trenton%2C_New_Jersey.svg/800px-Flag_of_Trenton%2C_New_Jersey.svg.png</t>
  </si>
  <si>
    <t>https://www.trentonnj.org/495/Flag</t>
  </si>
  <si>
    <t>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t>
  </si>
  <si>
    <t>[USA] Tucson</t>
  </si>
  <si>
    <t>https://upload.wikimedia.org/wikipedia/commons/thumb/b/b1/Flag_of_Tucson%2C_Arizona.svg/320px-Flag_of_Tucson%2C_Arizona.svg.png</t>
  </si>
  <si>
    <t>https://upload.wikimedia.org/wikipedia/commons/thumb/b/b1/Flag_of_Tucson%2C_Arizona.svg/2560px-Flag_of_Tucson%2C_Arizona.svg.png</t>
  </si>
  <si>
    <t>https://en.wikipedia.org/wiki/Flag_of_Tucson</t>
  </si>
  <si>
    <t>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t>
  </si>
  <si>
    <t>[USA] Tulsa</t>
  </si>
  <si>
    <t>https://upload.wikimedia.org/wikipedia/commons/thumb/1/13/Flag_of_Tulsa%2C_Oklahoma_%282018%29.svg/320px-Flag_of_Tulsa%2C_Oklahoma_%282018%29.svg.png</t>
  </si>
  <si>
    <t>https://upload.wikimedia.org/wikipedia/commons/thumb/1/13/Flag_of_Tulsa%2C_Oklahoma_%282018%29.svg/2560px-Flag_of_Tulsa%2C_Oklahoma_%282018%29.svg.png</t>
  </si>
  <si>
    <t>https://en.wikipedia.org/wiki/Flag_of_Tulsa</t>
  </si>
  <si>
    <t>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t>
  </si>
  <si>
    <t>[USA] Union City (Indiana)</t>
  </si>
  <si>
    <t>https://upload.wikimedia.org/wikipedia/commons/thumb/d/d4/Flag_of_Union_City%2C_Indiana.svg/640px-Flag_of_Union_City%2C_Indiana.svg.png</t>
  </si>
  <si>
    <t>https://upload.wikimedia.org/wikipedia/commons/thumb/d/d4/Flag_of_Union_City%2C_Indiana.svg/2560px-Flag_of_Union_City%2C_Indiana.svg.png</t>
  </si>
  <si>
    <t>https://en.wikipedia.org/wiki/Union_City,_Indiana#Flag</t>
  </si>
  <si>
    <t>The design features a red background with a blue stripe, surrounding a white skinny stripe. The colors represent the United States. On the center is a big white star on the center of the state outlines of Indiana and Ohio, which represent the city's location and ties to both states.</t>
  </si>
  <si>
    <t>[USA] Union Jack</t>
  </si>
  <si>
    <t>https://upload.wikimedia.org/wikipedia/commons/thumb/e/e5/Jack_of_the_United_States.svg/640px-Jack_of_the_United_States.svg.png</t>
  </si>
  <si>
    <t>https://upload.wikimedia.org/wikipedia/commons/thumb/e/e5/Jack_of_the_United_States.svg/1280px-Jack_of_the_United_States.svg.png</t>
  </si>
  <si>
    <t>https://en.m.wikipedia.org/wiki/Jack_of_the_United_States</t>
  </si>
  <si>
    <t>1960, 2019</t>
  </si>
  <si>
    <t>50 white five-pointed stars defacing a blue field in 9 rows, alternating between 6 and 5 stars.</t>
  </si>
  <si>
    <t>Military, Naval</t>
  </si>
  <si>
    <t>[USA] United States Army</t>
  </si>
  <si>
    <t>https://upload.wikimedia.org/wikipedia/commons/thumb/e/e6/Flag_of_the_United_States_Army.svg/609px-Flag_of_the_United_States_Army.svg.png</t>
  </si>
  <si>
    <t>https://upload.wikimedia.org/wikipedia/commons/thumb/e/e6/Flag_of_the_United_States_Army.svg/1280px-Flag_of_the_United_States_Army.svg.png</t>
  </si>
  <si>
    <t>https://en.m.wikipedia.org/wiki/Flag_of_the_United_States_Army</t>
  </si>
  <si>
    <t>A blue replica of the War Office Seal set on a white field. Beneath the seal is a broad scarlet scroll bearing the inscription in white letters, 'UNITED STATES ARMY'. Beneath the scroll, in blue sans serif Arabic numerals, is '1775'</t>
  </si>
  <si>
    <t>[USA] United States Coast Guard</t>
  </si>
  <si>
    <t>https://upload.wikimedia.org/wikipedia/commons/thumb/f/f8/Flag_of_the_United_States_Coast_Guard.svg/612px-Flag_of_the_United_States_Coast_Guard.svg.png</t>
  </si>
  <si>
    <t>https://upload.wikimedia.org/wikipedia/commons/thumb/f/f8/Flag_of_the_United_States_Coast_Guard.svg/1280px-Flag_of_the_United_States_Coast_Guard.svg.png</t>
  </si>
  <si>
    <t>https://en.m.wikipedia.org/wiki/Flag_of_the_United_States_Coast_Guard</t>
  </si>
  <si>
    <t>\nA white field with a dark blue U.S. Great Seal. The shield on the eagle's breast has a blue chief over vertical red and white stripes. Inscribed in an arc above the eagle is 'UNITED STATES COAST GUARD'; below the eagle is 'SEMPER PARATUS' and beneath that are the Arabic numerals '1790'.</t>
  </si>
  <si>
    <t>[USA] United States Navy</t>
  </si>
  <si>
    <t>https://upload.wikimedia.org/wikipedia/commons/thumb/e/e9/Flag_of_the_United_States_Navy.svg/609px-Flag_of_the_United_States_Navy.svg.png</t>
  </si>
  <si>
    <t>https://upload.wikimedia.org/wikipedia/commons/thumb/e/e9/Flag_of_the_United_States_Navy.svg/1280px-Flag_of_the_United_States_Navy.svg.png</t>
  </si>
  <si>
    <t>https://en.m.wikipedia.org/wiki/Flag_of_the_United_States_Navy</t>
  </si>
  <si>
    <t>The flag of the United States Navy consists of the seal of the U.S. Department of the Navy in the center, above a yellow scroll inscribed 'United States Navy' in dark blue letters, against a dark blue background.</t>
  </si>
  <si>
    <t>https://upload.wikimedia.org/wikipedia/commons/thumb/f/f6/Flag_of_Utah.svg/383px-Flag_of_Utah.svg.png</t>
  </si>
  <si>
    <t>https://upload.wikimedia.org/wikipedia/commons/thumb/f/f6/Flag_of_Utah.svg/2560px-Flag_of_Utah.svg.png</t>
  </si>
  <si>
    <r>
      <t>https</t>
    </r>
    <r>
      <rPr>
        <sz val="10"/>
        <color rgb="FFD4D4D4"/>
        <rFont val="Aptos Narrow"/>
        <family val="2"/>
        <scheme val="minor"/>
      </rPr>
      <t>:</t>
    </r>
    <r>
      <rPr>
        <sz val="10"/>
        <color rgb="FF404040"/>
        <rFont val="Aptos Narrow"/>
        <family val="2"/>
        <scheme val="minor"/>
      </rPr>
      <t>//</t>
    </r>
    <r>
      <rPr>
        <sz val="10"/>
        <color rgb="FF505050"/>
        <rFont val="Aptos Narrow"/>
        <family val="2"/>
        <scheme val="minor"/>
      </rPr>
      <t>en.wikipedia.org/wiki/Flag_of_Utah</t>
    </r>
  </si>
  <si>
    <t xml:space="preserve">2024 </t>
  </si>
  <si>
    <t>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t>
  </si>
  <si>
    <t>[USA] Vermont</t>
  </si>
  <si>
    <t>https://upload.wikimedia.org/wikipedia/commons/thumb/4/49/Flag_of_Vermont.svg/383px-Flag_of_Vermont.svg.png</t>
  </si>
  <si>
    <t>https://upload.wikimedia.org/wikipedia/commons/thumb/4/49/Flag_of_Vermont.svg/2560px-Flag_of_Vermont.svg.png</t>
  </si>
  <si>
    <t>https://en.wikipedia.org/wiki/Flag_of_Vermont</t>
  </si>
  <si>
    <t xml:space="preserve">1923 </t>
  </si>
  <si>
    <t>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t>
  </si>
  <si>
    <t>https://upload.wikimedia.org/wikipedia/commons/thumb/4/47/Flag_of_Virginia.svg/383px-Flag_of_Virginia.svg.png</t>
  </si>
  <si>
    <t>https://upload.wikimedia.org/wikipedia/commons/thumb/4/47/Flag_of_Virginia.svg/2560px-Flag_of_Virginia.svg.png</t>
  </si>
  <si>
    <t>https://en.wikipedia.org/wiki/Flag_and_seal_of_Virginia</t>
  </si>
  <si>
    <t>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t>
  </si>
  <si>
    <t>https://upload.wikimedia.org/wikipedia/commons/thumb/5/54/Flag_of_Washington.svg/383px-Flag_of_Washington.svg.png</t>
  </si>
  <si>
    <t>https://upload.wikimedia.org/wikipedia/commons/thumb/5/54/Flag_of_Washington.svg/2560px-Flag_of_Washington.svg.png</t>
  </si>
  <si>
    <t>https://en.wikipedia.org/wiki/Flag_of_Washington</t>
  </si>
  <si>
    <t xml:space="preserve">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t>
  </si>
  <si>
    <t>[USA] Washington, D.C.</t>
  </si>
  <si>
    <t>https://upload.wikimedia.org/wikipedia/commons/thumb/0/03/Flag_of_Washington%2C_D.C.svg/255px-Flag_of_Washington%2C_D.C.svg.png</t>
  </si>
  <si>
    <t>https://upload.wikimedia.org/wikipedia/commons/thumb/0/03/Flag_of_Washington%2C_D.C.svg/2560px-Flag_of_Washington%2C_D.C.svg.png</t>
  </si>
  <si>
    <t>https://en.wikipedia.org/wiki/Flag_of_Washington,_D.C.</t>
  </si>
  <si>
    <t xml:space="preserve">1938 </t>
  </si>
  <si>
    <t>The flag of Washington, D.C., consists of three red stars above two red bars on a white background. It is an armorial banner based on the coat of arms granted to Lawrence Washington (George Washington's 3rd great-grandfather) of Sulgrave Manor Northamptonshire, England, in 1592.</t>
  </si>
  <si>
    <t>Federal District</t>
  </si>
  <si>
    <t>https://upload.wikimedia.org/wikipedia/commons/thumb/2/22/Flag_of_West_Virginia.svg/383px-Flag_of_West_Virginia.svg.png</t>
  </si>
  <si>
    <t>https://upload.wikimedia.org/wikipedia/commons/thumb/2/22/Flag_of_West_Virginia.svg/2560px-Flag_of_West_Virginia.svg.png</t>
  </si>
  <si>
    <t>https://en.wikipedia.org/wiki/Flag_of_West_Virginia</t>
  </si>
  <si>
    <t xml:space="preserve">1929 </t>
  </si>
  <si>
    <t>[USA] Westhampton</t>
  </si>
  <si>
    <t>https://upload.wikimedia.org/wikipedia/en/0/0b/Flag_of_Westhampton%2C_Massachusetts.png</t>
  </si>
  <si>
    <t>https://www.gazettenet.com/westhampton-has-a-flag-10517071</t>
  </si>
  <si>
    <t>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t>
  </si>
  <si>
    <t>[USA] Wichita</t>
  </si>
  <si>
    <t>https://upload.wikimedia.org/wikipedia/commons/thumb/f/f0/Flag_of_Wichita%2C_Kansas.svg/640px-Flag_of_Wichita%2C_Kansas.svg.png</t>
  </si>
  <si>
    <t>https://upload.wikimedia.org/wikipedia/commons/thumb/f/f0/Flag_of_Wichita%2C_Kansas.svg/2560px-Flag_of_Wichita%2C_Kansas.svg.png</t>
  </si>
  <si>
    <t>https://en.m.wikipedia.org/wiki/Flag_of_Wichita,_Kansas</t>
  </si>
  <si>
    <t>[USA] Wilmington</t>
  </si>
  <si>
    <t>https://upload.wikimedia.org/wikipedia/commons/thumb/5/58/Flag_of_the_City_of_Wilmington.png/640px-Flag_of_the_City_of_Wilmington.png</t>
  </si>
  <si>
    <t>https://upload.wikimedia.org/wikipedia/commons/5/58/Flag_of_the_City_of_Wilmington.png</t>
  </si>
  <si>
    <t>https://en.m.wikipedia.org/wiki/Wilmington,_Delaware</t>
  </si>
  <si>
    <t>The flag is inspired by the Swedish flag as Wilmington was the location of the first Swedish settlement in North America. The seal of the city is placed where the two bands meet.</t>
  </si>
  <si>
    <t>https://upload.wikimedia.org/wikipedia/commons/thumb/2/22/Flag_of_Wisconsin.svg/400px-Flag_of_Wisconsin.svg.png</t>
  </si>
  <si>
    <t>https://upload.wikimedia.org/wikipedia/commons/thumb/2/22/Flag_of_Wisconsin.svg/2560px-Flag_of_Wisconsin.svg.png</t>
  </si>
  <si>
    <t>https://en.wikipedia.org/wiki/Flag_of_Wisconsin</t>
  </si>
  <si>
    <t>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t>
  </si>
  <si>
    <t>https://upload.wikimedia.org/wikipedia/commons/thumb/b/bc/Flag_of_Wyoming.svg/364px-Flag_of_Wyoming.svg.png</t>
  </si>
  <si>
    <t>https://upload.wikimedia.org/wikipedia/commons/thumb/b/bc/Flag_of_Wyoming.svg/2560px-Flag_of_Wyoming.svg.png</t>
  </si>
  <si>
    <t>https://en.wikipedia.org/wiki/Flag_of_Wyoming</t>
  </si>
  <si>
    <t>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t>
  </si>
  <si>
    <t>[USA] Yorba Linda</t>
  </si>
  <si>
    <t>https://upload.wikimedia.org/wikipedia/commons/thumb/f/f1/Flag_of_Yorba_Linda%2C_California.svg/320px-Flag_of_Yorba_Linda%2C_California.svg.png</t>
  </si>
  <si>
    <t>https://upload.wikimedia.org/wikipedia/commons/thumb/f/f1/Flag_of_Yorba_Linda%2C_California.svg/2560px-Flag_of_Yorba_Linda%2C_California.svg.png</t>
  </si>
  <si>
    <t>https://www.yorbalindaca.gov/826/City-Flag</t>
  </si>
  <si>
    <t>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t>
  </si>
  <si>
    <t>United States</t>
  </si>
  <si>
    <t>https://i.ibb.co/2nMDyx6/USA-Flag.png</t>
  </si>
  <si>
    <t>https://upload.wikimedia.org/wikipedia/en/thumb/a/a4/Flag_of_the_United_States.svg/2560px-Flag_of_the_United_States.svg.png</t>
  </si>
  <si>
    <t>https://en.wikipedia.org/wiki/Flag_of_United_States</t>
  </si>
  <si>
    <t xml:space="preserve">1960 </t>
  </si>
  <si>
    <t>The flag's 13 red and white stripes represent the 13 original colonies. Its 50 white stars on a blue background represent the 50 states.</t>
  </si>
  <si>
    <t>3a</t>
  </si>
  <si>
    <t>3d</t>
  </si>
  <si>
    <t>[USA] Other</t>
  </si>
  <si>
    <t>[TTO] Port of Spain</t>
  </si>
  <si>
    <t>https://upload.wikimedia.org/wikipedia/commons/thumb/8/83/Flag_of_Port_of_Spain.png/640px-Flag_of_Port_of_Spain.png</t>
  </si>
  <si>
    <t>https://upload.wikimedia.org/wikipedia/commons/8/83/Flag_of_Port_of_Spain.png</t>
  </si>
  <si>
    <t>https://en.wikipedia.org/wiki/Port_of_Spain</t>
  </si>
  <si>
    <t>[BMU] St. George's</t>
  </si>
  <si>
    <t>https://upload.wikimedia.org/wikipedia/commons/e/ec/Flag_of_St._George%27s%2C_Bermuda.png</t>
  </si>
  <si>
    <t>https://en.wikipedia.org/wiki/St._George%27s,_Bermuda</t>
  </si>
  <si>
    <t>Bermuda</t>
  </si>
  <si>
    <t>https://upload.wikimedia.org/wikipedia/commons/thumb/b/bf/Flag_of_Bermuda.svg/640px-Flag_of_Bermuda.svg.png</t>
  </si>
  <si>
    <t>https://upload.wikimedia.org/wikipedia/commons/thumb/b/bf/Flag_of_Bermuda.svg/2560px-Flag_of_Bermuda.svg.png</t>
  </si>
  <si>
    <t>https://en.wikipedia.org/wiki/Flag_of_Bermuda</t>
  </si>
  <si>
    <t>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t>
  </si>
  <si>
    <t>[BMU]</t>
  </si>
  <si>
    <t>[SAB] Saba (1816-1920)</t>
  </si>
  <si>
    <t>https://web.archive.org/web/20130602192253im_/http://www.ctv.es/USERS/jolle/ant_sab4.gif</t>
  </si>
  <si>
    <t>https://web.archive.org/web/20130602192253/http://www.ctv.es/USERS/jolle/antilla2.htm</t>
  </si>
  <si>
    <t>1816</t>
  </si>
  <si>
    <t>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t>
  </si>
  <si>
    <t>Saba</t>
  </si>
  <si>
    <t>https://upload.wikimedia.org/wikipedia/commons/thumb/5/5a/Flag_of_Saba.svg/383px-Flag_of_Saba.svg.png</t>
  </si>
  <si>
    <t>https://upload.wikimedia.org/wikipedia/commons/thumb/5/5a/Flag_of_Saba.svg/2560px-Flag_of_Saba.svg.png</t>
  </si>
  <si>
    <t>https://en.wikipedia.org/wiki/Flag_of_Saba_(island)</t>
  </si>
  <si>
    <t>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t>
  </si>
  <si>
    <t>English, Dutch</t>
  </si>
  <si>
    <t>[SAB]</t>
  </si>
  <si>
    <t>[SAB] Other</t>
  </si>
  <si>
    <t>Nicaragua</t>
  </si>
  <si>
    <t>https://i.ibb.co/R2hQ30H/Nicaragua-Flag.png</t>
  </si>
  <si>
    <t>https://upload.wikimedia.org/wikipedia/commons/thumb/1/19/Flag_of_Nicaragua.svg/2560px-Flag_of_Nicaragua.svg.png</t>
  </si>
  <si>
    <t>https://en.wikipedia.org/wiki/Flag_of_Nicaragua</t>
  </si>
  <si>
    <t xml:space="preserve">1908, 1971 </t>
  </si>
  <si>
    <t>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t>
  </si>
  <si>
    <t>[NIC] Estelí</t>
  </si>
  <si>
    <t>https://upload.wikimedia.org/wikipedia/commons/thumb/2/2e/Flag_of_Esteli.svg/1024px-Flag_of_Esteli.svg.png</t>
  </si>
  <si>
    <t>https://upload.wikimedia.org/wikipedia/commons/thumb/2/2e/Flag_of_Esteli.svg/2560px-Flag_of_Esteli.svg.png</t>
  </si>
  <si>
    <t>https://en.wikipedia.org/wiki/Estelí_Department</t>
  </si>
  <si>
    <t>The flag of the department contains a horizontal tricolour of red, white and green. Its flag is very similar to the flag of Hungary, but the colours are lighter and there is a different proportion.</t>
  </si>
  <si>
    <t>Department</t>
  </si>
  <si>
    <t>[NIC]</t>
  </si>
  <si>
    <t>Mexico</t>
  </si>
  <si>
    <t>https://upload.wikimedia.org/wikipedia/commons/thumb/f/fc/Flag_of_Mexico.svg/2560px-Flag_of_Mexico.svg.png</t>
  </si>
  <si>
    <t>https://en.wikipedia.org/wiki/Flag_of_Mexico</t>
  </si>
  <si>
    <t>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t>
  </si>
  <si>
    <t>[MEX] Baja California Sur</t>
  </si>
  <si>
    <t>https://upload.wikimedia.org/wikipedia/commons/thumb/9/9c/Flag_of_Baja_California_Sur.svg/640px-Flag_of_Baja_California_Sur.svg.png</t>
  </si>
  <si>
    <t>https://en.m.wikipedia.org/wiki/Flag_of_Baja_California_Sur</t>
  </si>
  <si>
    <t>The State Flag consists of a white rectangle with a ratio of four to seven between the width and length; in the center it bears the State Coat of arms, placed in such a way that it occupies three-quarters of the width.</t>
  </si>
  <si>
    <t>[MEX] Chan Santa Cruz</t>
  </si>
  <si>
    <t>https://upload.wikimedia.org/wikipedia/commons/thumb/c/ca/Flag_of_Chan_Santa_Cruz.svg/640px-Flag_of_Chan_Santa_Cruz.svg.png</t>
  </si>
  <si>
    <t>https://upload.wikimedia.org/wikipedia/commons/thumb/c/ca/Flag_of_Chan_Santa_Cruz.svg/1280px-Flag_of_Chan_Santa_Cruz.svg.png</t>
  </si>
  <si>
    <t>https://en.m.wikipedia.org/wiki/Chan_Santa_Cruz</t>
  </si>
  <si>
    <t>A red field with three white crosses.</t>
  </si>
  <si>
    <t>[MEX] Durango</t>
  </si>
  <si>
    <t>https://upload.wikimedia.org/wikipedia/commons/thumb/7/70/Flag_of_Durango.svg/640px-Flag_of_Durango.svg.png</t>
  </si>
  <si>
    <t>https://upload.wikimedia.org/wikipedia/commons/thumb/7/70/Flag_of_Durango.svg/2560px-Flag_of_Durango.svg.png</t>
  </si>
  <si>
    <t>https://en.m.wikipedia.org/wiki/Durango</t>
  </si>
  <si>
    <t>The Durango coat of arms on a white field.</t>
  </si>
  <si>
    <t>[MEX] Guanajuato</t>
  </si>
  <si>
    <t>https://upload.wikimedia.org/wikipedia/commons/thumb/e/e0/Flag_of_Guanajuato.svg/640px-Flag_of_Guanajuato.svg.png</t>
  </si>
  <si>
    <t>https://upload.wikimedia.org/wikipedia/commons/thumb/e/e0/Flag_of_Guanajuato.svg/1024px-Flag_of_Guanajuato.svg.png</t>
  </si>
  <si>
    <t>https://en.m.wikipedia.org/wiki/Flag_of_Guanajuato</t>
  </si>
  <si>
    <t>The State Flag consists of a white rectangle with a ratio of four to seven between the width and length; in the center it bears the State Coat of arms with a golden mark, placed in such a way that it occupies three-quarters of the width.</t>
  </si>
  <si>
    <t>[MEX] Guerrero</t>
  </si>
  <si>
    <t>https://upload.wikimedia.org/wikipedia/commons/thumb/b/b8/Flag_of_Guerrero.svg/640px-Flag_of_Guerrero.svg.png</t>
  </si>
  <si>
    <t>https://upload.wikimedia.org/wikipedia/commons/thumb/b/b8/Flag_of_Guerrero.svg/2560px-Flag_of_Guerrero.svg.png</t>
  </si>
  <si>
    <t>https://vexillology.fandom.com/wiki/Guerrero</t>
  </si>
  <si>
    <t>Coat of arms of Guerrero on a white field. The coat of arms of Guerrero was adopted in 1951. Its shield is charged with a Jaguar warrior; the crest shows an Aztec headdress</t>
  </si>
  <si>
    <t>[MEX] Jalisco</t>
  </si>
  <si>
    <t>https://upload.wikimedia.org/wikipedia/commons/thumb/2/2b/Flag_of_Jalisco.svg/640px-Flag_of_Jalisco.svg.png</t>
  </si>
  <si>
    <t>https://upload.wikimedia.org/wikipedia/commons/thumb/2/2b/Flag_of_Jalisco.svg/1280px-Flag_of_Jalisco.svg.png</t>
  </si>
  <si>
    <t>https://en.m.wikipedia.org/wiki/Flag_of_Jalisco</t>
  </si>
  <si>
    <t xml:space="preserve">It is colored blue and gold and bears the State Emblem in the center. The emblem has a diameter of three-quarters the width of the stripes. The ratio of the flag is 4:7. </t>
  </si>
  <si>
    <t>[MEX] Mexico Naval Jack</t>
  </si>
  <si>
    <t>https://en.m.wikipedia.org/wiki/Mexican_Navy</t>
  </si>
  <si>
    <t>A diagonal tricolor of white, green, red, with a thin anchor in the center. Three eight-pointed gold stars are in the canton, and the bottom two corners.</t>
  </si>
  <si>
    <t>[MEX] Querétaro</t>
  </si>
  <si>
    <t>https://upload.wikimedia.org/wikipedia/commons/thumb/1/18/Flag_of_Queretaro.svg/640px-Flag_of_Queretaro.svg.png</t>
  </si>
  <si>
    <t>https://upload.wikimedia.org/wikipedia/commons/thumb/1/18/Flag_of_Queretaro.svg/1280px-Flag_of_Queretaro.svg.png</t>
  </si>
  <si>
    <t>https://en.m.wikipedia.org/wiki/Flag_of_Quer%C3%A9taro</t>
  </si>
  <si>
    <t>[MEX] Quintana Roo</t>
  </si>
  <si>
    <t>https://upload.wikimedia.org/wikipedia/commons/thumb/a/a0/Flag_of_Quintana_Roo.svg/640px-Flag_of_Quintana_Roo.svg.png</t>
  </si>
  <si>
    <t>https://upload.wikimedia.org/wikipedia/commons/thumb/a/a0/Flag_of_Quintana_Roo.svg/1280px-Flag_of_Quintana_Roo.svg.png</t>
  </si>
  <si>
    <t>https://en.m.wikipedia.org/wiki/Flag_of_Quintana_Roo</t>
  </si>
  <si>
    <t>[MEX] Republic of the Rio Grande (1840)</t>
  </si>
  <si>
    <t>https://upload.wikimedia.org/wikipedia/commons/thumb/2/20/Flag_of_the_Republic_of_the_Rio_Grande_%28historical%29.svg/640px-Flag_of_the_Republic_of_the_Rio_Grande_%28historical%29.svg.png</t>
  </si>
  <si>
    <t>https://upload.wikimedia.org/wikipedia/commons/thumb/2/20/Flag_of_the_Republic_of_the_Rio_Grande_%28historical%29.svg/1280px-Flag_of_the_Republic_of_the_Rio_Grande_%28historical%29.svg.png</t>
  </si>
  <si>
    <t>https://en.wikipedia.org/wiki/Flag_of_the_Republic_of_the_Rio_Grande</t>
  </si>
  <si>
    <t>One-third of the hoist is blue containing three white stars. The remaining field is divided horizontally into three bars: white on top, red in the middle, and black on the bottom.  The three stars represent the three states that seceded: Coahuila, Nuevo León, and Tamaulipas.</t>
  </si>
  <si>
    <t>[MEX] Tlaxcala</t>
  </si>
  <si>
    <t>https://upload.wikimedia.org/wikipedia/commons/thumb/2/26/Flag_of_Tlaxcala.svg/640px-Flag_of_Tlaxcala.svg.png</t>
  </si>
  <si>
    <t>https://upload.wikimedia.org/wikipedia/commons/thumb/2/26/Flag_of_Tlaxcala.svg/1280px-Flag_of_Tlaxcala.svg.png</t>
  </si>
  <si>
    <t>https://en.wikipedia.org/wiki/Flag_of_Tlaxcala</t>
  </si>
  <si>
    <t>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t>
  </si>
  <si>
    <t>[MEX] Yucatan</t>
  </si>
  <si>
    <t>https://upload.wikimedia.org/wikipedia/commons/thumb/2/26/Flag_of_the_Republic_of_Yucatan.svg/640px-Flag_of_the_Republic_of_Yucatan.svg.png</t>
  </si>
  <si>
    <t>https://upload.wikimedia.org/wikipedia/commons/thumb/2/26/Flag_of_the_Republic_of_Yucatan.svg/2560px-Flag_of_the_Republic_of_Yucatan.svg.png</t>
  </si>
  <si>
    <t>https://en.wikipedia.org/wiki/Flag_of_Yucatán</t>
  </si>
  <si>
    <t>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t>
  </si>
  <si>
    <t>https://upload.wikimedia.org/wikipedia/commons/thumb/a/aa/Naval_jack_of_Mexico.svg/480px-Naval_jack_of_Mexico.svg.png</t>
  </si>
  <si>
    <t>[MEX]</t>
  </si>
  <si>
    <t>[LCA] British Colony of Saint Lucia (1939-1967)</t>
  </si>
  <si>
    <t>https://upload.wikimedia.org/wikipedia/commons/thumb/0/0b/Flag_of_Saint_Lucia_%281939%E2%80%931967%29.svg/640px-Flag_of_Saint_Lucia_%281939%E2%80%931967%29.svg.png</t>
  </si>
  <si>
    <t>https://upload.wikimedia.org/wikipedia/commons/thumb/0/0b/Flag_of_Saint_Lucia_%281939%E2%80%931967%29.svg/2560px-Flag_of_Saint_Lucia_%281939%E2%80%931967%29.svg.png</t>
  </si>
  <si>
    <t>https://en.wikipedia.org/wiki/Flag_of_Saint_Lucia</t>
  </si>
  <si>
    <t>1939</t>
  </si>
  <si>
    <t>A British Blue Ensign defaced with the arms of the colony. This consisted of a black shield featuring two sticks of bamboo forming a cross, with two Tudor roses symbolising England and two fleurs-de-lis symbolising France occupying the four quadrants.</t>
  </si>
  <si>
    <t>Saint Lucia</t>
  </si>
  <si>
    <t>https://i.ibb.co/J3bSB6k/Saint-Lucia-Flag.png</t>
  </si>
  <si>
    <t>https://upload.wikimedia.org/wikipedia/commons/thumb/9/9f/Flag_of_Saint_Lucia.svg/2560px-Flag_of_Saint_Lucia.svg.png</t>
  </si>
  <si>
    <t xml:space="preserve">1967, 2002 </t>
  </si>
  <si>
    <t>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t>
  </si>
  <si>
    <t>[LCA] Other</t>
  </si>
  <si>
    <t>Saint Kitts and Nevis</t>
  </si>
  <si>
    <t>https://i.ibb.co/XJ1hgrf/Saint-Kitts-Flag.png</t>
  </si>
  <si>
    <t>https://upload.wikimedia.org/wikipedia/commons/thumb/f/fe/Flag_of_Saint_Kitts_and_Nevis.svg/2560px-Flag_of_Saint_Kitts_and_Nevis.svg.png</t>
  </si>
  <si>
    <t>https://en.wikipedia.org/wiki/Flag_of_Saint_Kitts_and_Nevis</t>
  </si>
  <si>
    <t xml:space="preserve">1983 </t>
  </si>
  <si>
    <t>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t>
  </si>
  <si>
    <t>[KNA] Nevis</t>
  </si>
  <si>
    <t>https://upload.wikimedia.org/wikipedia/commons/thumb/3/33/Flag_of_Nevis.svg/640px-Flag_of_Nevis.svg.png</t>
  </si>
  <si>
    <t>https://upload.wikimedia.org/wikipedia/commons/thumb/3/33/Flag_of_Nevis.svg/1280px-Flag_of_Nevis.svg.png</t>
  </si>
  <si>
    <t>https://en.m.wikipedia.org/wiki/Flag_of_Saint_Kitts_and_Nevis#Flag_of_Nevis</t>
  </si>
  <si>
    <t>The golden field stands for sunshine. The central triangle represents the conical shape of Nevis, with the blue being the ocean; the green being the verdant slopes of the island; and the white being the clouds that usually wreathe Nevis Peak</t>
  </si>
  <si>
    <t>[KNA]</t>
  </si>
  <si>
    <t>[JAM] Kingston</t>
  </si>
  <si>
    <t>https://www.crwflags.com/fotw/images/j/jm-ki.gif</t>
  </si>
  <si>
    <t>https://www.crwflags.com/fotw/flags/jm-ki.html</t>
  </si>
  <si>
    <t>1923</t>
  </si>
  <si>
    <t>Flag of Kingston and St. Andrew Corporation. Even if the two Parishes were amalgamated in 1923, Kingston as a city still has its own flag. It is blue with the arms on a white disk and a ribbon with the words 'City of Kingston' below</t>
  </si>
  <si>
    <t>Jamaica</t>
  </si>
  <si>
    <t>https://i.ibb.co/dQKdSD4/Jamaica-Flag.png</t>
  </si>
  <si>
    <t>https://upload.wikimedia.org/wikipedia/commons/thumb/0/0a/Flag_of_Jamaica.svg/2560px-Flag_of_Jamaica.svg.png</t>
  </si>
  <si>
    <t>https://en.wikipedia.org/wiki/Flag_of_Jamaica</t>
  </si>
  <si>
    <t>Black depicts the strength and creativity of the people; Gold, the natural wealth and beauty of sunlight; and green, hope and agricultural resources.</t>
  </si>
  <si>
    <t>Haiti</t>
  </si>
  <si>
    <t>https://i.ibb.co/M596JFL/Haiti-Flag.png</t>
  </si>
  <si>
    <t>https://upload.wikimedia.org/wikipedia/commons/thumb/5/56/Flag_of_Haiti.svg/2560px-Flag_of_Haiti.svg.png</t>
  </si>
  <si>
    <t>https://en.wikipedia.org/wiki/Flag_of_Haiti</t>
  </si>
  <si>
    <t xml:space="preserve">1986 </t>
  </si>
  <si>
    <t>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t>
  </si>
  <si>
    <t>French, Creole</t>
  </si>
  <si>
    <t>[HTI] State of Haiti (1806-1811)</t>
  </si>
  <si>
    <t>https://upload.wikimedia.org/wikipedia/commons/thumb/4/4e/Flag_of_Haiti_%281806%E2%80%931811%29.svg/640px-Flag_of_Haiti_%281806%E2%80%931811%29.svg.png</t>
  </si>
  <si>
    <t>https://upload.wikimedia.org/wikipedia/commons/thumb/4/4e/Flag_of_Haiti_%281806%E2%80%931811%29.svg/2560px-Flag_of_Haiti_%281806%E2%80%931811%29.svg.png</t>
  </si>
  <si>
    <t>https://en.wikipedia.org/wiki/State_of_Haiti</t>
  </si>
  <si>
    <t>1806</t>
  </si>
  <si>
    <t>[HTI]</t>
  </si>
  <si>
    <t>[HND] Santa Bárbara</t>
  </si>
  <si>
    <t>https://upload.wikimedia.org/wikipedia/commons/thumb/d/d7/Bandera_de_Santa_Barbara_Honduras.svg/640px-Bandera_de_Santa_Barbara_Honduras.svg.png</t>
  </si>
  <si>
    <t>https://upload.wikimedia.org/wikipedia/commons/thumb/d/d7/Bandera_de_Santa_Barbara_Honduras.svg/2560px-Bandera_de_Santa_Barbara_Honduras.svg.png</t>
  </si>
  <si>
    <t>https://en.wikipedia.org/wiki/Flag_of_Honduras</t>
  </si>
  <si>
    <t>Honduras</t>
  </si>
  <si>
    <t>https://i.ibb.co/tYTg9DF/Honduras-Flag.png</t>
  </si>
  <si>
    <t>https://upload.wikimedia.org/wikipedia/commons/thumb/8/82/Flag_of_Honduras.svg/2560px-Flag_of_Honduras.svg.png</t>
  </si>
  <si>
    <t xml:space="preserve">1866, 2022 </t>
  </si>
  <si>
    <t xml:space="preserve">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t>
  </si>
  <si>
    <t>[HND]</t>
  </si>
  <si>
    <t>Grenada</t>
  </si>
  <si>
    <t>https://i.ibb.co/kyVq14y/Grenada-Flag.png</t>
  </si>
  <si>
    <t>https://upload.wikimedia.org/wikipedia/commons/thumb/b/bc/Flag_of_Grenada.svg/2560px-Flag_of_Grenada.svg.png</t>
  </si>
  <si>
    <t>https://en.wikipedia.org/wiki/Flag_of_Grenada</t>
  </si>
  <si>
    <t xml:space="preserve">1974 </t>
  </si>
  <si>
    <t>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t>
  </si>
  <si>
    <t>[GRD] Grenada (1967-1974)</t>
  </si>
  <si>
    <t>https://upload.wikimedia.org/wikipedia/commons/thumb/1/17/Flag_of_Grenada_%281967%E2%80%931974%29.svg/640px-Flag_of_Grenada_%281967%E2%80%931974%29.svg.png</t>
  </si>
  <si>
    <t>https://upload.wikimedia.org/wikipedia/commons/thumb/1/17/Flag_of_Grenada_%281967%E2%80%931974%29.svg/2560px-Flag_of_Grenada_%281967%E2%80%931974%29.svg.png</t>
  </si>
  <si>
    <t>1967</t>
  </si>
  <si>
    <t>A horizontal tricolour of blue, yellow, and green bands, with a sprig of nutmeg on a white oval at the centre.</t>
  </si>
  <si>
    <t>[GRD]</t>
  </si>
  <si>
    <t>[GRD] Other</t>
  </si>
  <si>
    <t>[GLP] Terre-de-Bas</t>
  </si>
  <si>
    <t>https://www.crwflags.com/fotw/images/g/gp-terb.gif</t>
  </si>
  <si>
    <t>https://www.crwflags.com/fotw/flags/gp-terb.html</t>
  </si>
  <si>
    <t>The flag of Terre-de-Bass is white with the coat of arms and the name of the commune above</t>
  </si>
  <si>
    <t>Guadeloupe</t>
  </si>
  <si>
    <t>https://upload.wikimedia.org/wikipedia/commons/e/e7/Unofficial_flag_of_Guadeloupe_%28local%29.svg</t>
  </si>
  <si>
    <t>https://en.wikipedia.org/wiki/Flag_of_Guadeloupe</t>
  </si>
  <si>
    <t>A locally used unofficial flag, based on the coat of arms of Guadeloupe's capital Basse-Terre has a black or red field with a 30-rayed yellow sun and a green sugarcane, and a blue stripe with three yellow fleurs-de-lis on the top.</t>
  </si>
  <si>
    <t>[GLP]</t>
  </si>
  <si>
    <t>Dominica</t>
  </si>
  <si>
    <t>https://i.ibb.co/zSKKPQc/Dominica-Flag.png</t>
  </si>
  <si>
    <t>https://upload.wikimedia.org/wikipedia/commons/thumb/c/c4/Flag_of_Dominica.svg/2560px-Flag_of_Dominica.svg.png</t>
  </si>
  <si>
    <t>https://en.wikipedia.org/wiki/Flag_of_Dominica</t>
  </si>
  <si>
    <t>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t>
  </si>
  <si>
    <t>[DMA] Dominica (1978-1981)</t>
  </si>
  <si>
    <t>https://upload.wikimedia.org/wikipedia/commons/thumb/6/62/Flag_of_Dominica_%281978%E2%80%931981%29.svg/640px-Flag_of_Dominica_%281978%E2%80%931981%29.svg.png</t>
  </si>
  <si>
    <t>https://upload.wikimedia.org/wikipedia/commons/thumb/6/62/Flag_of_Dominica_%281978%E2%80%931981%29.svg/2560px-Flag_of_Dominica_%281978%E2%80%931981%29.svg.png</t>
  </si>
  <si>
    <t>1978</t>
  </si>
  <si>
    <t>[DMA] Other</t>
  </si>
  <si>
    <t>[CUB] Cuban Revolution (1933)</t>
  </si>
  <si>
    <t>https://upload.wikimedia.org/wikipedia/commons/7/7e/Flag_of_4_September_1933_%28Cuba%29.png</t>
  </si>
  <si>
    <t>https://en.wikipedia.org/wiki/Cuban_Revolution_of_1933</t>
  </si>
  <si>
    <t>1933</t>
  </si>
  <si>
    <t>The Cuban Revolution of 1933, also called the Sergeants' Revolt, was a coup d'etat that occurred in Cuba in September 1933. It began as a revolt of sergeants and enlisted men in the military, who soon allied with student activists in the Directorio Estudiantil Universitario.</t>
  </si>
  <si>
    <t>Cuba</t>
  </si>
  <si>
    <t>https://i.ibb.co/3WB8QRg/Cuba-Flag.png</t>
  </si>
  <si>
    <t>https://upload.wikimedia.org/wikipedia/commons/thumb/b/bd/Flag_of_Cuba.svg/2560px-Flag_of_Cuba.svg.png</t>
  </si>
  <si>
    <t>https://en.wikipedia.org/wiki/Flag_of_Cuba</t>
  </si>
  <si>
    <t>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t>
  </si>
  <si>
    <t>[CUB] Other</t>
  </si>
  <si>
    <t>[CUB]</t>
  </si>
  <si>
    <t>Dominican Republic</t>
  </si>
  <si>
    <t>https://i.ibb.co/vdMS6bk/Dominican-Republic-Flag.png</t>
  </si>
  <si>
    <t>https://upload.wikimedia.org/wikipedia/commons/thumb/9/9f/Flag_of_the_Dominican_Republic.svg/2560px-Flag_of_the_Dominican_Republic.svg.png</t>
  </si>
  <si>
    <t>https://en.wikipedia.org/wiki/Flag_of_the_Dominican_Republic</t>
  </si>
  <si>
    <t xml:space="preserve">1863 </t>
  </si>
  <si>
    <t>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t>
  </si>
  <si>
    <t>[DOM] Distrito Nacional</t>
  </si>
  <si>
    <t>https://upload.wikimedia.org/wikipedia/commons/thumb/a/a6/Bandera_distrito_nacional.png/640px-Bandera_distrito_nacional.png</t>
  </si>
  <si>
    <t>https://upload.wikimedia.org/wikipedia/commons/a/a6/Bandera_distrito_nacional.png</t>
  </si>
  <si>
    <t>https://en.wikipedia.org/wiki/Distrito_Nacional</t>
  </si>
  <si>
    <t>[DOM] Independencia</t>
  </si>
  <si>
    <t>https://upload.wikimedia.org/wikipedia/commons/3/3e/Bandera_de_la_provincia_Independencia.png</t>
  </si>
  <si>
    <t>https://en.wikipedia.org/wiki/Independencia_Province</t>
  </si>
  <si>
    <t>[DOM] Monseñor Nouel</t>
  </si>
  <si>
    <t>https://upload.wikimedia.org/wikipedia/commons/thumb/4/4a/Bandera_de_la_Provincia_Monse%C3%B1or_Nouel.svg/150px-Bandera_de_la_Provincia_Monse%C3%B1or_Nouel.svg.png</t>
  </si>
  <si>
    <t>https://upload.wikimedia.org/wikipedia/commons/thumb/4/4a/Bandera_de_la_Provincia_Monse%C3%B1or_Nouel.svg/2560px-Bandera_de_la_Provincia_Monse%C3%B1or_Nouel.svg.png</t>
  </si>
  <si>
    <t>https://en.wikipedia.org/wiki/Monseñor_Nouel_Province</t>
  </si>
  <si>
    <t>The province is named after Monseñor Dr. Adolfo Alejandro Nouel y Bobadilla (1862-1937), an Archbishop of Santo Domingo who was briefly President of the Republic from 1912 to 1913.</t>
  </si>
  <si>
    <t>[DOM] Puerto Plata</t>
  </si>
  <si>
    <t>https://upload.wikimedia.org/wikipedia/commons/thumb/0/0d/Flag_of_Puerto_Plata_Province.svg/1920px-Flag_of_Puerto_Plata_Province.svg.png</t>
  </si>
  <si>
    <t>https://upload.wikimedia.org/wikipedia/commons/thumb/0/0d/Flag_of_Puerto_Plata_Province.svg/2560px-Flag_of_Puerto_Plata_Province.svg.png</t>
  </si>
  <si>
    <t>https://en.wikipedia.org/wiki/Puerto_Plata_Province</t>
  </si>
  <si>
    <t>[DOM] San Pedro de Macoris</t>
  </si>
  <si>
    <t>https://upload.wikimedia.org/wikipedia/commons/thumb/7/79/Flag_of_San_Pedro_de_Macor%C3%ADs_Province.svg/150px-Flag_of_San_Pedro_de_Macor%C3%ADs_Province.svg.png</t>
  </si>
  <si>
    <t>https://upload.wikimedia.org/wikipedia/commons/thumb/7/79/Flag_of_San_Pedro_de_Macor%C3%ADs_Province.svg/2560px-Flag_of_San_Pedro_de_Macor%C3%ADs_Province.svg.png</t>
  </si>
  <si>
    <t>https://en.wikipedia.org/wiki/San_Pedro_de_Macorís_Province</t>
  </si>
  <si>
    <t>[DOM]</t>
  </si>
  <si>
    <t>[BLZ] Sarteneja</t>
  </si>
  <si>
    <t>https://upload.wikimedia.org/wikipedia/commons/thumb/2/26/Flag_of_Sarteneja%2C_Belize.svg/640px-Flag_of_Sarteneja%2C_Belize.svg.png</t>
  </si>
  <si>
    <t>https://upload.wikimedia.org/wikipedia/commons/thumb/2/26/Flag_of_Sarteneja%2C_Belize.svg/2560px-Flag_of_Sarteneja%2C_Belize.svg.png</t>
  </si>
  <si>
    <t>https://en.wikipedia.org/wiki/Sarteneja</t>
  </si>
  <si>
    <t>Sarteneja is the largest fishing community and the second largest village in Belize.</t>
  </si>
  <si>
    <t>Belize</t>
  </si>
  <si>
    <t>https://i.ibb.co/jyWsRJk/Belize-Flag.png</t>
  </si>
  <si>
    <t>https://upload.wikimedia.org/wikipedia/commons/thumb/e/e7/Flag_of_Belize.svg/2560px-Flag_of_Belize.svg.png</t>
  </si>
  <si>
    <t>https://en.wikipedia.org/wiki/Flag_of_Belize</t>
  </si>
  <si>
    <t xml:space="preserve">1981, 2019 </t>
  </si>
  <si>
    <t xml:space="preserve">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t>
  </si>
  <si>
    <t>Barbados</t>
  </si>
  <si>
    <t>https://upload.wikimedia.org/wikipedia/commons/thumb/e/ef/Flag_of_Barbados.svg/320px-Flag_of_Barbados.svg.png</t>
  </si>
  <si>
    <t>https://upload.wikimedia.org/wikipedia/commons/thumb/e/ef/Flag_of_Barbados.svg/2560px-Flag_of_Barbados.svg.png</t>
  </si>
  <si>
    <t>https://en.wikipedia.org/wiki/Flag_of_Barbados</t>
  </si>
  <si>
    <t>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t>
  </si>
  <si>
    <t>[BRB] Governor General of Barbados</t>
  </si>
  <si>
    <t>https://upload.wikimedia.org/wikipedia/commons/thumb/5/5c/Flag_of_the_Governor-General_of_Barbados.svg/640px-Flag_of_the_Governor-General_of_Barbados.svg.png</t>
  </si>
  <si>
    <t>https://upload.wikimedia.org/wikipedia/commons/thumb/5/5c/Flag_of_the_Governor-General_of_Barbados.svg/1280px-Flag_of_the_Governor-General_of_Barbados.svg.png</t>
  </si>
  <si>
    <t>https://en.m.wikipedia.org/wiki/Governor-General_of_Barbados</t>
  </si>
  <si>
    <t>A lion standing on a crown, on a blue field, with the words 'Barbados'</t>
  </si>
  <si>
    <t>Historical, Governmental</t>
  </si>
  <si>
    <t>[BRB] Other</t>
  </si>
  <si>
    <t>[BRB]</t>
  </si>
  <si>
    <t>[AIA] Dolphin Flag</t>
  </si>
  <si>
    <t>https://upload.wikimedia.org/wikipedia/commons/thumb/9/94/Flag_of_Anguilla_%281967%E2%80%931969%29.svg/320px-Flag_of_Anguilla_%281967%E2%80%931969%29.svg.png</t>
  </si>
  <si>
    <t>https://upload.wikimedia.org/wikipedia/commons/thumb/9/94/Flag_of_Anguilla_%281967%E2%80%931969%29.svg/1280px-Flag_of_Anguilla_%281967%E2%80%931969%29.svg.png</t>
  </si>
  <si>
    <t>https://en.m.wikipedia.org/wiki/Dolphin_Flag</t>
  </si>
  <si>
    <t>Three orange dolphins in a circle on a white background with a turquoise stripe at the bottom.</t>
  </si>
  <si>
    <t>Anguilla</t>
  </si>
  <si>
    <t>https://upload.wikimedia.org/wikipedia/commons/thumb/b/b4/Flag_of_Anguilla.svg/320px-Flag_of_Anguilla.svg.png</t>
  </si>
  <si>
    <t>https://upload.wikimedia.org/wikipedia/commons/thumb/b/b4/Flag_of_Anguilla.svg/2560px-Flag_of_Anguilla.svg.png</t>
  </si>
  <si>
    <t>https://en.wikipedia.org/wiki/Flag_of_Anguilla</t>
  </si>
  <si>
    <t xml:space="preserve">1990, 1999 </t>
  </si>
  <si>
    <t>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t>
  </si>
  <si>
    <t>[AIA] Other</t>
  </si>
  <si>
    <t>[AIA]</t>
  </si>
  <si>
    <t>Montserrat</t>
  </si>
  <si>
    <t>https://i.ibb.co/ZBbgCMb/Montserrat-Flag.png</t>
  </si>
  <si>
    <t>https://upload.wikimedia.org/wikipedia/commons/thumb/d/d0/Flag_of_Montserrat.svg/2560px-Flag_of_Montserrat.svg.png</t>
  </si>
  <si>
    <t>https://en.wikipedia.org/wiki/Flag_of_Montserrat</t>
  </si>
  <si>
    <t>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t>
  </si>
  <si>
    <t>[MSR] Montserrat (1909-1960)</t>
  </si>
  <si>
    <t>https://upload.wikimedia.org/wikipedia/commons/thumb/e/e7/Flag_of_Montserrat_%281909%E2%80%931960%29.svg/640px-Flag_of_Montserrat_%281909%E2%80%931960%29.svg.png</t>
  </si>
  <si>
    <t>https://upload.wikimedia.org/wikipedia/commons/thumb/e/e7/Flag_of_Montserrat_%281909%E2%80%931960%29.svg/2560px-Flag_of_Montserrat_%281909%E2%80%931960%29.svg.png</t>
  </si>
  <si>
    <t>1909</t>
  </si>
  <si>
    <t>[MSR] Other</t>
  </si>
  <si>
    <t>Martinique</t>
  </si>
  <si>
    <t>https://upload.wikimedia.org/wikipedia/commons/thumb/2/27/Flag-of-Martinique.svg/2560px-Flag-of-Martinique.svg.png</t>
  </si>
  <si>
    <t>https://en.wikipedia.org/wiki/Flag_of_Martinique</t>
  </si>
  <si>
    <t>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t>
  </si>
  <si>
    <t>[MTQ] Snake Flag</t>
  </si>
  <si>
    <t>https://upload.wikimedia.org/wikipedia/commons/thumb/6/64/Snake_Flag_of_Martinique.svg/640px-Snake_Flag_of_Martinique.svg.png</t>
  </si>
  <si>
    <t>https://en.wikipedia.org/wiki/Flag_of_Martinique#/media/File:Snake_Flag_of_Martinique.svg</t>
  </si>
  <si>
    <t>https://en.wikipedia.org/wiki/Flag_of_Martinique#</t>
  </si>
  <si>
    <t>The snake flag features a white cross on a blue field with a white fer-de-lance viper, a snake species endemic to the island, in each corner.</t>
  </si>
  <si>
    <t>[MTQ] Other</t>
  </si>
  <si>
    <t>[MTQ]</t>
  </si>
  <si>
    <t>[PRC] Adjuntas</t>
  </si>
  <si>
    <t>https://upload.wikimedia.org/wikipedia/commons/thumb/4/4f/Flag_of_Adjuntas%2C_Puerto_Rico.svg/320px-Flag_of_Adjuntas%2C_Puerto_Rico.svg.png</t>
  </si>
  <si>
    <t>https://upload.wikimedia.org/wikipedia/commons/thumb/4/4f/Flag_of_Adjuntas%2C_Puerto_Rico.svg/2560px-Flag_of_Adjuntas%2C_Puerto_Rico.svg.png</t>
  </si>
  <si>
    <t>https://en.wikipedia.org/wiki/Flag_of_Adjuntas#Design</t>
  </si>
  <si>
    <t>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t>
  </si>
  <si>
    <t>[PRC] Aguada</t>
  </si>
  <si>
    <t>https://upload.wikimedia.org/wikipedia/commons/thumb/1/11/Flag_of_Aguada_%28PR%29.svg/320px-Flag_of_Aguada_%28PR%29.svg.png</t>
  </si>
  <si>
    <t>https://upload.wikimedia.org/wikipedia/commons/thumb/1/11/Flag_of_Aguada_%28PR%29.svg/2560px-Flag_of_Aguada_%28PR%29.svg.png</t>
  </si>
  <si>
    <t>https://en.wikipedia.org/wiki/Aguada,_Puerto_Rico#Flag</t>
  </si>
  <si>
    <t>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t>
  </si>
  <si>
    <t>[PRC] Aguadilla</t>
  </si>
  <si>
    <t>https://upload.wikimedia.org/wikipedia/commons/thumb/2/2d/Bandera_de_Aguadilla%2C_Puerto_Rico.svg/320px-Bandera_de_Aguadilla%2C_Puerto_Rico.svg.png</t>
  </si>
  <si>
    <t>https://upload.wikimedia.org/wikipedia/commons/thumb/2/2d/Bandera_de_Aguadilla%2C_Puerto_Rico.svg/2560px-Bandera_de_Aguadilla%2C_Puerto_Rico.svg.png</t>
  </si>
  <si>
    <t>https://en.wikipedia.org/wiki/Aguadilla,_Puerto_Rico#Flag</t>
  </si>
  <si>
    <t>The flag consists of two horizontal stripes of equal size. The upper one is blue and the lower gold, which are the predominant colors in the shield, which is placed in the center of it.</t>
  </si>
  <si>
    <t>[PRC] Aguas Buenas</t>
  </si>
  <si>
    <t>https://upload.wikimedia.org/wikipedia/commons/thumb/8/8d/Flag_of_Aguas_Buenas.svg/300px-Flag_of_Aguas_Buenas.svg.png</t>
  </si>
  <si>
    <t>https://upload.wikimedia.org/wikipedia/commons/thumb/8/8d/Flag_of_Aguas_Buenas.svg/2560px-Flag_of_Aguas_Buenas.svg.png</t>
  </si>
  <si>
    <t>https://en.wikipedia.org/wiki/Aguas_Buenas,_Puerto_Rico#Flag</t>
  </si>
  <si>
    <t>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t>
  </si>
  <si>
    <t>[PRC] Aibonito</t>
  </si>
  <si>
    <t>https://upload.wikimedia.org/wikipedia/commons/thumb/5/55/Bandera_de_Aibonito%2C_Puerto_Rico.svg/320px-Bandera_de_Aibonito%2C_Puerto_Rico.svg.png</t>
  </si>
  <si>
    <t>https://upload.wikimedia.org/wikipedia/commons/thumb/5/55/Bandera_de_Aibonito%2C_Puerto_Rico.svg/2560px-Bandera_de_Aibonito%2C_Puerto_Rico.svg.png</t>
  </si>
  <si>
    <t>https://en.wikipedia.org/wiki/Aibonito,_Puerto_Rico#Flag</t>
  </si>
  <si>
    <t>The flag of Aibonito features four equal horizontal bands of blue, white, red, and yellow; a green isosceles triangle based on the hoist side bears the town's coat of arms.</t>
  </si>
  <si>
    <t>[PRC] Añasco</t>
  </si>
  <si>
    <t>https://upload.wikimedia.org/wikipedia/commons/thumb/f/f5/Flag_of_A%C3%B1asco.svg/320px-Flag_of_A%C3%B1asco.svg.png</t>
  </si>
  <si>
    <t>https://upload.wikimedia.org/wikipedia/commons/thumb/f/f5/Flag_of_A%C3%B1asco.svg/2560px-Flag_of_A%C3%B1asco.svg.png</t>
  </si>
  <si>
    <t>https://en.wikipedia.org/wiki/A%C3%B1asco,_Puerto_Rico#Flag</t>
  </si>
  <si>
    <t>The flag colors, design and symbolism are taken from the Añasco's coat of arms, with the only exception the silver parts on the coat of arms are white on the flag.</t>
  </si>
  <si>
    <t>[PRC] Bayamon</t>
  </si>
  <si>
    <t>https://upload.wikimedia.org/wikipedia/commons/thumb/0/01/Flag_of_Bayamon.svg/640px-Flag_of_Bayamon.svg.png</t>
  </si>
  <si>
    <t>https://upload.wikimedia.org/wikipedia/commons/thumb/0/01/Flag_of_Bayamon.svg/2560px-Flag_of_Bayamon.svg.png</t>
  </si>
  <si>
    <t>https://www.crwflags.com/fotw/flags/pr-by.html</t>
  </si>
  <si>
    <t xml:space="preserve">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t>
  </si>
  <si>
    <t>[PRC] Culebra</t>
  </si>
  <si>
    <t>https://upload.wikimedia.org/wikipedia/commons/thumb/9/95/Flag_of_Culebra_%28Puerto_Rico%29.svg/320px-Flag_of_Culebra_%28Puerto_Rico%29.svg.png</t>
  </si>
  <si>
    <t>https://upload.wikimedia.org/wikipedia/commons/thumb/9/95/Flag_of_Culebra_%28Puerto_Rico%29.svg/2560px-Flag_of_Culebra_%28Puerto_Rico%29.svg.png</t>
  </si>
  <si>
    <t>https://www.crwflags.com/fotw/flags/pr-cu.html</t>
  </si>
  <si>
    <t>Yellow stands for the Flags of the Culebra Delegation and of the Committee for the Rescue of Culebra. Green constitutes a reference to Puerto Rico's Shield to imply that Culebra is a Puerto Rican land. There's also the map of Culebra in green in the center.</t>
  </si>
  <si>
    <t>[PRC] Vieques</t>
  </si>
  <si>
    <t>https://upload.wikimedia.org/wikipedia/commons/thumb/2/25/Vieques_Flag.svg/300px-Vieques_Flag.svg.png</t>
  </si>
  <si>
    <t>https://upload.wikimedia.org/wikipedia/commons/thumb/2/25/Vieques_Flag.svg/2560px-Vieques_Flag.svg.png</t>
  </si>
  <si>
    <t>https://www.crwflags.com/fotw/flags/pr-vq.html</t>
  </si>
  <si>
    <t>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t>
  </si>
  <si>
    <t>Puerto Rico</t>
  </si>
  <si>
    <t>https://upload.wikimedia.org/wikipedia/commons/thumb/2/28/Flag_of_Puerto_Rico.svg/2560px-Flag_of_Puerto_Rico.svg.png</t>
  </si>
  <si>
    <t>https://en.wikipedia.org/wiki/Flag_of_Puerto_Rico</t>
  </si>
  <si>
    <t xml:space="preserve">1995 </t>
  </si>
  <si>
    <t>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t>
  </si>
  <si>
    <t>Spanish, English</t>
  </si>
  <si>
    <t>[PRC]</t>
  </si>
  <si>
    <t>Guatemala</t>
  </si>
  <si>
    <t>https://i.ibb.co/cNXCLGP/Guatemala-Flag.png</t>
  </si>
  <si>
    <t>https://upload.wikimedia.org/wikipedia/commons/thumb/e/ec/Flag_of_Guatemala.svg/2560px-Flag_of_Guatemala.svg.png</t>
  </si>
  <si>
    <t>https://en.wikipedia.org/wiki/Flag_of_Guatemala</t>
  </si>
  <si>
    <t xml:space="preserve">1871 </t>
  </si>
  <si>
    <t>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t>
  </si>
  <si>
    <t>[GTM] Baja Verapaz</t>
  </si>
  <si>
    <t>https://upload.wikimedia.org/wikipedia/commons/3/3a/Flag_of_Baja_Verapaz%2C_Guatemala.png</t>
  </si>
  <si>
    <t>https://en.m.wikipedia.org/wiki/Baja_Verapaz_Department</t>
  </si>
  <si>
    <t>Two multicolor birds intertwined in the center of a white field.</t>
  </si>
  <si>
    <t>[GTM] Guatemala (1851-1858)</t>
  </si>
  <si>
    <t>https://upload.wikimedia.org/wikipedia/commons/thumb/3/32/Flag_of_Guatemala_%281851-1858%29.svg/640px-Flag_of_Guatemala_%281851-1858%29.svg.png</t>
  </si>
  <si>
    <t>https://upload.wikimedia.org/wikipedia/commons/thumb/3/32/Flag_of_Guatemala_%281851-1858%29.svg/1280px-Flag_of_Guatemala_%281851-1858%29.svg.png</t>
  </si>
  <si>
    <t>https://en.m.wikipedia.org/wiki/Flag_of_Guatemala</t>
  </si>
  <si>
    <t>Three horizontal bands the top and bottom bands are split color. The top band is red and blue. The middle band is white. The bottom band is yellow and blue.</t>
  </si>
  <si>
    <t>[GTM] Guatemala (1858-1871)</t>
  </si>
  <si>
    <t>https://upload.wikimedia.org/wikipedia/commons/thumb/c/c6/Flag_of_Guatemala_%281858%E2%80%931871%29.svg/640px-Flag_of_Guatemala_%281858%E2%80%931871%29.svg.png</t>
  </si>
  <si>
    <t>https://upload.wikimedia.org/wikipedia/commons/thumb/c/c6/Flag_of_Guatemala_%281858%E2%80%931871%29.svg/1280px-Flag_of_Guatemala_%281858%E2%80%931871%29.svg.png</t>
  </si>
  <si>
    <t>Seven horizontal bands blue, white, red, yellow, red, white, and blue. The yellow band being larger than the others.</t>
  </si>
  <si>
    <t>[GTM] Guatemala City</t>
  </si>
  <si>
    <t>https://upload.wikimedia.org/wikipedia/commons/thumb/d/d9/Bandera_de_la_Ciudad_de_Guatemala.svg/640px-Bandera_de_la_Ciudad_de_Guatemala.svg.png</t>
  </si>
  <si>
    <t>https://upload.wikimedia.org/wikipedia/commons/thumb/d/d9/Bandera_de_la_Ciudad_de_Guatemala.svg/1280px-Bandera_de_la_Ciudad_de_Guatemala.svg.png</t>
  </si>
  <si>
    <t>https://en.m.wikipedia.org/wiki/Guatemala_City</t>
  </si>
  <si>
    <t>The city's coat of arms placed in the center of a white field.</t>
  </si>
  <si>
    <t>[GTM] Guatemala Department</t>
  </si>
  <si>
    <t>https://upload.wikimedia.org/wikipedia/commons/thumb/4/47/Bandera_del_Departamento_Guatemala.svg/640px-Bandera_del_Departamento_Guatemala.svg.png</t>
  </si>
  <si>
    <t>https://upload.wikimedia.org/wikipedia/commons/thumb/4/47/Bandera_del_Departamento_Guatemala.svg/1280px-Bandera_del_Departamento_Guatemala.svg.png</t>
  </si>
  <si>
    <t>https://en.m.wikipedia.org/wiki/Guatemala_Department</t>
  </si>
  <si>
    <t>The coat of arms in the canton on a white field. The rest of the flag is 17 horizontal bands alternating red and blue.</t>
  </si>
  <si>
    <t>[GTM] Santa Maria Visitacion</t>
  </si>
  <si>
    <t>https://upload.wikimedia.org/wikipedia/commons/thumb/9/94/Flag_of_Santa_Mar%C3%ADa_Visitaci%C3%B3n.png/320px-Flag_of_Santa_Mar%C3%ADa_Visitaci%C3%B3n.png</t>
  </si>
  <si>
    <t>https://upload.wikimedia.org/wikipedia/commons/thumb/9/94/Flag_of_Santa_Mar%C3%ADa_Visitaci%C3%B3n.png/1280px-Flag_of_Santa_Mar%C3%ADa_Visitaci%C3%B3n.png</t>
  </si>
  <si>
    <t>[GTM] Sololá</t>
  </si>
  <si>
    <t>https://es.m.wikipedia.org/wiki/Santa_Mar%C3%ADa_Visitaci%C3%B3n</t>
  </si>
  <si>
    <t>Three vertical bands black, white, and black. Each band has a red cross in it. The central white band has the city coat of arms in a circle over its cross. There's a central yellow cross that overlaps the others.</t>
  </si>
  <si>
    <t>[GTM] Other</t>
  </si>
  <si>
    <t>[SLV] Ahuachapán</t>
  </si>
  <si>
    <t>https://upload.wikimedia.org/wikipedia/commons/thumb/e/e8/Bandera_del_Departamento_de_Ahuachap%C3%A1n.PNG/320px-Bandera_del_Departamento_de_Ahuachap%C3%A1n.PNG</t>
  </si>
  <si>
    <t>https://upload.wikimedia.org/wikipedia/commons/thumb/e/e8/Bandera_del_Departamento_de_Ahuachap%C3%A1n.PNG/2560px-Bandera_del_Departamento_de_Ahuachap%C3%A1n.PNG</t>
  </si>
  <si>
    <t>https://www.crwflags.com/fotw/flags/sv-ah-01.html</t>
  </si>
  <si>
    <t>The flag is based on the national flag with the coat of arms of the department in the middle.</t>
  </si>
  <si>
    <t>[SLV] Cabañas</t>
  </si>
  <si>
    <t>https://upload.wikimedia.org/wikipedia/commons/thumb/4/47/Flag_of_the_Caba%C3%B1as_Department.svg/320px-Flag_of_the_Caba%C3%B1as_Department.svg.png</t>
  </si>
  <si>
    <t>https://upload.wikimedia.org/wikipedia/commons/thumb/4/47/Flag_of_the_Caba%C3%B1as_Department.svg/2560px-Flag_of_the_Caba%C3%B1as_Department.svg.png</t>
  </si>
  <si>
    <t>https://www.crwflags.com/fotw/flags/sv-ca.html</t>
  </si>
  <si>
    <t>A narrow band in the form of S, the capital letter of the city name, that has the wide of the emblem, represents the peace ideal.</t>
  </si>
  <si>
    <t>[SLV] Chalatenango</t>
  </si>
  <si>
    <t>https://upload.wikimedia.org/wikipedia/commons/thumb/d/d8/Flag_of_Chalatenango.svg/320px-Flag_of_Chalatenango.svg.png</t>
  </si>
  <si>
    <t>https://upload.wikimedia.org/wikipedia/commons/thumb/d/d8/Flag_of_Chalatenango.svg/2560px-Flag_of_Chalatenango.svg.png</t>
  </si>
  <si>
    <t>https://www.crwflags.com/fotw/flags/sv-ch.html</t>
  </si>
  <si>
    <t>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t>
  </si>
  <si>
    <t>[SLV] Cuscatlán</t>
  </si>
  <si>
    <t>https://upload.wikimedia.org/wikipedia/commons/c/cb/Bandera_del_Departamento_de_Cuscatl%C3%A1n.PNG</t>
  </si>
  <si>
    <t>https://www.crwflags.com/fotw/flags/sv-cu.html</t>
  </si>
  <si>
    <t>[SLV] La Libertad</t>
  </si>
  <si>
    <t>https://upload.wikimedia.org/wikipedia/commons/thumb/a/ae/Flag_of_La_Libertad_Department_%28El_Salvador%29.svg/800px-Flag_of_La_Libertad_Department_%28El_Salvador%29.svg.png</t>
  </si>
  <si>
    <t>https://upload.wikimedia.org/wikipedia/commons/thumb/a/ae/Flag_of_La_Libertad_Department_%28El_Salvador%29.svg/2560px-Flag_of_La_Libertad_Department_%28El_Salvador%29.svg.png</t>
  </si>
  <si>
    <t>https://en.wikipedia.org/wiki/La_Libertad_Department_(El_Salvador)</t>
  </si>
  <si>
    <t>El Salvador</t>
  </si>
  <si>
    <t>https://i.ibb.co/GtNvwZD/El-Salvador-Flag.png</t>
  </si>
  <si>
    <t>https://upload.wikimedia.org/wikipedia/commons/thumb/3/34/Flag_of_El_Salvador.svg/2560px-Flag_of_El_Salvador.svg.png</t>
  </si>
  <si>
    <t>https://en.wikipedia.org/wiki/Flag_of_El_Salvador</t>
  </si>
  <si>
    <t xml:space="preserve">1912 </t>
  </si>
  <si>
    <t xml:space="preserve">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t>
  </si>
  <si>
    <t>[SXM] Unity Flag</t>
  </si>
  <si>
    <t>https://upload.wikimedia.org/wikipedia/commons/thumb/3/37/Unity_Flag_St_Martin.svg/640px-Unity_Flag_St_Martin.svg.png</t>
  </si>
  <si>
    <t>https://upload.wikimedia.org/wikipedia/commons/thumb/3/37/Unity_Flag_St_Martin.svg/2560px-Unity_Flag_St_Martin.svg.png</t>
  </si>
  <si>
    <t>https://en.wikipedia.org/wiki/Unification_of_Saint_Martin</t>
  </si>
  <si>
    <t>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t>
  </si>
  <si>
    <t>Sint Maarten</t>
  </si>
  <si>
    <t>https://upload.wikimedia.org/wikipedia/commons/thumb/d/d3/Flag_of_Sint_Maarten.svg/383px-Flag_of_Sint_Maarten.svg.png</t>
  </si>
  <si>
    <t>https://upload.wikimedia.org/wikipedia/commons/thumb/d/d3/Flag_of_Sint_Maarten.svg/2560px-Flag_of_Sint_Maarten.svg.png</t>
  </si>
  <si>
    <t>https://en.wikipedia.org/wiki/Flag_of_Sint_Maarten</t>
  </si>
  <si>
    <t>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t>
  </si>
  <si>
    <t>[SXM]</t>
  </si>
  <si>
    <t>Turks and Caicos Islands</t>
  </si>
  <si>
    <t>https://i.ibb.co/vHFqCfh/Turks-Caicos-Flag.png</t>
  </si>
  <si>
    <t>https://upload.wikimedia.org/wikipedia/commons/thumb/a/a0/Flag_of_the_Turks_and_Caicos_Islands.svg/2560px-Flag_of_the_Turks_and_Caicos_Islands.svg.png</t>
  </si>
  <si>
    <t>https://en.wikipedia.org/wiki/Flag_of_the_Turks_and_Caicos_Islands</t>
  </si>
  <si>
    <t>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t>
  </si>
  <si>
    <t>[TCA] Turks and Caicos Islands(1889-1968)</t>
  </si>
  <si>
    <t>https://upload.wikimedia.org/wikipedia/commons/thumb/3/35/Flag_of_the_Turks_and_Caicos_Islands_%281889%E2%80%931968%29.svg/640px-Flag_of_the_Turks_and_Caicos_Islands_%281889%E2%80%931968%29.svg.png</t>
  </si>
  <si>
    <t>https://upload.wikimedia.org/wikipedia/commons/thumb/3/35/Flag_of_the_Turks_and_Caicos_Islands_%281889%E2%80%931968%29.svg/2560px-Flag_of_the_Turks_and_Caicos_Islands_%281889%E2%80%931968%29.svg.png</t>
  </si>
  <si>
    <t>1889</t>
  </si>
  <si>
    <t>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t>
  </si>
  <si>
    <t>[TCA] Other</t>
  </si>
  <si>
    <t>[TCA]</t>
  </si>
  <si>
    <t>[VIR] Danish West Indes</t>
  </si>
  <si>
    <t>https://upload.wikimedia.org/wikipedia/commons/thumb/f/f1/Danish_blue_ensign.svg/640px-Danish_blue_ensign.svg.png</t>
  </si>
  <si>
    <t>https://upload.wikimedia.org/wikipedia/commons/thumb/f/f1/Danish_blue_ensign.svg/1280px-Danish_blue_ensign.svg.png</t>
  </si>
  <si>
    <t>https://en.m.wikipedia.org/wiki/Flag_of_the_United_States_Virgin_Islands</t>
  </si>
  <si>
    <t>Before 1917</t>
  </si>
  <si>
    <t>A blue field with the flag of Denmark in the canton.</t>
  </si>
  <si>
    <t>United States Virgin Islands</t>
  </si>
  <si>
    <t>https://upload.wikimedia.org/wikipedia/commons/thumb/f/f8/Flag_of_the_United_States_Virgin_Islands.svg/383px-Flag_of_the_United_States_Virgin_Islands.svg.png</t>
  </si>
  <si>
    <t>https://upload.wikimedia.org/wikipedia/commons/thumb/f/f8/Flag_of_the_United_States_Virgin_Islands.svg/2560px-Flag_of_the_United_States_Virgin_Islands.svg.png</t>
  </si>
  <si>
    <t>https://en.wikipedia.org/wiki/Flag_of_the_United_States_Virgin_Islands</t>
  </si>
  <si>
    <t xml:space="preserve">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t>
  </si>
  <si>
    <t>[VIR]</t>
  </si>
  <si>
    <t>[VIR] Other</t>
  </si>
  <si>
    <t>Saint Vincent and the Grenadines</t>
  </si>
  <si>
    <t>https://i.ibb.co/fHP5kp2/Saint-Vincent-Flag.png</t>
  </si>
  <si>
    <t>https://en.wikipedia.org/wiki/Flag_of_Saint_Vincent_and_the_Grenadines</t>
  </si>
  <si>
    <t>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t>
  </si>
  <si>
    <t>[VCT] Saint Vincent and the Grenadines (1979-1985)</t>
  </si>
  <si>
    <t>https://upload.wikimedia.org/wikipedia/commons/thumb/1/11/Flag_of_Saint_Vincent_and_the_Grenadines_%281979-1985%29.svg/640px-Flag_of_Saint_Vincent_and_the_Grenadines_%281979-1985%29.svg.png</t>
  </si>
  <si>
    <t>https://upload.wikimedia.org/wikipedia/commons/thumb/1/11/Flag_of_Saint_Vincent_and_the_Grenadines_%281979-1985%29.svg/1280px-Flag_of_Saint_Vincent_and_the_Grenadines_%281979-1985%29.svg.png</t>
  </si>
  <si>
    <t>https://en.m.wikipedia.org/wiki/Flag_of_Saint_Vincent_and_the_Grenadines</t>
  </si>
  <si>
    <t>A vertical tricolour of blue, gold, and green bands separated by two thin white fimbriations, and the middle band charged with the country's coat of arms on a breadfruit leaf.</t>
  </si>
  <si>
    <t>https://upload.wikimedia.org/wikipedia/commons/thumb/6/6d/Flag_of_Saint_Vincent_and_the_Grenadines.svg/2560px-Flag_of_Saint_Vincent_and_the_Grenadines.svg.png</t>
  </si>
  <si>
    <t>[VCT] Other</t>
  </si>
  <si>
    <t>Trinidad and Tobago</t>
  </si>
  <si>
    <t>https://i.ibb.co/vVT5Hs9/Trinidad-Flag.png</t>
  </si>
  <si>
    <t>https://upload.wikimedia.org/wikipedia/commons/thumb/6/64/Flag_of_Trinidad_and_Tobago.svg/2560px-Flag_of_Trinidad_and_Tobago.svg.png</t>
  </si>
  <si>
    <t>https://en.wikipedia.org/wiki/Flag_of_Trinidad_and_Tobago</t>
  </si>
  <si>
    <t>Red, black and white symbolise fire (the sun, representing courage), earth (representing dedication) and water (representing purity and equality)</t>
  </si>
  <si>
    <t>British Virgin Islands</t>
  </si>
  <si>
    <t>https://en.wikipedia.org/wiki/Flag_of_the_British_Virgin_Islands</t>
  </si>
  <si>
    <t>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t>
  </si>
  <si>
    <t>[VGB] British Virgin Islands (Civil Ensign)</t>
  </si>
  <si>
    <t>https://upload.wikimedia.org/wikipedia/commons/thumb/3/3d/Civil_Ensign_of_the_British_Virgin_Islands.svg/640px-Civil_Ensign_of_the_British_Virgin_Islands.svg.png</t>
  </si>
  <si>
    <t>https://upload.wikimedia.org/wikipedia/commons/thumb/3/3d/Civil_Ensign_of_the_British_Virgin_Islands.svg/2560px-Civil_Ensign_of_the_British_Virgin_Islands.svg.png</t>
  </si>
  <si>
    <t>The civil ensign is a red ensign with the coat of arms of the British Virgin Islands. The red ensign is to be flown on board vessels either registered in the British Virgin Islands or by vessels visiting the British Virgin Islands.</t>
  </si>
  <si>
    <t>Civil</t>
  </si>
  <si>
    <t>[VGB]</t>
  </si>
  <si>
    <t>https://upload.wikimedia.org/wikipedia/commons/thumb/4/42/Flag_of_the_British_Virgin_Islands.svg/2560px-Flag_of_the_British_Virgin_Islands.svg.png</t>
  </si>
  <si>
    <t>[VGB] Other</t>
  </si>
  <si>
    <t>[CUW] Governor of Curaçao</t>
  </si>
  <si>
    <t>https://upload.wikimedia.org/wikipedia/commons/thumb/e/e6/Flag_of_the_Governor_of_Cura%C3%A7ao.svg/640px-Flag_of_the_Governor_of_Cura%C3%A7ao.svg.png</t>
  </si>
  <si>
    <t>https://upload.wikimedia.org/wikipedia/commons/thumb/e/e6/Flag_of_the_Governor_of_Cura%C3%A7ao.svg/2560px-Flag_of_the_Governor_of_Cura%C3%A7ao.svg.png</t>
  </si>
  <si>
    <t>https://en.wikipedia.org/wiki/Flag_of_Curaçao</t>
  </si>
  <si>
    <t>A white field with along the top and bottom three horizontal stripes red, white, and blue. Blue disk in the center with two white five-pointed stars and a yellow stripe.</t>
  </si>
  <si>
    <t>Government</t>
  </si>
  <si>
    <t>Curaçao</t>
  </si>
  <si>
    <t>https://i.ibb.co/4wkgVtk/Curacao-Flag.png</t>
  </si>
  <si>
    <t>https://upload.wikimedia.org/wikipedia/commons/thumb/b/b1/Flag_of_Cura%C3%A7ao.svg/2560px-Flag_of_Cura%C3%A7ao.svg.png</t>
  </si>
  <si>
    <t>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t>
  </si>
  <si>
    <t>Papiamentu, Dutch, English</t>
  </si>
  <si>
    <t>[CUW] Other</t>
  </si>
  <si>
    <t>[CUW]</t>
  </si>
  <si>
    <t>Bahamas</t>
  </si>
  <si>
    <t>https://upload.wikimedia.org/wikipedia/commons/thumb/9/93/Flag_of_the_Bahamas.svg/383px-Flag_of_the_Bahamas.svg.png</t>
  </si>
  <si>
    <t>https://upload.wikimedia.org/wikipedia/commons/thumb/9/93/Flag_of_the_Bahamas.svg/2560px-Flag_of_the_Bahamas.svg.png</t>
  </si>
  <si>
    <t>https://en.wikipedia.org/wiki/Flag_of_the_Bahamas</t>
  </si>
  <si>
    <t xml:space="preserve">1973 </t>
  </si>
  <si>
    <t>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t>
  </si>
  <si>
    <t>[BHS] Abaco Independence Movement</t>
  </si>
  <si>
    <t>https://upload.wikimedia.org/wikipedia/en/0/0e/Abaco_Independence_Movement_flag.gif</t>
  </si>
  <si>
    <t>https://en.m.wikipedia.org/wiki/Abaco_Independence_Movement</t>
  </si>
  <si>
    <t>The AIM flag showed a lighthouse (presumably the lighthouse at Hopetown) amidst a sunburst.</t>
  </si>
  <si>
    <t>[BHS] Bahamas (1973 Wagner Proposal)</t>
  </si>
  <si>
    <t>https://upload.wikimedia.org/wikipedia/commons/thumb/d/d0/Flag_of_the_Bahamas_%281973_proposal_by_Anthony_Wagner%29.svg/640px-Flag_of_the_Bahamas_%281973_proposal_by_Anthony_Wagner%29.svg.png</t>
  </si>
  <si>
    <t>https://upload.wikimedia.org/wikipedia/commons/thumb/d/d0/Flag_of_the_Bahamas_%281973_proposal_by_Anthony_Wagner%29.svg/1280px-Flag_of_the_Bahamas_%281973_proposal_by_Anthony_Wagner%29.svg.png</t>
  </si>
  <si>
    <t>https://en.m.wikipedia.org/wiki/List_of_Bahamian_flags</t>
  </si>
  <si>
    <t>1973 Proposal</t>
  </si>
  <si>
    <t>Rejected flag proposal of the Bahamas from 1973 by Sir Anthony Wagner, of the College of Arms, who recommended that the colors should change places after the the current design was submitted for approval to the Garter King of Arms.</t>
  </si>
  <si>
    <t>[BHS] Bahamian House of the Assembly</t>
  </si>
  <si>
    <t>https://upload.wikimedia.org/wikipedia/commons/thumb/7/7f/Flag_of_the_House_of_Assembly_of_the_Bahamas.svg/640px-Flag_of_the_House_of_Assembly_of_the_Bahamas.svg.png</t>
  </si>
  <si>
    <t>https://upload.wikimedia.org/wikipedia/commons/thumb/7/7f/Flag_of_the_House_of_Assembly_of_the_Bahamas.svg/1280px-Flag_of_the_House_of_Assembly_of_the_Bahamas.svg.png</t>
  </si>
  <si>
    <t>The coat of arms of the Bahamian Parliament on a green field.</t>
  </si>
  <si>
    <t>Parliamentary</t>
  </si>
  <si>
    <t>[BHS] Bahamian Senate</t>
  </si>
  <si>
    <t>https://upload.wikimedia.org/wikipedia/commons/thumb/7/72/Flag_of_the_Senate_of_the_Bahamas.svg/640px-Flag_of_the_Senate_of_the_Bahamas.svg.png</t>
  </si>
  <si>
    <t>https://upload.wikimedia.org/wikipedia/commons/thumb/7/72/Flag_of_the_Senate_of_the_Bahamas.svg/1280px-Flag_of_the_Senate_of_the_Bahamas.svg.png</t>
  </si>
  <si>
    <t>Coat of arms of the Parliament of the Bahamas on a red field.</t>
  </si>
  <si>
    <t>[BHS] Republic of Pirates</t>
  </si>
  <si>
    <t>https://upload.wikimedia.org/wikipedia/commons/thumb/9/93/Pirate_Death%27s_Head_Flag.svg/640px-Pirate_Death%27s_Head_Flag.svg.png</t>
  </si>
  <si>
    <t>https://upload.wikimedia.org/wikipedia/commons/thumb/9/93/Pirate_Death%27s_Head_Flag.svg/1280px-Pirate_Death%27s_Head_Flag.svg.png</t>
  </si>
  <si>
    <t>A white skull on a black field.</t>
  </si>
  <si>
    <t>[BHS] Other</t>
  </si>
  <si>
    <t>Antigua and Barbuda</t>
  </si>
  <si>
    <t>https://upload.wikimedia.org/wikipedia/commons/thumb/8/89/Flag_of_Antigua_and_Barbuda.svg/330px-Flag_of_Antigua_and_Barbuda.svg.png</t>
  </si>
  <si>
    <t>https://upload.wikimedia.org/wikipedia/commons/thumb/8/89/Flag_of_Antigua_and_Barbuda.svg/2560px-Flag_of_Antigua_and_Barbuda.svg.png</t>
  </si>
  <si>
    <t>https://en.wikipedia.org/wiki/Flag_of_Antigua_and_Barbuda</t>
  </si>
  <si>
    <t>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t>
  </si>
  <si>
    <t>[ATG] Barbuda Council</t>
  </si>
  <si>
    <t>https://upload.wikimedia.org/wikipedia/commons/thumb/c/c3/Flag_of_Barbuda.svg/640px-Flag_of_Barbuda.svg.png</t>
  </si>
  <si>
    <t>https://upload.wikimedia.org/wikipedia/commons/thumb/c/c3/Flag_of_Barbuda.svg/2560px-Flag_of_Barbuda.svg.png</t>
  </si>
  <si>
    <t>https://www.crwflags.com/fotw/flags/ag-bb.html</t>
  </si>
  <si>
    <t>2018</t>
  </si>
  <si>
    <t>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t>
  </si>
  <si>
    <t>Council</t>
  </si>
  <si>
    <t>[ATG] Other</t>
  </si>
  <si>
    <t>[ATG]</t>
  </si>
  <si>
    <t>[BES] Antriol</t>
  </si>
  <si>
    <t>https://upload.wikimedia.org/wikipedia/commons/thumb/4/41/Flag_of_Antriol%2C_Bonaire_%28Netherlands%29.svg/640px-Flag_of_Antriol%2C_Bonaire_%28Netherlands%29.svg.png</t>
  </si>
  <si>
    <t>https://upload.wikimedia.org/wikipedia/commons/thumb/4/41/Flag_of_Antriol%2C_Bonaire_%28Netherlands%29.svg/2400px-Flag_of_Antriol%2C_Bonaire_%28Netherlands%29.svg.png</t>
  </si>
  <si>
    <t>https://www.crwflags.com/fotw/flags/bq-bo.html</t>
  </si>
  <si>
    <t>2022</t>
  </si>
  <si>
    <t>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t>
  </si>
  <si>
    <t>Bonaire</t>
  </si>
  <si>
    <t>https://i.ibb.co/df8t0h1/Bonaire-Flag.png</t>
  </si>
  <si>
    <t>https://upload.wikimedia.org/wikipedia/commons/thumb/1/1e/Flag_of_Bonaire.svg/2560px-Flag_of_Bonaire.svg.png</t>
  </si>
  <si>
    <t>https://en.wikipedia.org/wiki/Flag_of_Bonaire</t>
  </si>
  <si>
    <t>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t>
  </si>
  <si>
    <t>Papiamentu, Dutch</t>
  </si>
  <si>
    <t>[BES]</t>
  </si>
  <si>
    <t>Costa Rica</t>
  </si>
  <si>
    <t>https://i.ibb.co/GM89PDg/Costa-Rica-Flag.png</t>
  </si>
  <si>
    <t>https://upload.wikimedia.org/wikipedia/commons/thumb/f/f2/Flag_of_Costa_Rica.svg/2560px-Flag_of_Costa_Rica.svg.png</t>
  </si>
  <si>
    <t>https://en.wikipedia.org/wiki/Flag_of_Costa_Rica</t>
  </si>
  <si>
    <t xml:space="preserve">1848 </t>
  </si>
  <si>
    <t>\n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t>
  </si>
  <si>
    <t>[CRI] Costa Rica (State Flag)</t>
  </si>
  <si>
    <t>https://upload.wikimedia.org/wikipedia/commons/thumb/b/bc/Flag_of_Costa_Rica_%28state%29.svg/2560px-Flag_of_Costa_Rica_%28state%29.svg.png</t>
  </si>
  <si>
    <t>1906, 1908</t>
  </si>
  <si>
    <t>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t>
  </si>
  <si>
    <t>[CRI]</t>
  </si>
  <si>
    <t>[CYM] Cayman Islands (Civil Ensign)</t>
  </si>
  <si>
    <t>https://upload.wikimedia.org/wikipedia/commons/thumb/8/8b/Civil_Ensign_of_the_Cayman_Islands.svg/640px-Civil_Ensign_of_the_Cayman_Islands.svg.png</t>
  </si>
  <si>
    <t>https://upload.wikimedia.org/wikipedia/commons/thumb/8/8b/Civil_Ensign_of_the_Cayman_Islands.svg/2560px-Civil_Ensign_of_the_Cayman_Islands.svg.png</t>
  </si>
  <si>
    <t>https://en.wikipedia.org/wiki/Flag_of_the_Cayman_Islands</t>
  </si>
  <si>
    <t>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t>
  </si>
  <si>
    <t>Caribbean</t>
  </si>
  <si>
    <t>Cayman Islands</t>
  </si>
  <si>
    <t>https://i.ibb.co/7JGtKyG/Cayman-Islands-Flag.png</t>
  </si>
  <si>
    <t>https://upload.wikimedia.org/wikipedia/commons/thumb/0/0f/Flag_of_the_Cayman_Islands.svg/2560px-Flag_of_the_Cayman_Islands.svg.png</t>
  </si>
  <si>
    <t>[CYM] Other</t>
  </si>
  <si>
    <t>Aruba</t>
  </si>
  <si>
    <t>https://i.ibb.co/q9zGjPm/Aruba-Flag.png</t>
  </si>
  <si>
    <t>https://upload.wikimedia.org/wikipedia/commons/thumb/f/f6/Flag_of_Aruba.svg/2560px-Flag_of_Aruba.svg.png</t>
  </si>
  <si>
    <t>https://en.wikipedia.org/wiki/Flag_of_Aruba</t>
  </si>
  <si>
    <t>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t>
  </si>
  <si>
    <t>[ABW] Aruba Governor's Standard</t>
  </si>
  <si>
    <t>https://upload.wikimedia.org/wikipedia/commons/thumb/d/d8/Flag_of_the_Governor_of_Aruba.svg/640px-Flag_of_the_Governor_of_Aruba.svg.png</t>
  </si>
  <si>
    <t>https://upload.wikimedia.org/wikipedia/commons/thumb/d/d8/Flag_of_the_Governor_of_Aruba.svg/1280px-Flag_of_the_Governor_of_Aruba.svg.png</t>
  </si>
  <si>
    <t>https://en.m.wikipedia.org/wiki/Flag_of_Aruba</t>
  </si>
  <si>
    <t>A white field with along the top and bottom three horizontal stripes red, white, and blue. Blue disk in the center with red, white bordered star and two yellow stripes.</t>
  </si>
  <si>
    <t>[ABW] Other</t>
  </si>
  <si>
    <t>[PAN] Los Santos</t>
  </si>
  <si>
    <t>https://upload.wikimedia.org/wikipedia/commons/thumb/9/9f/Bandera_de_la_Provincia_de_Los_Santos.svg/2560px-Bandera_de_la_Provincia_de_Los_Santos.svg.png</t>
  </si>
  <si>
    <t>https://en.wikipedia.org/wiki/Los_Santos_Province</t>
  </si>
  <si>
    <t>1850</t>
  </si>
  <si>
    <t>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t>
  </si>
  <si>
    <t>[PAN] Panama Canal Zone (1903-1979)</t>
  </si>
  <si>
    <t>https://upload.wikimedia.org/wikipedia/commons/thumb/b/bd/Flag_of_Panama_Canal_Zone.svg/640px-Flag_of_Panama_Canal_Zone.svg.png</t>
  </si>
  <si>
    <t>https://upload.wikimedia.org/wikipedia/commons/thumb/b/bd/Flag_of_Panama_Canal_Zone.svg/1280px-Flag_of_Panama_Canal_Zone.svg.png</t>
  </si>
  <si>
    <t>https://en.m.wikipedia.org/wiki/Seal_and_flag_of_the_Panama_Canal_Zone</t>
  </si>
  <si>
    <t>The territory seal on a blue background</t>
  </si>
  <si>
    <t>[PAN] Panama City</t>
  </si>
  <si>
    <t>https://upload.wikimedia.org/wikipedia/commons/thumb/3/31/Bandera_de_Ciudad_de_Panam%C3%A1.svg/640px-Bandera_de_Ciudad_de_Panam%C3%A1.svg.png</t>
  </si>
  <si>
    <t>https://upload.wikimedia.org/wikipedia/commons/thumb/3/31/Bandera_de_Ciudad_de_Panam%C3%A1.svg/1280px-Bandera_de_Ciudad_de_Panam%C3%A1.svg.png</t>
  </si>
  <si>
    <t>https://en.m.wikipedia.org/wiki/Panama_City</t>
  </si>
  <si>
    <t>Coat of arms of Panama City on a white field with the words Municipo de Panamá written above in red.</t>
  </si>
  <si>
    <t>Panama</t>
  </si>
  <si>
    <t>https://i.ibb.co/Tcs2gdF/Panama-Flag.png</t>
  </si>
  <si>
    <t>https://upload.wikimedia.org/wikipedia/commons/thumb/a/ab/Flag_of_Panama.svg/2560px-Flag_of_Panama.svg.png</t>
  </si>
  <si>
    <t>https://en.wikipedia.org/wiki/Flag_of_Panama</t>
  </si>
  <si>
    <t>\n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t>
  </si>
  <si>
    <t>[PAN] Panama Province</t>
  </si>
  <si>
    <t>[PAN]</t>
  </si>
  <si>
    <t>[PAN] Other</t>
  </si>
  <si>
    <t>Greenland</t>
  </si>
  <si>
    <t>https://i.ibb.co/zhdqqNh/Greenland-Flag.png</t>
  </si>
  <si>
    <t>https://upload.wikimedia.org/wikipedia/commons/thumb/0/09/Flag_of_Greenland.svg/2560px-Flag_of_Greenland.svg.png</t>
  </si>
  <si>
    <t>https://en.wikipedia.org/wiki/Flag_of_Greenland</t>
  </si>
  <si>
    <t>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t>
  </si>
  <si>
    <t>Greenlandic</t>
  </si>
  <si>
    <t>[GRL] Greenland (Achen Proposal)</t>
  </si>
  <si>
    <t>https://upload.wikimedia.org/wikipedia/commons/thumb/2/2e/Proposed_flag_of_Greenland_%281984%29.svg/635px-Proposed_flag_of_Greenland_%281984%29.svg.png</t>
  </si>
  <si>
    <t>https://upload.wikimedia.org/wikipedia/commons/thumb/2/2e/Proposed_flag_of_Greenland_%281984%29.svg/2560px-Proposed_flag_of_Greenland_%281984%29.svg.png</t>
  </si>
  <si>
    <t>The Nordic Cross proposal by Sven Tito Achen in 1984 which was narrowly defeated by the current flag</t>
  </si>
  <si>
    <t>Unofficial</t>
  </si>
  <si>
    <t>[GRL] Ilulissat</t>
  </si>
  <si>
    <t>https://upload.wikimedia.org/wikipedia/commons/thumb/1/1a/Flag_of_Ilulissat.svg/640px-Flag_of_Ilulissat.svg.png</t>
  </si>
  <si>
    <t>https://upload.wikimedia.org/wikipedia/commons/thumb/1/1a/Flag_of_Ilulissat.svg/2560px-Flag_of_Ilulissat.svg.png</t>
  </si>
  <si>
    <t>https://en.wikipedia.org/wiki/Ilulissat</t>
  </si>
  <si>
    <t>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t>
  </si>
  <si>
    <t>[GRL]</t>
  </si>
  <si>
    <t>[GRL] Other</t>
  </si>
  <si>
    <t>[SPM] Miquelon-Langlade</t>
  </si>
  <si>
    <t>https://upload.wikimedia.org/wikipedia/commons/thumb/2/27/Flag_of_Miquelon-Langlade.svg/640px-Flag_of_Miquelon-Langlade.svg.png</t>
  </si>
  <si>
    <t>https://upload.wikimedia.org/wikipedia/commons/thumb/2/27/Flag_of_Miquelon-Langlade.svg/1280px-Flag_of_Miquelon-Langlade.svg.png</t>
  </si>
  <si>
    <t>https://en.m.wikipedia.org/wiki/Miquelon-Langlade</t>
  </si>
  <si>
    <t>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t>
  </si>
  <si>
    <t>Commune</t>
  </si>
  <si>
    <t>St Pierre et Miquelon</t>
  </si>
  <si>
    <t>https://upload.wikimedia.org/wikipedia/commons/thumb/7/74/Flag_of_Saint-Pierre_and_Miquelon.svg/2560px-Flag_of_Saint-Pierre_and_Miquelon.svg.png</t>
  </si>
  <si>
    <t>https://en.wikipedia.org/wiki/Flag_of_Saint_Pierre_and_Miquelon</t>
  </si>
  <si>
    <t xml:space="preserve">1982 </t>
  </si>
  <si>
    <t>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t>
  </si>
  <si>
    <t>https://upload.wikimedia.org/wikipedia/commons/thumb/7/74/Flag_of_Saint-Pierre_and_Miquelon.svg/480px-Flag_of_Saint-Pierre_and_Miquelon.svg.png</t>
  </si>
  <si>
    <t>[SPM]</t>
  </si>
  <si>
    <t>Sint Eustatius</t>
  </si>
  <si>
    <t>https://upload.wikimedia.org/wikipedia/commons/thumb/0/08/Flag_of_Sint_Eustatius.svg/383px-Flag_of_Sint_Eustatius.svg.png</t>
  </si>
  <si>
    <t>https://upload.wikimedia.org/wikipedia/commons/thumb/0/08/Flag_of_Sint_Eustatius.svg/2560px-Flag_of_Sint_Eustatius.svg.png</t>
  </si>
  <si>
    <t>https://en.wikipedia.org/wiki/Flag_of_Sint_Eustatius</t>
  </si>
  <si>
    <t>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t>
  </si>
  <si>
    <t>Canada</t>
  </si>
  <si>
    <t>https://i.ibb.co/qnHkbh8/Canada-Flag.png</t>
  </si>
  <si>
    <t>https://upload.wikimedia.org/wikipedia/en/thumb/c/cf/Flag_of_Canada.svg/2560px-Flag_of_Canada.svg.png</t>
  </si>
  <si>
    <t>https://en.wikipedia.org/wiki/Flag_of_Canada</t>
  </si>
  <si>
    <t xml:space="preserve">The red and white colors are the national colors of Canada, and the maple leaf has been a symbol of the country since the 18th century. </t>
  </si>
  <si>
    <t>English, French</t>
  </si>
  <si>
    <t>[CAN] Acadia</t>
  </si>
  <si>
    <t>https://upload.wikimedia.org/wikipedia/commons/thumb/2/27/Flag_of_Acadia.svg/320px-Flag_of_Acadia.svg.png</t>
  </si>
  <si>
    <t>https://upload.wikimedia.org/wikipedia/commons/thumb/2/27/Flag_of_Acadia.svg/720px-Flag_of_Acadia.svg.png</t>
  </si>
  <si>
    <t>https://en.wikipedia.org/wiki/Flag_of_Acadia</t>
  </si>
  <si>
    <t>It was designed by Father Marcel-Francois Richard, a priest from New Brunswick. Richard's flag was a French tricolour, with a star in papal colours in the blue segment, representing devotion to the Virgin Mary and successfully proposed that it become the Acadian national flag.</t>
  </si>
  <si>
    <t>[CAN] Alberta</t>
  </si>
  <si>
    <t>https://upload.wikimedia.org/wikipedia/commons/thumb/f/f5/Flag_of_Alberta.svg/640px-Flag_of_Alberta.svg.png</t>
  </si>
  <si>
    <t>https://upload.wikimedia.org/wikipedia/commons/thumb/f/f5/Flag_of_Alberta.svg/2560px-Flag_of_Alberta.svg.png</t>
  </si>
  <si>
    <t>https://en.wikipedia.org/wiki/Flag_of_Alberta</t>
  </si>
  <si>
    <t>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t>
  </si>
  <si>
    <t>[CAN] British Columbia</t>
  </si>
  <si>
    <t>https://upload.wikimedia.org/wikipedia/commons/thumb/b/b8/Flag_of_British_Columbia.svg/800px-Flag_of_British_Columbia.svg.png</t>
  </si>
  <si>
    <t>https://upload.wikimedia.org/wikipedia/commons/thumb/b/b8/Flag_of_British_Columbia.svg/2560px-Flag_of_British_Columbia.svg.png</t>
  </si>
  <si>
    <t>https://en.wikipedia.org/wiki/Flag_of_British_Columbia</t>
  </si>
  <si>
    <t>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t>
  </si>
  <si>
    <t>[CAN] Calgary</t>
  </si>
  <si>
    <t>https://upload.wikimedia.org/wikipedia/en/thumb/a/a8/Flag_of_Calgary_%281983%29.svg/640px-Flag_of_Calgary_%281983%29.svg.png</t>
  </si>
  <si>
    <t>https://upload.wikimedia.org/wikipedia/en/thumb/a/a8/Flag_of_Calgary_%281983%29.svg/2560px-Flag_of_Calgary_%281983%29.svg.png</t>
  </si>
  <si>
    <t>https://www.calgary.ca/awards/flags.html</t>
  </si>
  <si>
    <t>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t>
  </si>
  <si>
    <t>[CAN] Laval</t>
  </si>
  <si>
    <t>https://upload.wikimedia.org/wikipedia/commons/thumb/e/e5/Flag_of_Laval%2C_Quebec.svg/640px-Flag_of_Laval%2C_Quebec.svg.png</t>
  </si>
  <si>
    <t>https://upload.wikimedia.org/wikipedia/commons/thumb/e/e5/Flag_of_Laval%2C_Quebec.svg/2560px-Flag_of_Laval%2C_Quebec.svg.png</t>
  </si>
  <si>
    <t>[CAN] Quebec</t>
  </si>
  <si>
    <t>https://en.wikipedia.org/wiki/Laval,_Quebec</t>
  </si>
  <si>
    <t>The flag is for the city of Laval, Quebec</t>
  </si>
  <si>
    <t>[CAN] Levis</t>
  </si>
  <si>
    <t>https://upload.wikimedia.org/wikipedia/commons/thumb/b/b7/Flag_of_Levis.svg/640px-Flag_of_Levis.svg.png</t>
  </si>
  <si>
    <t>https://upload.wikimedia.org/wikipedia/commons/thumb/b/b7/Flag_of_Levis.svg/1280px-Flag_of_Levis.svg.png</t>
  </si>
  <si>
    <t>https://en.m.wikipedia.org/wiki/L%C3%A9vis</t>
  </si>
  <si>
    <t>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t>
  </si>
  <si>
    <t>[CAN] Longueuil</t>
  </si>
  <si>
    <t>https://upload.wikimedia.org/wikipedia/commons/thumb/c/c5/Drapeau_ville_ca_Longueuil_%28Qu%C3%A9bec%29.svg/640px-Drapeau_ville_ca_Longueuil_%28Qu%C3%A9bec%29.svg.png</t>
  </si>
  <si>
    <t>https://upload.wikimedia.org/wikipedia/commons/thumb/c/c5/Drapeau_ville_ca_Longueuil_%28Qu%C3%A9bec%29.svg/1280px-Drapeau_ville_ca_Longueuil_%28Qu%C3%A9bec%29.svg.png</t>
  </si>
  <si>
    <t>https://en.m.wikipedia.org/wiki/Longueuil</t>
  </si>
  <si>
    <t>The city's coat of arms extended to be a rectangular flag.</t>
  </si>
  <si>
    <t>[CAN] Manitoba</t>
  </si>
  <si>
    <t>https://upload.wikimedia.org/wikipedia/commons/thumb/c/c4/Flag_of_Manitoba.svg/640px-Flag_of_Manitoba.svg.png</t>
  </si>
  <si>
    <t>https://upload.wikimedia.org/wikipedia/commons/thumb/c/c4/Flag_of_Manitoba.svg/2560px-Flag_of_Manitoba.svg.png</t>
  </si>
  <si>
    <t>https://en.wikipedia.org/wiki/Flag_of_Manitoba</t>
  </si>
  <si>
    <t>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t>
  </si>
  <si>
    <t>1 Bison</t>
  </si>
  <si>
    <t>[CAN] Metis</t>
  </si>
  <si>
    <t>https://upload.wikimedia.org/wikipedia/commons/thumb/f/f4/Metis_Blue.svg/640px-Metis_Blue.svg.png</t>
  </si>
  <si>
    <t>https://upload.wikimedia.org/wikipedia/commons/thumb/f/f4/Metis_Blue.svg/2560px-Metis_Blue.svg.png</t>
  </si>
  <si>
    <t xml:space="preserve">https://www.ictinc.ca/blog/the-metis-flag </t>
  </si>
  <si>
    <t>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t>
  </si>
  <si>
    <t>[CAN] Mi'kmaq</t>
  </si>
  <si>
    <t>https://upload.wikimedia.org/wikipedia/commons/thumb/e/e0/Mikmaq_State_Flag_%28vertical%29.svg/300px-Mikmaq_State_Flag_%28vertical%29.svg.png</t>
  </si>
  <si>
    <t>https://upload.wikimedia.org/wikipedia/commons/thumb/e/e0/Mikmaq_State_Flag_%28vertical%29.svg/1024px-Mikmaq_State_Flag_%28vertical%29.svg.png</t>
  </si>
  <si>
    <t>https://www.stu.ca/indigenous-homepage/events/wolastoqiyik-maliseet-and-mikmaq-flag-raising/</t>
  </si>
  <si>
    <t>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t>
  </si>
  <si>
    <t>[CAN] Mississauga</t>
  </si>
  <si>
    <t>https://upload.wikimedia.org/wikipedia/en/thumb/c/c0/Flag_of_Mississauga.svg/640px-Flag_of_Mississauga.svg.png</t>
  </si>
  <si>
    <t>https://upload.wikimedia.org/wikipedia/en/thumb/c/c0/Flag_of_Mississauga.svg/2560px-Flag_of_Mississauga.svg.png</t>
  </si>
  <si>
    <t>[CAN] Ontario</t>
  </si>
  <si>
    <t>https://www.crwflags.com/fotw/flags/ca-onmss.html</t>
  </si>
  <si>
    <t>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t>
  </si>
  <si>
    <t>[CAN] Montreal</t>
  </si>
  <si>
    <t>https://upload.wikimedia.org/wikipedia/commons/thumb/d/dc/Flag_of_Montreal.svg/640px-Flag_of_Montreal.svg.png</t>
  </si>
  <si>
    <t>https://upload.wikimedia.org/wikipedia/commons/thumb/d/dc/Flag_of_Montreal.svg/1280px-Flag_of_Montreal.svg.png</t>
  </si>
  <si>
    <t>https://en.m.wikipedia.org/wiki/Flag_of_Montreal</t>
  </si>
  <si>
    <t>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t>
  </si>
  <si>
    <t>[CAN] New Brunswick</t>
  </si>
  <si>
    <t>https://upload.wikimedia.org/wikipedia/commons/thumb/f/fb/Flag_of_New_Brunswick.svg/640px-Flag_of_New_Brunswick.svg.png</t>
  </si>
  <si>
    <t>https://upload.wikimedia.org/wikipedia/commons/thumb/f/fb/Flag_of_New_Brunswick.svg/2560px-Flag_of_New_Brunswick.svg.png</t>
  </si>
  <si>
    <t>https://www.canada.ca/en/canadian-heritage/services/provincial-territorial-symbols-canada/new-brunswick.html</t>
  </si>
  <si>
    <t>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t>
  </si>
  <si>
    <t>1 Lion</t>
  </si>
  <si>
    <t>[CAN] Newfoundland (Tricolour)</t>
  </si>
  <si>
    <t>https://upload.wikimedia.org/wikipedia/commons/thumb/8/8e/Newfoundland_Tricolour.svg/640px-Newfoundland_Tricolour.svg.png</t>
  </si>
  <si>
    <t>https://upload.wikimedia.org/wikipedia/commons/thumb/8/8e/Newfoundland_Tricolour.svg/2560px-Newfoundland_Tricolour.svg.png</t>
  </si>
  <si>
    <t>https://en.wikipedia.org/wiki/Flag_of_Newfoundland_and_Labrador</t>
  </si>
  <si>
    <t>The flag which has become known as the 'Newfoundland Tricolour', the 'Pink, White and Green' began as the unofficial flag of an aid and benefit organization, the Newfoundland Fishermen's Star of the Sea Association</t>
  </si>
  <si>
    <t>[CAN] Newfoundland and Labrador</t>
  </si>
  <si>
    <t>https://upload.wikimedia.org/wikipedia/commons/thumb/d/dd/Flag_of_Newfoundland_and_Labrador.svg/640px-Flag_of_Newfoundland_and_Labrador.svg.png</t>
  </si>
  <si>
    <t>https://upload.wikimedia.org/wikipedia/commons/thumb/d/dd/Flag_of_Newfoundland_and_Labrador.svg/2560px-Flag_of_Newfoundland_and_Labrador.svg.png</t>
  </si>
  <si>
    <t xml:space="preserve">1980 </t>
  </si>
  <si>
    <t>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t>
  </si>
  <si>
    <t>[CAN] Northwest Territories</t>
  </si>
  <si>
    <t>https://upload.wikimedia.org/wikipedia/commons/thumb/c/c1/Flag_of_the_Northwest_Territories.svg/640px-Flag_of_the_Northwest_Territories.svg.png</t>
  </si>
  <si>
    <t>https://upload.wikimedia.org/wikipedia/commons/thumb/c/c1/Flag_of_the_Northwest_Territories.svg/2560px-Flag_of_the_Northwest_Territories.svg.png</t>
  </si>
  <si>
    <t>https://en.wikipedia.org/wiki/Flag_of_the_Northwest_Territories</t>
  </si>
  <si>
    <t>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t>
  </si>
  <si>
    <t>[CAN] Nova Scotia</t>
  </si>
  <si>
    <t>https://upload.wikimedia.org/wikipedia/commons/thumb/c/c0/Flag_of_Nova_Scotia.svg/640px-Flag_of_Nova_Scotia.svg.png</t>
  </si>
  <si>
    <t>https://upload.wikimedia.org/wikipedia/commons/thumb/c/c0/Flag_of_Nova_Scotia.svg/2560px-Flag_of_Nova_Scotia.svg.png</t>
  </si>
  <si>
    <t>https://en.wikipedia.org/wiki/Flag_of_Nova_Scotia</t>
  </si>
  <si>
    <t>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t>
  </si>
  <si>
    <t>[CAN] Nunavut</t>
  </si>
  <si>
    <t>https://upload.wikimedia.org/wikipedia/commons/thumb/9/90/Flag_of_Nunavut.svg/640px-Flag_of_Nunavut.svg.png</t>
  </si>
  <si>
    <t>https://upload.wikimedia.org/wikipedia/commons/thumb/9/90/Flag_of_Nunavut.svg/2560px-Flag_of_Nunavut.svg.png</t>
  </si>
  <si>
    <t>https://en.wikipedia.org/wiki/Flag_of_Nunavut</t>
  </si>
  <si>
    <t>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t>
  </si>
  <si>
    <t>https://upload.wikimedia.org/wikipedia/commons/thumb/8/88/Flag_of_Ontario.svg/640px-Flag_of_Ontario.svg.png</t>
  </si>
  <si>
    <t>https://upload.wikimedia.org/wikipedia/commons/thumb/8/88/Flag_of_Ontario.svg/2560px-Flag_of_Ontario.svg.png</t>
  </si>
  <si>
    <t>https://en.wikipedia.org/wiki/Flag_of_Ontario</t>
  </si>
  <si>
    <t>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t>
  </si>
  <si>
    <t>[CAN] Prince Edward Island</t>
  </si>
  <si>
    <t>https://upload.wikimedia.org/wikipedia/commons/thumb/d/d7/Flag_of_Prince_Edward_Island.svg/640px-Flag_of_Prince_Edward_Island.svg.png</t>
  </si>
  <si>
    <t>https://upload.wikimedia.org/wikipedia/commons/thumb/d/d7/Flag_of_Prince_Edward_Island.svg/2560px-Flag_of_Prince_Edward_Island.svg.png</t>
  </si>
  <si>
    <t>https://en.wikipedia.org/wiki/Flag_of_Prince_Edward_Island</t>
  </si>
  <si>
    <t xml:space="preserve">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t>
  </si>
  <si>
    <t>https://upload.wikimedia.org/wikipedia/commons/thumb/5/5f/Flag_of_Quebec.svg/640px-Flag_of_Quebec.svg.png</t>
  </si>
  <si>
    <t>https://upload.wikimedia.org/wikipedia/commons/thumb/5/5f/Flag_of_Quebec.svg/2560px-Flag_of_Quebec.svg.png</t>
  </si>
  <si>
    <t>https://en.wikipedia.org/wiki/Flag_of_Quebec</t>
  </si>
  <si>
    <t>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t>
  </si>
  <si>
    <t>[CAN] Quebec City</t>
  </si>
  <si>
    <t>https://upload.wikimedia.org/wikipedia/commons/thumb/3/3a/Flag_of_Quebec_City.svg/640px-Flag_of_Quebec_City.svg.png</t>
  </si>
  <si>
    <t>https://upload.wikimedia.org/wikipedia/commons/thumb/3/3a/Flag_of_Quebec_City.svg/1280px-Flag_of_Quebec_City.svg.png</t>
  </si>
  <si>
    <t>https://en.m.wikipedia.org/wiki/Flag_of_Quebec_City</t>
  </si>
  <si>
    <t>An azure background with a white border (crenelated) and a gold ship in the center.</t>
  </si>
  <si>
    <t>[CAN] Saskatchewan</t>
  </si>
  <si>
    <t>https://upload.wikimedia.org/wikipedia/commons/thumb/b/bb/Flag_of_Saskatchewan.svg/640px-Flag_of_Saskatchewan.svg.png</t>
  </si>
  <si>
    <t>https://upload.wikimedia.org/wikipedia/commons/thumb/b/bb/Flag_of_Saskatchewan.svg/2560px-Flag_of_Saskatchewan.svg.png</t>
  </si>
  <si>
    <t>https://en.wikipedia.org/wiki/Flag_of_Saskatchewan</t>
  </si>
  <si>
    <t>Yellow represents the grain fields in the southern portion of the province where as the green represents the northern forested areas.\nThe western red lily in the fly of the flag is the provincial flower.</t>
  </si>
  <si>
    <t>[CAN] Toronto</t>
  </si>
  <si>
    <t>https://upload.wikimedia.org/wikipedia/commons/thumb/f/f2/Flag_of_Toronto%2C_Canada.svg/255px-Flag_of_Toronto%2C_Canada.svg.png</t>
  </si>
  <si>
    <t>https://upload.wikimedia.org/wikipedia/commons/thumb/f/f2/Flag_of_Toronto%2C_Canada.svg/1920px-Flag_of_Toronto%2C_Canada.svg.png</t>
  </si>
  <si>
    <t>https://en.wikipedia.org/wiki/Flag_of_Toronto#</t>
  </si>
  <si>
    <t>White outline of the Toronto city hall towers on a blue field with a red maple leaf at the base of the two towers. The shape of the blue space above resembles a T, the city's initial.</t>
  </si>
  <si>
    <t>[CAN] Vancouver</t>
  </si>
  <si>
    <t>https://upload.wikimedia.org/wikipedia/commons/thumb/c/c5/Flag_of_Vancouver.svg/320px-Flag_of_Vancouver.svg.png</t>
  </si>
  <si>
    <t>https://upload.wikimedia.org/wikipedia/commons/thumb/c/c5/Flag_of_Vancouver.svg/800px-Flag_of_Vancouver.svg.png</t>
  </si>
  <si>
    <t>https://en.wikipedia.org/wiki/Flag_of_Vancouver</t>
  </si>
  <si>
    <t>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t>
  </si>
  <si>
    <t>[CAN] Yukon</t>
  </si>
  <si>
    <t>https://upload.wikimedia.org/wikipedia/commons/thumb/6/69/Flag_of_Yukon.svg/640px-Flag_of_Yukon.svg.png</t>
  </si>
  <si>
    <t>https://upload.wikimedia.org/wikipedia/commons/thumb/6/69/Flag_of_Yukon.svg/2560px-Flag_of_Yukon.svg.png</t>
  </si>
  <si>
    <t>https://en.wikipedia.org/wiki/Flag_of_Yukon</t>
  </si>
  <si>
    <t>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t>
  </si>
  <si>
    <t>[CAN] Other</t>
  </si>
  <si>
    <t>[CAN]</t>
  </si>
  <si>
    <t>[ABW]</t>
  </si>
  <si>
    <t>[BHS]</t>
  </si>
  <si>
    <t>[BLZ]</t>
  </si>
  <si>
    <t>[CYM]</t>
  </si>
  <si>
    <t>[DMA]</t>
  </si>
  <si>
    <t>[GTM]</t>
  </si>
  <si>
    <t>[JAM]</t>
  </si>
  <si>
    <t>[LCA]</t>
  </si>
  <si>
    <t>[MSR]</t>
  </si>
  <si>
    <t>[STA]</t>
  </si>
  <si>
    <t>[SLV]</t>
  </si>
  <si>
    <t>[VCT]</t>
  </si>
  <si>
    <t>[TTO]</t>
  </si>
  <si>
    <t>[USA]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</si>
</sst>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22" x14ac:knownFonts="1">
    <font>
      <sz val="11"/>
      <color theme="1"/>
      <name val="Aptos Narrow"/>
      <family val="2"/>
      <scheme val="minor"/>
    </font>
    <font>
      <sz val="11"/>
      <color theme="1"/>
      <name val="Aptos Narrow"/>
      <family val="2"/>
      <scheme val="minor"/>
    </font>
    <font>
      <sz val="11"/>
      <color theme="0"/>
      <name val="Aptos Narrow"/>
      <family val="2"/>
      <scheme val="minor"/>
    </font>
    <font>
      <sz val="11"/>
      <color rgb="FF000000"/>
      <name val="Aptos Narrow"/>
      <family val="2"/>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
      <b/>
      <sz val="10"/>
      <name val="Aptos Narrow"/>
      <family val="2"/>
      <scheme val="minor"/>
    </font>
    <font>
      <b/>
      <sz val="11"/>
      <name val="Aptos Narrow"/>
      <family val="2"/>
      <scheme val="minor"/>
    </font>
    <font>
      <sz val="10"/>
      <color rgb="FFD4D4D4"/>
      <name val="Aptos Narrow"/>
      <family val="2"/>
      <scheme val="minor"/>
    </font>
    <font>
      <sz val="10"/>
      <color rgb="FF404040"/>
      <name val="Aptos Narrow"/>
      <family val="2"/>
      <scheme val="minor"/>
    </font>
    <font>
      <sz val="10"/>
      <color rgb="FF505050"/>
      <name val="Aptos Narrow"/>
      <family val="2"/>
      <scheme val="minor"/>
    </font>
  </fonts>
  <fills count="34">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D9CAF2"/>
        <bgColor indexed="64"/>
      </patternFill>
    </fill>
    <fill>
      <patternFill patternType="solid">
        <fgColor rgb="FFCFD3E3"/>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rgb="FFF5D7F2"/>
        <bgColor indexed="64"/>
      </patternFill>
    </fill>
  </fills>
  <borders count="21">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right/>
      <top/>
      <bottom style="medium">
        <color auto="1"/>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13" fillId="0" borderId="0" applyNumberFormat="0" applyFill="0" applyBorder="0" applyAlignment="0" applyProtection="0"/>
  </cellStyleXfs>
  <cellXfs count="100">
    <xf numFmtId="0" fontId="0" fillId="0" borderId="0" xfId="0"/>
    <xf numFmtId="0" fontId="5" fillId="0" borderId="1" xfId="0" applyFont="1"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xf>
    <xf numFmtId="0" fontId="6" fillId="0" borderId="0" xfId="0" applyFont="1" applyAlignment="1">
      <alignment horizontal="left"/>
    </xf>
    <xf numFmtId="0" fontId="6" fillId="2" borderId="0" xfId="0" applyFont="1" applyFill="1" applyAlignment="1">
      <alignment horizontal="left" vertical="center"/>
    </xf>
    <xf numFmtId="0" fontId="6" fillId="0" borderId="0" xfId="0" applyFont="1"/>
    <xf numFmtId="0" fontId="7" fillId="3" borderId="0" xfId="0" applyFont="1" applyFill="1"/>
    <xf numFmtId="3" fontId="8" fillId="4" borderId="0" xfId="1" applyNumberFormat="1" applyFont="1" applyFill="1" applyBorder="1" applyAlignment="1">
      <alignment horizontal="left"/>
    </xf>
    <xf numFmtId="3" fontId="8" fillId="5" borderId="0" xfId="1" applyNumberFormat="1" applyFont="1" applyFill="1" applyBorder="1" applyAlignment="1">
      <alignment horizontal="left"/>
    </xf>
    <xf numFmtId="3" fontId="8" fillId="6" borderId="0" xfId="1" applyNumberFormat="1" applyFont="1" applyFill="1" applyBorder="1" applyAlignment="1">
      <alignment horizontal="left"/>
    </xf>
    <xf numFmtId="49" fontId="9" fillId="7" borderId="0" xfId="1" applyNumberFormat="1" applyFont="1" applyFill="1" applyBorder="1" applyAlignment="1">
      <alignment horizontal="left"/>
    </xf>
    <xf numFmtId="3" fontId="10" fillId="8" borderId="0" xfId="1" applyNumberFormat="1" applyFont="1" applyFill="1" applyBorder="1" applyAlignment="1">
      <alignment horizontal="left"/>
    </xf>
    <xf numFmtId="0" fontId="11" fillId="0" borderId="2" xfId="0" applyFont="1" applyBorder="1" applyAlignment="1">
      <alignment horizontal="center"/>
    </xf>
    <xf numFmtId="0" fontId="9" fillId="9" borderId="3" xfId="0" applyFont="1" applyFill="1" applyBorder="1" applyAlignment="1">
      <alignment horizontal="center"/>
    </xf>
    <xf numFmtId="0" fontId="11" fillId="0" borderId="4" xfId="0" applyFont="1" applyBorder="1"/>
    <xf numFmtId="0" fontId="6" fillId="0" borderId="4" xfId="0" applyFont="1" applyBorder="1"/>
    <xf numFmtId="0" fontId="11" fillId="0" borderId="5" xfId="0" applyFont="1" applyBorder="1"/>
    <xf numFmtId="0" fontId="11" fillId="0" borderId="3" xfId="0" applyFont="1" applyBorder="1" applyAlignment="1">
      <alignment horizontal="center"/>
    </xf>
    <xf numFmtId="0" fontId="11" fillId="10" borderId="3" xfId="0" applyFont="1" applyFill="1" applyBorder="1"/>
    <xf numFmtId="0" fontId="11" fillId="10" borderId="6" xfId="0" applyFont="1" applyFill="1" applyBorder="1"/>
    <xf numFmtId="0" fontId="11" fillId="11" borderId="3" xfId="0" applyFont="1" applyFill="1" applyBorder="1"/>
    <xf numFmtId="0" fontId="11" fillId="0" borderId="6" xfId="0" applyFont="1" applyBorder="1"/>
    <xf numFmtId="0" fontId="11" fillId="12" borderId="6" xfId="0" applyFont="1" applyFill="1" applyBorder="1"/>
    <xf numFmtId="0" fontId="11" fillId="12" borderId="0" xfId="0" applyFont="1" applyFill="1"/>
    <xf numFmtId="0" fontId="9" fillId="9" borderId="5" xfId="0" applyFont="1" applyFill="1" applyBorder="1" applyAlignment="1">
      <alignment horizontal="center"/>
    </xf>
    <xf numFmtId="0" fontId="11" fillId="0" borderId="2" xfId="0" applyFont="1" applyBorder="1"/>
    <xf numFmtId="0" fontId="11" fillId="0" borderId="3" xfId="0" applyFont="1" applyBorder="1"/>
    <xf numFmtId="0" fontId="11" fillId="13" borderId="7" xfId="0" applyFont="1" applyFill="1" applyBorder="1"/>
    <xf numFmtId="0" fontId="11" fillId="13" borderId="6" xfId="0" applyFont="1" applyFill="1" applyBorder="1"/>
    <xf numFmtId="0" fontId="11" fillId="13" borderId="0" xfId="0" applyFont="1" applyFill="1"/>
    <xf numFmtId="16" fontId="8" fillId="14" borderId="0" xfId="1" applyNumberFormat="1" applyFont="1" applyFill="1" applyBorder="1" applyAlignment="1">
      <alignment horizontal="center"/>
    </xf>
    <xf numFmtId="0" fontId="11" fillId="0" borderId="8" xfId="0" applyFont="1" applyBorder="1"/>
    <xf numFmtId="0" fontId="11"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11" fillId="0" borderId="10" xfId="0" applyFont="1" applyBorder="1"/>
    <xf numFmtId="9" fontId="12" fillId="15" borderId="9" xfId="2" applyFont="1" applyFill="1" applyBorder="1" applyAlignment="1">
      <alignment horizontal="center" vertical="center"/>
    </xf>
    <xf numFmtId="9" fontId="12" fillId="16" borderId="9" xfId="2" applyFont="1" applyFill="1" applyBorder="1" applyAlignment="1">
      <alignment horizontal="center" vertical="center"/>
    </xf>
    <xf numFmtId="0" fontId="14" fillId="17" borderId="11" xfId="4" applyFont="1" applyFill="1" applyBorder="1" applyAlignment="1">
      <alignment horizontal="left" vertical="center"/>
    </xf>
    <xf numFmtId="0" fontId="14" fillId="0" borderId="12" xfId="4" applyFont="1" applyFill="1" applyBorder="1" applyAlignment="1">
      <alignment horizontal="left" vertical="center"/>
    </xf>
    <xf numFmtId="0" fontId="6" fillId="0" borderId="0" xfId="0" applyFont="1" applyAlignment="1">
      <alignment horizontal="center" vertical="center"/>
    </xf>
    <xf numFmtId="0" fontId="14" fillId="18" borderId="9" xfId="3" applyFont="1" applyFill="1" applyBorder="1" applyAlignment="1">
      <alignment horizontal="left" vertical="center"/>
    </xf>
    <xf numFmtId="0" fontId="14" fillId="19" borderId="9" xfId="3" applyFont="1" applyFill="1" applyBorder="1" applyAlignment="1">
      <alignment horizontal="left" vertical="center"/>
    </xf>
    <xf numFmtId="0" fontId="6" fillId="2" borderId="9" xfId="0" applyFont="1" applyFill="1" applyBorder="1" applyAlignment="1">
      <alignment horizontal="left" vertical="center"/>
    </xf>
    <xf numFmtId="1" fontId="6" fillId="0" borderId="0" xfId="0" applyNumberFormat="1" applyFont="1" applyAlignment="1">
      <alignment horizontal="center" vertical="center"/>
    </xf>
    <xf numFmtId="0" fontId="15" fillId="3" borderId="9" xfId="0" applyFont="1" applyFill="1" applyBorder="1" applyAlignment="1">
      <alignment vertical="center"/>
    </xf>
    <xf numFmtId="0" fontId="6" fillId="0" borderId="9" xfId="0" applyFont="1" applyBorder="1" applyAlignment="1">
      <alignment vertical="center"/>
    </xf>
    <xf numFmtId="0" fontId="6" fillId="0" borderId="0" xfId="0" applyFont="1" applyAlignment="1">
      <alignment vertical="center"/>
    </xf>
    <xf numFmtId="3" fontId="6" fillId="20" borderId="9" xfId="1" applyNumberFormat="1" applyFont="1" applyFill="1" applyBorder="1" applyAlignment="1">
      <alignment horizontal="left" vertical="center"/>
    </xf>
    <xf numFmtId="3" fontId="6" fillId="21" borderId="13" xfId="1" applyNumberFormat="1" applyFont="1" applyFill="1" applyBorder="1" applyAlignment="1">
      <alignment horizontal="left" vertical="center"/>
    </xf>
    <xf numFmtId="3" fontId="6" fillId="16" borderId="13" xfId="1" applyNumberFormat="1" applyFont="1" applyFill="1" applyBorder="1" applyAlignment="1">
      <alignment horizontal="left" vertical="center"/>
    </xf>
    <xf numFmtId="49" fontId="11" fillId="18" borderId="13" xfId="1" applyNumberFormat="1" applyFont="1" applyFill="1" applyBorder="1" applyAlignment="1">
      <alignment horizontal="left" vertical="center"/>
    </xf>
    <xf numFmtId="3" fontId="6" fillId="22" borderId="13" xfId="1" applyNumberFormat="1" applyFont="1" applyFill="1" applyBorder="1" applyAlignment="1">
      <alignment horizontal="left"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22" borderId="15" xfId="0" applyFont="1" applyFill="1" applyBorder="1" applyAlignment="1">
      <alignment horizontal="center" vertical="center"/>
    </xf>
    <xf numFmtId="0" fontId="6" fillId="0" borderId="16" xfId="0" applyFont="1" applyBorder="1" applyAlignment="1">
      <alignment vertical="center"/>
    </xf>
    <xf numFmtId="0" fontId="6" fillId="0" borderId="17" xfId="0" applyFont="1" applyBorder="1" applyAlignment="1">
      <alignment vertical="center"/>
    </xf>
    <xf numFmtId="0" fontId="6" fillId="0" borderId="18" xfId="0" applyFont="1" applyBorder="1" applyAlignment="1">
      <alignment vertical="center"/>
    </xf>
    <xf numFmtId="0" fontId="6" fillId="19" borderId="15" xfId="0" applyFont="1" applyFill="1" applyBorder="1" applyAlignment="1">
      <alignment horizontal="center" vertical="center"/>
    </xf>
    <xf numFmtId="0" fontId="6" fillId="0" borderId="19" xfId="0" applyFont="1" applyBorder="1" applyAlignment="1">
      <alignment vertical="center"/>
    </xf>
    <xf numFmtId="0" fontId="6" fillId="3" borderId="9" xfId="0" applyFont="1" applyFill="1" applyBorder="1" applyAlignment="1">
      <alignment vertical="center"/>
    </xf>
    <xf numFmtId="0" fontId="6" fillId="23" borderId="9" xfId="0" applyFont="1" applyFill="1" applyBorder="1" applyAlignment="1">
      <alignment vertical="center"/>
    </xf>
    <xf numFmtId="0" fontId="6" fillId="15" borderId="9" xfId="0" applyFont="1" applyFill="1" applyBorder="1" applyAlignment="1">
      <alignment vertical="center"/>
    </xf>
    <xf numFmtId="0" fontId="6" fillId="13" borderId="9" xfId="0" applyFont="1" applyFill="1" applyBorder="1" applyAlignment="1">
      <alignment vertical="center"/>
    </xf>
    <xf numFmtId="0" fontId="6" fillId="24" borderId="9" xfId="0" applyFont="1" applyFill="1" applyBorder="1" applyAlignment="1">
      <alignment vertical="center"/>
    </xf>
    <xf numFmtId="0" fontId="6" fillId="25" borderId="13" xfId="0" applyFont="1" applyFill="1" applyBorder="1" applyAlignment="1">
      <alignment vertical="center"/>
    </xf>
    <xf numFmtId="0" fontId="6" fillId="15" borderId="0" xfId="0" applyFont="1" applyFill="1" applyAlignment="1">
      <alignment horizontal="center" vertical="center"/>
    </xf>
    <xf numFmtId="0" fontId="14" fillId="0" borderId="11" xfId="4" applyFont="1" applyFill="1" applyBorder="1" applyAlignment="1">
      <alignment horizontal="left" vertical="center"/>
    </xf>
    <xf numFmtId="0" fontId="6" fillId="0" borderId="14" xfId="0" applyFont="1" applyBorder="1" applyAlignment="1">
      <alignment vertical="center"/>
    </xf>
    <xf numFmtId="16" fontId="6" fillId="3" borderId="9" xfId="1" applyNumberFormat="1" applyFont="1" applyFill="1" applyBorder="1" applyAlignment="1">
      <alignment horizontal="center" vertical="center"/>
    </xf>
    <xf numFmtId="0" fontId="6" fillId="26" borderId="9" xfId="0" applyFont="1" applyFill="1" applyBorder="1" applyAlignment="1">
      <alignment vertical="center"/>
    </xf>
    <xf numFmtId="0" fontId="6" fillId="27" borderId="9" xfId="0" applyFont="1" applyFill="1" applyBorder="1" applyAlignment="1">
      <alignment vertical="center"/>
    </xf>
    <xf numFmtId="0" fontId="6" fillId="28" borderId="9" xfId="0" applyFont="1" applyFill="1" applyBorder="1" applyAlignment="1">
      <alignment vertical="center" wrapText="1"/>
    </xf>
    <xf numFmtId="14" fontId="6" fillId="0" borderId="19" xfId="0" applyNumberFormat="1" applyFont="1" applyBorder="1" applyAlignment="1">
      <alignment vertical="center"/>
    </xf>
    <xf numFmtId="14" fontId="6" fillId="0" borderId="0" xfId="0" applyNumberFormat="1" applyFont="1" applyAlignment="1">
      <alignment vertical="center"/>
    </xf>
    <xf numFmtId="9" fontId="16" fillId="0" borderId="9" xfId="2" applyFont="1" applyBorder="1" applyAlignment="1">
      <alignment horizontal="center" vertical="center"/>
    </xf>
    <xf numFmtId="0" fontId="4" fillId="0" borderId="0" xfId="3" applyAlignment="1">
      <alignment vertical="center"/>
    </xf>
    <xf numFmtId="0" fontId="14" fillId="18" borderId="11" xfId="4" applyFont="1" applyFill="1" applyBorder="1" applyAlignment="1">
      <alignment horizontal="left" vertical="center"/>
    </xf>
    <xf numFmtId="0" fontId="10" fillId="0" borderId="0" xfId="0" applyFont="1"/>
    <xf numFmtId="0" fontId="10" fillId="0" borderId="0" xfId="0" applyFont="1" applyAlignment="1">
      <alignment horizontal="left"/>
    </xf>
    <xf numFmtId="49" fontId="17" fillId="0" borderId="0" xfId="0" applyNumberFormat="1" applyFont="1" applyAlignment="1">
      <alignment horizontal="left"/>
    </xf>
    <xf numFmtId="0" fontId="10" fillId="0" borderId="0" xfId="0" applyFont="1" applyAlignment="1">
      <alignment horizontal="center"/>
    </xf>
    <xf numFmtId="16" fontId="10" fillId="0" borderId="0" xfId="0" applyNumberFormat="1" applyFont="1" applyAlignment="1">
      <alignment horizontal="center"/>
    </xf>
    <xf numFmtId="9" fontId="18" fillId="0" borderId="0" xfId="2" applyFont="1" applyFill="1" applyBorder="1" applyAlignment="1">
      <alignment horizontal="center"/>
    </xf>
    <xf numFmtId="0" fontId="2" fillId="23" borderId="0" xfId="0" applyFont="1" applyFill="1"/>
    <xf numFmtId="0" fontId="14" fillId="29" borderId="11" xfId="4" applyFont="1" applyFill="1" applyBorder="1" applyAlignment="1">
      <alignment horizontal="left" vertical="center"/>
    </xf>
    <xf numFmtId="0" fontId="14" fillId="30" borderId="11" xfId="4" applyFont="1" applyFill="1" applyBorder="1" applyAlignment="1">
      <alignment horizontal="left" vertical="center"/>
    </xf>
    <xf numFmtId="17" fontId="0" fillId="0" borderId="0" xfId="0" applyNumberFormat="1"/>
    <xf numFmtId="3" fontId="0" fillId="0" borderId="0" xfId="0" applyNumberFormat="1"/>
    <xf numFmtId="4" fontId="0" fillId="0" borderId="0" xfId="0" applyNumberFormat="1"/>
    <xf numFmtId="0" fontId="0" fillId="0" borderId="20" xfId="0" applyBorder="1"/>
    <xf numFmtId="0" fontId="2" fillId="31" borderId="0" xfId="0" applyFont="1" applyFill="1"/>
    <xf numFmtId="10" fontId="0" fillId="0" borderId="0" xfId="0" applyNumberFormat="1"/>
    <xf numFmtId="9" fontId="0" fillId="0" borderId="0" xfId="0" applyNumberFormat="1"/>
    <xf numFmtId="0" fontId="0" fillId="32" borderId="0" xfId="0" applyFill="1"/>
    <xf numFmtId="0" fontId="14" fillId="33" borderId="11" xfId="4" applyFont="1" applyFill="1" applyBorder="1" applyAlignment="1">
      <alignment horizontal="left" vertical="center"/>
    </xf>
    <xf numFmtId="0" fontId="4" fillId="19" borderId="9" xfId="3" applyFill="1" applyBorder="1" applyAlignment="1">
      <alignment horizontal="left" vertical="center"/>
    </xf>
    <xf numFmtId="0" fontId="4" fillId="18" borderId="9" xfId="3" applyFill="1" applyBorder="1" applyAlignment="1">
      <alignment horizontal="left" vertical="center"/>
    </xf>
  </cellXfs>
  <cellStyles count="5">
    <cellStyle name="Comma" xfId="1" builtinId="3"/>
    <cellStyle name="Hyperlink" xfId="3" builtinId="8"/>
    <cellStyle name="Hyperlink 2" xfId="4" xr:uid="{C23E1885-0BD0-4E93-86B0-1355EFB37DB7}"/>
    <cellStyle name="Normal" xfId="0" builtinId="0"/>
    <cellStyle name="Percent" xfId="2" builtinId="5"/>
  </cellStyles>
  <dxfs count="4694">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ill>
        <patternFill>
          <bgColor theme="0" tint="-0.499984740745262"/>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ont>
        <color rgb="FF9C0006"/>
      </font>
      <fill>
        <patternFill>
          <bgColor rgb="FFFFC7CE"/>
        </patternFill>
      </fill>
    </dxf>
    <dxf>
      <fill>
        <patternFill>
          <bgColor theme="0" tint="-0.499984740745262"/>
        </patternFill>
      </fill>
    </dxf>
    <dxf>
      <fill>
        <patternFill>
          <bgColor rgb="FFB6BCC2"/>
        </patternFill>
      </fill>
    </dxf>
    <dxf>
      <fill>
        <patternFill>
          <bgColor rgb="FFDEC8DB"/>
        </patternFill>
      </fill>
    </dxf>
    <dxf>
      <font>
        <color theme="0"/>
      </font>
      <fill>
        <patternFill>
          <bgColor rgb="FFAE945A"/>
        </patternFill>
      </fill>
    </dxf>
    <dxf>
      <fill>
        <patternFill>
          <bgColor theme="5" tint="0.59996337778862885"/>
        </patternFill>
      </fill>
    </dxf>
    <dxf>
      <font>
        <color auto="1"/>
      </font>
      <fill>
        <patternFill>
          <bgColor rgb="FFE7F16B"/>
        </patternFill>
      </fill>
    </dxf>
    <dxf>
      <font>
        <color theme="0"/>
      </font>
      <fill>
        <patternFill>
          <bgColor theme="6" tint="0.59996337778862885"/>
        </patternFill>
      </fill>
    </dxf>
    <dxf>
      <font>
        <color theme="0"/>
      </font>
      <fill>
        <patternFill>
          <bgColor rgb="FFFF5050"/>
        </patternFill>
      </fill>
    </dxf>
    <dxf>
      <font>
        <color theme="0"/>
      </font>
      <fill>
        <patternFill>
          <bgColor theme="3" tint="0.499984740745262"/>
        </patternFill>
      </fill>
    </dxf>
    <dxf>
      <font>
        <color theme="0"/>
      </font>
      <fill>
        <patternFill>
          <bgColor theme="1" tint="0.24994659260841701"/>
        </patternFill>
      </fill>
    </dxf>
    <dxf>
      <fill>
        <patternFill>
          <bgColor theme="3" tint="0.89996032593768116"/>
        </patternFill>
      </fill>
    </dxf>
    <dxf>
      <font>
        <color rgb="FF9C5700"/>
      </font>
      <fill>
        <patternFill>
          <bgColor rgb="FFFFEB9C"/>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ont>
        <color theme="1"/>
      </font>
      <fill>
        <patternFill patternType="solid">
          <bgColor theme="2" tint="-9.9948118533890809E-2"/>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3" tint="0.89996032593768116"/>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colors>
    <mruColors>
      <color rgb="FFC3C1A5"/>
      <color rgb="FFADAA85"/>
      <color rgb="FFE7AFAF"/>
      <color rgb="FFCEC8C8"/>
      <color rgb="FFF3E9DF"/>
      <color rgb="FFD7C9BF"/>
      <color rgb="FFD4D5C1"/>
      <color rgb="FFC0D6CC"/>
      <color rgb="FFA1D3C7"/>
      <color rgb="FFABB9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2" Type="http://schemas.openxmlformats.org/officeDocument/2006/relationships/image" Target="../media/image326.svg"/><Relationship Id="rId1" Type="http://schemas.openxmlformats.org/officeDocument/2006/relationships/image" Target="../media/image32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5EF5AE1C-050A-4FB1-906A-68C9ECD4015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2E4C46F1-59AD-4E57-B844-C3B74DB5078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D74342D7-78BC-4FD5-A92C-390E970CFB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B3662018-A269-4D31-A781-9B9EFC1771F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B7EC003-C562-4FB7-9102-9871AB3D4F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90C7D68D-A398-4E70-92F2-452802B9662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C4243F24-1851-4CD5-9D7B-7035CF6A5DB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DFEE6D30-EF46-4016-8D47-DED75B80F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9C36E4CD-4712-4CF8-8B6F-7B38CF78FEF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A780D2F8-98A1-45E5-84A1-2FEDAE87EB2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160B4ADE-EBB1-42B1-B2C5-0FAC2F1EFDE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E2494F5-8104-4589-A96F-A096771502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5AC0A0E5-E65C-4B21-9566-A1C9FE9498F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C3039A58-DCF5-4297-B2E2-7984A2981AB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9571" name="Button 3" hidden="1">
              <a:extLst>
                <a:ext uri="{63B3BB69-23CF-44E3-9099-C40C66FF867C}">
                  <a14:compatExt spid="_x0000_s109571"/>
                </a:ext>
                <a:ext uri="{FF2B5EF4-FFF2-40B4-BE49-F238E27FC236}">
                  <a16:creationId xmlns:a16="http://schemas.microsoft.com/office/drawing/2014/main" id="{C9475275-497B-4681-B0F0-64EB81E527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BDBAC4-692F-413C-BE07-85539A4E6BB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5714" name="Button 2" hidden="1">
              <a:extLst>
                <a:ext uri="{63B3BB69-23CF-44E3-9099-C40C66FF867C}">
                  <a14:compatExt spid="_x0000_s115714"/>
                </a:ext>
                <a:ext uri="{FF2B5EF4-FFF2-40B4-BE49-F238E27FC236}">
                  <a16:creationId xmlns:a16="http://schemas.microsoft.com/office/drawing/2014/main" id="{975BD72B-4E05-441A-AF3D-847256DD91D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5715" name="Button 3" hidden="1">
              <a:extLst>
                <a:ext uri="{63B3BB69-23CF-44E3-9099-C40C66FF867C}">
                  <a14:compatExt spid="_x0000_s115715"/>
                </a:ext>
                <a:ext uri="{FF2B5EF4-FFF2-40B4-BE49-F238E27FC236}">
                  <a16:creationId xmlns:a16="http://schemas.microsoft.com/office/drawing/2014/main" id="{7EE53FF0-7D85-4187-916F-68B11A3AF2A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FE6091D2-C962-4D94-988B-DB9D913E510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4690" name="Button 2" hidden="1">
              <a:extLst>
                <a:ext uri="{63B3BB69-23CF-44E3-9099-C40C66FF867C}">
                  <a14:compatExt spid="_x0000_s114690"/>
                </a:ext>
                <a:ext uri="{FF2B5EF4-FFF2-40B4-BE49-F238E27FC236}">
                  <a16:creationId xmlns:a16="http://schemas.microsoft.com/office/drawing/2014/main" id="{205DEEA5-A83F-4D0C-856B-D94A5A241A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4691" name="Button 3" hidden="1">
              <a:extLst>
                <a:ext uri="{63B3BB69-23CF-44E3-9099-C40C66FF867C}">
                  <a14:compatExt spid="_x0000_s114691"/>
                </a:ext>
                <a:ext uri="{FF2B5EF4-FFF2-40B4-BE49-F238E27FC236}">
                  <a16:creationId xmlns:a16="http://schemas.microsoft.com/office/drawing/2014/main" id="{5CDC2821-B9DE-4142-B627-0E923BC319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2967E2CA-4050-40AC-980B-B4DB41532A8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A9A82558-6726-4482-98D0-0DB40CBA189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ABC7C42B-C944-48E0-801E-019C14CEB2F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DB1AA6C2-3DD3-4F1E-A87D-E4A30D3905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23114501-DFE7-4AFE-AFF1-045560FC11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21B6A4EB-3F14-4AD7-AF7F-9F5233C597C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85DD4C92-03E5-441D-B9F1-B05CA3DA805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8F9FE760-9321-47C8-861F-83C07B312EB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4249EF85-22EE-4324-AF4C-8E581A5419E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E220C86E-1BAD-4DBA-B309-C6F291CF139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ED3820C3-F9A7-43B1-886C-36A98177A29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F5B7717D-75C1-4640-B839-27179002E4E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5E1DA242-BE20-483D-A38E-6A6C497B35E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F9ADA423-FE6C-43F6-B143-33A1AB91C1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DB1CB379-DA99-4526-8D95-57124E4F0AE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7BCACC41-8C0C-4DD8-BB5E-029E444F58A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FE99D6C1-A23C-4C1F-9376-B22F9BEC4A7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96558729-7281-44C7-AD76-024B8966F05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BB710BCE-0DB7-4919-AD3F-0A7BE23A71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4ED8CF95-B113-4C86-B507-1D816C96E72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1679B7FF-53ED-4B36-AC41-8411F4EEB6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EF8EA7F7-D9D4-45D6-8C6D-36EE81B0B1C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19345943-B218-4F17-B23F-1DBB172288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3881E666-C401-49A5-B4FC-118AA449E4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8DFFCFE0-CC33-4460-898C-746D8EA567E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57C307F1-794C-4487-82C3-0BE256355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E939AB2F-350A-4642-B347-74C9A9451C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twoCellAnchor>
    <xdr:from>
      <xdr:col>1</xdr:col>
      <xdr:colOff>35814</xdr:colOff>
      <xdr:row>1</xdr:row>
      <xdr:rowOff>24384</xdr:rowOff>
    </xdr:from>
    <xdr:to>
      <xdr:col>1</xdr:col>
      <xdr:colOff>680466</xdr:colOff>
      <xdr:row>1</xdr:row>
      <xdr:rowOff>463296</xdr:rowOff>
    </xdr:to>
    <xdr:pic>
      <xdr:nvPicPr>
        <xdr:cNvPr id="5" name="Graphic 4">
          <a:extLst>
            <a:ext uri="{FF2B5EF4-FFF2-40B4-BE49-F238E27FC236}">
              <a16:creationId xmlns:a16="http://schemas.microsoft.com/office/drawing/2014/main" id="{13600438-421B-0A3F-9CAC-C4956F4049B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32454" y="512064"/>
          <a:ext cx="644652" cy="438912"/>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EF3DF6E5-AA20-4510-BE36-1B67368D177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F20A389E-5D63-4902-846B-702690F83E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7168E8F6-86A5-4044-84B8-2876BCE7CF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FA1F0A88-2C8A-4FE4-9370-4A3868E13EB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32B918BE-EA04-461D-B76E-EC60294EFB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32D8ACF7-3B46-45CB-B043-8FED646348A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6A074DED-1DD4-4D35-8474-68C2662B5AD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9E6D92F-05B6-4442-A8A4-742E2A0E61A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9B4D8DCF-9A80-40EA-9076-19613B5BC8A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B2E5CB03-777C-4547-B5F8-E795A09AC5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3F9CBE81-CFD1-46A9-802A-17E1A21B54B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DEA21CDF-1F00-4467-983A-F7C9A698086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9B99E587-8532-4ECD-8598-1ADE2ED363D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7464361F-EE8A-45C2-899E-78AA95905DE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BCBD53DC-AEA9-4A8D-95D7-400ACCA848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E32D49-66A3-4C81-B066-B2EA547B3FC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81F28226-7F9F-4EC5-805C-BEFB9D3B6BF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9811" name="Button 3" hidden="1">
              <a:extLst>
                <a:ext uri="{63B3BB69-23CF-44E3-9099-C40C66FF867C}">
                  <a14:compatExt spid="_x0000_s119811"/>
                </a:ext>
                <a:ext uri="{FF2B5EF4-FFF2-40B4-BE49-F238E27FC236}">
                  <a16:creationId xmlns:a16="http://schemas.microsoft.com/office/drawing/2014/main" id="{95BA240D-1061-41FB-8B49-2E9C9489D3F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76781D23-02C5-4BA6-9ADC-9F43B70EB4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CEA75C0A-AA93-475E-ABFC-C0C90B9406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9ED20F36-F0D8-4EF3-B53A-01C8CCF1A22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15297093-7464-4DC3-8C63-DE2224F75A0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654182EB-C92A-4DF1-9836-9B399F8B667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56301448-E314-4A3A-97E0-843A57FB56B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BF68C796-0B3E-4D44-8312-EA275B393D4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4210" name="Button 2" hidden="1">
              <a:extLst>
                <a:ext uri="{63B3BB69-23CF-44E3-9099-C40C66FF867C}">
                  <a14:compatExt spid="_x0000_s94210"/>
                </a:ext>
                <a:ext uri="{FF2B5EF4-FFF2-40B4-BE49-F238E27FC236}">
                  <a16:creationId xmlns:a16="http://schemas.microsoft.com/office/drawing/2014/main" id="{95E7F45E-58C8-475A-A7E0-DB561FCB7D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ADC8E1A0-2C78-4D6C-8470-B73778C763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F3521024-023B-488F-A2D9-E5042C3821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78B85519-A2F3-4F5E-AE81-303A5FCB504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9331" name="Button 3" hidden="1">
              <a:extLst>
                <a:ext uri="{63B3BB69-23CF-44E3-9099-C40C66FF867C}">
                  <a14:compatExt spid="_x0000_s99331"/>
                </a:ext>
                <a:ext uri="{FF2B5EF4-FFF2-40B4-BE49-F238E27FC236}">
                  <a16:creationId xmlns:a16="http://schemas.microsoft.com/office/drawing/2014/main" id="{E5A779BD-8CC2-45A3-8380-8E916FD792F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2DB1D693-077B-412D-A2DB-AAB1776B2B0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EC8D30AA-DEF5-4D44-B41D-84E0BBB853F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8307" name="Button 3" hidden="1">
              <a:extLst>
                <a:ext uri="{63B3BB69-23CF-44E3-9099-C40C66FF867C}">
                  <a14:compatExt spid="_x0000_s98307"/>
                </a:ext>
                <a:ext uri="{FF2B5EF4-FFF2-40B4-BE49-F238E27FC236}">
                  <a16:creationId xmlns:a16="http://schemas.microsoft.com/office/drawing/2014/main" id="{3775B79B-3AB9-4D0F-AB67-970610E68F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B1BABC42-9D01-4B32-9B45-A3C891A2D4D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1E133322-8563-4FEA-A166-F638FD323B5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7283" name="Button 3" hidden="1">
              <a:extLst>
                <a:ext uri="{63B3BB69-23CF-44E3-9099-C40C66FF867C}">
                  <a14:compatExt spid="_x0000_s97283"/>
                </a:ext>
                <a:ext uri="{FF2B5EF4-FFF2-40B4-BE49-F238E27FC236}">
                  <a16:creationId xmlns:a16="http://schemas.microsoft.com/office/drawing/2014/main" id="{B1EACC98-86CC-41F2-98F7-5F72B7BBCBE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C47B93BA-BEAC-4492-BA47-7D8774F2CEF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6738" name="Button 2" hidden="1">
              <a:extLst>
                <a:ext uri="{63B3BB69-23CF-44E3-9099-C40C66FF867C}">
                  <a14:compatExt spid="_x0000_s116738"/>
                </a:ext>
                <a:ext uri="{FF2B5EF4-FFF2-40B4-BE49-F238E27FC236}">
                  <a16:creationId xmlns:a16="http://schemas.microsoft.com/office/drawing/2014/main" id="{747B4171-BEA4-4D9B-ADF4-978D9BC286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6739" name="Button 3" hidden="1">
              <a:extLst>
                <a:ext uri="{63B3BB69-23CF-44E3-9099-C40C66FF867C}">
                  <a14:compatExt spid="_x0000_s116739"/>
                </a:ext>
                <a:ext uri="{FF2B5EF4-FFF2-40B4-BE49-F238E27FC236}">
                  <a16:creationId xmlns:a16="http://schemas.microsoft.com/office/drawing/2014/main" id="{6B92E540-0F0C-47C8-A77D-2301F00EDE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3B6CF53-C8E6-4E24-80E9-C878BD7C698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B86EBC2-DBC9-418B-9FD9-DDB18EB78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DEC9ED83-7B24-4B82-A598-B90696F033A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14E5B881-A01B-4721-B7FB-17B162D24B2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CEE70E1C-88B6-4BF3-91C6-607BEF783E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AF1212DC-B946-4D2E-AE7C-C3078FE39C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3A2799BF-517B-4FB0-9EB1-57C75ADA6B5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416A79B8-4F28-4F3B-9B50-DE44DA2BDC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63B52976-3D94-4792-9AFC-CEEC87C0C3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61CAA162-E91A-4D82-A7C2-53366A4D3FE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B7E81A09-64AD-43CC-B9DE-D0647023C8D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10A5F897-35D4-40DA-9FB7-2F5BBC697A1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56388940-01B1-4A30-BFB2-6A204FEC54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F722E17E-570A-4F1B-A67D-DFF2B7B445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3187" name="Button 3" hidden="1">
              <a:extLst>
                <a:ext uri="{63B3BB69-23CF-44E3-9099-C40C66FF867C}">
                  <a14:compatExt spid="_x0000_s93187"/>
                </a:ext>
                <a:ext uri="{FF2B5EF4-FFF2-40B4-BE49-F238E27FC236}">
                  <a16:creationId xmlns:a16="http://schemas.microsoft.com/office/drawing/2014/main" id="{0FC0E21D-628F-492B-A0AE-5073C30EC5E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87FEF4A7-0323-4DBA-A339-6E2467FFB8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ABD1D970-8DC0-490C-909F-671EE97E2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19FE01A1-0911-413B-B4DE-CD39C73C46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5045C0C1-9457-4BA4-AAD0-5A7A660345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B9282A49-B395-4A89-BB21-D6F0BDAB50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E1C6D53A-F557-40C7-8570-D44F180397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3DA071BD-4078-4798-999D-C0990A8373D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5659A29C-9E49-45FF-92F7-44A02B696E0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E618E8C2-6218-4582-80E5-B624A787388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F84EF737-0B4A-4417-A6D3-20F304C43BB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9544399D-AFA5-463B-A7EC-65520CEC5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195AC5FE-F387-4F19-80EC-8231212B4EF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EF8D767A-F95C-4C8C-AC91-C80FDE563B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541466AF-5D2A-4F4B-A382-EF903BC632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C2470AF2-AADA-44AD-8CD5-21B7ADDA340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84CA59C8-B776-4A2C-80ED-7AE89ABCDDA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490CA0C9-26C8-46D6-BFB9-5E2B19704D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85F8B2BD-3742-46D8-B9D3-345F9D304F0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3368039</xdr:colOff>
          <xdr:row>0</xdr:row>
          <xdr:rowOff>0</xdr:rowOff>
        </xdr:from>
        <xdr:to>
          <xdr:col>2</xdr:col>
          <xdr:colOff>87085</xdr:colOff>
          <xdr:row>0</xdr:row>
          <xdr:rowOff>373380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982F5C7A-603C-49BD-93B9-BB484B264F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6DC97656-570C-4564-A3E2-D72FC600550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4DC187E0-D374-4602-9165-F472ABCD47D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uan.Castillo\Desktop\Macro%20Test\SouthAmerica_Suba_NL77.xlsm" TargetMode="External"/><Relationship Id="rId1" Type="http://schemas.openxmlformats.org/officeDocument/2006/relationships/externalLinkPath" Target="SouthAmerica_Suba_NL77.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Juan.Castillo\Desktop\Macro%20Test\Asia_Suba_NL.xlsm" TargetMode="External"/><Relationship Id="rId1" Type="http://schemas.openxmlformats.org/officeDocument/2006/relationships/externalLinkPath" Target="Asia_Suba_N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vs"/>
      <sheetName val="ARG"/>
      <sheetName val="BOL"/>
      <sheetName val="BRA"/>
      <sheetName val="CHL"/>
      <sheetName val="COL"/>
      <sheetName val="ECU"/>
      <sheetName val="FLK"/>
      <sheetName val="GUF"/>
      <sheetName val="GUY"/>
      <sheetName val="PER"/>
      <sheetName val="PRY"/>
      <sheetName val="SUR"/>
      <sheetName val="URU"/>
      <sheetName val="VEN"/>
      <sheetName val="SouthAmerica_Suba_NL77"/>
    </sheetNames>
    <definedNames>
      <definedName name="ReplaceLineBreaksWithNewLineManualRange"/>
    </defined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vs"/>
      <sheetName val="AFG"/>
      <sheetName val="ARM"/>
      <sheetName val="AZE"/>
      <sheetName val="BGD"/>
      <sheetName val="BHR"/>
      <sheetName val="BTN"/>
      <sheetName val="BRN"/>
      <sheetName val="CHI"/>
      <sheetName val="GEO"/>
      <sheetName val="IDN"/>
      <sheetName val="IND"/>
      <sheetName val="IOT"/>
      <sheetName val="IRQ"/>
      <sheetName val="IRN"/>
      <sheetName val="ISR"/>
      <sheetName val="JOR"/>
      <sheetName val="JPN"/>
      <sheetName val="KAZ"/>
      <sheetName val="KGY"/>
      <sheetName val="KHM"/>
      <sheetName val="KWT"/>
      <sheetName val="LAO"/>
      <sheetName val="LBN"/>
      <sheetName val="LKA"/>
      <sheetName val="MAL"/>
      <sheetName val="MDV"/>
      <sheetName val="MMR"/>
      <sheetName val="MNG"/>
      <sheetName val="NEP"/>
      <sheetName val="NKO"/>
      <sheetName val="OMN"/>
      <sheetName val="PAK"/>
      <sheetName val="PHI"/>
      <sheetName val="PSE"/>
      <sheetName val="QAT"/>
      <sheetName val="RUS"/>
      <sheetName val="SAU"/>
      <sheetName val="SGP"/>
      <sheetName val="SKO"/>
      <sheetName val="SYR"/>
      <sheetName val="THA"/>
      <sheetName val="TJK"/>
      <sheetName val="TKM"/>
      <sheetName val="TLS"/>
      <sheetName val="TUR"/>
      <sheetName val="TWN"/>
      <sheetName val="UAE"/>
      <sheetName val="UZB"/>
      <sheetName val="VNM"/>
      <sheetName val="YEM"/>
      <sheetName val="Asia_Suba_NL"/>
    </sheetNames>
    <definedNames>
      <definedName name="GoToShee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richData/_rels/richValueRel.xml.rels><?xml version="1.0" encoding="UTF-8" standalone="yes"?>
<Relationships xmlns="http://schemas.openxmlformats.org/package/2006/relationships"><Relationship Id="rId117" Type="http://schemas.openxmlformats.org/officeDocument/2006/relationships/image" Target="../media/image117.png"/><Relationship Id="rId299" Type="http://schemas.openxmlformats.org/officeDocument/2006/relationships/image" Target="../media/image299.png"/><Relationship Id="rId21" Type="http://schemas.openxmlformats.org/officeDocument/2006/relationships/image" Target="../media/image21.png"/><Relationship Id="rId63" Type="http://schemas.openxmlformats.org/officeDocument/2006/relationships/image" Target="../media/image63.png"/><Relationship Id="rId159" Type="http://schemas.openxmlformats.org/officeDocument/2006/relationships/image" Target="../media/image159.png"/><Relationship Id="rId324" Type="http://schemas.openxmlformats.org/officeDocument/2006/relationships/image" Target="../media/image324.png"/><Relationship Id="rId170" Type="http://schemas.openxmlformats.org/officeDocument/2006/relationships/image" Target="../media/image170.png"/><Relationship Id="rId226" Type="http://schemas.openxmlformats.org/officeDocument/2006/relationships/image" Target="../media/image226.png"/><Relationship Id="rId268" Type="http://schemas.openxmlformats.org/officeDocument/2006/relationships/image" Target="../media/image268.png"/><Relationship Id="rId32" Type="http://schemas.openxmlformats.org/officeDocument/2006/relationships/image" Target="../media/image32.png"/><Relationship Id="rId74" Type="http://schemas.openxmlformats.org/officeDocument/2006/relationships/image" Target="../media/image74.png"/><Relationship Id="rId128" Type="http://schemas.openxmlformats.org/officeDocument/2006/relationships/image" Target="../media/image128.png"/><Relationship Id="rId5" Type="http://schemas.openxmlformats.org/officeDocument/2006/relationships/image" Target="../media/image5.png"/><Relationship Id="rId181" Type="http://schemas.openxmlformats.org/officeDocument/2006/relationships/image" Target="../media/image181.png"/><Relationship Id="rId237" Type="http://schemas.openxmlformats.org/officeDocument/2006/relationships/image" Target="../media/image237.png"/><Relationship Id="rId279" Type="http://schemas.openxmlformats.org/officeDocument/2006/relationships/image" Target="../media/image279.png"/><Relationship Id="rId43" Type="http://schemas.openxmlformats.org/officeDocument/2006/relationships/image" Target="../media/image43.png"/><Relationship Id="rId139" Type="http://schemas.openxmlformats.org/officeDocument/2006/relationships/image" Target="../media/image139.png"/><Relationship Id="rId290" Type="http://schemas.openxmlformats.org/officeDocument/2006/relationships/image" Target="../media/image290.png"/><Relationship Id="rId304" Type="http://schemas.openxmlformats.org/officeDocument/2006/relationships/image" Target="../media/image304.png"/><Relationship Id="rId85" Type="http://schemas.openxmlformats.org/officeDocument/2006/relationships/image" Target="../media/image85.png"/><Relationship Id="rId150" Type="http://schemas.openxmlformats.org/officeDocument/2006/relationships/image" Target="../media/image150.png"/><Relationship Id="rId192" Type="http://schemas.openxmlformats.org/officeDocument/2006/relationships/image" Target="../media/image192.png"/><Relationship Id="rId206" Type="http://schemas.openxmlformats.org/officeDocument/2006/relationships/image" Target="../media/image206.png"/><Relationship Id="rId248" Type="http://schemas.openxmlformats.org/officeDocument/2006/relationships/image" Target="../media/image248.png"/><Relationship Id="rId12" Type="http://schemas.openxmlformats.org/officeDocument/2006/relationships/image" Target="../media/image12.gif"/><Relationship Id="rId108" Type="http://schemas.openxmlformats.org/officeDocument/2006/relationships/image" Target="../media/image108.png"/><Relationship Id="rId315" Type="http://schemas.openxmlformats.org/officeDocument/2006/relationships/image" Target="../media/image315.png"/><Relationship Id="rId54" Type="http://schemas.openxmlformats.org/officeDocument/2006/relationships/image" Target="../media/image54.png"/><Relationship Id="rId96" Type="http://schemas.openxmlformats.org/officeDocument/2006/relationships/image" Target="../media/image96.png"/><Relationship Id="rId161" Type="http://schemas.openxmlformats.org/officeDocument/2006/relationships/image" Target="../media/image161.png"/><Relationship Id="rId217" Type="http://schemas.openxmlformats.org/officeDocument/2006/relationships/image" Target="../media/image217.gif"/><Relationship Id="rId259" Type="http://schemas.openxmlformats.org/officeDocument/2006/relationships/image" Target="../media/image259.png"/><Relationship Id="rId23" Type="http://schemas.openxmlformats.org/officeDocument/2006/relationships/image" Target="../media/image23.png"/><Relationship Id="rId119" Type="http://schemas.openxmlformats.org/officeDocument/2006/relationships/image" Target="../media/image119.gif"/><Relationship Id="rId270" Type="http://schemas.openxmlformats.org/officeDocument/2006/relationships/image" Target="../media/image270.png"/><Relationship Id="rId65" Type="http://schemas.openxmlformats.org/officeDocument/2006/relationships/image" Target="../media/image65.png"/><Relationship Id="rId130" Type="http://schemas.openxmlformats.org/officeDocument/2006/relationships/image" Target="../media/image130.png"/><Relationship Id="rId172" Type="http://schemas.openxmlformats.org/officeDocument/2006/relationships/image" Target="../media/image172.png"/><Relationship Id="rId228" Type="http://schemas.openxmlformats.org/officeDocument/2006/relationships/image" Target="../media/image228.png"/><Relationship Id="rId281" Type="http://schemas.openxmlformats.org/officeDocument/2006/relationships/image" Target="../media/image281.png"/><Relationship Id="rId34" Type="http://schemas.openxmlformats.org/officeDocument/2006/relationships/image" Target="../media/image34.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20" Type="http://schemas.openxmlformats.org/officeDocument/2006/relationships/image" Target="../media/image120.png"/><Relationship Id="rId141" Type="http://schemas.openxmlformats.org/officeDocument/2006/relationships/image" Target="../media/image141.png"/><Relationship Id="rId7" Type="http://schemas.openxmlformats.org/officeDocument/2006/relationships/image" Target="../media/image7.png"/><Relationship Id="rId162" Type="http://schemas.openxmlformats.org/officeDocument/2006/relationships/image" Target="../media/image162.png"/><Relationship Id="rId183" Type="http://schemas.openxmlformats.org/officeDocument/2006/relationships/image" Target="../media/image183.png"/><Relationship Id="rId218" Type="http://schemas.openxmlformats.org/officeDocument/2006/relationships/image" Target="../media/image218.png"/><Relationship Id="rId239" Type="http://schemas.openxmlformats.org/officeDocument/2006/relationships/image" Target="../media/image239.png"/><Relationship Id="rId250" Type="http://schemas.openxmlformats.org/officeDocument/2006/relationships/image" Target="../media/image250.png"/><Relationship Id="rId271" Type="http://schemas.openxmlformats.org/officeDocument/2006/relationships/image" Target="../media/image271.png"/><Relationship Id="rId292" Type="http://schemas.openxmlformats.org/officeDocument/2006/relationships/image" Target="../media/image292.png"/><Relationship Id="rId306" Type="http://schemas.openxmlformats.org/officeDocument/2006/relationships/image" Target="../media/image306.png"/><Relationship Id="rId24" Type="http://schemas.openxmlformats.org/officeDocument/2006/relationships/image" Target="../media/image24.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31" Type="http://schemas.openxmlformats.org/officeDocument/2006/relationships/image" Target="../media/image131.png"/><Relationship Id="rId152" Type="http://schemas.openxmlformats.org/officeDocument/2006/relationships/image" Target="../media/image152.png"/><Relationship Id="rId173" Type="http://schemas.openxmlformats.org/officeDocument/2006/relationships/image" Target="../media/image173.png"/><Relationship Id="rId194" Type="http://schemas.openxmlformats.org/officeDocument/2006/relationships/image" Target="../media/image194.png"/><Relationship Id="rId208" Type="http://schemas.openxmlformats.org/officeDocument/2006/relationships/image" Target="../media/image208.png"/><Relationship Id="rId229" Type="http://schemas.openxmlformats.org/officeDocument/2006/relationships/image" Target="../media/image229.png"/><Relationship Id="rId240" Type="http://schemas.openxmlformats.org/officeDocument/2006/relationships/image" Target="../media/image240.png"/><Relationship Id="rId261" Type="http://schemas.openxmlformats.org/officeDocument/2006/relationships/image" Target="../media/image261.png"/><Relationship Id="rId14" Type="http://schemas.openxmlformats.org/officeDocument/2006/relationships/image" Target="../media/image14.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282" Type="http://schemas.openxmlformats.org/officeDocument/2006/relationships/image" Target="../media/image282.png"/><Relationship Id="rId317" Type="http://schemas.openxmlformats.org/officeDocument/2006/relationships/image" Target="../media/image317.png"/><Relationship Id="rId8" Type="http://schemas.openxmlformats.org/officeDocument/2006/relationships/image" Target="../media/image8.png"/><Relationship Id="rId98" Type="http://schemas.openxmlformats.org/officeDocument/2006/relationships/image" Target="../media/image98.png"/><Relationship Id="rId121" Type="http://schemas.openxmlformats.org/officeDocument/2006/relationships/image" Target="../media/image121.png"/><Relationship Id="rId142" Type="http://schemas.openxmlformats.org/officeDocument/2006/relationships/image" Target="../media/image142.png"/><Relationship Id="rId163" Type="http://schemas.openxmlformats.org/officeDocument/2006/relationships/image" Target="../media/image163.png"/><Relationship Id="rId184" Type="http://schemas.openxmlformats.org/officeDocument/2006/relationships/image" Target="../media/image184.png"/><Relationship Id="rId219" Type="http://schemas.openxmlformats.org/officeDocument/2006/relationships/image" Target="../media/image219.png"/><Relationship Id="rId230" Type="http://schemas.openxmlformats.org/officeDocument/2006/relationships/image" Target="../media/image230.png"/><Relationship Id="rId251" Type="http://schemas.openxmlformats.org/officeDocument/2006/relationships/image" Target="../media/image251.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272" Type="http://schemas.openxmlformats.org/officeDocument/2006/relationships/image" Target="../media/image272.png"/><Relationship Id="rId293" Type="http://schemas.openxmlformats.org/officeDocument/2006/relationships/image" Target="../media/image293.png"/><Relationship Id="rId307" Type="http://schemas.openxmlformats.org/officeDocument/2006/relationships/image" Target="../media/image307.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2.png"/><Relationship Id="rId153" Type="http://schemas.openxmlformats.org/officeDocument/2006/relationships/image" Target="../media/image153.png"/><Relationship Id="rId174" Type="http://schemas.openxmlformats.org/officeDocument/2006/relationships/image" Target="../media/image174.png"/><Relationship Id="rId195" Type="http://schemas.openxmlformats.org/officeDocument/2006/relationships/image" Target="../media/image195.png"/><Relationship Id="rId209" Type="http://schemas.openxmlformats.org/officeDocument/2006/relationships/image" Target="../media/image209.png"/><Relationship Id="rId220" Type="http://schemas.openxmlformats.org/officeDocument/2006/relationships/image" Target="../media/image220.png"/><Relationship Id="rId241" Type="http://schemas.openxmlformats.org/officeDocument/2006/relationships/image" Target="../media/image24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262" Type="http://schemas.openxmlformats.org/officeDocument/2006/relationships/image" Target="../media/image262.png"/><Relationship Id="rId283" Type="http://schemas.openxmlformats.org/officeDocument/2006/relationships/image" Target="../media/image283.png"/><Relationship Id="rId318" Type="http://schemas.openxmlformats.org/officeDocument/2006/relationships/image" Target="../media/image318.png"/><Relationship Id="rId78" Type="http://schemas.openxmlformats.org/officeDocument/2006/relationships/image" Target="../media/image78.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43" Type="http://schemas.openxmlformats.org/officeDocument/2006/relationships/image" Target="../media/image143.png"/><Relationship Id="rId164" Type="http://schemas.openxmlformats.org/officeDocument/2006/relationships/image" Target="../media/image164.png"/><Relationship Id="rId185" Type="http://schemas.openxmlformats.org/officeDocument/2006/relationships/image" Target="../media/image185.png"/><Relationship Id="rId9" Type="http://schemas.openxmlformats.org/officeDocument/2006/relationships/image" Target="../media/image9.png"/><Relationship Id="rId210" Type="http://schemas.openxmlformats.org/officeDocument/2006/relationships/image" Target="../media/image210.png"/><Relationship Id="rId26" Type="http://schemas.openxmlformats.org/officeDocument/2006/relationships/image" Target="../media/image26.png"/><Relationship Id="rId231" Type="http://schemas.openxmlformats.org/officeDocument/2006/relationships/image" Target="../media/image231.png"/><Relationship Id="rId252" Type="http://schemas.openxmlformats.org/officeDocument/2006/relationships/image" Target="../media/image252.png"/><Relationship Id="rId273" Type="http://schemas.openxmlformats.org/officeDocument/2006/relationships/image" Target="../media/image273.png"/><Relationship Id="rId294" Type="http://schemas.openxmlformats.org/officeDocument/2006/relationships/image" Target="../media/image294.png"/><Relationship Id="rId308" Type="http://schemas.openxmlformats.org/officeDocument/2006/relationships/image" Target="../media/image308.png"/><Relationship Id="rId47" Type="http://schemas.openxmlformats.org/officeDocument/2006/relationships/image" Target="../media/image47.pn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54" Type="http://schemas.openxmlformats.org/officeDocument/2006/relationships/image" Target="../media/image154.png"/><Relationship Id="rId175" Type="http://schemas.openxmlformats.org/officeDocument/2006/relationships/image" Target="../media/image175.png"/><Relationship Id="rId196" Type="http://schemas.openxmlformats.org/officeDocument/2006/relationships/image" Target="../media/image196.png"/><Relationship Id="rId200" Type="http://schemas.openxmlformats.org/officeDocument/2006/relationships/image" Target="../media/image200.gif"/><Relationship Id="rId16" Type="http://schemas.openxmlformats.org/officeDocument/2006/relationships/image" Target="../media/image16.png"/><Relationship Id="rId221" Type="http://schemas.openxmlformats.org/officeDocument/2006/relationships/image" Target="../media/image221.gif"/><Relationship Id="rId242" Type="http://schemas.openxmlformats.org/officeDocument/2006/relationships/image" Target="../media/image242.png"/><Relationship Id="rId263" Type="http://schemas.openxmlformats.org/officeDocument/2006/relationships/image" Target="../media/image263.png"/><Relationship Id="rId284" Type="http://schemas.openxmlformats.org/officeDocument/2006/relationships/image" Target="../media/image284.png"/><Relationship Id="rId319" Type="http://schemas.openxmlformats.org/officeDocument/2006/relationships/image" Target="../media/image319.png"/><Relationship Id="rId37" Type="http://schemas.openxmlformats.org/officeDocument/2006/relationships/image" Target="../media/image37.png"/><Relationship Id="rId58" Type="http://schemas.openxmlformats.org/officeDocument/2006/relationships/image" Target="../media/image58.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4.png"/><Relationship Id="rId90" Type="http://schemas.openxmlformats.org/officeDocument/2006/relationships/image" Target="../media/image90.png"/><Relationship Id="rId165" Type="http://schemas.openxmlformats.org/officeDocument/2006/relationships/image" Target="../media/image165.png"/><Relationship Id="rId186" Type="http://schemas.openxmlformats.org/officeDocument/2006/relationships/image" Target="../media/image186.png"/><Relationship Id="rId211" Type="http://schemas.openxmlformats.org/officeDocument/2006/relationships/image" Target="../media/image211.png"/><Relationship Id="rId232" Type="http://schemas.openxmlformats.org/officeDocument/2006/relationships/image" Target="../media/image232.png"/><Relationship Id="rId253" Type="http://schemas.openxmlformats.org/officeDocument/2006/relationships/image" Target="../media/image253.png"/><Relationship Id="rId274" Type="http://schemas.openxmlformats.org/officeDocument/2006/relationships/image" Target="../media/image274.png"/><Relationship Id="rId295" Type="http://schemas.openxmlformats.org/officeDocument/2006/relationships/image" Target="../media/image295.png"/><Relationship Id="rId309" Type="http://schemas.openxmlformats.org/officeDocument/2006/relationships/image" Target="../media/image309.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9.png"/><Relationship Id="rId113" Type="http://schemas.openxmlformats.org/officeDocument/2006/relationships/image" Target="../media/image113.png"/><Relationship Id="rId134" Type="http://schemas.openxmlformats.org/officeDocument/2006/relationships/image" Target="../media/image134.png"/><Relationship Id="rId320" Type="http://schemas.openxmlformats.org/officeDocument/2006/relationships/image" Target="../media/image320.png"/><Relationship Id="rId80" Type="http://schemas.openxmlformats.org/officeDocument/2006/relationships/image" Target="../media/image80.png"/><Relationship Id="rId155" Type="http://schemas.openxmlformats.org/officeDocument/2006/relationships/image" Target="../media/image155.png"/><Relationship Id="rId176" Type="http://schemas.openxmlformats.org/officeDocument/2006/relationships/image" Target="../media/image176.png"/><Relationship Id="rId197" Type="http://schemas.openxmlformats.org/officeDocument/2006/relationships/image" Target="../media/image197.png"/><Relationship Id="rId201" Type="http://schemas.openxmlformats.org/officeDocument/2006/relationships/image" Target="../media/image201.png"/><Relationship Id="rId222" Type="http://schemas.openxmlformats.org/officeDocument/2006/relationships/image" Target="../media/image222.png"/><Relationship Id="rId243" Type="http://schemas.openxmlformats.org/officeDocument/2006/relationships/image" Target="../media/image243.png"/><Relationship Id="rId264" Type="http://schemas.openxmlformats.org/officeDocument/2006/relationships/image" Target="../media/image264.png"/><Relationship Id="rId285" Type="http://schemas.openxmlformats.org/officeDocument/2006/relationships/image" Target="../media/image285.png"/><Relationship Id="rId17" Type="http://schemas.openxmlformats.org/officeDocument/2006/relationships/image" Target="../media/image17.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24" Type="http://schemas.openxmlformats.org/officeDocument/2006/relationships/image" Target="../media/image124.png"/><Relationship Id="rId310" Type="http://schemas.openxmlformats.org/officeDocument/2006/relationships/image" Target="../media/image310.png"/><Relationship Id="rId70" Type="http://schemas.openxmlformats.org/officeDocument/2006/relationships/image" Target="../media/image70.png"/><Relationship Id="rId91" Type="http://schemas.openxmlformats.org/officeDocument/2006/relationships/image" Target="../media/image91.png"/><Relationship Id="rId145" Type="http://schemas.openxmlformats.org/officeDocument/2006/relationships/image" Target="../media/image145.png"/><Relationship Id="rId166" Type="http://schemas.openxmlformats.org/officeDocument/2006/relationships/image" Target="../media/image166.png"/><Relationship Id="rId187" Type="http://schemas.openxmlformats.org/officeDocument/2006/relationships/image" Target="../media/image187.png"/><Relationship Id="rId1" Type="http://schemas.openxmlformats.org/officeDocument/2006/relationships/image" Target="../media/image1.png"/><Relationship Id="rId212" Type="http://schemas.openxmlformats.org/officeDocument/2006/relationships/image" Target="../media/image212.png"/><Relationship Id="rId233" Type="http://schemas.openxmlformats.org/officeDocument/2006/relationships/image" Target="../media/image233.png"/><Relationship Id="rId254" Type="http://schemas.openxmlformats.org/officeDocument/2006/relationships/image" Target="../media/image254.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275" Type="http://schemas.openxmlformats.org/officeDocument/2006/relationships/image" Target="../media/image275.png"/><Relationship Id="rId296" Type="http://schemas.openxmlformats.org/officeDocument/2006/relationships/image" Target="../media/image296.png"/><Relationship Id="rId300" Type="http://schemas.openxmlformats.org/officeDocument/2006/relationships/image" Target="../media/image300.png"/><Relationship Id="rId60" Type="http://schemas.openxmlformats.org/officeDocument/2006/relationships/image" Target="../media/image60.png"/><Relationship Id="rId81" Type="http://schemas.openxmlformats.org/officeDocument/2006/relationships/image" Target="../media/image81.png"/><Relationship Id="rId135" Type="http://schemas.openxmlformats.org/officeDocument/2006/relationships/image" Target="../media/image135.png"/><Relationship Id="rId156" Type="http://schemas.openxmlformats.org/officeDocument/2006/relationships/image" Target="../media/image156.png"/><Relationship Id="rId177" Type="http://schemas.openxmlformats.org/officeDocument/2006/relationships/image" Target="../media/image177.png"/><Relationship Id="rId198" Type="http://schemas.openxmlformats.org/officeDocument/2006/relationships/image" Target="../media/image198.png"/><Relationship Id="rId321" Type="http://schemas.openxmlformats.org/officeDocument/2006/relationships/image" Target="../media/image321.png"/><Relationship Id="rId202" Type="http://schemas.openxmlformats.org/officeDocument/2006/relationships/image" Target="../media/image202.png"/><Relationship Id="rId223" Type="http://schemas.openxmlformats.org/officeDocument/2006/relationships/image" Target="../media/image223.png"/><Relationship Id="rId244" Type="http://schemas.openxmlformats.org/officeDocument/2006/relationships/image" Target="../media/image244.png"/><Relationship Id="rId18" Type="http://schemas.openxmlformats.org/officeDocument/2006/relationships/image" Target="../media/image18.png"/><Relationship Id="rId39" Type="http://schemas.openxmlformats.org/officeDocument/2006/relationships/image" Target="../media/image39.png"/><Relationship Id="rId265" Type="http://schemas.openxmlformats.org/officeDocument/2006/relationships/image" Target="../media/image265.png"/><Relationship Id="rId286" Type="http://schemas.openxmlformats.org/officeDocument/2006/relationships/image" Target="../media/image286.png"/><Relationship Id="rId50" Type="http://schemas.openxmlformats.org/officeDocument/2006/relationships/image" Target="../media/image50.png"/><Relationship Id="rId104" Type="http://schemas.openxmlformats.org/officeDocument/2006/relationships/image" Target="../media/image104.png"/><Relationship Id="rId125" Type="http://schemas.openxmlformats.org/officeDocument/2006/relationships/image" Target="../media/image125.png"/><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311" Type="http://schemas.openxmlformats.org/officeDocument/2006/relationships/image" Target="../media/image311.png"/><Relationship Id="rId71" Type="http://schemas.openxmlformats.org/officeDocument/2006/relationships/image" Target="../media/image71.png"/><Relationship Id="rId92" Type="http://schemas.openxmlformats.org/officeDocument/2006/relationships/image" Target="../media/image92.png"/><Relationship Id="rId213" Type="http://schemas.openxmlformats.org/officeDocument/2006/relationships/image" Target="../media/image213.png"/><Relationship Id="rId234" Type="http://schemas.openxmlformats.org/officeDocument/2006/relationships/image" Target="../media/image234.gif"/><Relationship Id="rId2" Type="http://schemas.openxmlformats.org/officeDocument/2006/relationships/image" Target="../media/image2.png"/><Relationship Id="rId29" Type="http://schemas.openxmlformats.org/officeDocument/2006/relationships/image" Target="../media/image29.png"/><Relationship Id="rId255" Type="http://schemas.openxmlformats.org/officeDocument/2006/relationships/image" Target="../media/image255.png"/><Relationship Id="rId276" Type="http://schemas.openxmlformats.org/officeDocument/2006/relationships/image" Target="../media/image276.png"/><Relationship Id="rId297" Type="http://schemas.openxmlformats.org/officeDocument/2006/relationships/image" Target="../media/image297.png"/><Relationship Id="rId40" Type="http://schemas.openxmlformats.org/officeDocument/2006/relationships/image" Target="../media/image40.png"/><Relationship Id="rId115" Type="http://schemas.openxmlformats.org/officeDocument/2006/relationships/image" Target="../media/image115.png"/><Relationship Id="rId136" Type="http://schemas.openxmlformats.org/officeDocument/2006/relationships/image" Target="../media/image136.png"/><Relationship Id="rId157" Type="http://schemas.openxmlformats.org/officeDocument/2006/relationships/image" Target="../media/image157.png"/><Relationship Id="rId178" Type="http://schemas.openxmlformats.org/officeDocument/2006/relationships/image" Target="../media/image178.png"/><Relationship Id="rId301" Type="http://schemas.openxmlformats.org/officeDocument/2006/relationships/image" Target="../media/image301.gif"/><Relationship Id="rId322" Type="http://schemas.openxmlformats.org/officeDocument/2006/relationships/image" Target="../media/image322.png"/><Relationship Id="rId61" Type="http://schemas.openxmlformats.org/officeDocument/2006/relationships/image" Target="../media/image61.png"/><Relationship Id="rId82" Type="http://schemas.openxmlformats.org/officeDocument/2006/relationships/image" Target="../media/image82.gif"/><Relationship Id="rId199" Type="http://schemas.openxmlformats.org/officeDocument/2006/relationships/image" Target="../media/image199.png"/><Relationship Id="rId203" Type="http://schemas.openxmlformats.org/officeDocument/2006/relationships/image" Target="../media/image203.png"/><Relationship Id="rId19" Type="http://schemas.openxmlformats.org/officeDocument/2006/relationships/image" Target="../media/image19.png"/><Relationship Id="rId224" Type="http://schemas.openxmlformats.org/officeDocument/2006/relationships/image" Target="../media/image224.png"/><Relationship Id="rId245" Type="http://schemas.openxmlformats.org/officeDocument/2006/relationships/image" Target="../media/image245.png"/><Relationship Id="rId266" Type="http://schemas.openxmlformats.org/officeDocument/2006/relationships/image" Target="../media/image266.png"/><Relationship Id="rId287" Type="http://schemas.openxmlformats.org/officeDocument/2006/relationships/image" Target="../media/image287.png"/><Relationship Id="rId30" Type="http://schemas.openxmlformats.org/officeDocument/2006/relationships/image" Target="../media/image30.png"/><Relationship Id="rId105" Type="http://schemas.openxmlformats.org/officeDocument/2006/relationships/image" Target="../media/image105.png"/><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312" Type="http://schemas.openxmlformats.org/officeDocument/2006/relationships/image" Target="../media/image312.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189" Type="http://schemas.openxmlformats.org/officeDocument/2006/relationships/image" Target="../media/image189.png"/><Relationship Id="rId3" Type="http://schemas.openxmlformats.org/officeDocument/2006/relationships/image" Target="../media/image3.png"/><Relationship Id="rId214" Type="http://schemas.openxmlformats.org/officeDocument/2006/relationships/image" Target="../media/image214.png"/><Relationship Id="rId235" Type="http://schemas.openxmlformats.org/officeDocument/2006/relationships/image" Target="../media/image235.png"/><Relationship Id="rId256" Type="http://schemas.openxmlformats.org/officeDocument/2006/relationships/image" Target="../media/image256.png"/><Relationship Id="rId277" Type="http://schemas.openxmlformats.org/officeDocument/2006/relationships/image" Target="../media/image277.png"/><Relationship Id="rId298" Type="http://schemas.openxmlformats.org/officeDocument/2006/relationships/image" Target="../media/image298.png"/><Relationship Id="rId116" Type="http://schemas.openxmlformats.org/officeDocument/2006/relationships/image" Target="../media/image116.png"/><Relationship Id="rId137" Type="http://schemas.openxmlformats.org/officeDocument/2006/relationships/image" Target="../media/image137.png"/><Relationship Id="rId158" Type="http://schemas.openxmlformats.org/officeDocument/2006/relationships/image" Target="../media/image158.png"/><Relationship Id="rId302" Type="http://schemas.openxmlformats.org/officeDocument/2006/relationships/image" Target="../media/image302.png"/><Relationship Id="rId323" Type="http://schemas.openxmlformats.org/officeDocument/2006/relationships/image" Target="../media/image323.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179" Type="http://schemas.openxmlformats.org/officeDocument/2006/relationships/image" Target="../media/image179.png"/><Relationship Id="rId190" Type="http://schemas.openxmlformats.org/officeDocument/2006/relationships/image" Target="../media/image190.png"/><Relationship Id="rId204" Type="http://schemas.openxmlformats.org/officeDocument/2006/relationships/image" Target="../media/image204.png"/><Relationship Id="rId225" Type="http://schemas.openxmlformats.org/officeDocument/2006/relationships/image" Target="../media/image225.png"/><Relationship Id="rId246" Type="http://schemas.openxmlformats.org/officeDocument/2006/relationships/image" Target="../media/image246.png"/><Relationship Id="rId267" Type="http://schemas.openxmlformats.org/officeDocument/2006/relationships/image" Target="../media/image267.png"/><Relationship Id="rId288" Type="http://schemas.openxmlformats.org/officeDocument/2006/relationships/image" Target="../media/image288.png"/><Relationship Id="rId106" Type="http://schemas.openxmlformats.org/officeDocument/2006/relationships/image" Target="../media/image106.png"/><Relationship Id="rId127" Type="http://schemas.openxmlformats.org/officeDocument/2006/relationships/image" Target="../media/image127.png"/><Relationship Id="rId313" Type="http://schemas.openxmlformats.org/officeDocument/2006/relationships/image" Target="../media/image313.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94" Type="http://schemas.openxmlformats.org/officeDocument/2006/relationships/image" Target="../media/image94.png"/><Relationship Id="rId148" Type="http://schemas.openxmlformats.org/officeDocument/2006/relationships/image" Target="../media/image148.png"/><Relationship Id="rId169" Type="http://schemas.openxmlformats.org/officeDocument/2006/relationships/image" Target="../media/image169.png"/><Relationship Id="rId4" Type="http://schemas.openxmlformats.org/officeDocument/2006/relationships/image" Target="../media/image4.png"/><Relationship Id="rId180" Type="http://schemas.openxmlformats.org/officeDocument/2006/relationships/image" Target="../media/image180.png"/><Relationship Id="rId215" Type="http://schemas.openxmlformats.org/officeDocument/2006/relationships/image" Target="../media/image215.png"/><Relationship Id="rId236" Type="http://schemas.openxmlformats.org/officeDocument/2006/relationships/image" Target="../media/image236.png"/><Relationship Id="rId257" Type="http://schemas.openxmlformats.org/officeDocument/2006/relationships/image" Target="../media/image257.png"/><Relationship Id="rId278" Type="http://schemas.openxmlformats.org/officeDocument/2006/relationships/image" Target="../media/image278.png"/><Relationship Id="rId303" Type="http://schemas.openxmlformats.org/officeDocument/2006/relationships/image" Target="../media/image303.png"/><Relationship Id="rId42" Type="http://schemas.openxmlformats.org/officeDocument/2006/relationships/image" Target="../media/image42.png"/><Relationship Id="rId84" Type="http://schemas.openxmlformats.org/officeDocument/2006/relationships/image" Target="../media/image84.png"/><Relationship Id="rId138" Type="http://schemas.openxmlformats.org/officeDocument/2006/relationships/image" Target="../media/image138.png"/><Relationship Id="rId191" Type="http://schemas.openxmlformats.org/officeDocument/2006/relationships/image" Target="../media/image191.png"/><Relationship Id="rId205" Type="http://schemas.openxmlformats.org/officeDocument/2006/relationships/image" Target="../media/image205.png"/><Relationship Id="rId247" Type="http://schemas.openxmlformats.org/officeDocument/2006/relationships/image" Target="../media/image247.png"/><Relationship Id="rId107" Type="http://schemas.openxmlformats.org/officeDocument/2006/relationships/image" Target="../media/image107.png"/><Relationship Id="rId289" Type="http://schemas.openxmlformats.org/officeDocument/2006/relationships/image" Target="../media/image289.png"/><Relationship Id="rId11" Type="http://schemas.openxmlformats.org/officeDocument/2006/relationships/image" Target="../media/image11.png"/><Relationship Id="rId53" Type="http://schemas.openxmlformats.org/officeDocument/2006/relationships/image" Target="../media/image53.png"/><Relationship Id="rId149" Type="http://schemas.openxmlformats.org/officeDocument/2006/relationships/image" Target="../media/image149.png"/><Relationship Id="rId314" Type="http://schemas.openxmlformats.org/officeDocument/2006/relationships/image" Target="../media/image314.png"/><Relationship Id="rId95" Type="http://schemas.openxmlformats.org/officeDocument/2006/relationships/image" Target="../media/image95.png"/><Relationship Id="rId160" Type="http://schemas.openxmlformats.org/officeDocument/2006/relationships/image" Target="../media/image160.png"/><Relationship Id="rId216" Type="http://schemas.openxmlformats.org/officeDocument/2006/relationships/image" Target="../media/image216.png"/><Relationship Id="rId258" Type="http://schemas.openxmlformats.org/officeDocument/2006/relationships/image" Target="../media/image258.gif"/><Relationship Id="rId22" Type="http://schemas.openxmlformats.org/officeDocument/2006/relationships/image" Target="../media/image22.png"/><Relationship Id="rId64" Type="http://schemas.openxmlformats.org/officeDocument/2006/relationships/image" Target="../media/image64.gif"/><Relationship Id="rId118" Type="http://schemas.openxmlformats.org/officeDocument/2006/relationships/image" Target="../media/image118.png"/><Relationship Id="rId171" Type="http://schemas.openxmlformats.org/officeDocument/2006/relationships/image" Target="../media/image171.png"/><Relationship Id="rId227" Type="http://schemas.openxmlformats.org/officeDocument/2006/relationships/image" Target="../media/image227.png"/><Relationship Id="rId269" Type="http://schemas.openxmlformats.org/officeDocument/2006/relationships/image" Target="../media/image269.png"/><Relationship Id="rId33" Type="http://schemas.openxmlformats.org/officeDocument/2006/relationships/image" Target="../media/image33.png"/><Relationship Id="rId129" Type="http://schemas.openxmlformats.org/officeDocument/2006/relationships/image" Target="../media/image129.png"/><Relationship Id="rId280" Type="http://schemas.openxmlformats.org/officeDocument/2006/relationships/image" Target="../media/image280.png"/><Relationship Id="rId75" Type="http://schemas.openxmlformats.org/officeDocument/2006/relationships/image" Target="../media/image75.png"/><Relationship Id="rId140" Type="http://schemas.openxmlformats.org/officeDocument/2006/relationships/image" Target="../media/image140.png"/><Relationship Id="rId182" Type="http://schemas.openxmlformats.org/officeDocument/2006/relationships/image" Target="../media/image182.png"/><Relationship Id="rId6" Type="http://schemas.openxmlformats.org/officeDocument/2006/relationships/image" Target="../media/image6.png"/><Relationship Id="rId238" Type="http://schemas.openxmlformats.org/officeDocument/2006/relationships/image" Target="../media/image238.png"/><Relationship Id="rId291" Type="http://schemas.openxmlformats.org/officeDocument/2006/relationships/image" Target="../media/image291.png"/><Relationship Id="rId305" Type="http://schemas.openxmlformats.org/officeDocument/2006/relationships/image" Target="../media/image305.png"/><Relationship Id="rId44" Type="http://schemas.openxmlformats.org/officeDocument/2006/relationships/image" Target="../media/image44.png"/><Relationship Id="rId86" Type="http://schemas.openxmlformats.org/officeDocument/2006/relationships/image" Target="../media/image86.png"/><Relationship Id="rId151" Type="http://schemas.openxmlformats.org/officeDocument/2006/relationships/image" Target="../media/image151.png"/><Relationship Id="rId193" Type="http://schemas.openxmlformats.org/officeDocument/2006/relationships/image" Target="../media/image193.png"/><Relationship Id="rId207" Type="http://schemas.openxmlformats.org/officeDocument/2006/relationships/image" Target="../media/image207.png"/><Relationship Id="rId249" Type="http://schemas.openxmlformats.org/officeDocument/2006/relationships/image" Target="../media/image249.png"/><Relationship Id="rId13" Type="http://schemas.openxmlformats.org/officeDocument/2006/relationships/image" Target="../media/image13.png"/><Relationship Id="rId109" Type="http://schemas.openxmlformats.org/officeDocument/2006/relationships/image" Target="../media/image109.png"/><Relationship Id="rId260" Type="http://schemas.openxmlformats.org/officeDocument/2006/relationships/image" Target="../media/image260.png"/><Relationship Id="rId316" Type="http://schemas.openxmlformats.org/officeDocument/2006/relationships/image" Target="../media/image31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24">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 s="0">
    <v>118</v>
    <v>5</v>
  </rv>
  <rv s="0">
    <v>119</v>
    <v>5</v>
  </rv>
  <rv s="0">
    <v>120</v>
    <v>5</v>
  </rv>
  <rv s="0">
    <v>121</v>
    <v>5</v>
  </rv>
  <rv s="0">
    <v>122</v>
    <v>5</v>
  </rv>
  <rv s="0">
    <v>123</v>
    <v>5</v>
  </rv>
  <rv s="0">
    <v>124</v>
    <v>5</v>
  </rv>
  <rv s="0">
    <v>125</v>
    <v>5</v>
  </rv>
  <rv s="0">
    <v>126</v>
    <v>5</v>
  </rv>
  <rv s="0">
    <v>127</v>
    <v>5</v>
  </rv>
  <rv s="0">
    <v>128</v>
    <v>5</v>
  </rv>
  <rv s="0">
    <v>129</v>
    <v>5</v>
  </rv>
  <rv s="0">
    <v>130</v>
    <v>5</v>
  </rv>
  <rv s="0">
    <v>131</v>
    <v>5</v>
  </rv>
  <rv s="0">
    <v>132</v>
    <v>5</v>
  </rv>
  <rv s="0">
    <v>133</v>
    <v>5</v>
  </rv>
  <rv s="0">
    <v>134</v>
    <v>5</v>
  </rv>
  <rv s="0">
    <v>135</v>
    <v>5</v>
  </rv>
  <rv s="0">
    <v>136</v>
    <v>5</v>
  </rv>
  <rv s="0">
    <v>137</v>
    <v>5</v>
  </rv>
  <rv s="0">
    <v>138</v>
    <v>5</v>
  </rv>
  <rv s="0">
    <v>139</v>
    <v>5</v>
  </rv>
  <rv s="0">
    <v>140</v>
    <v>5</v>
  </rv>
  <rv s="0">
    <v>141</v>
    <v>5</v>
  </rv>
  <rv s="0">
    <v>142</v>
    <v>5</v>
  </rv>
  <rv s="0">
    <v>143</v>
    <v>5</v>
  </rv>
  <rv s="0">
    <v>144</v>
    <v>5</v>
  </rv>
  <rv s="0">
    <v>145</v>
    <v>5</v>
  </rv>
  <rv s="0">
    <v>146</v>
    <v>5</v>
  </rv>
  <rv s="0">
    <v>147</v>
    <v>5</v>
  </rv>
  <rv s="0">
    <v>148</v>
    <v>5</v>
  </rv>
  <rv s="0">
    <v>149</v>
    <v>5</v>
  </rv>
  <rv s="0">
    <v>150</v>
    <v>5</v>
  </rv>
  <rv s="0">
    <v>151</v>
    <v>5</v>
  </rv>
  <rv s="0">
    <v>152</v>
    <v>5</v>
  </rv>
  <rv s="0">
    <v>153</v>
    <v>5</v>
  </rv>
  <rv s="0">
    <v>154</v>
    <v>5</v>
  </rv>
  <rv s="0">
    <v>155</v>
    <v>5</v>
  </rv>
  <rv s="0">
    <v>156</v>
    <v>5</v>
  </rv>
  <rv s="0">
    <v>157</v>
    <v>5</v>
  </rv>
  <rv s="0">
    <v>158</v>
    <v>5</v>
  </rv>
  <rv s="0">
    <v>159</v>
    <v>5</v>
  </rv>
  <rv s="0">
    <v>160</v>
    <v>5</v>
  </rv>
  <rv s="0">
    <v>161</v>
    <v>5</v>
  </rv>
  <rv s="0">
    <v>162</v>
    <v>5</v>
  </rv>
  <rv s="0">
    <v>163</v>
    <v>5</v>
  </rv>
  <rv s="0">
    <v>164</v>
    <v>5</v>
  </rv>
  <rv s="0">
    <v>165</v>
    <v>5</v>
  </rv>
  <rv s="0">
    <v>166</v>
    <v>5</v>
  </rv>
  <rv s="0">
    <v>167</v>
    <v>5</v>
  </rv>
  <rv s="0">
    <v>168</v>
    <v>5</v>
  </rv>
  <rv s="0">
    <v>169</v>
    <v>5</v>
  </rv>
  <rv s="0">
    <v>170</v>
    <v>5</v>
  </rv>
  <rv s="0">
    <v>171</v>
    <v>5</v>
  </rv>
  <rv s="0">
    <v>172</v>
    <v>5</v>
  </rv>
  <rv s="0">
    <v>173</v>
    <v>5</v>
  </rv>
  <rv s="0">
    <v>174</v>
    <v>5</v>
  </rv>
  <rv s="0">
    <v>175</v>
    <v>5</v>
  </rv>
  <rv s="0">
    <v>176</v>
    <v>5</v>
  </rv>
  <rv s="0">
    <v>177</v>
    <v>5</v>
  </rv>
  <rv s="0">
    <v>178</v>
    <v>5</v>
  </rv>
  <rv s="0">
    <v>179</v>
    <v>5</v>
  </rv>
  <rv s="0">
    <v>180</v>
    <v>5</v>
  </rv>
  <rv s="0">
    <v>181</v>
    <v>5</v>
  </rv>
  <rv s="0">
    <v>182</v>
    <v>5</v>
  </rv>
  <rv s="0">
    <v>183</v>
    <v>5</v>
  </rv>
  <rv s="0">
    <v>184</v>
    <v>5</v>
  </rv>
  <rv s="0">
    <v>185</v>
    <v>5</v>
  </rv>
  <rv s="0">
    <v>186</v>
    <v>5</v>
  </rv>
  <rv s="0">
    <v>187</v>
    <v>5</v>
  </rv>
  <rv s="0">
    <v>188</v>
    <v>5</v>
  </rv>
  <rv s="0">
    <v>189</v>
    <v>5</v>
  </rv>
  <rv s="0">
    <v>190</v>
    <v>5</v>
  </rv>
  <rv s="0">
    <v>191</v>
    <v>5</v>
  </rv>
  <rv s="0">
    <v>192</v>
    <v>5</v>
  </rv>
  <rv s="0">
    <v>193</v>
    <v>5</v>
  </rv>
  <rv s="0">
    <v>194</v>
    <v>5</v>
  </rv>
  <rv s="0">
    <v>195</v>
    <v>5</v>
  </rv>
  <rv s="0">
    <v>196</v>
    <v>5</v>
  </rv>
  <rv s="0">
    <v>197</v>
    <v>5</v>
  </rv>
  <rv s="0">
    <v>198</v>
    <v>5</v>
  </rv>
  <rv s="0">
    <v>199</v>
    <v>5</v>
  </rv>
  <rv s="0">
    <v>200</v>
    <v>5</v>
  </rv>
  <rv s="0">
    <v>201</v>
    <v>5</v>
  </rv>
  <rv s="0">
    <v>202</v>
    <v>5</v>
  </rv>
  <rv s="0">
    <v>203</v>
    <v>5</v>
  </rv>
  <rv s="0">
    <v>204</v>
    <v>5</v>
  </rv>
  <rv s="0">
    <v>205</v>
    <v>5</v>
  </rv>
  <rv s="0">
    <v>206</v>
    <v>5</v>
  </rv>
  <rv s="0">
    <v>207</v>
    <v>5</v>
  </rv>
  <rv s="0">
    <v>208</v>
    <v>5</v>
  </rv>
  <rv s="0">
    <v>209</v>
    <v>5</v>
  </rv>
  <rv s="0">
    <v>210</v>
    <v>5</v>
  </rv>
  <rv s="0">
    <v>211</v>
    <v>5</v>
  </rv>
  <rv s="0">
    <v>212</v>
    <v>5</v>
  </rv>
  <rv s="0">
    <v>213</v>
    <v>5</v>
  </rv>
  <rv s="0">
    <v>214</v>
    <v>5</v>
  </rv>
  <rv s="0">
    <v>215</v>
    <v>5</v>
  </rv>
  <rv s="0">
    <v>216</v>
    <v>5</v>
  </rv>
  <rv s="0">
    <v>217</v>
    <v>5</v>
  </rv>
  <rv s="0">
    <v>218</v>
    <v>5</v>
  </rv>
  <rv s="0">
    <v>219</v>
    <v>5</v>
  </rv>
  <rv s="0">
    <v>220</v>
    <v>5</v>
  </rv>
  <rv s="0">
    <v>221</v>
    <v>5</v>
  </rv>
  <rv s="0">
    <v>222</v>
    <v>5</v>
  </rv>
  <rv s="0">
    <v>223</v>
    <v>5</v>
  </rv>
  <rv s="0">
    <v>224</v>
    <v>5</v>
  </rv>
  <rv s="0">
    <v>225</v>
    <v>5</v>
  </rv>
  <rv s="0">
    <v>226</v>
    <v>5</v>
  </rv>
  <rv s="0">
    <v>227</v>
    <v>5</v>
  </rv>
  <rv s="0">
    <v>228</v>
    <v>5</v>
  </rv>
  <rv s="0">
    <v>229</v>
    <v>5</v>
  </rv>
  <rv s="0">
    <v>230</v>
    <v>5</v>
  </rv>
  <rv s="0">
    <v>231</v>
    <v>5</v>
  </rv>
  <rv s="0">
    <v>232</v>
    <v>5</v>
  </rv>
  <rv s="0">
    <v>233</v>
    <v>5</v>
  </rv>
  <rv s="0">
    <v>234</v>
    <v>5</v>
  </rv>
  <rv s="0">
    <v>235</v>
    <v>5</v>
  </rv>
  <rv s="0">
    <v>236</v>
    <v>5</v>
  </rv>
  <rv s="0">
    <v>237</v>
    <v>5</v>
  </rv>
  <rv s="0">
    <v>238</v>
    <v>5</v>
  </rv>
  <rv s="0">
    <v>239</v>
    <v>5</v>
  </rv>
  <rv s="0">
    <v>240</v>
    <v>5</v>
  </rv>
  <rv s="0">
    <v>241</v>
    <v>5</v>
  </rv>
  <rv s="0">
    <v>242</v>
    <v>5</v>
  </rv>
  <rv s="0">
    <v>243</v>
    <v>5</v>
  </rv>
  <rv s="0">
    <v>244</v>
    <v>5</v>
  </rv>
  <rv s="0">
    <v>245</v>
    <v>5</v>
  </rv>
  <rv s="0">
    <v>246</v>
    <v>5</v>
  </rv>
  <rv s="0">
    <v>247</v>
    <v>5</v>
  </rv>
  <rv s="0">
    <v>248</v>
    <v>5</v>
  </rv>
  <rv s="0">
    <v>249</v>
    <v>5</v>
  </rv>
  <rv s="0">
    <v>250</v>
    <v>5</v>
  </rv>
  <rv s="0">
    <v>251</v>
    <v>5</v>
  </rv>
  <rv s="0">
    <v>252</v>
    <v>5</v>
  </rv>
  <rv s="0">
    <v>253</v>
    <v>5</v>
  </rv>
  <rv s="0">
    <v>254</v>
    <v>5</v>
  </rv>
  <rv s="0">
    <v>255</v>
    <v>5</v>
  </rv>
  <rv s="0">
    <v>256</v>
    <v>5</v>
  </rv>
  <rv s="0">
    <v>257</v>
    <v>5</v>
  </rv>
  <rv s="0">
    <v>258</v>
    <v>5</v>
  </rv>
  <rv s="0">
    <v>259</v>
    <v>5</v>
  </rv>
  <rv s="0">
    <v>260</v>
    <v>5</v>
  </rv>
  <rv s="0">
    <v>261</v>
    <v>5</v>
  </rv>
  <rv s="0">
    <v>262</v>
    <v>5</v>
  </rv>
  <rv s="0">
    <v>263</v>
    <v>5</v>
  </rv>
  <rv s="0">
    <v>264</v>
    <v>5</v>
  </rv>
  <rv s="0">
    <v>265</v>
    <v>5</v>
  </rv>
  <rv s="0">
    <v>266</v>
    <v>5</v>
  </rv>
  <rv s="0">
    <v>267</v>
    <v>5</v>
  </rv>
  <rv s="0">
    <v>268</v>
    <v>5</v>
  </rv>
  <rv s="0">
    <v>269</v>
    <v>5</v>
  </rv>
  <rv s="0">
    <v>270</v>
    <v>5</v>
  </rv>
  <rv s="0">
    <v>271</v>
    <v>5</v>
  </rv>
  <rv s="0">
    <v>272</v>
    <v>5</v>
  </rv>
  <rv s="0">
    <v>273</v>
    <v>5</v>
  </rv>
  <rv s="0">
    <v>274</v>
    <v>5</v>
  </rv>
  <rv s="0">
    <v>275</v>
    <v>5</v>
  </rv>
  <rv s="0">
    <v>276</v>
    <v>5</v>
  </rv>
  <rv s="0">
    <v>277</v>
    <v>5</v>
  </rv>
  <rv s="0">
    <v>278</v>
    <v>5</v>
  </rv>
  <rv s="0">
    <v>279</v>
    <v>5</v>
  </rv>
  <rv s="0">
    <v>280</v>
    <v>5</v>
  </rv>
  <rv s="0">
    <v>281</v>
    <v>5</v>
  </rv>
  <rv s="0">
    <v>282</v>
    <v>5</v>
  </rv>
  <rv s="0">
    <v>283</v>
    <v>5</v>
  </rv>
  <rv s="0">
    <v>284</v>
    <v>5</v>
  </rv>
  <rv s="0">
    <v>285</v>
    <v>5</v>
  </rv>
  <rv s="0">
    <v>286</v>
    <v>5</v>
  </rv>
  <rv s="0">
    <v>287</v>
    <v>5</v>
  </rv>
  <rv s="0">
    <v>288</v>
    <v>5</v>
  </rv>
  <rv s="0">
    <v>289</v>
    <v>5</v>
  </rv>
  <rv s="0">
    <v>290</v>
    <v>5</v>
  </rv>
  <rv s="0">
    <v>291</v>
    <v>5</v>
  </rv>
  <rv s="0">
    <v>292</v>
    <v>5</v>
  </rv>
  <rv s="0">
    <v>293</v>
    <v>5</v>
  </rv>
  <rv s="0">
    <v>294</v>
    <v>5</v>
  </rv>
  <rv s="0">
    <v>295</v>
    <v>5</v>
  </rv>
  <rv s="0">
    <v>296</v>
    <v>5</v>
  </rv>
  <rv s="0">
    <v>297</v>
    <v>5</v>
  </rv>
  <rv s="0">
    <v>298</v>
    <v>5</v>
  </rv>
  <rv s="0">
    <v>299</v>
    <v>5</v>
  </rv>
  <rv s="0">
    <v>300</v>
    <v>5</v>
  </rv>
  <rv s="0">
    <v>301</v>
    <v>5</v>
  </rv>
  <rv s="0">
    <v>302</v>
    <v>5</v>
  </rv>
  <rv s="0">
    <v>303</v>
    <v>5</v>
  </rv>
  <rv s="0">
    <v>304</v>
    <v>5</v>
  </rv>
  <rv s="0">
    <v>305</v>
    <v>5</v>
  </rv>
  <rv s="0">
    <v>306</v>
    <v>5</v>
  </rv>
  <rv s="0">
    <v>307</v>
    <v>5</v>
  </rv>
  <rv s="0">
    <v>308</v>
    <v>5</v>
  </rv>
  <rv s="0">
    <v>309</v>
    <v>5</v>
  </rv>
  <rv s="0">
    <v>310</v>
    <v>5</v>
  </rv>
  <rv s="0">
    <v>311</v>
    <v>5</v>
  </rv>
  <rv s="0">
    <v>312</v>
    <v>5</v>
  </rv>
  <rv s="0">
    <v>313</v>
    <v>5</v>
  </rv>
  <rv s="0">
    <v>314</v>
    <v>5</v>
  </rv>
  <rv s="0">
    <v>315</v>
    <v>5</v>
  </rv>
  <rv s="0">
    <v>316</v>
    <v>5</v>
  </rv>
  <rv s="0">
    <v>317</v>
    <v>5</v>
  </rv>
  <rv s="0">
    <v>318</v>
    <v>5</v>
  </rv>
  <rv s="0">
    <v>319</v>
    <v>5</v>
  </rv>
  <rv s="0">
    <v>320</v>
    <v>5</v>
  </rv>
  <rv s="0">
    <v>321</v>
    <v>5</v>
  </rv>
  <rv s="0">
    <v>322</v>
    <v>5</v>
  </rv>
  <rv s="0">
    <v>323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el r:id="rId119"/>
  <rel r:id="rId120"/>
  <rel r:id="rId121"/>
  <rel r:id="rId122"/>
  <rel r:id="rId123"/>
  <rel r:id="rId124"/>
  <rel r:id="rId125"/>
  <rel r:id="rId126"/>
  <rel r:id="rId127"/>
  <rel r:id="rId128"/>
  <rel r:id="rId129"/>
  <rel r:id="rId130"/>
  <rel r:id="rId131"/>
  <rel r:id="rId132"/>
  <rel r:id="rId133"/>
  <rel r:id="rId134"/>
  <rel r:id="rId135"/>
  <rel r:id="rId136"/>
  <rel r:id="rId137"/>
  <rel r:id="rId138"/>
  <rel r:id="rId139"/>
  <rel r:id="rId140"/>
  <rel r:id="rId141"/>
  <rel r:id="rId142"/>
  <rel r:id="rId143"/>
  <rel r:id="rId144"/>
  <rel r:id="rId145"/>
  <rel r:id="rId146"/>
  <rel r:id="rId147"/>
  <rel r:id="rId148"/>
  <rel r:id="rId149"/>
  <rel r:id="rId150"/>
  <rel r:id="rId151"/>
  <rel r:id="rId152"/>
  <rel r:id="rId153"/>
  <rel r:id="rId154"/>
  <rel r:id="rId155"/>
  <rel r:id="rId156"/>
  <rel r:id="rId157"/>
  <rel r:id="rId158"/>
  <rel r:id="rId159"/>
  <rel r:id="rId160"/>
  <rel r:id="rId161"/>
  <rel r:id="rId162"/>
  <rel r:id="rId163"/>
  <rel r:id="rId164"/>
  <rel r:id="rId165"/>
  <rel r:id="rId166"/>
  <rel r:id="rId167"/>
  <rel r:id="rId168"/>
  <rel r:id="rId169"/>
  <rel r:id="rId170"/>
  <rel r:id="rId171"/>
  <rel r:id="rId172"/>
  <rel r:id="rId173"/>
  <rel r:id="rId174"/>
  <rel r:id="rId175"/>
  <rel r:id="rId176"/>
  <rel r:id="rId177"/>
  <rel r:id="rId178"/>
  <rel r:id="rId179"/>
  <rel r:id="rId180"/>
  <rel r:id="rId181"/>
  <rel r:id="rId182"/>
  <rel r:id="rId183"/>
  <rel r:id="rId184"/>
  <rel r:id="rId185"/>
  <rel r:id="rId186"/>
  <rel r:id="rId187"/>
  <rel r:id="rId188"/>
  <rel r:id="rId189"/>
  <rel r:id="rId190"/>
  <rel r:id="rId191"/>
  <rel r:id="rId192"/>
  <rel r:id="rId193"/>
  <rel r:id="rId194"/>
  <rel r:id="rId195"/>
  <rel r:id="rId196"/>
  <rel r:id="rId197"/>
  <rel r:id="rId198"/>
  <rel r:id="rId199"/>
  <rel r:id="rId200"/>
  <rel r:id="rId201"/>
  <rel r:id="rId202"/>
  <rel r:id="rId203"/>
  <rel r:id="rId204"/>
  <rel r:id="rId205"/>
  <rel r:id="rId206"/>
  <rel r:id="rId207"/>
  <rel r:id="rId208"/>
  <rel r:id="rId209"/>
  <rel r:id="rId210"/>
  <rel r:id="rId211"/>
  <rel r:id="rId212"/>
  <rel r:id="rId213"/>
  <rel r:id="rId214"/>
  <rel r:id="rId215"/>
  <rel r:id="rId216"/>
  <rel r:id="rId217"/>
  <rel r:id="rId218"/>
  <rel r:id="rId219"/>
  <rel r:id="rId220"/>
  <rel r:id="rId221"/>
  <rel r:id="rId222"/>
  <rel r:id="rId223"/>
  <rel r:id="rId224"/>
  <rel r:id="rId225"/>
  <rel r:id="rId226"/>
  <rel r:id="rId227"/>
  <rel r:id="rId228"/>
  <rel r:id="rId229"/>
  <rel r:id="rId230"/>
  <rel r:id="rId231"/>
  <rel r:id="rId232"/>
  <rel r:id="rId233"/>
  <rel r:id="rId234"/>
  <rel r:id="rId235"/>
  <rel r:id="rId236"/>
  <rel r:id="rId237"/>
  <rel r:id="rId238"/>
  <rel r:id="rId239"/>
  <rel r:id="rId240"/>
  <rel r:id="rId241"/>
  <rel r:id="rId242"/>
  <rel r:id="rId243"/>
  <rel r:id="rId244"/>
  <rel r:id="rId245"/>
  <rel r:id="rId246"/>
  <rel r:id="rId247"/>
  <rel r:id="rId248"/>
  <rel r:id="rId249"/>
  <rel r:id="rId250"/>
  <rel r:id="rId251"/>
  <rel r:id="rId252"/>
  <rel r:id="rId253"/>
  <rel r:id="rId254"/>
  <rel r:id="rId255"/>
  <rel r:id="rId256"/>
  <rel r:id="rId257"/>
  <rel r:id="rId258"/>
  <rel r:id="rId259"/>
  <rel r:id="rId260"/>
  <rel r:id="rId261"/>
  <rel r:id="rId262"/>
  <rel r:id="rId263"/>
  <rel r:id="rId264"/>
  <rel r:id="rId265"/>
  <rel r:id="rId266"/>
  <rel r:id="rId267"/>
  <rel r:id="rId268"/>
  <rel r:id="rId269"/>
  <rel r:id="rId270"/>
  <rel r:id="rId271"/>
  <rel r:id="rId272"/>
  <rel r:id="rId273"/>
  <rel r:id="rId274"/>
  <rel r:id="rId275"/>
  <rel r:id="rId276"/>
  <rel r:id="rId277"/>
  <rel r:id="rId278"/>
  <rel r:id="rId279"/>
  <rel r:id="rId280"/>
  <rel r:id="rId281"/>
  <rel r:id="rId282"/>
  <rel r:id="rId283"/>
  <rel r:id="rId284"/>
  <rel r:id="rId285"/>
  <rel r:id="rId286"/>
  <rel r:id="rId287"/>
  <rel r:id="rId288"/>
  <rel r:id="rId289"/>
  <rel r:id="rId290"/>
  <rel r:id="rId291"/>
  <rel r:id="rId292"/>
  <rel r:id="rId293"/>
  <rel r:id="rId294"/>
  <rel r:id="rId295"/>
  <rel r:id="rId296"/>
  <rel r:id="rId297"/>
  <rel r:id="rId298"/>
  <rel r:id="rId299"/>
  <rel r:id="rId300"/>
  <rel r:id="rId301"/>
  <rel r:id="rId302"/>
  <rel r:id="rId303"/>
  <rel r:id="rId304"/>
  <rel r:id="rId305"/>
  <rel r:id="rId306"/>
  <rel r:id="rId307"/>
  <rel r:id="rId308"/>
  <rel r:id="rId309"/>
  <rel r:id="rId310"/>
  <rel r:id="rId311"/>
  <rel r:id="rId312"/>
  <rel r:id="rId313"/>
  <rel r:id="rId314"/>
  <rel r:id="rId315"/>
  <rel r:id="rId316"/>
  <rel r:id="rId317"/>
  <rel r:id="rId318"/>
  <rel r:id="rId319"/>
  <rel r:id="rId320"/>
  <rel r:id="rId321"/>
  <rel r:id="rId322"/>
  <rel r:id="rId323"/>
  <rel r:id="rId324"/>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printerSettings" Target="../printerSettings/printerSettings4.bin"/><Relationship Id="rId7" Type="http://schemas.openxmlformats.org/officeDocument/2006/relationships/ctrlProp" Target="../ctrlProps/ctrlProp11.xml"/><Relationship Id="rId2" Type="http://schemas.openxmlformats.org/officeDocument/2006/relationships/hyperlink" Target="https://upload.wikimedia.org/wikipedia/commons/thumb/1/1e/Flag_of_Bonaire.svg/2560px-Flag_of_Bonaire.svg.png" TargetMode="External"/><Relationship Id="rId1" Type="http://schemas.openxmlformats.org/officeDocument/2006/relationships/hyperlink" Target="https://fbref.com/en/country/BOE/Bonaire-Football" TargetMode="External"/><Relationship Id="rId6" Type="http://schemas.openxmlformats.org/officeDocument/2006/relationships/ctrlProp" Target="../ctrlProps/ctrlProp10.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hyperlink" Target="https://upload.wikimedia.org/wikipedia/commons/thumb/b/bf/Flag_of_Bermuda.svg/2560px-Flag_of_Bermuda.svg.png" TargetMode="Externa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rinterSettings" Target="../printerSettings/printerSettings7.bin"/><Relationship Id="rId7" Type="http://schemas.openxmlformats.org/officeDocument/2006/relationships/ctrlProp" Target="../ctrlProps/ctrlProp20.xml"/><Relationship Id="rId2" Type="http://schemas.openxmlformats.org/officeDocument/2006/relationships/hyperlink" Target="https://upload.wikimedia.org/wikipedia/commons/thumb/e/ef/Flag_of_Barbados.svg/320px-Flag_of_Barbados.svg.png" TargetMode="External"/><Relationship Id="rId1" Type="http://schemas.openxmlformats.org/officeDocument/2006/relationships/hyperlink" Target="https://upload.wikimedia.org/wikipedia/commons/thumb/e/ef/Flag_of_Barbados.svg/2560px-Flag_of_Barbados.svg.png" TargetMode="External"/><Relationship Id="rId6" Type="http://schemas.openxmlformats.org/officeDocument/2006/relationships/ctrlProp" Target="../ctrlProps/ctrlProp19.xml"/><Relationship Id="rId5" Type="http://schemas.openxmlformats.org/officeDocument/2006/relationships/vmlDrawing" Target="../drawings/vmlDrawing7.v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trlProp" Target="../ctrlProps/ctrlProp24.xml"/><Relationship Id="rId2" Type="http://schemas.openxmlformats.org/officeDocument/2006/relationships/printerSettings" Target="../printerSettings/printerSettings8.bin"/><Relationship Id="rId1" Type="http://schemas.openxmlformats.org/officeDocument/2006/relationships/hyperlink" Target="https://upload.wikimedia.org/wikipedia/commons/thumb/e/e7/Flag_of_Belize.svg/2560px-Flag_of_Belize.svg.png" TargetMode="Externa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3" Type="http://schemas.openxmlformats.org/officeDocument/2006/relationships/hyperlink" Target="https://upload.wikimedia.org/wikipedia/commons/thumb/b/b8/Flag_of_British_Columbia.svg/2560px-Flag_of_British_Columbia.svg.png" TargetMode="External"/><Relationship Id="rId18" Type="http://schemas.openxmlformats.org/officeDocument/2006/relationships/hyperlink" Target="https://en.wikipedia.org/wiki/Flag_of_Alberta" TargetMode="External"/><Relationship Id="rId26" Type="http://schemas.openxmlformats.org/officeDocument/2006/relationships/hyperlink" Target="https://upload.wikimedia.org/wikipedia/commons/thumb/8/8e/Newfoundland_Tricolour.svg/2560px-Newfoundland_Tricolour.svg.png" TargetMode="External"/><Relationship Id="rId3" Type="http://schemas.openxmlformats.org/officeDocument/2006/relationships/hyperlink" Target="https://upload.wikimedia.org/wikipedia/commons/thumb/c/c0/Flag_of_Nova_Scotia.svg/2560px-Flag_of_Nova_Scotia.svg.png" TargetMode="External"/><Relationship Id="rId21" Type="http://schemas.openxmlformats.org/officeDocument/2006/relationships/hyperlink" Target="https://en.wikipedia.org/wiki/Flag_of_Prince_Edward_Island" TargetMode="External"/><Relationship Id="rId34" Type="http://schemas.openxmlformats.org/officeDocument/2006/relationships/ctrlProp" Target="../ctrlProps/ctrlProp26.xml"/><Relationship Id="rId7" Type="http://schemas.openxmlformats.org/officeDocument/2006/relationships/hyperlink" Target="https://en.wikipedia.org/wiki/Flag_of_Quebec" TargetMode="External"/><Relationship Id="rId12" Type="http://schemas.openxmlformats.org/officeDocument/2006/relationships/hyperlink" Target="https://en.wikipedia.org/wiki/Flag_of_Saskatchewan" TargetMode="External"/><Relationship Id="rId17" Type="http://schemas.openxmlformats.org/officeDocument/2006/relationships/hyperlink" Target="https://upload.wikimedia.org/wikipedia/commons/thumb/c/c4/Flag_of_Manitoba.svg/640px-Flag_of_Manitoba.svg.png" TargetMode="External"/><Relationship Id="rId25" Type="http://schemas.openxmlformats.org/officeDocument/2006/relationships/hyperlink" Target="https://en.wikipedia.org/wiki/Flag_of_Newfoundland_and_Labrador" TargetMode="External"/><Relationship Id="rId33" Type="http://schemas.openxmlformats.org/officeDocument/2006/relationships/ctrlProp" Target="../ctrlProps/ctrlProp25.xml"/><Relationship Id="rId2" Type="http://schemas.openxmlformats.org/officeDocument/2006/relationships/hyperlink" Target="https://en.wikipedia.org/wiki/Flag_of_Nova_Scotia" TargetMode="External"/><Relationship Id="rId16" Type="http://schemas.openxmlformats.org/officeDocument/2006/relationships/hyperlink" Target="https://upload.wikimedia.org/wikipedia/commons/thumb/c/c4/Flag_of_Manitoba.svg/2560px-Flag_of_Manitoba.svg.png" TargetMode="External"/><Relationship Id="rId20" Type="http://schemas.openxmlformats.org/officeDocument/2006/relationships/hyperlink" Target="https://upload.wikimedia.org/wikipedia/commons/thumb/f/f5/Flag_of_Alberta.svg/640px-Flag_of_Alberta.svg.png" TargetMode="External"/><Relationship Id="rId29" Type="http://schemas.openxmlformats.org/officeDocument/2006/relationships/hyperlink" Target="https://www.calgary.ca/awards/flags.html" TargetMode="External"/><Relationship Id="rId1" Type="http://schemas.openxmlformats.org/officeDocument/2006/relationships/hyperlink" Target="https://fbref.com/en/country/CAN/Canada-Football" TargetMode="External"/><Relationship Id="rId6" Type="http://schemas.openxmlformats.org/officeDocument/2006/relationships/hyperlink" Target="https://upload.wikimedia.org/wikipedia/commons/thumb/8/88/Flag_of_Ontario.svg/640px-Flag_of_Ontario.svg.png" TargetMode="External"/><Relationship Id="rId11" Type="http://schemas.openxmlformats.org/officeDocument/2006/relationships/hyperlink" Target="https://upload.wikimedia.org/wikipedia/commons/thumb/b/bb/Flag_of_Saskatchewan.svg/640px-Flag_of_Saskatchewan.svg.png" TargetMode="External"/><Relationship Id="rId24" Type="http://schemas.openxmlformats.org/officeDocument/2006/relationships/hyperlink" Target="https://en.wikipedia.org/wiki/Flag_of_Newfoundland_and_Labrador" TargetMode="External"/><Relationship Id="rId32" Type="http://schemas.openxmlformats.org/officeDocument/2006/relationships/vmlDrawing" Target="../drawings/vmlDrawing9.vml"/><Relationship Id="rId5" Type="http://schemas.openxmlformats.org/officeDocument/2006/relationships/hyperlink" Target="https://upload.wikimedia.org/wikipedia/commons/thumb/8/88/Flag_of_Ontario.svg/2560px-Flag_of_Ontario.svg.png" TargetMode="External"/><Relationship Id="rId15" Type="http://schemas.openxmlformats.org/officeDocument/2006/relationships/hyperlink" Target="https://en.wikipedia.org/wiki/Flag_of_Manitoba" TargetMode="External"/><Relationship Id="rId23" Type="http://schemas.openxmlformats.org/officeDocument/2006/relationships/hyperlink" Target="https://upload.wikimedia.org/wikipedia/commons/thumb/d/d7/Flag_of_Prince_Edward_Island.svg/640px-Flag_of_Prince_Edward_Island.svg.png" TargetMode="External"/><Relationship Id="rId28" Type="http://schemas.openxmlformats.org/officeDocument/2006/relationships/hyperlink" Target="https://www.canada.ca/en/canadian-heritage/services/provincial-territorial-symbols-canada/new-brunswick.html" TargetMode="External"/><Relationship Id="rId10" Type="http://schemas.openxmlformats.org/officeDocument/2006/relationships/hyperlink" Target="https://upload.wikimedia.org/wikipedia/commons/thumb/b/bb/Flag_of_Saskatchewan.svg/2560px-Flag_of_Saskatchewan.svg.png" TargetMode="External"/><Relationship Id="rId19" Type="http://schemas.openxmlformats.org/officeDocument/2006/relationships/hyperlink" Target="https://upload.wikimedia.org/wikipedia/commons/thumb/f/f5/Flag_of_Alberta.svg/2560px-Flag_of_Alberta.svg.png" TargetMode="External"/><Relationship Id="rId31" Type="http://schemas.openxmlformats.org/officeDocument/2006/relationships/drawing" Target="../drawings/drawing9.xml"/><Relationship Id="rId4" Type="http://schemas.openxmlformats.org/officeDocument/2006/relationships/hyperlink" Target="https://upload.wikimedia.org/wikipedia/commons/thumb/c/c0/Flag_of_Nova_Scotia.svg/640px-Flag_of_Nova_Scotia.svg.png" TargetMode="External"/><Relationship Id="rId9" Type="http://schemas.openxmlformats.org/officeDocument/2006/relationships/hyperlink" Target="https://upload.wikimedia.org/wikipedia/commons/thumb/5/5f/Flag_of_Quebec.svg/640px-Flag_of_Quebec.svg.png" TargetMode="External"/><Relationship Id="rId14" Type="http://schemas.openxmlformats.org/officeDocument/2006/relationships/hyperlink" Target="https://upload.wikimedia.org/wikipedia/commons/thumb/b/b8/Flag_of_British_Columbia.svg/800px-Flag_of_British_Columbia.svg.png" TargetMode="External"/><Relationship Id="rId22" Type="http://schemas.openxmlformats.org/officeDocument/2006/relationships/hyperlink" Target="https://upload.wikimedia.org/wikipedia/commons/thumb/d/d7/Flag_of_Prince_Edward_Island.svg/2560px-Flag_of_Prince_Edward_Island.svg.png" TargetMode="External"/><Relationship Id="rId27" Type="http://schemas.openxmlformats.org/officeDocument/2006/relationships/hyperlink" Target="https://upload.wikimedia.org/wikipedia/commons/thumb/8/8e/Newfoundland_Tricolour.svg/640px-Newfoundland_Tricolour.svg.png" TargetMode="External"/><Relationship Id="rId30" Type="http://schemas.openxmlformats.org/officeDocument/2006/relationships/printerSettings" Target="../printerSettings/printerSettings9.bin"/><Relationship Id="rId35" Type="http://schemas.openxmlformats.org/officeDocument/2006/relationships/ctrlProp" Target="../ctrlProps/ctrlProp27.xml"/><Relationship Id="rId8" Type="http://schemas.openxmlformats.org/officeDocument/2006/relationships/hyperlink" Target="https://upload.wikimedia.org/wikipedia/commons/thumb/5/5f/Flag_of_Quebec.svg/2560px-Flag_of_Quebec.svg.png" TargetMode="Externa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hyperlink" Target="https://upload.wikimedia.org/wikipedia/commons/thumb/b/bc/Flag_of_Costa_Rica_%28state%29.svg/2560px-Flag_of_Costa_Rica_%28state%29.svg.png" TargetMode="External"/><Relationship Id="rId7" Type="http://schemas.openxmlformats.org/officeDocument/2006/relationships/vmlDrawing" Target="../drawings/vmlDrawing10.vml"/><Relationship Id="rId2" Type="http://schemas.openxmlformats.org/officeDocument/2006/relationships/hyperlink" Target="https://en.wikipedia.org/wiki/Flag_of_Costa_Rica" TargetMode="External"/><Relationship Id="rId1" Type="http://schemas.openxmlformats.org/officeDocument/2006/relationships/hyperlink" Target="https://fbref.com/en/country/CRC/Costa-Rica-Football" TargetMode="External"/><Relationship Id="rId6" Type="http://schemas.openxmlformats.org/officeDocument/2006/relationships/drawing" Target="../drawings/drawing10.xml"/><Relationship Id="rId5" Type="http://schemas.openxmlformats.org/officeDocument/2006/relationships/printerSettings" Target="../printerSettings/printerSettings10.bin"/><Relationship Id="rId10" Type="http://schemas.openxmlformats.org/officeDocument/2006/relationships/ctrlProp" Target="../ctrlProps/ctrlProp30.xml"/><Relationship Id="rId4" Type="http://schemas.openxmlformats.org/officeDocument/2006/relationships/hyperlink" Target="https://upload.wikimedia.org/wikipedia/commons/thumb/b/bc/Flag_of_Costa_Rica_%28state%29.svg/2560px-Flag_of_Costa_Rica_%28state%29.svg.png" TargetMode="External"/><Relationship Id="rId9"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rinterSettings" Target="../printerSettings/printerSettings11.bin"/><Relationship Id="rId7" Type="http://schemas.openxmlformats.org/officeDocument/2006/relationships/ctrlProp" Target="../ctrlProps/ctrlProp32.xml"/><Relationship Id="rId2" Type="http://schemas.openxmlformats.org/officeDocument/2006/relationships/hyperlink" Target="https://fbref.com/en/country/CUW/Curacao-Football" TargetMode="External"/><Relationship Id="rId1" Type="http://schemas.openxmlformats.org/officeDocument/2006/relationships/hyperlink" Target="https://en.wikipedia.org/wiki/Flag_of_Cura&#231;ao" TargetMode="External"/><Relationship Id="rId6" Type="http://schemas.openxmlformats.org/officeDocument/2006/relationships/ctrlProp" Target="../ctrlProps/ctrlProp31.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7" Type="http://schemas.openxmlformats.org/officeDocument/2006/relationships/ctrlProp" Target="../ctrlProps/ctrlProp36.xml"/><Relationship Id="rId2" Type="http://schemas.openxmlformats.org/officeDocument/2006/relationships/printerSettings" Target="../printerSettings/printerSettings12.bin"/><Relationship Id="rId1" Type="http://schemas.openxmlformats.org/officeDocument/2006/relationships/hyperlink" Target="https://fbref.com/en/country/CAY/Cayman-Islands-Football" TargetMode="Externa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hyperlink" Target="https://en.wikipedia.org/wiki/Distrito_Nacional" TargetMode="External"/><Relationship Id="rId7" Type="http://schemas.openxmlformats.org/officeDocument/2006/relationships/ctrlProp" Target="../ctrlProps/ctrlProp37.xml"/><Relationship Id="rId2" Type="http://schemas.openxmlformats.org/officeDocument/2006/relationships/hyperlink" Target="https://upload.wikimedia.org/wikipedia/commons/a/a6/Bandera_distrito_nacional.png" TargetMode="External"/><Relationship Id="rId1" Type="http://schemas.openxmlformats.org/officeDocument/2006/relationships/hyperlink" Target="https://fbref.com/en/country/DOM/Dominican-Republic-Football" TargetMode="External"/><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printerSettings" Target="../printerSettings/printerSettings13.bin"/><Relationship Id="rId9"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7" Type="http://schemas.openxmlformats.org/officeDocument/2006/relationships/ctrlProp" Target="../ctrlProps/ctrlProp42.xml"/><Relationship Id="rId2" Type="http://schemas.openxmlformats.org/officeDocument/2006/relationships/printerSettings" Target="../printerSettings/printerSettings14.bin"/><Relationship Id="rId1" Type="http://schemas.openxmlformats.org/officeDocument/2006/relationships/hyperlink" Target="https://fbref.com/en/country/CUB/Cuba-Football" TargetMode="Externa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printerSettings" Target="../printerSettings/printerSettings15.bin"/><Relationship Id="rId7" Type="http://schemas.openxmlformats.org/officeDocument/2006/relationships/ctrlProp" Target="../ctrlProps/ctrlProp44.xml"/><Relationship Id="rId2" Type="http://schemas.openxmlformats.org/officeDocument/2006/relationships/hyperlink" Target="https://en.wikipedia.org/wiki/Flag_of_Dominica" TargetMode="External"/><Relationship Id="rId1" Type="http://schemas.openxmlformats.org/officeDocument/2006/relationships/hyperlink" Target="https://fbref.com/en/country/DMA/Dominica-Football" TargetMode="External"/><Relationship Id="rId6" Type="http://schemas.openxmlformats.org/officeDocument/2006/relationships/ctrlProp" Target="../ctrlProps/ctrlProp43.xml"/><Relationship Id="rId5" Type="http://schemas.openxmlformats.org/officeDocument/2006/relationships/vmlDrawing" Target="../drawings/vmlDrawing15.vm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7" Type="http://schemas.openxmlformats.org/officeDocument/2006/relationships/ctrlProp" Target="../ctrlProps/ctrlProp51.xml"/><Relationship Id="rId2" Type="http://schemas.openxmlformats.org/officeDocument/2006/relationships/printerSettings" Target="../printerSettings/printerSettings17.bin"/><Relationship Id="rId1" Type="http://schemas.openxmlformats.org/officeDocument/2006/relationships/hyperlink" Target="https://fbref.com/en/country/GRN/Grenada-Football" TargetMode="External"/><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printerSettings" Target="../printerSettings/printerSettings18.bin"/><Relationship Id="rId7" Type="http://schemas.openxmlformats.org/officeDocument/2006/relationships/ctrlProp" Target="../ctrlProps/ctrlProp53.xml"/><Relationship Id="rId2" Type="http://schemas.openxmlformats.org/officeDocument/2006/relationships/hyperlink" Target="https://en.wikipedia.org/wiki/Flag_of_Greenland" TargetMode="External"/><Relationship Id="rId1" Type="http://schemas.openxmlformats.org/officeDocument/2006/relationships/hyperlink" Target="https://upload.wikimedia.org/wikipedia/commons/thumb/0/09/Flag_of_Greenland.svg/2560px-Flag_of_Greenland.svg.png" TargetMode="External"/><Relationship Id="rId6" Type="http://schemas.openxmlformats.org/officeDocument/2006/relationships/ctrlProp" Target="../ctrlProps/ctrlProp52.xml"/><Relationship Id="rId5" Type="http://schemas.openxmlformats.org/officeDocument/2006/relationships/vmlDrawing" Target="../drawings/vmlDrawing18.v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trlProp" Target="../ctrlProps/ctrlProp57.xml"/><Relationship Id="rId2" Type="http://schemas.openxmlformats.org/officeDocument/2006/relationships/printerSettings" Target="../printerSettings/printerSettings19.bin"/><Relationship Id="rId1" Type="http://schemas.openxmlformats.org/officeDocument/2006/relationships/hyperlink" Target="https://fbref.com/en/country/GUA/Guatemala-Football" TargetMode="Externa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printerSettings" Target="../printerSettings/printerSettings20.bin"/><Relationship Id="rId7" Type="http://schemas.openxmlformats.org/officeDocument/2006/relationships/ctrlProp" Target="../ctrlProps/ctrlProp59.xml"/><Relationship Id="rId2" Type="http://schemas.openxmlformats.org/officeDocument/2006/relationships/hyperlink" Target="https://upload.wikimedia.org/wikipedia/commons/thumb/8/82/Flag_of_Honduras.svg/2560px-Flag_of_Honduras.svg.png" TargetMode="External"/><Relationship Id="rId1" Type="http://schemas.openxmlformats.org/officeDocument/2006/relationships/hyperlink" Target="https://fbref.com/en/country/HON/Honduras-Football" TargetMode="External"/><Relationship Id="rId6" Type="http://schemas.openxmlformats.org/officeDocument/2006/relationships/ctrlProp" Target="../ctrlProps/ctrlProp58.xml"/><Relationship Id="rId5" Type="http://schemas.openxmlformats.org/officeDocument/2006/relationships/vmlDrawing" Target="../drawings/vmlDrawing20.vml"/><Relationship Id="rId4"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hyperlink" Target="https://en.wikipedia.org/wiki/State_of_Haiti" TargetMode="External"/><Relationship Id="rId7" Type="http://schemas.openxmlformats.org/officeDocument/2006/relationships/ctrlProp" Target="../ctrlProps/ctrlProp61.xml"/><Relationship Id="rId2" Type="http://schemas.openxmlformats.org/officeDocument/2006/relationships/hyperlink" Target="https://upload.wikimedia.org/wikipedia/commons/thumb/4/4e/Flag_of_Haiti_%281806%E2%80%931811%29.svg/2560px-Flag_of_Haiti_%281806%E2%80%931811%29.svg.png" TargetMode="External"/><Relationship Id="rId1" Type="http://schemas.openxmlformats.org/officeDocument/2006/relationships/hyperlink" Target="https://fbref.com/en/country/HAI/Haiti-Football" TargetMode="External"/><Relationship Id="rId6" Type="http://schemas.openxmlformats.org/officeDocument/2006/relationships/vmlDrawing" Target="../drawings/vmlDrawing21.vml"/><Relationship Id="rId5" Type="http://schemas.openxmlformats.org/officeDocument/2006/relationships/drawing" Target="../drawings/drawing21.xml"/><Relationship Id="rId4" Type="http://schemas.openxmlformats.org/officeDocument/2006/relationships/printerSettings" Target="../printerSettings/printerSettings21.bin"/><Relationship Id="rId9" Type="http://schemas.openxmlformats.org/officeDocument/2006/relationships/ctrlProp" Target="../ctrlProps/ctrlProp63.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7" Type="http://schemas.openxmlformats.org/officeDocument/2006/relationships/ctrlProp" Target="../ctrlProps/ctrlProp66.xml"/><Relationship Id="rId2" Type="http://schemas.openxmlformats.org/officeDocument/2006/relationships/printerSettings" Target="../printerSettings/printerSettings22.bin"/><Relationship Id="rId1" Type="http://schemas.openxmlformats.org/officeDocument/2006/relationships/hyperlink" Target="https://fbref.com/en/country/JAM/Jamaica-Football" TargetMode="Externa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23.xml"/><Relationship Id="rId7" Type="http://schemas.openxmlformats.org/officeDocument/2006/relationships/ctrlProp" Target="../ctrlProps/ctrlProp69.xml"/><Relationship Id="rId2" Type="http://schemas.openxmlformats.org/officeDocument/2006/relationships/printerSettings" Target="../printerSettings/printerSettings23.bin"/><Relationship Id="rId1" Type="http://schemas.openxmlformats.org/officeDocument/2006/relationships/hyperlink" Target="https://fbref.com/en/country/SKN/Saint-Kitts-and-Nevis-Football" TargetMode="External"/><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7" Type="http://schemas.openxmlformats.org/officeDocument/2006/relationships/ctrlProp" Target="../ctrlProps/ctrlProp72.xml"/><Relationship Id="rId2" Type="http://schemas.openxmlformats.org/officeDocument/2006/relationships/printerSettings" Target="../printerSettings/printerSettings24.bin"/><Relationship Id="rId1" Type="http://schemas.openxmlformats.org/officeDocument/2006/relationships/hyperlink" Target="https://fbref.com/en/country/LCA/Saint-Lucia-Football" TargetMode="External"/><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vmlDrawing" Target="../drawings/vmlDrawing24.v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printerSettings" Target="../printerSettings/printerSettings25.bin"/><Relationship Id="rId7" Type="http://schemas.openxmlformats.org/officeDocument/2006/relationships/ctrlProp" Target="../ctrlProps/ctrlProp74.xml"/><Relationship Id="rId2" Type="http://schemas.openxmlformats.org/officeDocument/2006/relationships/hyperlink" Target="https://upload.wikimedia.org/wikipedia/commons/thumb/f/fc/Flag_of_Mexico.svg/2560px-Flag_of_Mexico.svg.png" TargetMode="External"/><Relationship Id="rId1" Type="http://schemas.openxmlformats.org/officeDocument/2006/relationships/hyperlink" Target="https://fbref.com/en/country/MEX/Mexico-Football" TargetMode="External"/><Relationship Id="rId6" Type="http://schemas.openxmlformats.org/officeDocument/2006/relationships/ctrlProp" Target="../ctrlProps/ctrlProp73.xml"/><Relationship Id="rId5" Type="http://schemas.openxmlformats.org/officeDocument/2006/relationships/vmlDrawing" Target="../drawings/vmlDrawing25.vml"/><Relationship Id="rId4"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26.xml"/><Relationship Id="rId7" Type="http://schemas.openxmlformats.org/officeDocument/2006/relationships/ctrlProp" Target="../ctrlProps/ctrlProp78.xml"/><Relationship Id="rId2" Type="http://schemas.openxmlformats.org/officeDocument/2006/relationships/printerSettings" Target="../printerSettings/printerSettings26.bin"/><Relationship Id="rId1" Type="http://schemas.openxmlformats.org/officeDocument/2006/relationships/hyperlink" Target="https://fbref.com/en/country/MSR/Montserrat-Football" TargetMode="Externa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vmlDrawing" Target="../drawings/vmlDrawing26.v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81.xml"/><Relationship Id="rId3" Type="http://schemas.openxmlformats.org/officeDocument/2006/relationships/printerSettings" Target="../printerSettings/printerSettings27.bin"/><Relationship Id="rId7" Type="http://schemas.openxmlformats.org/officeDocument/2006/relationships/ctrlProp" Target="../ctrlProps/ctrlProp80.xml"/><Relationship Id="rId2" Type="http://schemas.openxmlformats.org/officeDocument/2006/relationships/hyperlink" Target="https://en.wikipedia.org/wiki/Flag_of_Martinique" TargetMode="External"/><Relationship Id="rId1" Type="http://schemas.openxmlformats.org/officeDocument/2006/relationships/hyperlink" Target="https://fbref.com/en/country/MSR/Montserrat-Football" TargetMode="External"/><Relationship Id="rId6" Type="http://schemas.openxmlformats.org/officeDocument/2006/relationships/ctrlProp" Target="../ctrlProps/ctrlProp79.xml"/><Relationship Id="rId5" Type="http://schemas.openxmlformats.org/officeDocument/2006/relationships/vmlDrawing" Target="../drawings/vmlDrawing27.vml"/><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8.xml"/><Relationship Id="rId7" Type="http://schemas.openxmlformats.org/officeDocument/2006/relationships/ctrlProp" Target="../ctrlProps/ctrlProp84.xml"/><Relationship Id="rId2" Type="http://schemas.openxmlformats.org/officeDocument/2006/relationships/printerSettings" Target="../printerSettings/printerSettings28.bin"/><Relationship Id="rId1" Type="http://schemas.openxmlformats.org/officeDocument/2006/relationships/hyperlink" Target="https://fbref.com/en/country/PAN/Panama-Football" TargetMode="Externa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8" Type="http://schemas.openxmlformats.org/officeDocument/2006/relationships/vmlDrawing" Target="../drawings/vmlDrawing29.vml"/><Relationship Id="rId3" Type="http://schemas.openxmlformats.org/officeDocument/2006/relationships/hyperlink" Target="https://upload.wikimedia.org/wikipedia/commons/thumb/0/01/Flag_of_Bayamon.svg/2560px-Flag_of_Bayamon.svg.png" TargetMode="External"/><Relationship Id="rId7" Type="http://schemas.openxmlformats.org/officeDocument/2006/relationships/drawing" Target="../drawings/drawing29.xml"/><Relationship Id="rId2" Type="http://schemas.openxmlformats.org/officeDocument/2006/relationships/hyperlink" Target="https://upload.wikimedia.org/wikipedia/commons/thumb/0/01/Flag_of_Bayamon.svg/640px-Flag_of_Bayamon.svg.png" TargetMode="External"/><Relationship Id="rId1" Type="http://schemas.openxmlformats.org/officeDocument/2006/relationships/hyperlink" Target="https://www.crwflags.com/fotw/flags/pr-by.html" TargetMode="External"/><Relationship Id="rId6" Type="http://schemas.openxmlformats.org/officeDocument/2006/relationships/printerSettings" Target="../printerSettings/printerSettings29.bin"/><Relationship Id="rId11" Type="http://schemas.openxmlformats.org/officeDocument/2006/relationships/ctrlProp" Target="../ctrlProps/ctrlProp87.xml"/><Relationship Id="rId5" Type="http://schemas.openxmlformats.org/officeDocument/2006/relationships/hyperlink" Target="https://upload.wikimedia.org/wikipedia/commons/thumb/2/28/Flag_of_Puerto_Rico.svg/383px-Flag_of_Puerto_Rico.svg.png" TargetMode="External"/><Relationship Id="rId10" Type="http://schemas.openxmlformats.org/officeDocument/2006/relationships/ctrlProp" Target="../ctrlProps/ctrlProp86.xml"/><Relationship Id="rId4" Type="http://schemas.openxmlformats.org/officeDocument/2006/relationships/hyperlink" Target="https://fbref.com/en/country/PUR/Puerto-Rico-Football" TargetMode="External"/><Relationship Id="rId9" Type="http://schemas.openxmlformats.org/officeDocument/2006/relationships/ctrlProp" Target="../ctrlProps/ctrlProp85.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30.xml"/><Relationship Id="rId7" Type="http://schemas.openxmlformats.org/officeDocument/2006/relationships/ctrlProp" Target="../ctrlProps/ctrlProp90.xml"/><Relationship Id="rId2" Type="http://schemas.openxmlformats.org/officeDocument/2006/relationships/printerSettings" Target="../printerSettings/printerSettings30.bin"/><Relationship Id="rId1" Type="http://schemas.openxmlformats.org/officeDocument/2006/relationships/hyperlink" Target="https://upload.wikimedia.org/wikipedia/commons/thumb/5/5a/Flag_of_Saba.svg/2560px-Flag_of_Saba.svg.png" TargetMode="Externa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31.xml"/><Relationship Id="rId7" Type="http://schemas.openxmlformats.org/officeDocument/2006/relationships/ctrlProp" Target="../ctrlProps/ctrlProp93.xml"/><Relationship Id="rId2" Type="http://schemas.openxmlformats.org/officeDocument/2006/relationships/printerSettings" Target="../printerSettings/printerSettings31.bin"/><Relationship Id="rId1" Type="http://schemas.openxmlformats.org/officeDocument/2006/relationships/hyperlink" Target="https://upload.wikimedia.org/wikipedia/commons/thumb/7/74/Flag_of_Saint-Pierre_and_Miquelon.svg/480px-Flag_of_Saint-Pierre_and_Miquelon.svg.png" TargetMode="Externa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3.xml"/><Relationship Id="rId7" Type="http://schemas.openxmlformats.org/officeDocument/2006/relationships/ctrlProp" Target="../ctrlProps/ctrlProp99.xml"/><Relationship Id="rId2" Type="http://schemas.openxmlformats.org/officeDocument/2006/relationships/printerSettings" Target="../printerSettings/printerSettings33.bin"/><Relationship Id="rId1" Type="http://schemas.openxmlformats.org/officeDocument/2006/relationships/hyperlink" Target="https://fbref.com/en/country/NCA/Nicaragua-Football" TargetMode="External"/><Relationship Id="rId6" Type="http://schemas.openxmlformats.org/officeDocument/2006/relationships/ctrlProp" Target="../ctrlProps/ctrlProp98.xml"/><Relationship Id="rId5" Type="http://schemas.openxmlformats.org/officeDocument/2006/relationships/ctrlProp" Target="../ctrlProps/ctrlProp97.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trlProp" Target="../ctrlProps/ctrlProp102.xml"/><Relationship Id="rId2" Type="http://schemas.openxmlformats.org/officeDocument/2006/relationships/printerSettings" Target="../printerSettings/printerSettings34.bin"/><Relationship Id="rId1" Type="http://schemas.openxmlformats.org/officeDocument/2006/relationships/hyperlink" Target="https://fbref.com/en/country/SLV/El-Salvador-Football" TargetMode="Externa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5.xml"/><Relationship Id="rId7" Type="http://schemas.openxmlformats.org/officeDocument/2006/relationships/ctrlProp" Target="../ctrlProps/ctrlProp105.xml"/><Relationship Id="rId2" Type="http://schemas.openxmlformats.org/officeDocument/2006/relationships/printerSettings" Target="../printerSettings/printerSettings35.bin"/><Relationship Id="rId1" Type="http://schemas.openxmlformats.org/officeDocument/2006/relationships/hyperlink" Target="https://en.wikipedia.org/wiki/Unification_of_Saint_Martin" TargetMode="External"/><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vmlDrawing" Target="../drawings/vmlDrawing35.v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printerSettings" Target="../printerSettings/printerSettings36.bin"/><Relationship Id="rId7" Type="http://schemas.openxmlformats.org/officeDocument/2006/relationships/ctrlProp" Target="../ctrlProps/ctrlProp107.xml"/><Relationship Id="rId2" Type="http://schemas.openxmlformats.org/officeDocument/2006/relationships/hyperlink" Target="https://en.wikipedia.org/wiki/Flag_of_the_Turks_and_Caicos_Islands" TargetMode="External"/><Relationship Id="rId1" Type="http://schemas.openxmlformats.org/officeDocument/2006/relationships/hyperlink" Target="https://fbref.com/en/country/TCA/Turks-and-Caicos-Islands-Football" TargetMode="External"/><Relationship Id="rId6" Type="http://schemas.openxmlformats.org/officeDocument/2006/relationships/ctrlProp" Target="../ctrlProps/ctrlProp106.xml"/><Relationship Id="rId5" Type="http://schemas.openxmlformats.org/officeDocument/2006/relationships/vmlDrawing" Target="../drawings/vmlDrawing36.vml"/><Relationship Id="rId4"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7.xml"/><Relationship Id="rId7" Type="http://schemas.openxmlformats.org/officeDocument/2006/relationships/ctrlProp" Target="../ctrlProps/ctrlProp111.xml"/><Relationship Id="rId2" Type="http://schemas.openxmlformats.org/officeDocument/2006/relationships/printerSettings" Target="../printerSettings/printerSettings37.bin"/><Relationship Id="rId1" Type="http://schemas.openxmlformats.org/officeDocument/2006/relationships/hyperlink" Target="https://en.wikipedia.org/wiki/Flag_of_the_United_States_Virgin_Islands" TargetMode="External"/><Relationship Id="rId6" Type="http://schemas.openxmlformats.org/officeDocument/2006/relationships/ctrlProp" Target="../ctrlProps/ctrlProp110.xml"/><Relationship Id="rId5" Type="http://schemas.openxmlformats.org/officeDocument/2006/relationships/ctrlProp" Target="../ctrlProps/ctrlProp109.xml"/><Relationship Id="rId4" Type="http://schemas.openxmlformats.org/officeDocument/2006/relationships/vmlDrawing" Target="../drawings/vmlDrawing37.v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hyperlink" Target="https://upload.wikimedia.org/wikipedia/commons/thumb/4/42/Flag_of_the_British_Virgin_Islands.svg/2560px-Flag_of_the_British_Virgin_Islands.svg.png" TargetMode="External"/><Relationship Id="rId7" Type="http://schemas.openxmlformats.org/officeDocument/2006/relationships/vmlDrawing" Target="../drawings/vmlDrawing38.vml"/><Relationship Id="rId2" Type="http://schemas.openxmlformats.org/officeDocument/2006/relationships/hyperlink" Target="https://en.wikipedia.org/wiki/Flag_of_the_British_Virgin_Islands" TargetMode="External"/><Relationship Id="rId1" Type="http://schemas.openxmlformats.org/officeDocument/2006/relationships/hyperlink" Target="https://fbref.com/en/country/VGB/British-Virgin-Islands-Football" TargetMode="External"/><Relationship Id="rId6" Type="http://schemas.openxmlformats.org/officeDocument/2006/relationships/drawing" Target="../drawings/drawing38.xml"/><Relationship Id="rId5" Type="http://schemas.openxmlformats.org/officeDocument/2006/relationships/printerSettings" Target="../printerSettings/printerSettings38.bin"/><Relationship Id="rId10" Type="http://schemas.openxmlformats.org/officeDocument/2006/relationships/ctrlProp" Target="../ctrlProps/ctrlProp114.xml"/><Relationship Id="rId4" Type="http://schemas.openxmlformats.org/officeDocument/2006/relationships/hyperlink" Target="https://upload.wikimedia.org/wikipedia/commons/thumb/4/42/Flag_of_the_British_Virgin_Islands.svg/2560px-Flag_of_the_British_Virgin_Islands.svg.png" TargetMode="External"/><Relationship Id="rId9" Type="http://schemas.openxmlformats.org/officeDocument/2006/relationships/ctrlProp" Target="../ctrlProps/ctrlProp11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17.xml"/><Relationship Id="rId3" Type="http://schemas.openxmlformats.org/officeDocument/2006/relationships/printerSettings" Target="../printerSettings/printerSettings39.bin"/><Relationship Id="rId7" Type="http://schemas.openxmlformats.org/officeDocument/2006/relationships/ctrlProp" Target="../ctrlProps/ctrlProp116.xml"/><Relationship Id="rId2" Type="http://schemas.openxmlformats.org/officeDocument/2006/relationships/hyperlink" Target="https://upload.wikimedia.org/wikipedia/commons/thumb/6/6d/Flag_of_Saint_Vincent_and_the_Grenadines.svg/2560px-Flag_of_Saint_Vincent_and_the_Grenadines.svg.png" TargetMode="External"/><Relationship Id="rId1" Type="http://schemas.openxmlformats.org/officeDocument/2006/relationships/hyperlink" Target="https://fbref.com/en/country/VIN/Saint-Vincent-and-the-Grenadines-Football" TargetMode="External"/><Relationship Id="rId6" Type="http://schemas.openxmlformats.org/officeDocument/2006/relationships/ctrlProp" Target="../ctrlProps/ctrlProp115.xml"/><Relationship Id="rId5" Type="http://schemas.openxmlformats.org/officeDocument/2006/relationships/vmlDrawing" Target="../drawings/vmlDrawing39.vml"/><Relationship Id="rId4"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40.xml"/><Relationship Id="rId7" Type="http://schemas.openxmlformats.org/officeDocument/2006/relationships/ctrlProp" Target="../ctrlProps/ctrlProp120.xml"/><Relationship Id="rId2" Type="http://schemas.openxmlformats.org/officeDocument/2006/relationships/printerSettings" Target="../printerSettings/printerSettings40.bin"/><Relationship Id="rId1" Type="http://schemas.openxmlformats.org/officeDocument/2006/relationships/hyperlink" Target="https://fbref.com/en/country/TRI/Trinidad-and-Tobago-Football" TargetMode="External"/><Relationship Id="rId6" Type="http://schemas.openxmlformats.org/officeDocument/2006/relationships/ctrlProp" Target="../ctrlProps/ctrlProp119.xml"/><Relationship Id="rId5" Type="http://schemas.openxmlformats.org/officeDocument/2006/relationships/ctrlProp" Target="../ctrlProps/ctrlProp118.xml"/><Relationship Id="rId4" Type="http://schemas.openxmlformats.org/officeDocument/2006/relationships/vmlDrawing" Target="../drawings/vmlDrawing40.vml"/></Relationships>
</file>

<file path=xl/worksheets/_rels/sheet41.xml.rels><?xml version="1.0" encoding="UTF-8" standalone="yes"?>
<Relationships xmlns="http://schemas.openxmlformats.org/package/2006/relationships"><Relationship Id="rId13" Type="http://schemas.openxmlformats.org/officeDocument/2006/relationships/hyperlink" Target="https://en.wikipedia.org/wiki/Flag_of_South_Carolina" TargetMode="External"/><Relationship Id="rId18" Type="http://schemas.openxmlformats.org/officeDocument/2006/relationships/hyperlink" Target="https://en.wikipedia.org/wiki/Flag_of_Louisiana" TargetMode="External"/><Relationship Id="rId26" Type="http://schemas.openxmlformats.org/officeDocument/2006/relationships/hyperlink" Target="https://en.wikipedia.org/wiki/Flag_of_New_Jersey" TargetMode="External"/><Relationship Id="rId39" Type="http://schemas.openxmlformats.org/officeDocument/2006/relationships/hyperlink" Target="https://en.wikipedia.org/wiki/Flag_of_California" TargetMode="External"/><Relationship Id="rId21" Type="http://schemas.openxmlformats.org/officeDocument/2006/relationships/hyperlink" Target="https://en.wikipedia.org/wiki/Flag_of_Michigan" TargetMode="External"/><Relationship Id="rId34" Type="http://schemas.openxmlformats.org/officeDocument/2006/relationships/hyperlink" Target="https://en.wikipedia.org/wiki/Flag_of_Idaho" TargetMode="External"/><Relationship Id="rId42" Type="http://schemas.openxmlformats.org/officeDocument/2006/relationships/hyperlink" Target="https://en.wikipedia.org/wiki/Flag_of_Alaska" TargetMode="External"/><Relationship Id="rId47" Type="http://schemas.openxmlformats.org/officeDocument/2006/relationships/hyperlink" Target="https://upload.wikimedia.org/wikipedia/commons/thumb/f/f6/Flag_of_Utah.svg/2560px-Flag_of_Utah.svg.png" TargetMode="External"/><Relationship Id="rId50" Type="http://schemas.openxmlformats.org/officeDocument/2006/relationships/hyperlink" Target="https://www.crwflags.com/fotw/Flags/us-kyash.html" TargetMode="External"/><Relationship Id="rId55" Type="http://schemas.openxmlformats.org/officeDocument/2006/relationships/drawing" Target="../drawings/drawing41.xml"/><Relationship Id="rId7" Type="http://schemas.openxmlformats.org/officeDocument/2006/relationships/hyperlink" Target="https://en.wikipedia.org/wiki/Flag_of_Tennessee" TargetMode="External"/><Relationship Id="rId2" Type="http://schemas.openxmlformats.org/officeDocument/2006/relationships/hyperlink" Target="https://upload.wikimedia.org/wikipedia/commons/thumb/9/96/Flag_of_Connecticut.svg/2560px-Flag_of_Connecticut.svg.png" TargetMode="External"/><Relationship Id="rId16" Type="http://schemas.openxmlformats.org/officeDocument/2006/relationships/hyperlink" Target="https://en.wikipedia.org/wiki/Flag_of_Kansas" TargetMode="External"/><Relationship Id="rId29" Type="http://schemas.openxmlformats.org/officeDocument/2006/relationships/hyperlink" Target="https://en.wikipedia.org/wiki/Flag_of_West_Virginia" TargetMode="External"/><Relationship Id="rId11" Type="http://schemas.openxmlformats.org/officeDocument/2006/relationships/hyperlink" Target="https://en.wikipedia.org/wiki/Flag_of_Oklahoma" TargetMode="External"/><Relationship Id="rId24" Type="http://schemas.openxmlformats.org/officeDocument/2006/relationships/hyperlink" Target="https://en.wikipedia.org/wiki/Flag_of_Nebraska" TargetMode="External"/><Relationship Id="rId32" Type="http://schemas.openxmlformats.org/officeDocument/2006/relationships/hyperlink" Target="https://en.wikipedia.org/wiki/Flag_of_Indiana" TargetMode="External"/><Relationship Id="rId37" Type="http://schemas.openxmlformats.org/officeDocument/2006/relationships/hyperlink" Target="https://en.wikipedia.org/wiki/Flag_of_Delaware" TargetMode="External"/><Relationship Id="rId40" Type="http://schemas.openxmlformats.org/officeDocument/2006/relationships/hyperlink" Target="https://en.wikipedia.org/wiki/Flag_of_Arkansas" TargetMode="External"/><Relationship Id="rId45" Type="http://schemas.openxmlformats.org/officeDocument/2006/relationships/hyperlink" Target="https://en.wikipedia.org/wiki/Flag_of_Nevada" TargetMode="External"/><Relationship Id="rId53" Type="http://schemas.openxmlformats.org/officeDocument/2006/relationships/hyperlink" Target="https://upload.wikimedia.org/wikipedia/en/thumb/a/a4/Flag_of_the_United_States.svg/2560px-Flag_of_the_United_States.svg.png" TargetMode="External"/><Relationship Id="rId58" Type="http://schemas.openxmlformats.org/officeDocument/2006/relationships/ctrlProp" Target="../ctrlProps/ctrlProp122.xml"/><Relationship Id="rId5" Type="http://schemas.openxmlformats.org/officeDocument/2006/relationships/hyperlink" Target="https://en.wikipedia.org/wiki/Flag_of_Colorado" TargetMode="External"/><Relationship Id="rId19" Type="http://schemas.openxmlformats.org/officeDocument/2006/relationships/hyperlink" Target="https://en.wikipedia.org/wiki/Flag_of_the_State_of_Maine" TargetMode="External"/><Relationship Id="rId4" Type="http://schemas.openxmlformats.org/officeDocument/2006/relationships/hyperlink" Target="https://en.wikipedia.org/wiki/Flag_of_Washington" TargetMode="External"/><Relationship Id="rId9" Type="http://schemas.openxmlformats.org/officeDocument/2006/relationships/hyperlink" Target="https://en.wikipedia.org/wiki/Flag_and_seal_of_Virginia" TargetMode="External"/><Relationship Id="rId14" Type="http://schemas.openxmlformats.org/officeDocument/2006/relationships/hyperlink" Target="https://en.wikipedia.org/wiki/Flag_of_South_Dakota" TargetMode="External"/><Relationship Id="rId22" Type="http://schemas.openxmlformats.org/officeDocument/2006/relationships/hyperlink" Target="https://en.wikipedia.org/wiki/Flag_of_Mississippi" TargetMode="External"/><Relationship Id="rId27" Type="http://schemas.openxmlformats.org/officeDocument/2006/relationships/hyperlink" Target="https://en.wikipedia.org/wiki/Flag_of_New_York" TargetMode="External"/><Relationship Id="rId30" Type="http://schemas.openxmlformats.org/officeDocument/2006/relationships/hyperlink" Target="https://en.wikipedia.org/wiki/Flag_of_Wisconsin" TargetMode="External"/><Relationship Id="rId35" Type="http://schemas.openxmlformats.org/officeDocument/2006/relationships/hyperlink" Target="https://en.wikipedia.org/wiki/Flag_of_Hawaii" TargetMode="External"/><Relationship Id="rId43" Type="http://schemas.openxmlformats.org/officeDocument/2006/relationships/hyperlink" Target="https://en.wikipedia.org/wiki/Flag_of_Maryland" TargetMode="External"/><Relationship Id="rId48" Type="http://schemas.openxmlformats.org/officeDocument/2006/relationships/hyperlink" Target="https://en.wikipedia.org/wiki/Flag_of_Missouri" TargetMode="External"/><Relationship Id="rId56" Type="http://schemas.openxmlformats.org/officeDocument/2006/relationships/vmlDrawing" Target="../drawings/vmlDrawing41.vml"/><Relationship Id="rId8" Type="http://schemas.openxmlformats.org/officeDocument/2006/relationships/hyperlink" Target="https://en.wikipedia.org/wiki/Flag_of_Texas" TargetMode="External"/><Relationship Id="rId51" Type="http://schemas.openxmlformats.org/officeDocument/2006/relationships/hyperlink" Target="https://en.wikipedia.org/wiki/Flag_of_Albuquerque,_New_Mexico" TargetMode="External"/><Relationship Id="rId3" Type="http://schemas.openxmlformats.org/officeDocument/2006/relationships/hyperlink" Target="https://en.wikipedia.org/wiki/Flag_of_Alabama" TargetMode="External"/><Relationship Id="rId12" Type="http://schemas.openxmlformats.org/officeDocument/2006/relationships/hyperlink" Target="https://en.wikipedia.org/wiki/Flag_of_Pennsylvania" TargetMode="External"/><Relationship Id="rId17" Type="http://schemas.openxmlformats.org/officeDocument/2006/relationships/hyperlink" Target="https://www.sos.ky.gov/sos-office/history/Documents/The%20Kentucky%20State%20Seal.pdf" TargetMode="External"/><Relationship Id="rId25" Type="http://schemas.openxmlformats.org/officeDocument/2006/relationships/hyperlink" Target="https://en.wikipedia.org/wiki/Flag_of_New_Hampshire" TargetMode="External"/><Relationship Id="rId33" Type="http://schemas.openxmlformats.org/officeDocument/2006/relationships/hyperlink" Target="https://en.wikipedia.org/wiki/Flag_of_Illinois" TargetMode="External"/><Relationship Id="rId38" Type="http://schemas.openxmlformats.org/officeDocument/2006/relationships/hyperlink" Target="https://en.wikipedia.org/wiki/Flag_of_Connecticut" TargetMode="External"/><Relationship Id="rId46" Type="http://schemas.openxmlformats.org/officeDocument/2006/relationships/hyperlink" Target="https://en.wikipedia.org/wiki/Flag_of_North_Carolina" TargetMode="External"/><Relationship Id="rId59" Type="http://schemas.openxmlformats.org/officeDocument/2006/relationships/ctrlProp" Target="../ctrlProps/ctrlProp123.xml"/><Relationship Id="rId20" Type="http://schemas.openxmlformats.org/officeDocument/2006/relationships/hyperlink" Target="https://en.wikipedia.org/wiki/Flag_of_Massachusetts" TargetMode="External"/><Relationship Id="rId41" Type="http://schemas.openxmlformats.org/officeDocument/2006/relationships/hyperlink" Target="https://en.wikipedia.org/wiki/Flag_of_Arizona" TargetMode="External"/><Relationship Id="rId54" Type="http://schemas.openxmlformats.org/officeDocument/2006/relationships/printerSettings" Target="../printerSettings/printerSettings41.bin"/><Relationship Id="rId1" Type="http://schemas.openxmlformats.org/officeDocument/2006/relationships/hyperlink" Target="https://upload.wikimedia.org/wikipedia/commons/thumb/2/22/Flag_of_Wisconsin.svg/2560px-Flag_of_Wisconsin.svg.png" TargetMode="External"/><Relationship Id="rId6" Type="http://schemas.openxmlformats.org/officeDocument/2006/relationships/hyperlink" Target="https://en.wikipedia.org/wiki/Flag_of_Vermont" TargetMode="External"/><Relationship Id="rId15" Type="http://schemas.openxmlformats.org/officeDocument/2006/relationships/hyperlink" Target="https://en.wikipedia.org/wiki/Flag_of_New_Mexico" TargetMode="External"/><Relationship Id="rId23" Type="http://schemas.openxmlformats.org/officeDocument/2006/relationships/hyperlink" Target="https://en.wikipedia.org/wiki/Flag_of_Montana" TargetMode="External"/><Relationship Id="rId28" Type="http://schemas.openxmlformats.org/officeDocument/2006/relationships/hyperlink" Target="https://en.wikipedia.org/wiki/Flag_of_North_Dakota" TargetMode="External"/><Relationship Id="rId36" Type="http://schemas.openxmlformats.org/officeDocument/2006/relationships/hyperlink" Target="https://en.wikipedia.org/wiki/Flag_of_Florida" TargetMode="External"/><Relationship Id="rId49" Type="http://schemas.openxmlformats.org/officeDocument/2006/relationships/hyperlink" Target="https://en.wikipedia.org/wiki/Flag_of_Minneapolis" TargetMode="External"/><Relationship Id="rId57" Type="http://schemas.openxmlformats.org/officeDocument/2006/relationships/ctrlProp" Target="../ctrlProps/ctrlProp121.xml"/><Relationship Id="rId10" Type="http://schemas.openxmlformats.org/officeDocument/2006/relationships/hyperlink" Target="https://en.wikipedia.org/wiki/Flag_of_Ohio" TargetMode="External"/><Relationship Id="rId31" Type="http://schemas.openxmlformats.org/officeDocument/2006/relationships/hyperlink" Target="https://en.wikipedia.org/wiki/Flag_of_Iowa" TargetMode="External"/><Relationship Id="rId44" Type="http://schemas.openxmlformats.org/officeDocument/2006/relationships/hyperlink" Target="https://en.wikipedia.org/wiki/Flag_of_Minnesota" TargetMode="External"/><Relationship Id="rId52" Type="http://schemas.openxmlformats.org/officeDocument/2006/relationships/hyperlink" Target="https://fbref.com/en/country/USA/United-States-Footbal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0207F-AF92-4AB0-8C84-7A839DCEE8B0}">
  <sheetPr codeName="Sheet25"/>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1691</v>
      </c>
      <c r="B2" s="40" t="e" vm="1">
        <v>#VALUE!</v>
      </c>
      <c r="C2" s="41">
        <v>1</v>
      </c>
      <c r="D2" s="42" t="s">
        <v>1692</v>
      </c>
      <c r="E2" s="43" t="s">
        <v>1693</v>
      </c>
      <c r="F2" s="44" t="s">
        <v>163</v>
      </c>
      <c r="G2" s="45">
        <f>COUNTIF($A$1:$A$8302,A2)</f>
        <v>1</v>
      </c>
      <c r="H2" s="46"/>
      <c r="I2" s="47" t="s">
        <v>1694</v>
      </c>
      <c r="J2" s="48" t="str">
        <f>""</f>
        <v/>
      </c>
      <c r="K2" s="49">
        <v>106277</v>
      </c>
      <c r="L2" s="50">
        <v>1240000</v>
      </c>
      <c r="M2" s="50" t="s">
        <v>1901</v>
      </c>
      <c r="N2" s="51" t="s">
        <v>231</v>
      </c>
      <c r="O2" s="52" t="s">
        <v>193</v>
      </c>
      <c r="P2" s="53" t="s">
        <v>1695</v>
      </c>
      <c r="Q2" s="54">
        <v>1</v>
      </c>
      <c r="R2" s="55" t="s">
        <v>231</v>
      </c>
      <c r="S2" s="56">
        <v>5</v>
      </c>
      <c r="T2" s="57" t="s">
        <v>164</v>
      </c>
      <c r="U2" s="58" t="s">
        <v>164</v>
      </c>
      <c r="V2" s="58" t="s">
        <v>165</v>
      </c>
      <c r="W2" s="58" t="s">
        <v>164</v>
      </c>
      <c r="X2" s="58" t="s">
        <v>164</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1Aruba</v>
      </c>
      <c r="AX2" s="61" t="str">
        <f>_xlfn.TEXTJOIN(";",TRUE,AU2:AW2)</f>
        <v>1Aruba</v>
      </c>
      <c r="AY2" s="61" t="s">
        <v>165</v>
      </c>
      <c r="AZ2" s="62" t="s">
        <v>154</v>
      </c>
      <c r="BA2" s="62" t="s">
        <v>159</v>
      </c>
      <c r="BB2" s="62"/>
      <c r="BC2" s="63"/>
      <c r="BD2" s="64" t="s">
        <v>152</v>
      </c>
      <c r="BE2" s="47"/>
      <c r="BF2" s="64" t="s">
        <v>152</v>
      </c>
      <c r="BG2" s="64" t="s">
        <v>152</v>
      </c>
      <c r="BH2" s="64" t="s">
        <v>152</v>
      </c>
      <c r="BI2" s="64" t="s">
        <v>155</v>
      </c>
      <c r="BJ2" s="64"/>
      <c r="BK2" s="47"/>
      <c r="BL2" s="64" t="s">
        <v>152</v>
      </c>
      <c r="BM2" s="64" t="s">
        <v>155</v>
      </c>
      <c r="BN2" s="64" t="s">
        <v>154</v>
      </c>
      <c r="BO2" s="64" t="s">
        <v>159</v>
      </c>
      <c r="BP2" s="64"/>
      <c r="BQ2" s="64"/>
      <c r="BR2" s="64"/>
      <c r="BS2" s="64"/>
      <c r="BT2" s="64"/>
      <c r="BU2" s="65"/>
      <c r="BV2" s="66" t="s">
        <v>165</v>
      </c>
      <c r="BW2" s="66" t="s">
        <v>174</v>
      </c>
      <c r="BX2" s="47"/>
      <c r="CB2" s="6" t="s">
        <v>141</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"Aruba"</v>
      </c>
      <c r="CU2" s="70" t="str">
        <f>CHAR(34)&amp;"rgn_"&amp;R2&amp;CHAR(34)</f>
        <v>"rgn_North America"</v>
      </c>
      <c r="CV2" s="48" t="str">
        <f>CHAR(34)&amp;D2&amp;CHAR(34)</f>
        <v>"https://i.ibb.co/q9zGjPm/Aruba-Flag.png"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"staWHI",</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"002BLU",</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"dutchs",</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["4Color","lets05","startA","year19","allhor","4+Band","Horizo","Unequa","staRED","staWHI","ntWHYE","NO_GRE","NO_BLA","001BLU","002BLU","003BLU","myrBLU","island","dutchs","HasSta","1Stars"]</v>
      </c>
      <c r="GT2" s="48" t="str">
        <f>IF(BL2&lt;&gt;"",CHAR(34)&amp;"cl_"&amp;BL2&amp;CHAR(34)&amp;",","")</f>
        <v>"cl_BLU",</v>
      </c>
      <c r="GU2" s="48" t="str">
        <f>IF(BM2&lt;&gt;"",CHAR(34)&amp;"cl_"&amp;BM2&amp;CHAR(34)&amp;",","")</f>
        <v>"cl_YEL",</v>
      </c>
      <c r="GV2" s="48" t="str">
        <f>IF(BN2&lt;&gt;"",CHAR(34)&amp;"cl_"&amp;BN2&amp;CHAR(34)&amp;",","")</f>
        <v>"cl_RED",</v>
      </c>
      <c r="GW2" s="48" t="str">
        <f>IF(BO2&lt;&gt;"",CHAR(34)&amp;"cl_"&amp;BO2&amp;CHAR(34)&amp;",","")</f>
        <v>"cl_WHI",</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{couname:"Aruba",year:"1976 ",region:"rgn_North America",Colors:["cl_BLU","cl_YEL","cl_RED","cl_WHI"],Items:["4Color","lets05","startA","year19","allhor","4+Band","Horizo","Unequa","staRED","staWHI","ntWHYE","NO_GRE","NO_BLA","001BLU","002BLU","003BLU","myrBLU","island","dutchs","HasSta","1Stars"],Flag:"https://i.ibb.co/q9zGjPm/Aruba-Flag.png",HDFlag:"https://upload.wikimedia.org/wikipedia/commons/thumb/f/f6/Flag_of_Aruba.svg/2560px-Flag_of_Aruba.svg.png",type:"", describe: "\nThe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 isnew:".", links: "https://en.wikipedia.org/wiki/Flag_of_Aruba"},</v>
      </c>
      <c r="HG2" s="73" t="str">
        <f>"{couname:"&amp;CT2&amp;(IF(HK2&lt;&gt;"",",subtype:"&amp;CHAR(34)&amp;HK2&amp;CHAR(34),""))&amp;",year:"&amp;HJ2&amp;",region:"&amp;CU2&amp;",Colors:"&amp;HC2&amp;",Items:"&amp;GS2&amp;",Flag:"&amp;CV2&amp;",HDFlag:"&amp;CHAR(34)&amp;E2&amp;CHAR(34)&amp;",type:"&amp;GP2&amp;", describe: "&amp;HI2&amp;", links: "&amp;HL2&amp;"},"</f>
        <v>{couname:"Aruba",year:"1976 ",region:"rgn_North America",Colors:["cl_BLU","cl_YEL","cl_RED","cl_WHI"],Items:["4Color","lets05","startA","year19","allhor","4+Band","Horizo","Unequa","staRED","staWHI","ntWHYE","NO_GRE","NO_BLA","001BLU","002BLU","003BLU","myrBLU","island","dutchs","HasSta","1Stars"],Flag:"https://i.ibb.co/q9zGjPm/Aruba-Flag.png",HDFlag:"https://upload.wikimedia.org/wikipedia/commons/thumb/f/f6/Flag_of_Aruba.svg/2560px-Flag_of_Aruba.svg.png",type:"", describe: "\nThe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 links: "https://en.wikipedia.org/wiki/Flag_of_Aruba"},</v>
      </c>
      <c r="HH2" s="48" t="str">
        <f>IF(P2&lt;&gt;"",CHAR(34)&amp;"\n"&amp;P2&amp;CHAR(34),CHAR(34)&amp;CHAR(34))</f>
        <v>"\nThe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v>
      </c>
      <c r="HI2" s="48" t="str">
        <f>IF(J2=0,CHAR(34)&amp;CHAR(34),HH2)</f>
        <v>"\nThe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v>
      </c>
      <c r="HJ2" s="48" t="str">
        <f>CHAR(34)&amp;O2&amp;CHAR(34)</f>
        <v>"1976 "</v>
      </c>
      <c r="HL2" s="48" t="str">
        <f>CHAR(34)&amp;I2&amp;CHAR(34)</f>
        <v>"https://en.wikipedia.org/wiki/Flag_of_Aruba"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{"couname":"Aruba","year":"1976 ","region":"rgn_North America","Colors":["cl_BLU","cl_YEL","cl_RED","cl_WHI"],"Items":["4Color","lets05","startA","year19","allhor","4+Band","Horizo","Unequa","staRED","staWHI","ntWHYE","NO_GRE","NO_BLA","001BLU","002BLU","003BLU","myrBLU","island","dutchs","HasSta","1Stars"],"Flag":"https://i.ibb.co/q9zGjPm/Aruba-Flag.png","HDFlag":"https://upload.wikimedia.org/wikipedia/commons/thumb/f/f6/Flag_of_Aruba.svg/2560px-Flag_of_Aruba.svg.png","type":"", "describe": "\nThe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 "isnew": ".", "links": "https://en.wikipedia.org/wiki/Flag_of_Aruba"},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{"couname":"Aruba","year":"1976 ","region":"rgn_North America","Colors":["cl_BLU","cl_YEL","cl_RED","cl_WHI"],"Items":["4Color","lets05","startA","year19","allhor","4+Band","Horizo","Unequa","staRED","staWHI","ntWHYE","NO_GRE","NO_BLA","001BLU","002BLU","003BLU","myrBLU","island","dutchs","HasSta","1Stars"],"Flag":"https://i.ibb.co/q9zGjPm/Aruba-Flag.png","HDFlag":"https://upload.wikimedia.org/wikipedia/commons/thumb/f/f6/Flag_of_Aruba.svg/2560px-Flag_of_Aruba.svg.png","type":"", "describe": "\nThe light blue color represents the sea surrounding the island, symbolizing its strong connection to the ocean.\n\nYellow signifies abundance and solidarity. The horizontal lines symbolize the economic prosperity derived from industries like gold mining and Aloe Vera production in the past, as well as the current reliance on tourism. Yellow also represents the vibrant yellow flowers of local flora such as the Kibrahacha (Tabebuia billbergii), Palo di Brazil (Haematoxylon brasiletto), Bonchi di Strena (Parkinsonia aculeata), Curahout (Peltophorum acutifolium), Tuturutu (Yellow Dwarf Poincianas, Caesalpinia pulcherrima) and Wanglo (Puncture vine Tribulus cistoides).\n\nThe color white on the flag symbolizes peace and carries symbolic meaning. It represents the island's pristine beaches and signifies the purity of the hearts of the Aruban people, who strive for justice, order, and liberty.\n\nThe red star on the flag symbolizes the four points of the compass, symbolizing the diverse origins of the Aruban population, which attracts people from around the world. It also represents Aruba itself, surrounded by the blue sea and the historic Palo di Brazil industry. Red symbolizes love and pays tribute to the indigenous Arubans who lost their lives during the confrontation with the French at Frenchman's pass.", "isnew": ".", "links": "https://en.wikipedia.org/wiki/Flag_of_Aruba"},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http://mkweb.bcgsc.ca/color-summarizer/?url=https://i.ibb.co/q9zGjPm/Aruba-Flag.png&amp;precision=low&amp;num_clusters=4&amp;text=1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{"url":"http://mkweb.bcgsc.ca/color-summarizer/?url=https://i.ibb.co/q9zGjPm/Aruba-Flag.png&amp;precision=low&amp;num_clusters=4&amp;text=1","name":"Aruba"},</v>
      </c>
      <c r="IY2" s="48">
        <v>13</v>
      </c>
    </row>
    <row r="3" spans="1:259" s="48" customFormat="1" ht="38.4" customHeight="1" thickBot="1" x14ac:dyDescent="0.35">
      <c r="A3" s="87" t="s">
        <v>1696</v>
      </c>
      <c r="B3" s="40" t="e" vm="2">
        <v>#VALUE!</v>
      </c>
      <c r="C3" s="41" t="s">
        <v>197</v>
      </c>
      <c r="D3" s="42" t="s">
        <v>1697</v>
      </c>
      <c r="E3" s="43" t="s">
        <v>1698</v>
      </c>
      <c r="F3" s="44" t="s">
        <v>163</v>
      </c>
      <c r="G3" s="45">
        <f>COUNTIF($A$1:$A$8330,A3)</f>
        <v>1</v>
      </c>
      <c r="H3" s="46" t="s">
        <v>1701</v>
      </c>
      <c r="I3" s="47" t="s">
        <v>1699</v>
      </c>
      <c r="J3" s="48" t="str">
        <f>""</f>
        <v/>
      </c>
      <c r="K3" s="49"/>
      <c r="L3" s="50"/>
      <c r="M3" s="50"/>
      <c r="N3" s="51" t="s">
        <v>231</v>
      </c>
      <c r="O3" s="52">
        <v>1985</v>
      </c>
      <c r="P3" s="53" t="s">
        <v>1700</v>
      </c>
      <c r="Q3" s="54">
        <v>3</v>
      </c>
      <c r="R3" s="55" t="s">
        <v>231</v>
      </c>
      <c r="S3" s="56">
        <v>7</v>
      </c>
      <c r="T3" s="57" t="s">
        <v>164</v>
      </c>
      <c r="U3" s="58" t="s">
        <v>164</v>
      </c>
      <c r="V3" s="58" t="s">
        <v>165</v>
      </c>
      <c r="W3" s="58" t="s">
        <v>164</v>
      </c>
      <c r="X3" s="58" t="s">
        <v>165</v>
      </c>
      <c r="Y3" s="58" t="s">
        <v>164</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1</v>
      </c>
      <c r="AU3" s="59" t="s">
        <v>1605</v>
      </c>
      <c r="AV3" s="59" t="str">
        <f>IF(LEFT(A3,1)="[",LEFT(A3,5)&amp;AU3&amp;A3,"")</f>
        <v>[ABW]Government[ABW] Aruba Governor's Standard</v>
      </c>
      <c r="AW3" s="59" t="str">
        <f>C3&amp;H3&amp;A3</f>
        <v>3b[ABW] Other[ABW] Aruba Governor's Standard</v>
      </c>
      <c r="AX3" s="61"/>
      <c r="AY3" s="61"/>
      <c r="AZ3" s="62" t="s">
        <v>154</v>
      </c>
      <c r="BA3" s="62" t="s">
        <v>167</v>
      </c>
      <c r="BB3" s="62"/>
      <c r="BC3" s="63"/>
      <c r="BD3" s="64" t="s">
        <v>159</v>
      </c>
      <c r="BE3" s="47"/>
      <c r="BF3" s="64" t="s">
        <v>154</v>
      </c>
      <c r="BG3" s="64" t="s">
        <v>159</v>
      </c>
      <c r="BH3" s="64" t="s">
        <v>152</v>
      </c>
      <c r="BI3" s="64"/>
      <c r="BJ3" s="64"/>
      <c r="BK3" s="47"/>
      <c r="BL3" s="64" t="s">
        <v>167</v>
      </c>
      <c r="BM3" s="64" t="s">
        <v>152</v>
      </c>
      <c r="BN3" s="64" t="s">
        <v>167</v>
      </c>
      <c r="BO3" s="64" t="s">
        <v>154</v>
      </c>
      <c r="BP3" s="64" t="s">
        <v>155</v>
      </c>
      <c r="BQ3" s="64" t="s">
        <v>167</v>
      </c>
      <c r="BR3" s="64" t="s">
        <v>167</v>
      </c>
      <c r="BS3" s="64" t="s">
        <v>167</v>
      </c>
      <c r="BT3" s="64" t="s">
        <v>159</v>
      </c>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n</v>
      </c>
      <c r="CO3" s="59" t="str">
        <f>IF(S3&gt;=4,"y","n")</f>
        <v>y</v>
      </c>
      <c r="CP3" s="59" t="str">
        <f>IF(AT3=0,"y","n")</f>
        <v>n</v>
      </c>
      <c r="CQ3" s="59" t="str">
        <f>IF(AT3=1,"y","n")</f>
        <v>y</v>
      </c>
      <c r="CR3" s="59" t="str">
        <f>IF(AT3=2,"y","n")</f>
        <v>n</v>
      </c>
      <c r="CS3" s="59" t="str">
        <f>IF(AT3&gt;=3,"y","n")</f>
        <v>n</v>
      </c>
      <c r="CT3" s="69" t="str">
        <f>CHAR(34)&amp;A3&amp;CHAR(34)</f>
        <v>"[ABW] Aruba Governor's Standard"</v>
      </c>
      <c r="CU3" s="70" t="str">
        <f>CHAR(34)&amp;"rgn_"&amp;R3&amp;CHAR(34)</f>
        <v>"rgn_North America"</v>
      </c>
      <c r="CV3" s="48" t="str">
        <f>CHAR(34)&amp;D3&amp;CHAR(34)</f>
        <v>"https://upload.wikimedia.org/wikipedia/commons/thumb/d/d8/Flag_of_the_Governor_of_Aruba.svg/640px-Flag_of_the_Governor_of_Aruba.svg.png"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"lets23",</v>
      </c>
      <c r="DE3" s="48" t="str">
        <f>CHAR(34)&amp;"start"&amp;IFERROR(LEFT(SUBSTITUTE(A3,"["&amp;MID(A3,FIND("[",A3)+1,FIND("]",A3)-FIND("[",A3)-1)&amp;"] ",""),1),LEFT(A3,1))&amp;CHAR(34)&amp;","</f>
        <v>"startA",</v>
      </c>
      <c r="DF3" s="48" t="str">
        <f>IFERROR(IF(SEARCH("tan",A3)&gt;0,CHAR(34)&amp;"withtn"&amp;CHAR(34)&amp;",",""),"")</f>
        <v>"withtn",</v>
      </c>
      <c r="DG3" s="48" t="str">
        <f>IFERROR(IF(SEARCH("q",A3)&gt;0,CHAR(34)&amp;"with_q"&amp;CHAR(34)&amp;",",""),"")</f>
        <v/>
      </c>
      <c r="DH3" s="48" t="str">
        <f>IFERROR(IF(SEARCH("v",A3)&gt;0,CHAR(34)&amp;"with_v"&amp;CHAR(34)&amp;",",""),"")</f>
        <v>"with_v",</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"staRED",</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"002WHI",</v>
      </c>
      <c r="FS3" s="48" t="str">
        <f>IF(LEN(BH3)=3,CHAR(34)&amp;"003"&amp;BH3&amp;CHAR(34)&amp;",","")</f>
        <v>"003BLU",</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"Government"</v>
      </c>
      <c r="GS3" s="48" t="str">
        <f>SUBSTITUTE("["&amp;_xlfn.CONCAT(CW3:GN3)&amp;"]",",]","]")</f>
        <v>["4Color","words2","words3","lets23","startA","withtn","with_v","with_w","year19","allhor","4+Band","Horizo","Circle","Center","staRED","NO_GRE","NO_BLA","001RED","002WHI","003BLU","myrWHI","HasSta","1Stars"]</v>
      </c>
      <c r="GT3" s="48" t="str">
        <f>IF(BL3&lt;&gt;"",CHAR(34)&amp;"cl_"&amp;BL3&amp;CHAR(34)&amp;",","")</f>
        <v/>
      </c>
      <c r="GU3" s="48" t="str">
        <f>IF(BM3&lt;&gt;"",CHAR(34)&amp;"cl_"&amp;BM3&amp;CHAR(34)&amp;",","")</f>
        <v>"cl_BLU",</v>
      </c>
      <c r="GV3" s="48" t="str">
        <f>IF(BN3&lt;&gt;"",CHAR(34)&amp;"cl_"&amp;BN3&amp;CHAR(34)&amp;",","")</f>
        <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["cl_BLU","cl_RED","cl_YEL","cl_WHI"]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{couname:"[ABW] Aruba Governor's Standard",year:"1985",region:"rgn_North America",Colors:["cl_BLU","cl_RED","cl_YEL","cl_WHI"],Items:["4Color","words2","words3","lets23","startA","withtn","with_v","with_w","year19","allhor","4+Band","Horizo","Circle","Center","staRED","NO_GRE","NO_BLA","001RED","002WHI","003BLU","myrWHI","HasSta","1Stars"],Flag:"https://upload.wikimedia.org/wikipedia/commons/thumb/d/d8/Flag_of_the_Governor_of_Aruba.svg/640px-Flag_of_the_Governor_of_Aruba.svg.png",HDFlag:"https://upload.wikimedia.org/wikipedia/commons/thumb/d/d8/Flag_of_the_Governor_of_Aruba.svg/1280px-Flag_of_the_Governor_of_Aruba.svg.png",type:"Government", describe: "\nA white field with along the top and bottom three horizontal stripes red, white, and blue. Blue disk in the center with red, white bordered star and two yellow stripes.", isnew:".", links: "https://en.m.wikipedia.org/wiki/Flag_of_Aruba"},</v>
      </c>
      <c r="HG3" s="73" t="str">
        <f>"{couname:"&amp;CT3&amp;(IF(HK3&lt;&gt;"",",subtype:"&amp;CHAR(34)&amp;HK3&amp;CHAR(34),""))&amp;",year:"&amp;HJ3&amp;",region:"&amp;CU3&amp;",Colors:"&amp;HC3&amp;",Items:"&amp;GS3&amp;",Flag:"&amp;CV3&amp;",HDFlag:"&amp;CHAR(34)&amp;E3&amp;CHAR(34)&amp;",type:"&amp;GP3&amp;", describe: "&amp;HI3&amp;", links: "&amp;HL3&amp;"},"</f>
        <v>{couname:"[ABW] Aruba Governor's Standard",year:"1985",region:"rgn_North America",Colors:["cl_BLU","cl_RED","cl_YEL","cl_WHI"],Items:["4Color","words2","words3","lets23","startA","withtn","with_v","with_w","year19","allhor","4+Band","Horizo","Circle","Center","staRED","NO_GRE","NO_BLA","001RED","002WHI","003BLU","myrWHI","HasSta","1Stars"],Flag:"https://upload.wikimedia.org/wikipedia/commons/thumb/d/d8/Flag_of_the_Governor_of_Aruba.svg/640px-Flag_of_the_Governor_of_Aruba.svg.png",HDFlag:"https://upload.wikimedia.org/wikipedia/commons/thumb/d/d8/Flag_of_the_Governor_of_Aruba.svg/1280px-Flag_of_the_Governor_of_Aruba.svg.png",type:"Government", describe: "\nA white field with along the top and bottom three horizontal stripes red, white, and blue. Blue disk in the center with red, white bordered star and two yellow stripes.", links: "https://en.m.wikipedia.org/wiki/Flag_of_Aruba"},</v>
      </c>
      <c r="HH3" s="48" t="str">
        <f>IF(P3&lt;&gt;"",CHAR(34)&amp;"\n"&amp;P3&amp;CHAR(34),CHAR(34)&amp;CHAR(34))</f>
        <v>"\nA white field with along the top and bottom three horizontal stripes red, white, and blue. Blue disk in the center with red, white bordered star and two yellow stripes."</v>
      </c>
      <c r="HI3" s="48" t="str">
        <f>IF(J3=0,CHAR(34)&amp;CHAR(34),HH3)</f>
        <v>"\nA white field with along the top and bottom three horizontal stripes red, white, and blue. Blue disk in the center with red, white bordered star and two yellow stripes."</v>
      </c>
      <c r="HJ3" s="48" t="str">
        <f>CHAR(34)&amp;O3&amp;CHAR(34)</f>
        <v>"1985"</v>
      </c>
      <c r="HL3" s="48" t="str">
        <f>CHAR(34)&amp;I3&amp;CHAR(34)</f>
        <v>"https://en.m.wikipedia.org/wiki/Flag_of_Aruba"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{"couname":"[ABW] Aruba Governor's Standard","subtype":"[ABW] Other","year":"1985","region":"rgn_North America","Colors":["cl_BLU","cl_RED","cl_YEL","cl_WHI"],"Items":["4Color","words2","words3","lets23","startA","withtn","with_v","with_w","year19","allhor","4+Band","Horizo","Circle","Center","staRED","NO_GRE","NO_BLA","001RED","002WHI","003BLU","myrWHI","HasSta","1Stars"],"Flag":"https://upload.wikimedia.org/wikipedia/commons/thumb/d/d8/Flag_of_the_Governor_of_Aruba.svg/640px-Flag_of_the_Governor_of_Aruba.svg.png","HDFlag":"https://upload.wikimedia.org/wikipedia/commons/thumb/d/d8/Flag_of_the_Governor_of_Aruba.svg/1280px-Flag_of_the_Governor_of_Aruba.svg.png","type":"Government", "describe": "\nA white field with along the top and bottom three horizontal stripes red, white, and blue. Blue disk in the center with red, white bordered star and two yellow stripes.", "isnew": ".", "links": "https://en.m.wikipedia.org/wiki/Flag_of_Aruba"},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{"couname":"[ABW] Aruba Governor's Standard","subtype":"[ABW] Other","year":"1985","region":"rgn_North America","Colors":["cl_BLU","cl_RED","cl_YEL","cl_WHI"],"Items":["4Color","words2","words3","lets23","startA","withtn","with_v","with_w","year19","allhor","4+Band","Horizo","Circle","Center","staRED","NO_GRE","NO_BLA","001RED","002WHI","003BLU","myrWHI","HasSta","1Stars"],"Flag":"https://upload.wikimedia.org/wikipedia/commons/thumb/d/d8/Flag_of_the_Governor_of_Aruba.svg/640px-Flag_of_the_Governor_of_Aruba.svg.png","HDFlag":"https://upload.wikimedia.org/wikipedia/commons/thumb/d/d8/Flag_of_the_Governor_of_Aruba.svg/1280px-Flag_of_the_Governor_of_Aruba.svg.png","type":"Government", "describe": "\nA white field with along the top and bottom three horizontal stripes red, white, and blue. Blue disk in the center with red, white bordered star and two yellow stripes.", "isnew": ".", "links": "https://en.m.wikipedia.org/wiki/Flag_of_Aruba"},</v>
      </c>
      <c r="HO3" s="75">
        <v>45618</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http://mkweb.bcgsc.ca/color-summarizer/?url=https://upload.wikimedia.org/wikipedia/commons/thumb/d/d8/Flag_of_the_Governor_of_Aruba.svg/640px-Flag_of_the_Governor_of_Aruba.svg.png&amp;precision=low&amp;num_clusters=4&amp;text=1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{"url":"http://mkweb.bcgsc.ca/color-summarizer/?url=https://upload.wikimedia.org/wikipedia/commons/thumb/d/d8/Flag_of_the_Governor_of_Aruba.svg/640px-Flag_of_the_Governor_of_Aruba.svg.png&amp;precision=low&amp;num_clusters=4&amp;text=1","name":"[ABW] Aruba Governor's Standard"},</v>
      </c>
      <c r="IY3" s="48">
        <v>933</v>
      </c>
    </row>
    <row r="4" spans="1:259" ht="38.4" customHeight="1" x14ac:dyDescent="0.3">
      <c r="E4" s="80"/>
      <c r="F4" s="80"/>
    </row>
    <row r="5" spans="1:259" ht="38.4" customHeight="1" x14ac:dyDescent="0.3">
      <c r="E5" s="80"/>
      <c r="F5" s="80"/>
    </row>
    <row r="6" spans="1:259" ht="38.4" customHeight="1" x14ac:dyDescent="0.3">
      <c r="E6" s="80"/>
      <c r="F6" s="80"/>
    </row>
  </sheetData>
  <autoFilter ref="A1:IY1" xr:uid="{A1051193-A95B-4CFB-A73C-F0184620C81F}">
    <sortState xmlns:xlrd2="http://schemas.microsoft.com/office/spreadsheetml/2017/richdata2" ref="A2:IY1">
      <sortCondition ref="AW1"/>
    </sortState>
  </autoFilter>
  <conditionalFormatting sqref="H1 CW1:GS1 IA1:IB1">
    <cfRule type="cellIs" dxfId="4693" priority="118" operator="greaterThan">
      <formula>0</formula>
    </cfRule>
  </conditionalFormatting>
  <conditionalFormatting sqref="H1 H7:H1048576">
    <cfRule type="cellIs" dxfId="4692" priority="84" stopIfTrue="1" operator="notEqual">
      <formula>""</formula>
    </cfRule>
  </conditionalFormatting>
  <conditionalFormatting sqref="T1:BK1">
    <cfRule type="cellIs" dxfId="4691" priority="121" operator="greaterThan">
      <formula>0</formula>
    </cfRule>
  </conditionalFormatting>
  <conditionalFormatting sqref="BV1:BW1 BV4:BW1048576">
    <cfRule type="cellIs" dxfId="4690" priority="120" operator="equal">
      <formula>"nc"</formula>
    </cfRule>
  </conditionalFormatting>
  <conditionalFormatting sqref="HF1:HG1">
    <cfRule type="cellIs" dxfId="4689" priority="122" operator="greaterThan">
      <formula>0</formula>
    </cfRule>
  </conditionalFormatting>
  <conditionalFormatting sqref="HK1">
    <cfRule type="cellIs" dxfId="4688" priority="119" operator="greaterThan">
      <formula>0</formula>
    </cfRule>
  </conditionalFormatting>
  <conditionalFormatting sqref="HP1:HX1">
    <cfRule type="cellIs" dxfId="4687" priority="96" operator="equal">
      <formula>"PIN"</formula>
    </cfRule>
    <cfRule type="cellIs" dxfId="4686" priority="97" operator="equal">
      <formula>"ORA"</formula>
    </cfRule>
    <cfRule type="cellIs" dxfId="4685" priority="98" operator="equal">
      <formula>"GRA"</formula>
    </cfRule>
    <cfRule type="cellIs" dxfId="4684" priority="99" operator="equal">
      <formula>"PUR"</formula>
    </cfRule>
    <cfRule type="cellIs" dxfId="4683" priority="100" operator="equal">
      <formula>"BRO"</formula>
    </cfRule>
    <cfRule type="cellIs" dxfId="4682" priority="101" operator="equal">
      <formula>"YEL"</formula>
    </cfRule>
    <cfRule type="cellIs" dxfId="4681" priority="102" operator="equal">
      <formula>"BLU"</formula>
    </cfRule>
    <cfRule type="cellIs" dxfId="4680" priority="103" operator="equal">
      <formula>"WHI"</formula>
    </cfRule>
    <cfRule type="cellIs" dxfId="4679" priority="104" operator="equal">
      <formula>"GRE"</formula>
    </cfRule>
    <cfRule type="cellIs" dxfId="4678" priority="105" operator="equal">
      <formula>"RED"</formula>
    </cfRule>
    <cfRule type="cellIs" dxfId="4677" priority="106" operator="equal">
      <formula>"BLA"</formula>
    </cfRule>
  </conditionalFormatting>
  <conditionalFormatting sqref="IC1:IK1">
    <cfRule type="cellIs" dxfId="4676" priority="107" operator="equal">
      <formula>"PIN"</formula>
    </cfRule>
    <cfRule type="cellIs" dxfId="4675" priority="108" operator="equal">
      <formula>"ORA"</formula>
    </cfRule>
    <cfRule type="cellIs" dxfId="4674" priority="109" operator="equal">
      <formula>"GRA"</formula>
    </cfRule>
    <cfRule type="cellIs" dxfId="4673" priority="110" operator="equal">
      <formula>"PUR"</formula>
    </cfRule>
    <cfRule type="cellIs" dxfId="4672" priority="111" operator="equal">
      <formula>"BRO"</formula>
    </cfRule>
    <cfRule type="cellIs" dxfId="4671" priority="112" operator="equal">
      <formula>"YEL"</formula>
    </cfRule>
    <cfRule type="cellIs" dxfId="4670" priority="113" operator="equal">
      <formula>"BLU"</formula>
    </cfRule>
    <cfRule type="cellIs" dxfId="4669" priority="114" operator="equal">
      <formula>"WHI"</formula>
    </cfRule>
    <cfRule type="cellIs" dxfId="4668" priority="115" operator="equal">
      <formula>"GRE"</formula>
    </cfRule>
    <cfRule type="cellIs" dxfId="4667" priority="116" operator="equal">
      <formula>"RED"</formula>
    </cfRule>
    <cfRule type="cellIs" dxfId="4666" priority="117" operator="equal">
      <formula>"BLA"</formula>
    </cfRule>
  </conditionalFormatting>
  <conditionalFormatting sqref="IO1:IW1">
    <cfRule type="cellIs" dxfId="4665" priority="85" operator="equal">
      <formula>"PIN"</formula>
    </cfRule>
    <cfRule type="cellIs" dxfId="4664" priority="86" operator="equal">
      <formula>"ORA"</formula>
    </cfRule>
    <cfRule type="cellIs" dxfId="4663" priority="87" operator="equal">
      <formula>"GRA"</formula>
    </cfRule>
    <cfRule type="cellIs" dxfId="4662" priority="88" operator="equal">
      <formula>"PUR"</formula>
    </cfRule>
    <cfRule type="cellIs" dxfId="4661" priority="89" operator="equal">
      <formula>"BRO"</formula>
    </cfRule>
    <cfRule type="cellIs" dxfId="4660" priority="90" operator="equal">
      <formula>"YEL"</formula>
    </cfRule>
    <cfRule type="cellIs" dxfId="4659" priority="91" operator="equal">
      <formula>"BLU"</formula>
    </cfRule>
    <cfRule type="cellIs" dxfId="4658" priority="92" operator="equal">
      <formula>"WHI"</formula>
    </cfRule>
    <cfRule type="cellIs" dxfId="4657" priority="93" operator="equal">
      <formula>"GRE"</formula>
    </cfRule>
    <cfRule type="cellIs" dxfId="4656" priority="94" operator="equal">
      <formula>"RED"</formula>
    </cfRule>
    <cfRule type="cellIs" dxfId="4655" priority="95" operator="equal">
      <formula>"BLA"</formula>
    </cfRule>
  </conditionalFormatting>
  <conditionalFormatting sqref="H2">
    <cfRule type="cellIs" dxfId="4654" priority="78" stopIfTrue="1" operator="notEqual">
      <formula>""</formula>
    </cfRule>
  </conditionalFormatting>
  <conditionalFormatting sqref="AZ2:BU2">
    <cfRule type="cellIs" dxfId="4653" priority="66" operator="equal">
      <formula>"PIN"</formula>
    </cfRule>
    <cfRule type="cellIs" dxfId="4652" priority="67" operator="equal">
      <formula>"ORA"</formula>
    </cfRule>
    <cfRule type="cellIs" dxfId="4651" priority="68" operator="equal">
      <formula>"GRA"</formula>
    </cfRule>
    <cfRule type="cellIs" dxfId="4650" priority="69" operator="equal">
      <formula>"PUR"</formula>
    </cfRule>
    <cfRule type="cellIs" dxfId="4649" priority="70" operator="equal">
      <formula>"BRO"</formula>
    </cfRule>
    <cfRule type="cellIs" dxfId="4648" priority="71" operator="equal">
      <formula>"YEL"</formula>
    </cfRule>
    <cfRule type="cellIs" dxfId="4647" priority="72" operator="equal">
      <formula>"BLU"</formula>
    </cfRule>
    <cfRule type="cellIs" dxfId="4646" priority="73" operator="equal">
      <formula>"WHI"</formula>
    </cfRule>
    <cfRule type="cellIs" dxfId="4645" priority="74" operator="equal">
      <formula>"GRE"</formula>
    </cfRule>
    <cfRule type="cellIs" dxfId="4644" priority="75" operator="equal">
      <formula>"RED"</formula>
    </cfRule>
    <cfRule type="cellIs" dxfId="4643" priority="76" operator="equal">
      <formula>"BLA"</formula>
    </cfRule>
  </conditionalFormatting>
  <conditionalFormatting sqref="BV2">
    <cfRule type="cellIs" dxfId="4642" priority="79" operator="equal">
      <formula>"nc"</formula>
    </cfRule>
  </conditionalFormatting>
  <conditionalFormatting sqref="BZ2:CA2 CD2:CF2">
    <cfRule type="cellIs" dxfId="4641" priority="77" operator="greaterThan">
      <formula>0</formula>
    </cfRule>
  </conditionalFormatting>
  <conditionalFormatting sqref="R2 CU2">
    <cfRule type="cellIs" dxfId="4640" priority="65" operator="greaterThan">
      <formula>0</formula>
    </cfRule>
  </conditionalFormatting>
  <conditionalFormatting sqref="T2:AS2 CH2:CS2">
    <cfRule type="cellIs" dxfId="4639" priority="49" stopIfTrue="1" operator="equal">
      <formula>"n"</formula>
    </cfRule>
    <cfRule type="cellIs" dxfId="4638" priority="50" stopIfTrue="1" operator="equal">
      <formula>"y"</formula>
    </cfRule>
    <cfRule type="cellIs" dxfId="4637" priority="51" operator="greaterThan">
      <formula>0</formula>
    </cfRule>
  </conditionalFormatting>
  <conditionalFormatting sqref="AZ2:BB2">
    <cfRule type="expression" dxfId="4636" priority="48">
      <formula>$AT2=0</formula>
    </cfRule>
  </conditionalFormatting>
  <conditionalFormatting sqref="BX2:CA2 CD2:CF2">
    <cfRule type="cellIs" dxfId="4635" priority="52" operator="equal">
      <formula>"y"</formula>
    </cfRule>
    <cfRule type="cellIs" dxfId="4634" priority="54" operator="equal">
      <formula>"PIN"</formula>
    </cfRule>
    <cfRule type="cellIs" dxfId="4633" priority="55" operator="equal">
      <formula>"ORA"</formula>
    </cfRule>
    <cfRule type="cellIs" dxfId="4632" priority="56" operator="equal">
      <formula>"GRA"</formula>
    </cfRule>
    <cfRule type="cellIs" dxfId="4631" priority="57" operator="equal">
      <formula>"PUR"</formula>
    </cfRule>
    <cfRule type="cellIs" dxfId="4630" priority="58" operator="equal">
      <formula>"BRO"</formula>
    </cfRule>
    <cfRule type="cellIs" dxfId="4629" priority="59" operator="equal">
      <formula>"YEL"</formula>
    </cfRule>
    <cfRule type="cellIs" dxfId="4628" priority="60" operator="equal">
      <formula>"BLU"</formula>
    </cfRule>
    <cfRule type="cellIs" dxfId="4627" priority="61" operator="equal">
      <formula>"WHI"</formula>
    </cfRule>
    <cfRule type="cellIs" dxfId="4626" priority="62" operator="equal">
      <formula>"GRE"</formula>
    </cfRule>
    <cfRule type="cellIs" dxfId="4625" priority="63" operator="equal">
      <formula>"RED"</formula>
    </cfRule>
    <cfRule type="cellIs" dxfId="4624" priority="64" operator="equal">
      <formula>"BLA"</formula>
    </cfRule>
  </conditionalFormatting>
  <conditionalFormatting sqref="IC2:IK2">
    <cfRule type="expression" dxfId="4623"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622" priority="42" stopIfTrue="1" operator="notEqual">
      <formula>""</formula>
    </cfRule>
  </conditionalFormatting>
  <conditionalFormatting sqref="BV3">
    <cfRule type="cellIs" dxfId="4621" priority="43" operator="equal">
      <formula>"nc"</formula>
    </cfRule>
  </conditionalFormatting>
  <conditionalFormatting sqref="R3 CU3">
    <cfRule type="cellIs" dxfId="4620" priority="41" operator="greaterThan">
      <formula>0</formula>
    </cfRule>
  </conditionalFormatting>
  <conditionalFormatting sqref="T3:AS3 CH3:CS3">
    <cfRule type="cellIs" dxfId="4619" priority="37" stopIfTrue="1" operator="equal">
      <formula>"n"</formula>
    </cfRule>
    <cfRule type="cellIs" dxfId="4618" priority="38" stopIfTrue="1" operator="equal">
      <formula>"y"</formula>
    </cfRule>
    <cfRule type="cellIs" dxfId="4617" priority="39" operator="greaterThan">
      <formula>0</formula>
    </cfRule>
  </conditionalFormatting>
  <conditionalFormatting sqref="AZ3:BB3">
    <cfRule type="expression" dxfId="4616" priority="24">
      <formula>$AT3=0</formula>
    </cfRule>
  </conditionalFormatting>
  <conditionalFormatting sqref="BX3:CA3 CD3:CF3 AZ3:BU3">
    <cfRule type="cellIs" dxfId="4615" priority="25" operator="equal">
      <formula>"PIN"</formula>
    </cfRule>
    <cfRule type="cellIs" dxfId="4614" priority="26" operator="equal">
      <formula>"ORA"</formula>
    </cfRule>
    <cfRule type="cellIs" dxfId="4613" priority="27" operator="equal">
      <formula>"GRA"</formula>
    </cfRule>
    <cfRule type="cellIs" dxfId="4612" priority="28" operator="equal">
      <formula>"PUR"</formula>
    </cfRule>
    <cfRule type="cellIs" dxfId="4611" priority="29" operator="equal">
      <formula>"BRO"</formula>
    </cfRule>
    <cfRule type="cellIs" dxfId="4610" priority="30" operator="equal">
      <formula>"YEL"</formula>
    </cfRule>
    <cfRule type="cellIs" dxfId="4609" priority="31" operator="equal">
      <formula>"BLU"</formula>
    </cfRule>
    <cfRule type="cellIs" dxfId="4608" priority="32" operator="equal">
      <formula>"WHI"</formula>
    </cfRule>
    <cfRule type="cellIs" dxfId="4607" priority="33" operator="equal">
      <formula>"GRE"</formula>
    </cfRule>
    <cfRule type="cellIs" dxfId="4606" priority="34" operator="equal">
      <formula>"RED"</formula>
    </cfRule>
    <cfRule type="cellIs" dxfId="4605" priority="35" operator="equal">
      <formula>"BLA"</formula>
    </cfRule>
  </conditionalFormatting>
  <conditionalFormatting sqref="BX3:CA3 CD3:CF3">
    <cfRule type="cellIs" dxfId="4604" priority="40" operator="equal">
      <formula>"y"</formula>
    </cfRule>
  </conditionalFormatting>
  <conditionalFormatting sqref="BZ3:CA3 CD3:CF3">
    <cfRule type="cellIs" dxfId="4603" priority="36" operator="greaterThan">
      <formula>0</formula>
    </cfRule>
  </conditionalFormatting>
  <conditionalFormatting sqref="IC3">
    <cfRule type="cellIs" dxfId="4602" priority="17" stopIfTrue="1" operator="greaterThan">
      <formula>0</formula>
    </cfRule>
  </conditionalFormatting>
  <conditionalFormatting sqref="ID3">
    <cfRule type="cellIs" dxfId="4601" priority="15" stopIfTrue="1" operator="greaterThan">
      <formula>0</formula>
    </cfRule>
  </conditionalFormatting>
  <conditionalFormatting sqref="II3 IE3:IF3">
    <cfRule type="cellIs" dxfId="4600" priority="22" operator="greaterThan">
      <formula>0</formula>
    </cfRule>
  </conditionalFormatting>
  <conditionalFormatting sqref="II3 IF3">
    <cfRule type="cellIs" dxfId="4599" priority="16" stopIfTrue="1" operator="greaterThan">
      <formula>0</formula>
    </cfRule>
  </conditionalFormatting>
  <conditionalFormatting sqref="IG3">
    <cfRule type="cellIs" dxfId="4598" priority="21" operator="greaterThan">
      <formula>0</formula>
    </cfRule>
  </conditionalFormatting>
  <conditionalFormatting sqref="IH3:II3">
    <cfRule type="cellIs" dxfId="4597" priority="20" operator="greaterThan">
      <formula>0</formula>
    </cfRule>
  </conditionalFormatting>
  <conditionalFormatting sqref="IJ3">
    <cfRule type="cellIs" dxfId="4596" priority="19" operator="greaterThan">
      <formula>0</formula>
    </cfRule>
  </conditionalFormatting>
  <conditionalFormatting sqref="IK3">
    <cfRule type="cellIs" dxfId="4595" priority="18" operator="greaterThan">
      <formula>0</formula>
    </cfRule>
  </conditionalFormatting>
  <conditionalFormatting sqref="IF3">
    <cfRule type="cellIs" dxfId="4594" priority="14" stopIfTrue="1" operator="greaterThan">
      <formula>0</formula>
    </cfRule>
  </conditionalFormatting>
  <conditionalFormatting sqref="IC3:IK3">
    <cfRule type="expression" dxfId="4593" priority="23">
      <formula>$IL3&gt;0</formula>
    </cfRule>
  </conditionalFormatting>
  <conditionalFormatting sqref="IM3">
    <cfRule type="cellIs" dxfId="4592" priority="13" operator="equal">
      <formula>0</formula>
    </cfRule>
  </conditionalFormatting>
  <conditionalFormatting sqref="BX3:CA3 CD3:CF3">
    <cfRule type="cellIs" dxfId="4591" priority="1" operator="equal">
      <formula>"y"</formula>
    </cfRule>
    <cfRule type="cellIs" dxfId="4590" priority="2" operator="equal">
      <formula>"PIN"</formula>
    </cfRule>
    <cfRule type="cellIs" dxfId="4589" priority="3" operator="equal">
      <formula>"ORA"</formula>
    </cfRule>
    <cfRule type="cellIs" dxfId="4588" priority="4" operator="equal">
      <formula>"GRA"</formula>
    </cfRule>
    <cfRule type="cellIs" dxfId="4587" priority="5" operator="equal">
      <formula>"PUR"</formula>
    </cfRule>
    <cfRule type="cellIs" dxfId="4586" priority="6" operator="equal">
      <formula>"BRO"</formula>
    </cfRule>
    <cfRule type="cellIs" dxfId="4585" priority="7" operator="equal">
      <formula>"YEL"</formula>
    </cfRule>
    <cfRule type="cellIs" dxfId="4584" priority="8" operator="equal">
      <formula>"BLU"</formula>
    </cfRule>
    <cfRule type="cellIs" dxfId="4583" priority="9" operator="equal">
      <formula>"WHI"</formula>
    </cfRule>
    <cfRule type="cellIs" dxfId="4582" priority="10" operator="equal">
      <formula>"GRE"</formula>
    </cfRule>
    <cfRule type="cellIs" dxfId="4581" priority="11" operator="equal">
      <formula>"RED"</formula>
    </cfRule>
    <cfRule type="cellIs" dxfId="4580"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6498"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6499"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94C77-3188-486D-A489-19BA3925A5B9}">
  <sheetPr codeName="Sheet31"/>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1392</v>
      </c>
      <c r="B2" s="40" t="e" vm="3">
        <v>#VALUE!</v>
      </c>
      <c r="C2" s="41">
        <v>1</v>
      </c>
      <c r="D2" s="42" t="s">
        <v>1393</v>
      </c>
      <c r="E2" s="43" t="s">
        <v>1394</v>
      </c>
      <c r="F2" s="44" t="s">
        <v>163</v>
      </c>
      <c r="G2" s="45">
        <f>COUNTIF($A$1:$A$8321,A2)</f>
        <v>1</v>
      </c>
      <c r="H2" s="46"/>
      <c r="I2" s="47" t="s">
        <v>1395</v>
      </c>
      <c r="J2" s="48" t="str">
        <f>""</f>
        <v/>
      </c>
      <c r="K2" s="49">
        <v>15094</v>
      </c>
      <c r="L2" s="50">
        <v>62188</v>
      </c>
      <c r="M2" s="50" t="s">
        <v>1399</v>
      </c>
      <c r="N2" s="51" t="s">
        <v>231</v>
      </c>
      <c r="O2" s="52" t="s">
        <v>1396</v>
      </c>
      <c r="P2" s="53" t="s">
        <v>1397</v>
      </c>
      <c r="Q2" s="54">
        <v>1</v>
      </c>
      <c r="R2" s="55" t="s">
        <v>231</v>
      </c>
      <c r="S2" s="56">
        <v>0</v>
      </c>
      <c r="T2" s="57" t="s">
        <v>164</v>
      </c>
      <c r="U2" s="58" t="s">
        <v>165</v>
      </c>
      <c r="V2" s="58" t="s">
        <v>164</v>
      </c>
      <c r="W2" s="58" t="s">
        <v>164</v>
      </c>
      <c r="X2" s="58" t="s">
        <v>165</v>
      </c>
      <c r="Y2" s="58" t="s">
        <v>165</v>
      </c>
      <c r="Z2" s="58" t="s">
        <v>164</v>
      </c>
      <c r="AA2" s="58" t="s">
        <v>164</v>
      </c>
      <c r="AB2" s="58" t="s">
        <v>164</v>
      </c>
      <c r="AC2" s="58" t="s">
        <v>164</v>
      </c>
      <c r="AD2" s="58" t="s">
        <v>164</v>
      </c>
      <c r="AE2" s="58" t="s">
        <v>164</v>
      </c>
      <c r="AF2" s="59" t="s">
        <v>164</v>
      </c>
      <c r="AG2" s="59" t="s">
        <v>164</v>
      </c>
      <c r="AH2" s="59" t="s">
        <v>164</v>
      </c>
      <c r="AI2" s="59" t="s">
        <v>165</v>
      </c>
      <c r="AJ2" s="59" t="s">
        <v>164</v>
      </c>
      <c r="AK2" s="59" t="s">
        <v>164</v>
      </c>
      <c r="AL2" s="59" t="s">
        <v>165</v>
      </c>
      <c r="AM2" s="59" t="s">
        <v>164</v>
      </c>
      <c r="AN2" s="59" t="s">
        <v>164</v>
      </c>
      <c r="AO2" s="59" t="s">
        <v>164</v>
      </c>
      <c r="AP2" s="59" t="s">
        <v>164</v>
      </c>
      <c r="AQ2" s="59" t="s">
        <v>164</v>
      </c>
      <c r="AR2" s="59" t="s">
        <v>164</v>
      </c>
      <c r="AS2" s="59" t="s">
        <v>165</v>
      </c>
      <c r="AT2" s="60">
        <v>0</v>
      </c>
      <c r="AU2" s="59"/>
      <c r="AV2" s="59" t="str">
        <f>IF(LEFT(A2,1)="[",LEFT(A2,5)&amp;AU2&amp;A2,"")</f>
        <v/>
      </c>
      <c r="AW2" s="59" t="str">
        <f>C2&amp;H2&amp;A2</f>
        <v>1Anguilla</v>
      </c>
      <c r="AX2" s="61" t="str">
        <f>_xlfn.TEXTJOIN(";",TRUE,AU2:AW2)</f>
        <v>1Anguilla</v>
      </c>
      <c r="AY2" s="61" t="s">
        <v>165</v>
      </c>
      <c r="AZ2" s="62"/>
      <c r="BA2" s="62"/>
      <c r="BB2" s="62"/>
      <c r="BC2" s="63"/>
      <c r="BD2" s="64" t="s">
        <v>152</v>
      </c>
      <c r="BE2" s="47"/>
      <c r="BF2" s="64"/>
      <c r="BG2" s="64"/>
      <c r="BH2" s="64"/>
      <c r="BI2" s="64"/>
      <c r="BJ2" s="64"/>
      <c r="BK2" s="47"/>
      <c r="BL2" s="64" t="s">
        <v>152</v>
      </c>
      <c r="BM2" s="64" t="s">
        <v>154</v>
      </c>
      <c r="BN2" s="64" t="s">
        <v>159</v>
      </c>
      <c r="BO2" s="64"/>
      <c r="BP2" s="64" t="s">
        <v>156</v>
      </c>
      <c r="BQ2" s="64"/>
      <c r="BR2" s="64"/>
      <c r="BS2" s="64"/>
      <c r="BT2" s="64"/>
      <c r="BU2" s="65" t="s">
        <v>165</v>
      </c>
      <c r="BV2" s="66" t="s">
        <v>164</v>
      </c>
      <c r="BW2" s="66" t="s">
        <v>174</v>
      </c>
      <c r="BX2" s="47"/>
      <c r="CB2" s="6" t="s">
        <v>136</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"Anguilla"</v>
      </c>
      <c r="CU2" s="70" t="str">
        <f>CHAR(34)&amp;"rgn_"&amp;R2&amp;CHAR(34)</f>
        <v>"rgn_North America"</v>
      </c>
      <c r="CV2" s="48" t="str">
        <f>CHAR(34)&amp;D2&amp;CHAR(34)</f>
        <v>"https://upload.wikimedia.org/wikipedia/commons/thumb/b/b4/Flag_of_Anguilla.svg/320px-Flag_of_Anguilla.svg.png"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"Crosse",</v>
      </c>
      <c r="EC2" s="48" t="str">
        <f>IF(V2="y",CHAR(34)&amp;V$1&amp;CHAR(34)&amp;",","")</f>
        <v/>
      </c>
      <c r="ED2" s="48" t="str">
        <f>IF(W2="y",CHAR(34)&amp;W$1&amp;CHAR(34)&amp;",","")</f>
        <v/>
      </c>
      <c r="EE2" s="48" t="str">
        <f>IF(X2="y",CHAR(34)&amp;X$1&amp;CHAR(34)&amp;",","")</f>
        <v>"Circle",</v>
      </c>
      <c r="EF2" s="48" t="str">
        <f>IF(AND(Y2&lt;&gt;"n",Y2&lt;&gt;""),CHAR(34)&amp;Y$1&amp;CHAR(34)&amp;",","")</f>
        <v>"Animal",</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"Wavess",</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"Waters",</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["4Color","lets08","startA","year19","smallc","NoBand","Crosse","Circle","Animal","Canton","Wavess","Waters","tcWHYE","NO_GRE","NO_YEL","NO_BLA","myrBLU","island","englis","unjack","NoStar"]</v>
      </c>
      <c r="GT2" s="48" t="str">
        <f>IF(BL2&lt;&gt;"",CHAR(34)&amp;"cl_"&amp;BL2&amp;CHAR(34)&amp;",","")</f>
        <v>"cl_BLU",</v>
      </c>
      <c r="GU2" s="48" t="str">
        <f>IF(BM2&lt;&gt;"",CHAR(34)&amp;"cl_"&amp;BM2&amp;CHAR(34)&amp;",","")</f>
        <v>"cl_RED",</v>
      </c>
      <c r="GV2" s="48" t="str">
        <f>IF(BN2&lt;&gt;"",CHAR(34)&amp;"cl_"&amp;BN2&amp;CHAR(34)&amp;",","")</f>
        <v>"cl_WHI",</v>
      </c>
      <c r="GW2" s="48" t="str">
        <f>IF(BO2&lt;&gt;"",CHAR(34)&amp;"cl_"&amp;BO2&amp;CHAR(34)&amp;",","")</f>
        <v/>
      </c>
      <c r="GX2" s="48" t="str">
        <f>IF(BP2&lt;&gt;"",CHAR(34)&amp;"cl_"&amp;BP2&amp;CHAR(34)&amp;",","")</f>
        <v>"cl_ORA",</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["cl_BLU","cl_RED","cl_WHI","cl_ORA"]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{couname:"Anguilla",year:"1990, 1999 ",region:"rgn_North America",Colors:["cl_BLU","cl_RED","cl_WHI","cl_ORA"],Items:["4Color","lets08","startA","year19","smallc","NoBand","Crosse","Circle","Animal","Canton","Wavess","Waters","tcWHYE","NO_GRE","NO_YEL","NO_BLA","myrBLU","island","englis","unjack","NoStar"],Flag:"https://upload.wikimedia.org/wikipedia/commons/thumb/b/b4/Flag_of_Anguilla.svg/320px-Flag_of_Anguilla.svg.png",HDFlag:"https://upload.wikimedia.org/wikipedia/commons/thumb/b/b4/Flag_of_Anguilla.svg/2560px-Flag_of_Anguilla.svg.png",type:"", describe: "\nThe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 isnew:".", links: "https://en.wikipedia.org/wiki/Flag_of_Anguilla"},</v>
      </c>
      <c r="HG2" s="73" t="str">
        <f>"{couname:"&amp;CT2&amp;(IF(HK2&lt;&gt;"",",subtype:"&amp;CHAR(34)&amp;HK2&amp;CHAR(34),""))&amp;",year:"&amp;HJ2&amp;",region:"&amp;CU2&amp;",Colors:"&amp;HC2&amp;",Items:"&amp;GS2&amp;",Flag:"&amp;CV2&amp;",HDFlag:"&amp;CHAR(34)&amp;E2&amp;CHAR(34)&amp;",type:"&amp;GP2&amp;", describe: "&amp;HI2&amp;", links: "&amp;HL2&amp;"},"</f>
        <v>{couname:"Anguilla",year:"1990, 1999 ",region:"rgn_North America",Colors:["cl_BLU","cl_RED","cl_WHI","cl_ORA"],Items:["4Color","lets08","startA","year19","smallc","NoBand","Crosse","Circle","Animal","Canton","Wavess","Waters","tcWHYE","NO_GRE","NO_YEL","NO_BLA","myrBLU","island","englis","unjack","NoStar"],Flag:"https://upload.wikimedia.org/wikipedia/commons/thumb/b/b4/Flag_of_Anguilla.svg/320px-Flag_of_Anguilla.svg.png",HDFlag:"https://upload.wikimedia.org/wikipedia/commons/thumb/b/b4/Flag_of_Anguilla.svg/2560px-Flag_of_Anguilla.svg.png",type:"", describe: "\nThe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 links: "https://en.wikipedia.org/wiki/Flag_of_Anguilla"},</v>
      </c>
      <c r="HH2" s="48" t="str">
        <f>IF(P2&lt;&gt;"",CHAR(34)&amp;"\n"&amp;P2&amp;CHAR(34),CHAR(34)&amp;CHAR(34))</f>
        <v>"\nThe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v>
      </c>
      <c r="HI2" s="48" t="str">
        <f>IF(J2=0,CHAR(34)&amp;CHAR(34),HH2)</f>
        <v>"\nThe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v>
      </c>
      <c r="HJ2" s="48" t="str">
        <f>CHAR(34)&amp;O2&amp;CHAR(34)</f>
        <v>"1990, 1999 "</v>
      </c>
      <c r="HL2" s="48" t="str">
        <f>CHAR(34)&amp;I2&amp;CHAR(34)</f>
        <v>"https://en.wikipedia.org/wiki/Flag_of_Anguilla"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{"couname":"Anguilla","year":"1990, 1999 ","region":"rgn_North America","Colors":["cl_BLU","cl_RED","cl_WHI","cl_ORA"],"Items":["4Color","lets08","startA","year19","smallc","NoBand","Crosse","Circle","Animal","Canton","Wavess","Waters","tcWHYE","NO_GRE","NO_YEL","NO_BLA","myrBLU","island","englis","unjack","NoStar"],"Flag":"https://upload.wikimedia.org/wikipedia/commons/thumb/b/b4/Flag_of_Anguilla.svg/320px-Flag_of_Anguilla.svg.png","HDFlag":"https://upload.wikimedia.org/wikipedia/commons/thumb/b/b4/Flag_of_Anguilla.svg/2560px-Flag_of_Anguilla.svg.png","type":"", "describe": "\nThe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 "isnew": ".", "links": "https://en.wikipedia.org/wiki/Flag_of_Anguilla"},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{"couname":"Anguilla","year":"1990, 1999 ","region":"rgn_North America","Colors":["cl_BLU","cl_RED","cl_WHI","cl_ORA"],"Items":["4Color","lets08","startA","year19","smallc","NoBand","Crosse","Circle","Animal","Canton","Wavess","Waters","tcWHYE","NO_GRE","NO_YEL","NO_BLA","myrBLU","island","englis","unjack","NoStar"],"Flag":"https://upload.wikimedia.org/wikipedia/commons/thumb/b/b4/Flag_of_Anguilla.svg/320px-Flag_of_Anguilla.svg.png","HDFlag":"https://upload.wikimedia.org/wikipedia/commons/thumb/b/b4/Flag_of_Anguilla.svg/2560px-Flag_of_Anguilla.svg.png","type":"", "describe": "\nThe coat of arms consists of three dolphins in a circular formation, which were featured on the earlier Anguillan flag, and which stand for friendship, wisdom and strength. The white in the background stands for peace, and the light blue represents the sea, as well as faith, youth, and hope.", "isnew": ".", "links": "https://en.wikipedia.org/wiki/Flag_of_Anguilla"},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ORA</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t="s">
        <v>164</v>
      </c>
      <c r="IC2" s="77">
        <v>0</v>
      </c>
      <c r="ID2" s="77">
        <v>0.77</v>
      </c>
      <c r="IE2" s="77">
        <v>0.09</v>
      </c>
      <c r="IF2" s="77">
        <v>0.13</v>
      </c>
      <c r="IG2" s="77"/>
      <c r="IH2" s="77">
        <v>0.02</v>
      </c>
      <c r="II2" s="77">
        <v>0</v>
      </c>
      <c r="IJ2" s="77">
        <v>0</v>
      </c>
      <c r="IK2" s="77">
        <v>0</v>
      </c>
      <c r="IL2" s="48">
        <f>SUM(IC2:IK2)</f>
        <v>1.01</v>
      </c>
      <c r="IM2" s="45">
        <f>COUNTIF(IC2:IK2,"&gt;0")-CG2</f>
        <v>0</v>
      </c>
      <c r="IN2" s="78" t="str">
        <f>"http://mkweb.bcgsc.ca/color-summarizer/?url="&amp;D2&amp;"&amp;precision=low&amp;num_clusters="&amp;CG2&amp;"&amp;text=1"</f>
        <v>http://mkweb.bcgsc.ca/color-summarizer/?url=https://upload.wikimedia.org/wikipedia/commons/thumb/b/b4/Flag_of_Anguilla.svg/320px-Flag_of_Anguilla.svg.png&amp;precision=low&amp;num_clusters=4&amp;text=1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"orange"</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{"url":"http://mkweb.bcgsc.ca/color-summarizer/?url=https://upload.wikimedia.org/wikipedia/commons/thumb/b/b4/Flag_of_Anguilla.svg/320px-Flag_of_Anguilla.svg.png&amp;precision=low&amp;num_clusters=4&amp;text=1","name":"Anguilla"},</v>
      </c>
      <c r="IY2" s="48">
        <v>9</v>
      </c>
    </row>
    <row r="3" spans="1:259" s="48" customFormat="1" ht="38.4" customHeight="1" thickBot="1" x14ac:dyDescent="0.35">
      <c r="A3" s="87" t="s">
        <v>1387</v>
      </c>
      <c r="B3" s="40" t="e" vm="4">
        <v>#VALUE!</v>
      </c>
      <c r="C3" s="41" t="s">
        <v>197</v>
      </c>
      <c r="D3" s="42" t="s">
        <v>1388</v>
      </c>
      <c r="E3" s="43" t="s">
        <v>1389</v>
      </c>
      <c r="F3" s="44" t="s">
        <v>163</v>
      </c>
      <c r="G3" s="45">
        <f>COUNTIF($A$1:$A$8367,A3)</f>
        <v>1</v>
      </c>
      <c r="H3" s="46" t="s">
        <v>1398</v>
      </c>
      <c r="I3" s="47" t="s">
        <v>1390</v>
      </c>
      <c r="J3" s="48" t="str">
        <f>""</f>
        <v/>
      </c>
      <c r="K3" s="49"/>
      <c r="L3" s="50"/>
      <c r="M3" s="50"/>
      <c r="N3" s="51" t="s">
        <v>231</v>
      </c>
      <c r="O3" s="52">
        <v>1967</v>
      </c>
      <c r="P3" s="53" t="s">
        <v>1391</v>
      </c>
      <c r="Q3" s="54">
        <v>2</v>
      </c>
      <c r="R3" s="55" t="s">
        <v>231</v>
      </c>
      <c r="S3" s="56">
        <v>2</v>
      </c>
      <c r="T3" s="57" t="s">
        <v>164</v>
      </c>
      <c r="U3" s="58" t="s">
        <v>164</v>
      </c>
      <c r="V3" s="58" t="s">
        <v>165</v>
      </c>
      <c r="W3" s="58" t="s">
        <v>164</v>
      </c>
      <c r="X3" s="58" t="s">
        <v>165</v>
      </c>
      <c r="Y3" s="58" t="s">
        <v>165</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178</v>
      </c>
      <c r="AV3" s="59" t="str">
        <f>IF(LEFT(A3,1)="[",LEFT(A3,5)&amp;AU3&amp;A3,"")</f>
        <v>[AIA]Historical[AIA] Dolphin Flag</v>
      </c>
      <c r="AW3" s="59" t="str">
        <f>C3&amp;H3&amp;A3</f>
        <v>3b[AIA] Other[AIA] Dolphin Flag</v>
      </c>
      <c r="AX3" s="61"/>
      <c r="AY3" s="61"/>
      <c r="AZ3" s="62" t="s">
        <v>167</v>
      </c>
      <c r="BA3" s="62" t="s">
        <v>167</v>
      </c>
      <c r="BB3" s="62"/>
      <c r="BC3" s="63"/>
      <c r="BD3" s="64" t="s">
        <v>159</v>
      </c>
      <c r="BE3" s="47"/>
      <c r="BF3" s="64" t="s">
        <v>159</v>
      </c>
      <c r="BG3" s="64" t="s">
        <v>167</v>
      </c>
      <c r="BH3" s="64" t="s">
        <v>152</v>
      </c>
      <c r="BI3" s="64"/>
      <c r="BJ3" s="64"/>
      <c r="BK3" s="47"/>
      <c r="BL3" s="64" t="s">
        <v>167</v>
      </c>
      <c r="BM3" s="64" t="s">
        <v>152</v>
      </c>
      <c r="BN3" s="64" t="s">
        <v>167</v>
      </c>
      <c r="BO3" s="64" t="s">
        <v>167</v>
      </c>
      <c r="BP3" s="64" t="s">
        <v>167</v>
      </c>
      <c r="BQ3" s="64" t="s">
        <v>156</v>
      </c>
      <c r="BR3" s="64" t="s">
        <v>167</v>
      </c>
      <c r="BS3" s="64" t="s">
        <v>167</v>
      </c>
      <c r="BT3" s="64" t="s">
        <v>159</v>
      </c>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"[AIA] Dolphin Flag"</v>
      </c>
      <c r="CU3" s="70" t="str">
        <f>CHAR(34)&amp;"rgn_"&amp;R3&amp;CHAR(34)</f>
        <v>"rgn_North America"</v>
      </c>
      <c r="CV3" s="48" t="str">
        <f>CHAR(34)&amp;D3&amp;CHAR(34)</f>
        <v>"https://upload.wikimedia.org/wikipedia/commons/thumb/9/94/Flag_of_Anguilla_%281967%E2%80%931969%29.svg/320px-Flag_of_Anguilla_%281967%E2%80%931969%29.svg.png"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"lets11",</v>
      </c>
      <c r="DE3" s="48" t="str">
        <f>CHAR(34)&amp;"start"&amp;IFERROR(LEFT(SUBSTITUTE(A3,"["&amp;MID(A3,FIND("[",A3)+1,FIND("]",A3)-FIND("[",A3)-1)&amp;"] ",""),1),LEFT(A3,1))&amp;CHAR(34)&amp;","</f>
        <v>"startD",</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"LURAHI",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"001WHI",</v>
      </c>
      <c r="FR3" s="48" t="str">
        <f>IF(LEN(BG3)=3,CHAR(34)&amp;"002"&amp;BG3&amp;CHAR(34)&amp;",","")</f>
        <v/>
      </c>
      <c r="FS3" s="48" t="str">
        <f>IF(LEN(BH3)=3,CHAR(34)&amp;"003"&amp;BH3&amp;CHAR(34)&amp;",","")</f>
        <v>"003BLU",</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["3Color","words2","lets11","startD","LURAHI","year19","allhor","2Bands","Horizo","Circle","Animal","Center","NO_RED","NO_GRE","NO_YEL","NO_BLA","001WHI","003BLU","myrWHI","histor","NoStar"]</v>
      </c>
      <c r="GT3" s="48" t="str">
        <f>IF(BL3&lt;&gt;"",CHAR(34)&amp;"cl_"&amp;BL3&amp;CHAR(34)&amp;",","")</f>
        <v/>
      </c>
      <c r="GU3" s="48" t="str">
        <f>IF(BM3&lt;&gt;"",CHAR(34)&amp;"cl_"&amp;BM3&amp;CHAR(34)&amp;",","")</f>
        <v>"cl_BLU",</v>
      </c>
      <c r="GV3" s="48" t="str">
        <f>IF(BN3&lt;&gt;"",CHAR(34)&amp;"cl_"&amp;BN3&amp;CHAR(34)&amp;",","")</f>
        <v/>
      </c>
      <c r="GW3" s="48" t="str">
        <f>IF(BO3&lt;&gt;"",CHAR(34)&amp;"cl_"&amp;BO3&amp;CHAR(34)&amp;",","")</f>
        <v/>
      </c>
      <c r="GX3" s="48" t="str">
        <f>IF(BP3&lt;&gt;"",CHAR(34)&amp;"cl_"&amp;BP3&amp;CHAR(34)&amp;",","")</f>
        <v/>
      </c>
      <c r="GY3" s="48" t="str">
        <f>IF(BQ3&lt;&gt;"",CHAR(34)&amp;"cl_"&amp;BQ3&amp;CHAR(34)&amp;",","")</f>
        <v>"cl_ORA",</v>
      </c>
      <c r="GZ3" s="48" t="str">
        <f>IF(BR3&lt;&gt;"",CHAR(34)&amp;"cl_"&amp;BR3&amp;CHAR(34)&amp;",","")</f>
        <v/>
      </c>
      <c r="HA3" s="48" t="str">
        <f>IF(BS3&lt;&gt;"",CHAR(34)&amp;"cl_"&amp;BS3&amp;CHAR(34)&amp;",","")</f>
        <v/>
      </c>
      <c r="HB3" s="48" t="str">
        <f>IF(BT3&lt;&gt;"",CHAR(34)&amp;"cl_"&amp;BT3&amp;CHAR(34)&amp;",","")</f>
        <v>"cl_WHI",</v>
      </c>
      <c r="HC3" s="48" t="str">
        <f>SUBSTITUTE("["&amp;_xlfn.CONCAT(GT3:HB3)&amp;"]",",]","]")</f>
        <v>["cl_BLU","cl_ORA","cl_WHI"]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{couname:"[AIA] Dolphin Flag",year:"1967",region:"rgn_North America",Colors:["cl_BLU","cl_ORA","cl_WHI"],Items:["3Color","words2","lets11","startD","LURAHI","year19","allhor","2Bands","Horizo","Circle","Animal","Center","NO_RED","NO_GRE","NO_YEL","NO_BLA","001WHI","003BLU","myrWHI","histor","NoStar"],Flag:"https://upload.wikimedia.org/wikipedia/commons/thumb/9/94/Flag_of_Anguilla_%281967%E2%80%931969%29.svg/320px-Flag_of_Anguilla_%281967%E2%80%931969%29.svg.png",HDFlag:"https://upload.wikimedia.org/wikipedia/commons/thumb/9/94/Flag_of_Anguilla_%281967%E2%80%931969%29.svg/1280px-Flag_of_Anguilla_%281967%E2%80%931969%29.svg.png",type:"Historical", describe: "\nThree orange dolphins in a circle on a white background with a turquoise stripe at the bottom.", isnew:".", links: "https://en.m.wikipedia.org/wiki/Dolphin_Flag"},</v>
      </c>
      <c r="HG3" s="73" t="str">
        <f>"{couname:"&amp;CT3&amp;(IF(HK3&lt;&gt;"",",subtype:"&amp;CHAR(34)&amp;HK3&amp;CHAR(34),""))&amp;",year:"&amp;HJ3&amp;",region:"&amp;CU3&amp;",Colors:"&amp;HC3&amp;",Items:"&amp;GS3&amp;",Flag:"&amp;CV3&amp;",HDFlag:"&amp;CHAR(34)&amp;E3&amp;CHAR(34)&amp;",type:"&amp;GP3&amp;", describe: "&amp;HI3&amp;", links: "&amp;HL3&amp;"},"</f>
        <v>{couname:"[AIA] Dolphin Flag",year:"1967",region:"rgn_North America",Colors:["cl_BLU","cl_ORA","cl_WHI"],Items:["3Color","words2","lets11","startD","LURAHI","year19","allhor","2Bands","Horizo","Circle","Animal","Center","NO_RED","NO_GRE","NO_YEL","NO_BLA","001WHI","003BLU","myrWHI","histor","NoStar"],Flag:"https://upload.wikimedia.org/wikipedia/commons/thumb/9/94/Flag_of_Anguilla_%281967%E2%80%931969%29.svg/320px-Flag_of_Anguilla_%281967%E2%80%931969%29.svg.png",HDFlag:"https://upload.wikimedia.org/wikipedia/commons/thumb/9/94/Flag_of_Anguilla_%281967%E2%80%931969%29.svg/1280px-Flag_of_Anguilla_%281967%E2%80%931969%29.svg.png",type:"Historical", describe: "\nThree orange dolphins in a circle on a white background with a turquoise stripe at the bottom.", links: "https://en.m.wikipedia.org/wiki/Dolphin_Flag"},</v>
      </c>
      <c r="HH3" s="48" t="str">
        <f>IF(P3&lt;&gt;"",CHAR(34)&amp;"\n"&amp;P3&amp;CHAR(34),CHAR(34)&amp;CHAR(34))</f>
        <v>"\nThree orange dolphins in a circle on a white background with a turquoise stripe at the bottom."</v>
      </c>
      <c r="HI3" s="48" t="str">
        <f>IF(J3=0,CHAR(34)&amp;CHAR(34),HH3)</f>
        <v>"\nThree orange dolphins in a circle on a white background with a turquoise stripe at the bottom."</v>
      </c>
      <c r="HJ3" s="48" t="str">
        <f>CHAR(34)&amp;O3&amp;CHAR(34)</f>
        <v>"1967"</v>
      </c>
      <c r="HL3" s="48" t="str">
        <f>CHAR(34)&amp;I3&amp;CHAR(34)</f>
        <v>"https://en.m.wikipedia.org/wiki/Dolphin_Flag"</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{"couname":"[AIA] Dolphin Flag","subtype":"[AIA] Other","year":"1967","region":"rgn_North America","Colors":["cl_BLU","cl_ORA","cl_WHI"],"Items":["3Color","words2","lets11","startD","LURAHI","year19","allhor","2Bands","Horizo","Circle","Animal","Center","NO_RED","NO_GRE","NO_YEL","NO_BLA","001WHI","003BLU","myrWHI","histor","NoStar"],"Flag":"https://upload.wikimedia.org/wikipedia/commons/thumb/9/94/Flag_of_Anguilla_%281967%E2%80%931969%29.svg/320px-Flag_of_Anguilla_%281967%E2%80%931969%29.svg.png","HDFlag":"https://upload.wikimedia.org/wikipedia/commons/thumb/9/94/Flag_of_Anguilla_%281967%E2%80%931969%29.svg/1280px-Flag_of_Anguilla_%281967%E2%80%931969%29.svg.png","type":"Historical", "describe": "\nThree orange dolphins in a circle on a white background with a turquoise stripe at the bottom.", "isnew": ".", "links": "https://en.m.wikipedia.org/wiki/Dolphin_Flag"},</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{"couname":"[AIA] Dolphin Flag","subtype":"[AIA] Other","year":"1967","region":"rgn_North America","Colors":["cl_BLU","cl_ORA","cl_WHI"],"Items":["3Color","words2","lets11","startD","LURAHI","year19","allhor","2Bands","Horizo","Circle","Animal","Center","NO_RED","NO_GRE","NO_YEL","NO_BLA","001WHI","003BLU","myrWHI","histor","NoStar"],"Flag":"https://upload.wikimedia.org/wikipedia/commons/thumb/9/94/Flag_of_Anguilla_%281967%E2%80%931969%29.svg/320px-Flag_of_Anguilla_%281967%E2%80%931969%29.svg.png","HDFlag":"https://upload.wikimedia.org/wikipedia/commons/thumb/9/94/Flag_of_Anguilla_%281967%E2%80%931969%29.svg/1280px-Flag_of_Anguilla_%281967%E2%80%931969%29.svg.png","type":"Historical", "describe": "\nThree orange dolphins in a circle on a white background with a turquoise stripe at the bottom.", "isnew": ".", "links": "https://en.m.wikipedia.org/wiki/Dolphin_Flag"},</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http://mkweb.bcgsc.ca/color-summarizer/?url=https://upload.wikimedia.org/wikipedia/commons/thumb/9/94/Flag_of_Anguilla_%281967%E2%80%931969%29.svg/320px-Flag_of_Anguilla_%281967%E2%80%931969%29.svg.png&amp;precision=low&amp;num_clusters=3&amp;text=1</v>
      </c>
      <c r="IO3" s="48" t="str">
        <f>IF(HP3&lt;&gt;"",CHAR(34)&amp;"black"&amp;CHAR(34),"")</f>
        <v/>
      </c>
      <c r="IP3" s="48" t="str">
        <f>IF(HQ3&lt;&gt;"",CHAR(34)&amp;"blue"&amp;CHAR(34),"")</f>
        <v>"blue"</v>
      </c>
      <c r="IQ3" s="48" t="str">
        <f>IF(HR3&lt;&gt;"",CHAR(34)&amp;"green"&amp;CHAR(34),"")</f>
        <v/>
      </c>
      <c r="IR3" s="48" t="str">
        <f>IF(HS3&lt;&gt;"",CHAR(34)&amp;"red"&amp;CHAR(34),"")</f>
        <v/>
      </c>
      <c r="IS3" s="48" t="str">
        <f>IF(HT3&lt;&gt;"",CHAR(34)&amp;"yellow"&amp;CHAR(34),"")</f>
        <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{"url":"http://mkweb.bcgsc.ca/color-summarizer/?url=https://upload.wikimedia.org/wikipedia/commons/thumb/9/94/Flag_of_Anguilla_%281967%E2%80%931969%29.svg/320px-Flag_of_Anguilla_%281967%E2%80%931969%29.svg.png&amp;precision=low&amp;num_clusters=3&amp;text=1","name":"[AIA] Dolphin Flag"},</v>
      </c>
      <c r="IY3" s="48">
        <v>1228</v>
      </c>
    </row>
  </sheetData>
  <autoFilter ref="A1:IY1" xr:uid="{A1051193-A95B-4CFB-A73C-F0184620C81F}">
    <sortState xmlns:xlrd2="http://schemas.microsoft.com/office/spreadsheetml/2017/richdata2" ref="A2:IY1">
      <sortCondition ref="AW1"/>
    </sortState>
  </autoFilter>
  <conditionalFormatting sqref="H1 CW1:GS1 IA1:IB1">
    <cfRule type="cellIs" dxfId="4579" priority="118" operator="greaterThan">
      <formula>0</formula>
    </cfRule>
  </conditionalFormatting>
  <conditionalFormatting sqref="H1 H4:H1048576">
    <cfRule type="cellIs" dxfId="4578" priority="84" stopIfTrue="1" operator="notEqual">
      <formula>""</formula>
    </cfRule>
  </conditionalFormatting>
  <conditionalFormatting sqref="T1:BK1">
    <cfRule type="cellIs" dxfId="4577" priority="121" operator="greaterThan">
      <formula>0</formula>
    </cfRule>
  </conditionalFormatting>
  <conditionalFormatting sqref="BV1:BW1 BV4:BW1048576">
    <cfRule type="cellIs" dxfId="4576" priority="120" operator="equal">
      <formula>"nc"</formula>
    </cfRule>
  </conditionalFormatting>
  <conditionalFormatting sqref="HF1:HG1">
    <cfRule type="cellIs" dxfId="4575" priority="122" operator="greaterThan">
      <formula>0</formula>
    </cfRule>
  </conditionalFormatting>
  <conditionalFormatting sqref="HK1">
    <cfRule type="cellIs" dxfId="4574" priority="119" operator="greaterThan">
      <formula>0</formula>
    </cfRule>
  </conditionalFormatting>
  <conditionalFormatting sqref="HP1:HX1">
    <cfRule type="cellIs" dxfId="4573" priority="96" operator="equal">
      <formula>"PIN"</formula>
    </cfRule>
    <cfRule type="cellIs" dxfId="4572" priority="97" operator="equal">
      <formula>"ORA"</formula>
    </cfRule>
    <cfRule type="cellIs" dxfId="4571" priority="98" operator="equal">
      <formula>"GRA"</formula>
    </cfRule>
    <cfRule type="cellIs" dxfId="4570" priority="99" operator="equal">
      <formula>"PUR"</formula>
    </cfRule>
    <cfRule type="cellIs" dxfId="4569" priority="100" operator="equal">
      <formula>"BRO"</formula>
    </cfRule>
    <cfRule type="cellIs" dxfId="4568" priority="101" operator="equal">
      <formula>"YEL"</formula>
    </cfRule>
    <cfRule type="cellIs" dxfId="4567" priority="102" operator="equal">
      <formula>"BLU"</formula>
    </cfRule>
    <cfRule type="cellIs" dxfId="4566" priority="103" operator="equal">
      <formula>"WHI"</formula>
    </cfRule>
    <cfRule type="cellIs" dxfId="4565" priority="104" operator="equal">
      <formula>"GRE"</formula>
    </cfRule>
    <cfRule type="cellIs" dxfId="4564" priority="105" operator="equal">
      <formula>"RED"</formula>
    </cfRule>
    <cfRule type="cellIs" dxfId="4563" priority="106" operator="equal">
      <formula>"BLA"</formula>
    </cfRule>
  </conditionalFormatting>
  <conditionalFormatting sqref="IC1:IK1">
    <cfRule type="cellIs" dxfId="4562" priority="107" operator="equal">
      <formula>"PIN"</formula>
    </cfRule>
    <cfRule type="cellIs" dxfId="4561" priority="108" operator="equal">
      <formula>"ORA"</formula>
    </cfRule>
    <cfRule type="cellIs" dxfId="4560" priority="109" operator="equal">
      <formula>"GRA"</formula>
    </cfRule>
    <cfRule type="cellIs" dxfId="4559" priority="110" operator="equal">
      <formula>"PUR"</formula>
    </cfRule>
    <cfRule type="cellIs" dxfId="4558" priority="111" operator="equal">
      <formula>"BRO"</formula>
    </cfRule>
    <cfRule type="cellIs" dxfId="4557" priority="112" operator="equal">
      <formula>"YEL"</formula>
    </cfRule>
    <cfRule type="cellIs" dxfId="4556" priority="113" operator="equal">
      <formula>"BLU"</formula>
    </cfRule>
    <cfRule type="cellIs" dxfId="4555" priority="114" operator="equal">
      <formula>"WHI"</formula>
    </cfRule>
    <cfRule type="cellIs" dxfId="4554" priority="115" operator="equal">
      <formula>"GRE"</formula>
    </cfRule>
    <cfRule type="cellIs" dxfId="4553" priority="116" operator="equal">
      <formula>"RED"</formula>
    </cfRule>
    <cfRule type="cellIs" dxfId="4552" priority="117" operator="equal">
      <formula>"BLA"</formula>
    </cfRule>
  </conditionalFormatting>
  <conditionalFormatting sqref="IO1:IW1">
    <cfRule type="cellIs" dxfId="4551" priority="85" operator="equal">
      <formula>"PIN"</formula>
    </cfRule>
    <cfRule type="cellIs" dxfId="4550" priority="86" operator="equal">
      <formula>"ORA"</formula>
    </cfRule>
    <cfRule type="cellIs" dxfId="4549" priority="87" operator="equal">
      <formula>"GRA"</formula>
    </cfRule>
    <cfRule type="cellIs" dxfId="4548" priority="88" operator="equal">
      <formula>"PUR"</formula>
    </cfRule>
    <cfRule type="cellIs" dxfId="4547" priority="89" operator="equal">
      <formula>"BRO"</formula>
    </cfRule>
    <cfRule type="cellIs" dxfId="4546" priority="90" operator="equal">
      <formula>"YEL"</formula>
    </cfRule>
    <cfRule type="cellIs" dxfId="4545" priority="91" operator="equal">
      <formula>"BLU"</formula>
    </cfRule>
    <cfRule type="cellIs" dxfId="4544" priority="92" operator="equal">
      <formula>"WHI"</formula>
    </cfRule>
    <cfRule type="cellIs" dxfId="4543" priority="93" operator="equal">
      <formula>"GRE"</formula>
    </cfRule>
    <cfRule type="cellIs" dxfId="4542" priority="94" operator="equal">
      <formula>"RED"</formula>
    </cfRule>
    <cfRule type="cellIs" dxfId="4541" priority="95" operator="equal">
      <formula>"BLA"</formula>
    </cfRule>
  </conditionalFormatting>
  <conditionalFormatting sqref="H3">
    <cfRule type="cellIs" dxfId="4540" priority="78" stopIfTrue="1" operator="notEqual">
      <formula>""</formula>
    </cfRule>
  </conditionalFormatting>
  <conditionalFormatting sqref="BV3">
    <cfRule type="cellIs" dxfId="4539" priority="79" operator="equal">
      <formula>"nc"</formula>
    </cfRule>
  </conditionalFormatting>
  <conditionalFormatting sqref="R3 CU3">
    <cfRule type="cellIs" dxfId="4538" priority="77" operator="greaterThan">
      <formula>0</formula>
    </cfRule>
  </conditionalFormatting>
  <conditionalFormatting sqref="T3:AS3 CH3:CS3">
    <cfRule type="cellIs" dxfId="4537" priority="73" stopIfTrue="1" operator="equal">
      <formula>"n"</formula>
    </cfRule>
    <cfRule type="cellIs" dxfId="4536" priority="74" stopIfTrue="1" operator="equal">
      <formula>"y"</formula>
    </cfRule>
    <cfRule type="cellIs" dxfId="4535" priority="75" operator="greaterThan">
      <formula>0</formula>
    </cfRule>
  </conditionalFormatting>
  <conditionalFormatting sqref="AZ3:BB3">
    <cfRule type="expression" dxfId="4534" priority="60">
      <formula>$AT3=0</formula>
    </cfRule>
  </conditionalFormatting>
  <conditionalFormatting sqref="BX3:CA3 CD3:CF3 AZ3:BU3">
    <cfRule type="cellIs" dxfId="4533" priority="61" operator="equal">
      <formula>"PIN"</formula>
    </cfRule>
    <cfRule type="cellIs" dxfId="4532" priority="62" operator="equal">
      <formula>"ORA"</formula>
    </cfRule>
    <cfRule type="cellIs" dxfId="4531" priority="63" operator="equal">
      <formula>"GRA"</formula>
    </cfRule>
    <cfRule type="cellIs" dxfId="4530" priority="64" operator="equal">
      <formula>"PUR"</formula>
    </cfRule>
    <cfRule type="cellIs" dxfId="4529" priority="65" operator="equal">
      <formula>"BRO"</formula>
    </cfRule>
    <cfRule type="cellIs" dxfId="4528" priority="66" operator="equal">
      <formula>"YEL"</formula>
    </cfRule>
    <cfRule type="cellIs" dxfId="4527" priority="67" operator="equal">
      <formula>"BLU"</formula>
    </cfRule>
    <cfRule type="cellIs" dxfId="4526" priority="68" operator="equal">
      <formula>"WHI"</formula>
    </cfRule>
    <cfRule type="cellIs" dxfId="4525" priority="69" operator="equal">
      <formula>"GRE"</formula>
    </cfRule>
    <cfRule type="cellIs" dxfId="4524" priority="70" operator="equal">
      <formula>"RED"</formula>
    </cfRule>
    <cfRule type="cellIs" dxfId="4523" priority="71" operator="equal">
      <formula>"BLA"</formula>
    </cfRule>
  </conditionalFormatting>
  <conditionalFormatting sqref="BX3:CA3 CD3:CF3">
    <cfRule type="cellIs" dxfId="4522" priority="76" operator="equal">
      <formula>"y"</formula>
    </cfRule>
  </conditionalFormatting>
  <conditionalFormatting sqref="BZ3:CA3 CD3:CF3">
    <cfRule type="cellIs" dxfId="4521" priority="72" operator="greaterThan">
      <formula>0</formula>
    </cfRule>
  </conditionalFormatting>
  <conditionalFormatting sqref="IC3">
    <cfRule type="cellIs" dxfId="4520" priority="53" stopIfTrue="1" operator="greaterThan">
      <formula>0</formula>
    </cfRule>
  </conditionalFormatting>
  <conditionalFormatting sqref="ID3">
    <cfRule type="cellIs" dxfId="4519" priority="51" stopIfTrue="1" operator="greaterThan">
      <formula>0</formula>
    </cfRule>
  </conditionalFormatting>
  <conditionalFormatting sqref="II3 IE3:IF3">
    <cfRule type="cellIs" dxfId="4518" priority="58" operator="greaterThan">
      <formula>0</formula>
    </cfRule>
  </conditionalFormatting>
  <conditionalFormatting sqref="II3 IF3">
    <cfRule type="cellIs" dxfId="4517" priority="52" stopIfTrue="1" operator="greaterThan">
      <formula>0</formula>
    </cfRule>
  </conditionalFormatting>
  <conditionalFormatting sqref="IG3">
    <cfRule type="cellIs" dxfId="4516" priority="57" operator="greaterThan">
      <formula>0</formula>
    </cfRule>
  </conditionalFormatting>
  <conditionalFormatting sqref="IH3:II3">
    <cfRule type="cellIs" dxfId="4515" priority="56" operator="greaterThan">
      <formula>0</formula>
    </cfRule>
  </conditionalFormatting>
  <conditionalFormatting sqref="IJ3">
    <cfRule type="cellIs" dxfId="4514" priority="55" operator="greaterThan">
      <formula>0</formula>
    </cfRule>
  </conditionalFormatting>
  <conditionalFormatting sqref="IK3">
    <cfRule type="cellIs" dxfId="4513" priority="54" operator="greaterThan">
      <formula>0</formula>
    </cfRule>
  </conditionalFormatting>
  <conditionalFormatting sqref="IF3">
    <cfRule type="cellIs" dxfId="4512" priority="50" stopIfTrue="1" operator="greaterThan">
      <formula>0</formula>
    </cfRule>
  </conditionalFormatting>
  <conditionalFormatting sqref="IC3:IK3">
    <cfRule type="expression" dxfId="4511" priority="59">
      <formula>$IL3&gt;0</formula>
    </cfRule>
  </conditionalFormatting>
  <conditionalFormatting sqref="IM3">
    <cfRule type="cellIs" dxfId="4510" priority="49" operator="equal">
      <formula>0</formula>
    </cfRule>
  </conditionalFormatting>
  <conditionalFormatting sqref="BX3:CA3 CD3:CF3">
    <cfRule type="cellIs" dxfId="4509" priority="37" operator="equal">
      <formula>"y"</formula>
    </cfRule>
    <cfRule type="cellIs" dxfId="4508" priority="38" operator="equal">
      <formula>"PIN"</formula>
    </cfRule>
    <cfRule type="cellIs" dxfId="4507" priority="39" operator="equal">
      <formula>"ORA"</formula>
    </cfRule>
    <cfRule type="cellIs" dxfId="4506" priority="40" operator="equal">
      <formula>"GRA"</formula>
    </cfRule>
    <cfRule type="cellIs" dxfId="4505" priority="41" operator="equal">
      <formula>"PUR"</formula>
    </cfRule>
    <cfRule type="cellIs" dxfId="4504" priority="42" operator="equal">
      <formula>"BRO"</formula>
    </cfRule>
    <cfRule type="cellIs" dxfId="4503" priority="43" operator="equal">
      <formula>"YEL"</formula>
    </cfRule>
    <cfRule type="cellIs" dxfId="4502" priority="44" operator="equal">
      <formula>"BLU"</formula>
    </cfRule>
    <cfRule type="cellIs" dxfId="4501" priority="45" operator="equal">
      <formula>"WHI"</formula>
    </cfRule>
    <cfRule type="cellIs" dxfId="4500" priority="46" operator="equal">
      <formula>"GRE"</formula>
    </cfRule>
    <cfRule type="cellIs" dxfId="4499" priority="47" operator="equal">
      <formula>"RED"</formula>
    </cfRule>
    <cfRule type="cellIs" dxfId="4498"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4497" priority="31" stopIfTrue="1" operator="notEqual">
      <formula>""</formula>
    </cfRule>
  </conditionalFormatting>
  <conditionalFormatting sqref="AZ2:BU2">
    <cfRule type="cellIs" dxfId="4496" priority="19" operator="equal">
      <formula>"PIN"</formula>
    </cfRule>
    <cfRule type="cellIs" dxfId="4495" priority="20" operator="equal">
      <formula>"ORA"</formula>
    </cfRule>
    <cfRule type="cellIs" dxfId="4494" priority="21" operator="equal">
      <formula>"GRA"</formula>
    </cfRule>
    <cfRule type="cellIs" dxfId="4493" priority="22" operator="equal">
      <formula>"PUR"</formula>
    </cfRule>
    <cfRule type="cellIs" dxfId="4492" priority="23" operator="equal">
      <formula>"BRO"</formula>
    </cfRule>
    <cfRule type="cellIs" dxfId="4491" priority="24" operator="equal">
      <formula>"YEL"</formula>
    </cfRule>
    <cfRule type="cellIs" dxfId="4490" priority="25" operator="equal">
      <formula>"BLU"</formula>
    </cfRule>
    <cfRule type="cellIs" dxfId="4489" priority="26" operator="equal">
      <formula>"WHI"</formula>
    </cfRule>
    <cfRule type="cellIs" dxfId="4488" priority="27" operator="equal">
      <formula>"GRE"</formula>
    </cfRule>
    <cfRule type="cellIs" dxfId="4487" priority="28" operator="equal">
      <formula>"RED"</formula>
    </cfRule>
    <cfRule type="cellIs" dxfId="4486" priority="29" operator="equal">
      <formula>"BLA"</formula>
    </cfRule>
  </conditionalFormatting>
  <conditionalFormatting sqref="BV2">
    <cfRule type="cellIs" dxfId="4485" priority="32" operator="equal">
      <formula>"nc"</formula>
    </cfRule>
  </conditionalFormatting>
  <conditionalFormatting sqref="BZ2:CA2 CD2:CF2">
    <cfRule type="cellIs" dxfId="4484" priority="30" operator="greaterThan">
      <formula>0</formula>
    </cfRule>
  </conditionalFormatting>
  <conditionalFormatting sqref="R2 CU2">
    <cfRule type="cellIs" dxfId="4483" priority="18" operator="greaterThan">
      <formula>0</formula>
    </cfRule>
  </conditionalFormatting>
  <conditionalFormatting sqref="T2:AS2 CH2:CS2">
    <cfRule type="cellIs" dxfId="4482" priority="2" stopIfTrue="1" operator="equal">
      <formula>"n"</formula>
    </cfRule>
    <cfRule type="cellIs" dxfId="4481" priority="3" stopIfTrue="1" operator="equal">
      <formula>"y"</formula>
    </cfRule>
    <cfRule type="cellIs" dxfId="4480" priority="4" operator="greaterThan">
      <formula>0</formula>
    </cfRule>
  </conditionalFormatting>
  <conditionalFormatting sqref="AZ2:BB2">
    <cfRule type="expression" dxfId="4479" priority="1">
      <formula>$AT2=0</formula>
    </cfRule>
  </conditionalFormatting>
  <conditionalFormatting sqref="BX2:CA2 CD2:CF2">
    <cfRule type="cellIs" dxfId="4478" priority="5" operator="equal">
      <formula>"y"</formula>
    </cfRule>
    <cfRule type="cellIs" dxfId="4477" priority="7" operator="equal">
      <formula>"PIN"</formula>
    </cfRule>
    <cfRule type="cellIs" dxfId="4476" priority="8" operator="equal">
      <formula>"ORA"</formula>
    </cfRule>
    <cfRule type="cellIs" dxfId="4475" priority="9" operator="equal">
      <formula>"GRA"</formula>
    </cfRule>
    <cfRule type="cellIs" dxfId="4474" priority="10" operator="equal">
      <formula>"PUR"</formula>
    </cfRule>
    <cfRule type="cellIs" dxfId="4473" priority="11" operator="equal">
      <formula>"BRO"</formula>
    </cfRule>
    <cfRule type="cellIs" dxfId="4472" priority="12" operator="equal">
      <formula>"YEL"</formula>
    </cfRule>
    <cfRule type="cellIs" dxfId="4471" priority="13" operator="equal">
      <formula>"BLU"</formula>
    </cfRule>
    <cfRule type="cellIs" dxfId="4470" priority="14" operator="equal">
      <formula>"WHI"</formula>
    </cfRule>
    <cfRule type="cellIs" dxfId="4469" priority="15" operator="equal">
      <formula>"GRE"</formula>
    </cfRule>
    <cfRule type="cellIs" dxfId="4468" priority="16" operator="equal">
      <formula>"RED"</formula>
    </cfRule>
    <cfRule type="cellIs" dxfId="4467" priority="17" operator="equal">
      <formula>"BLA"</formula>
    </cfRule>
  </conditionalFormatting>
  <conditionalFormatting sqref="IC2:IK2">
    <cfRule type="expression" dxfId="4466"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2642"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2643"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89F22-6D99-4D46-9249-7D3C2F3E5E92}">
  <sheetPr codeName="Sheet30"/>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1643</v>
      </c>
      <c r="B2" s="40" t="e" vm="5">
        <v>#VALUE!</v>
      </c>
      <c r="C2" s="41">
        <v>1</v>
      </c>
      <c r="D2" s="42" t="s">
        <v>1644</v>
      </c>
      <c r="E2" s="43" t="s">
        <v>1645</v>
      </c>
      <c r="F2" s="44" t="s">
        <v>163</v>
      </c>
      <c r="G2" s="45">
        <f>COUNTIF($A$1:$A$8306,A2)</f>
        <v>1</v>
      </c>
      <c r="H2" s="46"/>
      <c r="I2" s="47" t="s">
        <v>1646</v>
      </c>
      <c r="J2" s="48" t="str">
        <f>""</f>
        <v/>
      </c>
      <c r="K2" s="49">
        <v>93763</v>
      </c>
      <c r="L2" s="50">
        <v>679800</v>
      </c>
      <c r="M2" s="50" t="s">
        <v>1656</v>
      </c>
      <c r="N2" s="51" t="s">
        <v>231</v>
      </c>
      <c r="O2" s="52" t="s">
        <v>185</v>
      </c>
      <c r="P2" s="53" t="s">
        <v>1647</v>
      </c>
      <c r="Q2" s="54">
        <v>3</v>
      </c>
      <c r="R2" s="55" t="s">
        <v>231</v>
      </c>
      <c r="S2" s="56">
        <v>5</v>
      </c>
      <c r="T2" s="57" t="s">
        <v>165</v>
      </c>
      <c r="U2" s="58" t="s">
        <v>164</v>
      </c>
      <c r="V2" s="58" t="s">
        <v>165</v>
      </c>
      <c r="W2" s="58" t="s">
        <v>164</v>
      </c>
      <c r="X2" s="58" t="s">
        <v>164</v>
      </c>
      <c r="Y2" s="58" t="s">
        <v>164</v>
      </c>
      <c r="Z2" s="58" t="s">
        <v>164</v>
      </c>
      <c r="AA2" s="58" t="s">
        <v>164</v>
      </c>
      <c r="AB2" s="58" t="s">
        <v>164</v>
      </c>
      <c r="AC2" s="58" t="s">
        <v>164</v>
      </c>
      <c r="AD2" s="58" t="s">
        <v>165</v>
      </c>
      <c r="AE2" s="58" t="s">
        <v>164</v>
      </c>
      <c r="AF2" s="59" t="s">
        <v>164</v>
      </c>
      <c r="AG2" s="59" t="s">
        <v>165</v>
      </c>
      <c r="AH2" s="59" t="s">
        <v>165</v>
      </c>
      <c r="AI2" s="59" t="s">
        <v>164</v>
      </c>
      <c r="AJ2" s="59" t="s">
        <v>164</v>
      </c>
      <c r="AK2" s="59" t="s">
        <v>164</v>
      </c>
      <c r="AL2" s="59" t="s">
        <v>164</v>
      </c>
      <c r="AM2" s="59" t="s">
        <v>164</v>
      </c>
      <c r="AN2" s="59" t="s">
        <v>164</v>
      </c>
      <c r="AO2" s="59" t="s">
        <v>164</v>
      </c>
      <c r="AP2" s="59" t="s">
        <v>164</v>
      </c>
      <c r="AQ2" s="59" t="s">
        <v>164</v>
      </c>
      <c r="AR2" s="59" t="s">
        <v>164</v>
      </c>
      <c r="AS2" s="59" t="s">
        <v>165</v>
      </c>
      <c r="AT2" s="60">
        <v>0</v>
      </c>
      <c r="AU2" s="59"/>
      <c r="AV2" s="59" t="str">
        <f>IF(LEFT(A2,1)="[",LEFT(A2,5)&amp;AU2&amp;A2,"")</f>
        <v/>
      </c>
      <c r="AW2" s="59" t="str">
        <f>C2&amp;H2&amp;A2</f>
        <v>1Antigua and Barbuda</v>
      </c>
      <c r="AX2" s="61" t="str">
        <f>_xlfn.TEXTJOIN(";",TRUE,AU2:AW2)</f>
        <v>1Antigua and Barbuda</v>
      </c>
      <c r="AY2" s="61" t="s">
        <v>165</v>
      </c>
      <c r="AZ2" s="62"/>
      <c r="BA2" s="62"/>
      <c r="BB2" s="62"/>
      <c r="BC2" s="63"/>
      <c r="BD2" s="64" t="s">
        <v>154</v>
      </c>
      <c r="BE2" s="47"/>
      <c r="BF2" s="64" t="s">
        <v>151</v>
      </c>
      <c r="BG2" s="64" t="s">
        <v>152</v>
      </c>
      <c r="BH2" s="64" t="s">
        <v>159</v>
      </c>
      <c r="BI2" s="64" t="s">
        <v>154</v>
      </c>
      <c r="BJ2" s="64"/>
      <c r="BK2" s="47"/>
      <c r="BL2" s="64" t="s">
        <v>151</v>
      </c>
      <c r="BM2" s="64" t="s">
        <v>155</v>
      </c>
      <c r="BN2" s="64" t="s">
        <v>152</v>
      </c>
      <c r="BO2" s="64" t="s">
        <v>159</v>
      </c>
      <c r="BP2" s="64" t="s">
        <v>154</v>
      </c>
      <c r="BQ2" s="64"/>
      <c r="BR2" s="64"/>
      <c r="BS2" s="64"/>
      <c r="BT2" s="64"/>
      <c r="BU2" s="65"/>
      <c r="BV2" s="66" t="s">
        <v>165</v>
      </c>
      <c r="BW2" s="66" t="s">
        <v>174</v>
      </c>
      <c r="BX2" s="47"/>
      <c r="BY2" s="48" t="s">
        <v>165</v>
      </c>
      <c r="CB2" s="6" t="s">
        <v>136</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"Antigua and Barbuda"</v>
      </c>
      <c r="CU2" s="70" t="str">
        <f>CHAR(34)&amp;"rgn_"&amp;R2&amp;CHAR(34)</f>
        <v>"rgn_North America"</v>
      </c>
      <c r="CV2" s="48" t="str">
        <f>CHAR(34)&amp;D2&amp;CHAR(34)</f>
        <v>"https://upload.wikimedia.org/wikipedia/commons/thumb/8/89/Flag_of_Antigua_and_Barbuda.svg/330px-Flag_of_Antigua_and_Barbuda.svg.png"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"Waters",</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"001BLA",</v>
      </c>
      <c r="FR2" s="48" t="str">
        <f>IF(LEN(BG2)=3,CHAR(34)&amp;"002"&amp;BG2&amp;CHAR(34)&amp;",","")</f>
        <v>"002BLU",</v>
      </c>
      <c r="FS2" s="48" t="str">
        <f>IF(LEN(BH2)=3,CHAR(34)&amp;"003"&amp;BH2&amp;CHAR(34)&amp;",","")</f>
        <v>"003WHI",</v>
      </c>
      <c r="FT2" s="48" t="str">
        <f>CHAR(34)&amp;"myr"&amp;BD2&amp;CHAR(34)&amp;","</f>
        <v>"myrRED",</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["5+Colo","words2","words3","lets17","startA","year19","dgband","4+Band","Diagon","Horizo","HasSun","Unequa","Center","Waters","ntWHYE","NO_GRE","001BLA","002BLU","003WHI","myrRED","island","englis","NoStar"]</v>
      </c>
      <c r="GT2" s="48" t="str">
        <f>IF(BL2&lt;&gt;"",CHAR(34)&amp;"cl_"&amp;BL2&amp;CHAR(34)&amp;",","")</f>
        <v>"cl_BLA",</v>
      </c>
      <c r="GU2" s="48" t="str">
        <f>IF(BM2&lt;&gt;"",CHAR(34)&amp;"cl_"&amp;BM2&amp;CHAR(34)&amp;",","")</f>
        <v>"cl_YEL",</v>
      </c>
      <c r="GV2" s="48" t="str">
        <f>IF(BN2&lt;&gt;"",CHAR(34)&amp;"cl_"&amp;BN2&amp;CHAR(34)&amp;",","")</f>
        <v>"cl_BLU",</v>
      </c>
      <c r="GW2" s="48" t="str">
        <f>IF(BO2&lt;&gt;"",CHAR(34)&amp;"cl_"&amp;BO2&amp;CHAR(34)&amp;",","")</f>
        <v>"cl_WHI",</v>
      </c>
      <c r="GX2" s="48" t="str">
        <f>IF(BP2&lt;&gt;"",CHAR(34)&amp;"cl_"&amp;BP2&amp;CHAR(34)&amp;",","")</f>
        <v>"cl_RED",</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["cl_BLA","cl_YEL","cl_BLU","cl_WHI","cl_RED"]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{couname:"Antigua and Barbuda",year:"1967 ",region:"rgn_North America",Colors:["cl_BLA","cl_YEL","cl_BLU","cl_WHI","cl_RED"],Items:["5+Colo","words2","words3","lets17","startA","year19","dgband","4+Band","Diagon","Horizo","HasSun","Unequa","Center","Waters","ntWHYE","NO_GRE","001BLA","002BLU","003WHI","myrRED","island","englis","NoStar"],Flag:"https://upload.wikimedia.org/wikipedia/commons/thumb/8/89/Flag_of_Antigua_and_Barbuda.svg/330px-Flag_of_Antigua_and_Barbuda.svg.png",HDFlag:"https://upload.wikimedia.org/wikipedia/commons/thumb/8/89/Flag_of_Antigua_and_Barbuda.svg/2560px-Flag_of_Antigua_and_Barbuda.svg.png",type:"", describe: "\nThe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 isnew:".", links: "https://en.wikipedia.org/wiki/Flag_of_Antigua_and_Barbuda"},</v>
      </c>
      <c r="HG2" s="73" t="str">
        <f>"{couname:"&amp;CT2&amp;(IF(HK2&lt;&gt;"",",subtype:"&amp;CHAR(34)&amp;HK2&amp;CHAR(34),""))&amp;",year:"&amp;HJ2&amp;",region:"&amp;CU2&amp;",Colors:"&amp;HC2&amp;",Items:"&amp;GS2&amp;",Flag:"&amp;CV2&amp;",HDFlag:"&amp;CHAR(34)&amp;E2&amp;CHAR(34)&amp;",type:"&amp;GP2&amp;", describe: "&amp;HI2&amp;", links: "&amp;HL2&amp;"},"</f>
        <v>{couname:"Antigua and Barbuda",year:"1967 ",region:"rgn_North America",Colors:["cl_BLA","cl_YEL","cl_BLU","cl_WHI","cl_RED"],Items:["5+Colo","words2","words3","lets17","startA","year19","dgband","4+Band","Diagon","Horizo","HasSun","Unequa","Center","Waters","ntWHYE","NO_GRE","001BLA","002BLU","003WHI","myrRED","island","englis","NoStar"],Flag:"https://upload.wikimedia.org/wikipedia/commons/thumb/8/89/Flag_of_Antigua_and_Barbuda.svg/330px-Flag_of_Antigua_and_Barbuda.svg.png",HDFlag:"https://upload.wikimedia.org/wikipedia/commons/thumb/8/89/Flag_of_Antigua_and_Barbuda.svg/2560px-Flag_of_Antigua_and_Barbuda.svg.png",type:"", describe: "\nThe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 links: "https://en.wikipedia.org/wiki/Flag_of_Antigua_and_Barbuda"},</v>
      </c>
      <c r="HH2" s="48" t="str">
        <f>IF(P2&lt;&gt;"",CHAR(34)&amp;"\n"&amp;P2&amp;CHAR(34),CHAR(34)&amp;CHAR(34))</f>
        <v>"\nThe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v>
      </c>
      <c r="HI2" s="48" t="str">
        <f>IF(J2=0,CHAR(34)&amp;CHAR(34),HH2)</f>
        <v>"\nThe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v>
      </c>
      <c r="HJ2" s="48" t="str">
        <f>CHAR(34)&amp;O2&amp;CHAR(34)</f>
        <v>"1967 "</v>
      </c>
      <c r="HL2" s="48" t="str">
        <f>CHAR(34)&amp;I2&amp;CHAR(34)</f>
        <v>"https://en.wikipedia.org/wiki/Flag_of_Antigua_and_Barbuda"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{"couname":"Antigua and Barbuda","year":"1967 ","region":"rgn_North America","Colors":["cl_BLA","cl_YEL","cl_BLU","cl_WHI","cl_RED"],"Items":["5+Colo","words2","words3","lets17","startA","year19","dgband","4+Band","Diagon","Horizo","HasSun","Unequa","Center","Waters","ntWHYE","NO_GRE","001BLA","002BLU","003WHI","myrRED","island","englis","NoStar"],"Flag":"https://upload.wikimedia.org/wikipedia/commons/thumb/8/89/Flag_of_Antigua_and_Barbuda.svg/330px-Flag_of_Antigua_and_Barbuda.svg.png","HDFlag":"https://upload.wikimedia.org/wikipedia/commons/thumb/8/89/Flag_of_Antigua_and_Barbuda.svg/2560px-Flag_of_Antigua_and_Barbuda.svg.png","type":"", "describe": "\nThe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 "isnew": ".", "links": "https://en.wikipedia.org/wiki/Flag_of_Antigua_and_Barbuda"},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{"couname":"Antigua and Barbuda","year":"1967 ","region":"rgn_North America","Colors":["cl_BLA","cl_YEL","cl_BLU","cl_WHI","cl_RED"],"Items":["5+Colo","words2","words3","lets17","startA","year19","dgband","4+Band","Diagon","Horizo","HasSun","Unequa","Center","Waters","ntWHYE","NO_GRE","001BLA","002BLU","003WHI","myrRED","island","englis","NoStar"],"Flag":"https://upload.wikimedia.org/wikipedia/commons/thumb/8/89/Flag_of_Antigua_and_Barbuda.svg/330px-Flag_of_Antigua_and_Barbuda.svg.png","HDFlag":"https://upload.wikimedia.org/wikipedia/commons/thumb/8/89/Flag_of_Antigua_and_Barbuda.svg/2560px-Flag_of_Antigua_and_Barbuda.svg.png","type":"", "describe": "\nThe colours have different meanings: the black is for the African ancestry of the people; the blue for hope; and the red for energy or life of the people. The successive colouring of black, yellow, blue, and white (from the sun down) also stands for the soil, sun, sea, and sand. The blue also represents the Caribbean Sea, and the V-shape is the symbol of victory. The seven points on the flag represent each of the six parishes and the island of Barbuda.", "isnew": ".", "links": "https://en.wikipedia.org/wiki/Flag_of_Antigua_and_Barbuda"},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v>0.28999999999999998</v>
      </c>
      <c r="ID2" s="77">
        <v>0</v>
      </c>
      <c r="IE2" s="77">
        <v>0.56000000000000005</v>
      </c>
      <c r="IF2" s="77">
        <v>0.09</v>
      </c>
      <c r="IG2" s="77">
        <v>0.06</v>
      </c>
      <c r="IH2" s="77">
        <v>0</v>
      </c>
      <c r="II2" s="77">
        <v>0</v>
      </c>
      <c r="IJ2" s="77">
        <v>0</v>
      </c>
      <c r="IK2" s="77">
        <v>0</v>
      </c>
      <c r="IL2" s="48">
        <f>SUM(IC2:IK2)</f>
        <v>1</v>
      </c>
      <c r="IM2" s="45">
        <f>COUNTIF(IC2:IK2,"&gt;0")-CG2</f>
        <v>-1</v>
      </c>
      <c r="IN2" s="78" t="str">
        <f>"http://mkweb.bcgsc.ca/color-summarizer/?url="&amp;D2&amp;"&amp;precision=low&amp;num_clusters="&amp;CG2&amp;"&amp;text=1"</f>
        <v>http://mkweb.bcgsc.ca/color-summarizer/?url=https://upload.wikimedia.org/wikipedia/commons/thumb/8/89/Flag_of_Antigua_and_Barbuda.svg/330px-Flag_of_Antigua_and_Barbuda.svg.png&amp;precision=low&amp;num_clusters=5&amp;text=1</v>
      </c>
      <c r="IO2" s="48" t="str">
        <f>IF(HP2&lt;&gt;"",CHAR(34)&amp;"black"&amp;CHAR(34),"")</f>
        <v>"black"</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{"url":"http://mkweb.bcgsc.ca/color-summarizer/?url=https://upload.wikimedia.org/wikipedia/commons/thumb/8/89/Flag_of_Antigua_and_Barbuda.svg/330px-Flag_of_Antigua_and_Barbuda.svg.png&amp;precision=low&amp;num_clusters=5&amp;text=1","name":"Antigua and Barbuda"},</v>
      </c>
      <c r="IY2" s="48">
        <v>10</v>
      </c>
    </row>
    <row r="3" spans="1:259" s="48" customFormat="1" ht="38.4" customHeight="1" thickBot="1" x14ac:dyDescent="0.35">
      <c r="A3" s="87" t="s">
        <v>1648</v>
      </c>
      <c r="B3" s="40" t="e" vm="6">
        <v>#VALUE!</v>
      </c>
      <c r="C3" s="41" t="s">
        <v>197</v>
      </c>
      <c r="D3" s="42" t="s">
        <v>1649</v>
      </c>
      <c r="E3" s="43" t="s">
        <v>1650</v>
      </c>
      <c r="F3" s="44" t="s">
        <v>163</v>
      </c>
      <c r="G3" s="45">
        <f>COUNTIF($A$1:$A$8334,A3)</f>
        <v>1</v>
      </c>
      <c r="H3" s="46" t="s">
        <v>1655</v>
      </c>
      <c r="I3" s="47" t="s">
        <v>1651</v>
      </c>
      <c r="J3" s="48" t="str">
        <f>""</f>
        <v/>
      </c>
      <c r="K3" s="49"/>
      <c r="L3" s="50"/>
      <c r="M3" s="50"/>
      <c r="N3" s="51" t="s">
        <v>231</v>
      </c>
      <c r="O3" s="52" t="s">
        <v>1652</v>
      </c>
      <c r="P3" s="53" t="s">
        <v>1653</v>
      </c>
      <c r="Q3" s="54">
        <v>2</v>
      </c>
      <c r="R3" s="55" t="s">
        <v>231</v>
      </c>
      <c r="S3" s="56">
        <v>3</v>
      </c>
      <c r="T3" s="57" t="s">
        <v>164</v>
      </c>
      <c r="U3" s="58" t="s">
        <v>164</v>
      </c>
      <c r="V3" s="58" t="s">
        <v>165</v>
      </c>
      <c r="W3" s="58" t="s">
        <v>164</v>
      </c>
      <c r="X3" s="58" t="s">
        <v>165</v>
      </c>
      <c r="Y3" s="58" t="s">
        <v>165</v>
      </c>
      <c r="Z3" s="58" t="s">
        <v>165</v>
      </c>
      <c r="AA3" s="58" t="s">
        <v>164</v>
      </c>
      <c r="AB3" s="58" t="s">
        <v>164</v>
      </c>
      <c r="AC3" s="58" t="s">
        <v>164</v>
      </c>
      <c r="AD3" s="58" t="s">
        <v>165</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0</v>
      </c>
      <c r="AU3" s="59" t="s">
        <v>1654</v>
      </c>
      <c r="AV3" s="59" t="str">
        <f>IF(LEFT(A3,1)="[",LEFT(A3,5)&amp;AU3&amp;A3,"")</f>
        <v>[ATG]Council[ATG] Barbuda Council</v>
      </c>
      <c r="AW3" s="59" t="str">
        <f>C3&amp;H3&amp;A3</f>
        <v>3b[ATG] Other[ATG] Barbuda Council</v>
      </c>
      <c r="AX3" s="61"/>
      <c r="AY3" s="61"/>
      <c r="AZ3" s="62"/>
      <c r="BA3" s="62"/>
      <c r="BB3" s="62"/>
      <c r="BC3" s="63"/>
      <c r="BD3" s="64" t="s">
        <v>168</v>
      </c>
      <c r="BE3" s="47"/>
      <c r="BF3" s="64" t="s">
        <v>154</v>
      </c>
      <c r="BG3" s="64" t="s">
        <v>152</v>
      </c>
      <c r="BH3" s="64" t="s">
        <v>153</v>
      </c>
      <c r="BI3" s="64"/>
      <c r="BJ3" s="64"/>
      <c r="BK3" s="47"/>
      <c r="BL3" s="64" t="s">
        <v>154</v>
      </c>
      <c r="BM3" s="64" t="s">
        <v>152</v>
      </c>
      <c r="BN3" s="64" t="s">
        <v>153</v>
      </c>
      <c r="BO3" s="64" t="s">
        <v>151</v>
      </c>
      <c r="BP3" s="64" t="s">
        <v>155</v>
      </c>
      <c r="BQ3" s="64" t="s">
        <v>159</v>
      </c>
      <c r="BR3" s="64"/>
      <c r="BS3" s="64"/>
      <c r="BT3" s="64"/>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"[ATG] Barbuda Council"</v>
      </c>
      <c r="CU3" s="70" t="str">
        <f>CHAR(34)&amp;"rgn_"&amp;R3&amp;CHAR(34)</f>
        <v>"rgn_North America"</v>
      </c>
      <c r="CV3" s="48" t="str">
        <f>CHAR(34)&amp;D3&amp;CHAR(34)</f>
        <v>"https://upload.wikimedia.org/wikipedia/commons/thumb/c/c3/Flag_of_Barbuda.svg/640px-Flag_of_Barbuda.svg.png"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"lets14",</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"Animal",</v>
      </c>
      <c r="EG3" s="48" t="str">
        <f>IF(Z3="y",CHAR(34)&amp;Z$1&amp;CHAR(34)&amp;",","")</f>
        <v>"Bird",</v>
      </c>
      <c r="EH3" s="48" t="str">
        <f>IF(AA3="y",CHAR(34)&amp;AA$1&amp;CHAR(34)&amp;",","")</f>
        <v/>
      </c>
      <c r="EI3" s="48" t="str">
        <f>IF(AB3="y",CHAR(34)&amp;AB$1&amp;CHAR(34)&amp;",","")</f>
        <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"002BLU",</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"Council"</v>
      </c>
      <c r="GS3" s="48" t="str">
        <f>SUBSTITUTE("["&amp;_xlfn.CONCAT(CW3:GN3)&amp;"]",",]","]")</f>
        <v>["5+Colo","words2","lets14","startB","year00","allhor","3Bands","Horizo","Circle","Animal","Bird","HasSun","Center","001RED","002BLU","003GRE","myrEQ","NoStar"]</v>
      </c>
      <c r="GT3" s="48" t="str">
        <f>IF(BL3&lt;&gt;"",CHAR(34)&amp;"cl_"&amp;BL3&amp;CHAR(34)&amp;",","")</f>
        <v>"cl_RED",</v>
      </c>
      <c r="GU3" s="48" t="str">
        <f>IF(BM3&lt;&gt;"",CHAR(34)&amp;"cl_"&amp;BM3&amp;CHAR(34)&amp;",","")</f>
        <v>"cl_BLU",</v>
      </c>
      <c r="GV3" s="48" t="str">
        <f>IF(BN3&lt;&gt;"",CHAR(34)&amp;"cl_"&amp;BN3&amp;CHAR(34)&amp;",","")</f>
        <v>"cl_GRE",</v>
      </c>
      <c r="GW3" s="48" t="str">
        <f>IF(BO3&lt;&gt;"",CHAR(34)&amp;"cl_"&amp;BO3&amp;CHAR(34)&amp;",","")</f>
        <v>"cl_BLA",</v>
      </c>
      <c r="GX3" s="48" t="str">
        <f>IF(BP3&lt;&gt;"",CHAR(34)&amp;"cl_"&amp;BP3&amp;CHAR(34)&amp;",","")</f>
        <v>"cl_YEL",</v>
      </c>
      <c r="GY3" s="48" t="str">
        <f>IF(BQ3&lt;&gt;"",CHAR(34)&amp;"cl_"&amp;BQ3&amp;CHAR(34)&amp;",","")</f>
        <v>"cl_WHI",</v>
      </c>
      <c r="GZ3" s="48" t="str">
        <f>IF(BR3&lt;&gt;"",CHAR(34)&amp;"cl_"&amp;BR3&amp;CHAR(34)&amp;",","")</f>
        <v/>
      </c>
      <c r="HA3" s="48" t="str">
        <f>IF(BS3&lt;&gt;"",CHAR(34)&amp;"cl_"&amp;BS3&amp;CHAR(34)&amp;",","")</f>
        <v/>
      </c>
      <c r="HB3" s="48" t="str">
        <f>IF(BT3&lt;&gt;"",CHAR(34)&amp;"cl_"&amp;BT3&amp;CHAR(34)&amp;",","")</f>
        <v/>
      </c>
      <c r="HC3" s="48" t="str">
        <f>SUBSTITUTE("["&amp;_xlfn.CONCAT(GT3:HB3)&amp;"]",",]","]")</f>
        <v>["cl_RED","cl_BLU","cl_GRE","cl_BLA","cl_YEL","cl_WHI"]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{couname:"[ATG] Barbuda Council",year:"2018",region:"rgn_North America",Colors:["cl_RED","cl_BLU","cl_GRE","cl_BLA","cl_YEL","cl_WHI"],Items:["5+Colo","words2","lets14","startB","year00","allhor","3Bands","Horizo","Circle","Animal","Bird","HasSun","Center","001RED","002BLU","003GRE","myrEQ","NoStar"],Flag:"https://upload.wikimedia.org/wikipedia/commons/thumb/c/c3/Flag_of_Barbuda.svg/640px-Flag_of_Barbuda.svg.png",HDFlag:"https://upload.wikimedia.org/wikipedia/commons/thumb/c/c3/Flag_of_Barbuda.svg/2560px-Flag_of_Barbuda.svg.png",type:"Council", describe: "\nGreen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 isnew:".", links: "https://www.crwflags.com/fotw/flags/ag-bb.html"},</v>
      </c>
      <c r="HG3" s="73" t="str">
        <f>"{couname:"&amp;CT3&amp;(IF(HK3&lt;&gt;"",",subtype:"&amp;CHAR(34)&amp;HK3&amp;CHAR(34),""))&amp;",year:"&amp;HJ3&amp;",region:"&amp;CU3&amp;",Colors:"&amp;HC3&amp;",Items:"&amp;GS3&amp;",Flag:"&amp;CV3&amp;",HDFlag:"&amp;CHAR(34)&amp;E3&amp;CHAR(34)&amp;",type:"&amp;GP3&amp;", describe: "&amp;HI3&amp;", links: "&amp;HL3&amp;"},"</f>
        <v>{couname:"[ATG] Barbuda Council",year:"2018",region:"rgn_North America",Colors:["cl_RED","cl_BLU","cl_GRE","cl_BLA","cl_YEL","cl_WHI"],Items:["5+Colo","words2","lets14","startB","year00","allhor","3Bands","Horizo","Circle","Animal","Bird","HasSun","Center","001RED","002BLU","003GRE","myrEQ","NoStar"],Flag:"https://upload.wikimedia.org/wikipedia/commons/thumb/c/c3/Flag_of_Barbuda.svg/640px-Flag_of_Barbuda.svg.png",HDFlag:"https://upload.wikimedia.org/wikipedia/commons/thumb/c/c3/Flag_of_Barbuda.svg/2560px-Flag_of_Barbuda.svg.png",type:"Council", describe: "\nGreen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 links: "https://www.crwflags.com/fotw/flags/ag-bb.html"},</v>
      </c>
      <c r="HH3" s="48" t="str">
        <f>IF(P3&lt;&gt;"",CHAR(34)&amp;"\n"&amp;P3&amp;CHAR(34),CHAR(34)&amp;CHAR(34))</f>
        <v>"\nGreen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v>
      </c>
      <c r="HI3" s="48" t="str">
        <f>IF(J3=0,CHAR(34)&amp;CHAR(34),HH3)</f>
        <v>"\nGreen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v>
      </c>
      <c r="HJ3" s="48" t="str">
        <f>CHAR(34)&amp;O3&amp;CHAR(34)</f>
        <v>"2018"</v>
      </c>
      <c r="HL3" s="48" t="str">
        <f>CHAR(34)&amp;I3&amp;CHAR(34)</f>
        <v>"https://www.crwflags.com/fotw/flags/ag-bb.html"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{"couname":"[ATG] Barbuda Council","subtype":"[ATG] Other","year":"2018","region":"rgn_North America","Colors":["cl_RED","cl_BLU","cl_GRE","cl_BLA","cl_YEL","cl_WHI"],"Items":["5+Colo","words2","lets14","startB","year00","allhor","3Bands","Horizo","Circle","Animal","Bird","HasSun","Center","001RED","002BLU","003GRE","myrEQ","NoStar"],"Flag":"https://upload.wikimedia.org/wikipedia/commons/thumb/c/c3/Flag_of_Barbuda.svg/640px-Flag_of_Barbuda.svg.png","HDFlag":"https://upload.wikimedia.org/wikipedia/commons/thumb/c/c3/Flag_of_Barbuda.svg/2560px-Flag_of_Barbuda.svg.png","type":"Council", "describe": "\nGreen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 "isnew": ".", "links": "https://www.crwflags.com/fotw/flags/ag-bb.html"},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{"couname":"[ATG] Barbuda Council","subtype":"[ATG] Other","year":"2018","region":"rgn_North America","Colors":["cl_RED","cl_BLU","cl_GRE","cl_BLA","cl_YEL","cl_WHI"],"Items":["5+Colo","words2","lets14","startB","year00","allhor","3Bands","Horizo","Circle","Animal","Bird","HasSun","Center","001RED","002BLU","003GRE","myrEQ","NoStar"],"Flag":"https://upload.wikimedia.org/wikipedia/commons/thumb/c/c3/Flag_of_Barbuda.svg/640px-Flag_of_Barbuda.svg.png","HDFlag":"https://upload.wikimedia.org/wikipedia/commons/thumb/c/c3/Flag_of_Barbuda.svg/2560px-Flag_of_Barbuda.svg.png","type":"Council", "describe": "\nGreen represents our land and growth\nRed represents the passion, power and love of country\nYellow represents hope signifies by the rising sun\nBlue represents the sea /ocean that feeds and sustains us; it also represents the tranquility of our island.\nBlack frigate bird flying into the sun represents the determination and freedom of Barbudans.", "isnew": ".", "links": "https://www.crwflags.com/fotw/flags/ag-bb.html"},</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http://mkweb.bcgsc.ca/color-summarizer/?url=https://upload.wikimedia.org/wikipedia/commons/thumb/c/c3/Flag_of_Barbuda.svg/640px-Flag_of_Barbuda.svg.png&amp;precision=low&amp;num_clusters=6&amp;text=1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{"url":"http://mkweb.bcgsc.ca/color-summarizer/?url=https://upload.wikimedia.org/wikipedia/commons/thumb/c/c3/Flag_of_Barbuda.svg/640px-Flag_of_Barbuda.svg.png&amp;precision=low&amp;num_clusters=6&amp;text=1","name":"[ATG] Barbuda Council"},</v>
      </c>
      <c r="IY3" s="48">
        <v>1243</v>
      </c>
    </row>
  </sheetData>
  <autoFilter ref="A1:IY1" xr:uid="{A1051193-A95B-4CFB-A73C-F0184620C81F}">
    <sortState xmlns:xlrd2="http://schemas.microsoft.com/office/spreadsheetml/2017/richdata2" ref="A2:IY1">
      <sortCondition ref="AW1"/>
    </sortState>
  </autoFilter>
  <conditionalFormatting sqref="H1 CW1:GS1 IA1:IB1">
    <cfRule type="cellIs" dxfId="4465" priority="118" operator="greaterThan">
      <formula>0</formula>
    </cfRule>
  </conditionalFormatting>
  <conditionalFormatting sqref="H1 H4:H1048576">
    <cfRule type="cellIs" dxfId="4464" priority="84" stopIfTrue="1" operator="notEqual">
      <formula>""</formula>
    </cfRule>
  </conditionalFormatting>
  <conditionalFormatting sqref="T1:BK1">
    <cfRule type="cellIs" dxfId="4463" priority="121" operator="greaterThan">
      <formula>0</formula>
    </cfRule>
  </conditionalFormatting>
  <conditionalFormatting sqref="BV1:BW1 BV4:BW1048576">
    <cfRule type="cellIs" dxfId="4462" priority="120" operator="equal">
      <formula>"nc"</formula>
    </cfRule>
  </conditionalFormatting>
  <conditionalFormatting sqref="HF1:HG1">
    <cfRule type="cellIs" dxfId="4461" priority="122" operator="greaterThan">
      <formula>0</formula>
    </cfRule>
  </conditionalFormatting>
  <conditionalFormatting sqref="HK1">
    <cfRule type="cellIs" dxfId="4460" priority="119" operator="greaterThan">
      <formula>0</formula>
    </cfRule>
  </conditionalFormatting>
  <conditionalFormatting sqref="HP1:HX1">
    <cfRule type="cellIs" dxfId="4459" priority="96" operator="equal">
      <formula>"PIN"</formula>
    </cfRule>
    <cfRule type="cellIs" dxfId="4458" priority="97" operator="equal">
      <formula>"ORA"</formula>
    </cfRule>
    <cfRule type="cellIs" dxfId="4457" priority="98" operator="equal">
      <formula>"GRA"</formula>
    </cfRule>
    <cfRule type="cellIs" dxfId="4456" priority="99" operator="equal">
      <formula>"PUR"</formula>
    </cfRule>
    <cfRule type="cellIs" dxfId="4455" priority="100" operator="equal">
      <formula>"BRO"</formula>
    </cfRule>
    <cfRule type="cellIs" dxfId="4454" priority="101" operator="equal">
      <formula>"YEL"</formula>
    </cfRule>
    <cfRule type="cellIs" dxfId="4453" priority="102" operator="equal">
      <formula>"BLU"</formula>
    </cfRule>
    <cfRule type="cellIs" dxfId="4452" priority="103" operator="equal">
      <formula>"WHI"</formula>
    </cfRule>
    <cfRule type="cellIs" dxfId="4451" priority="104" operator="equal">
      <formula>"GRE"</formula>
    </cfRule>
    <cfRule type="cellIs" dxfId="4450" priority="105" operator="equal">
      <formula>"RED"</formula>
    </cfRule>
    <cfRule type="cellIs" dxfId="4449" priority="106" operator="equal">
      <formula>"BLA"</formula>
    </cfRule>
  </conditionalFormatting>
  <conditionalFormatting sqref="IC1:IK1">
    <cfRule type="cellIs" dxfId="4448" priority="107" operator="equal">
      <formula>"PIN"</formula>
    </cfRule>
    <cfRule type="cellIs" dxfId="4447" priority="108" operator="equal">
      <formula>"ORA"</formula>
    </cfRule>
    <cfRule type="cellIs" dxfId="4446" priority="109" operator="equal">
      <formula>"GRA"</formula>
    </cfRule>
    <cfRule type="cellIs" dxfId="4445" priority="110" operator="equal">
      <formula>"PUR"</formula>
    </cfRule>
    <cfRule type="cellIs" dxfId="4444" priority="111" operator="equal">
      <formula>"BRO"</formula>
    </cfRule>
    <cfRule type="cellIs" dxfId="4443" priority="112" operator="equal">
      <formula>"YEL"</formula>
    </cfRule>
    <cfRule type="cellIs" dxfId="4442" priority="113" operator="equal">
      <formula>"BLU"</formula>
    </cfRule>
    <cfRule type="cellIs" dxfId="4441" priority="114" operator="equal">
      <formula>"WHI"</formula>
    </cfRule>
    <cfRule type="cellIs" dxfId="4440" priority="115" operator="equal">
      <formula>"GRE"</formula>
    </cfRule>
    <cfRule type="cellIs" dxfId="4439" priority="116" operator="equal">
      <formula>"RED"</formula>
    </cfRule>
    <cfRule type="cellIs" dxfId="4438" priority="117" operator="equal">
      <formula>"BLA"</formula>
    </cfRule>
  </conditionalFormatting>
  <conditionalFormatting sqref="IO1:IW1">
    <cfRule type="cellIs" dxfId="4437" priority="85" operator="equal">
      <formula>"PIN"</formula>
    </cfRule>
    <cfRule type="cellIs" dxfId="4436" priority="86" operator="equal">
      <formula>"ORA"</formula>
    </cfRule>
    <cfRule type="cellIs" dxfId="4435" priority="87" operator="equal">
      <formula>"GRA"</formula>
    </cfRule>
    <cfRule type="cellIs" dxfId="4434" priority="88" operator="equal">
      <formula>"PUR"</formula>
    </cfRule>
    <cfRule type="cellIs" dxfId="4433" priority="89" operator="equal">
      <formula>"BRO"</formula>
    </cfRule>
    <cfRule type="cellIs" dxfId="4432" priority="90" operator="equal">
      <formula>"YEL"</formula>
    </cfRule>
    <cfRule type="cellIs" dxfId="4431" priority="91" operator="equal">
      <formula>"BLU"</formula>
    </cfRule>
    <cfRule type="cellIs" dxfId="4430" priority="92" operator="equal">
      <formula>"WHI"</formula>
    </cfRule>
    <cfRule type="cellIs" dxfId="4429" priority="93" operator="equal">
      <formula>"GRE"</formula>
    </cfRule>
    <cfRule type="cellIs" dxfId="4428" priority="94" operator="equal">
      <formula>"RED"</formula>
    </cfRule>
    <cfRule type="cellIs" dxfId="4427" priority="95" operator="equal">
      <formula>"BLA"</formula>
    </cfRule>
  </conditionalFormatting>
  <conditionalFormatting sqref="H2">
    <cfRule type="cellIs" dxfId="4426" priority="78" stopIfTrue="1" operator="notEqual">
      <formula>""</formula>
    </cfRule>
  </conditionalFormatting>
  <conditionalFormatting sqref="AZ2:BU2">
    <cfRule type="cellIs" dxfId="4425" priority="66" operator="equal">
      <formula>"PIN"</formula>
    </cfRule>
    <cfRule type="cellIs" dxfId="4424" priority="67" operator="equal">
      <formula>"ORA"</formula>
    </cfRule>
    <cfRule type="cellIs" dxfId="4423" priority="68" operator="equal">
      <formula>"GRA"</formula>
    </cfRule>
    <cfRule type="cellIs" dxfId="4422" priority="69" operator="equal">
      <formula>"PUR"</formula>
    </cfRule>
    <cfRule type="cellIs" dxfId="4421" priority="70" operator="equal">
      <formula>"BRO"</formula>
    </cfRule>
    <cfRule type="cellIs" dxfId="4420" priority="71" operator="equal">
      <formula>"YEL"</formula>
    </cfRule>
    <cfRule type="cellIs" dxfId="4419" priority="72" operator="equal">
      <formula>"BLU"</formula>
    </cfRule>
    <cfRule type="cellIs" dxfId="4418" priority="73" operator="equal">
      <formula>"WHI"</formula>
    </cfRule>
    <cfRule type="cellIs" dxfId="4417" priority="74" operator="equal">
      <formula>"GRE"</formula>
    </cfRule>
    <cfRule type="cellIs" dxfId="4416" priority="75" operator="equal">
      <formula>"RED"</formula>
    </cfRule>
    <cfRule type="cellIs" dxfId="4415" priority="76" operator="equal">
      <formula>"BLA"</formula>
    </cfRule>
  </conditionalFormatting>
  <conditionalFormatting sqref="BV2">
    <cfRule type="cellIs" dxfId="4414" priority="79" operator="equal">
      <formula>"nc"</formula>
    </cfRule>
  </conditionalFormatting>
  <conditionalFormatting sqref="BZ2:CA2 CD2:CF2">
    <cfRule type="cellIs" dxfId="4413" priority="77" operator="greaterThan">
      <formula>0</formula>
    </cfRule>
  </conditionalFormatting>
  <conditionalFormatting sqref="R2 CU2">
    <cfRule type="cellIs" dxfId="4412" priority="65" operator="greaterThan">
      <formula>0</formula>
    </cfRule>
  </conditionalFormatting>
  <conditionalFormatting sqref="T2:AS2 CH2:CS2">
    <cfRule type="cellIs" dxfId="4411" priority="49" stopIfTrue="1" operator="equal">
      <formula>"n"</formula>
    </cfRule>
    <cfRule type="cellIs" dxfId="4410" priority="50" stopIfTrue="1" operator="equal">
      <formula>"y"</formula>
    </cfRule>
    <cfRule type="cellIs" dxfId="4409" priority="51" operator="greaterThan">
      <formula>0</formula>
    </cfRule>
  </conditionalFormatting>
  <conditionalFormatting sqref="AZ2:BB2">
    <cfRule type="expression" dxfId="4408" priority="48">
      <formula>$AT2=0</formula>
    </cfRule>
  </conditionalFormatting>
  <conditionalFormatting sqref="BX2:CA2 CD2:CF2">
    <cfRule type="cellIs" dxfId="4407" priority="52" operator="equal">
      <formula>"y"</formula>
    </cfRule>
    <cfRule type="cellIs" dxfId="4406" priority="54" operator="equal">
      <formula>"PIN"</formula>
    </cfRule>
    <cfRule type="cellIs" dxfId="4405" priority="55" operator="equal">
      <formula>"ORA"</formula>
    </cfRule>
    <cfRule type="cellIs" dxfId="4404" priority="56" operator="equal">
      <formula>"GRA"</formula>
    </cfRule>
    <cfRule type="cellIs" dxfId="4403" priority="57" operator="equal">
      <formula>"PUR"</formula>
    </cfRule>
    <cfRule type="cellIs" dxfId="4402" priority="58" operator="equal">
      <formula>"BRO"</formula>
    </cfRule>
    <cfRule type="cellIs" dxfId="4401" priority="59" operator="equal">
      <formula>"YEL"</formula>
    </cfRule>
    <cfRule type="cellIs" dxfId="4400" priority="60" operator="equal">
      <formula>"BLU"</formula>
    </cfRule>
    <cfRule type="cellIs" dxfId="4399" priority="61" operator="equal">
      <formula>"WHI"</formula>
    </cfRule>
    <cfRule type="cellIs" dxfId="4398" priority="62" operator="equal">
      <formula>"GRE"</formula>
    </cfRule>
    <cfRule type="cellIs" dxfId="4397" priority="63" operator="equal">
      <formula>"RED"</formula>
    </cfRule>
    <cfRule type="cellIs" dxfId="4396" priority="64" operator="equal">
      <formula>"BLA"</formula>
    </cfRule>
  </conditionalFormatting>
  <conditionalFormatting sqref="IC2:IK2">
    <cfRule type="expression" dxfId="4395"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394" priority="42" stopIfTrue="1" operator="notEqual">
      <formula>""</formula>
    </cfRule>
  </conditionalFormatting>
  <conditionalFormatting sqref="BV3">
    <cfRule type="cellIs" dxfId="4393" priority="43" operator="equal">
      <formula>"nc"</formula>
    </cfRule>
  </conditionalFormatting>
  <conditionalFormatting sqref="R3 CU3">
    <cfRule type="cellIs" dxfId="4392" priority="41" operator="greaterThan">
      <formula>0</formula>
    </cfRule>
  </conditionalFormatting>
  <conditionalFormatting sqref="T3:AS3 CH3:CS3">
    <cfRule type="cellIs" dxfId="4391" priority="37" stopIfTrue="1" operator="equal">
      <formula>"n"</formula>
    </cfRule>
    <cfRule type="cellIs" dxfId="4390" priority="38" stopIfTrue="1" operator="equal">
      <formula>"y"</formula>
    </cfRule>
    <cfRule type="cellIs" dxfId="4389" priority="39" operator="greaterThan">
      <formula>0</formula>
    </cfRule>
  </conditionalFormatting>
  <conditionalFormatting sqref="AZ3:BB3">
    <cfRule type="expression" dxfId="4388" priority="24">
      <formula>$AT3=0</formula>
    </cfRule>
  </conditionalFormatting>
  <conditionalFormatting sqref="BX3:CA3 CD3:CF3 AZ3:BU3">
    <cfRule type="cellIs" dxfId="4387" priority="25" operator="equal">
      <formula>"PIN"</formula>
    </cfRule>
    <cfRule type="cellIs" dxfId="4386" priority="26" operator="equal">
      <formula>"ORA"</formula>
    </cfRule>
    <cfRule type="cellIs" dxfId="4385" priority="27" operator="equal">
      <formula>"GRA"</formula>
    </cfRule>
    <cfRule type="cellIs" dxfId="4384" priority="28" operator="equal">
      <formula>"PUR"</formula>
    </cfRule>
    <cfRule type="cellIs" dxfId="4383" priority="29" operator="equal">
      <formula>"BRO"</formula>
    </cfRule>
    <cfRule type="cellIs" dxfId="4382" priority="30" operator="equal">
      <formula>"YEL"</formula>
    </cfRule>
    <cfRule type="cellIs" dxfId="4381" priority="31" operator="equal">
      <formula>"BLU"</formula>
    </cfRule>
    <cfRule type="cellIs" dxfId="4380" priority="32" operator="equal">
      <formula>"WHI"</formula>
    </cfRule>
    <cfRule type="cellIs" dxfId="4379" priority="33" operator="equal">
      <formula>"GRE"</formula>
    </cfRule>
    <cfRule type="cellIs" dxfId="4378" priority="34" operator="equal">
      <formula>"RED"</formula>
    </cfRule>
    <cfRule type="cellIs" dxfId="4377" priority="35" operator="equal">
      <formula>"BLA"</formula>
    </cfRule>
  </conditionalFormatting>
  <conditionalFormatting sqref="BX3:CA3 CD3:CF3">
    <cfRule type="cellIs" dxfId="4376" priority="40" operator="equal">
      <formula>"y"</formula>
    </cfRule>
  </conditionalFormatting>
  <conditionalFormatting sqref="BZ3:CA3 CD3:CF3">
    <cfRule type="cellIs" dxfId="4375" priority="36" operator="greaterThan">
      <formula>0</formula>
    </cfRule>
  </conditionalFormatting>
  <conditionalFormatting sqref="IC3">
    <cfRule type="cellIs" dxfId="4374" priority="17" stopIfTrue="1" operator="greaterThan">
      <formula>0</formula>
    </cfRule>
  </conditionalFormatting>
  <conditionalFormatting sqref="ID3">
    <cfRule type="cellIs" dxfId="4373" priority="15" stopIfTrue="1" operator="greaterThan">
      <formula>0</formula>
    </cfRule>
  </conditionalFormatting>
  <conditionalFormatting sqref="II3 IE3:IF3">
    <cfRule type="cellIs" dxfId="4372" priority="22" operator="greaterThan">
      <formula>0</formula>
    </cfRule>
  </conditionalFormatting>
  <conditionalFormatting sqref="II3 IF3">
    <cfRule type="cellIs" dxfId="4371" priority="16" stopIfTrue="1" operator="greaterThan">
      <formula>0</formula>
    </cfRule>
  </conditionalFormatting>
  <conditionalFormatting sqref="IG3">
    <cfRule type="cellIs" dxfId="4370" priority="21" operator="greaterThan">
      <formula>0</formula>
    </cfRule>
  </conditionalFormatting>
  <conditionalFormatting sqref="IH3:II3">
    <cfRule type="cellIs" dxfId="4369" priority="20" operator="greaterThan">
      <formula>0</formula>
    </cfRule>
  </conditionalFormatting>
  <conditionalFormatting sqref="IJ3">
    <cfRule type="cellIs" dxfId="4368" priority="19" operator="greaterThan">
      <formula>0</formula>
    </cfRule>
  </conditionalFormatting>
  <conditionalFormatting sqref="IK3">
    <cfRule type="cellIs" dxfId="4367" priority="18" operator="greaterThan">
      <formula>0</formula>
    </cfRule>
  </conditionalFormatting>
  <conditionalFormatting sqref="IF3">
    <cfRule type="cellIs" dxfId="4366" priority="14" stopIfTrue="1" operator="greaterThan">
      <formula>0</formula>
    </cfRule>
  </conditionalFormatting>
  <conditionalFormatting sqref="IC3:IK3">
    <cfRule type="expression" dxfId="4365" priority="23">
      <formula>$IL3&gt;0</formula>
    </cfRule>
  </conditionalFormatting>
  <conditionalFormatting sqref="IM3">
    <cfRule type="cellIs" dxfId="4364" priority="13" operator="equal">
      <formula>0</formula>
    </cfRule>
  </conditionalFormatting>
  <conditionalFormatting sqref="BX3:CA3 CD3:CF3">
    <cfRule type="cellIs" dxfId="4363" priority="1" operator="equal">
      <formula>"y"</formula>
    </cfRule>
    <cfRule type="cellIs" dxfId="4362" priority="2" operator="equal">
      <formula>"PIN"</formula>
    </cfRule>
    <cfRule type="cellIs" dxfId="4361" priority="3" operator="equal">
      <formula>"ORA"</formula>
    </cfRule>
    <cfRule type="cellIs" dxfId="4360" priority="4" operator="equal">
      <formula>"GRA"</formula>
    </cfRule>
    <cfRule type="cellIs" dxfId="4359" priority="5" operator="equal">
      <formula>"PUR"</formula>
    </cfRule>
    <cfRule type="cellIs" dxfId="4358" priority="6" operator="equal">
      <formula>"BRO"</formula>
    </cfRule>
    <cfRule type="cellIs" dxfId="4357" priority="7" operator="equal">
      <formula>"YEL"</formula>
    </cfRule>
    <cfRule type="cellIs" dxfId="4356" priority="8" operator="equal">
      <formula>"BLU"</formula>
    </cfRule>
    <cfRule type="cellIs" dxfId="4355" priority="9" operator="equal">
      <formula>"WHI"</formula>
    </cfRule>
    <cfRule type="cellIs" dxfId="4354" priority="10" operator="equal">
      <formula>"GRE"</formula>
    </cfRule>
    <cfRule type="cellIs" dxfId="4353" priority="11" operator="equal">
      <formula>"RED"</formula>
    </cfRule>
    <cfRule type="cellIs" dxfId="4352"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1618"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1619"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12DCF-0A79-487F-8E3E-BEE651124CD9}">
  <sheetPr codeName="Sheet29"/>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1663</v>
      </c>
      <c r="B2" s="40" t="e" vm="7">
        <v>#VALUE!</v>
      </c>
      <c r="C2" s="41">
        <v>1</v>
      </c>
      <c r="D2" s="42" t="s">
        <v>1664</v>
      </c>
      <c r="E2" s="43" t="s">
        <v>1665</v>
      </c>
      <c r="F2" s="44" t="s">
        <v>163</v>
      </c>
      <c r="G2" s="45">
        <f>COUNTIF($A$1:$A$8305,A2)</f>
        <v>1</v>
      </c>
      <c r="H2" s="46"/>
      <c r="I2" s="47" t="s">
        <v>1666</v>
      </c>
      <c r="J2" s="48" t="str">
        <f>""</f>
        <v/>
      </c>
      <c r="K2" s="49">
        <v>24100</v>
      </c>
      <c r="L2" s="50">
        <v>169706</v>
      </c>
      <c r="M2" s="50" t="s">
        <v>1669</v>
      </c>
      <c r="N2" s="51" t="s">
        <v>231</v>
      </c>
      <c r="O2" s="52" t="s">
        <v>775</v>
      </c>
      <c r="P2" s="53" t="s">
        <v>1667</v>
      </c>
      <c r="Q2" s="54">
        <v>1</v>
      </c>
      <c r="R2" s="55" t="s">
        <v>231</v>
      </c>
      <c r="S2" s="56">
        <v>3</v>
      </c>
      <c r="T2" s="57" t="s">
        <v>165</v>
      </c>
      <c r="U2" s="58" t="s">
        <v>164</v>
      </c>
      <c r="V2" s="58" t="s">
        <v>164</v>
      </c>
      <c r="W2" s="58" t="s">
        <v>164</v>
      </c>
      <c r="X2" s="58" t="s">
        <v>165</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1Bonaire</v>
      </c>
      <c r="AX2" s="61" t="str">
        <f>_xlfn.TEXTJOIN(";",TRUE,AU2:AW2)</f>
        <v>1Bonaire</v>
      </c>
      <c r="AY2" s="61" t="s">
        <v>165</v>
      </c>
      <c r="AZ2" s="62" t="s">
        <v>154</v>
      </c>
      <c r="BA2" s="62"/>
      <c r="BB2" s="62"/>
      <c r="BC2" s="63"/>
      <c r="BD2" s="64" t="s">
        <v>152</v>
      </c>
      <c r="BE2" s="47"/>
      <c r="BF2" s="64" t="s">
        <v>155</v>
      </c>
      <c r="BG2" s="64" t="s">
        <v>159</v>
      </c>
      <c r="BH2" s="64" t="s">
        <v>152</v>
      </c>
      <c r="BI2" s="64"/>
      <c r="BJ2" s="64"/>
      <c r="BK2" s="47"/>
      <c r="BL2" s="64" t="s">
        <v>155</v>
      </c>
      <c r="BM2" s="64" t="s">
        <v>159</v>
      </c>
      <c r="BN2" s="64" t="s">
        <v>152</v>
      </c>
      <c r="BO2" s="64" t="s">
        <v>151</v>
      </c>
      <c r="BP2" s="64" t="s">
        <v>154</v>
      </c>
      <c r="BQ2" s="64"/>
      <c r="BR2" s="64"/>
      <c r="BS2" s="64"/>
      <c r="BT2" s="64"/>
      <c r="BU2" s="65"/>
      <c r="BV2" s="66" t="s">
        <v>164</v>
      </c>
      <c r="BW2" s="66" t="s">
        <v>174</v>
      </c>
      <c r="BX2" s="47"/>
      <c r="BY2" s="48" t="s">
        <v>165</v>
      </c>
      <c r="CB2" s="6" t="s">
        <v>1668</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n</v>
      </c>
      <c r="CQ2" s="59" t="str">
        <f>IF(AT2=1,"y","n")</f>
        <v>y</v>
      </c>
      <c r="CR2" s="59" t="str">
        <f>IF(AT2=2,"y","n")</f>
        <v>n</v>
      </c>
      <c r="CS2" s="59" t="str">
        <f>IF(AT2&gt;=3,"y","n")</f>
        <v>n</v>
      </c>
      <c r="CT2" s="69" t="str">
        <f>CHAR(34)&amp;A2&amp;CHAR(34)</f>
        <v>"Bonaire"</v>
      </c>
      <c r="CU2" s="70" t="str">
        <f>CHAR(34)&amp;"rgn_"&amp;R2&amp;CHAR(34)</f>
        <v>"rgn_North America"</v>
      </c>
      <c r="CV2" s="48" t="str">
        <f>CHAR(34)&amp;D2&amp;CHAR(34)</f>
        <v>"https://i.ibb.co/df8t0h1/Bonaire-Flag.png"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"001YEL",</v>
      </c>
      <c r="FR2" s="48" t="str">
        <f>IF(LEN(BG2)=3,CHAR(34)&amp;"002"&amp;BG2&amp;CHAR(34)&amp;",","")</f>
        <v>"002WHI",</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"dutchs",</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["5+Colo","lets07","startB","year19","dgband","alldia","3Bands","Diagon","Circle","Unequa","staRED","tcWHYE","NO_GRE","001YEL","002WHI","003BLU","myrBLU","island","dutchs","HasSta","1Stars"]</v>
      </c>
      <c r="GT2" s="48" t="str">
        <f>IF(BL2&lt;&gt;"",CHAR(34)&amp;"cl_"&amp;BL2&amp;CHAR(34)&amp;",","")</f>
        <v>"cl_YEL",</v>
      </c>
      <c r="GU2" s="48" t="str">
        <f>IF(BM2&lt;&gt;"",CHAR(34)&amp;"cl_"&amp;BM2&amp;CHAR(34)&amp;",","")</f>
        <v>"cl_WHI",</v>
      </c>
      <c r="GV2" s="48" t="str">
        <f>IF(BN2&lt;&gt;"",CHAR(34)&amp;"cl_"&amp;BN2&amp;CHAR(34)&amp;",","")</f>
        <v>"cl_BLU",</v>
      </c>
      <c r="GW2" s="48" t="str">
        <f>IF(BO2&lt;&gt;"",CHAR(34)&amp;"cl_"&amp;BO2&amp;CHAR(34)&amp;",","")</f>
        <v>"cl_BLA",</v>
      </c>
      <c r="GX2" s="48" t="str">
        <f>IF(BP2&lt;&gt;"",CHAR(34)&amp;"cl_"&amp;BP2&amp;CHAR(34)&amp;",","")</f>
        <v>"cl_RED",</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["cl_YEL","cl_WHI","cl_BLU","cl_BLA","cl_RED"]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{couname:"Bonaire",year:"1981 ",region:"rgn_North America",Colors:["cl_YEL","cl_WHI","cl_BLU","cl_BLA","cl_RED"],Items:["5+Colo","lets07","startB","year19","dgband","alldia","3Bands","Diagon","Circle","Unequa","staRED","tcWHYE","NO_GRE","001YEL","002WHI","003BLU","myrBLU","island","dutchs","HasSta","1Stars"],Flag:"https://i.ibb.co/df8t0h1/Bonaire-Flag.png",HDFlag:"https://upload.wikimedia.org/wikipedia/commons/thumb/1/1e/Flag_of_Bonaire.svg/2560px-Flag_of_Bonaire.svg.png",type:"", describe: "\nThe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 isnew:".", links: "https://en.wikipedia.org/wiki/Flag_of_Bonaire"},</v>
      </c>
      <c r="HG2" s="73" t="str">
        <f>"{couname:"&amp;CT2&amp;(IF(HK2&lt;&gt;"",",subtype:"&amp;CHAR(34)&amp;HK2&amp;CHAR(34),""))&amp;",year:"&amp;HJ2&amp;",region:"&amp;CU2&amp;",Colors:"&amp;HC2&amp;",Items:"&amp;GS2&amp;",Flag:"&amp;CV2&amp;",HDFlag:"&amp;CHAR(34)&amp;E2&amp;CHAR(34)&amp;",type:"&amp;GP2&amp;", describe: "&amp;HI2&amp;", links: "&amp;HL2&amp;"},"</f>
        <v>{couname:"Bonaire",year:"1981 ",region:"rgn_North America",Colors:["cl_YEL","cl_WHI","cl_BLU","cl_BLA","cl_RED"],Items:["5+Colo","lets07","startB","year19","dgband","alldia","3Bands","Diagon","Circle","Unequa","staRED","tcWHYE","NO_GRE","001YEL","002WHI","003BLU","myrBLU","island","dutchs","HasSta","1Stars"],Flag:"https://i.ibb.co/df8t0h1/Bonaire-Flag.png",HDFlag:"https://upload.wikimedia.org/wikipedia/commons/thumb/1/1e/Flag_of_Bonaire.svg/2560px-Flag_of_Bonaire.svg.png",type:"", describe: "\nThe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 links: "https://en.wikipedia.org/wiki/Flag_of_Bonaire"},</v>
      </c>
      <c r="HH2" s="48" t="str">
        <f>IF(P2&lt;&gt;"",CHAR(34)&amp;"\n"&amp;P2&amp;CHAR(34),CHAR(34)&amp;CHAR(34))</f>
        <v>"\nThe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v>
      </c>
      <c r="HI2" s="48" t="str">
        <f>IF(J2=0,CHAR(34)&amp;CHAR(34),HH2)</f>
        <v>"\nThe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v>
      </c>
      <c r="HJ2" s="48" t="str">
        <f>CHAR(34)&amp;O2&amp;CHAR(34)</f>
        <v>"1981 "</v>
      </c>
      <c r="HL2" s="48" t="str">
        <f>CHAR(34)&amp;I2&amp;CHAR(34)</f>
        <v>"https://en.wikipedia.org/wiki/Flag_of_Bonaire"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{"couname":"Bonaire","year":"1981 ","region":"rgn_North America","Colors":["cl_YEL","cl_WHI","cl_BLU","cl_BLA","cl_RED"],"Items":["5+Colo","lets07","startB","year19","dgband","alldia","3Bands","Diagon","Circle","Unequa","staRED","tcWHYE","NO_GRE","001YEL","002WHI","003BLU","myrBLU","island","dutchs","HasSta","1Stars"],"Flag":"https://i.ibb.co/df8t0h1/Bonaire-Flag.png","HDFlag":"https://upload.wikimedia.org/wikipedia/commons/thumb/1/1e/Flag_of_Bonaire.svg/2560px-Flag_of_Bonaire.svg.png","type":"", "describe": "\nThe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 "isnew": ".", "links": "https://en.wikipedia.org/wiki/Flag_of_Bonaire"},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{"couname":"Bonaire","year":"1981 ","region":"rgn_North America","Colors":["cl_YEL","cl_WHI","cl_BLU","cl_BLA","cl_RED"],"Items":["5+Colo","lets07","startB","year19","dgband","alldia","3Bands","Diagon","Circle","Unequa","staRED","tcWHYE","NO_GRE","001YEL","002WHI","003BLU","myrBLU","island","dutchs","HasSta","1Stars"],"Flag":"https://i.ibb.co/df8t0h1/Bonaire-Flag.png","HDFlag":"https://upload.wikimedia.org/wikipedia/commons/thumb/1/1e/Flag_of_Bonaire.svg/2560px-Flag_of_Bonaire.svg.png","type":"", "describe": "\nThe dark blue and yellow bands represent the sea and sun respectively while the dividing white strip represents the sky. The yellow band was formerly red as a reference to the Dutch flag, but was changed at some point to avoid having two separated sections of red (from the star). The coloured bands are separated by a white strip, inside of which is a black compass and a red six-pointed star. \n\nThe black compass represents the population of Bonaire as a seafaring people, while the arrows adjuting it symbolises equality in the four cardinal directions of the compass. The red six-pointed star represents the original six villages of Bonaire: Antriol, Nikiboko, Nort Saliña, Playa, Rincon and Tera Korá.", "isnew": ".", "links": "https://en.wikipedia.org/wiki/Flag_of_Bonaire"},</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http://mkweb.bcgsc.ca/color-summarizer/?url=https://i.ibb.co/df8t0h1/Bonaire-Flag.png&amp;precision=low&amp;num_clusters=5&amp;text=1</v>
      </c>
      <c r="IO2" s="48" t="str">
        <f>IF(HP2&lt;&gt;"",CHAR(34)&amp;"black"&amp;CHAR(34),"")</f>
        <v>"black"</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{"url":"http://mkweb.bcgsc.ca/color-summarizer/?url=https://i.ibb.co/df8t0h1/Bonaire-Flag.png&amp;precision=low&amp;num_clusters=5&amp;text=1","name":"Bonaire"},</v>
      </c>
      <c r="IY2" s="48">
        <v>28</v>
      </c>
    </row>
    <row r="3" spans="1:259" s="48" customFormat="1" ht="38.4" customHeight="1" thickBot="1" x14ac:dyDescent="0.35">
      <c r="A3" s="79" t="s">
        <v>1657</v>
      </c>
      <c r="B3" s="40" t="e" vm="8">
        <v>#VALUE!</v>
      </c>
      <c r="C3" s="41">
        <v>2</v>
      </c>
      <c r="D3" s="42" t="s">
        <v>1658</v>
      </c>
      <c r="E3" s="43" t="s">
        <v>1659</v>
      </c>
      <c r="F3" s="44" t="s">
        <v>163</v>
      </c>
      <c r="G3" s="45">
        <f>COUNTIF($A$1:$A$8333,A3)</f>
        <v>1</v>
      </c>
      <c r="H3" s="46"/>
      <c r="I3" s="47" t="s">
        <v>1660</v>
      </c>
      <c r="J3" s="48" t="str">
        <f>""</f>
        <v/>
      </c>
      <c r="K3" s="49"/>
      <c r="L3" s="50"/>
      <c r="M3" s="50"/>
      <c r="N3" s="51" t="s">
        <v>231</v>
      </c>
      <c r="O3" s="52" t="s">
        <v>1661</v>
      </c>
      <c r="P3" s="53" t="s">
        <v>1662</v>
      </c>
      <c r="Q3" s="54">
        <v>1</v>
      </c>
      <c r="R3" s="55" t="s">
        <v>231</v>
      </c>
      <c r="S3" s="56">
        <v>0</v>
      </c>
      <c r="T3" s="57" t="s">
        <v>164</v>
      </c>
      <c r="U3" s="58" t="s">
        <v>164</v>
      </c>
      <c r="V3" s="58" t="s">
        <v>164</v>
      </c>
      <c r="W3" s="58" t="s">
        <v>164</v>
      </c>
      <c r="X3" s="58" t="s">
        <v>165</v>
      </c>
      <c r="Y3" s="58" t="s">
        <v>164</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6</v>
      </c>
      <c r="AU3" s="59" t="s">
        <v>655</v>
      </c>
      <c r="AV3" s="59" t="str">
        <f>IF(LEFT(A3,1)="[",LEFT(A3,5)&amp;AU3&amp;A3,"")</f>
        <v>[BES]Neighborhood[BES] Antriol</v>
      </c>
      <c r="AW3" s="59" t="str">
        <f>C3&amp;H3&amp;A3</f>
        <v>2[BES] Antriol</v>
      </c>
      <c r="AX3" s="61"/>
      <c r="AY3" s="61"/>
      <c r="AZ3" s="62" t="s">
        <v>154</v>
      </c>
      <c r="BA3" s="62"/>
      <c r="BB3" s="62"/>
      <c r="BC3" s="63"/>
      <c r="BD3" s="64" t="s">
        <v>159</v>
      </c>
      <c r="BE3" s="47"/>
      <c r="BF3" s="64"/>
      <c r="BG3" s="64"/>
      <c r="BH3" s="64"/>
      <c r="BI3" s="64"/>
      <c r="BJ3" s="64"/>
      <c r="BK3" s="47"/>
      <c r="BL3" s="64" t="s">
        <v>159</v>
      </c>
      <c r="BM3" s="64" t="s">
        <v>154</v>
      </c>
      <c r="BN3" s="64" t="s">
        <v>151</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n</v>
      </c>
      <c r="CQ3" s="59" t="str">
        <f>IF(AT3=1,"y","n")</f>
        <v>n</v>
      </c>
      <c r="CR3" s="59" t="str">
        <f>IF(AT3=2,"y","n")</f>
        <v>n</v>
      </c>
      <c r="CS3" s="59" t="str">
        <f>IF(AT3&gt;=3,"y","n")</f>
        <v>y</v>
      </c>
      <c r="CT3" s="69" t="str">
        <f>CHAR(34)&amp;A3&amp;CHAR(34)</f>
        <v>"[BES] Antriol"</v>
      </c>
      <c r="CU3" s="70" t="str">
        <f>CHAR(34)&amp;"rgn_"&amp;R3&amp;CHAR(34)</f>
        <v>"rgn_North America"</v>
      </c>
      <c r="CV3" s="48" t="str">
        <f>CHAR(34)&amp;D3&amp;CHAR(34)</f>
        <v>"https://upload.wikimedia.org/wikipedia/commons/thumb/4/41/Flag_of_Antriol%2C_Bonaire_%28Netherlands%29.svg/640px-Flag_of_Antriol%2C_Bonaire_%28Netherlands%29.svg.png"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"staRED",</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
      </c>
      <c r="GN3" s="48" t="str">
        <f>IF(CS3="y",CHAR(34)&amp;CS$1&amp;CHAR(34)&amp;",","")</f>
        <v>"3+Star",</v>
      </c>
      <c r="GP3" s="48" t="str">
        <f>CHAR(34)&amp;AU3&amp;CHAR(34)</f>
        <v>"Neighborhood"</v>
      </c>
      <c r="GS3" s="48" t="str">
        <f>SUBSTITUTE("["&amp;_xlfn.CONCAT(CW3:GN3)&amp;"]",",]","]")</f>
        <v>["3Color","lets07","startA","LAEDHI","year00","NoBand","Circle","Center","staRED","NO_BLU","NO_GRE","NO_YEL","myrWHI","HasSta","3+Star"]</v>
      </c>
      <c r="GT3" s="48" t="str">
        <f>IF(BL3&lt;&gt;"",CHAR(34)&amp;"cl_"&amp;BL3&amp;CHAR(34)&amp;",","")</f>
        <v>"cl_WHI",</v>
      </c>
      <c r="GU3" s="48" t="str">
        <f>IF(BM3&lt;&gt;"",CHAR(34)&amp;"cl_"&amp;BM3&amp;CHAR(34)&amp;",","")</f>
        <v>"cl_RED",</v>
      </c>
      <c r="GV3" s="48" t="str">
        <f>IF(BN3&lt;&gt;"",CHAR(34)&amp;"cl_"&amp;BN3&amp;CHAR(34)&amp;",","")</f>
        <v>"cl_BLA",</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["cl_WHI","cl_RED","cl_BLA"]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{couname:"[BES] Antriol",year:"2022",region:"rgn_North America",Colors:["cl_WHI","cl_RED","cl_BLA"],Items:["3Color","lets07","startA","LAEDHI","year00","NoBand","Circle","Center","staRED","NO_BLU","NO_GRE","NO_YEL","myrWHI","HasSta","3+Star"],Flag:"https://upload.wikimedia.org/wikipedia/commons/thumb/4/41/Flag_of_Antriol%2C_Bonaire_%28Netherlands%29.svg/640px-Flag_of_Antriol%2C_Bonaire_%28Netherlands%29.svg.png",HDFlag:"https://upload.wikimedia.org/wikipedia/commons/thumb/4/41/Flag_of_Antriol%2C_Bonaire_%28Netherlands%29.svg/2400px-Flag_of_Antriol%2C_Bonaire_%28Netherlands%29.svg.png",type:"Neighborhood", describe: "\nThe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 isnew:".", links: "https://www.crwflags.com/fotw/flags/bq-bo.html"},</v>
      </c>
      <c r="HG3" s="73" t="str">
        <f>"{couname:"&amp;CT3&amp;(IF(HK3&lt;&gt;"",",subtype:"&amp;CHAR(34)&amp;HK3&amp;CHAR(34),""))&amp;",year:"&amp;HJ3&amp;",region:"&amp;CU3&amp;",Colors:"&amp;HC3&amp;",Items:"&amp;GS3&amp;",Flag:"&amp;CV3&amp;",HDFlag:"&amp;CHAR(34)&amp;E3&amp;CHAR(34)&amp;",type:"&amp;GP3&amp;", describe: "&amp;HI3&amp;", links: "&amp;HL3&amp;"},"</f>
        <v>{couname:"[BES] Antriol",year:"2022",region:"rgn_North America",Colors:["cl_WHI","cl_RED","cl_BLA"],Items:["3Color","lets07","startA","LAEDHI","year00","NoBand","Circle","Center","staRED","NO_BLU","NO_GRE","NO_YEL","myrWHI","HasSta","3+Star"],Flag:"https://upload.wikimedia.org/wikipedia/commons/thumb/4/41/Flag_of_Antriol%2C_Bonaire_%28Netherlands%29.svg/640px-Flag_of_Antriol%2C_Bonaire_%28Netherlands%29.svg.png",HDFlag:"https://upload.wikimedia.org/wikipedia/commons/thumb/4/41/Flag_of_Antriol%2C_Bonaire_%28Netherlands%29.svg/2400px-Flag_of_Antriol%2C_Bonaire_%28Netherlands%29.svg.png",type:"Neighborhood", describe: "\nThe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 links: "https://www.crwflags.com/fotw/flags/bq-bo.html"},</v>
      </c>
      <c r="HH3" s="48" t="str">
        <f>IF(P3&lt;&gt;"",CHAR(34)&amp;"\n"&amp;P3&amp;CHAR(34),CHAR(34)&amp;CHAR(34))</f>
        <v>"\nThe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v>
      </c>
      <c r="HI3" s="48" t="str">
        <f>IF(J3=0,CHAR(34)&amp;CHAR(34),HH3)</f>
        <v>"\nThe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v>
      </c>
      <c r="HJ3" s="48" t="str">
        <f>CHAR(34)&amp;O3&amp;CHAR(34)</f>
        <v>"2022"</v>
      </c>
      <c r="HL3" s="48" t="str">
        <f>CHAR(34)&amp;I3&amp;CHAR(34)</f>
        <v>"https://www.crwflags.com/fotw/flags/bq-bo.html"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{"couname":"[BES] Antriol","year":"2022","region":"rgn_North America","Colors":["cl_WHI","cl_RED","cl_BLA"],"Items":["3Color","lets07","startA","LAEDHI","year00","NoBand","Circle","Center","staRED","NO_BLU","NO_GRE","NO_YEL","myrWHI","HasSta","3+Star"],"Flag":"https://upload.wikimedia.org/wikipedia/commons/thumb/4/41/Flag_of_Antriol%2C_Bonaire_%28Netherlands%29.svg/640px-Flag_of_Antriol%2C_Bonaire_%28Netherlands%29.svg.png","HDFlag":"https://upload.wikimedia.org/wikipedia/commons/thumb/4/41/Flag_of_Antriol%2C_Bonaire_%28Netherlands%29.svg/2400px-Flag_of_Antriol%2C_Bonaire_%28Netherlands%29.svg.png","type":"Neighborhood", "describe": "\nThe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 "isnew": ".", "links": "https://www.crwflags.com/fotw/flags/bq-bo.html"},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{"couname":"[BES] Antriol","year":"2022","region":"rgn_North America","Colors":["cl_WHI","cl_RED","cl_BLA"],"Items":["3Color","lets07","startA","LAEDHI","year00","NoBand","Circle","Center","staRED","NO_BLU","NO_GRE","NO_YEL","myrWHI","HasSta","3+Star"],"Flag":"https://upload.wikimedia.org/wikipedia/commons/thumb/4/41/Flag_of_Antriol%2C_Bonaire_%28Netherlands%29.svg/640px-Flag_of_Antriol%2C_Bonaire_%28Netherlands%29.svg.png","HDFlag":"https://upload.wikimedia.org/wikipedia/commons/thumb/4/41/Flag_of_Antriol%2C_Bonaire_%28Netherlands%29.svg/2400px-Flag_of_Antriol%2C_Bonaire_%28Netherlands%29.svg.png","type":"Neighborhood", "describe": "\nThe compass in the center comes from the Bonaire flag, to illustrate that Antriol is an important part of the whole of Bonaire and to emphasize the many families in Antriol who make their livings from the sea. The six stars represent the six original barios of Bonaire – Antriol, Rincon, Nikiboko, Nord’Saliña, Tera Korá, and Playa (Kralendijk). Since Antriol Is physically located in the center of Bonaire, the Antriol star is placed in the center of the compass, with the five other bario stars in a constellation around it, much as it is in the barios’ physical layout. The Antriol star is enlarged to signify it as the largest of all the original barios, as well as to encompass all of the many people of Antriol who have greatly contributed to its past or current culture – the town’s musicians, athletes, and other historically prominent citizens.", "isnew": ".", "links": "https://www.crwflags.com/fotw/flags/bq-bo.html"},</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http://mkweb.bcgsc.ca/color-summarizer/?url=https://upload.wikimedia.org/wikipedia/commons/thumb/4/41/Flag_of_Antriol%2C_Bonaire_%28Netherlands%29.svg/640px-Flag_of_Antriol%2C_Bonaire_%28Netherlands%29.svg.png&amp;precision=low&amp;num_clusters=3&amp;text=1</v>
      </c>
      <c r="IO3" s="48" t="str">
        <f>IF(HP3&lt;&gt;"",CHAR(34)&amp;"black"&amp;CHAR(34),"")</f>
        <v>"black"</v>
      </c>
      <c r="IP3" s="48" t="str">
        <f>IF(HQ3&lt;&gt;"",CHAR(34)&amp;"blue"&amp;CHAR(34),"")</f>
        <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4/41/Flag_of_Antriol%2C_Bonaire_%28Netherlands%29.svg/640px-Flag_of_Antriol%2C_Bonaire_%28Netherlands%29.svg.png&amp;precision=low&amp;num_clusters=3&amp;text=1","name":"[BES] Antriol"},</v>
      </c>
      <c r="IY3" s="48">
        <v>1503</v>
      </c>
    </row>
  </sheetData>
  <autoFilter ref="A1:IY1" xr:uid="{A1051193-A95B-4CFB-A73C-F0184620C81F}">
    <sortState xmlns:xlrd2="http://schemas.microsoft.com/office/spreadsheetml/2017/richdata2" ref="A2:IY1">
      <sortCondition ref="AW1"/>
    </sortState>
  </autoFilter>
  <conditionalFormatting sqref="H1 CW1:GS1 IA1:IB1">
    <cfRule type="cellIs" dxfId="4351" priority="118" operator="greaterThan">
      <formula>0</formula>
    </cfRule>
  </conditionalFormatting>
  <conditionalFormatting sqref="H1 H4:H1048576">
    <cfRule type="cellIs" dxfId="4350" priority="84" stopIfTrue="1" operator="notEqual">
      <formula>""</formula>
    </cfRule>
  </conditionalFormatting>
  <conditionalFormatting sqref="T1:BK1">
    <cfRule type="cellIs" dxfId="4349" priority="121" operator="greaterThan">
      <formula>0</formula>
    </cfRule>
  </conditionalFormatting>
  <conditionalFormatting sqref="BV1:BW1 BV4:BW1048576">
    <cfRule type="cellIs" dxfId="4348" priority="120" operator="equal">
      <formula>"nc"</formula>
    </cfRule>
  </conditionalFormatting>
  <conditionalFormatting sqref="HF1:HG1">
    <cfRule type="cellIs" dxfId="4347" priority="122" operator="greaterThan">
      <formula>0</formula>
    </cfRule>
  </conditionalFormatting>
  <conditionalFormatting sqref="HK1">
    <cfRule type="cellIs" dxfId="4346" priority="119" operator="greaterThan">
      <formula>0</formula>
    </cfRule>
  </conditionalFormatting>
  <conditionalFormatting sqref="HP1:HX1">
    <cfRule type="cellIs" dxfId="4345" priority="96" operator="equal">
      <formula>"PIN"</formula>
    </cfRule>
    <cfRule type="cellIs" dxfId="4344" priority="97" operator="equal">
      <formula>"ORA"</formula>
    </cfRule>
    <cfRule type="cellIs" dxfId="4343" priority="98" operator="equal">
      <formula>"GRA"</formula>
    </cfRule>
    <cfRule type="cellIs" dxfId="4342" priority="99" operator="equal">
      <formula>"PUR"</formula>
    </cfRule>
    <cfRule type="cellIs" dxfId="4341" priority="100" operator="equal">
      <formula>"BRO"</formula>
    </cfRule>
    <cfRule type="cellIs" dxfId="4340" priority="101" operator="equal">
      <formula>"YEL"</formula>
    </cfRule>
    <cfRule type="cellIs" dxfId="4339" priority="102" operator="equal">
      <formula>"BLU"</formula>
    </cfRule>
    <cfRule type="cellIs" dxfId="4338" priority="103" operator="equal">
      <formula>"WHI"</formula>
    </cfRule>
    <cfRule type="cellIs" dxfId="4337" priority="104" operator="equal">
      <formula>"GRE"</formula>
    </cfRule>
    <cfRule type="cellIs" dxfId="4336" priority="105" operator="equal">
      <formula>"RED"</formula>
    </cfRule>
    <cfRule type="cellIs" dxfId="4335" priority="106" operator="equal">
      <formula>"BLA"</formula>
    </cfRule>
  </conditionalFormatting>
  <conditionalFormatting sqref="IC1:IK1">
    <cfRule type="cellIs" dxfId="4334" priority="107" operator="equal">
      <formula>"PIN"</formula>
    </cfRule>
    <cfRule type="cellIs" dxfId="4333" priority="108" operator="equal">
      <formula>"ORA"</formula>
    </cfRule>
    <cfRule type="cellIs" dxfId="4332" priority="109" operator="equal">
      <formula>"GRA"</formula>
    </cfRule>
    <cfRule type="cellIs" dxfId="4331" priority="110" operator="equal">
      <formula>"PUR"</formula>
    </cfRule>
    <cfRule type="cellIs" dxfId="4330" priority="111" operator="equal">
      <formula>"BRO"</formula>
    </cfRule>
    <cfRule type="cellIs" dxfId="4329" priority="112" operator="equal">
      <formula>"YEL"</formula>
    </cfRule>
    <cfRule type="cellIs" dxfId="4328" priority="113" operator="equal">
      <formula>"BLU"</formula>
    </cfRule>
    <cfRule type="cellIs" dxfId="4327" priority="114" operator="equal">
      <formula>"WHI"</formula>
    </cfRule>
    <cfRule type="cellIs" dxfId="4326" priority="115" operator="equal">
      <formula>"GRE"</formula>
    </cfRule>
    <cfRule type="cellIs" dxfId="4325" priority="116" operator="equal">
      <formula>"RED"</formula>
    </cfRule>
    <cfRule type="cellIs" dxfId="4324" priority="117" operator="equal">
      <formula>"BLA"</formula>
    </cfRule>
  </conditionalFormatting>
  <conditionalFormatting sqref="IO1:IW1">
    <cfRule type="cellIs" dxfId="4323" priority="85" operator="equal">
      <formula>"PIN"</formula>
    </cfRule>
    <cfRule type="cellIs" dxfId="4322" priority="86" operator="equal">
      <formula>"ORA"</formula>
    </cfRule>
    <cfRule type="cellIs" dxfId="4321" priority="87" operator="equal">
      <formula>"GRA"</formula>
    </cfRule>
    <cfRule type="cellIs" dxfId="4320" priority="88" operator="equal">
      <formula>"PUR"</formula>
    </cfRule>
    <cfRule type="cellIs" dxfId="4319" priority="89" operator="equal">
      <formula>"BRO"</formula>
    </cfRule>
    <cfRule type="cellIs" dxfId="4318" priority="90" operator="equal">
      <formula>"YEL"</formula>
    </cfRule>
    <cfRule type="cellIs" dxfId="4317" priority="91" operator="equal">
      <formula>"BLU"</formula>
    </cfRule>
    <cfRule type="cellIs" dxfId="4316" priority="92" operator="equal">
      <formula>"WHI"</formula>
    </cfRule>
    <cfRule type="cellIs" dxfId="4315" priority="93" operator="equal">
      <formula>"GRE"</formula>
    </cfRule>
    <cfRule type="cellIs" dxfId="4314" priority="94" operator="equal">
      <formula>"RED"</formula>
    </cfRule>
    <cfRule type="cellIs" dxfId="4313" priority="95" operator="equal">
      <formula>"BLA"</formula>
    </cfRule>
  </conditionalFormatting>
  <conditionalFormatting sqref="H3">
    <cfRule type="cellIs" dxfId="4312" priority="78" stopIfTrue="1" operator="notEqual">
      <formula>""</formula>
    </cfRule>
  </conditionalFormatting>
  <conditionalFormatting sqref="BV3">
    <cfRule type="cellIs" dxfId="4311" priority="79" operator="equal">
      <formula>"nc"</formula>
    </cfRule>
  </conditionalFormatting>
  <conditionalFormatting sqref="R3 CU3">
    <cfRule type="cellIs" dxfId="4310" priority="77" operator="greaterThan">
      <formula>0</formula>
    </cfRule>
  </conditionalFormatting>
  <conditionalFormatting sqref="T3:AS3 CH3:CS3">
    <cfRule type="cellIs" dxfId="4309" priority="73" stopIfTrue="1" operator="equal">
      <formula>"n"</formula>
    </cfRule>
    <cfRule type="cellIs" dxfId="4308" priority="74" stopIfTrue="1" operator="equal">
      <formula>"y"</formula>
    </cfRule>
    <cfRule type="cellIs" dxfId="4307" priority="75" operator="greaterThan">
      <formula>0</formula>
    </cfRule>
  </conditionalFormatting>
  <conditionalFormatting sqref="AZ3:BB3">
    <cfRule type="expression" dxfId="4306" priority="60">
      <formula>$AT3=0</formula>
    </cfRule>
  </conditionalFormatting>
  <conditionalFormatting sqref="BX3:CA3 CD3:CF3 AZ3:BU3">
    <cfRule type="cellIs" dxfId="4305" priority="61" operator="equal">
      <formula>"PIN"</formula>
    </cfRule>
    <cfRule type="cellIs" dxfId="4304" priority="62" operator="equal">
      <formula>"ORA"</formula>
    </cfRule>
    <cfRule type="cellIs" dxfId="4303" priority="63" operator="equal">
      <formula>"GRA"</formula>
    </cfRule>
    <cfRule type="cellIs" dxfId="4302" priority="64" operator="equal">
      <formula>"PUR"</formula>
    </cfRule>
    <cfRule type="cellIs" dxfId="4301" priority="65" operator="equal">
      <formula>"BRO"</formula>
    </cfRule>
    <cfRule type="cellIs" dxfId="4300" priority="66" operator="equal">
      <formula>"YEL"</formula>
    </cfRule>
    <cfRule type="cellIs" dxfId="4299" priority="67" operator="equal">
      <formula>"BLU"</formula>
    </cfRule>
    <cfRule type="cellIs" dxfId="4298" priority="68" operator="equal">
      <formula>"WHI"</formula>
    </cfRule>
    <cfRule type="cellIs" dxfId="4297" priority="69" operator="equal">
      <formula>"GRE"</formula>
    </cfRule>
    <cfRule type="cellIs" dxfId="4296" priority="70" operator="equal">
      <formula>"RED"</formula>
    </cfRule>
    <cfRule type="cellIs" dxfId="4295" priority="71" operator="equal">
      <formula>"BLA"</formula>
    </cfRule>
  </conditionalFormatting>
  <conditionalFormatting sqref="BX3:CA3 CD3:CF3">
    <cfRule type="cellIs" dxfId="4294" priority="76" operator="equal">
      <formula>"y"</formula>
    </cfRule>
  </conditionalFormatting>
  <conditionalFormatting sqref="BZ3:CA3 CD3:CF3">
    <cfRule type="cellIs" dxfId="4293" priority="72" operator="greaterThan">
      <formula>0</formula>
    </cfRule>
  </conditionalFormatting>
  <conditionalFormatting sqref="IC3">
    <cfRule type="cellIs" dxfId="4292" priority="53" stopIfTrue="1" operator="greaterThan">
      <formula>0</formula>
    </cfRule>
  </conditionalFormatting>
  <conditionalFormatting sqref="ID3">
    <cfRule type="cellIs" dxfId="4291" priority="51" stopIfTrue="1" operator="greaterThan">
      <formula>0</formula>
    </cfRule>
  </conditionalFormatting>
  <conditionalFormatting sqref="II3 IE3:IF3">
    <cfRule type="cellIs" dxfId="4290" priority="58" operator="greaterThan">
      <formula>0</formula>
    </cfRule>
  </conditionalFormatting>
  <conditionalFormatting sqref="II3 IF3">
    <cfRule type="cellIs" dxfId="4289" priority="52" stopIfTrue="1" operator="greaterThan">
      <formula>0</formula>
    </cfRule>
  </conditionalFormatting>
  <conditionalFormatting sqref="IG3">
    <cfRule type="cellIs" dxfId="4288" priority="57" operator="greaterThan">
      <formula>0</formula>
    </cfRule>
  </conditionalFormatting>
  <conditionalFormatting sqref="IH3:II3">
    <cfRule type="cellIs" dxfId="4287" priority="56" operator="greaterThan">
      <formula>0</formula>
    </cfRule>
  </conditionalFormatting>
  <conditionalFormatting sqref="IJ3">
    <cfRule type="cellIs" dxfId="4286" priority="55" operator="greaterThan">
      <formula>0</formula>
    </cfRule>
  </conditionalFormatting>
  <conditionalFormatting sqref="IK3">
    <cfRule type="cellIs" dxfId="4285" priority="54" operator="greaterThan">
      <formula>0</formula>
    </cfRule>
  </conditionalFormatting>
  <conditionalFormatting sqref="IF3">
    <cfRule type="cellIs" dxfId="4284" priority="50" stopIfTrue="1" operator="greaterThan">
      <formula>0</formula>
    </cfRule>
  </conditionalFormatting>
  <conditionalFormatting sqref="IC3:IK3">
    <cfRule type="expression" dxfId="4283" priority="59">
      <formula>$IL3&gt;0</formula>
    </cfRule>
  </conditionalFormatting>
  <conditionalFormatting sqref="IM3">
    <cfRule type="cellIs" dxfId="4282" priority="49" operator="equal">
      <formula>0</formula>
    </cfRule>
  </conditionalFormatting>
  <conditionalFormatting sqref="BX3:CA3 CD3:CF3">
    <cfRule type="cellIs" dxfId="4281" priority="37" operator="equal">
      <formula>"y"</formula>
    </cfRule>
    <cfRule type="cellIs" dxfId="4280" priority="38" operator="equal">
      <formula>"PIN"</formula>
    </cfRule>
    <cfRule type="cellIs" dxfId="4279" priority="39" operator="equal">
      <formula>"ORA"</formula>
    </cfRule>
    <cfRule type="cellIs" dxfId="4278" priority="40" operator="equal">
      <formula>"GRA"</formula>
    </cfRule>
    <cfRule type="cellIs" dxfId="4277" priority="41" operator="equal">
      <formula>"PUR"</formula>
    </cfRule>
    <cfRule type="cellIs" dxfId="4276" priority="42" operator="equal">
      <formula>"BRO"</formula>
    </cfRule>
    <cfRule type="cellIs" dxfId="4275" priority="43" operator="equal">
      <formula>"YEL"</formula>
    </cfRule>
    <cfRule type="cellIs" dxfId="4274" priority="44" operator="equal">
      <formula>"BLU"</formula>
    </cfRule>
    <cfRule type="cellIs" dxfId="4273" priority="45" operator="equal">
      <formula>"WHI"</formula>
    </cfRule>
    <cfRule type="cellIs" dxfId="4272" priority="46" operator="equal">
      <formula>"GRE"</formula>
    </cfRule>
    <cfRule type="cellIs" dxfId="4271" priority="47" operator="equal">
      <formula>"RED"</formula>
    </cfRule>
    <cfRule type="cellIs" dxfId="4270"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4269" priority="31" stopIfTrue="1" operator="notEqual">
      <formula>""</formula>
    </cfRule>
  </conditionalFormatting>
  <conditionalFormatting sqref="AZ2:BU2">
    <cfRule type="cellIs" dxfId="4268" priority="19" operator="equal">
      <formula>"PIN"</formula>
    </cfRule>
    <cfRule type="cellIs" dxfId="4267" priority="20" operator="equal">
      <formula>"ORA"</formula>
    </cfRule>
    <cfRule type="cellIs" dxfId="4266" priority="21" operator="equal">
      <formula>"GRA"</formula>
    </cfRule>
    <cfRule type="cellIs" dxfId="4265" priority="22" operator="equal">
      <formula>"PUR"</formula>
    </cfRule>
    <cfRule type="cellIs" dxfId="4264" priority="23" operator="equal">
      <formula>"BRO"</formula>
    </cfRule>
    <cfRule type="cellIs" dxfId="4263" priority="24" operator="equal">
      <formula>"YEL"</formula>
    </cfRule>
    <cfRule type="cellIs" dxfId="4262" priority="25" operator="equal">
      <formula>"BLU"</formula>
    </cfRule>
    <cfRule type="cellIs" dxfId="4261" priority="26" operator="equal">
      <formula>"WHI"</formula>
    </cfRule>
    <cfRule type="cellIs" dxfId="4260" priority="27" operator="equal">
      <formula>"GRE"</formula>
    </cfRule>
    <cfRule type="cellIs" dxfId="4259" priority="28" operator="equal">
      <formula>"RED"</formula>
    </cfRule>
    <cfRule type="cellIs" dxfId="4258" priority="29" operator="equal">
      <formula>"BLA"</formula>
    </cfRule>
  </conditionalFormatting>
  <conditionalFormatting sqref="BV2">
    <cfRule type="cellIs" dxfId="4257" priority="32" operator="equal">
      <formula>"nc"</formula>
    </cfRule>
  </conditionalFormatting>
  <conditionalFormatting sqref="BZ2:CA2 CD2:CF2">
    <cfRule type="cellIs" dxfId="4256" priority="30" operator="greaterThan">
      <formula>0</formula>
    </cfRule>
  </conditionalFormatting>
  <conditionalFormatting sqref="R2 CU2">
    <cfRule type="cellIs" dxfId="4255" priority="18" operator="greaterThan">
      <formula>0</formula>
    </cfRule>
  </conditionalFormatting>
  <conditionalFormatting sqref="T2:AS2 CH2:CS2">
    <cfRule type="cellIs" dxfId="4254" priority="2" stopIfTrue="1" operator="equal">
      <formula>"n"</formula>
    </cfRule>
    <cfRule type="cellIs" dxfId="4253" priority="3" stopIfTrue="1" operator="equal">
      <formula>"y"</formula>
    </cfRule>
    <cfRule type="cellIs" dxfId="4252" priority="4" operator="greaterThan">
      <formula>0</formula>
    </cfRule>
  </conditionalFormatting>
  <conditionalFormatting sqref="AZ2:BB2">
    <cfRule type="expression" dxfId="4251" priority="1">
      <formula>$AT2=0</formula>
    </cfRule>
  </conditionalFormatting>
  <conditionalFormatting sqref="BX2:CA2 CD2:CF2">
    <cfRule type="cellIs" dxfId="4250" priority="5" operator="equal">
      <formula>"y"</formula>
    </cfRule>
    <cfRule type="cellIs" dxfId="4249" priority="7" operator="equal">
      <formula>"PIN"</formula>
    </cfRule>
    <cfRule type="cellIs" dxfId="4248" priority="8" operator="equal">
      <formula>"ORA"</formula>
    </cfRule>
    <cfRule type="cellIs" dxfId="4247" priority="9" operator="equal">
      <formula>"GRA"</formula>
    </cfRule>
    <cfRule type="cellIs" dxfId="4246" priority="10" operator="equal">
      <formula>"PUR"</formula>
    </cfRule>
    <cfRule type="cellIs" dxfId="4245" priority="11" operator="equal">
      <formula>"BRO"</formula>
    </cfRule>
    <cfRule type="cellIs" dxfId="4244" priority="12" operator="equal">
      <formula>"YEL"</formula>
    </cfRule>
    <cfRule type="cellIs" dxfId="4243" priority="13" operator="equal">
      <formula>"BLU"</formula>
    </cfRule>
    <cfRule type="cellIs" dxfId="4242" priority="14" operator="equal">
      <formula>"WHI"</formula>
    </cfRule>
    <cfRule type="cellIs" dxfId="4241" priority="15" operator="equal">
      <formula>"GRE"</formula>
    </cfRule>
    <cfRule type="cellIs" dxfId="4240" priority="16" operator="equal">
      <formula>"RED"</formula>
    </cfRule>
    <cfRule type="cellIs" dxfId="4239" priority="17" operator="equal">
      <formula>"BLA"</formula>
    </cfRule>
  </conditionalFormatting>
  <conditionalFormatting sqref="IC2:IK2">
    <cfRule type="expression" dxfId="4238"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BOE/Bonaire-Football" xr:uid="{55F8FB75-868D-4B81-954D-8BBF297FD1C7}"/>
    <hyperlink ref="E2" r:id="rId2" xr:uid="{A95E3E51-8DED-44BD-A06F-881442779C17}"/>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0593"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0594"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0595"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34077-5F40-46BE-A0DD-B225BF1FAE8B}">
  <sheetPr codeName="Sheet28"/>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1613</v>
      </c>
      <c r="B2" s="40" t="e" vm="9">
        <v>#VALUE!</v>
      </c>
      <c r="C2" s="41">
        <v>1</v>
      </c>
      <c r="D2" s="42" t="s">
        <v>1614</v>
      </c>
      <c r="E2" s="43" t="s">
        <v>1615</v>
      </c>
      <c r="F2" s="44" t="s">
        <v>163</v>
      </c>
      <c r="G2" s="45">
        <f>COUNTIF($A$1:$A$8308,A2)</f>
        <v>1</v>
      </c>
      <c r="H2" s="46"/>
      <c r="I2" s="47" t="s">
        <v>1616</v>
      </c>
      <c r="J2" s="48" t="str">
        <f>""</f>
        <v/>
      </c>
      <c r="K2" s="49">
        <v>409984</v>
      </c>
      <c r="L2" s="50">
        <v>9000000</v>
      </c>
      <c r="M2" s="50" t="s">
        <v>1902</v>
      </c>
      <c r="N2" s="51" t="s">
        <v>231</v>
      </c>
      <c r="O2" s="52" t="s">
        <v>1617</v>
      </c>
      <c r="P2" s="53" t="s">
        <v>1618</v>
      </c>
      <c r="Q2" s="54">
        <v>1</v>
      </c>
      <c r="R2" s="55" t="s">
        <v>231</v>
      </c>
      <c r="S2" s="56">
        <v>3</v>
      </c>
      <c r="T2" s="57" t="s">
        <v>165</v>
      </c>
      <c r="U2" s="58" t="s">
        <v>164</v>
      </c>
      <c r="V2" s="58" t="s">
        <v>165</v>
      </c>
      <c r="W2" s="58" t="s">
        <v>164</v>
      </c>
      <c r="X2" s="58" t="s">
        <v>164</v>
      </c>
      <c r="Y2" s="58" t="s">
        <v>164</v>
      </c>
      <c r="Z2" s="58" t="s">
        <v>164</v>
      </c>
      <c r="AA2" s="58" t="s">
        <v>164</v>
      </c>
      <c r="AB2" s="58" t="s">
        <v>164</v>
      </c>
      <c r="AC2" s="58" t="s">
        <v>164</v>
      </c>
      <c r="AD2" s="58" t="s">
        <v>164</v>
      </c>
      <c r="AE2" s="58" t="s">
        <v>164</v>
      </c>
      <c r="AF2" s="59" t="s">
        <v>165</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1Bahamas</v>
      </c>
      <c r="AX2" s="61" t="str">
        <f>_xlfn.TEXTJOIN(";",TRUE,AU2:AW2)</f>
        <v>1Bahamas</v>
      </c>
      <c r="AY2" s="61" t="s">
        <v>165</v>
      </c>
      <c r="AZ2" s="62"/>
      <c r="BA2" s="62"/>
      <c r="BB2" s="62"/>
      <c r="BC2" s="63"/>
      <c r="BD2" s="64" t="s">
        <v>152</v>
      </c>
      <c r="BE2" s="47"/>
      <c r="BF2" s="64" t="s">
        <v>152</v>
      </c>
      <c r="BG2" s="64" t="s">
        <v>155</v>
      </c>
      <c r="BH2" s="64" t="s">
        <v>152</v>
      </c>
      <c r="BI2" s="64"/>
      <c r="BJ2" s="64"/>
      <c r="BK2" s="47"/>
      <c r="BL2" s="64" t="s">
        <v>152</v>
      </c>
      <c r="BM2" s="64" t="s">
        <v>155</v>
      </c>
      <c r="BN2" s="64" t="s">
        <v>151</v>
      </c>
      <c r="BO2" s="64"/>
      <c r="BP2" s="64"/>
      <c r="BQ2" s="64"/>
      <c r="BR2" s="64"/>
      <c r="BS2" s="64"/>
      <c r="BT2" s="64"/>
      <c r="BU2" s="65"/>
      <c r="BV2" s="66" t="s">
        <v>173</v>
      </c>
      <c r="BW2" s="66">
        <v>0</v>
      </c>
      <c r="BX2" s="47"/>
      <c r="BY2" s="48" t="s">
        <v>164</v>
      </c>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"Bahamas"</v>
      </c>
      <c r="CU2" s="70" t="str">
        <f>CHAR(34)&amp;"rgn_"&amp;R2&amp;CHAR(34)</f>
        <v>"rgn_North America"</v>
      </c>
      <c r="CV2" s="48" t="str">
        <f>CHAR(34)&amp;D2&amp;CHAR(34)</f>
        <v>"https://upload.wikimedia.org/wikipedia/commons/thumb/9/93/Flag_of_the_Bahamas.svg/383px-Flag_of_the_Bahamas.svg.png"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"LALUEL",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"WHGRNO",</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"002YEL",</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["3Color","lets07","startB","LALUEL","year19","allhor","3Bands","Diagon","Horizo","Trside","NO_WHI","NO_RED","NO_GRE","WHGRNO","WHRENO","001BLU","002YEL","003BLU","myrBLU","island","englis","NoStar"]</v>
      </c>
      <c r="GT2" s="48" t="str">
        <f>IF(BL2&lt;&gt;"",CHAR(34)&amp;"cl_"&amp;BL2&amp;CHAR(34)&amp;",","")</f>
        <v>"cl_BLU",</v>
      </c>
      <c r="GU2" s="48" t="str">
        <f>IF(BM2&lt;&gt;"",CHAR(34)&amp;"cl_"&amp;BM2&amp;CHAR(34)&amp;",","")</f>
        <v>"cl_YEL",</v>
      </c>
      <c r="GV2" s="48" t="str">
        <f>IF(BN2&lt;&gt;"",CHAR(34)&amp;"cl_"&amp;BN2&amp;CHAR(34)&amp;",","")</f>
        <v>"cl_BLA",</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{couname:"Bahamas",year:"1973 ",region:"rgn_North America",Colors:["cl_BLU","cl_YEL","cl_BLA"],Items:["3Color","lets07","startB","LALUEL","year19","allhor","3Bands","Diagon","Horizo","Trside","NO_WHI","NO_RED","NO_GRE","WHGRNO","WHRENO","001BLU","002YEL","003BLU","myrBLU","island","englis","NoStar"],Flag:"https://upload.wikimedia.org/wikipedia/commons/thumb/9/93/Flag_of_the_Bahamas.svg/383px-Flag_of_the_Bahamas.svg.png",HDFlag:"https://upload.wikimedia.org/wikipedia/commons/thumb/9/93/Flag_of_the_Bahamas.svg/2560px-Flag_of_the_Bahamas.svg.png",type:"", describe: "\nThe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 isnew:".", links: "https://en.wikipedia.org/wiki/Flag_of_the_Bahamas"},</v>
      </c>
      <c r="HG2" s="73" t="str">
        <f>"{couname:"&amp;CT2&amp;(IF(HK2&lt;&gt;"",",subtype:"&amp;CHAR(34)&amp;HK2&amp;CHAR(34),""))&amp;",year:"&amp;HJ2&amp;",region:"&amp;CU2&amp;",Colors:"&amp;HC2&amp;",Items:"&amp;GS2&amp;",Flag:"&amp;CV2&amp;",HDFlag:"&amp;CHAR(34)&amp;E2&amp;CHAR(34)&amp;",type:"&amp;GP2&amp;", describe: "&amp;HI2&amp;", links: "&amp;HL2&amp;"},"</f>
        <v>{couname:"Bahamas",year:"1973 ",region:"rgn_North America",Colors:["cl_BLU","cl_YEL","cl_BLA"],Items:["3Color","lets07","startB","LALUEL","year19","allhor","3Bands","Diagon","Horizo","Trside","NO_WHI","NO_RED","NO_GRE","WHGRNO","WHRENO","001BLU","002YEL","003BLU","myrBLU","island","englis","NoStar"],Flag:"https://upload.wikimedia.org/wikipedia/commons/thumb/9/93/Flag_of_the_Bahamas.svg/383px-Flag_of_the_Bahamas.svg.png",HDFlag:"https://upload.wikimedia.org/wikipedia/commons/thumb/9/93/Flag_of_the_Bahamas.svg/2560px-Flag_of_the_Bahamas.svg.png",type:"", describe: "\nThe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 links: "https://en.wikipedia.org/wiki/Flag_of_the_Bahamas"},</v>
      </c>
      <c r="HH2" s="48" t="str">
        <f>IF(P2&lt;&gt;"",CHAR(34)&amp;"\n"&amp;P2&amp;CHAR(34),CHAR(34)&amp;CHAR(34))</f>
        <v>"\nThe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v>
      </c>
      <c r="HI2" s="48" t="str">
        <f>IF(J2=0,CHAR(34)&amp;CHAR(34),HH2)</f>
        <v>"\nThe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v>
      </c>
      <c r="HJ2" s="48" t="str">
        <f>CHAR(34)&amp;O2&amp;CHAR(34)</f>
        <v>"1973 "</v>
      </c>
      <c r="HL2" s="48" t="str">
        <f>CHAR(34)&amp;I2&amp;CHAR(34)</f>
        <v>"https://en.wikipedia.org/wiki/Flag_of_the_Bahamas"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{"couname":"Bahamas","year":"1973 ","region":"rgn_North America","Colors":["cl_BLU","cl_YEL","cl_BLA"],"Items":["3Color","lets07","startB","LALUEL","year19","allhor","3Bands","Diagon","Horizo","Trside","NO_WHI","NO_RED","NO_GRE","WHGRNO","WHRENO","001BLU","002YEL","003BLU","myrBLU","island","englis","NoStar"],"Flag":"https://upload.wikimedia.org/wikipedia/commons/thumb/9/93/Flag_of_the_Bahamas.svg/383px-Flag_of_the_Bahamas.svg.png","HDFlag":"https://upload.wikimedia.org/wikipedia/commons/thumb/9/93/Flag_of_the_Bahamas.svg/2560px-Flag_of_the_Bahamas.svg.png","type":"", "describe": "\nThe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 "isnew": ".", "links": "https://en.wikipedia.org/wiki/Flag_of_the_Bahamas"},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{"couname":"Bahamas","year":"1973 ","region":"rgn_North America","Colors":["cl_BLU","cl_YEL","cl_BLA"],"Items":["3Color","lets07","startB","LALUEL","year19","allhor","3Bands","Diagon","Horizo","Trside","NO_WHI","NO_RED","NO_GRE","WHGRNO","WHRENO","001BLU","002YEL","003BLU","myrBLU","island","englis","NoStar"],"Flag":"https://upload.wikimedia.org/wikipedia/commons/thumb/9/93/Flag_of_the_Bahamas.svg/383px-Flag_of_the_Bahamas.svg.png","HDFlag":"https://upload.wikimedia.org/wikipedia/commons/thumb/9/93/Flag_of_the_Bahamas.svg/2560px-Flag_of_the_Bahamas.svg.png","type":"", "describe": "\nThe gold alludes the shining sun – as well as other key land-based natural resources – while the aquamarine epitomises the water surrounding the country. The black symbolises the strength,vigour, and force of the Bahamian people, while the directed triangle evokes their enterprising and determined nature to cultivate the abundant natural resources on the land and in the sea.", "isnew": ".", "links": "https://en.wikipedia.org/wiki/Flag_of_the_Bahamas"},</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http://mkweb.bcgsc.ca/color-summarizer/?url=https://upload.wikimedia.org/wikipedia/commons/thumb/9/93/Flag_of_the_Bahamas.svg/383px-Flag_of_the_Bahamas.svg.png&amp;precision=low&amp;num_clusters=3&amp;text=1</v>
      </c>
      <c r="IO2" s="48" t="str">
        <f>IF(HP2&lt;&gt;"",CHAR(34)&amp;"black"&amp;CHAR(34),"")</f>
        <v>"black"</v>
      </c>
      <c r="IP2" s="48" t="str">
        <f>IF(HQ2&lt;&gt;"",CHAR(34)&amp;"blue"&amp;CHAR(34),"")</f>
        <v>"blue"</v>
      </c>
      <c r="IQ2" s="48" t="str">
        <f>IF(HR2&lt;&gt;"",CHAR(34)&amp;"green"&amp;CHAR(34),"")</f>
        <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{"url":"http://mkweb.bcgsc.ca/color-summarizer/?url=https://upload.wikimedia.org/wikipedia/commons/thumb/9/93/Flag_of_the_Bahamas.svg/383px-Flag_of_the_Bahamas.svg.png&amp;precision=low&amp;num_clusters=3&amp;text=1","name":"Bahamas"},</v>
      </c>
      <c r="IY2" s="48">
        <v>17</v>
      </c>
    </row>
    <row r="3" spans="1:259" s="48" customFormat="1" ht="38.4" customHeight="1" thickBot="1" x14ac:dyDescent="0.35">
      <c r="A3" s="87" t="s">
        <v>1629</v>
      </c>
      <c r="B3" s="40" t="e" vm="10">
        <v>#VALUE!</v>
      </c>
      <c r="C3" s="41" t="s">
        <v>1132</v>
      </c>
      <c r="D3" s="42" t="s">
        <v>1630</v>
      </c>
      <c r="E3" s="43" t="s">
        <v>1631</v>
      </c>
      <c r="F3" s="44" t="s">
        <v>212</v>
      </c>
      <c r="G3" s="45">
        <f>COUNTIF($A$1:$A$8339,A3)</f>
        <v>1</v>
      </c>
      <c r="H3" s="46" t="s">
        <v>1642</v>
      </c>
      <c r="I3" s="47" t="s">
        <v>1626</v>
      </c>
      <c r="J3" s="48" t="str">
        <f>""</f>
        <v/>
      </c>
      <c r="K3" s="49"/>
      <c r="L3" s="50"/>
      <c r="M3" s="50"/>
      <c r="N3" s="51" t="s">
        <v>231</v>
      </c>
      <c r="O3" s="52">
        <v>1973</v>
      </c>
      <c r="P3" s="53" t="s">
        <v>1632</v>
      </c>
      <c r="Q3" s="54">
        <v>5</v>
      </c>
      <c r="R3" s="55" t="s">
        <v>231</v>
      </c>
      <c r="S3" s="56">
        <v>0</v>
      </c>
      <c r="T3" s="57" t="s">
        <v>164</v>
      </c>
      <c r="U3" s="58" t="s">
        <v>165</v>
      </c>
      <c r="V3" s="58" t="s">
        <v>164</v>
      </c>
      <c r="W3" s="58" t="s">
        <v>164</v>
      </c>
      <c r="X3" s="58" t="s">
        <v>165</v>
      </c>
      <c r="Y3" s="58" t="s">
        <v>165</v>
      </c>
      <c r="Z3" s="58" t="s">
        <v>165</v>
      </c>
      <c r="AA3" s="58" t="s">
        <v>165</v>
      </c>
      <c r="AB3" s="58" t="s">
        <v>165</v>
      </c>
      <c r="AC3" s="58" t="s">
        <v>164</v>
      </c>
      <c r="AD3" s="58" t="s">
        <v>165</v>
      </c>
      <c r="AE3" s="58" t="s">
        <v>164</v>
      </c>
      <c r="AF3" s="59" t="s">
        <v>164</v>
      </c>
      <c r="AG3" s="59" t="s">
        <v>165</v>
      </c>
      <c r="AH3" s="59" t="s">
        <v>165</v>
      </c>
      <c r="AI3" s="59" t="s">
        <v>164</v>
      </c>
      <c r="AJ3" s="59" t="s">
        <v>164</v>
      </c>
      <c r="AK3" s="59" t="s">
        <v>164</v>
      </c>
      <c r="AL3" s="59" t="s">
        <v>164</v>
      </c>
      <c r="AM3" s="59" t="s">
        <v>164</v>
      </c>
      <c r="AN3" s="59" t="s">
        <v>164</v>
      </c>
      <c r="AO3" s="59" t="s">
        <v>164</v>
      </c>
      <c r="AP3" s="59" t="s">
        <v>165</v>
      </c>
      <c r="AQ3" s="59" t="s">
        <v>165</v>
      </c>
      <c r="AR3" s="59" t="s">
        <v>164</v>
      </c>
      <c r="AS3" s="59" t="s">
        <v>164</v>
      </c>
      <c r="AT3" s="60">
        <v>0</v>
      </c>
      <c r="AU3" s="59" t="s">
        <v>1633</v>
      </c>
      <c r="AV3" s="59" t="str">
        <f>IF(LEFT(A3,1)="[",LEFT(A3,5)&amp;AU3&amp;A3,"")</f>
        <v>[BHS]Parliamentary[BHS] Bahamian House of the Assembly</v>
      </c>
      <c r="AW3" s="59" t="str">
        <f>C3&amp;H3&amp;A3</f>
        <v>3a[BHS] Other[BHS] Bahamian House of the Assembly</v>
      </c>
      <c r="AX3" s="61"/>
      <c r="AY3" s="61"/>
      <c r="AZ3" s="62" t="s">
        <v>167</v>
      </c>
      <c r="BA3" s="62" t="s">
        <v>167</v>
      </c>
      <c r="BB3" s="62"/>
      <c r="BC3" s="63"/>
      <c r="BD3" s="64" t="s">
        <v>153</v>
      </c>
      <c r="BE3" s="47"/>
      <c r="BF3" s="64" t="s">
        <v>167</v>
      </c>
      <c r="BG3" s="64" t="s">
        <v>167</v>
      </c>
      <c r="BH3" s="64" t="s">
        <v>167</v>
      </c>
      <c r="BI3" s="64"/>
      <c r="BJ3" s="64"/>
      <c r="BK3" s="47"/>
      <c r="BL3" s="64" t="s">
        <v>151</v>
      </c>
      <c r="BM3" s="64" t="s">
        <v>152</v>
      </c>
      <c r="BN3" s="64" t="s">
        <v>153</v>
      </c>
      <c r="BO3" s="64" t="s">
        <v>154</v>
      </c>
      <c r="BP3" s="64" t="s">
        <v>155</v>
      </c>
      <c r="BQ3" s="64" t="s">
        <v>156</v>
      </c>
      <c r="BR3" s="64" t="s">
        <v>157</v>
      </c>
      <c r="BS3" s="64" t="s">
        <v>158</v>
      </c>
      <c r="BT3" s="64" t="s">
        <v>159</v>
      </c>
      <c r="BU3" s="65"/>
      <c r="BV3" s="66"/>
      <c r="BW3" s="66">
        <v>0</v>
      </c>
      <c r="BX3" s="47"/>
      <c r="CB3" s="6"/>
      <c r="CC3" s="6"/>
      <c r="CD3" s="67">
        <v>0</v>
      </c>
      <c r="CE3" s="67">
        <v>0</v>
      </c>
      <c r="CF3" s="67" t="e">
        <v>#REF!</v>
      </c>
      <c r="CG3" s="68" cm="1">
        <f t="array" ref="CG3">SUMPRODUCT(--(LEN(TRIM(BL3:BT3))&gt;0))</f>
        <v>9</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"[BHS] Bahamian House of the Assembly"</v>
      </c>
      <c r="CU3" s="70" t="str">
        <f>CHAR(34)&amp;"rgn_"&amp;R3&amp;CHAR(34)</f>
        <v>"rgn_North America"</v>
      </c>
      <c r="CV3" s="48" t="str">
        <f>CHAR(34)&amp;D3&amp;CHAR(34)</f>
        <v>"https://upload.wikimedia.org/wikipedia/commons/thumb/7/7f/Flag_of_the_House_of_Assembly_of_the_Bahamas.svg/640px-Flag_of_the_House_of_Assembly_of_the_Bahamas.svg.png"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"Circle",</v>
      </c>
      <c r="EF3" s="48" t="str">
        <f>IF(AND(Y3&lt;&gt;"n",Y3&lt;&gt;""),CHAR(34)&amp;Y$1&amp;CHAR(34)&amp;",","")</f>
        <v>"Animal",</v>
      </c>
      <c r="EG3" s="48" t="str">
        <f>IF(Z3="y",CHAR(34)&amp;Z$1&amp;CHAR(34)&amp;",","")</f>
        <v>"Bird",</v>
      </c>
      <c r="EH3" s="48" t="str">
        <f>IF(AA3="y",CHAR(34)&amp;AA$1&amp;CHAR(34)&amp;",","")</f>
        <v>"Plants",</v>
      </c>
      <c r="EI3" s="48" t="str">
        <f>IF(AB3="y",CHAR(34)&amp;AB$1&amp;CHAR(34)&amp;",","")</f>
        <v>"Texted",</v>
      </c>
      <c r="EJ3" s="48" t="str">
        <f>IF(AC3="y",CHAR(34)&amp;AC$1&amp;CHAR(34)&amp;",","")</f>
        <v/>
      </c>
      <c r="EK3" s="48" t="str">
        <f>IF(AD3="y",CHAR(34)&amp;AD$1&amp;CHAR(34)&amp;",","")</f>
        <v>"HasSun",</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"Ships!",</v>
      </c>
      <c r="EX3" s="48" t="str">
        <f>IF(AQ3="y",CHAR(34)&amp;AQ$1&amp;CHAR(34)&amp;",","")</f>
        <v>"Crowns",</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"Parliamentary"</v>
      </c>
      <c r="GS3" s="48" t="str">
        <f>SUBSTITUTE("["&amp;_xlfn.CONCAT(CW3:GN3)&amp;"]",",]","]")</f>
        <v>["5+Colo","words2","words3","lets26","startB","with_y","year19","NoBand","Crosse","Circle","Animal","Bird","Plants","Texted","HasSun","Unequa","Center","Ships!","Crowns","myrGRE","NoStar"]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"cl_ORA",</v>
      </c>
      <c r="GZ3" s="48" t="str">
        <f>IF(BR3&lt;&gt;"",CHAR(34)&amp;"cl_"&amp;BR3&amp;CHAR(34)&amp;",","")</f>
        <v>"cl_BRO",</v>
      </c>
      <c r="HA3" s="48" t="str">
        <f>IF(BS3&lt;&gt;"",CHAR(34)&amp;"cl_"&amp;BS3&amp;CHAR(34)&amp;",","")</f>
        <v>"cl_PUR",</v>
      </c>
      <c r="HB3" s="48" t="str">
        <f>IF(BT3&lt;&gt;"",CHAR(34)&amp;"cl_"&amp;BT3&amp;CHAR(34)&amp;",","")</f>
        <v>"cl_WHI",</v>
      </c>
      <c r="HC3" s="48" t="str">
        <f>SUBSTITUTE("["&amp;_xlfn.CONCAT(GT3:HB3)&amp;"]",",]","]")</f>
        <v>["cl_BLA","cl_BLU","cl_GRE","cl_RED","cl_YEL","cl_ORA","cl_BRO","cl_PUR","cl_WHI"]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{couname:"[BHS] Bahamian House of the Assembly",year:"1973",region:"rgn_North America",Colors:["cl_BLA","cl_BLU","cl_GRE","cl_RED","cl_YEL","cl_ORA","cl_BRO","cl_PUR","cl_WHI"],Items:["5+Colo","words2","words3","lets26","startB","with_y","year19","NoBand","Crosse","Circle","Animal","Bird","Plants","Texted","HasSun","Unequa","Center","Ships!","Crowns","myrGRE","NoStar"],Flag:"https://upload.wikimedia.org/wikipedia/commons/thumb/7/7f/Flag_of_the_House_of_Assembly_of_the_Bahamas.svg/640px-Flag_of_the_House_of_Assembly_of_the_Bahamas.svg.png",HDFlag:"https://upload.wikimedia.org/wikipedia/commons/thumb/7/7f/Flag_of_the_House_of_Assembly_of_the_Bahamas.svg/1280px-Flag_of_the_House_of_Assembly_of_the_Bahamas.svg.png",type:"Parliamentary", describe: "\nThe coat of arms of the Bahamian Parliament on a green field.", isnew:"www", links: "https://en.m.wikipedia.org/wiki/List_of_Bahamian_flags"},</v>
      </c>
      <c r="HG3" s="73" t="str">
        <f>"{couname:"&amp;CT3&amp;(IF(HK3&lt;&gt;"",",subtype:"&amp;CHAR(34)&amp;HK3&amp;CHAR(34),""))&amp;",year:"&amp;HJ3&amp;",region:"&amp;CU3&amp;",Colors:"&amp;HC3&amp;",Items:"&amp;GS3&amp;",Flag:"&amp;CV3&amp;",HDFlag:"&amp;CHAR(34)&amp;E3&amp;CHAR(34)&amp;",type:"&amp;GP3&amp;", describe: "&amp;HI3&amp;", links: "&amp;HL3&amp;"},"</f>
        <v>{couname:"[BHS] Bahamian House of the Assembly",year:"1973",region:"rgn_North America",Colors:["cl_BLA","cl_BLU","cl_GRE","cl_RED","cl_YEL","cl_ORA","cl_BRO","cl_PUR","cl_WHI"],Items:["5+Colo","words2","words3","lets26","startB","with_y","year19","NoBand","Crosse","Circle","Animal","Bird","Plants","Texted","HasSun","Unequa","Center","Ships!","Crowns","myrGRE","NoStar"],Flag:"https://upload.wikimedia.org/wikipedia/commons/thumb/7/7f/Flag_of_the_House_of_Assembly_of_the_Bahamas.svg/640px-Flag_of_the_House_of_Assembly_of_the_Bahamas.svg.png",HDFlag:"https://upload.wikimedia.org/wikipedia/commons/thumb/7/7f/Flag_of_the_House_of_Assembly_of_the_Bahamas.svg/1280px-Flag_of_the_House_of_Assembly_of_the_Bahamas.svg.png",type:"Parliamentary", describe: "\nThe coat of arms of the Bahamian Parliament on a green field.", links: "https://en.m.wikipedia.org/wiki/List_of_Bahamian_flags"},</v>
      </c>
      <c r="HH3" s="48" t="str">
        <f>IF(P3&lt;&gt;"",CHAR(34)&amp;"\n"&amp;P3&amp;CHAR(34),CHAR(34)&amp;CHAR(34))</f>
        <v>"\nThe coat of arms of the Bahamian Parliament on a green field."</v>
      </c>
      <c r="HI3" s="48" t="str">
        <f>IF(J3=0,CHAR(34)&amp;CHAR(34),HH3)</f>
        <v>"\nThe coat of arms of the Bahamian Parliament on a green field."</v>
      </c>
      <c r="HJ3" s="48" t="str">
        <f>CHAR(34)&amp;O3&amp;CHAR(34)</f>
        <v>"1973"</v>
      </c>
      <c r="HL3" s="48" t="str">
        <f>CHAR(34)&amp;I3&amp;CHAR(34)</f>
        <v>"https://en.m.wikipedia.org/wiki/List_of_Bahamian_flags"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{"couname":"[BHS] Bahamian House of the Assembly","subtype":"[BHS] Other","year":"1973","region":"rgn_North America","Colors":["cl_BLA","cl_BLU","cl_GRE","cl_RED","cl_YEL","cl_ORA","cl_BRO","cl_PUR","cl_WHI"],"Items":["5+Colo","words2","words3","lets26","startB","with_y","year19","NoBand","Crosse","Circle","Animal","Bird","Plants","Texted","HasSun","Unequa","Center","Ships!","Crowns","myrGRE","NoStar"],"Flag":"https://upload.wikimedia.org/wikipedia/commons/thumb/7/7f/Flag_of_the_House_of_Assembly_of_the_Bahamas.svg/640px-Flag_of_the_House_of_Assembly_of_the_Bahamas.svg.png","HDFlag":"https://upload.wikimedia.org/wikipedia/commons/thumb/7/7f/Flag_of_the_House_of_Assembly_of_the_Bahamas.svg/1280px-Flag_of_the_House_of_Assembly_of_the_Bahamas.svg.png","type":"Parliamentary", "describe": "\nThe coat of arms of the Bahamian Parliament on a green field.", "isnew": "www", "links": "https://en.m.wikipedia.org/wiki/List_of_Bahamian_flags"},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{"couname":"[BHS] Bahamian House of the Assembly","subtype":"[BHS] Other","year":"1973","region":"rgn_North America","Colors":["cl_BLA","cl_BLU","cl_GRE","cl_RED","cl_YEL","cl_ORA","cl_BRO","cl_PUR","cl_WHI"],"Items":["5+Colo","words2","words3","lets26","startB","with_y","year19","NoBand","Crosse","Circle","Animal","Bird","Plants","Texted","HasSun","Unequa","Center","Ships!","Crowns","myrGRE","NoStar"],"Flag":"https://upload.wikimedia.org/wikipedia/commons/thumb/7/7f/Flag_of_the_House_of_Assembly_of_the_Bahamas.svg/640px-Flag_of_the_House_of_Assembly_of_the_Bahamas.svg.png","HDFlag":"https://upload.wikimedia.org/wikipedia/commons/thumb/7/7f/Flag_of_the_House_of_Assembly_of_the_Bahamas.svg/1280px-Flag_of_the_House_of_Assembly_of_the_Bahamas.svg.png","type":"Parliamentary", "describe": "\nThe coat of arms of the Bahamian Parliament on a green field.", "isnew": "www", "links": "https://en.m.wikipedia.org/wiki/List_of_Bahamian_flags"},</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BRO</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-9</v>
      </c>
      <c r="IN3" s="78" t="str">
        <f>"http://mkweb.bcgsc.ca/color-summarizer/?url="&amp;D3&amp;"&amp;precision=low&amp;num_clusters="&amp;CG3&amp;"&amp;text=1"</f>
        <v>http://mkweb.bcgsc.ca/color-summarizer/?url=https://upload.wikimedia.org/wikipedia/commons/thumb/7/7f/Flag_of_the_House_of_Assembly_of_the_Bahamas.svg/640px-Flag_of_the_House_of_Assembly_of_the_Bahamas.svg.png&amp;precision=low&amp;num_clusters=9&amp;text=1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"brown"</v>
      </c>
      <c r="IV3" s="48" t="str">
        <f>IF(HW3&lt;&gt;"",CHAR(34)&amp;"purple"&amp;CHAR(34),"")</f>
        <v>"purple"</v>
      </c>
      <c r="IW3" s="48" t="str">
        <f>IF(HX3&lt;&gt;"",CHAR(34)&amp;"white"&amp;CHAR(34),"")</f>
        <v>"white"</v>
      </c>
      <c r="IX3" s="48" t="str">
        <f>"{"&amp;CHAR(34)&amp;"url"&amp;CHAR(34)&amp;":"&amp;CHAR(34)&amp;IN3&amp;CHAR(34)&amp;","&amp;CHAR(34)&amp;"name"&amp;CHAR(34)&amp;":"&amp;CHAR(34)&amp;A3&amp;CHAR(34)&amp;"},"</f>
        <v>{"url":"http://mkweb.bcgsc.ca/color-summarizer/?url=https://upload.wikimedia.org/wikipedia/commons/thumb/7/7f/Flag_of_the_House_of_Assembly_of_the_Bahamas.svg/640px-Flag_of_the_House_of_Assembly_of_the_Bahamas.svg.png&amp;precision=low&amp;num_clusters=9&amp;text=1","name":"[BHS] Bahamian House of the Assembly"},</v>
      </c>
      <c r="IY3" s="48">
        <v>1503</v>
      </c>
    </row>
    <row r="4" spans="1:259" s="48" customFormat="1" ht="38.4" customHeight="1" thickBot="1" x14ac:dyDescent="0.35">
      <c r="A4" s="87" t="s">
        <v>1634</v>
      </c>
      <c r="B4" s="40" t="e" vm="11">
        <v>#VALUE!</v>
      </c>
      <c r="C4" s="41" t="s">
        <v>1132</v>
      </c>
      <c r="D4" s="42" t="s">
        <v>1635</v>
      </c>
      <c r="E4" s="43" t="s">
        <v>1636</v>
      </c>
      <c r="F4" s="44" t="s">
        <v>212</v>
      </c>
      <c r="G4" s="45">
        <f>COUNTIF($A$1:$A$8339,A4)</f>
        <v>1</v>
      </c>
      <c r="H4" s="46" t="s">
        <v>1642</v>
      </c>
      <c r="I4" s="47" t="s">
        <v>1626</v>
      </c>
      <c r="J4" s="48" t="str">
        <f>""</f>
        <v/>
      </c>
      <c r="K4" s="49"/>
      <c r="L4" s="50"/>
      <c r="M4" s="50"/>
      <c r="N4" s="51" t="s">
        <v>231</v>
      </c>
      <c r="O4" s="52">
        <v>1973</v>
      </c>
      <c r="P4" s="53" t="s">
        <v>1637</v>
      </c>
      <c r="Q4" s="54">
        <v>2</v>
      </c>
      <c r="R4" s="55" t="s">
        <v>231</v>
      </c>
      <c r="S4" s="56">
        <v>0</v>
      </c>
      <c r="T4" s="57" t="s">
        <v>164</v>
      </c>
      <c r="U4" s="58" t="s">
        <v>165</v>
      </c>
      <c r="V4" s="58" t="s">
        <v>164</v>
      </c>
      <c r="W4" s="58" t="s">
        <v>164</v>
      </c>
      <c r="X4" s="58" t="s">
        <v>165</v>
      </c>
      <c r="Y4" s="58" t="s">
        <v>165</v>
      </c>
      <c r="Z4" s="58" t="s">
        <v>165</v>
      </c>
      <c r="AA4" s="58" t="s">
        <v>165</v>
      </c>
      <c r="AB4" s="58" t="s">
        <v>165</v>
      </c>
      <c r="AC4" s="58" t="s">
        <v>164</v>
      </c>
      <c r="AD4" s="58" t="s">
        <v>165</v>
      </c>
      <c r="AE4" s="58" t="s">
        <v>164</v>
      </c>
      <c r="AF4" s="59" t="s">
        <v>164</v>
      </c>
      <c r="AG4" s="59" t="s">
        <v>165</v>
      </c>
      <c r="AH4" s="59" t="s">
        <v>165</v>
      </c>
      <c r="AI4" s="59" t="s">
        <v>164</v>
      </c>
      <c r="AJ4" s="59" t="s">
        <v>164</v>
      </c>
      <c r="AK4" s="59" t="s">
        <v>164</v>
      </c>
      <c r="AL4" s="59" t="s">
        <v>164</v>
      </c>
      <c r="AM4" s="59" t="s">
        <v>164</v>
      </c>
      <c r="AN4" s="59" t="s">
        <v>164</v>
      </c>
      <c r="AO4" s="59" t="s">
        <v>164</v>
      </c>
      <c r="AP4" s="59" t="s">
        <v>165</v>
      </c>
      <c r="AQ4" s="59" t="s">
        <v>165</v>
      </c>
      <c r="AR4" s="59" t="s">
        <v>164</v>
      </c>
      <c r="AS4" s="59" t="s">
        <v>164</v>
      </c>
      <c r="AT4" s="60">
        <v>0</v>
      </c>
      <c r="AU4" s="59" t="s">
        <v>1633</v>
      </c>
      <c r="AV4" s="59" t="str">
        <f>IF(LEFT(A4,1)="[",LEFT(A4,5)&amp;AU4&amp;A4,"")</f>
        <v>[BHS]Parliamentary[BHS] Bahamian Senate</v>
      </c>
      <c r="AW4" s="59" t="str">
        <f>C4&amp;H4&amp;A4</f>
        <v>3a[BHS] Other[BHS] Bahamian Senate</v>
      </c>
      <c r="AX4" s="61"/>
      <c r="AY4" s="61"/>
      <c r="AZ4" s="62" t="s">
        <v>167</v>
      </c>
      <c r="BA4" s="62" t="s">
        <v>167</v>
      </c>
      <c r="BB4" s="62"/>
      <c r="BC4" s="63"/>
      <c r="BD4" s="64" t="s">
        <v>154</v>
      </c>
      <c r="BE4" s="47"/>
      <c r="BF4" s="64" t="s">
        <v>167</v>
      </c>
      <c r="BG4" s="64" t="s">
        <v>167</v>
      </c>
      <c r="BH4" s="64" t="s">
        <v>167</v>
      </c>
      <c r="BI4" s="64"/>
      <c r="BJ4" s="64"/>
      <c r="BK4" s="47"/>
      <c r="BL4" s="64" t="s">
        <v>151</v>
      </c>
      <c r="BM4" s="64" t="s">
        <v>152</v>
      </c>
      <c r="BN4" s="64" t="s">
        <v>153</v>
      </c>
      <c r="BO4" s="64" t="s">
        <v>154</v>
      </c>
      <c r="BP4" s="64" t="s">
        <v>155</v>
      </c>
      <c r="BQ4" s="64" t="s">
        <v>156</v>
      </c>
      <c r="BR4" s="64" t="s">
        <v>157</v>
      </c>
      <c r="BS4" s="64" t="s">
        <v>158</v>
      </c>
      <c r="BT4" s="64" t="s">
        <v>159</v>
      </c>
      <c r="BU4" s="65"/>
      <c r="BV4" s="66"/>
      <c r="BW4" s="66">
        <v>0</v>
      </c>
      <c r="BX4" s="47"/>
      <c r="CB4" s="6"/>
      <c r="CC4" s="6"/>
      <c r="CD4" s="67">
        <v>0</v>
      </c>
      <c r="CE4" s="67">
        <v>0</v>
      </c>
      <c r="CF4" s="67" t="e">
        <v>#REF!</v>
      </c>
      <c r="CG4" s="68" cm="1">
        <f t="array" ref="CG4">SUMPRODUCT(--(LEN(TRIM(BL4:BT4))&gt;0))</f>
        <v>9</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"[BHS] Bahamian Senate"</v>
      </c>
      <c r="CU4" s="70" t="str">
        <f>CHAR(34)&amp;"rgn_"&amp;R4&amp;CHAR(34)</f>
        <v>"rgn_North America"</v>
      </c>
      <c r="CV4" s="48" t="str">
        <f>CHAR(34)&amp;D4&amp;CHAR(34)</f>
        <v>"https://upload.wikimedia.org/wikipedia/commons/thumb/7/72/Flag_of_the_Senate_of_the_Bahamas.svg/640px-Flag_of_the_Senate_of_the_Bahamas.svg.png"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"lets14",</v>
      </c>
      <c r="DE4" s="48" t="str">
        <f>CHAR(34)&amp;"start"&amp;IFERROR(LEFT(SUBSTITUTE(A4,"["&amp;MID(A4,FIND("[",A4)+1,FIND("]",A4)-FIND("[",A4)-1)&amp;"] ",""),1),LEFT(A4,1))&amp;CHAR(34)&amp;","</f>
        <v>"startB",</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"Crosse",</v>
      </c>
      <c r="EC4" s="48" t="str">
        <f>IF(V4="y",CHAR(34)&amp;V$1&amp;CHAR(34)&amp;",","")</f>
        <v/>
      </c>
      <c r="ED4" s="48" t="str">
        <f>IF(W4="y",CHAR(34)&amp;W$1&amp;CHAR(34)&amp;",","")</f>
        <v/>
      </c>
      <c r="EE4" s="48" t="str">
        <f>IF(X4="y",CHAR(34)&amp;X$1&amp;CHAR(34)&amp;",","")</f>
        <v>"Circle",</v>
      </c>
      <c r="EF4" s="48" t="str">
        <f>IF(AND(Y4&lt;&gt;"n",Y4&lt;&gt;""),CHAR(34)&amp;Y$1&amp;CHAR(34)&amp;",","")</f>
        <v>"Animal",</v>
      </c>
      <c r="EG4" s="48" t="str">
        <f>IF(Z4="y",CHAR(34)&amp;Z$1&amp;CHAR(34)&amp;",","")</f>
        <v>"Bird",</v>
      </c>
      <c r="EH4" s="48" t="str">
        <f>IF(AA4="y",CHAR(34)&amp;AA$1&amp;CHAR(34)&amp;",","")</f>
        <v>"Plants",</v>
      </c>
      <c r="EI4" s="48" t="str">
        <f>IF(AB4="y",CHAR(34)&amp;AB$1&amp;CHAR(34)&amp;",","")</f>
        <v>"Texted",</v>
      </c>
      <c r="EJ4" s="48" t="str">
        <f>IF(AC4="y",CHAR(34)&amp;AC$1&amp;CHAR(34)&amp;",","")</f>
        <v/>
      </c>
      <c r="EK4" s="48" t="str">
        <f>IF(AD4="y",CHAR(34)&amp;AD$1&amp;CHAR(34)&amp;",","")</f>
        <v>"HasSun",</v>
      </c>
      <c r="EL4" s="48" t="str">
        <f>IF(AE4="y",CHAR(34)&amp;AE$1&amp;CHAR(34)&amp;",","")</f>
        <v/>
      </c>
      <c r="EM4" s="48" t="str">
        <f>IF(AF4="y",CHAR(34)&amp;AF$1&amp;CHAR(34)&amp;",","")</f>
        <v/>
      </c>
      <c r="EN4" s="48" t="str">
        <f>IF(AG4="y",CHAR(34)&amp;AG$1&amp;CHAR(34)&amp;",","")</f>
        <v>"Unequa",</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"Ships!",</v>
      </c>
      <c r="EX4" s="48" t="str">
        <f>IF(AQ4="y",CHAR(34)&amp;AQ$1&amp;CHAR(34)&amp;",","")</f>
        <v>"Crowns",</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"myrRED",</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"Parliamentary"</v>
      </c>
      <c r="GS4" s="48" t="str">
        <f>SUBSTITUTE("["&amp;_xlfn.CONCAT(CW4:GN4)&amp;"]",",]","]")</f>
        <v>["5+Colo","words2","lets14","startB","year19","NoBand","Crosse","Circle","Animal","Bird","Plants","Texted","HasSun","Unequa","Center","Ships!","Crowns","myrRED","NoStar"]</v>
      </c>
      <c r="GT4" s="48" t="str">
        <f>IF(BL4&lt;&gt;"",CHAR(34)&amp;"cl_"&amp;BL4&amp;CHAR(34)&amp;",","")</f>
        <v>"cl_BLA",</v>
      </c>
      <c r="GU4" s="48" t="str">
        <f>IF(BM4&lt;&gt;"",CHAR(34)&amp;"cl_"&amp;BM4&amp;CHAR(34)&amp;",","")</f>
        <v>"cl_BLU",</v>
      </c>
      <c r="GV4" s="48" t="str">
        <f>IF(BN4&lt;&gt;"",CHAR(34)&amp;"cl_"&amp;BN4&amp;CHAR(34)&amp;",","")</f>
        <v>"cl_GRE",</v>
      </c>
      <c r="GW4" s="48" t="str">
        <f>IF(BO4&lt;&gt;"",CHAR(34)&amp;"cl_"&amp;BO4&amp;CHAR(34)&amp;",","")</f>
        <v>"cl_RED",</v>
      </c>
      <c r="GX4" s="48" t="str">
        <f>IF(BP4&lt;&gt;"",CHAR(34)&amp;"cl_"&amp;BP4&amp;CHAR(34)&amp;",","")</f>
        <v>"cl_YEL",</v>
      </c>
      <c r="GY4" s="48" t="str">
        <f>IF(BQ4&lt;&gt;"",CHAR(34)&amp;"cl_"&amp;BQ4&amp;CHAR(34)&amp;",","")</f>
        <v>"cl_ORA",</v>
      </c>
      <c r="GZ4" s="48" t="str">
        <f>IF(BR4&lt;&gt;"",CHAR(34)&amp;"cl_"&amp;BR4&amp;CHAR(34)&amp;",","")</f>
        <v>"cl_BRO",</v>
      </c>
      <c r="HA4" s="48" t="str">
        <f>IF(BS4&lt;&gt;"",CHAR(34)&amp;"cl_"&amp;BS4&amp;CHAR(34)&amp;",","")</f>
        <v>"cl_PUR",</v>
      </c>
      <c r="HB4" s="48" t="str">
        <f>IF(BT4&lt;&gt;"",CHAR(34)&amp;"cl_"&amp;BT4&amp;CHAR(34)&amp;",","")</f>
        <v>"cl_WHI",</v>
      </c>
      <c r="HC4" s="48" t="str">
        <f>SUBSTITUTE("["&amp;_xlfn.CONCAT(GT4:HB4)&amp;"]",",]","]")</f>
        <v>["cl_BLA","cl_BLU","cl_GRE","cl_RED","cl_YEL","cl_ORA","cl_BRO","cl_PUR","cl_WHI"]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{couname:"[BHS] Bahamian Senate",year:"1973",region:"rgn_North America",Colors:["cl_BLA","cl_BLU","cl_GRE","cl_RED","cl_YEL","cl_ORA","cl_BRO","cl_PUR","cl_WHI"],Items:["5+Colo","words2","lets14","startB","year19","NoBand","Crosse","Circle","Animal","Bird","Plants","Texted","HasSun","Unequa","Center","Ships!","Crowns","myrRED","NoStar"],Flag:"https://upload.wikimedia.org/wikipedia/commons/thumb/7/72/Flag_of_the_Senate_of_the_Bahamas.svg/640px-Flag_of_the_Senate_of_the_Bahamas.svg.png",HDFlag:"https://upload.wikimedia.org/wikipedia/commons/thumb/7/72/Flag_of_the_Senate_of_the_Bahamas.svg/1280px-Flag_of_the_Senate_of_the_Bahamas.svg.png",type:"Parliamentary", describe: "\nCoat of arms of the Parliament of the Bahamas on a red field.", isnew:"www", links: "https://en.m.wikipedia.org/wiki/List_of_Bahamian_flags"},</v>
      </c>
      <c r="HG4" s="73" t="str">
        <f>"{couname:"&amp;CT4&amp;(IF(HK4&lt;&gt;"",",subtype:"&amp;CHAR(34)&amp;HK4&amp;CHAR(34),""))&amp;",year:"&amp;HJ4&amp;",region:"&amp;CU4&amp;",Colors:"&amp;HC4&amp;",Items:"&amp;GS4&amp;",Flag:"&amp;CV4&amp;",HDFlag:"&amp;CHAR(34)&amp;E4&amp;CHAR(34)&amp;",type:"&amp;GP4&amp;", describe: "&amp;HI4&amp;", links: "&amp;HL4&amp;"},"</f>
        <v>{couname:"[BHS] Bahamian Senate",year:"1973",region:"rgn_North America",Colors:["cl_BLA","cl_BLU","cl_GRE","cl_RED","cl_YEL","cl_ORA","cl_BRO","cl_PUR","cl_WHI"],Items:["5+Colo","words2","lets14","startB","year19","NoBand","Crosse","Circle","Animal","Bird","Plants","Texted","HasSun","Unequa","Center","Ships!","Crowns","myrRED","NoStar"],Flag:"https://upload.wikimedia.org/wikipedia/commons/thumb/7/72/Flag_of_the_Senate_of_the_Bahamas.svg/640px-Flag_of_the_Senate_of_the_Bahamas.svg.png",HDFlag:"https://upload.wikimedia.org/wikipedia/commons/thumb/7/72/Flag_of_the_Senate_of_the_Bahamas.svg/1280px-Flag_of_the_Senate_of_the_Bahamas.svg.png",type:"Parliamentary", describe: "\nCoat of arms of the Parliament of the Bahamas on a red field.", links: "https://en.m.wikipedia.org/wiki/List_of_Bahamian_flags"},</v>
      </c>
      <c r="HH4" s="48" t="str">
        <f>IF(P4&lt;&gt;"",CHAR(34)&amp;"\n"&amp;P4&amp;CHAR(34),CHAR(34)&amp;CHAR(34))</f>
        <v>"\nCoat of arms of the Parliament of the Bahamas on a red field."</v>
      </c>
      <c r="HI4" s="48" t="str">
        <f>IF(J4=0,CHAR(34)&amp;CHAR(34),HH4)</f>
        <v>"\nCoat of arms of the Parliament of the Bahamas on a red field."</v>
      </c>
      <c r="HJ4" s="48" t="str">
        <f>CHAR(34)&amp;O4&amp;CHAR(34)</f>
        <v>"1973"</v>
      </c>
      <c r="HL4" s="48" t="str">
        <f>CHAR(34)&amp;I4&amp;CHAR(34)</f>
        <v>"https://en.m.wikipedia.org/wiki/List_of_Bahamian_flags"</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{"couname":"[BHS] Bahamian Senate","subtype":"[BHS] Other","year":"1973","region":"rgn_North America","Colors":["cl_BLA","cl_BLU","cl_GRE","cl_RED","cl_YEL","cl_ORA","cl_BRO","cl_PUR","cl_WHI"],"Items":["5+Colo","words2","lets14","startB","year19","NoBand","Crosse","Circle","Animal","Bird","Plants","Texted","HasSun","Unequa","Center","Ships!","Crowns","myrRED","NoStar"],"Flag":"https://upload.wikimedia.org/wikipedia/commons/thumb/7/72/Flag_of_the_Senate_of_the_Bahamas.svg/640px-Flag_of_the_Senate_of_the_Bahamas.svg.png","HDFlag":"https://upload.wikimedia.org/wikipedia/commons/thumb/7/72/Flag_of_the_Senate_of_the_Bahamas.svg/1280px-Flag_of_the_Senate_of_the_Bahamas.svg.png","type":"Parliamentary", "describe": "\nCoat of arms of the Parliament of the Bahamas on a red field.", "isnew": "www", "links": "https://en.m.wikipedia.org/wiki/List_of_Bahamian_flags"},</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{"couname":"[BHS] Bahamian Senate","subtype":"[BHS] Other","year":"1973","region":"rgn_North America","Colors":["cl_BLA","cl_BLU","cl_GRE","cl_RED","cl_YEL","cl_ORA","cl_BRO","cl_PUR","cl_WHI"],"Items":["5+Colo","words2","lets14","startB","year19","NoBand","Crosse","Circle","Animal","Bird","Plants","Texted","HasSun","Unequa","Center","Ships!","Crowns","myrRED","NoStar"],"Flag":"https://upload.wikimedia.org/wikipedia/commons/thumb/7/72/Flag_of_the_Senate_of_the_Bahamas.svg/640px-Flag_of_the_Senate_of_the_Bahamas.svg.png","HDFlag":"https://upload.wikimedia.org/wikipedia/commons/thumb/7/72/Flag_of_the_Senate_of_the_Bahamas.svg/1280px-Flag_of_the_Senate_of_the_Bahamas.svg.png","type":"Parliamentary", "describe": "\nCoat of arms of the Parliament of the Bahamas on a red field.", "isnew": "www", "links": "https://en.m.wikipedia.org/wiki/List_of_Bahamian_flags"},</v>
      </c>
      <c r="HO4" s="75">
        <v>45653</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ORA</v>
      </c>
      <c r="HV4" s="48" t="str" cm="1">
        <f t="array" ref="HV4">IF(_xlfn.TEXTJOIN(", ", TRUE, IF(ISNUMBER(SEARCH("BRO", BL4:BT4)), COLUMN(BL4:BT4) - COLUMN(BL4) + 1, ""))&lt;&gt;"","BRO","")</f>
        <v>BRO</v>
      </c>
      <c r="HW4" s="48" t="str" cm="1">
        <f t="array" ref="HW4">IF(_xlfn.TEXTJOIN(", ", TRUE, IF(ISNUMBER(SEARCH("PUR", BL4:BT4)), COLUMN(BL4:BT4) - COLUMN(BL4) + 1, ""))&lt;&gt;"","PUR","")</f>
        <v>PUR</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-9</v>
      </c>
      <c r="IN4" s="78" t="str">
        <f>"http://mkweb.bcgsc.ca/color-summarizer/?url="&amp;D4&amp;"&amp;precision=low&amp;num_clusters="&amp;CG4&amp;"&amp;text=1"</f>
        <v>http://mkweb.bcgsc.ca/color-summarizer/?url=https://upload.wikimedia.org/wikipedia/commons/thumb/7/72/Flag_of_the_Senate_of_the_Bahamas.svg/640px-Flag_of_the_Senate_of_the_Bahamas.svg.png&amp;precision=low&amp;num_clusters=9&amp;text=1</v>
      </c>
      <c r="IO4" s="48" t="str">
        <f>IF(HP4&lt;&gt;"",CHAR(34)&amp;"black"&amp;CHAR(34),"")</f>
        <v>"black"</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"orange"</v>
      </c>
      <c r="IU4" s="48" t="str">
        <f>IF(HV4&lt;&gt;"",CHAR(34)&amp;"brown"&amp;CHAR(34),"")</f>
        <v>"brown"</v>
      </c>
      <c r="IV4" s="48" t="str">
        <f>IF(HW4&lt;&gt;"",CHAR(34)&amp;"purple"&amp;CHAR(34),"")</f>
        <v>"purple"</v>
      </c>
      <c r="IW4" s="48" t="str">
        <f>IF(HX4&lt;&gt;"",CHAR(34)&amp;"white"&amp;CHAR(34),"")</f>
        <v>"white"</v>
      </c>
      <c r="IX4" s="48" t="str">
        <f>"{"&amp;CHAR(34)&amp;"url"&amp;CHAR(34)&amp;":"&amp;CHAR(34)&amp;IN4&amp;CHAR(34)&amp;","&amp;CHAR(34)&amp;"name"&amp;CHAR(34)&amp;":"&amp;CHAR(34)&amp;A4&amp;CHAR(34)&amp;"},"</f>
        <v>{"url":"http://mkweb.bcgsc.ca/color-summarizer/?url=https://upload.wikimedia.org/wikipedia/commons/thumb/7/72/Flag_of_the_Senate_of_the_Bahamas.svg/640px-Flag_of_the_Senate_of_the_Bahamas.svg.png&amp;precision=low&amp;num_clusters=9&amp;text=1","name":"[BHS] Bahamian Senate"},</v>
      </c>
      <c r="IY4" s="48">
        <v>1503</v>
      </c>
    </row>
    <row r="5" spans="1:259" s="48" customFormat="1" ht="38.4" customHeight="1" thickBot="1" x14ac:dyDescent="0.35">
      <c r="A5" s="87" t="s">
        <v>1619</v>
      </c>
      <c r="B5" s="40" t="e" vm="12">
        <v>#VALUE!</v>
      </c>
      <c r="C5" s="41" t="s">
        <v>197</v>
      </c>
      <c r="D5" s="42" t="s">
        <v>1620</v>
      </c>
      <c r="E5" s="43" t="s">
        <v>1620</v>
      </c>
      <c r="F5" s="44" t="s">
        <v>163</v>
      </c>
      <c r="G5" s="45">
        <f>COUNTIF($A$1:$A$8339,A5)</f>
        <v>1</v>
      </c>
      <c r="H5" s="46" t="s">
        <v>1642</v>
      </c>
      <c r="I5" s="47" t="s">
        <v>1621</v>
      </c>
      <c r="J5" s="48" t="str">
        <f>""</f>
        <v/>
      </c>
      <c r="K5" s="49"/>
      <c r="L5" s="50"/>
      <c r="M5" s="50"/>
      <c r="N5" s="51" t="s">
        <v>231</v>
      </c>
      <c r="O5" s="52">
        <v>1973</v>
      </c>
      <c r="P5" s="53" t="s">
        <v>1622</v>
      </c>
      <c r="Q5" s="54">
        <v>3</v>
      </c>
      <c r="R5" s="55" t="s">
        <v>231</v>
      </c>
      <c r="S5" s="56">
        <v>0</v>
      </c>
      <c r="T5" s="57" t="s">
        <v>165</v>
      </c>
      <c r="U5" s="58" t="s">
        <v>164</v>
      </c>
      <c r="V5" s="58" t="s">
        <v>164</v>
      </c>
      <c r="W5" s="58" t="s">
        <v>164</v>
      </c>
      <c r="X5" s="58" t="s">
        <v>165</v>
      </c>
      <c r="Y5" s="58" t="s">
        <v>164</v>
      </c>
      <c r="Z5" s="58" t="s">
        <v>164</v>
      </c>
      <c r="AA5" s="58" t="s">
        <v>164</v>
      </c>
      <c r="AB5" s="58" t="s">
        <v>164</v>
      </c>
      <c r="AC5" s="58" t="s">
        <v>164</v>
      </c>
      <c r="AD5" s="58" t="s">
        <v>165</v>
      </c>
      <c r="AE5" s="58" t="s">
        <v>164</v>
      </c>
      <c r="AF5" s="59" t="s">
        <v>164</v>
      </c>
      <c r="AG5" s="59" t="s">
        <v>165</v>
      </c>
      <c r="AH5" s="59" t="s">
        <v>164</v>
      </c>
      <c r="AI5" s="59" t="s">
        <v>164</v>
      </c>
      <c r="AJ5" s="59" t="s">
        <v>164</v>
      </c>
      <c r="AK5" s="59" t="s">
        <v>164</v>
      </c>
      <c r="AL5" s="59" t="s">
        <v>164</v>
      </c>
      <c r="AM5" s="59" t="s">
        <v>164</v>
      </c>
      <c r="AN5" s="59" t="s">
        <v>164</v>
      </c>
      <c r="AO5" s="59" t="s">
        <v>165</v>
      </c>
      <c r="AP5" s="59" t="s">
        <v>164</v>
      </c>
      <c r="AQ5" s="59" t="s">
        <v>164</v>
      </c>
      <c r="AR5" s="59" t="s">
        <v>164</v>
      </c>
      <c r="AS5" s="59" t="s">
        <v>164</v>
      </c>
      <c r="AT5" s="60">
        <v>0</v>
      </c>
      <c r="AU5" s="59" t="s">
        <v>178</v>
      </c>
      <c r="AV5" s="59" t="str">
        <f>IF(LEFT(A5,1)="[",LEFT(A5,5)&amp;AU5&amp;A5,"")</f>
        <v>[BHS]Historical[BHS] Abaco Independence Movement</v>
      </c>
      <c r="AW5" s="59" t="str">
        <f>C5&amp;H5&amp;A5</f>
        <v>3b[BHS] Other[BHS] Abaco Independence Movement</v>
      </c>
      <c r="AX5" s="61"/>
      <c r="AY5" s="61"/>
      <c r="AZ5" s="62" t="s">
        <v>167</v>
      </c>
      <c r="BA5" s="62" t="s">
        <v>167</v>
      </c>
      <c r="BB5" s="62"/>
      <c r="BC5" s="63"/>
      <c r="BD5" s="64" t="s">
        <v>168</v>
      </c>
      <c r="BE5" s="47"/>
      <c r="BF5" s="64" t="s">
        <v>167</v>
      </c>
      <c r="BG5" s="64" t="s">
        <v>167</v>
      </c>
      <c r="BH5" s="64" t="s">
        <v>167</v>
      </c>
      <c r="BI5" s="64"/>
      <c r="BJ5" s="64"/>
      <c r="BK5" s="47"/>
      <c r="BL5" s="64" t="s">
        <v>151</v>
      </c>
      <c r="BM5" s="64" t="s">
        <v>152</v>
      </c>
      <c r="BN5" s="64" t="s">
        <v>167</v>
      </c>
      <c r="BO5" s="64" t="s">
        <v>154</v>
      </c>
      <c r="BP5" s="64" t="s">
        <v>155</v>
      </c>
      <c r="BQ5" s="64" t="s">
        <v>167</v>
      </c>
      <c r="BR5" s="64" t="s">
        <v>167</v>
      </c>
      <c r="BS5" s="64" t="s">
        <v>167</v>
      </c>
      <c r="BT5" s="64" t="s">
        <v>159</v>
      </c>
      <c r="BU5" s="65"/>
      <c r="BV5" s="66"/>
      <c r="BW5" s="66">
        <v>0</v>
      </c>
      <c r="BX5" s="47"/>
      <c r="BY5" s="48" t="s">
        <v>164</v>
      </c>
      <c r="CB5" s="6"/>
      <c r="CC5" s="6"/>
      <c r="CD5" s="67">
        <v>0</v>
      </c>
      <c r="CE5" s="67">
        <v>0</v>
      </c>
      <c r="CF5" s="67" t="e">
        <v>#REF!</v>
      </c>
      <c r="CG5" s="68" cm="1">
        <f t="array" ref="CG5">SUMPRODUCT(--(LEN(TRIM(BL5:BT5))&gt;0))</f>
        <v>5</v>
      </c>
      <c r="CH5" s="59" t="str">
        <f>IF(CG5=2,"y","n")</f>
        <v>n</v>
      </c>
      <c r="CI5" s="59" t="str">
        <f>IF(CG5=3,"y","n")</f>
        <v>n</v>
      </c>
      <c r="CJ5" s="59" t="str">
        <f>IF(CG5=4,"y","n")</f>
        <v>n</v>
      </c>
      <c r="CK5" s="59" t="str">
        <f>IF(CG5&gt;4,"y","n")</f>
        <v>y</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"[BHS] Abaco Independence Movement"</v>
      </c>
      <c r="CU5" s="70" t="str">
        <f>CHAR(34)&amp;"rgn_"&amp;R5&amp;CHAR(34)</f>
        <v>"rgn_North America"</v>
      </c>
      <c r="CV5" s="48" t="str">
        <f>CHAR(34)&amp;D5&amp;CHAR(34)</f>
        <v>"https://upload.wikimedia.org/wikipedia/en/0/0e/Abaco_Independence_Movement_flag.gif"</v>
      </c>
      <c r="CW5" s="48" t="str">
        <f>IF(CH5="y",CHAR(34)&amp;CH$1&amp;CHAR(34)&amp;",","")</f>
        <v/>
      </c>
      <c r="CX5" s="48" t="str">
        <f>IF(CI5="y",CHAR(34)&amp;CI$1&amp;CHAR(34)&amp;",","")</f>
        <v/>
      </c>
      <c r="CY5" s="48" t="str">
        <f>IF(CJ5="y",CHAR(34)&amp;CJ$1&amp;CHAR(34)&amp;",","")</f>
        <v/>
      </c>
      <c r="CZ5" s="48" t="str">
        <f>IF(CK5="y",CHAR(34)&amp;CK$1&amp;CHAR(34)&amp;",","")</f>
        <v>"5+Colo",</v>
      </c>
      <c r="DA5" s="48" t="str">
        <f>IF(Q5&gt;1,CHAR(34)&amp;"words2"&amp;CHAR(34)&amp;",","")</f>
        <v>"words2",</v>
      </c>
      <c r="DB5" s="48" t="str">
        <f>IF(Q5&gt;2,CHAR(34)&amp;"words3"&amp;CHAR(34)&amp;",","")</f>
        <v>"words3",</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"lets25",</v>
      </c>
      <c r="DE5" s="48" t="str">
        <f>CHAR(34)&amp;"start"&amp;IFERROR(LEFT(SUBSTITUTE(A5,"["&amp;MID(A5,FIND("[",A5)+1,FIND("]",A5)-FIND("[",A5)-1)&amp;"] ",""),1),LEFT(A5,1))&amp;CHAR(34)&amp;","</f>
        <v>"startA",</v>
      </c>
      <c r="DF5" s="48" t="str">
        <f>IFERROR(IF(SEARCH("tan",A5)&gt;0,CHAR(34)&amp;"withtn"&amp;CHAR(34)&amp;",",""),"")</f>
        <v/>
      </c>
      <c r="DG5" s="48" t="str">
        <f>IFERROR(IF(SEARCH("q",A5)&gt;0,CHAR(34)&amp;"with_q"&amp;CHAR(34)&amp;",",""),"")</f>
        <v/>
      </c>
      <c r="DH5" s="48" t="str">
        <f>IFERROR(IF(SEARCH("v",A5)&gt;0,CHAR(34)&amp;"with_v"&amp;CHAR(34)&amp;",",""),"")</f>
        <v>"with_v",</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W5" s="48" t="str">
        <f>IF(CL5="y",CHAR(34)&amp;CL$1&amp;CHAR(34)&amp;",","")</f>
        <v>"NoBand",</v>
      </c>
      <c r="DX5" s="48" t="str">
        <f>IF(CM5="y",CHAR(34)&amp;CM$1&amp;CHAR(34)&amp;",","")</f>
        <v/>
      </c>
      <c r="DY5" s="48" t="str">
        <f>IF(CN5="y",CHAR(34)&amp;CN$1&amp;CHAR(34)&amp;",","")</f>
        <v/>
      </c>
      <c r="DZ5" s="48" t="str">
        <f>IF(CO5="y",CHAR(34)&amp;CO$1&amp;CHAR(34)&amp;",","")</f>
        <v/>
      </c>
      <c r="EA5" s="48" t="str">
        <f>IF(T5="y",CHAR(34)&amp;T$1&amp;CHAR(34)&amp;",","")</f>
        <v>"Diagon",</v>
      </c>
      <c r="EB5" s="48" t="str">
        <f>IF(U5="y",CHAR(34)&amp;U$1&amp;CHAR(34)&amp;",","")</f>
        <v/>
      </c>
      <c r="EC5" s="48" t="str">
        <f>IF(V5="y",CHAR(34)&amp;V$1&amp;CHAR(34)&amp;",","")</f>
        <v/>
      </c>
      <c r="ED5" s="48" t="str">
        <f>IF(W5="y",CHAR(34)&amp;W$1&amp;CHAR(34)&amp;",","")</f>
        <v/>
      </c>
      <c r="EE5" s="48" t="str">
        <f>IF(X5="y",CHAR(34)&amp;X$1&amp;CHAR(34)&amp;",","")</f>
        <v>"Circle",</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"HasSun",</v>
      </c>
      <c r="EL5" s="48" t="str">
        <f>IF(AE5="y",CHAR(34)&amp;AE$1&amp;CHAR(34)&amp;",","")</f>
        <v/>
      </c>
      <c r="EM5" s="48" t="str">
        <f>IF(AF5="y",CHAR(34)&amp;AF$1&amp;CHAR(34)&amp;",","")</f>
        <v/>
      </c>
      <c r="EN5" s="48" t="str">
        <f>IF(AG5="y",CHAR(34)&amp;AG$1&amp;CHAR(34)&amp;",","")</f>
        <v>"Unequa",</v>
      </c>
      <c r="EO5" s="48" t="str">
        <f>IF(AH5="y",CHAR(34)&amp;AH$1&amp;CHAR(34)&amp;",","")</f>
        <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"Builds",</v>
      </c>
      <c r="EW5" s="48" t="str">
        <f>IF(AP5="y",CHAR(34)&amp;AP$1&amp;CHAR(34)&amp;",","")</f>
        <v/>
      </c>
      <c r="EX5" s="48" t="str">
        <f>IF(AQ5="y",CHAR(34)&amp;AQ$1&amp;CHAR(34)&amp;",","")</f>
        <v/>
      </c>
      <c r="EY5" s="48" t="str">
        <f>IF(AR5="y",CHAR(34)&amp;AR$1&amp;CHAR(34)&amp;",","")</f>
        <v/>
      </c>
      <c r="EZ5" s="48" t="str">
        <f>IF(AS5="y",CHAR(34)&amp;AS$1&amp;CHAR(34)&amp;",","")</f>
        <v/>
      </c>
      <c r="FA5" s="48" t="str">
        <f>IF(AT5&gt;0,CHAR(34)&amp;"sta"&amp;AZ5&amp;CHAR(34)&amp;",","")</f>
        <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"NO_GRE",</v>
      </c>
      <c r="FI5" s="48" t="str">
        <f>IF(COUNTIF(BL5:BT5,"YEL")=0,CHAR(34)&amp;"NO_YEL"&amp;CHAR(34)&amp;",", "")</f>
        <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"myrEQ",</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"histor",</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"Historical"</v>
      </c>
      <c r="GS5" s="48" t="str">
        <f>SUBSTITUTE("["&amp;_xlfn.CONCAT(CW5:GN5)&amp;"]",",]","]")</f>
        <v>["5+Colo","words2","words3","lets25","startA","with_v","year19","NoBand","Diagon","Circle","HasSun","Unequa","Builds","NO_GRE","myrEQ","histor","NoStar"]</v>
      </c>
      <c r="GT5" s="48" t="str">
        <f>IF(BL5&lt;&gt;"",CHAR(34)&amp;"cl_"&amp;BL5&amp;CHAR(34)&amp;",","")</f>
        <v>"cl_BLA",</v>
      </c>
      <c r="GU5" s="48" t="str">
        <f>IF(BM5&lt;&gt;"",CHAR(34)&amp;"cl_"&amp;BM5&amp;CHAR(34)&amp;",","")</f>
        <v>"cl_BLU",</v>
      </c>
      <c r="GV5" s="48" t="str">
        <f>IF(BN5&lt;&gt;"",CHAR(34)&amp;"cl_"&amp;BN5&amp;CHAR(34)&amp;",","")</f>
        <v/>
      </c>
      <c r="GW5" s="48" t="str">
        <f>IF(BO5&lt;&gt;"",CHAR(34)&amp;"cl_"&amp;BO5&amp;CHAR(34)&amp;",","")</f>
        <v>"cl_RED",</v>
      </c>
      <c r="GX5" s="48" t="str">
        <f>IF(BP5&lt;&gt;"",CHAR(34)&amp;"cl_"&amp;BP5&amp;CHAR(34)&amp;",","")</f>
        <v>"cl_YEL",</v>
      </c>
      <c r="GY5" s="48" t="str">
        <f>IF(BQ5&lt;&gt;"",CHAR(34)&amp;"cl_"&amp;BQ5&amp;CHAR(34)&amp;",","")</f>
        <v/>
      </c>
      <c r="GZ5" s="48" t="str">
        <f>IF(BR5&lt;&gt;"",CHAR(34)&amp;"cl_"&amp;BR5&amp;CHAR(34)&amp;",","")</f>
        <v/>
      </c>
      <c r="HA5" s="48" t="str">
        <f>IF(BS5&lt;&gt;"",CHAR(34)&amp;"cl_"&amp;BS5&amp;CHAR(34)&amp;",","")</f>
        <v/>
      </c>
      <c r="HB5" s="48" t="str">
        <f>IF(BT5&lt;&gt;"",CHAR(34)&amp;"cl_"&amp;BT5&amp;CHAR(34)&amp;",","")</f>
        <v>"cl_WHI",</v>
      </c>
      <c r="HC5" s="48" t="str">
        <f>SUBSTITUTE("["&amp;_xlfn.CONCAT(GT5:HB5)&amp;"]",",]","]")</f>
        <v>["cl_BLA","cl_BLU","cl_RED","cl_YEL","cl_WHI"]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{couname:"[BHS] Abaco Independence Movement",year:"1973",region:"rgn_North America",Colors:["cl_BLA","cl_BLU","cl_RED","cl_YEL","cl_WHI"],Items:["5+Colo","words2","words3","lets25","startA","with_v","year19","NoBand","Diagon","Circle","HasSun","Unequa","Builds","NO_GRE","myrEQ","histor","NoStar"],Flag:"https://upload.wikimedia.org/wikipedia/en/0/0e/Abaco_Independence_Movement_flag.gif",HDFlag:"https://upload.wikimedia.org/wikipedia/en/0/0e/Abaco_Independence_Movement_flag.gif",type:"Historical", describe: "\nThe AIM flag showed a lighthouse (presumably the lighthouse at Hopetown) amidst a sunburst.", isnew:".", links: "https://en.m.wikipedia.org/wiki/Abaco_Independence_Movement"},</v>
      </c>
      <c r="HG5" s="73" t="str">
        <f>"{couname:"&amp;CT5&amp;(IF(HK5&lt;&gt;"",",subtype:"&amp;CHAR(34)&amp;HK5&amp;CHAR(34),""))&amp;",year:"&amp;HJ5&amp;",region:"&amp;CU5&amp;",Colors:"&amp;HC5&amp;",Items:"&amp;GS5&amp;",Flag:"&amp;CV5&amp;",HDFlag:"&amp;CHAR(34)&amp;E5&amp;CHAR(34)&amp;",type:"&amp;GP5&amp;", describe: "&amp;HI5&amp;", links: "&amp;HL5&amp;"},"</f>
        <v>{couname:"[BHS] Abaco Independence Movement",year:"1973",region:"rgn_North America",Colors:["cl_BLA","cl_BLU","cl_RED","cl_YEL","cl_WHI"],Items:["5+Colo","words2","words3","lets25","startA","with_v","year19","NoBand","Diagon","Circle","HasSun","Unequa","Builds","NO_GRE","myrEQ","histor","NoStar"],Flag:"https://upload.wikimedia.org/wikipedia/en/0/0e/Abaco_Independence_Movement_flag.gif",HDFlag:"https://upload.wikimedia.org/wikipedia/en/0/0e/Abaco_Independence_Movement_flag.gif",type:"Historical", describe: "\nThe AIM flag showed a lighthouse (presumably the lighthouse at Hopetown) amidst a sunburst.", links: "https://en.m.wikipedia.org/wiki/Abaco_Independence_Movement"},</v>
      </c>
      <c r="HH5" s="48" t="str">
        <f>IF(P5&lt;&gt;"",CHAR(34)&amp;"\n"&amp;P5&amp;CHAR(34),CHAR(34)&amp;CHAR(34))</f>
        <v>"\nThe AIM flag showed a lighthouse (presumably the lighthouse at Hopetown) amidst a sunburst."</v>
      </c>
      <c r="HI5" s="48" t="str">
        <f>IF(J5=0,CHAR(34)&amp;CHAR(34),HH5)</f>
        <v>"\nThe AIM flag showed a lighthouse (presumably the lighthouse at Hopetown) amidst a sunburst."</v>
      </c>
      <c r="HJ5" s="48" t="str">
        <f>CHAR(34)&amp;O5&amp;CHAR(34)</f>
        <v>"1973"</v>
      </c>
      <c r="HL5" s="48" t="str">
        <f>CHAR(34)&amp;I5&amp;CHAR(34)</f>
        <v>"https://en.m.wikipedia.org/wiki/Abaco_Independence_Movement"</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{"couname":"[BHS] Abaco Independence Movement","subtype":"[BHS] Other","year":"1973","region":"rgn_North America","Colors":["cl_BLA","cl_BLU","cl_RED","cl_YEL","cl_WHI"],"Items":["5+Colo","words2","words3","lets25","startA","with_v","year19","NoBand","Diagon","Circle","HasSun","Unequa","Builds","NO_GRE","myrEQ","histor","NoStar"],"Flag":"https://upload.wikimedia.org/wikipedia/en/0/0e/Abaco_Independence_Movement_flag.gif","HDFlag":"https://upload.wikimedia.org/wikipedia/en/0/0e/Abaco_Independence_Movement_flag.gif","type":"Historical", "describe": "\nThe AIM flag showed a lighthouse (presumably the lighthouse at Hopetown) amidst a sunburst.", "isnew": ".", "links": "https://en.m.wikipedia.org/wiki/Abaco_Independence_Movement"},</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{"couname":"[BHS] Abaco Independence Movement","subtype":"[BHS] Other","year":"1973","region":"rgn_North America","Colors":["cl_BLA","cl_BLU","cl_RED","cl_YEL","cl_WHI"],"Items":["5+Colo","words2","words3","lets25","startA","with_v","year19","NoBand","Diagon","Circle","HasSun","Unequa","Builds","NO_GRE","myrEQ","histor","NoStar"],"Flag":"https://upload.wikimedia.org/wikipedia/en/0/0e/Abaco_Independence_Movement_flag.gif","HDFlag":"https://upload.wikimedia.org/wikipedia/en/0/0e/Abaco_Independence_Movement_flag.gif","type":"Historical", "describe": "\nThe AIM flag showed a lighthouse (presumably the lighthouse at Hopetown) amidst a sunburst.", "isnew": ".", "links": "https://en.m.wikipedia.org/wiki/Abaco_Independence_Movement"},</v>
      </c>
      <c r="HO5" s="75">
        <v>45596</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-5</v>
      </c>
      <c r="IN5" s="78" t="str">
        <f>"http://mkweb.bcgsc.ca/color-summarizer/?url="&amp;D5&amp;"&amp;precision=low&amp;num_clusters="&amp;CG5&amp;"&amp;text=1"</f>
        <v>http://mkweb.bcgsc.ca/color-summarizer/?url=https://upload.wikimedia.org/wikipedia/en/0/0e/Abaco_Independence_Movement_flag.gif&amp;precision=low&amp;num_clusters=5&amp;text=1</v>
      </c>
      <c r="IO5" s="48" t="str">
        <f>IF(HP5&lt;&gt;"",CHAR(34)&amp;"black"&amp;CHAR(34),"")</f>
        <v>"black"</v>
      </c>
      <c r="IP5" s="48" t="str">
        <f>IF(HQ5&lt;&gt;"",CHAR(34)&amp;"blue"&amp;CHAR(34),"")</f>
        <v>"blue"</v>
      </c>
      <c r="IQ5" s="48" t="str">
        <f>IF(HR5&lt;&gt;"",CHAR(34)&amp;"green"&amp;CHAR(34),"")</f>
        <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{"url":"http://mkweb.bcgsc.ca/color-summarizer/?url=https://upload.wikimedia.org/wikipedia/en/0/0e/Abaco_Independence_Movement_flag.gif&amp;precision=low&amp;num_clusters=5&amp;text=1","name":"[BHS] Abaco Independence Movement"},</v>
      </c>
      <c r="IY5" s="48">
        <v>1251</v>
      </c>
    </row>
    <row r="6" spans="1:259" s="48" customFormat="1" ht="38.4" customHeight="1" thickBot="1" x14ac:dyDescent="0.35">
      <c r="A6" s="87" t="s">
        <v>1623</v>
      </c>
      <c r="B6" s="40" t="e" vm="13">
        <v>#VALUE!</v>
      </c>
      <c r="C6" s="41" t="s">
        <v>197</v>
      </c>
      <c r="D6" s="42" t="s">
        <v>1624</v>
      </c>
      <c r="E6" s="43" t="s">
        <v>1625</v>
      </c>
      <c r="F6" s="44" t="s">
        <v>212</v>
      </c>
      <c r="G6" s="45">
        <f>COUNTIF($A$1:$A$8339,A6)</f>
        <v>1</v>
      </c>
      <c r="H6" s="46" t="s">
        <v>1642</v>
      </c>
      <c r="I6" s="47" t="s">
        <v>1626</v>
      </c>
      <c r="J6" s="48" t="str">
        <f>""</f>
        <v/>
      </c>
      <c r="K6" s="49"/>
      <c r="L6" s="50"/>
      <c r="M6" s="50"/>
      <c r="N6" s="51" t="s">
        <v>231</v>
      </c>
      <c r="O6" s="52" t="s">
        <v>1627</v>
      </c>
      <c r="P6" s="53" t="s">
        <v>1628</v>
      </c>
      <c r="Q6" s="54">
        <v>4</v>
      </c>
      <c r="R6" s="55" t="s">
        <v>231</v>
      </c>
      <c r="S6" s="56">
        <v>3</v>
      </c>
      <c r="T6" s="57" t="s">
        <v>165</v>
      </c>
      <c r="U6" s="58" t="s">
        <v>164</v>
      </c>
      <c r="V6" s="58" t="s">
        <v>165</v>
      </c>
      <c r="W6" s="58" t="s">
        <v>164</v>
      </c>
      <c r="X6" s="58" t="s">
        <v>164</v>
      </c>
      <c r="Y6" s="58" t="s">
        <v>164</v>
      </c>
      <c r="Z6" s="58" t="s">
        <v>164</v>
      </c>
      <c r="AA6" s="58" t="s">
        <v>164</v>
      </c>
      <c r="AB6" s="58" t="s">
        <v>164</v>
      </c>
      <c r="AC6" s="58" t="s">
        <v>164</v>
      </c>
      <c r="AD6" s="58" t="s">
        <v>164</v>
      </c>
      <c r="AE6" s="58" t="s">
        <v>164</v>
      </c>
      <c r="AF6" s="59" t="s">
        <v>165</v>
      </c>
      <c r="AG6" s="59" t="s">
        <v>165</v>
      </c>
      <c r="AH6" s="59" t="s">
        <v>164</v>
      </c>
      <c r="AI6" s="59" t="s">
        <v>164</v>
      </c>
      <c r="AJ6" s="59" t="s">
        <v>164</v>
      </c>
      <c r="AK6" s="59" t="s">
        <v>164</v>
      </c>
      <c r="AL6" s="59" t="s">
        <v>164</v>
      </c>
      <c r="AM6" s="59" t="s">
        <v>164</v>
      </c>
      <c r="AN6" s="59" t="s">
        <v>164</v>
      </c>
      <c r="AO6" s="59" t="s">
        <v>164</v>
      </c>
      <c r="AP6" s="59" t="s">
        <v>164</v>
      </c>
      <c r="AQ6" s="59" t="s">
        <v>164</v>
      </c>
      <c r="AR6" s="59" t="s">
        <v>164</v>
      </c>
      <c r="AS6" s="59" t="s">
        <v>164</v>
      </c>
      <c r="AT6" s="60">
        <v>0</v>
      </c>
      <c r="AU6" s="59" t="s">
        <v>219</v>
      </c>
      <c r="AV6" s="59" t="str">
        <f>IF(LEFT(A6,1)="[",LEFT(A6,5)&amp;AU6&amp;A6,"")</f>
        <v>[BHS]Proposal[BHS] Bahamas (1973 Wagner Proposal)</v>
      </c>
      <c r="AW6" s="59" t="str">
        <f>C6&amp;H6&amp;A6</f>
        <v>3b[BHS] Other[BHS] Bahamas (1973 Wagner Proposal)</v>
      </c>
      <c r="AX6" s="61"/>
      <c r="AY6" s="61"/>
      <c r="AZ6" s="62" t="s">
        <v>167</v>
      </c>
      <c r="BA6" s="62" t="s">
        <v>167</v>
      </c>
      <c r="BB6" s="62"/>
      <c r="BC6" s="63"/>
      <c r="BD6" s="64" t="s">
        <v>155</v>
      </c>
      <c r="BE6" s="47"/>
      <c r="BF6" s="64" t="s">
        <v>155</v>
      </c>
      <c r="BG6" s="64" t="s">
        <v>152</v>
      </c>
      <c r="BH6" s="64" t="s">
        <v>155</v>
      </c>
      <c r="BI6" s="64"/>
      <c r="BJ6" s="64"/>
      <c r="BK6" s="47"/>
      <c r="BL6" s="64" t="s">
        <v>151</v>
      </c>
      <c r="BM6" s="64" t="s">
        <v>152</v>
      </c>
      <c r="BN6" s="64" t="s">
        <v>167</v>
      </c>
      <c r="BO6" s="64" t="s">
        <v>167</v>
      </c>
      <c r="BP6" s="64" t="s">
        <v>155</v>
      </c>
      <c r="BQ6" s="64" t="s">
        <v>167</v>
      </c>
      <c r="BR6" s="64" t="s">
        <v>167</v>
      </c>
      <c r="BS6" s="64" t="s">
        <v>167</v>
      </c>
      <c r="BT6" s="64" t="s">
        <v>167</v>
      </c>
      <c r="BU6" s="65"/>
      <c r="BV6" s="66"/>
      <c r="BW6" s="66">
        <v>0</v>
      </c>
      <c r="BX6" s="47"/>
      <c r="CB6" s="6"/>
      <c r="CC6" s="6"/>
      <c r="CD6" s="67">
        <v>0</v>
      </c>
      <c r="CE6" s="67">
        <v>0</v>
      </c>
      <c r="CF6" s="67" t="e">
        <v>#REF!</v>
      </c>
      <c r="CG6" s="68" cm="1">
        <f t="array" ref="CG6">SUMPRODUCT(--(LEN(TRIM(BL6:BT6))&gt;0))</f>
        <v>3</v>
      </c>
      <c r="CH6" s="59" t="str">
        <f>IF(CG6=2,"y","n")</f>
        <v>n</v>
      </c>
      <c r="CI6" s="59" t="str">
        <f>IF(CG6=3,"y","n")</f>
        <v>y</v>
      </c>
      <c r="CJ6" s="59" t="str">
        <f>IF(CG6=4,"y","n")</f>
        <v>n</v>
      </c>
      <c r="CK6" s="59" t="str">
        <f>IF(CG6&gt;4,"y","n")</f>
        <v>n</v>
      </c>
      <c r="CL6" s="59" t="str">
        <f>IF(S6=0,"y","n")</f>
        <v>n</v>
      </c>
      <c r="CM6" s="59" t="str">
        <f>IF(S6=2,"y","n")</f>
        <v>n</v>
      </c>
      <c r="CN6" s="59" t="str">
        <f>IF(S6=3,"y","n")</f>
        <v>y</v>
      </c>
      <c r="CO6" s="59" t="str">
        <f>IF(S6&gt;=4,"y","n")</f>
        <v>n</v>
      </c>
      <c r="CP6" s="59" t="str">
        <f>IF(AT6=0,"y","n")</f>
        <v>y</v>
      </c>
      <c r="CQ6" s="59" t="str">
        <f>IF(AT6=1,"y","n")</f>
        <v>n</v>
      </c>
      <c r="CR6" s="59" t="str">
        <f>IF(AT6=2,"y","n")</f>
        <v>n</v>
      </c>
      <c r="CS6" s="59" t="str">
        <f>IF(AT6&gt;=3,"y","n")</f>
        <v>n</v>
      </c>
      <c r="CT6" s="69" t="str">
        <f>CHAR(34)&amp;A6&amp;CHAR(34)</f>
        <v>"[BHS] Bahamas (1973 Wagner Proposal)"</v>
      </c>
      <c r="CU6" s="70" t="str">
        <f>CHAR(34)&amp;"rgn_"&amp;R6&amp;CHAR(34)</f>
        <v>"rgn_North America"</v>
      </c>
      <c r="CV6" s="48" t="str">
        <f>CHAR(34)&amp;D6&amp;CHAR(34)</f>
        <v>"https://upload.wikimedia.org/wikipedia/commons/thumb/d/d0/Flag_of_the_Bahamas_%281973_proposal_by_Anthony_Wagner%29.svg/640px-Flag_of_the_Bahamas_%281973_proposal_by_Anthony_Wagner%29.svg.png"</v>
      </c>
      <c r="CW6" s="48" t="str">
        <f>IF(CH6="y",CHAR(34)&amp;CH$1&amp;CHAR(34)&amp;",","")</f>
        <v/>
      </c>
      <c r="CX6" s="48" t="str">
        <f>IF(CI6="y",CHAR(34)&amp;CI$1&amp;CHAR(34)&amp;",","")</f>
        <v>"3Color",</v>
      </c>
      <c r="CY6" s="48" t="str">
        <f>IF(CJ6="y",CHAR(34)&amp;CJ$1&amp;CHAR(34)&amp;",","")</f>
        <v/>
      </c>
      <c r="CZ6" s="48" t="str">
        <f>IF(CK6="y",CHAR(34)&amp;CK$1&amp;CHAR(34)&amp;",","")</f>
        <v/>
      </c>
      <c r="DA6" s="48" t="str">
        <f>IF(Q6&gt;1,CHAR(34)&amp;"words2"&amp;CHAR(34)&amp;",","")</f>
        <v>"words2",</v>
      </c>
      <c r="DB6" s="48" t="str">
        <f>IF(Q6&gt;2,CHAR(34)&amp;"words3"&amp;CHAR(34)&amp;",","")</f>
        <v>"words3",</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"lets27",</v>
      </c>
      <c r="DE6" s="48" t="str">
        <f>CHAR(34)&amp;"start"&amp;IFERROR(LEFT(SUBSTITUTE(A6,"["&amp;MID(A6,FIND("[",A6)+1,FIND("]",A6)-FIND("[",A6)-1)&amp;"] ",""),1),LEFT(A6,1))&amp;CHAR(34)&amp;","</f>
        <v>"startB",</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"with_w",</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"LALUEL",</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"year19",</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W6" s="48" t="str">
        <f>IF(CL6="y",CHAR(34)&amp;CL$1&amp;CHAR(34)&amp;",","")</f>
        <v/>
      </c>
      <c r="DX6" s="48" t="str">
        <f>IF(CM6="y",CHAR(34)&amp;CM$1&amp;CHAR(34)&amp;",","")</f>
        <v/>
      </c>
      <c r="DY6" s="48" t="str">
        <f>IF(CN6="y",CHAR(34)&amp;CN$1&amp;CHAR(34)&amp;",","")</f>
        <v>"3Bands",</v>
      </c>
      <c r="DZ6" s="48" t="str">
        <f>IF(CO6="y",CHAR(34)&amp;CO$1&amp;CHAR(34)&amp;",","")</f>
        <v/>
      </c>
      <c r="EA6" s="48" t="str">
        <f>IF(T6="y",CHAR(34)&amp;T$1&amp;CHAR(34)&amp;",","")</f>
        <v>"Diagon",</v>
      </c>
      <c r="EB6" s="48" t="str">
        <f>IF(U6="y",CHAR(34)&amp;U$1&amp;CHAR(34)&amp;",","")</f>
        <v/>
      </c>
      <c r="EC6" s="48" t="str">
        <f>IF(V6="y",CHAR(34)&amp;V$1&amp;CHAR(34)&amp;",","")</f>
        <v>"Horizo",</v>
      </c>
      <c r="ED6" s="48" t="str">
        <f>IF(W6="y",CHAR(34)&amp;W$1&amp;CHAR(34)&amp;",","")</f>
        <v/>
      </c>
      <c r="EE6" s="48" t="str">
        <f>IF(X6="y",CHAR(34)&amp;X$1&amp;CHAR(34)&amp;",","")</f>
        <v/>
      </c>
      <c r="EF6" s="48" t="str">
        <f>IF(AND(Y6&lt;&gt;"n",Y6&lt;&gt;""),CHAR(34)&amp;Y$1&amp;CHAR(34)&amp;",","")</f>
        <v/>
      </c>
      <c r="EG6" s="48" t="str">
        <f>IF(Z6="y",CHAR(34)&amp;Z$1&amp;CHAR(34)&amp;",","")</f>
        <v/>
      </c>
      <c r="EH6" s="48" t="str">
        <f>IF(AA6="y",CHAR(34)&amp;AA$1&amp;CHAR(34)&amp;",","")</f>
        <v/>
      </c>
      <c r="EI6" s="48" t="str">
        <f>IF(AB6="y",CHAR(34)&amp;AB$1&amp;CHAR(34)&amp;",","")</f>
        <v/>
      </c>
      <c r="EJ6" s="48" t="str">
        <f>IF(AC6="y",CHAR(34)&amp;AC$1&amp;CHAR(34)&amp;",","")</f>
        <v/>
      </c>
      <c r="EK6" s="48" t="str">
        <f>IF(AD6="y",CHAR(34)&amp;AD$1&amp;CHAR(34)&amp;",","")</f>
        <v/>
      </c>
      <c r="EL6" s="48" t="str">
        <f>IF(AE6="y",CHAR(34)&amp;AE$1&amp;CHAR(34)&amp;",","")</f>
        <v/>
      </c>
      <c r="EM6" s="48" t="str">
        <f>IF(AF6="y",CHAR(34)&amp;AF$1&amp;CHAR(34)&amp;",","")</f>
        <v>"Trside",</v>
      </c>
      <c r="EN6" s="48" t="str">
        <f>IF(AG6="y",CHAR(34)&amp;AG$1&amp;CHAR(34)&amp;",","")</f>
        <v>"Unequa",</v>
      </c>
      <c r="EO6" s="48" t="str">
        <f>IF(AH6="y",CHAR(34)&amp;AH$1&amp;CHAR(34)&amp;",","")</f>
        <v/>
      </c>
      <c r="EP6" s="48" t="str">
        <f>IF(AI6="y",CHAR(34)&amp;AI$1&amp;CHAR(34)&amp;",","")</f>
        <v/>
      </c>
      <c r="EQ6" s="48" t="str">
        <f>IF(AJ6="y",CHAR(34)&amp;AJ$1&amp;CHAR(34)&amp;",","")</f>
        <v/>
      </c>
      <c r="ER6" s="48" t="str">
        <f>IF(AK6="y",CHAR(34)&amp;AK$1&amp;CHAR(34)&amp;",","")</f>
        <v/>
      </c>
      <c r="ES6" s="48" t="str">
        <f>IF(AL6="y",CHAR(34)&amp;AL$1&amp;CHAR(34)&amp;",","")</f>
        <v/>
      </c>
      <c r="ET6" s="48" t="str">
        <f>IF(AM6="y",CHAR(34)&amp;AM$1&amp;CHAR(34)&amp;",","")</f>
        <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D6" s="48" t="str">
        <f>IF(BV6="n",CHAR(34)&amp;"tcWHYE"&amp;CHAR(34)&amp;",",IF(BV6="y",CHAR(34)&amp;FD$1&amp;CHAR(34)&amp;",",""))</f>
        <v/>
      </c>
      <c r="FE6" s="48" t="str">
        <f>IF(COUNTIF(BL6:BT6,"BLU")=0,CHAR(34)&amp;"NO_BLU"&amp;CHAR(34)&amp;",", "")</f>
        <v/>
      </c>
      <c r="FF6" s="48" t="str">
        <f>IF(COUNTIF(BL6:BT6,"WHI")=0,CHAR(34)&amp;"NO_WHI"&amp;CHAR(34)&amp;",", "")</f>
        <v>"NO_WHI",</v>
      </c>
      <c r="FG6" s="48" t="str">
        <f>IF(COUNTIF(BL6:BT6,"RED")=0,CHAR(34)&amp;"NO_RED"&amp;CHAR(34)&amp;",", "")</f>
        <v>"NO_RED",</v>
      </c>
      <c r="FH6" s="48" t="str">
        <f>IF(COUNTIF(BL6:BS6,"GRE")=0,CHAR(34)&amp;"NO_GRE"&amp;CHAR(34)&amp;",", "")</f>
        <v>"NO_GRE",</v>
      </c>
      <c r="FI6" s="48" t="str">
        <f>IF(COUNTIF(BL6:BT6,"YEL")=0,CHAR(34)&amp;"NO_YEL"&amp;CHAR(34)&amp;",", "")</f>
        <v/>
      </c>
      <c r="FJ6" s="48" t="str">
        <f>IF(COUNTIF(BL6:BT6,"BLA")=0,CHAR(34)&amp;"NO_BLA"&amp;CHAR(34)&amp;",", "")</f>
        <v/>
      </c>
      <c r="FK6" s="48" t="str">
        <f>IF(AND(FH6&lt;&gt;"",FF6&lt;&gt;""),CHAR(34)&amp;"WHGRNO"&amp;CHAR(34)&amp;",","")</f>
        <v>"WHGRNO",</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"WHRENO",</v>
      </c>
      <c r="FQ6" s="48" t="str">
        <f>IF(LEN(BF6)=3,CHAR(34)&amp;"001"&amp;BF6&amp;CHAR(34)&amp;",","")</f>
        <v>"001YEL",</v>
      </c>
      <c r="FR6" s="48" t="str">
        <f>IF(LEN(BG6)=3,CHAR(34)&amp;"002"&amp;BG6&amp;CHAR(34)&amp;",","")</f>
        <v>"002BLU",</v>
      </c>
      <c r="FS6" s="48" t="str">
        <f>IF(LEN(BH6)=3,CHAR(34)&amp;"003"&amp;BH6&amp;CHAR(34)&amp;",","")</f>
        <v>"003YEL",</v>
      </c>
      <c r="FT6" s="48" t="str">
        <f>CHAR(34)&amp;"myr"&amp;BD6&amp;CHAR(34)&amp;","</f>
        <v>"myrYEL",</v>
      </c>
      <c r="FU6" s="48" t="str">
        <f>IF(AY6="y",CHAR(34)&amp;"island"&amp;CHAR(34)&amp;",","")</f>
        <v/>
      </c>
      <c r="FV6" s="48" t="str">
        <f>IF(BZ6="y",CHAR(34)&amp;"landlo"&amp;CHAR(34)&amp;",","")</f>
        <v/>
      </c>
      <c r="FW6" s="48" t="str">
        <f>IF(CA6="y",CHAR(34)&amp;"eunion"&amp;CHAR(34)&amp;",","")</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"Proposal"</v>
      </c>
      <c r="GS6" s="48" t="str">
        <f>SUBSTITUTE("["&amp;_xlfn.CONCAT(CW6:GN6)&amp;"]",",]","]")</f>
        <v>["3Color","words2","words3","lets27","startB","with_w","LALUEL","year19","allhor","3Bands","Diagon","Horizo","Trside","Unequa","NO_WHI","NO_RED","NO_GRE","WHGRNO","WHRENO","001YEL","002BLU","003YEL","myrYEL","NoStar"]</v>
      </c>
      <c r="GT6" s="48" t="str">
        <f>IF(BL6&lt;&gt;"",CHAR(34)&amp;"cl_"&amp;BL6&amp;CHAR(34)&amp;",","")</f>
        <v>"cl_BLA",</v>
      </c>
      <c r="GU6" s="48" t="str">
        <f>IF(BM6&lt;&gt;"",CHAR(34)&amp;"cl_"&amp;BM6&amp;CHAR(34)&amp;",","")</f>
        <v>"cl_BLU",</v>
      </c>
      <c r="GV6" s="48" t="str">
        <f>IF(BN6&lt;&gt;"",CHAR(34)&amp;"cl_"&amp;BN6&amp;CHAR(34)&amp;",","")</f>
        <v/>
      </c>
      <c r="GW6" s="48" t="str">
        <f>IF(BO6&lt;&gt;"",CHAR(34)&amp;"cl_"&amp;BO6&amp;CHAR(34)&amp;",","")</f>
        <v/>
      </c>
      <c r="GX6" s="48" t="str">
        <f>IF(BP6&lt;&gt;"",CHAR(34)&amp;"cl_"&amp;BP6&amp;CHAR(34)&amp;",","")</f>
        <v>"cl_YEL",</v>
      </c>
      <c r="GY6" s="48" t="str">
        <f>IF(BQ6&lt;&gt;"",CHAR(34)&amp;"cl_"&amp;BQ6&amp;CHAR(34)&amp;",","")</f>
        <v/>
      </c>
      <c r="GZ6" s="48" t="str">
        <f>IF(BR6&lt;&gt;"",CHAR(34)&amp;"cl_"&amp;BR6&amp;CHAR(34)&amp;",","")</f>
        <v/>
      </c>
      <c r="HA6" s="48" t="str">
        <f>IF(BS6&lt;&gt;"",CHAR(34)&amp;"cl_"&amp;BS6&amp;CHAR(34)&amp;",","")</f>
        <v/>
      </c>
      <c r="HB6" s="48" t="str">
        <f>IF(BT6&lt;&gt;"",CHAR(34)&amp;"cl_"&amp;BT6&amp;CHAR(34)&amp;",","")</f>
        <v/>
      </c>
      <c r="HC6" s="48" t="str">
        <f>SUBSTITUTE("["&amp;_xlfn.CONCAT(GT6:HB6)&amp;"]",",]","]")</f>
        <v>["cl_BLA","cl_BLU","cl_YEL"]</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{couname:"[BHS] Bahamas (1973 Wagner Proposal)",year:"1973 Proposal",region:"rgn_North America",Colors:["cl_BLA","cl_BLU","cl_YEL"],Items:["3Color","words2","words3","lets27","startB","with_w","LALUEL","year19","allhor","3Bands","Diagon","Horizo","Trside","Unequa","NO_WHI","NO_RED","NO_GRE","WHGRNO","WHRENO","001YEL","002BLU","003YEL","myrYEL","NoStar"],Flag:"https://upload.wikimedia.org/wikipedia/commons/thumb/d/d0/Flag_of_the_Bahamas_%281973_proposal_by_Anthony_Wagner%29.svg/640px-Flag_of_the_Bahamas_%281973_proposal_by_Anthony_Wagner%29.svg.png",HDFlag:"https://upload.wikimedia.org/wikipedia/commons/thumb/d/d0/Flag_of_the_Bahamas_%281973_proposal_by_Anthony_Wagner%29.svg/1280px-Flag_of_the_Bahamas_%281973_proposal_by_Anthony_Wagner%29.svg.png",type:"Proposal", describe: "\nRejected flag proposal of the Bahamas from 1973 by Sir Anthony Wagner, of the College of Arms, who recommended that the colors should change places after the the current design was submitted for approval to the Garter King of Arms.", isnew:"www", links: "https://en.m.wikipedia.org/wiki/List_of_Bahamian_flags"},</v>
      </c>
      <c r="HG6" s="73" t="str">
        <f>"{couname:"&amp;CT6&amp;(IF(HK6&lt;&gt;"",",subtype:"&amp;CHAR(34)&amp;HK6&amp;CHAR(34),""))&amp;",year:"&amp;HJ6&amp;",region:"&amp;CU6&amp;",Colors:"&amp;HC6&amp;",Items:"&amp;GS6&amp;",Flag:"&amp;CV6&amp;",HDFlag:"&amp;CHAR(34)&amp;E6&amp;CHAR(34)&amp;",type:"&amp;GP6&amp;", describe: "&amp;HI6&amp;", links: "&amp;HL6&amp;"},"</f>
        <v>{couname:"[BHS] Bahamas (1973 Wagner Proposal)",year:"1973 Proposal",region:"rgn_North America",Colors:["cl_BLA","cl_BLU","cl_YEL"],Items:["3Color","words2","words3","lets27","startB","with_w","LALUEL","year19","allhor","3Bands","Diagon","Horizo","Trside","Unequa","NO_WHI","NO_RED","NO_GRE","WHGRNO","WHRENO","001YEL","002BLU","003YEL","myrYEL","NoStar"],Flag:"https://upload.wikimedia.org/wikipedia/commons/thumb/d/d0/Flag_of_the_Bahamas_%281973_proposal_by_Anthony_Wagner%29.svg/640px-Flag_of_the_Bahamas_%281973_proposal_by_Anthony_Wagner%29.svg.png",HDFlag:"https://upload.wikimedia.org/wikipedia/commons/thumb/d/d0/Flag_of_the_Bahamas_%281973_proposal_by_Anthony_Wagner%29.svg/1280px-Flag_of_the_Bahamas_%281973_proposal_by_Anthony_Wagner%29.svg.png",type:"Proposal", describe: "\nRejected flag proposal of the Bahamas from 1973 by Sir Anthony Wagner, of the College of Arms, who recommended that the colors should change places after the the current design was submitted for approval to the Garter King of Arms.", links: "https://en.m.wikipedia.org/wiki/List_of_Bahamian_flags"},</v>
      </c>
      <c r="HH6" s="48" t="str">
        <f>IF(P6&lt;&gt;"",CHAR(34)&amp;"\n"&amp;P6&amp;CHAR(34),CHAR(34)&amp;CHAR(34))</f>
        <v>"\nRejected flag proposal of the Bahamas from 1973 by Sir Anthony Wagner, of the College of Arms, who recommended that the colors should change places after the the current design was submitted for approval to the Garter King of Arms."</v>
      </c>
      <c r="HI6" s="48" t="str">
        <f>IF(J6=0,CHAR(34)&amp;CHAR(34),HH6)</f>
        <v>"\nRejected flag proposal of the Bahamas from 1973 by Sir Anthony Wagner, of the College of Arms, who recommended that the colors should change places after the the current design was submitted for approval to the Garter King of Arms."</v>
      </c>
      <c r="HJ6" s="48" t="str">
        <f>CHAR(34)&amp;O6&amp;CHAR(34)</f>
        <v>"1973 Proposal"</v>
      </c>
      <c r="HL6" s="48" t="str">
        <f>CHAR(34)&amp;I6&amp;CHAR(34)</f>
        <v>"https://en.m.wikipedia.org/wiki/List_of_Bahamian_flags"</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{"couname":"[BHS] Bahamas (1973 Wagner Proposal)","subtype":"[BHS] Other","year":"1973 Proposal","region":"rgn_North America","Colors":["cl_BLA","cl_BLU","cl_YEL"],"Items":["3Color","words2","words3","lets27","startB","with_w","LALUEL","year19","allhor","3Bands","Diagon","Horizo","Trside","Unequa","NO_WHI","NO_RED","NO_GRE","WHGRNO","WHRENO","001YEL","002BLU","003YEL","myrYEL","NoStar"],"Flag":"https://upload.wikimedia.org/wikipedia/commons/thumb/d/d0/Flag_of_the_Bahamas_%281973_proposal_by_Anthony_Wagner%29.svg/640px-Flag_of_the_Bahamas_%281973_proposal_by_Anthony_Wagner%29.svg.png","HDFlag":"https://upload.wikimedia.org/wikipedia/commons/thumb/d/d0/Flag_of_the_Bahamas_%281973_proposal_by_Anthony_Wagner%29.svg/1280px-Flag_of_the_Bahamas_%281973_proposal_by_Anthony_Wagner%29.svg.png","type":"Proposal", "describe": "\nRejected flag proposal of the Bahamas from 1973 by Sir Anthony Wagner, of the College of Arms, who recommended that the colors should change places after the the current design was submitted for approval to the Garter King of Arms.", "isnew": "www", "links": "https://en.m.wikipedia.org/wiki/List_of_Bahamian_flags"},</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{"couname":"[BHS] Bahamas (1973 Wagner Proposal)","subtype":"[BHS] Other","year":"1973 Proposal","region":"rgn_North America","Colors":["cl_BLA","cl_BLU","cl_YEL"],"Items":["3Color","words2","words3","lets27","startB","with_w","LALUEL","year19","allhor","3Bands","Diagon","Horizo","Trside","Unequa","NO_WHI","NO_RED","NO_GRE","WHGRNO","WHRENO","001YEL","002BLU","003YEL","myrYEL","NoStar"],"Flag":"https://upload.wikimedia.org/wikipedia/commons/thumb/d/d0/Flag_of_the_Bahamas_%281973_proposal_by_Anthony_Wagner%29.svg/640px-Flag_of_the_Bahamas_%281973_proposal_by_Anthony_Wagner%29.svg.png","HDFlag":"https://upload.wikimedia.org/wikipedia/commons/thumb/d/d0/Flag_of_the_Bahamas_%281973_proposal_by_Anthony_Wagner%29.svg/1280px-Flag_of_the_Bahamas_%281973_proposal_by_Anthony_Wagner%29.svg.png","type":"Proposal", "describe": "\nRejected flag proposal of the Bahamas from 1973 by Sir Anthony Wagner, of the College of Arms, who recommended that the colors should change places after the the current design was submitted for approval to the Garter King of Arms.", "isnew": "www", "links": "https://en.m.wikipedia.org/wiki/List_of_Bahamian_flags"},</v>
      </c>
      <c r="HO6" s="75">
        <v>45653</v>
      </c>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
      </c>
      <c r="HY6" s="76"/>
      <c r="HZ6" s="76"/>
      <c r="IA6" s="6"/>
      <c r="IB6" s="6"/>
      <c r="IC6" s="77"/>
      <c r="ID6" s="77"/>
      <c r="IE6" s="77"/>
      <c r="IF6" s="77"/>
      <c r="IG6" s="77"/>
      <c r="IH6" s="77"/>
      <c r="II6" s="77"/>
      <c r="IJ6" s="77"/>
      <c r="IK6" s="77"/>
      <c r="IM6" s="45">
        <f>COUNTIF(IC6:IK6,"&gt;0")-CG6</f>
        <v>-3</v>
      </c>
      <c r="IN6" s="78" t="str">
        <f>"http://mkweb.bcgsc.ca/color-summarizer/?url="&amp;D6&amp;"&amp;precision=low&amp;num_clusters="&amp;CG6&amp;"&amp;text=1"</f>
        <v>http://mkweb.bcgsc.ca/color-summarizer/?url=https://upload.wikimedia.org/wikipedia/commons/thumb/d/d0/Flag_of_the_Bahamas_%281973_proposal_by_Anthony_Wagner%29.svg/640px-Flag_of_the_Bahamas_%281973_proposal_by_Anthony_Wagner%29.svg.png&amp;precision=low&amp;num_clusters=3&amp;text=1</v>
      </c>
      <c r="IO6" s="48" t="str">
        <f>IF(HP6&lt;&gt;"",CHAR(34)&amp;"black"&amp;CHAR(34),"")</f>
        <v>"black"</v>
      </c>
      <c r="IP6" s="48" t="str">
        <f>IF(HQ6&lt;&gt;"",CHAR(34)&amp;"blue"&amp;CHAR(34),"")</f>
        <v>"blue"</v>
      </c>
      <c r="IQ6" s="48" t="str">
        <f>IF(HR6&lt;&gt;"",CHAR(34)&amp;"green"&amp;CHAR(34),"")</f>
        <v/>
      </c>
      <c r="IR6" s="48" t="str">
        <f>IF(HS6&lt;&gt;"",CHAR(34)&amp;"red"&amp;CHAR(34),"")</f>
        <v/>
      </c>
      <c r="IS6" s="48" t="str">
        <f>IF(HT6&lt;&gt;"",CHAR(34)&amp;"yellow"&amp;CHAR(34),"")</f>
        <v>"yellow"</v>
      </c>
      <c r="IT6" s="48" t="str">
        <f>IF(HU6&lt;&gt;"",CHAR(34)&amp;"orange"&amp;CHAR(34),"")</f>
        <v/>
      </c>
      <c r="IU6" s="48" t="str">
        <f>IF(HV6&lt;&gt;"",CHAR(34)&amp;"brown"&amp;CHAR(34),"")</f>
        <v/>
      </c>
      <c r="IV6" s="48" t="str">
        <f>IF(HW6&lt;&gt;"",CHAR(34)&amp;"purple"&amp;CHAR(34),"")</f>
        <v/>
      </c>
      <c r="IW6" s="48" t="str">
        <f>IF(HX6&lt;&gt;"",CHAR(34)&amp;"white"&amp;CHAR(34),"")</f>
        <v/>
      </c>
      <c r="IX6" s="48" t="str">
        <f>"{"&amp;CHAR(34)&amp;"url"&amp;CHAR(34)&amp;":"&amp;CHAR(34)&amp;IN6&amp;CHAR(34)&amp;","&amp;CHAR(34)&amp;"name"&amp;CHAR(34)&amp;":"&amp;CHAR(34)&amp;A6&amp;CHAR(34)&amp;"},"</f>
        <v>{"url":"http://mkweb.bcgsc.ca/color-summarizer/?url=https://upload.wikimedia.org/wikipedia/commons/thumb/d/d0/Flag_of_the_Bahamas_%281973_proposal_by_Anthony_Wagner%29.svg/640px-Flag_of_the_Bahamas_%281973_proposal_by_Anthony_Wagner%29.svg.png&amp;precision=low&amp;num_clusters=3&amp;text=1","name":"[BHS] Bahamas (1973 Wagner Proposal)"},</v>
      </c>
      <c r="IY6" s="48">
        <v>1503</v>
      </c>
    </row>
    <row r="7" spans="1:259" s="48" customFormat="1" ht="38.4" customHeight="1" thickBot="1" x14ac:dyDescent="0.35">
      <c r="A7" s="87" t="s">
        <v>1638</v>
      </c>
      <c r="B7" s="40" t="e" vm="14">
        <v>#VALUE!</v>
      </c>
      <c r="C7" s="41" t="s">
        <v>197</v>
      </c>
      <c r="D7" s="42" t="s">
        <v>1639</v>
      </c>
      <c r="E7" s="43" t="s">
        <v>1640</v>
      </c>
      <c r="F7" s="44" t="s">
        <v>212</v>
      </c>
      <c r="G7" s="45">
        <f>COUNTIF($A$1:$A$8339,A7)</f>
        <v>1</v>
      </c>
      <c r="H7" s="46" t="s">
        <v>1642</v>
      </c>
      <c r="I7" s="47" t="s">
        <v>1626</v>
      </c>
      <c r="J7" s="48" t="str">
        <f>""</f>
        <v/>
      </c>
      <c r="K7" s="49"/>
      <c r="L7" s="50"/>
      <c r="M7" s="50"/>
      <c r="N7" s="51" t="s">
        <v>231</v>
      </c>
      <c r="O7" s="52">
        <v>1706</v>
      </c>
      <c r="P7" s="53" t="s">
        <v>1641</v>
      </c>
      <c r="Q7" s="54">
        <v>3</v>
      </c>
      <c r="R7" s="55" t="s">
        <v>231</v>
      </c>
      <c r="S7" s="56">
        <v>0</v>
      </c>
      <c r="T7" s="57" t="s">
        <v>164</v>
      </c>
      <c r="U7" s="58" t="s">
        <v>164</v>
      </c>
      <c r="V7" s="58" t="s">
        <v>164</v>
      </c>
      <c r="W7" s="58" t="s">
        <v>164</v>
      </c>
      <c r="X7" s="58" t="s">
        <v>164</v>
      </c>
      <c r="Y7" s="58" t="s">
        <v>164</v>
      </c>
      <c r="Z7" s="58" t="s">
        <v>164</v>
      </c>
      <c r="AA7" s="58" t="s">
        <v>164</v>
      </c>
      <c r="AB7" s="58" t="s">
        <v>164</v>
      </c>
      <c r="AC7" s="58" t="s">
        <v>164</v>
      </c>
      <c r="AD7" s="58" t="s">
        <v>164</v>
      </c>
      <c r="AE7" s="58" t="s">
        <v>164</v>
      </c>
      <c r="AF7" s="59" t="s">
        <v>164</v>
      </c>
      <c r="AG7" s="59" t="s">
        <v>165</v>
      </c>
      <c r="AH7" s="59" t="s">
        <v>165</v>
      </c>
      <c r="AI7" s="59" t="s">
        <v>164</v>
      </c>
      <c r="AJ7" s="59" t="s">
        <v>164</v>
      </c>
      <c r="AK7" s="59" t="s">
        <v>164</v>
      </c>
      <c r="AL7" s="59" t="s">
        <v>164</v>
      </c>
      <c r="AM7" s="59" t="s">
        <v>164</v>
      </c>
      <c r="AN7" s="59" t="s">
        <v>165</v>
      </c>
      <c r="AO7" s="59" t="s">
        <v>164</v>
      </c>
      <c r="AP7" s="59" t="s">
        <v>164</v>
      </c>
      <c r="AQ7" s="59" t="s">
        <v>164</v>
      </c>
      <c r="AR7" s="59" t="s">
        <v>164</v>
      </c>
      <c r="AS7" s="59" t="s">
        <v>164</v>
      </c>
      <c r="AT7" s="60">
        <v>0</v>
      </c>
      <c r="AU7" s="59" t="s">
        <v>178</v>
      </c>
      <c r="AV7" s="59" t="str">
        <f>IF(LEFT(A7,1)="[",LEFT(A7,5)&amp;AU7&amp;A7,"")</f>
        <v>[BHS]Historical[BHS] Republic of Pirates</v>
      </c>
      <c r="AW7" s="59" t="str">
        <f>C7&amp;H7&amp;A7</f>
        <v>3b[BHS] Other[BHS] Republic of Pirates</v>
      </c>
      <c r="AX7" s="61"/>
      <c r="AY7" s="61"/>
      <c r="AZ7" s="62" t="s">
        <v>167</v>
      </c>
      <c r="BA7" s="62" t="s">
        <v>167</v>
      </c>
      <c r="BB7" s="62"/>
      <c r="BC7" s="63"/>
      <c r="BD7" s="64" t="s">
        <v>151</v>
      </c>
      <c r="BE7" s="47"/>
      <c r="BF7" s="64" t="s">
        <v>167</v>
      </c>
      <c r="BG7" s="64" t="s">
        <v>167</v>
      </c>
      <c r="BH7" s="64" t="s">
        <v>167</v>
      </c>
      <c r="BI7" s="64"/>
      <c r="BJ7" s="64"/>
      <c r="BK7" s="47"/>
      <c r="BL7" s="64" t="s">
        <v>151</v>
      </c>
      <c r="BM7" s="64" t="s">
        <v>167</v>
      </c>
      <c r="BN7" s="64" t="s">
        <v>167</v>
      </c>
      <c r="BO7" s="64" t="s">
        <v>167</v>
      </c>
      <c r="BP7" s="64" t="s">
        <v>167</v>
      </c>
      <c r="BQ7" s="64" t="s">
        <v>167</v>
      </c>
      <c r="BR7" s="64" t="s">
        <v>167</v>
      </c>
      <c r="BS7" s="64" t="s">
        <v>167</v>
      </c>
      <c r="BT7" s="64" t="s">
        <v>159</v>
      </c>
      <c r="BU7" s="65"/>
      <c r="BV7" s="66"/>
      <c r="BW7" s="66">
        <v>0</v>
      </c>
      <c r="BX7" s="47"/>
      <c r="CB7" s="6"/>
      <c r="CC7" s="6"/>
      <c r="CD7" s="67">
        <v>0</v>
      </c>
      <c r="CE7" s="67">
        <v>0</v>
      </c>
      <c r="CF7" s="67" t="e">
        <v>#REF!</v>
      </c>
      <c r="CG7" s="68" cm="1">
        <f t="array" ref="CG7">SUMPRODUCT(--(LEN(TRIM(BL7:BT7))&gt;0))</f>
        <v>2</v>
      </c>
      <c r="CH7" s="59" t="str">
        <f>IF(CG7=2,"y","n")</f>
        <v>y</v>
      </c>
      <c r="CI7" s="59" t="str">
        <f>IF(CG7=3,"y","n")</f>
        <v>n</v>
      </c>
      <c r="CJ7" s="59" t="str">
        <f>IF(CG7=4,"y","n")</f>
        <v>n</v>
      </c>
      <c r="CK7" s="59" t="str">
        <f>IF(CG7&gt;4,"y","n")</f>
        <v>n</v>
      </c>
      <c r="CL7" s="59" t="str">
        <f>IF(S7=0,"y","n")</f>
        <v>y</v>
      </c>
      <c r="CM7" s="59" t="str">
        <f>IF(S7=2,"y","n")</f>
        <v>n</v>
      </c>
      <c r="CN7" s="59" t="str">
        <f>IF(S7=3,"y","n")</f>
        <v>n</v>
      </c>
      <c r="CO7" s="59" t="str">
        <f>IF(S7&gt;=4,"y","n")</f>
        <v>n</v>
      </c>
      <c r="CP7" s="59" t="str">
        <f>IF(AT7=0,"y","n")</f>
        <v>y</v>
      </c>
      <c r="CQ7" s="59" t="str">
        <f>IF(AT7=1,"y","n")</f>
        <v>n</v>
      </c>
      <c r="CR7" s="59" t="str">
        <f>IF(AT7=2,"y","n")</f>
        <v>n</v>
      </c>
      <c r="CS7" s="59" t="str">
        <f>IF(AT7&gt;=3,"y","n")</f>
        <v>n</v>
      </c>
      <c r="CT7" s="69" t="str">
        <f>CHAR(34)&amp;A7&amp;CHAR(34)</f>
        <v>"[BHS] Republic of Pirates"</v>
      </c>
      <c r="CU7" s="70" t="str">
        <f>CHAR(34)&amp;"rgn_"&amp;R7&amp;CHAR(34)</f>
        <v>"rgn_North America"</v>
      </c>
      <c r="CV7" s="48" t="str">
        <f>CHAR(34)&amp;D7&amp;CHAR(34)</f>
        <v>"https://upload.wikimedia.org/wikipedia/commons/thumb/9/93/Pirate_Death%27s_Head_Flag.svg/640px-Pirate_Death%27s_Head_Flag.svg.png"</v>
      </c>
      <c r="CW7" s="48" t="str">
        <f>IF(CH7="y",CHAR(34)&amp;CH$1&amp;CHAR(34)&amp;",","")</f>
        <v>"2Color",</v>
      </c>
      <c r="CX7" s="48" t="str">
        <f>IF(CI7="y",CHAR(34)&amp;CI$1&amp;CHAR(34)&amp;",","")</f>
        <v/>
      </c>
      <c r="CY7" s="48" t="str">
        <f>IF(CJ7="y",CHAR(34)&amp;CJ$1&amp;CHAR(34)&amp;",","")</f>
        <v/>
      </c>
      <c r="CZ7" s="48" t="str">
        <f>IF(CK7="y",CHAR(34)&amp;CK$1&amp;CHAR(34)&amp;",","")</f>
        <v/>
      </c>
      <c r="DA7" s="48" t="str">
        <f>IF(Q7&gt;1,CHAR(34)&amp;"words2"&amp;CHAR(34)&amp;",","")</f>
        <v>"words2",</v>
      </c>
      <c r="DB7" s="48" t="str">
        <f>IF(Q7&gt;2,CHAR(34)&amp;"words3"&amp;CHAR(34)&amp;",","")</f>
        <v>"words3",</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"lets17",</v>
      </c>
      <c r="DE7" s="48" t="str">
        <f>CHAR(34)&amp;"start"&amp;IFERROR(LEFT(SUBSTITUTE(A7,"["&amp;MID(A7,FIND("[",A7)+1,FIND("]",A7)-FIND("[",A7)-1)&amp;"] ",""),1),LEFT(A7,1))&amp;CHAR(34)&amp;","</f>
        <v>"startR",</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"BLAWHI",</v>
      </c>
      <c r="DM7" s="48" t="str" cm="1">
        <f t="array" ref="DM7">IF(CG7=3,CHAR(34) &amp; _xlfn.TEXTJOIN("", TRUE, RIGHT(HP7:HX7, 2)) &amp; CHAR(34) &amp; ",", "")</f>
        <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
      </c>
      <c r="DU7" s="6" t="str">
        <f>IF(BY7="y",IF(AND(W7="n",V7="n"),CHAR(34)&amp;"alldia"&amp;CHAR(34)&amp;",",""),"")</f>
        <v/>
      </c>
      <c r="DW7" s="48" t="str">
        <f>IF(CL7="y",CHAR(34)&amp;CL$1&amp;CHAR(34)&amp;",","")</f>
        <v>"NoBand",</v>
      </c>
      <c r="DX7" s="48" t="str">
        <f>IF(CM7="y",CHAR(34)&amp;CM$1&amp;CHAR(34)&amp;",","")</f>
        <v/>
      </c>
      <c r="DY7" s="48" t="str">
        <f>IF(CN7="y",CHAR(34)&amp;CN$1&amp;CHAR(34)&amp;",","")</f>
        <v/>
      </c>
      <c r="DZ7" s="48" t="str">
        <f>IF(CO7="y",CHAR(34)&amp;CO$1&amp;CHAR(34)&amp;",","")</f>
        <v/>
      </c>
      <c r="EA7" s="48" t="str">
        <f>IF(T7="y",CHAR(34)&amp;T$1&amp;CHAR(34)&amp;",","")</f>
        <v/>
      </c>
      <c r="EB7" s="48" t="str">
        <f>IF(U7="y",CHAR(34)&amp;U$1&amp;CHAR(34)&amp;",","")</f>
        <v/>
      </c>
      <c r="EC7" s="48" t="str">
        <f>IF(V7="y",CHAR(34)&amp;V$1&amp;CHAR(34)&amp;",","")</f>
        <v/>
      </c>
      <c r="ED7" s="48" t="str">
        <f>IF(W7="y",CHAR(34)&amp;W$1&amp;CHAR(34)&amp;",","")</f>
        <v/>
      </c>
      <c r="EE7" s="48" t="str">
        <f>IF(X7="y",CHAR(34)&amp;X$1&amp;CHAR(34)&amp;",","")</f>
        <v/>
      </c>
      <c r="EF7" s="48" t="str">
        <f>IF(AND(Y7&lt;&gt;"n",Y7&lt;&gt;""),CHAR(34)&amp;Y$1&amp;CHAR(34)&amp;",","")</f>
        <v/>
      </c>
      <c r="EG7" s="48" t="str">
        <f>IF(Z7="y",CHAR(34)&amp;Z$1&amp;CHAR(34)&amp;",","")</f>
        <v/>
      </c>
      <c r="EH7" s="48" t="str">
        <f>IF(AA7="y",CHAR(34)&amp;AA$1&amp;CHAR(34)&amp;",","")</f>
        <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"Unequa",</v>
      </c>
      <c r="EO7" s="48" t="str">
        <f>IF(AH7="y",CHAR(34)&amp;AH$1&amp;CHAR(34)&amp;",","")</f>
        <v>"Center",</v>
      </c>
      <c r="EP7" s="48" t="str">
        <f>IF(AI7="y",CHAR(34)&amp;AI$1&amp;CHAR(34)&amp;",","")</f>
        <v/>
      </c>
      <c r="EQ7" s="48" t="str">
        <f>IF(AJ7="y",CHAR(34)&amp;AJ$1&amp;CHAR(34)&amp;",","")</f>
        <v/>
      </c>
      <c r="ER7" s="48" t="str">
        <f>IF(AK7="y",CHAR(34)&amp;AK$1&amp;CHAR(34)&amp;",","")</f>
        <v/>
      </c>
      <c r="ES7" s="48" t="str">
        <f>IF(AL7="y",CHAR(34)&amp;AL$1&amp;CHAR(34)&amp;",","")</f>
        <v/>
      </c>
      <c r="ET7" s="48" t="str">
        <f>IF(AM7="y",CHAR(34)&amp;AM$1&amp;CHAR(34)&amp;",","")</f>
        <v/>
      </c>
      <c r="EU7" s="48" t="str">
        <f>IF(AN7="y",CHAR(34)&amp;AN$1&amp;CHAR(34)&amp;",","")</f>
        <v>"Humans",</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D7" s="48" t="str">
        <f>IF(BV7="n",CHAR(34)&amp;"tcWHYE"&amp;CHAR(34)&amp;",",IF(BV7="y",CHAR(34)&amp;FD$1&amp;CHAR(34)&amp;",",""))</f>
        <v/>
      </c>
      <c r="FE7" s="48" t="str">
        <f>IF(COUNTIF(BL7:BT7,"BLU")=0,CHAR(34)&amp;"NO_BLU"&amp;CHAR(34)&amp;",", "")</f>
        <v>"NO_BLU",</v>
      </c>
      <c r="FF7" s="48" t="str">
        <f>IF(COUNTIF(BL7:BT7,"WHI")=0,CHAR(34)&amp;"NO_WHI"&amp;CHAR(34)&amp;",", "")</f>
        <v/>
      </c>
      <c r="FG7" s="48" t="str">
        <f>IF(COUNTIF(BL7:BT7,"RED")=0,CHAR(34)&amp;"NO_RED"&amp;CHAR(34)&amp;",", "")</f>
        <v>"NO_RED",</v>
      </c>
      <c r="FH7" s="48" t="str">
        <f>IF(COUNTIF(BL7:BS7,"GRE")=0,CHAR(34)&amp;"NO_GRE"&amp;CHAR(34)&amp;",", "")</f>
        <v>"NO_GRE",</v>
      </c>
      <c r="FI7" s="48" t="str">
        <f>IF(COUNTIF(BL7:BT7,"YEL")=0,CHAR(34)&amp;"NO_YEL"&amp;CHAR(34)&amp;",", "")</f>
        <v>"NO_YEL",</v>
      </c>
      <c r="FJ7" s="48" t="str">
        <f>IF(COUNTIF(BL7:BT7,"BLA")=0,CHAR(34)&amp;"NO_BLA"&amp;CHAR(34)&amp;",", "")</f>
        <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"BLRENO",</v>
      </c>
      <c r="FP7" s="48" t="str">
        <f>IF(AND(FF7&lt;&gt;"",FF7&lt;&gt;""),CHAR(34)&amp;"WHRENO"&amp;CHAR(34)&amp;",","")</f>
        <v/>
      </c>
      <c r="FQ7" s="48" t="str">
        <f>IF(LEN(BF7)=3,CHAR(34)&amp;"001"&amp;BF7&amp;CHAR(34)&amp;",","")</f>
        <v/>
      </c>
      <c r="FR7" s="48" t="str">
        <f>IF(LEN(BG7)=3,CHAR(34)&amp;"002"&amp;BG7&amp;CHAR(34)&amp;",","")</f>
        <v/>
      </c>
      <c r="FS7" s="48" t="str">
        <f>IF(LEN(BH7)=3,CHAR(34)&amp;"003"&amp;BH7&amp;CHAR(34)&amp;",","")</f>
        <v/>
      </c>
      <c r="FT7" s="48" t="str">
        <f>CHAR(34)&amp;"myr"&amp;BD7&amp;CHAR(34)&amp;","</f>
        <v>"myrBLA",</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"histor",</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"Historical"</v>
      </c>
      <c r="GS7" s="48" t="str">
        <f>SUBSTITUTE("["&amp;_xlfn.CONCAT(CW7:GN7)&amp;"]",",]","]")</f>
        <v>["2Color","words2","words3","lets17","startR","BLAWHI","NoBand","Unequa","Center","Humans","NO_BLU","NO_RED","NO_GRE","NO_YEL","BLRENO","myrBLA","histor","NoStar"]</v>
      </c>
      <c r="GT7" s="48" t="str">
        <f>IF(BL7&lt;&gt;"",CHAR(34)&amp;"cl_"&amp;BL7&amp;CHAR(34)&amp;",","")</f>
        <v>"cl_BLA",</v>
      </c>
      <c r="GU7" s="48" t="str">
        <f>IF(BM7&lt;&gt;"",CHAR(34)&amp;"cl_"&amp;BM7&amp;CHAR(34)&amp;",","")</f>
        <v/>
      </c>
      <c r="GV7" s="48" t="str">
        <f>IF(BN7&lt;&gt;"",CHAR(34)&amp;"cl_"&amp;BN7&amp;CHAR(34)&amp;",","")</f>
        <v/>
      </c>
      <c r="GW7" s="48" t="str">
        <f>IF(BO7&lt;&gt;"",CHAR(34)&amp;"cl_"&amp;BO7&amp;CHAR(34)&amp;",","")</f>
        <v/>
      </c>
      <c r="GX7" s="48" t="str">
        <f>IF(BP7&lt;&gt;"",CHAR(34)&amp;"cl_"&amp;BP7&amp;CHAR(34)&amp;",","")</f>
        <v/>
      </c>
      <c r="GY7" s="48" t="str">
        <f>IF(BQ7&lt;&gt;"",CHAR(34)&amp;"cl_"&amp;BQ7&amp;CHAR(34)&amp;",","")</f>
        <v/>
      </c>
      <c r="GZ7" s="48" t="str">
        <f>IF(BR7&lt;&gt;"",CHAR(34)&amp;"cl_"&amp;BR7&amp;CHAR(34)&amp;",","")</f>
        <v/>
      </c>
      <c r="HA7" s="48" t="str">
        <f>IF(BS7&lt;&gt;"",CHAR(34)&amp;"cl_"&amp;BS7&amp;CHAR(34)&amp;",","")</f>
        <v/>
      </c>
      <c r="HB7" s="48" t="str">
        <f>IF(BT7&lt;&gt;"",CHAR(34)&amp;"cl_"&amp;BT7&amp;CHAR(34)&amp;",","")</f>
        <v>"cl_WHI",</v>
      </c>
      <c r="HC7" s="48" t="str">
        <f>SUBSTITUTE("["&amp;_xlfn.CONCAT(GT7:HB7)&amp;"]",",]","]")</f>
        <v>["cl_BLA","cl_WHI"]</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{couname:"[BHS] Republic of Pirates",year:"1706",region:"rgn_North America",Colors:["cl_BLA","cl_WHI"],Items:["2Color","words2","words3","lets17","startR","BLAWHI","NoBand","Unequa","Center","Humans","NO_BLU","NO_RED","NO_GRE","NO_YEL","BLRENO","myrBLA","histor","NoStar"],Flag:"https://upload.wikimedia.org/wikipedia/commons/thumb/9/93/Pirate_Death%27s_Head_Flag.svg/640px-Pirate_Death%27s_Head_Flag.svg.png",HDFlag:"https://upload.wikimedia.org/wikipedia/commons/thumb/9/93/Pirate_Death%27s_Head_Flag.svg/1280px-Pirate_Death%27s_Head_Flag.svg.png",type:"Historical", describe: "\nA white skull on a black field.", isnew:"www", links: "https://en.m.wikipedia.org/wiki/List_of_Bahamian_flags"},</v>
      </c>
      <c r="HG7" s="73" t="str">
        <f>"{couname:"&amp;CT7&amp;(IF(HK7&lt;&gt;"",",subtype:"&amp;CHAR(34)&amp;HK7&amp;CHAR(34),""))&amp;",year:"&amp;HJ7&amp;",region:"&amp;CU7&amp;",Colors:"&amp;HC7&amp;",Items:"&amp;GS7&amp;",Flag:"&amp;CV7&amp;",HDFlag:"&amp;CHAR(34)&amp;E7&amp;CHAR(34)&amp;",type:"&amp;GP7&amp;", describe: "&amp;HI7&amp;", links: "&amp;HL7&amp;"},"</f>
        <v>{couname:"[BHS] Republic of Pirates",year:"1706",region:"rgn_North America",Colors:["cl_BLA","cl_WHI"],Items:["2Color","words2","words3","lets17","startR","BLAWHI","NoBand","Unequa","Center","Humans","NO_BLU","NO_RED","NO_GRE","NO_YEL","BLRENO","myrBLA","histor","NoStar"],Flag:"https://upload.wikimedia.org/wikipedia/commons/thumb/9/93/Pirate_Death%27s_Head_Flag.svg/640px-Pirate_Death%27s_Head_Flag.svg.png",HDFlag:"https://upload.wikimedia.org/wikipedia/commons/thumb/9/93/Pirate_Death%27s_Head_Flag.svg/1280px-Pirate_Death%27s_Head_Flag.svg.png",type:"Historical", describe: "\nA white skull on a black field.", links: "https://en.m.wikipedia.org/wiki/List_of_Bahamian_flags"},</v>
      </c>
      <c r="HH7" s="48" t="str">
        <f>IF(P7&lt;&gt;"",CHAR(34)&amp;"\n"&amp;P7&amp;CHAR(34),CHAR(34)&amp;CHAR(34))</f>
        <v>"\nA white skull on a black field."</v>
      </c>
      <c r="HI7" s="48" t="str">
        <f>IF(J7=0,CHAR(34)&amp;CHAR(34),HH7)</f>
        <v>"\nA white skull on a black field."</v>
      </c>
      <c r="HJ7" s="48" t="str">
        <f>CHAR(34)&amp;O7&amp;CHAR(34)</f>
        <v>"1706"</v>
      </c>
      <c r="HL7" s="48" t="str">
        <f>CHAR(34)&amp;I7&amp;CHAR(34)</f>
        <v>"https://en.m.wikipedia.org/wiki/List_of_Bahamian_flags"</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{"couname":"[BHS] Republic of Pirates","subtype":"[BHS] Other","year":"1706","region":"rgn_North America","Colors":["cl_BLA","cl_WHI"],"Items":["2Color","words2","words3","lets17","startR","BLAWHI","NoBand","Unequa","Center","Humans","NO_BLU","NO_RED","NO_GRE","NO_YEL","BLRENO","myrBLA","histor","NoStar"],"Flag":"https://upload.wikimedia.org/wikipedia/commons/thumb/9/93/Pirate_Death%27s_Head_Flag.svg/640px-Pirate_Death%27s_Head_Flag.svg.png","HDFlag":"https://upload.wikimedia.org/wikipedia/commons/thumb/9/93/Pirate_Death%27s_Head_Flag.svg/1280px-Pirate_Death%27s_Head_Flag.svg.png","type":"Historical", "describe": "\nA white skull on a black field.", "isnew": "www", "links": "https://en.m.wikipedia.org/wiki/List_of_Bahamian_flags"},</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{"couname":"[BHS] Republic of Pirates","subtype":"[BHS] Other","year":"1706","region":"rgn_North America","Colors":["cl_BLA","cl_WHI"],"Items":["2Color","words2","words3","lets17","startR","BLAWHI","NoBand","Unequa","Center","Humans","NO_BLU","NO_RED","NO_GRE","NO_YEL","BLRENO","myrBLA","histor","NoStar"],"Flag":"https://upload.wikimedia.org/wikipedia/commons/thumb/9/93/Pirate_Death%27s_Head_Flag.svg/640px-Pirate_Death%27s_Head_Flag.svg.png","HDFlag":"https://upload.wikimedia.org/wikipedia/commons/thumb/9/93/Pirate_Death%27s_Head_Flag.svg/1280px-Pirate_Death%27s_Head_Flag.svg.png","type":"Historical", "describe": "\nA white skull on a black field.", "isnew": "www", "links": "https://en.m.wikipedia.org/wiki/List_of_Bahamian_flags"},</v>
      </c>
      <c r="HO7" s="75">
        <v>45653</v>
      </c>
      <c r="HP7" s="48" t="str" cm="1">
        <f t="array" ref="HP7">IF(_xlfn.TEXTJOIN(", ", TRUE, IF(ISNUMBER(SEARCH("BLA", BL7:BT7)), COLUMN(BL7:BT7) - COLUMN(BL7) + 1, ""))&lt;&gt;"","BLA","")</f>
        <v>BLA</v>
      </c>
      <c r="HQ7" s="48" t="str" cm="1">
        <f t="array" ref="HQ7">IF(_xlfn.TEXTJOIN(", ", TRUE, IF(ISNUMBER(SEARCH("BLU", BL7:BT7)), COLUMN(BL7:BT7) - COLUMN(BL7) + 1, ""))&lt;&gt;"","BLU","")</f>
        <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M7" s="45">
        <f>COUNTIF(IC7:IK7,"&gt;0")-CG7</f>
        <v>-2</v>
      </c>
      <c r="IN7" s="78" t="str">
        <f>"http://mkweb.bcgsc.ca/color-summarizer/?url="&amp;D7&amp;"&amp;precision=low&amp;num_clusters="&amp;CG7&amp;"&amp;text=1"</f>
        <v>http://mkweb.bcgsc.ca/color-summarizer/?url=https://upload.wikimedia.org/wikipedia/commons/thumb/9/93/Pirate_Death%27s_Head_Flag.svg/640px-Pirate_Death%27s_Head_Flag.svg.png&amp;precision=low&amp;num_clusters=2&amp;text=1</v>
      </c>
      <c r="IO7" s="48" t="str">
        <f>IF(HP7&lt;&gt;"",CHAR(34)&amp;"black"&amp;CHAR(34),"")</f>
        <v>"black"</v>
      </c>
      <c r="IP7" s="48" t="str">
        <f>IF(HQ7&lt;&gt;"",CHAR(34)&amp;"blue"&amp;CHAR(34),"")</f>
        <v/>
      </c>
      <c r="IQ7" s="48" t="str">
        <f>IF(HR7&lt;&gt;"",CHAR(34)&amp;"green"&amp;CHAR(34),"")</f>
        <v/>
      </c>
      <c r="IR7" s="48" t="str">
        <f>IF(HS7&lt;&gt;"",CHAR(34)&amp;"red"&amp;CHAR(34),"")</f>
        <v/>
      </c>
      <c r="IS7" s="48" t="str">
        <f>IF(HT7&lt;&gt;"",CHAR(34)&amp;"yellow"&amp;CHAR(34),"")</f>
        <v/>
      </c>
      <c r="IT7" s="48" t="str">
        <f>IF(HU7&lt;&gt;"",CHAR(34)&amp;"orange"&amp;CHAR(34),"")</f>
        <v/>
      </c>
      <c r="IU7" s="48" t="str">
        <f>IF(HV7&lt;&gt;"",CHAR(34)&amp;"brown"&amp;CHAR(34),"")</f>
        <v/>
      </c>
      <c r="IV7" s="48" t="str">
        <f>IF(HW7&lt;&gt;"",CHAR(34)&amp;"purple"&amp;CHAR(34),"")</f>
        <v/>
      </c>
      <c r="IW7" s="48" t="str">
        <f>IF(HX7&lt;&gt;"",CHAR(34)&amp;"white"&amp;CHAR(34),"")</f>
        <v>"white"</v>
      </c>
      <c r="IX7" s="48" t="str">
        <f>"{"&amp;CHAR(34)&amp;"url"&amp;CHAR(34)&amp;":"&amp;CHAR(34)&amp;IN7&amp;CHAR(34)&amp;","&amp;CHAR(34)&amp;"name"&amp;CHAR(34)&amp;":"&amp;CHAR(34)&amp;A7&amp;CHAR(34)&amp;"},"</f>
        <v>{"url":"http://mkweb.bcgsc.ca/color-summarizer/?url=https://upload.wikimedia.org/wikipedia/commons/thumb/9/93/Pirate_Death%27s_Head_Flag.svg/640px-Pirate_Death%27s_Head_Flag.svg.png&amp;precision=low&amp;num_clusters=2&amp;text=1","name":"[BHS] Republic of Pirates"},</v>
      </c>
      <c r="IY7" s="48">
        <v>1503</v>
      </c>
    </row>
  </sheetData>
  <autoFilter ref="A1:IY1" xr:uid="{A1051193-A95B-4CFB-A73C-F0184620C81F}">
    <sortState xmlns:xlrd2="http://schemas.microsoft.com/office/spreadsheetml/2017/richdata2" ref="A2:IY7">
      <sortCondition ref="AW1"/>
    </sortState>
  </autoFilter>
  <conditionalFormatting sqref="H1 CW1:GS1 IA1:IB1">
    <cfRule type="cellIs" dxfId="4237" priority="118" operator="greaterThan">
      <formula>0</formula>
    </cfRule>
  </conditionalFormatting>
  <conditionalFormatting sqref="H1 H8:H1048576">
    <cfRule type="cellIs" dxfId="4236" priority="84" stopIfTrue="1" operator="notEqual">
      <formula>""</formula>
    </cfRule>
  </conditionalFormatting>
  <conditionalFormatting sqref="T1:BK1">
    <cfRule type="cellIs" dxfId="4235" priority="121" operator="greaterThan">
      <formula>0</formula>
    </cfRule>
  </conditionalFormatting>
  <conditionalFormatting sqref="BV1:BW1 BV8:BW1048576">
    <cfRule type="cellIs" dxfId="4234" priority="120" operator="equal">
      <formula>"nc"</formula>
    </cfRule>
  </conditionalFormatting>
  <conditionalFormatting sqref="HF1:HG1">
    <cfRule type="cellIs" dxfId="4233" priority="122" operator="greaterThan">
      <formula>0</formula>
    </cfRule>
  </conditionalFormatting>
  <conditionalFormatting sqref="HK1">
    <cfRule type="cellIs" dxfId="4232" priority="119" operator="greaterThan">
      <formula>0</formula>
    </cfRule>
  </conditionalFormatting>
  <conditionalFormatting sqref="HP1:HX1">
    <cfRule type="cellIs" dxfId="4231" priority="96" operator="equal">
      <formula>"PIN"</formula>
    </cfRule>
    <cfRule type="cellIs" dxfId="4230" priority="97" operator="equal">
      <formula>"ORA"</formula>
    </cfRule>
    <cfRule type="cellIs" dxfId="4229" priority="98" operator="equal">
      <formula>"GRA"</formula>
    </cfRule>
    <cfRule type="cellIs" dxfId="4228" priority="99" operator="equal">
      <formula>"PUR"</formula>
    </cfRule>
    <cfRule type="cellIs" dxfId="4227" priority="100" operator="equal">
      <formula>"BRO"</formula>
    </cfRule>
    <cfRule type="cellIs" dxfId="4226" priority="101" operator="equal">
      <formula>"YEL"</formula>
    </cfRule>
    <cfRule type="cellIs" dxfId="4225" priority="102" operator="equal">
      <formula>"BLU"</formula>
    </cfRule>
    <cfRule type="cellIs" dxfId="4224" priority="103" operator="equal">
      <formula>"WHI"</formula>
    </cfRule>
    <cfRule type="cellIs" dxfId="4223" priority="104" operator="equal">
      <formula>"GRE"</formula>
    </cfRule>
    <cfRule type="cellIs" dxfId="4222" priority="105" operator="equal">
      <formula>"RED"</formula>
    </cfRule>
    <cfRule type="cellIs" dxfId="4221" priority="106" operator="equal">
      <formula>"BLA"</formula>
    </cfRule>
  </conditionalFormatting>
  <conditionalFormatting sqref="IC1:IK1">
    <cfRule type="cellIs" dxfId="4220" priority="107" operator="equal">
      <formula>"PIN"</formula>
    </cfRule>
    <cfRule type="cellIs" dxfId="4219" priority="108" operator="equal">
      <formula>"ORA"</formula>
    </cfRule>
    <cfRule type="cellIs" dxfId="4218" priority="109" operator="equal">
      <formula>"GRA"</formula>
    </cfRule>
    <cfRule type="cellIs" dxfId="4217" priority="110" operator="equal">
      <formula>"PUR"</formula>
    </cfRule>
    <cfRule type="cellIs" dxfId="4216" priority="111" operator="equal">
      <formula>"BRO"</formula>
    </cfRule>
    <cfRule type="cellIs" dxfId="4215" priority="112" operator="equal">
      <formula>"YEL"</formula>
    </cfRule>
    <cfRule type="cellIs" dxfId="4214" priority="113" operator="equal">
      <formula>"BLU"</formula>
    </cfRule>
    <cfRule type="cellIs" dxfId="4213" priority="114" operator="equal">
      <formula>"WHI"</formula>
    </cfRule>
    <cfRule type="cellIs" dxfId="4212" priority="115" operator="equal">
      <formula>"GRE"</formula>
    </cfRule>
    <cfRule type="cellIs" dxfId="4211" priority="116" operator="equal">
      <formula>"RED"</formula>
    </cfRule>
    <cfRule type="cellIs" dxfId="4210" priority="117" operator="equal">
      <formula>"BLA"</formula>
    </cfRule>
  </conditionalFormatting>
  <conditionalFormatting sqref="IO1:IW1">
    <cfRule type="cellIs" dxfId="4209" priority="85" operator="equal">
      <formula>"PIN"</formula>
    </cfRule>
    <cfRule type="cellIs" dxfId="4208" priority="86" operator="equal">
      <formula>"ORA"</formula>
    </cfRule>
    <cfRule type="cellIs" dxfId="4207" priority="87" operator="equal">
      <formula>"GRA"</formula>
    </cfRule>
    <cfRule type="cellIs" dxfId="4206" priority="88" operator="equal">
      <formula>"PUR"</formula>
    </cfRule>
    <cfRule type="cellIs" dxfId="4205" priority="89" operator="equal">
      <formula>"BRO"</formula>
    </cfRule>
    <cfRule type="cellIs" dxfId="4204" priority="90" operator="equal">
      <formula>"YEL"</formula>
    </cfRule>
    <cfRule type="cellIs" dxfId="4203" priority="91" operator="equal">
      <formula>"BLU"</formula>
    </cfRule>
    <cfRule type="cellIs" dxfId="4202" priority="92" operator="equal">
      <formula>"WHI"</formula>
    </cfRule>
    <cfRule type="cellIs" dxfId="4201" priority="93" operator="equal">
      <formula>"GRE"</formula>
    </cfRule>
    <cfRule type="cellIs" dxfId="4200" priority="94" operator="equal">
      <formula>"RED"</formula>
    </cfRule>
    <cfRule type="cellIs" dxfId="4199" priority="95" operator="equal">
      <formula>"BLA"</formula>
    </cfRule>
  </conditionalFormatting>
  <conditionalFormatting sqref="H2">
    <cfRule type="cellIs" dxfId="4198" priority="78" stopIfTrue="1" operator="notEqual">
      <formula>""</formula>
    </cfRule>
  </conditionalFormatting>
  <conditionalFormatting sqref="AZ2:BU2">
    <cfRule type="cellIs" dxfId="4197" priority="66" operator="equal">
      <formula>"PIN"</formula>
    </cfRule>
    <cfRule type="cellIs" dxfId="4196" priority="67" operator="equal">
      <formula>"ORA"</formula>
    </cfRule>
    <cfRule type="cellIs" dxfId="4195" priority="68" operator="equal">
      <formula>"GRA"</formula>
    </cfRule>
    <cfRule type="cellIs" dxfId="4194" priority="69" operator="equal">
      <formula>"PUR"</formula>
    </cfRule>
    <cfRule type="cellIs" dxfId="4193" priority="70" operator="equal">
      <formula>"BRO"</formula>
    </cfRule>
    <cfRule type="cellIs" dxfId="4192" priority="71" operator="equal">
      <formula>"YEL"</formula>
    </cfRule>
    <cfRule type="cellIs" dxfId="4191" priority="72" operator="equal">
      <formula>"BLU"</formula>
    </cfRule>
    <cfRule type="cellIs" dxfId="4190" priority="73" operator="equal">
      <formula>"WHI"</formula>
    </cfRule>
    <cfRule type="cellIs" dxfId="4189" priority="74" operator="equal">
      <formula>"GRE"</formula>
    </cfRule>
    <cfRule type="cellIs" dxfId="4188" priority="75" operator="equal">
      <formula>"RED"</formula>
    </cfRule>
    <cfRule type="cellIs" dxfId="4187" priority="76" operator="equal">
      <formula>"BLA"</formula>
    </cfRule>
  </conditionalFormatting>
  <conditionalFormatting sqref="BV2">
    <cfRule type="cellIs" dxfId="4186" priority="79" operator="equal">
      <formula>"nc"</formula>
    </cfRule>
  </conditionalFormatting>
  <conditionalFormatting sqref="BZ2:CA2 CD2:CF2">
    <cfRule type="cellIs" dxfId="4185" priority="77" operator="greaterThan">
      <formula>0</formula>
    </cfRule>
  </conditionalFormatting>
  <conditionalFormatting sqref="R2 CU2">
    <cfRule type="cellIs" dxfId="4184" priority="65" operator="greaterThan">
      <formula>0</formula>
    </cfRule>
  </conditionalFormatting>
  <conditionalFormatting sqref="T2:AS2 CH2:CS2">
    <cfRule type="cellIs" dxfId="4183" priority="49" stopIfTrue="1" operator="equal">
      <formula>"n"</formula>
    </cfRule>
    <cfRule type="cellIs" dxfId="4182" priority="50" stopIfTrue="1" operator="equal">
      <formula>"y"</formula>
    </cfRule>
    <cfRule type="cellIs" dxfId="4181" priority="51" operator="greaterThan">
      <formula>0</formula>
    </cfRule>
  </conditionalFormatting>
  <conditionalFormatting sqref="AZ2:BB2">
    <cfRule type="expression" dxfId="4180" priority="48">
      <formula>$AT2=0</formula>
    </cfRule>
  </conditionalFormatting>
  <conditionalFormatting sqref="BX2:CA2 CD2:CF2">
    <cfRule type="cellIs" dxfId="4179" priority="52" operator="equal">
      <formula>"y"</formula>
    </cfRule>
    <cfRule type="cellIs" dxfId="4178" priority="54" operator="equal">
      <formula>"PIN"</formula>
    </cfRule>
    <cfRule type="cellIs" dxfId="4177" priority="55" operator="equal">
      <formula>"ORA"</formula>
    </cfRule>
    <cfRule type="cellIs" dxfId="4176" priority="56" operator="equal">
      <formula>"GRA"</formula>
    </cfRule>
    <cfRule type="cellIs" dxfId="4175" priority="57" operator="equal">
      <formula>"PUR"</formula>
    </cfRule>
    <cfRule type="cellIs" dxfId="4174" priority="58" operator="equal">
      <formula>"BRO"</formula>
    </cfRule>
    <cfRule type="cellIs" dxfId="4173" priority="59" operator="equal">
      <formula>"YEL"</formula>
    </cfRule>
    <cfRule type="cellIs" dxfId="4172" priority="60" operator="equal">
      <formula>"BLU"</formula>
    </cfRule>
    <cfRule type="cellIs" dxfId="4171" priority="61" operator="equal">
      <formula>"WHI"</formula>
    </cfRule>
    <cfRule type="cellIs" dxfId="4170" priority="62" operator="equal">
      <formula>"GRE"</formula>
    </cfRule>
    <cfRule type="cellIs" dxfId="4169" priority="63" operator="equal">
      <formula>"RED"</formula>
    </cfRule>
    <cfRule type="cellIs" dxfId="4168" priority="64" operator="equal">
      <formula>"BLA"</formula>
    </cfRule>
  </conditionalFormatting>
  <conditionalFormatting sqref="IC2:IK2">
    <cfRule type="expression" dxfId="4167"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7">
    <cfRule type="cellIs" dxfId="4166" priority="42" stopIfTrue="1" operator="notEqual">
      <formula>""</formula>
    </cfRule>
  </conditionalFormatting>
  <conditionalFormatting sqref="BV3:BV7">
    <cfRule type="cellIs" dxfId="4165" priority="43" operator="equal">
      <formula>"nc"</formula>
    </cfRule>
  </conditionalFormatting>
  <conditionalFormatting sqref="R3:R7 CU3:CU7">
    <cfRule type="cellIs" dxfId="4164" priority="41" operator="greaterThan">
      <formula>0</formula>
    </cfRule>
  </conditionalFormatting>
  <conditionalFormatting sqref="T3:AS7 CH3:CS7">
    <cfRule type="cellIs" dxfId="4163" priority="37" stopIfTrue="1" operator="equal">
      <formula>"n"</formula>
    </cfRule>
    <cfRule type="cellIs" dxfId="4162" priority="38" stopIfTrue="1" operator="equal">
      <formula>"y"</formula>
    </cfRule>
    <cfRule type="cellIs" dxfId="4161" priority="39" operator="greaterThan">
      <formula>0</formula>
    </cfRule>
  </conditionalFormatting>
  <conditionalFormatting sqref="AZ3:BB7">
    <cfRule type="expression" dxfId="4160" priority="24">
      <formula>$AT3=0</formula>
    </cfRule>
  </conditionalFormatting>
  <conditionalFormatting sqref="BX3:CA7 CD3:CF7 AZ3:BU7">
    <cfRule type="cellIs" dxfId="4159" priority="25" operator="equal">
      <formula>"PIN"</formula>
    </cfRule>
    <cfRule type="cellIs" dxfId="4158" priority="26" operator="equal">
      <formula>"ORA"</formula>
    </cfRule>
    <cfRule type="cellIs" dxfId="4157" priority="27" operator="equal">
      <formula>"GRA"</formula>
    </cfRule>
    <cfRule type="cellIs" dxfId="4156" priority="28" operator="equal">
      <formula>"PUR"</formula>
    </cfRule>
    <cfRule type="cellIs" dxfId="4155" priority="29" operator="equal">
      <formula>"BRO"</formula>
    </cfRule>
    <cfRule type="cellIs" dxfId="4154" priority="30" operator="equal">
      <formula>"YEL"</formula>
    </cfRule>
    <cfRule type="cellIs" dxfId="4153" priority="31" operator="equal">
      <formula>"BLU"</formula>
    </cfRule>
    <cfRule type="cellIs" dxfId="4152" priority="32" operator="equal">
      <formula>"WHI"</formula>
    </cfRule>
    <cfRule type="cellIs" dxfId="4151" priority="33" operator="equal">
      <formula>"GRE"</formula>
    </cfRule>
    <cfRule type="cellIs" dxfId="4150" priority="34" operator="equal">
      <formula>"RED"</formula>
    </cfRule>
    <cfRule type="cellIs" dxfId="4149" priority="35" operator="equal">
      <formula>"BLA"</formula>
    </cfRule>
  </conditionalFormatting>
  <conditionalFormatting sqref="BX3:CA7 CD3:CF7">
    <cfRule type="cellIs" dxfId="4148" priority="40" operator="equal">
      <formula>"y"</formula>
    </cfRule>
  </conditionalFormatting>
  <conditionalFormatting sqref="BZ3:CA7 CD3:CF7">
    <cfRule type="cellIs" dxfId="4147" priority="36" operator="greaterThan">
      <formula>0</formula>
    </cfRule>
  </conditionalFormatting>
  <conditionalFormatting sqref="IC3:IC7">
    <cfRule type="cellIs" dxfId="4146" priority="17" stopIfTrue="1" operator="greaterThan">
      <formula>0</formula>
    </cfRule>
  </conditionalFormatting>
  <conditionalFormatting sqref="ID3:ID7">
    <cfRule type="cellIs" dxfId="4145" priority="15" stopIfTrue="1" operator="greaterThan">
      <formula>0</formula>
    </cfRule>
  </conditionalFormatting>
  <conditionalFormatting sqref="II3:II7 IE3:IF7">
    <cfRule type="cellIs" dxfId="4144" priority="22" operator="greaterThan">
      <formula>0</formula>
    </cfRule>
  </conditionalFormatting>
  <conditionalFormatting sqref="II3:II7 IF3:IF7">
    <cfRule type="cellIs" dxfId="4143" priority="16" stopIfTrue="1" operator="greaterThan">
      <formula>0</formula>
    </cfRule>
  </conditionalFormatting>
  <conditionalFormatting sqref="IG3:IG7">
    <cfRule type="cellIs" dxfId="4142" priority="21" operator="greaterThan">
      <formula>0</formula>
    </cfRule>
  </conditionalFormatting>
  <conditionalFormatting sqref="IH3:II7">
    <cfRule type="cellIs" dxfId="4141" priority="20" operator="greaterThan">
      <formula>0</formula>
    </cfRule>
  </conditionalFormatting>
  <conditionalFormatting sqref="IJ3:IJ7">
    <cfRule type="cellIs" dxfId="4140" priority="19" operator="greaterThan">
      <formula>0</formula>
    </cfRule>
  </conditionalFormatting>
  <conditionalFormatting sqref="IK3:IK7">
    <cfRule type="cellIs" dxfId="4139" priority="18" operator="greaterThan">
      <formula>0</formula>
    </cfRule>
  </conditionalFormatting>
  <conditionalFormatting sqref="IF3:IF7">
    <cfRule type="cellIs" dxfId="4138" priority="14" stopIfTrue="1" operator="greaterThan">
      <formula>0</formula>
    </cfRule>
  </conditionalFormatting>
  <conditionalFormatting sqref="IC3:IK7">
    <cfRule type="expression" dxfId="4137" priority="23">
      <formula>$IL3&gt;0</formula>
    </cfRule>
  </conditionalFormatting>
  <conditionalFormatting sqref="IM3:IM7">
    <cfRule type="cellIs" dxfId="4136" priority="13" operator="equal">
      <formula>0</formula>
    </cfRule>
  </conditionalFormatting>
  <conditionalFormatting sqref="BX3:CA7 CD3:CF7">
    <cfRule type="cellIs" dxfId="4135" priority="1" operator="equal">
      <formula>"y"</formula>
    </cfRule>
    <cfRule type="cellIs" dxfId="4134" priority="2" operator="equal">
      <formula>"PIN"</formula>
    </cfRule>
    <cfRule type="cellIs" dxfId="4133" priority="3" operator="equal">
      <formula>"ORA"</formula>
    </cfRule>
    <cfRule type="cellIs" dxfId="4132" priority="4" operator="equal">
      <formula>"GRA"</formula>
    </cfRule>
    <cfRule type="cellIs" dxfId="4131" priority="5" operator="equal">
      <formula>"PUR"</formula>
    </cfRule>
    <cfRule type="cellIs" dxfId="4130" priority="6" operator="equal">
      <formula>"BRO"</formula>
    </cfRule>
    <cfRule type="cellIs" dxfId="4129" priority="7" operator="equal">
      <formula>"YEL"</formula>
    </cfRule>
    <cfRule type="cellIs" dxfId="4128" priority="8" operator="equal">
      <formula>"BLU"</formula>
    </cfRule>
    <cfRule type="cellIs" dxfId="4127" priority="9" operator="equal">
      <formula>"WHI"</formula>
    </cfRule>
    <cfRule type="cellIs" dxfId="4126" priority="10" operator="equal">
      <formula>"GRE"</formula>
    </cfRule>
    <cfRule type="cellIs" dxfId="4125" priority="11" operator="equal">
      <formula>"RED"</formula>
    </cfRule>
    <cfRule type="cellIs" dxfId="4124" priority="12" operator="equal">
      <formula>"BLA"</formula>
    </cfRule>
  </conditionalFormatting>
  <conditionalFormatting sqref="AT3:AT7">
    <cfRule type="colorScale" priority="44">
      <colorScale>
        <cfvo type="min"/>
        <cfvo type="max"/>
        <color rgb="FFFCFCFF"/>
        <color theme="8" tint="0.39997558519241921"/>
      </colorScale>
    </cfRule>
  </conditionalFormatting>
  <conditionalFormatting sqref="S3:S7">
    <cfRule type="colorScale" priority="45">
      <colorScale>
        <cfvo type="min"/>
        <cfvo type="max"/>
        <color rgb="FFFCFCFF"/>
        <color rgb="FF754BFB"/>
      </colorScale>
    </cfRule>
  </conditionalFormatting>
  <conditionalFormatting sqref="J3:J7">
    <cfRule type="colorScale" priority="46">
      <colorScale>
        <cfvo type="min"/>
        <cfvo type="percentile" val="50"/>
        <cfvo type="max"/>
        <color rgb="FFF8696B"/>
        <color rgb="FFFFEB84"/>
        <color rgb="FF63BE7B"/>
      </colorScale>
    </cfRule>
  </conditionalFormatting>
  <conditionalFormatting sqref="CG3:CG7">
    <cfRule type="colorScale" priority="47">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9570"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9571"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22C4C-4774-4E7A-B0FC-21FAA366F260}">
  <sheetPr codeName="Sheet34"/>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1142</v>
      </c>
      <c r="B2" s="40" t="e" vm="15">
        <v>#VALUE!</v>
      </c>
      <c r="C2" s="41">
        <v>1</v>
      </c>
      <c r="D2" s="42" t="s">
        <v>1143</v>
      </c>
      <c r="E2" s="43" t="s">
        <v>1144</v>
      </c>
      <c r="F2" s="44" t="s">
        <v>163</v>
      </c>
      <c r="G2" s="45">
        <f>COUNTIF($A$1:$A$8336,A2)</f>
        <v>1</v>
      </c>
      <c r="H2" s="46"/>
      <c r="I2" s="47" t="s">
        <v>1145</v>
      </c>
      <c r="J2" s="48" t="str">
        <f>""</f>
        <v/>
      </c>
      <c r="K2" s="49">
        <v>64000</v>
      </c>
      <c r="L2" s="50">
        <v>2000000</v>
      </c>
      <c r="M2" s="50" t="s">
        <v>1147</v>
      </c>
      <c r="N2" s="51" t="s">
        <v>231</v>
      </c>
      <c r="O2" s="52" t="s">
        <v>171</v>
      </c>
      <c r="P2" s="53" t="s">
        <v>1146</v>
      </c>
      <c r="Q2" s="54">
        <v>1</v>
      </c>
      <c r="R2" s="55" t="s">
        <v>231</v>
      </c>
      <c r="S2" s="56">
        <v>0</v>
      </c>
      <c r="T2" s="57" t="s">
        <v>164</v>
      </c>
      <c r="U2" s="58" t="s">
        <v>165</v>
      </c>
      <c r="V2" s="58" t="s">
        <v>164</v>
      </c>
      <c r="W2" s="58" t="s">
        <v>164</v>
      </c>
      <c r="X2" s="58" t="s">
        <v>164</v>
      </c>
      <c r="Y2" s="58" t="s">
        <v>165</v>
      </c>
      <c r="Z2" s="58" t="s">
        <v>164</v>
      </c>
      <c r="AA2" s="58" t="s">
        <v>165</v>
      </c>
      <c r="AB2" s="58" t="s">
        <v>164</v>
      </c>
      <c r="AC2" s="58" t="s">
        <v>164</v>
      </c>
      <c r="AD2" s="58" t="s">
        <v>164</v>
      </c>
      <c r="AE2" s="58" t="s">
        <v>164</v>
      </c>
      <c r="AF2" s="59" t="s">
        <v>164</v>
      </c>
      <c r="AG2" s="59" t="s">
        <v>164</v>
      </c>
      <c r="AH2" s="59" t="s">
        <v>164</v>
      </c>
      <c r="AI2" s="59" t="s">
        <v>165</v>
      </c>
      <c r="AJ2" s="59" t="s">
        <v>164</v>
      </c>
      <c r="AK2" s="59" t="s">
        <v>164</v>
      </c>
      <c r="AL2" s="59" t="s">
        <v>165</v>
      </c>
      <c r="AM2" s="59" t="s">
        <v>165</v>
      </c>
      <c r="AN2" s="59" t="s">
        <v>164</v>
      </c>
      <c r="AO2" s="59" t="s">
        <v>164</v>
      </c>
      <c r="AP2" s="59" t="s">
        <v>165</v>
      </c>
      <c r="AQ2" s="59" t="s">
        <v>164</v>
      </c>
      <c r="AR2" s="59" t="s">
        <v>164</v>
      </c>
      <c r="AS2" s="59" t="s">
        <v>164</v>
      </c>
      <c r="AT2" s="60">
        <v>0</v>
      </c>
      <c r="AU2" s="59"/>
      <c r="AV2" s="59" t="str">
        <f>IF(LEFT(A2,1)="[",LEFT(A2,5)&amp;AU2&amp;A2,"")</f>
        <v/>
      </c>
      <c r="AW2" s="59" t="str">
        <f>C2&amp;H2&amp;A2</f>
        <v>1Bermuda</v>
      </c>
      <c r="AX2" s="61" t="str">
        <f>_xlfn.TEXTJOIN(";",TRUE,AU2:AW2)</f>
        <v>1Bermuda</v>
      </c>
      <c r="AY2" s="61" t="s">
        <v>165</v>
      </c>
      <c r="AZ2" s="62"/>
      <c r="BA2" s="62"/>
      <c r="BB2" s="62"/>
      <c r="BC2" s="63"/>
      <c r="BD2" s="64" t="s">
        <v>154</v>
      </c>
      <c r="BE2" s="47"/>
      <c r="BF2" s="64"/>
      <c r="BG2" s="64"/>
      <c r="BH2" s="64"/>
      <c r="BI2" s="64"/>
      <c r="BJ2" s="64"/>
      <c r="BK2" s="47"/>
      <c r="BL2" s="64" t="s">
        <v>152</v>
      </c>
      <c r="BM2" s="64" t="s">
        <v>154</v>
      </c>
      <c r="BN2" s="64" t="s">
        <v>159</v>
      </c>
      <c r="BO2" s="64" t="s">
        <v>155</v>
      </c>
      <c r="BP2" s="64" t="s">
        <v>153</v>
      </c>
      <c r="BQ2" s="64"/>
      <c r="BR2" s="64"/>
      <c r="BS2" s="64"/>
      <c r="BT2" s="64"/>
      <c r="BU2" s="65" t="s">
        <v>165</v>
      </c>
      <c r="BV2" s="66" t="s">
        <v>165</v>
      </c>
      <c r="BW2" s="66" t="s">
        <v>174</v>
      </c>
      <c r="BX2" s="47"/>
      <c r="CB2" s="6" t="s">
        <v>136</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"Bermuda"</v>
      </c>
      <c r="CU2" s="70" t="str">
        <f>CHAR(34)&amp;"rgn_"&amp;R2&amp;CHAR(34)</f>
        <v>"rgn_North America"</v>
      </c>
      <c r="CV2" s="48" t="str">
        <f>CHAR(34)&amp;D2&amp;CHAR(34)</f>
        <v>"https://upload.wikimedia.org/wikipedia/commons/thumb/b/bf/Flag_of_Bermuda.svg/640px-Flag_of_Bermuda.svg.png"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"Crosse",</v>
      </c>
      <c r="EC2" s="48" t="str">
        <f>IF(V2="y",CHAR(34)&amp;V$1&amp;CHAR(34)&amp;",","")</f>
        <v/>
      </c>
      <c r="ED2" s="48" t="str">
        <f>IF(W2="y",CHAR(34)&amp;W$1&amp;CHAR(34)&amp;",","")</f>
        <v/>
      </c>
      <c r="EE2" s="48" t="str">
        <f>IF(X2="y",CHAR(34)&amp;X$1&amp;CHAR(34)&amp;",","")</f>
        <v/>
      </c>
      <c r="EF2" s="48" t="str">
        <f>IF(AND(Y2&lt;&gt;"n",Y2&lt;&gt;""),CHAR(34)&amp;Y$1&amp;CHAR(34)&amp;",","")</f>
        <v>"Animal",</v>
      </c>
      <c r="EG2" s="48" t="str">
        <f>IF(Z2="y",CHAR(34)&amp;Z$1&amp;CHAR(34)&amp;",","")</f>
        <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"Wavess",</v>
      </c>
      <c r="ET2" s="48" t="str">
        <f>IF(AM2="y",CHAR(34)&amp;AM$1&amp;CHAR(34)&amp;",","")</f>
        <v>"Geogrh",</v>
      </c>
      <c r="EU2" s="48" t="str">
        <f>IF(AN2="y",CHAR(34)&amp;AN$1&amp;CHAR(34)&amp;",","")</f>
        <v/>
      </c>
      <c r="EV2" s="48" t="str">
        <f>IF(AO2="y",CHAR(34)&amp;AO$1&amp;CHAR(34)&amp;",","")</f>
        <v/>
      </c>
      <c r="EW2" s="48" t="str">
        <f>IF(AP2="y",CHAR(34)&amp;AP$1&amp;CHAR(34)&amp;",","")</f>
        <v>"Ships!",</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"myrRED",</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["5+Colo","lets07","startB","year19","smallc","NoBand","Crosse","Animal","Plants","Canton","Wavess","Geogrh","Ships!","ntWHYE","NO_BLA","myrRED","island","englis","unjack","NoStar"]</v>
      </c>
      <c r="GT2" s="48" t="str">
        <f>IF(BL2&lt;&gt;"",CHAR(34)&amp;"cl_"&amp;BL2&amp;CHAR(34)&amp;",","")</f>
        <v>"cl_BLU",</v>
      </c>
      <c r="GU2" s="48" t="str">
        <f>IF(BM2&lt;&gt;"",CHAR(34)&amp;"cl_"&amp;BM2&amp;CHAR(34)&amp;",","")</f>
        <v>"cl_RED",</v>
      </c>
      <c r="GV2" s="48" t="str">
        <f>IF(BN2&lt;&gt;"",CHAR(34)&amp;"cl_"&amp;BN2&amp;CHAR(34)&amp;",","")</f>
        <v>"cl_WHI",</v>
      </c>
      <c r="GW2" s="48" t="str">
        <f>IF(BO2&lt;&gt;"",CHAR(34)&amp;"cl_"&amp;BO2&amp;CHAR(34)&amp;",","")</f>
        <v>"cl_YEL",</v>
      </c>
      <c r="GX2" s="48" t="str">
        <f>IF(BP2&lt;&gt;"",CHAR(34)&amp;"cl_"&amp;BP2&amp;CHAR(34)&amp;",","")</f>
        <v>"cl_GRE",</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["cl_BLU","cl_RED","cl_WHI","cl_YEL","cl_GRE"]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{couname:"Bermuda",year:"1999 ",region:"rgn_North America",Colors:["cl_BLU","cl_RED","cl_WHI","cl_YEL","cl_GRE"],Items:["5+Colo","lets07","startB","year19","smallc","NoBand","Crosse","Animal","Plants","Canton","Wavess","Geogrh","Ships!","ntWHYE","NO_BLA","myrRED","island","englis","unjack","NoStar"],Flag:"https://upload.wikimedia.org/wikipedia/commons/thumb/b/bf/Flag_of_Bermuda.svg/640px-Flag_of_Bermuda.svg.png",HDFlag:"https://upload.wikimedia.org/wikipedia/commons/thumb/b/bf/Flag_of_Bermuda.svg/2560px-Flag_of_Bermuda.svg.png",type:"", describe: "\nThe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 isnew:".", links: "https://en.wikipedia.org/wiki/Flag_of_Bermuda"},</v>
      </c>
      <c r="HG2" s="73" t="str">
        <f>"{couname:"&amp;CT2&amp;(IF(HK2&lt;&gt;"",",subtype:"&amp;CHAR(34)&amp;HK2&amp;CHAR(34),""))&amp;",year:"&amp;HJ2&amp;",region:"&amp;CU2&amp;",Colors:"&amp;HC2&amp;",Items:"&amp;GS2&amp;",Flag:"&amp;CV2&amp;",HDFlag:"&amp;CHAR(34)&amp;E2&amp;CHAR(34)&amp;",type:"&amp;GP2&amp;", describe: "&amp;HI2&amp;", links: "&amp;HL2&amp;"},"</f>
        <v>{couname:"Bermuda",year:"1999 ",region:"rgn_North America",Colors:["cl_BLU","cl_RED","cl_WHI","cl_YEL","cl_GRE"],Items:["5+Colo","lets07","startB","year19","smallc","NoBand","Crosse","Animal","Plants","Canton","Wavess","Geogrh","Ships!","ntWHYE","NO_BLA","myrRED","island","englis","unjack","NoStar"],Flag:"https://upload.wikimedia.org/wikipedia/commons/thumb/b/bf/Flag_of_Bermuda.svg/640px-Flag_of_Bermuda.svg.png",HDFlag:"https://upload.wikimedia.org/wikipedia/commons/thumb/b/bf/Flag_of_Bermuda.svg/2560px-Flag_of_Bermuda.svg.png",type:"", describe: "\nThe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 links: "https://en.wikipedia.org/wiki/Flag_of_Bermuda"},</v>
      </c>
      <c r="HH2" s="48" t="str">
        <f>IF(P2&lt;&gt;"",CHAR(34)&amp;"\n"&amp;P2&amp;CHAR(34),CHAR(34)&amp;CHAR(34))</f>
        <v>"\nThe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v>
      </c>
      <c r="HI2" s="48" t="str">
        <f>IF(J2=0,CHAR(34)&amp;CHAR(34),HH2)</f>
        <v>"\nThe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v>
      </c>
      <c r="HJ2" s="48" t="str">
        <f>CHAR(34)&amp;O2&amp;CHAR(34)</f>
        <v>"1999 "</v>
      </c>
      <c r="HL2" s="48" t="str">
        <f>CHAR(34)&amp;I2&amp;CHAR(34)</f>
        <v>"https://en.wikipedia.org/wiki/Flag_of_Bermuda"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{"couname":"Bermuda","year":"1999 ","region":"rgn_North America","Colors":["cl_BLU","cl_RED","cl_WHI","cl_YEL","cl_GRE"],"Items":["5+Colo","lets07","startB","year19","smallc","NoBand","Crosse","Animal","Plants","Canton","Wavess","Geogrh","Ships!","ntWHYE","NO_BLA","myrRED","island","englis","unjack","NoStar"],"Flag":"https://upload.wikimedia.org/wikipedia/commons/thumb/b/bf/Flag_of_Bermuda.svg/640px-Flag_of_Bermuda.svg.png","HDFlag":"https://upload.wikimedia.org/wikipedia/commons/thumb/b/bf/Flag_of_Bermuda.svg/2560px-Flag_of_Bermuda.svg.png","type":"", "describe": "\nThe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 "isnew": ".", "links": "https://en.wikipedia.org/wiki/Flag_of_Bermuda"},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{"couname":"Bermuda","year":"1999 ","region":"rgn_North America","Colors":["cl_BLU","cl_RED","cl_WHI","cl_YEL","cl_GRE"],"Items":["5+Colo","lets07","startB","year19","smallc","NoBand","Crosse","Animal","Plants","Canton","Wavess","Geogrh","Ships!","ntWHYE","NO_BLA","myrRED","island","englis","unjack","NoStar"],"Flag":"https://upload.wikimedia.org/wikipedia/commons/thumb/b/bf/Flag_of_Bermuda.svg/640px-Flag_of_Bermuda.svg.png","HDFlag":"https://upload.wikimedia.org/wikipedia/commons/thumb/b/bf/Flag_of_Bermuda.svg/2560px-Flag_of_Bermuda.svg.png","type":"", "describe": "\nThe coat of arms of Bermuda is emblazoned prominently in the lower fly-side of the flag, featuring a badge that is white and green with a red lion holding a shield. The shield signifies the sinking of a ship called the Sea Venture in 1609 about a mile off the coastline of Bermuda and the heroism of Admiral George Somers who deliberately crashed the ship to save the passengers from a hurricane. The survivors of this crash became the first settlers of the island. Within the Union Jack portion of the flag, the red color signifies valor, strength, hardiness, and bravery, the blue color signifies vigilance, justice, truth and perseverance, and the white color signifies peace. The coat of arms on some versions of the Bermude flag includes the Latin inscription, Quo Fata Farunt, which translates to Wither the Fates Carry.", "isnew": ".", "links": "https://en.wikipedia.org/wiki/Flag_of_Bermuda"},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t="s">
        <v>164</v>
      </c>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http://mkweb.bcgsc.ca/color-summarizer/?url=https://upload.wikimedia.org/wikipedia/commons/thumb/b/bf/Flag_of_Bermuda.svg/640px-Flag_of_Bermuda.svg.png&amp;precision=low&amp;num_clusters=5&amp;text=1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{"url":"http://mkweb.bcgsc.ca/color-summarizer/?url=https://upload.wikimedia.org/wikipedia/commons/thumb/b/bf/Flag_of_Bermuda.svg/640px-Flag_of_Bermuda.svg.png&amp;precision=low&amp;num_clusters=5&amp;text=1","name":"Bermuda"},</v>
      </c>
      <c r="IY2" s="48">
        <v>25</v>
      </c>
    </row>
    <row r="3" spans="1:259" s="48" customFormat="1" ht="38.4" customHeight="1" thickBot="1" x14ac:dyDescent="0.35">
      <c r="A3" s="79" t="s">
        <v>1139</v>
      </c>
      <c r="B3" s="40" t="e" vm="16">
        <v>#VALUE!</v>
      </c>
      <c r="C3" s="41">
        <v>2</v>
      </c>
      <c r="D3" s="42" t="s">
        <v>1140</v>
      </c>
      <c r="E3" s="43" t="s">
        <v>1140</v>
      </c>
      <c r="F3" s="44" t="s">
        <v>163</v>
      </c>
      <c r="G3" s="45">
        <f>COUNTIF($A$1:$A$8398,A3)</f>
        <v>1</v>
      </c>
      <c r="H3" s="46"/>
      <c r="I3" s="47" t="s">
        <v>1141</v>
      </c>
      <c r="J3" s="48" t="str">
        <f>""</f>
        <v/>
      </c>
      <c r="K3" s="49"/>
      <c r="L3" s="50"/>
      <c r="M3" s="50"/>
      <c r="N3" s="51" t="s">
        <v>231</v>
      </c>
      <c r="O3" s="52" t="s">
        <v>176</v>
      </c>
      <c r="P3" s="53" t="s">
        <v>211</v>
      </c>
      <c r="Q3" s="54">
        <v>3</v>
      </c>
      <c r="R3" s="55" t="s">
        <v>231</v>
      </c>
      <c r="S3" s="56">
        <v>2</v>
      </c>
      <c r="T3" s="57" t="s">
        <v>164</v>
      </c>
      <c r="U3" s="58" t="s">
        <v>165</v>
      </c>
      <c r="V3" s="58" t="s">
        <v>165</v>
      </c>
      <c r="W3" s="58" t="s">
        <v>165</v>
      </c>
      <c r="X3" s="58" t="s">
        <v>164</v>
      </c>
      <c r="Y3" s="58" t="s">
        <v>164</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165</v>
      </c>
      <c r="AS3" s="59" t="s">
        <v>164</v>
      </c>
      <c r="AT3" s="60">
        <v>0</v>
      </c>
      <c r="AU3" s="59" t="s">
        <v>196</v>
      </c>
      <c r="AV3" s="59" t="str">
        <f>IF(LEFT(A3,1)="[",LEFT(A3,5)&amp;AU3&amp;A3,"")</f>
        <v>[BMU]City[BMU] St. George's</v>
      </c>
      <c r="AW3" s="59" t="str">
        <f>C3&amp;H3&amp;A3</f>
        <v>2[BMU] St. George's</v>
      </c>
      <c r="AX3" s="61"/>
      <c r="AY3" s="61"/>
      <c r="AZ3" s="62" t="s">
        <v>167</v>
      </c>
      <c r="BA3" s="62" t="s">
        <v>167</v>
      </c>
      <c r="BB3" s="62"/>
      <c r="BC3" s="63"/>
      <c r="BD3" s="64" t="s">
        <v>159</v>
      </c>
      <c r="BE3" s="47"/>
      <c r="BF3" s="64" t="s">
        <v>167</v>
      </c>
      <c r="BG3" s="64" t="s">
        <v>167</v>
      </c>
      <c r="BH3" s="64" t="s">
        <v>167</v>
      </c>
      <c r="BI3" s="64"/>
      <c r="BJ3" s="64"/>
      <c r="BK3" s="47"/>
      <c r="BL3" s="64" t="s">
        <v>167</v>
      </c>
      <c r="BM3" s="64" t="s">
        <v>152</v>
      </c>
      <c r="BN3" s="64" t="s">
        <v>167</v>
      </c>
      <c r="BO3" s="64" t="s">
        <v>154</v>
      </c>
      <c r="BP3" s="64" t="s">
        <v>167</v>
      </c>
      <c r="BQ3" s="64" t="s">
        <v>167</v>
      </c>
      <c r="BR3" s="64" t="s">
        <v>167</v>
      </c>
      <c r="BS3" s="64" t="s">
        <v>167</v>
      </c>
      <c r="BT3" s="64" t="s">
        <v>159</v>
      </c>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"[BMU] St. George's"</v>
      </c>
      <c r="CU3" s="70" t="str">
        <f>CHAR(34)&amp;"rgn_"&amp;R3&amp;CHAR(34)</f>
        <v>"rgn_North America"</v>
      </c>
      <c r="CV3" s="48" t="str">
        <f>CHAR(34)&amp;D3&amp;CHAR(34)</f>
        <v>"https://upload.wikimedia.org/wikipedia/commons/e/ec/Flag_of_St._George%27s%2C_Bermuda.png"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"lets11",</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"Rotate",</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v>
      </c>
      <c r="GS3" s="48" t="str">
        <f>SUBSTITUTE("["&amp;_xlfn.CONCAT(CW3:GN3)&amp;"]",",]","]")</f>
        <v>["3Color","words2","words3","lets11","startS","LUEDHI","2Bands","Crosse","Horizo","Vertic","Center","Rotate","NO_GRE","NO_YEL","NO_BLA","myrWHI","NoStar"]</v>
      </c>
      <c r="GT3" s="48" t="str">
        <f>IF(BL3&lt;&gt;"",CHAR(34)&amp;"cl_"&amp;BL3&amp;CHAR(34)&amp;",","")</f>
        <v/>
      </c>
      <c r="GU3" s="48" t="str">
        <f>IF(BM3&lt;&gt;"",CHAR(34)&amp;"cl_"&amp;BM3&amp;CHAR(34)&amp;",","")</f>
        <v>"cl_BLU",</v>
      </c>
      <c r="GV3" s="48" t="str">
        <f>IF(BN3&lt;&gt;"",CHAR(34)&amp;"cl_"&amp;BN3&amp;CHAR(34)&amp;",","")</f>
        <v/>
      </c>
      <c r="GW3" s="48" t="str">
        <f>IF(BO3&lt;&gt;"",CHAR(34)&amp;"cl_"&amp;BO3&amp;CHAR(34)&amp;",","")</f>
        <v>"cl_RED",</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["cl_BLU","cl_RED","cl_WHI"]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{couname:"[BMU] St. George's",year:"???",region:"rgn_North America",Colors:["cl_BLU","cl_RED","cl_WHI"],Items:["3Color","words2","words3","lets11","startS","LUEDHI","2Bands","Crosse","Horizo","Vertic","Center","Rotate","NO_GRE","NO_YEL","NO_BLA","myrWHI","NoStar"],Flag:"https://upload.wikimedia.org/wikipedia/commons/e/ec/Flag_of_St._George%27s%2C_Bermuda.png",HDFlag:"https://upload.wikimedia.org/wikipedia/commons/e/ec/Flag_of_St._George%27s%2C_Bermuda.png",type:"City", describe: "\nNot available", isnew:".", links: "https://en.wikipedia.org/wiki/St._George%27s,_Bermuda"},</v>
      </c>
      <c r="HG3" s="73" t="str">
        <f>"{couname:"&amp;CT3&amp;(IF(HK3&lt;&gt;"",",subtype:"&amp;CHAR(34)&amp;HK3&amp;CHAR(34),""))&amp;",year:"&amp;HJ3&amp;",region:"&amp;CU3&amp;",Colors:"&amp;HC3&amp;",Items:"&amp;GS3&amp;",Flag:"&amp;CV3&amp;",HDFlag:"&amp;CHAR(34)&amp;E3&amp;CHAR(34)&amp;",type:"&amp;GP3&amp;", describe: "&amp;HI3&amp;", links: "&amp;HL3&amp;"},"</f>
        <v>{couname:"[BMU] St. George's",year:"???",region:"rgn_North America",Colors:["cl_BLU","cl_RED","cl_WHI"],Items:["3Color","words2","words3","lets11","startS","LUEDHI","2Bands","Crosse","Horizo","Vertic","Center","Rotate","NO_GRE","NO_YEL","NO_BLA","myrWHI","NoStar"],Flag:"https://upload.wikimedia.org/wikipedia/commons/e/ec/Flag_of_St._George%27s%2C_Bermuda.png",HDFlag:"https://upload.wikimedia.org/wikipedia/commons/e/ec/Flag_of_St._George%27s%2C_Bermuda.png",type:"City", describe: "\nNot available", links: "https://en.wikipedia.org/wiki/St._George%27s,_Bermuda"},</v>
      </c>
      <c r="HH3" s="48" t="str">
        <f>IF(P3&lt;&gt;"",CHAR(34)&amp;"\n"&amp;P3&amp;CHAR(34),CHAR(34)&amp;CHAR(34))</f>
        <v>"\nNot available"</v>
      </c>
      <c r="HI3" s="48" t="str">
        <f>IF(J3=0,CHAR(34)&amp;CHAR(34),HH3)</f>
        <v>"\nNot available"</v>
      </c>
      <c r="HJ3" s="48" t="str">
        <f>CHAR(34)&amp;O3&amp;CHAR(34)</f>
        <v>"???"</v>
      </c>
      <c r="HL3" s="48" t="str">
        <f>CHAR(34)&amp;I3&amp;CHAR(34)</f>
        <v>"https://en.wikipedia.org/wiki/St._George%27s,_Bermuda"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{"couname":"[BMU] St. George's","year":"???","region":"rgn_North America","Colors":["cl_BLU","cl_RED","cl_WHI"],"Items":["3Color","words2","words3","lets11","startS","LUEDHI","2Bands","Crosse","Horizo","Vertic","Center","Rotate","NO_GRE","NO_YEL","NO_BLA","myrWHI","NoStar"],"Flag":"https://upload.wikimedia.org/wikipedia/commons/e/ec/Flag_of_St._George%27s%2C_Bermuda.png","HDFlag":"https://upload.wikimedia.org/wikipedia/commons/e/ec/Flag_of_St._George%27s%2C_Bermuda.png","type":"City", "describe": "\nNot available", "isnew": ".", "links": "https://en.wikipedia.org/wiki/St._George%27s,_Bermuda"},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{"couname":"[BMU] St. George's","year":"???","region":"rgn_North America","Colors":["cl_BLU","cl_RED","cl_WHI"],"Items":["3Color","words2","words3","lets11","startS","LUEDHI","2Bands","Crosse","Horizo","Vertic","Center","Rotate","NO_GRE","NO_YEL","NO_BLA","myrWHI","NoStar"],"Flag":"https://upload.wikimedia.org/wikipedia/commons/e/ec/Flag_of_St._George%27s%2C_Bermuda.png","HDFlag":"https://upload.wikimedia.org/wikipedia/commons/e/ec/Flag_of_St._George%27s%2C_Bermuda.png","type":"City", "describe": "\nNot available", "isnew": ".", "links": "https://en.wikipedia.org/wiki/St._George%27s,_Bermuda"},</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http://mkweb.bcgsc.ca/color-summarizer/?url=https://upload.wikimedia.org/wikipedia/commons/e/ec/Flag_of_St._George%27s%2C_Bermuda.png&amp;precision=low&amp;num_clusters=3&amp;text=1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{"url":"http://mkweb.bcgsc.ca/color-summarizer/?url=https://upload.wikimedia.org/wikipedia/commons/e/ec/Flag_of_St._George%27s%2C_Bermuda.png&amp;precision=low&amp;num_clusters=3&amp;text=1","name":"[BMU] St. George's"},</v>
      </c>
      <c r="IY3" s="48">
        <v>1252</v>
      </c>
    </row>
  </sheetData>
  <autoFilter ref="A1:IY1" xr:uid="{A1051193-A95B-4CFB-A73C-F0184620C81F}">
    <sortState xmlns:xlrd2="http://schemas.microsoft.com/office/spreadsheetml/2017/richdata2" ref="A2:IY3">
      <sortCondition ref="AW1"/>
    </sortState>
  </autoFilter>
  <conditionalFormatting sqref="H1 CW1:GS1 IA1:IB1">
    <cfRule type="cellIs" dxfId="4123" priority="118" operator="greaterThan">
      <formula>0</formula>
    </cfRule>
  </conditionalFormatting>
  <conditionalFormatting sqref="H1 H4:H1048576">
    <cfRule type="cellIs" dxfId="4122" priority="84" stopIfTrue="1" operator="notEqual">
      <formula>""</formula>
    </cfRule>
  </conditionalFormatting>
  <conditionalFormatting sqref="T1:BK1">
    <cfRule type="cellIs" dxfId="4121" priority="121" operator="greaterThan">
      <formula>0</formula>
    </cfRule>
  </conditionalFormatting>
  <conditionalFormatting sqref="BV1:BW1 BV4:BW1048576">
    <cfRule type="cellIs" dxfId="4120" priority="120" operator="equal">
      <formula>"nc"</formula>
    </cfRule>
  </conditionalFormatting>
  <conditionalFormatting sqref="HF1:HG1">
    <cfRule type="cellIs" dxfId="4119" priority="122" operator="greaterThan">
      <formula>0</formula>
    </cfRule>
  </conditionalFormatting>
  <conditionalFormatting sqref="HK1">
    <cfRule type="cellIs" dxfId="4118" priority="119" operator="greaterThan">
      <formula>0</formula>
    </cfRule>
  </conditionalFormatting>
  <conditionalFormatting sqref="HP1:HX1">
    <cfRule type="cellIs" dxfId="4117" priority="96" operator="equal">
      <formula>"PIN"</formula>
    </cfRule>
    <cfRule type="cellIs" dxfId="4116" priority="97" operator="equal">
      <formula>"ORA"</formula>
    </cfRule>
    <cfRule type="cellIs" dxfId="4115" priority="98" operator="equal">
      <formula>"GRA"</formula>
    </cfRule>
    <cfRule type="cellIs" dxfId="4114" priority="99" operator="equal">
      <formula>"PUR"</formula>
    </cfRule>
    <cfRule type="cellIs" dxfId="4113" priority="100" operator="equal">
      <formula>"BRO"</formula>
    </cfRule>
    <cfRule type="cellIs" dxfId="4112" priority="101" operator="equal">
      <formula>"YEL"</formula>
    </cfRule>
    <cfRule type="cellIs" dxfId="4111" priority="102" operator="equal">
      <formula>"BLU"</formula>
    </cfRule>
    <cfRule type="cellIs" dxfId="4110" priority="103" operator="equal">
      <formula>"WHI"</formula>
    </cfRule>
    <cfRule type="cellIs" dxfId="4109" priority="104" operator="equal">
      <formula>"GRE"</formula>
    </cfRule>
    <cfRule type="cellIs" dxfId="4108" priority="105" operator="equal">
      <formula>"RED"</formula>
    </cfRule>
    <cfRule type="cellIs" dxfId="4107" priority="106" operator="equal">
      <formula>"BLA"</formula>
    </cfRule>
  </conditionalFormatting>
  <conditionalFormatting sqref="IC1:IK1">
    <cfRule type="cellIs" dxfId="4106" priority="107" operator="equal">
      <formula>"PIN"</formula>
    </cfRule>
    <cfRule type="cellIs" dxfId="4105" priority="108" operator="equal">
      <formula>"ORA"</formula>
    </cfRule>
    <cfRule type="cellIs" dxfId="4104" priority="109" operator="equal">
      <formula>"GRA"</formula>
    </cfRule>
    <cfRule type="cellIs" dxfId="4103" priority="110" operator="equal">
      <formula>"PUR"</formula>
    </cfRule>
    <cfRule type="cellIs" dxfId="4102" priority="111" operator="equal">
      <formula>"BRO"</formula>
    </cfRule>
    <cfRule type="cellIs" dxfId="4101" priority="112" operator="equal">
      <formula>"YEL"</formula>
    </cfRule>
    <cfRule type="cellIs" dxfId="4100" priority="113" operator="equal">
      <formula>"BLU"</formula>
    </cfRule>
    <cfRule type="cellIs" dxfId="4099" priority="114" operator="equal">
      <formula>"WHI"</formula>
    </cfRule>
    <cfRule type="cellIs" dxfId="4098" priority="115" operator="equal">
      <formula>"GRE"</formula>
    </cfRule>
    <cfRule type="cellIs" dxfId="4097" priority="116" operator="equal">
      <formula>"RED"</formula>
    </cfRule>
    <cfRule type="cellIs" dxfId="4096" priority="117" operator="equal">
      <formula>"BLA"</formula>
    </cfRule>
  </conditionalFormatting>
  <conditionalFormatting sqref="IO1:IW1">
    <cfRule type="cellIs" dxfId="4095" priority="85" operator="equal">
      <formula>"PIN"</formula>
    </cfRule>
    <cfRule type="cellIs" dxfId="4094" priority="86" operator="equal">
      <formula>"ORA"</formula>
    </cfRule>
    <cfRule type="cellIs" dxfId="4093" priority="87" operator="equal">
      <formula>"GRA"</formula>
    </cfRule>
    <cfRule type="cellIs" dxfId="4092" priority="88" operator="equal">
      <formula>"PUR"</formula>
    </cfRule>
    <cfRule type="cellIs" dxfId="4091" priority="89" operator="equal">
      <formula>"BRO"</formula>
    </cfRule>
    <cfRule type="cellIs" dxfId="4090" priority="90" operator="equal">
      <formula>"YEL"</formula>
    </cfRule>
    <cfRule type="cellIs" dxfId="4089" priority="91" operator="equal">
      <formula>"BLU"</formula>
    </cfRule>
    <cfRule type="cellIs" dxfId="4088" priority="92" operator="equal">
      <formula>"WHI"</formula>
    </cfRule>
    <cfRule type="cellIs" dxfId="4087" priority="93" operator="equal">
      <formula>"GRE"</formula>
    </cfRule>
    <cfRule type="cellIs" dxfId="4086" priority="94" operator="equal">
      <formula>"RED"</formula>
    </cfRule>
    <cfRule type="cellIs" dxfId="4085" priority="95" operator="equal">
      <formula>"BLA"</formula>
    </cfRule>
  </conditionalFormatting>
  <conditionalFormatting sqref="H3">
    <cfRule type="cellIs" dxfId="4084" priority="78" stopIfTrue="1" operator="notEqual">
      <formula>""</formula>
    </cfRule>
  </conditionalFormatting>
  <conditionalFormatting sqref="BV3">
    <cfRule type="cellIs" dxfId="4083" priority="79" operator="equal">
      <formula>"nc"</formula>
    </cfRule>
  </conditionalFormatting>
  <conditionalFormatting sqref="R3 CU3">
    <cfRule type="cellIs" dxfId="4082" priority="77" operator="greaterThan">
      <formula>0</formula>
    </cfRule>
  </conditionalFormatting>
  <conditionalFormatting sqref="T3:AS3 CH3:CS3">
    <cfRule type="cellIs" dxfId="4081" priority="73" stopIfTrue="1" operator="equal">
      <formula>"n"</formula>
    </cfRule>
    <cfRule type="cellIs" dxfId="4080" priority="74" stopIfTrue="1" operator="equal">
      <formula>"y"</formula>
    </cfRule>
    <cfRule type="cellIs" dxfId="4079" priority="75" operator="greaterThan">
      <formula>0</formula>
    </cfRule>
  </conditionalFormatting>
  <conditionalFormatting sqref="AZ3:BB3">
    <cfRule type="expression" dxfId="4078" priority="60">
      <formula>$AT3=0</formula>
    </cfRule>
  </conditionalFormatting>
  <conditionalFormatting sqref="BX3:CA3 CD3:CF3 AZ3:BU3">
    <cfRule type="cellIs" dxfId="4077" priority="61" operator="equal">
      <formula>"PIN"</formula>
    </cfRule>
    <cfRule type="cellIs" dxfId="4076" priority="62" operator="equal">
      <formula>"ORA"</formula>
    </cfRule>
    <cfRule type="cellIs" dxfId="4075" priority="63" operator="equal">
      <formula>"GRA"</formula>
    </cfRule>
    <cfRule type="cellIs" dxfId="4074" priority="64" operator="equal">
      <formula>"PUR"</formula>
    </cfRule>
    <cfRule type="cellIs" dxfId="4073" priority="65" operator="equal">
      <formula>"BRO"</formula>
    </cfRule>
    <cfRule type="cellIs" dxfId="4072" priority="66" operator="equal">
      <formula>"YEL"</formula>
    </cfRule>
    <cfRule type="cellIs" dxfId="4071" priority="67" operator="equal">
      <formula>"BLU"</formula>
    </cfRule>
    <cfRule type="cellIs" dxfId="4070" priority="68" operator="equal">
      <formula>"WHI"</formula>
    </cfRule>
    <cfRule type="cellIs" dxfId="4069" priority="69" operator="equal">
      <formula>"GRE"</formula>
    </cfRule>
    <cfRule type="cellIs" dxfId="4068" priority="70" operator="equal">
      <formula>"RED"</formula>
    </cfRule>
    <cfRule type="cellIs" dxfId="4067" priority="71" operator="equal">
      <formula>"BLA"</formula>
    </cfRule>
  </conditionalFormatting>
  <conditionalFormatting sqref="BX3:CA3 CD3:CF3">
    <cfRule type="cellIs" dxfId="4066" priority="76" operator="equal">
      <formula>"y"</formula>
    </cfRule>
  </conditionalFormatting>
  <conditionalFormatting sqref="BZ3:CA3 CD3:CF3">
    <cfRule type="cellIs" dxfId="4065" priority="72" operator="greaterThan">
      <formula>0</formula>
    </cfRule>
  </conditionalFormatting>
  <conditionalFormatting sqref="IC3">
    <cfRule type="cellIs" dxfId="4064" priority="53" stopIfTrue="1" operator="greaterThan">
      <formula>0</formula>
    </cfRule>
  </conditionalFormatting>
  <conditionalFormatting sqref="ID3">
    <cfRule type="cellIs" dxfId="4063" priority="51" stopIfTrue="1" operator="greaterThan">
      <formula>0</formula>
    </cfRule>
  </conditionalFormatting>
  <conditionalFormatting sqref="II3 IE3:IF3">
    <cfRule type="cellIs" dxfId="4062" priority="58" operator="greaterThan">
      <formula>0</formula>
    </cfRule>
  </conditionalFormatting>
  <conditionalFormatting sqref="II3 IF3">
    <cfRule type="cellIs" dxfId="4061" priority="52" stopIfTrue="1" operator="greaterThan">
      <formula>0</formula>
    </cfRule>
  </conditionalFormatting>
  <conditionalFormatting sqref="IG3">
    <cfRule type="cellIs" dxfId="4060" priority="57" operator="greaterThan">
      <formula>0</formula>
    </cfRule>
  </conditionalFormatting>
  <conditionalFormatting sqref="IH3:II3">
    <cfRule type="cellIs" dxfId="4059" priority="56" operator="greaterThan">
      <formula>0</formula>
    </cfRule>
  </conditionalFormatting>
  <conditionalFormatting sqref="IJ3">
    <cfRule type="cellIs" dxfId="4058" priority="55" operator="greaterThan">
      <formula>0</formula>
    </cfRule>
  </conditionalFormatting>
  <conditionalFormatting sqref="IK3">
    <cfRule type="cellIs" dxfId="4057" priority="54" operator="greaterThan">
      <formula>0</formula>
    </cfRule>
  </conditionalFormatting>
  <conditionalFormatting sqref="IF3">
    <cfRule type="cellIs" dxfId="4056" priority="50" stopIfTrue="1" operator="greaterThan">
      <formula>0</formula>
    </cfRule>
  </conditionalFormatting>
  <conditionalFormatting sqref="IC3:IK3">
    <cfRule type="expression" dxfId="4055" priority="59">
      <formula>$IL3&gt;0</formula>
    </cfRule>
  </conditionalFormatting>
  <conditionalFormatting sqref="IM3">
    <cfRule type="cellIs" dxfId="4054" priority="49" operator="equal">
      <formula>0</formula>
    </cfRule>
  </conditionalFormatting>
  <conditionalFormatting sqref="BX3:CA3 CD3:CF3">
    <cfRule type="cellIs" dxfId="4053" priority="37" operator="equal">
      <formula>"y"</formula>
    </cfRule>
    <cfRule type="cellIs" dxfId="4052" priority="38" operator="equal">
      <formula>"PIN"</formula>
    </cfRule>
    <cfRule type="cellIs" dxfId="4051" priority="39" operator="equal">
      <formula>"ORA"</formula>
    </cfRule>
    <cfRule type="cellIs" dxfId="4050" priority="40" operator="equal">
      <formula>"GRA"</formula>
    </cfRule>
    <cfRule type="cellIs" dxfId="4049" priority="41" operator="equal">
      <formula>"PUR"</formula>
    </cfRule>
    <cfRule type="cellIs" dxfId="4048" priority="42" operator="equal">
      <formula>"BRO"</formula>
    </cfRule>
    <cfRule type="cellIs" dxfId="4047" priority="43" operator="equal">
      <formula>"YEL"</formula>
    </cfRule>
    <cfRule type="cellIs" dxfId="4046" priority="44" operator="equal">
      <formula>"BLU"</formula>
    </cfRule>
    <cfRule type="cellIs" dxfId="4045" priority="45" operator="equal">
      <formula>"WHI"</formula>
    </cfRule>
    <cfRule type="cellIs" dxfId="4044" priority="46" operator="equal">
      <formula>"GRE"</formula>
    </cfRule>
    <cfRule type="cellIs" dxfId="4043" priority="47" operator="equal">
      <formula>"RED"</formula>
    </cfRule>
    <cfRule type="cellIs" dxfId="4042"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4041" priority="31" stopIfTrue="1" operator="notEqual">
      <formula>""</formula>
    </cfRule>
  </conditionalFormatting>
  <conditionalFormatting sqref="AZ2:BU2">
    <cfRule type="cellIs" dxfId="4040" priority="19" operator="equal">
      <formula>"PIN"</formula>
    </cfRule>
    <cfRule type="cellIs" dxfId="4039" priority="20" operator="equal">
      <formula>"ORA"</formula>
    </cfRule>
    <cfRule type="cellIs" dxfId="4038" priority="21" operator="equal">
      <formula>"GRA"</formula>
    </cfRule>
    <cfRule type="cellIs" dxfId="4037" priority="22" operator="equal">
      <formula>"PUR"</formula>
    </cfRule>
    <cfRule type="cellIs" dxfId="4036" priority="23" operator="equal">
      <formula>"BRO"</formula>
    </cfRule>
    <cfRule type="cellIs" dxfId="4035" priority="24" operator="equal">
      <formula>"YEL"</formula>
    </cfRule>
    <cfRule type="cellIs" dxfId="4034" priority="25" operator="equal">
      <formula>"BLU"</formula>
    </cfRule>
    <cfRule type="cellIs" dxfId="4033" priority="26" operator="equal">
      <formula>"WHI"</formula>
    </cfRule>
    <cfRule type="cellIs" dxfId="4032" priority="27" operator="equal">
      <formula>"GRE"</formula>
    </cfRule>
    <cfRule type="cellIs" dxfId="4031" priority="28" operator="equal">
      <formula>"RED"</formula>
    </cfRule>
    <cfRule type="cellIs" dxfId="4030" priority="29" operator="equal">
      <formula>"BLA"</formula>
    </cfRule>
  </conditionalFormatting>
  <conditionalFormatting sqref="BV2">
    <cfRule type="cellIs" dxfId="4029" priority="32" operator="equal">
      <formula>"nc"</formula>
    </cfRule>
  </conditionalFormatting>
  <conditionalFormatting sqref="BZ2:CA2 CD2:CF2">
    <cfRule type="cellIs" dxfId="4028" priority="30" operator="greaterThan">
      <formula>0</formula>
    </cfRule>
  </conditionalFormatting>
  <conditionalFormatting sqref="R2 CU2">
    <cfRule type="cellIs" dxfId="4027" priority="18" operator="greaterThan">
      <formula>0</formula>
    </cfRule>
  </conditionalFormatting>
  <conditionalFormatting sqref="T2:AS2 CH2:CS2">
    <cfRule type="cellIs" dxfId="4026" priority="2" stopIfTrue="1" operator="equal">
      <formula>"n"</formula>
    </cfRule>
    <cfRule type="cellIs" dxfId="4025" priority="3" stopIfTrue="1" operator="equal">
      <formula>"y"</formula>
    </cfRule>
    <cfRule type="cellIs" dxfId="4024" priority="4" operator="greaterThan">
      <formula>0</formula>
    </cfRule>
  </conditionalFormatting>
  <conditionalFormatting sqref="AZ2:BB2">
    <cfRule type="expression" dxfId="4023" priority="1">
      <formula>$AT2=0</formula>
    </cfRule>
  </conditionalFormatting>
  <conditionalFormatting sqref="BX2:CA2 CD2:CF2">
    <cfRule type="cellIs" dxfId="4022" priority="5" operator="equal">
      <formula>"y"</formula>
    </cfRule>
    <cfRule type="cellIs" dxfId="4021" priority="7" operator="equal">
      <formula>"PIN"</formula>
    </cfRule>
    <cfRule type="cellIs" dxfId="4020" priority="8" operator="equal">
      <formula>"ORA"</formula>
    </cfRule>
    <cfRule type="cellIs" dxfId="4019" priority="9" operator="equal">
      <formula>"GRA"</formula>
    </cfRule>
    <cfRule type="cellIs" dxfId="4018" priority="10" operator="equal">
      <formula>"PUR"</formula>
    </cfRule>
    <cfRule type="cellIs" dxfId="4017" priority="11" operator="equal">
      <formula>"BRO"</formula>
    </cfRule>
    <cfRule type="cellIs" dxfId="4016" priority="12" operator="equal">
      <formula>"YEL"</formula>
    </cfRule>
    <cfRule type="cellIs" dxfId="4015" priority="13" operator="equal">
      <formula>"BLU"</formula>
    </cfRule>
    <cfRule type="cellIs" dxfId="4014" priority="14" operator="equal">
      <formula>"WHI"</formula>
    </cfRule>
    <cfRule type="cellIs" dxfId="4013" priority="15" operator="equal">
      <formula>"GRE"</formula>
    </cfRule>
    <cfRule type="cellIs" dxfId="4012" priority="16" operator="equal">
      <formula>"RED"</formula>
    </cfRule>
    <cfRule type="cellIs" dxfId="4011" priority="17" operator="equal">
      <formula>"BLA"</formula>
    </cfRule>
  </conditionalFormatting>
  <conditionalFormatting sqref="IC2:IK2">
    <cfRule type="expression" dxfId="4010"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E2" r:id="rId1" xr:uid="{9DB8ED42-43E4-4A87-A261-554EA7F6920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571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571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571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E3436-1A16-406C-936F-9865628FB51E}">
  <sheetPr codeName="Sheet33"/>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1374</v>
      </c>
      <c r="B2" s="40" t="e" vm="17">
        <v>#VALUE!</v>
      </c>
      <c r="C2" s="41">
        <v>1</v>
      </c>
      <c r="D2" s="42" t="s">
        <v>1375</v>
      </c>
      <c r="E2" s="43" t="s">
        <v>1376</v>
      </c>
      <c r="F2" s="44" t="s">
        <v>163</v>
      </c>
      <c r="G2" s="45">
        <f>COUNTIF($A$1:$A$8322,A2)</f>
        <v>1</v>
      </c>
      <c r="H2" s="46"/>
      <c r="I2" s="47" t="s">
        <v>1377</v>
      </c>
      <c r="J2" s="48" t="str">
        <f>""</f>
        <v/>
      </c>
      <c r="K2" s="49">
        <v>281995</v>
      </c>
      <c r="L2" s="50">
        <v>429474</v>
      </c>
      <c r="M2" s="50" t="s">
        <v>1386</v>
      </c>
      <c r="N2" s="51" t="s">
        <v>231</v>
      </c>
      <c r="O2" s="52" t="s">
        <v>192</v>
      </c>
      <c r="P2" s="53" t="s">
        <v>1378</v>
      </c>
      <c r="Q2" s="54">
        <v>1</v>
      </c>
      <c r="R2" s="55" t="s">
        <v>231</v>
      </c>
      <c r="S2" s="56">
        <v>3</v>
      </c>
      <c r="T2" s="57" t="s">
        <v>164</v>
      </c>
      <c r="U2" s="58" t="s">
        <v>164</v>
      </c>
      <c r="V2" s="58" t="s">
        <v>164</v>
      </c>
      <c r="W2" s="58" t="s">
        <v>165</v>
      </c>
      <c r="X2" s="58" t="s">
        <v>164</v>
      </c>
      <c r="Y2" s="58" t="s">
        <v>164</v>
      </c>
      <c r="Z2" s="58" t="s">
        <v>164</v>
      </c>
      <c r="AA2" s="58" t="s">
        <v>164</v>
      </c>
      <c r="AB2" s="58" t="s">
        <v>164</v>
      </c>
      <c r="AC2" s="58" t="s">
        <v>165</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1Barbados</v>
      </c>
      <c r="AX2" s="61" t="str">
        <f>_xlfn.TEXTJOIN(";",TRUE,AU2:AW2)</f>
        <v>1Barbados</v>
      </c>
      <c r="AY2" s="61" t="s">
        <v>165</v>
      </c>
      <c r="AZ2" s="62"/>
      <c r="BA2" s="62"/>
      <c r="BB2" s="62"/>
      <c r="BC2" s="63"/>
      <c r="BD2" s="64" t="s">
        <v>152</v>
      </c>
      <c r="BE2" s="47"/>
      <c r="BF2" s="64" t="s">
        <v>152</v>
      </c>
      <c r="BG2" s="64" t="s">
        <v>155</v>
      </c>
      <c r="BH2" s="64" t="s">
        <v>152</v>
      </c>
      <c r="BI2" s="64"/>
      <c r="BJ2" s="64"/>
      <c r="BK2" s="47"/>
      <c r="BL2" s="64" t="s">
        <v>152</v>
      </c>
      <c r="BM2" s="64" t="s">
        <v>155</v>
      </c>
      <c r="BN2" s="64" t="s">
        <v>151</v>
      </c>
      <c r="BO2" s="64"/>
      <c r="BP2" s="64"/>
      <c r="BQ2" s="64"/>
      <c r="BR2" s="64"/>
      <c r="BS2" s="64"/>
      <c r="BT2" s="64"/>
      <c r="BU2" s="65"/>
      <c r="BV2" s="66" t="s">
        <v>173</v>
      </c>
      <c r="BW2" s="66">
        <v>0</v>
      </c>
      <c r="BX2" s="47"/>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"Barbados"</v>
      </c>
      <c r="CU2" s="70" t="str">
        <f>CHAR(34)&amp;"rgn_"&amp;R2&amp;CHAR(34)</f>
        <v>"rgn_North America"</v>
      </c>
      <c r="CV2" s="48" t="str">
        <f>CHAR(34)&amp;D2&amp;CHAR(34)</f>
        <v>"https://upload.wikimedia.org/wikipedia/commons/thumb/e/ef/Flag_of_Barbados.svg/320px-Flag_of_Barbados.svg.png"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"LALUEL",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"Weapon",</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"WHGRNO",</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"002YEL",</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["3Color","lets08","startB","LALUEL","year19","allver","3Bands","Vertic","Weapon","Center","NO_WHI","NO_RED","NO_GRE","WHGRNO","WHRENO","001BLU","002YEL","003BLU","myrBLU","island","englis","NoStar"]</v>
      </c>
      <c r="GT2" s="48" t="str">
        <f>IF(BL2&lt;&gt;"",CHAR(34)&amp;"cl_"&amp;BL2&amp;CHAR(34)&amp;",","")</f>
        <v>"cl_BLU",</v>
      </c>
      <c r="GU2" s="48" t="str">
        <f>IF(BM2&lt;&gt;"",CHAR(34)&amp;"cl_"&amp;BM2&amp;CHAR(34)&amp;",","")</f>
        <v>"cl_YEL",</v>
      </c>
      <c r="GV2" s="48" t="str">
        <f>IF(BN2&lt;&gt;"",CHAR(34)&amp;"cl_"&amp;BN2&amp;CHAR(34)&amp;",","")</f>
        <v>"cl_BLA",</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["cl_BLU","cl_YEL","cl_BLA"]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{couname:"Barbados",year:"1966 ",region:"rgn_North America",Colors:["cl_BLU","cl_YEL","cl_BLA"],Items:["3Color","lets08","startB","LALUEL","year19","allver","3Bands","Vertic","Weapon","Center","NO_WHI","NO_RED","NO_GRE","WHGRNO","WHRENO","001BLU","002YEL","003BLU","myrBLU","island","englis","NoStar"],Flag:"https://upload.wikimedia.org/wikipedia/commons/thumb/e/ef/Flag_of_Barbados.svg/320px-Flag_of_Barbados.svg.png",HDFlag:"https://upload.wikimedia.org/wikipedia/commons/thumb/e/ef/Flag_of_Barbados.svg/2560px-Flag_of_Barbados.svg.png",type:"", describe: "\nThe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 isnew:".", links: "https://en.wikipedia.org/wiki/Flag_of_Barbados"},</v>
      </c>
      <c r="HG2" s="73" t="str">
        <f>"{couname:"&amp;CT2&amp;(IF(HK2&lt;&gt;"",",subtype:"&amp;CHAR(34)&amp;HK2&amp;CHAR(34),""))&amp;",year:"&amp;HJ2&amp;",region:"&amp;CU2&amp;",Colors:"&amp;HC2&amp;",Items:"&amp;GS2&amp;",Flag:"&amp;CV2&amp;",HDFlag:"&amp;CHAR(34)&amp;E2&amp;CHAR(34)&amp;",type:"&amp;GP2&amp;", describe: "&amp;HI2&amp;", links: "&amp;HL2&amp;"},"</f>
        <v>{couname:"Barbados",year:"1966 ",region:"rgn_North America",Colors:["cl_BLU","cl_YEL","cl_BLA"],Items:["3Color","lets08","startB","LALUEL","year19","allver","3Bands","Vertic","Weapon","Center","NO_WHI","NO_RED","NO_GRE","WHGRNO","WHRENO","001BLU","002YEL","003BLU","myrBLU","island","englis","NoStar"],Flag:"https://upload.wikimedia.org/wikipedia/commons/thumb/e/ef/Flag_of_Barbados.svg/320px-Flag_of_Barbados.svg.png",HDFlag:"https://upload.wikimedia.org/wikipedia/commons/thumb/e/ef/Flag_of_Barbados.svg/2560px-Flag_of_Barbados.svg.png",type:"", describe: "\nThe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 links: "https://en.wikipedia.org/wiki/Flag_of_Barbados"},</v>
      </c>
      <c r="HH2" s="48" t="str">
        <f>IF(P2&lt;&gt;"",CHAR(34)&amp;"\n"&amp;P2&amp;CHAR(34),CHAR(34)&amp;CHAR(34))</f>
        <v>"\nThe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v>
      </c>
      <c r="HI2" s="48" t="str">
        <f>IF(J2=0,CHAR(34)&amp;CHAR(34),HH2)</f>
        <v>"\nThe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v>
      </c>
      <c r="HJ2" s="48" t="str">
        <f>CHAR(34)&amp;O2&amp;CHAR(34)</f>
        <v>"1966 "</v>
      </c>
      <c r="HL2" s="48" t="str">
        <f>CHAR(34)&amp;I2&amp;CHAR(34)</f>
        <v>"https://en.wikipedia.org/wiki/Flag_of_Barbados"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{"couname":"Barbados","year":"1966 ","region":"rgn_North America","Colors":["cl_BLU","cl_YEL","cl_BLA"],"Items":["3Color","lets08","startB","LALUEL","year19","allver","3Bands","Vertic","Weapon","Center","NO_WHI","NO_RED","NO_GRE","WHGRNO","WHRENO","001BLU","002YEL","003BLU","myrBLU","island","englis","NoStar"],"Flag":"https://upload.wikimedia.org/wikipedia/commons/thumb/e/ef/Flag_of_Barbados.svg/320px-Flag_of_Barbados.svg.png","HDFlag":"https://upload.wikimedia.org/wikipedia/commons/thumb/e/ef/Flag_of_Barbados.svg/2560px-Flag_of_Barbados.svg.png","type":"", "describe": "\nThe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 "isnew": ".", "links": "https://en.wikipedia.org/wiki/Flag_of_Barbados"},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{"couname":"Barbados","year":"1966 ","region":"rgn_North America","Colors":["cl_BLU","cl_YEL","cl_BLA"],"Items":["3Color","lets08","startB","LALUEL","year19","allver","3Bands","Vertic","Weapon","Center","NO_WHI","NO_RED","NO_GRE","WHGRNO","WHRENO","001BLU","002YEL","003BLU","myrBLU","island","englis","NoStar"],"Flag":"https://upload.wikimedia.org/wikipedia/commons/thumb/e/ef/Flag_of_Barbados.svg/320px-Flag_of_Barbados.svg.png","HDFlag":"https://upload.wikimedia.org/wikipedia/commons/thumb/e/ef/Flag_of_Barbados.svg/2560px-Flag_of_Barbados.svg.png","type":"", "describe": "\nThe flag is a triband design, with the outermost stripes coloured ultramarine, to represent the sea and the sky, and the middle stripe coloured gold, to represent the sand. \nWithin the middle band is displayed the head of a trident. This trident is meant to represent the trident of Poseidon, visible in Barbados's colonial coat of arms, and the fact that it is broken is meant to represent the breaking of colonial rule in Barbados and independence from the British Empire.", "isnew": ".", "links": "https://en.wikipedia.org/wiki/Flag_of_Barbados"},</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http://mkweb.bcgsc.ca/color-summarizer/?url=https://upload.wikimedia.org/wikipedia/commons/thumb/e/ef/Flag_of_Barbados.svg/320px-Flag_of_Barbados.svg.png&amp;precision=low&amp;num_clusters=3&amp;text=1</v>
      </c>
      <c r="IO2" s="48" t="str">
        <f>IF(HP2&lt;&gt;"",CHAR(34)&amp;"black"&amp;CHAR(34),"")</f>
        <v>"black"</v>
      </c>
      <c r="IP2" s="48" t="str">
        <f>IF(HQ2&lt;&gt;"",CHAR(34)&amp;"blue"&amp;CHAR(34),"")</f>
        <v>"blue"</v>
      </c>
      <c r="IQ2" s="48" t="str">
        <f>IF(HR2&lt;&gt;"",CHAR(34)&amp;"green"&amp;CHAR(34),"")</f>
        <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{"url":"http://mkweb.bcgsc.ca/color-summarizer/?url=https://upload.wikimedia.org/wikipedia/commons/thumb/e/ef/Flag_of_Barbados.svg/320px-Flag_of_Barbados.svg.png&amp;precision=low&amp;num_clusters=3&amp;text=1","name":"Barbados"},</v>
      </c>
      <c r="IY2" s="48">
        <v>20</v>
      </c>
    </row>
    <row r="3" spans="1:259" s="48" customFormat="1" ht="38.4" customHeight="1" thickBot="1" x14ac:dyDescent="0.35">
      <c r="A3" s="79" t="s">
        <v>1379</v>
      </c>
      <c r="B3" s="40" t="e" vm="18">
        <v>#VALUE!</v>
      </c>
      <c r="C3" s="41" t="s">
        <v>197</v>
      </c>
      <c r="D3" s="42" t="s">
        <v>1380</v>
      </c>
      <c r="E3" s="43" t="s">
        <v>1381</v>
      </c>
      <c r="F3" s="44" t="s">
        <v>163</v>
      </c>
      <c r="G3" s="45">
        <f>COUNTIF($A$1:$A$8369,A3)</f>
        <v>1</v>
      </c>
      <c r="H3" s="46" t="s">
        <v>1385</v>
      </c>
      <c r="I3" s="47" t="s">
        <v>1382</v>
      </c>
      <c r="J3" s="48" t="str">
        <f>""</f>
        <v/>
      </c>
      <c r="K3" s="49"/>
      <c r="L3" s="50"/>
      <c r="M3" s="50"/>
      <c r="N3" s="51" t="s">
        <v>231</v>
      </c>
      <c r="O3" s="52">
        <v>1966</v>
      </c>
      <c r="P3" s="53" t="s">
        <v>1383</v>
      </c>
      <c r="Q3" s="54">
        <v>4</v>
      </c>
      <c r="R3" s="55" t="s">
        <v>231</v>
      </c>
      <c r="S3" s="56">
        <v>0</v>
      </c>
      <c r="T3" s="57" t="s">
        <v>164</v>
      </c>
      <c r="U3" s="58" t="s">
        <v>165</v>
      </c>
      <c r="V3" s="58" t="s">
        <v>165</v>
      </c>
      <c r="W3" s="58" t="s">
        <v>165</v>
      </c>
      <c r="X3" s="58" t="s">
        <v>165</v>
      </c>
      <c r="Y3" s="58" t="s">
        <v>165</v>
      </c>
      <c r="Z3" s="58" t="s">
        <v>165</v>
      </c>
      <c r="AA3" s="58" t="s">
        <v>164</v>
      </c>
      <c r="AB3" s="58" t="s">
        <v>165</v>
      </c>
      <c r="AC3" s="58" t="s">
        <v>164</v>
      </c>
      <c r="AD3" s="58" t="s">
        <v>164</v>
      </c>
      <c r="AE3" s="58" t="s">
        <v>164</v>
      </c>
      <c r="AF3" s="59" t="s">
        <v>164</v>
      </c>
      <c r="AG3" s="59" t="s">
        <v>165</v>
      </c>
      <c r="AH3" s="59" t="s">
        <v>165</v>
      </c>
      <c r="AI3" s="59" t="s">
        <v>164</v>
      </c>
      <c r="AJ3" s="59" t="s">
        <v>164</v>
      </c>
      <c r="AK3" s="59" t="s">
        <v>164</v>
      </c>
      <c r="AL3" s="59" t="s">
        <v>164</v>
      </c>
      <c r="AM3" s="59" t="s">
        <v>164</v>
      </c>
      <c r="AN3" s="59" t="s">
        <v>164</v>
      </c>
      <c r="AO3" s="59" t="s">
        <v>164</v>
      </c>
      <c r="AP3" s="59" t="s">
        <v>164</v>
      </c>
      <c r="AQ3" s="59" t="s">
        <v>165</v>
      </c>
      <c r="AR3" s="59" t="s">
        <v>164</v>
      </c>
      <c r="AS3" s="59" t="s">
        <v>164</v>
      </c>
      <c r="AT3" s="60">
        <v>0</v>
      </c>
      <c r="AU3" s="59" t="s">
        <v>1384</v>
      </c>
      <c r="AV3" s="59" t="str">
        <f>IF(LEFT(A3,1)="[",LEFT(A3,5)&amp;AU3&amp;A3,"")</f>
        <v>[BRB]Historical, Governmental[BRB] Governor General of Barbados</v>
      </c>
      <c r="AW3" s="59" t="str">
        <f>C3&amp;H3&amp;A3</f>
        <v>3b[BRB] Other[BRB] Governor General of Barbados</v>
      </c>
      <c r="AX3" s="61"/>
      <c r="AY3" s="61"/>
      <c r="AZ3" s="62" t="s">
        <v>167</v>
      </c>
      <c r="BA3" s="62" t="s">
        <v>167</v>
      </c>
      <c r="BB3" s="62"/>
      <c r="BC3" s="63"/>
      <c r="BD3" s="64" t="s">
        <v>152</v>
      </c>
      <c r="BE3" s="47"/>
      <c r="BF3" s="64" t="s">
        <v>167</v>
      </c>
      <c r="BG3" s="64" t="s">
        <v>167</v>
      </c>
      <c r="BH3" s="64" t="s">
        <v>167</v>
      </c>
      <c r="BI3" s="64"/>
      <c r="BJ3" s="64"/>
      <c r="BK3" s="47"/>
      <c r="BL3" s="64" t="s">
        <v>151</v>
      </c>
      <c r="BM3" s="64" t="s">
        <v>152</v>
      </c>
      <c r="BN3" s="64" t="s">
        <v>153</v>
      </c>
      <c r="BO3" s="64" t="s">
        <v>154</v>
      </c>
      <c r="BP3" s="64" t="s">
        <v>155</v>
      </c>
      <c r="BQ3" s="64" t="s">
        <v>167</v>
      </c>
      <c r="BR3" s="64" t="s">
        <v>167</v>
      </c>
      <c r="BS3" s="64" t="s">
        <v>167</v>
      </c>
      <c r="BT3" s="64" t="s">
        <v>159</v>
      </c>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"[BRB] Governor General of Barbados"</v>
      </c>
      <c r="CU3" s="70" t="str">
        <f>CHAR(34)&amp;"rgn_"&amp;R3&amp;CHAR(34)</f>
        <v>"rgn_North America"</v>
      </c>
      <c r="CV3" s="48" t="str">
        <f>CHAR(34)&amp;D3&amp;CHAR(34)</f>
        <v>"https://upload.wikimedia.org/wikipedia/commons/thumb/5/5c/Flag_of_the_Governor-General_of_Barbados.svg/640px-Flag_of_the_Governor-General_of_Barbados.svg.png"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"lets25",</v>
      </c>
      <c r="DE3" s="48" t="str">
        <f>CHAR(34)&amp;"start"&amp;IFERROR(LEFT(SUBSTITUTE(A3,"["&amp;MID(A3,FIND("[",A3)+1,FIND("]",A3)-FIND("[",A3)-1)&amp;"] ",""),1),LEFT(A3,1))&amp;CHAR(34)&amp;","</f>
        <v>"startG",</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"Bird",</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"Crowns",</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 Governmental"</v>
      </c>
      <c r="GS3" s="48" t="str">
        <f>SUBSTITUTE("["&amp;_xlfn.CONCAT(CW3:GN3)&amp;"]",",]","]")</f>
        <v>["5+Colo","words2","words3","lets25","startG","with_v","year19","NoBand","Crosse","Horizo","Vertic","Circle","Animal","Bird","Texted","Unequa","Center","Crowns","myrBLU","histor","NoStar"]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{couname:"[BRB] Governor General of Barbados",year:"1966",region:"rgn_North America",Colors:["cl_BLA","cl_BLU","cl_GRE","cl_RED","cl_YEL","cl_WHI"],Items:["5+Colo","words2","words3","lets25","startG","with_v","year19","NoBand","Crosse","Horizo","Vertic","Circle","Animal","Bird","Texted","Unequa","Center","Crowns","myrBLU","histor","NoStar"],Flag:"https://upload.wikimedia.org/wikipedia/commons/thumb/5/5c/Flag_of_the_Governor-General_of_Barbados.svg/640px-Flag_of_the_Governor-General_of_Barbados.svg.png",HDFlag:"https://upload.wikimedia.org/wikipedia/commons/thumb/5/5c/Flag_of_the_Governor-General_of_Barbados.svg/1280px-Flag_of_the_Governor-General_of_Barbados.svg.png",type:"Historical, Governmental", describe: "\nA lion standing on a crown, on a blue field, with the words 'Barbados'", isnew:".", links: "https://en.m.wikipedia.org/wiki/Governor-General_of_Barbados"},</v>
      </c>
      <c r="HG3" s="73" t="str">
        <f>"{couname:"&amp;CT3&amp;(IF(HK3&lt;&gt;"",",subtype:"&amp;CHAR(34)&amp;HK3&amp;CHAR(34),""))&amp;",year:"&amp;HJ3&amp;",region:"&amp;CU3&amp;",Colors:"&amp;HC3&amp;",Items:"&amp;GS3&amp;",Flag:"&amp;CV3&amp;",HDFlag:"&amp;CHAR(34)&amp;E3&amp;CHAR(34)&amp;",type:"&amp;GP3&amp;", describe: "&amp;HI3&amp;", links: "&amp;HL3&amp;"},"</f>
        <v>{couname:"[BRB] Governor General of Barbados",year:"1966",region:"rgn_North America",Colors:["cl_BLA","cl_BLU","cl_GRE","cl_RED","cl_YEL","cl_WHI"],Items:["5+Colo","words2","words3","lets25","startG","with_v","year19","NoBand","Crosse","Horizo","Vertic","Circle","Animal","Bird","Texted","Unequa","Center","Crowns","myrBLU","histor","NoStar"],Flag:"https://upload.wikimedia.org/wikipedia/commons/thumb/5/5c/Flag_of_the_Governor-General_of_Barbados.svg/640px-Flag_of_the_Governor-General_of_Barbados.svg.png",HDFlag:"https://upload.wikimedia.org/wikipedia/commons/thumb/5/5c/Flag_of_the_Governor-General_of_Barbados.svg/1280px-Flag_of_the_Governor-General_of_Barbados.svg.png",type:"Historical, Governmental", describe: "\nA lion standing on a crown, on a blue field, with the words 'Barbados'", links: "https://en.m.wikipedia.org/wiki/Governor-General_of_Barbados"},</v>
      </c>
      <c r="HH3" s="48" t="str">
        <f>IF(P3&lt;&gt;"",CHAR(34)&amp;"\n"&amp;P3&amp;CHAR(34),CHAR(34)&amp;CHAR(34))</f>
        <v>"\nA lion standing on a crown, on a blue field, with the words 'Barbados'"</v>
      </c>
      <c r="HI3" s="48" t="str">
        <f>IF(J3=0,CHAR(34)&amp;CHAR(34),HH3)</f>
        <v>"\nA lion standing on a crown, on a blue field, with the words 'Barbados'"</v>
      </c>
      <c r="HJ3" s="48" t="str">
        <f>CHAR(34)&amp;O3&amp;CHAR(34)</f>
        <v>"1966"</v>
      </c>
      <c r="HL3" s="48" t="str">
        <f>CHAR(34)&amp;I3&amp;CHAR(34)</f>
        <v>"https://en.m.wikipedia.org/wiki/Governor-General_of_Barbados"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{"couname":"[BRB] Governor General of Barbados","subtype":"[BRB] Other","year":"1966","region":"rgn_North America","Colors":["cl_BLA","cl_BLU","cl_GRE","cl_RED","cl_YEL","cl_WHI"],"Items":["5+Colo","words2","words3","lets25","startG","with_v","year19","NoBand","Crosse","Horizo","Vertic","Circle","Animal","Bird","Texted","Unequa","Center","Crowns","myrBLU","histor","NoStar"],"Flag":"https://upload.wikimedia.org/wikipedia/commons/thumb/5/5c/Flag_of_the_Governor-General_of_Barbados.svg/640px-Flag_of_the_Governor-General_of_Barbados.svg.png","HDFlag":"https://upload.wikimedia.org/wikipedia/commons/thumb/5/5c/Flag_of_the_Governor-General_of_Barbados.svg/1280px-Flag_of_the_Governor-General_of_Barbados.svg.png","type":"Historical, Governmental", "describe": "\nA lion standing on a crown, on a blue field, with the words 'Barbados'", "isnew": ".", "links": "https://en.m.wikipedia.org/wiki/Governor-General_of_Barbados"},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{"couname":"[BRB] Governor General of Barbados","subtype":"[BRB] Other","year":"1966","region":"rgn_North America","Colors":["cl_BLA","cl_BLU","cl_GRE","cl_RED","cl_YEL","cl_WHI"],"Items":["5+Colo","words2","words3","lets25","startG","with_v","year19","NoBand","Crosse","Horizo","Vertic","Circle","Animal","Bird","Texted","Unequa","Center","Crowns","myrBLU","histor","NoStar"],"Flag":"https://upload.wikimedia.org/wikipedia/commons/thumb/5/5c/Flag_of_the_Governor-General_of_Barbados.svg/640px-Flag_of_the_Governor-General_of_Barbados.svg.png","HDFlag":"https://upload.wikimedia.org/wikipedia/commons/thumb/5/5c/Flag_of_the_Governor-General_of_Barbados.svg/1280px-Flag_of_the_Governor-General_of_Barbados.svg.png","type":"Historical, Governmental", "describe": "\nA lion standing on a crown, on a blue field, with the words 'Barbados'", "isnew": ".", "links": "https://en.m.wikipedia.org/wiki/Governor-General_of_Barbados"},</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http://mkweb.bcgsc.ca/color-summarizer/?url=https://upload.wikimedia.org/wikipedia/commons/thumb/5/5c/Flag_of_the_Governor-General_of_Barbados.svg/640px-Flag_of_the_Governor-General_of_Barbados.svg.png&amp;precision=low&amp;num_clusters=6&amp;text=1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{"url":"http://mkweb.bcgsc.ca/color-summarizer/?url=https://upload.wikimedia.org/wikipedia/commons/thumb/5/5c/Flag_of_the_Governor-General_of_Barbados.svg/640px-Flag_of_the_Governor-General_of_Barbados.svg.png&amp;precision=low&amp;num_clusters=6&amp;text=1","name":"[BRB] Governor General of Barbados"},</v>
      </c>
      <c r="IY3" s="48">
        <v>1503</v>
      </c>
    </row>
  </sheetData>
  <autoFilter ref="A1:IY1" xr:uid="{A1051193-A95B-4CFB-A73C-F0184620C81F}">
    <sortState xmlns:xlrd2="http://schemas.microsoft.com/office/spreadsheetml/2017/richdata2" ref="A2:IY1">
      <sortCondition ref="AW1"/>
    </sortState>
  </autoFilter>
  <conditionalFormatting sqref="H1 CW1:GS1 IA1:IB1">
    <cfRule type="cellIs" dxfId="4009" priority="118" operator="greaterThan">
      <formula>0</formula>
    </cfRule>
  </conditionalFormatting>
  <conditionalFormatting sqref="H1 H4:H1048576">
    <cfRule type="cellIs" dxfId="4008" priority="84" stopIfTrue="1" operator="notEqual">
      <formula>""</formula>
    </cfRule>
  </conditionalFormatting>
  <conditionalFormatting sqref="T1:BK1">
    <cfRule type="cellIs" dxfId="4007" priority="121" operator="greaterThan">
      <formula>0</formula>
    </cfRule>
  </conditionalFormatting>
  <conditionalFormatting sqref="BV1:BW1 BV4:BW1048576">
    <cfRule type="cellIs" dxfId="4006" priority="120" operator="equal">
      <formula>"nc"</formula>
    </cfRule>
  </conditionalFormatting>
  <conditionalFormatting sqref="HF1:HG1">
    <cfRule type="cellIs" dxfId="4005" priority="122" operator="greaterThan">
      <formula>0</formula>
    </cfRule>
  </conditionalFormatting>
  <conditionalFormatting sqref="HK1">
    <cfRule type="cellIs" dxfId="4004" priority="119" operator="greaterThan">
      <formula>0</formula>
    </cfRule>
  </conditionalFormatting>
  <conditionalFormatting sqref="HP1:HX1">
    <cfRule type="cellIs" dxfId="4003" priority="96" operator="equal">
      <formula>"PIN"</formula>
    </cfRule>
    <cfRule type="cellIs" dxfId="4002" priority="97" operator="equal">
      <formula>"ORA"</formula>
    </cfRule>
    <cfRule type="cellIs" dxfId="4001" priority="98" operator="equal">
      <formula>"GRA"</formula>
    </cfRule>
    <cfRule type="cellIs" dxfId="4000" priority="99" operator="equal">
      <formula>"PUR"</formula>
    </cfRule>
    <cfRule type="cellIs" dxfId="3999" priority="100" operator="equal">
      <formula>"BRO"</formula>
    </cfRule>
    <cfRule type="cellIs" dxfId="3998" priority="101" operator="equal">
      <formula>"YEL"</formula>
    </cfRule>
    <cfRule type="cellIs" dxfId="3997" priority="102" operator="equal">
      <formula>"BLU"</formula>
    </cfRule>
    <cfRule type="cellIs" dxfId="3996" priority="103" operator="equal">
      <formula>"WHI"</formula>
    </cfRule>
    <cfRule type="cellIs" dxfId="3995" priority="104" operator="equal">
      <formula>"GRE"</formula>
    </cfRule>
    <cfRule type="cellIs" dxfId="3994" priority="105" operator="equal">
      <formula>"RED"</formula>
    </cfRule>
    <cfRule type="cellIs" dxfId="3993" priority="106" operator="equal">
      <formula>"BLA"</formula>
    </cfRule>
  </conditionalFormatting>
  <conditionalFormatting sqref="IC1:IK1">
    <cfRule type="cellIs" dxfId="3992" priority="107" operator="equal">
      <formula>"PIN"</formula>
    </cfRule>
    <cfRule type="cellIs" dxfId="3991" priority="108" operator="equal">
      <formula>"ORA"</formula>
    </cfRule>
    <cfRule type="cellIs" dxfId="3990" priority="109" operator="equal">
      <formula>"GRA"</formula>
    </cfRule>
    <cfRule type="cellIs" dxfId="3989" priority="110" operator="equal">
      <formula>"PUR"</formula>
    </cfRule>
    <cfRule type="cellIs" dxfId="3988" priority="111" operator="equal">
      <formula>"BRO"</formula>
    </cfRule>
    <cfRule type="cellIs" dxfId="3987" priority="112" operator="equal">
      <formula>"YEL"</formula>
    </cfRule>
    <cfRule type="cellIs" dxfId="3986" priority="113" operator="equal">
      <formula>"BLU"</formula>
    </cfRule>
    <cfRule type="cellIs" dxfId="3985" priority="114" operator="equal">
      <formula>"WHI"</formula>
    </cfRule>
    <cfRule type="cellIs" dxfId="3984" priority="115" operator="equal">
      <formula>"GRE"</formula>
    </cfRule>
    <cfRule type="cellIs" dxfId="3983" priority="116" operator="equal">
      <formula>"RED"</formula>
    </cfRule>
    <cfRule type="cellIs" dxfId="3982" priority="117" operator="equal">
      <formula>"BLA"</formula>
    </cfRule>
  </conditionalFormatting>
  <conditionalFormatting sqref="IO1:IW1">
    <cfRule type="cellIs" dxfId="3981" priority="85" operator="equal">
      <formula>"PIN"</formula>
    </cfRule>
    <cfRule type="cellIs" dxfId="3980" priority="86" operator="equal">
      <formula>"ORA"</formula>
    </cfRule>
    <cfRule type="cellIs" dxfId="3979" priority="87" operator="equal">
      <formula>"GRA"</formula>
    </cfRule>
    <cfRule type="cellIs" dxfId="3978" priority="88" operator="equal">
      <formula>"PUR"</formula>
    </cfRule>
    <cfRule type="cellIs" dxfId="3977" priority="89" operator="equal">
      <formula>"BRO"</formula>
    </cfRule>
    <cfRule type="cellIs" dxfId="3976" priority="90" operator="equal">
      <formula>"YEL"</formula>
    </cfRule>
    <cfRule type="cellIs" dxfId="3975" priority="91" operator="equal">
      <formula>"BLU"</formula>
    </cfRule>
    <cfRule type="cellIs" dxfId="3974" priority="92" operator="equal">
      <formula>"WHI"</formula>
    </cfRule>
    <cfRule type="cellIs" dxfId="3973" priority="93" operator="equal">
      <formula>"GRE"</formula>
    </cfRule>
    <cfRule type="cellIs" dxfId="3972" priority="94" operator="equal">
      <formula>"RED"</formula>
    </cfRule>
    <cfRule type="cellIs" dxfId="3971" priority="95" operator="equal">
      <formula>"BLA"</formula>
    </cfRule>
  </conditionalFormatting>
  <conditionalFormatting sqref="H2">
    <cfRule type="cellIs" dxfId="3970" priority="78" stopIfTrue="1" operator="notEqual">
      <formula>""</formula>
    </cfRule>
  </conditionalFormatting>
  <conditionalFormatting sqref="AZ2:BU2">
    <cfRule type="cellIs" dxfId="3969" priority="66" operator="equal">
      <formula>"PIN"</formula>
    </cfRule>
    <cfRule type="cellIs" dxfId="3968" priority="67" operator="equal">
      <formula>"ORA"</formula>
    </cfRule>
    <cfRule type="cellIs" dxfId="3967" priority="68" operator="equal">
      <formula>"GRA"</formula>
    </cfRule>
    <cfRule type="cellIs" dxfId="3966" priority="69" operator="equal">
      <formula>"PUR"</formula>
    </cfRule>
    <cfRule type="cellIs" dxfId="3965" priority="70" operator="equal">
      <formula>"BRO"</formula>
    </cfRule>
    <cfRule type="cellIs" dxfId="3964" priority="71" operator="equal">
      <formula>"YEL"</formula>
    </cfRule>
    <cfRule type="cellIs" dxfId="3963" priority="72" operator="equal">
      <formula>"BLU"</formula>
    </cfRule>
    <cfRule type="cellIs" dxfId="3962" priority="73" operator="equal">
      <formula>"WHI"</formula>
    </cfRule>
    <cfRule type="cellIs" dxfId="3961" priority="74" operator="equal">
      <formula>"GRE"</formula>
    </cfRule>
    <cfRule type="cellIs" dxfId="3960" priority="75" operator="equal">
      <formula>"RED"</formula>
    </cfRule>
    <cfRule type="cellIs" dxfId="3959" priority="76" operator="equal">
      <formula>"BLA"</formula>
    </cfRule>
  </conditionalFormatting>
  <conditionalFormatting sqref="BV2">
    <cfRule type="cellIs" dxfId="3958" priority="79" operator="equal">
      <formula>"nc"</formula>
    </cfRule>
  </conditionalFormatting>
  <conditionalFormatting sqref="BZ2:CA2 CD2:CF2">
    <cfRule type="cellIs" dxfId="3957" priority="77" operator="greaterThan">
      <formula>0</formula>
    </cfRule>
  </conditionalFormatting>
  <conditionalFormatting sqref="R2 CU2">
    <cfRule type="cellIs" dxfId="3956" priority="65" operator="greaterThan">
      <formula>0</formula>
    </cfRule>
  </conditionalFormatting>
  <conditionalFormatting sqref="T2:AS2 CH2:CS2">
    <cfRule type="cellIs" dxfId="3955" priority="49" stopIfTrue="1" operator="equal">
      <formula>"n"</formula>
    </cfRule>
    <cfRule type="cellIs" dxfId="3954" priority="50" stopIfTrue="1" operator="equal">
      <formula>"y"</formula>
    </cfRule>
    <cfRule type="cellIs" dxfId="3953" priority="51" operator="greaterThan">
      <formula>0</formula>
    </cfRule>
  </conditionalFormatting>
  <conditionalFormatting sqref="AZ2:BB2">
    <cfRule type="expression" dxfId="3952" priority="48">
      <formula>$AT2=0</formula>
    </cfRule>
  </conditionalFormatting>
  <conditionalFormatting sqref="BX2:CA2 CD2:CF2">
    <cfRule type="cellIs" dxfId="3951" priority="52" operator="equal">
      <formula>"y"</formula>
    </cfRule>
    <cfRule type="cellIs" dxfId="3950" priority="54" operator="equal">
      <formula>"PIN"</formula>
    </cfRule>
    <cfRule type="cellIs" dxfId="3949" priority="55" operator="equal">
      <formula>"ORA"</formula>
    </cfRule>
    <cfRule type="cellIs" dxfId="3948" priority="56" operator="equal">
      <formula>"GRA"</formula>
    </cfRule>
    <cfRule type="cellIs" dxfId="3947" priority="57" operator="equal">
      <formula>"PUR"</formula>
    </cfRule>
    <cfRule type="cellIs" dxfId="3946" priority="58" operator="equal">
      <formula>"BRO"</formula>
    </cfRule>
    <cfRule type="cellIs" dxfId="3945" priority="59" operator="equal">
      <formula>"YEL"</formula>
    </cfRule>
    <cfRule type="cellIs" dxfId="3944" priority="60" operator="equal">
      <formula>"BLU"</formula>
    </cfRule>
    <cfRule type="cellIs" dxfId="3943" priority="61" operator="equal">
      <formula>"WHI"</formula>
    </cfRule>
    <cfRule type="cellIs" dxfId="3942" priority="62" operator="equal">
      <formula>"GRE"</formula>
    </cfRule>
    <cfRule type="cellIs" dxfId="3941" priority="63" operator="equal">
      <formula>"RED"</formula>
    </cfRule>
    <cfRule type="cellIs" dxfId="3940" priority="64" operator="equal">
      <formula>"BLA"</formula>
    </cfRule>
  </conditionalFormatting>
  <conditionalFormatting sqref="IC2:IK2">
    <cfRule type="expression" dxfId="3939"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938" priority="42" stopIfTrue="1" operator="notEqual">
      <formula>""</formula>
    </cfRule>
  </conditionalFormatting>
  <conditionalFormatting sqref="BV3">
    <cfRule type="cellIs" dxfId="3937" priority="43" operator="equal">
      <formula>"nc"</formula>
    </cfRule>
  </conditionalFormatting>
  <conditionalFormatting sqref="R3 CU3">
    <cfRule type="cellIs" dxfId="3936" priority="41" operator="greaterThan">
      <formula>0</formula>
    </cfRule>
  </conditionalFormatting>
  <conditionalFormatting sqref="T3:AS3 CH3:CS3">
    <cfRule type="cellIs" dxfId="3935" priority="37" stopIfTrue="1" operator="equal">
      <formula>"n"</formula>
    </cfRule>
    <cfRule type="cellIs" dxfId="3934" priority="38" stopIfTrue="1" operator="equal">
      <formula>"y"</formula>
    </cfRule>
    <cfRule type="cellIs" dxfId="3933" priority="39" operator="greaterThan">
      <formula>0</formula>
    </cfRule>
  </conditionalFormatting>
  <conditionalFormatting sqref="AZ3:BB3">
    <cfRule type="expression" dxfId="3932" priority="24">
      <formula>$AT3=0</formula>
    </cfRule>
  </conditionalFormatting>
  <conditionalFormatting sqref="BX3:CA3 CD3:CF3 AZ3:BU3">
    <cfRule type="cellIs" dxfId="3931" priority="25" operator="equal">
      <formula>"PIN"</formula>
    </cfRule>
    <cfRule type="cellIs" dxfId="3930" priority="26" operator="equal">
      <formula>"ORA"</formula>
    </cfRule>
    <cfRule type="cellIs" dxfId="3929" priority="27" operator="equal">
      <formula>"GRA"</formula>
    </cfRule>
    <cfRule type="cellIs" dxfId="3928" priority="28" operator="equal">
      <formula>"PUR"</formula>
    </cfRule>
    <cfRule type="cellIs" dxfId="3927" priority="29" operator="equal">
      <formula>"BRO"</formula>
    </cfRule>
    <cfRule type="cellIs" dxfId="3926" priority="30" operator="equal">
      <formula>"YEL"</formula>
    </cfRule>
    <cfRule type="cellIs" dxfId="3925" priority="31" operator="equal">
      <formula>"BLU"</formula>
    </cfRule>
    <cfRule type="cellIs" dxfId="3924" priority="32" operator="equal">
      <formula>"WHI"</formula>
    </cfRule>
    <cfRule type="cellIs" dxfId="3923" priority="33" operator="equal">
      <formula>"GRE"</formula>
    </cfRule>
    <cfRule type="cellIs" dxfId="3922" priority="34" operator="equal">
      <formula>"RED"</formula>
    </cfRule>
    <cfRule type="cellIs" dxfId="3921" priority="35" operator="equal">
      <formula>"BLA"</formula>
    </cfRule>
  </conditionalFormatting>
  <conditionalFormatting sqref="BX3:CA3 CD3:CF3">
    <cfRule type="cellIs" dxfId="3920" priority="40" operator="equal">
      <formula>"y"</formula>
    </cfRule>
  </conditionalFormatting>
  <conditionalFormatting sqref="BZ3:CA3 CD3:CF3">
    <cfRule type="cellIs" dxfId="3919" priority="36" operator="greaterThan">
      <formula>0</formula>
    </cfRule>
  </conditionalFormatting>
  <conditionalFormatting sqref="IC3">
    <cfRule type="cellIs" dxfId="3918" priority="17" stopIfTrue="1" operator="greaterThan">
      <formula>0</formula>
    </cfRule>
  </conditionalFormatting>
  <conditionalFormatting sqref="ID3">
    <cfRule type="cellIs" dxfId="3917" priority="15" stopIfTrue="1" operator="greaterThan">
      <formula>0</formula>
    </cfRule>
  </conditionalFormatting>
  <conditionalFormatting sqref="II3 IE3:IF3">
    <cfRule type="cellIs" dxfId="3916" priority="22" operator="greaterThan">
      <formula>0</formula>
    </cfRule>
  </conditionalFormatting>
  <conditionalFormatting sqref="II3 IF3">
    <cfRule type="cellIs" dxfId="3915" priority="16" stopIfTrue="1" operator="greaterThan">
      <formula>0</formula>
    </cfRule>
  </conditionalFormatting>
  <conditionalFormatting sqref="IG3">
    <cfRule type="cellIs" dxfId="3914" priority="21" operator="greaterThan">
      <formula>0</formula>
    </cfRule>
  </conditionalFormatting>
  <conditionalFormatting sqref="IH3:II3">
    <cfRule type="cellIs" dxfId="3913" priority="20" operator="greaterThan">
      <formula>0</formula>
    </cfRule>
  </conditionalFormatting>
  <conditionalFormatting sqref="IJ3">
    <cfRule type="cellIs" dxfId="3912" priority="19" operator="greaterThan">
      <formula>0</formula>
    </cfRule>
  </conditionalFormatting>
  <conditionalFormatting sqref="IK3">
    <cfRule type="cellIs" dxfId="3911" priority="18" operator="greaterThan">
      <formula>0</formula>
    </cfRule>
  </conditionalFormatting>
  <conditionalFormatting sqref="IF3">
    <cfRule type="cellIs" dxfId="3910" priority="14" stopIfTrue="1" operator="greaterThan">
      <formula>0</formula>
    </cfRule>
  </conditionalFormatting>
  <conditionalFormatting sqref="IC3:IK3">
    <cfRule type="expression" dxfId="3909" priority="23">
      <formula>$IL3&gt;0</formula>
    </cfRule>
  </conditionalFormatting>
  <conditionalFormatting sqref="IM3">
    <cfRule type="cellIs" dxfId="3908" priority="13" operator="equal">
      <formula>0</formula>
    </cfRule>
  </conditionalFormatting>
  <conditionalFormatting sqref="BX3:CA3 CD3:CF3">
    <cfRule type="cellIs" dxfId="3907" priority="1" operator="equal">
      <formula>"y"</formula>
    </cfRule>
    <cfRule type="cellIs" dxfId="3906" priority="2" operator="equal">
      <formula>"PIN"</formula>
    </cfRule>
    <cfRule type="cellIs" dxfId="3905" priority="3" operator="equal">
      <formula>"ORA"</formula>
    </cfRule>
    <cfRule type="cellIs" dxfId="3904" priority="4" operator="equal">
      <formula>"GRA"</formula>
    </cfRule>
    <cfRule type="cellIs" dxfId="3903" priority="5" operator="equal">
      <formula>"PUR"</formula>
    </cfRule>
    <cfRule type="cellIs" dxfId="3902" priority="6" operator="equal">
      <formula>"BRO"</formula>
    </cfRule>
    <cfRule type="cellIs" dxfId="3901" priority="7" operator="equal">
      <formula>"YEL"</formula>
    </cfRule>
    <cfRule type="cellIs" dxfId="3900" priority="8" operator="equal">
      <formula>"BLU"</formula>
    </cfRule>
    <cfRule type="cellIs" dxfId="3899" priority="9" operator="equal">
      <formula>"WHI"</formula>
    </cfRule>
    <cfRule type="cellIs" dxfId="3898" priority="10" operator="equal">
      <formula>"GRE"</formula>
    </cfRule>
    <cfRule type="cellIs" dxfId="3897" priority="11" operator="equal">
      <formula>"RED"</formula>
    </cfRule>
    <cfRule type="cellIs" dxfId="3896"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E2" r:id="rId1" xr:uid="{D49D398B-B6C1-4165-8A2C-ED431D74AA45}"/>
    <hyperlink ref="D2" r:id="rId2" xr:uid="{8546E521-6C1E-4D7A-9591-D238301CDEE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468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469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469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0198B-EC29-41FC-AE70-E344206568CC}">
  <sheetPr codeName="Sheet27"/>
  <dimension ref="A1:IY5"/>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1368</v>
      </c>
      <c r="B2" s="40" t="e" vm="19">
        <v>#VALUE!</v>
      </c>
      <c r="C2" s="41">
        <v>1</v>
      </c>
      <c r="D2" s="42" t="s">
        <v>1369</v>
      </c>
      <c r="E2" s="43" t="s">
        <v>1370</v>
      </c>
      <c r="F2" s="44" t="s">
        <v>163</v>
      </c>
      <c r="G2" s="45">
        <f>COUNTIF($A$1:$A$8323,A2)</f>
        <v>1</v>
      </c>
      <c r="H2" s="46"/>
      <c r="I2" s="47" t="s">
        <v>1371</v>
      </c>
      <c r="J2" s="48" t="str">
        <f>""</f>
        <v/>
      </c>
      <c r="K2" s="49">
        <v>410000</v>
      </c>
      <c r="L2" s="50">
        <v>464000</v>
      </c>
      <c r="M2" s="50" t="s">
        <v>1903</v>
      </c>
      <c r="N2" s="51" t="s">
        <v>231</v>
      </c>
      <c r="O2" s="52" t="s">
        <v>1372</v>
      </c>
      <c r="P2" s="53" t="s">
        <v>1373</v>
      </c>
      <c r="Q2" s="54">
        <v>1</v>
      </c>
      <c r="R2" s="55" t="s">
        <v>231</v>
      </c>
      <c r="S2" s="56">
        <v>3</v>
      </c>
      <c r="T2" s="57" t="s">
        <v>164</v>
      </c>
      <c r="U2" s="58" t="s">
        <v>164</v>
      </c>
      <c r="V2" s="58" t="s">
        <v>165</v>
      </c>
      <c r="W2" s="58" t="s">
        <v>164</v>
      </c>
      <c r="X2" s="58" t="s">
        <v>165</v>
      </c>
      <c r="Y2" s="58" t="s">
        <v>164</v>
      </c>
      <c r="Z2" s="58" t="s">
        <v>164</v>
      </c>
      <c r="AA2" s="58" t="s">
        <v>165</v>
      </c>
      <c r="AB2" s="58" t="s">
        <v>165</v>
      </c>
      <c r="AC2" s="58" t="s">
        <v>165</v>
      </c>
      <c r="AD2" s="58" t="s">
        <v>164</v>
      </c>
      <c r="AE2" s="58" t="s">
        <v>164</v>
      </c>
      <c r="AF2" s="59" t="s">
        <v>164</v>
      </c>
      <c r="AG2" s="59" t="s">
        <v>165</v>
      </c>
      <c r="AH2" s="59" t="s">
        <v>165</v>
      </c>
      <c r="AI2" s="59" t="s">
        <v>164</v>
      </c>
      <c r="AJ2" s="59" t="s">
        <v>164</v>
      </c>
      <c r="AK2" s="59" t="s">
        <v>164</v>
      </c>
      <c r="AL2" s="59" t="s">
        <v>165</v>
      </c>
      <c r="AM2" s="59" t="s">
        <v>165</v>
      </c>
      <c r="AN2" s="59" t="s">
        <v>165</v>
      </c>
      <c r="AO2" s="59" t="s">
        <v>164</v>
      </c>
      <c r="AP2" s="59" t="s">
        <v>165</v>
      </c>
      <c r="AQ2" s="59" t="s">
        <v>164</v>
      </c>
      <c r="AR2" s="59" t="s">
        <v>164</v>
      </c>
      <c r="AS2" s="59" t="s">
        <v>165</v>
      </c>
      <c r="AT2" s="60">
        <v>0</v>
      </c>
      <c r="AU2" s="59"/>
      <c r="AV2" s="59" t="str">
        <f>IF(LEFT(A2,1)="[",LEFT(A2,5)&amp;AU2&amp;A2,"")</f>
        <v/>
      </c>
      <c r="AW2" s="59" t="str">
        <f>C2&amp;H2&amp;A2</f>
        <v>1Belize</v>
      </c>
      <c r="AX2" s="61" t="str">
        <f>_xlfn.TEXTJOIN(";",TRUE,AU2:AW2)</f>
        <v>1Belize</v>
      </c>
      <c r="AY2" s="61"/>
      <c r="AZ2" s="62"/>
      <c r="BA2" s="62"/>
      <c r="BB2" s="62"/>
      <c r="BC2" s="63"/>
      <c r="BD2" s="64" t="s">
        <v>152</v>
      </c>
      <c r="BE2" s="47"/>
      <c r="BF2" s="64" t="s">
        <v>154</v>
      </c>
      <c r="BG2" s="64" t="s">
        <v>152</v>
      </c>
      <c r="BH2" s="64" t="s">
        <v>154</v>
      </c>
      <c r="BI2" s="64"/>
      <c r="BJ2" s="64"/>
      <c r="BK2" s="47"/>
      <c r="BL2" s="64" t="s">
        <v>152</v>
      </c>
      <c r="BM2" s="64" t="s">
        <v>154</v>
      </c>
      <c r="BN2" s="64" t="s">
        <v>153</v>
      </c>
      <c r="BO2" s="64" t="s">
        <v>159</v>
      </c>
      <c r="BP2" s="64" t="s">
        <v>155</v>
      </c>
      <c r="BQ2" s="64" t="s">
        <v>157</v>
      </c>
      <c r="BR2" s="64" t="s">
        <v>151</v>
      </c>
      <c r="BS2" s="64"/>
      <c r="BT2" s="64"/>
      <c r="BU2" s="65"/>
      <c r="BV2" s="66" t="s">
        <v>165</v>
      </c>
      <c r="BW2" s="66" t="s">
        <v>217</v>
      </c>
      <c r="BX2" s="47"/>
      <c r="CB2" s="6" t="s">
        <v>136</v>
      </c>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"Belize"</v>
      </c>
      <c r="CU2" s="70" t="str">
        <f>CHAR(34)&amp;"rgn_"&amp;R2&amp;CHAR(34)</f>
        <v>"rgn_North America"</v>
      </c>
      <c r="CV2" s="48" t="str">
        <f>CHAR(34)&amp;D2&amp;CHAR(34)</f>
        <v>"https://i.ibb.co/jyWsRJk/Belize-Flag.png"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"with_z",</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"Plants",</v>
      </c>
      <c r="EI2" s="48" t="str">
        <f>IF(AB2="y",CHAR(34)&amp;AB$1&amp;CHAR(34)&amp;",","")</f>
        <v>"Texted",</v>
      </c>
      <c r="EJ2" s="48" t="str">
        <f>IF(AC2="y",CHAR(34)&amp;AC$1&amp;CHAR(34)&amp;",","")</f>
        <v>"Weapon",</v>
      </c>
      <c r="EK2" s="48" t="str">
        <f>IF(AD2="y",CHAR(34)&amp;AD$1&amp;CHAR(34)&amp;",","")</f>
        <v/>
      </c>
      <c r="EL2" s="48" t="str">
        <f>IF(AE2="y",CHAR(34)&amp;AE$1&amp;CHAR(34)&amp;",","")</f>
        <v/>
      </c>
      <c r="EM2" s="48" t="str">
        <f>IF(AF2="y",CHAR(34)&amp;AF$1&amp;CHAR(34)&amp;",","")</f>
        <v/>
      </c>
      <c r="EN2" s="48" t="str">
        <f>IF(AG2="y",CHAR(34)&amp;AG$1&amp;CHAR(34)&amp;",","")</f>
        <v>"Unequa",</v>
      </c>
      <c r="EO2" s="48" t="str">
        <f>IF(AH2="y",CHAR(34)&amp;AH$1&amp;CHAR(34)&amp;",","")</f>
        <v>"Center",</v>
      </c>
      <c r="EP2" s="48" t="str">
        <f>IF(AI2="y",CHAR(34)&amp;AI$1&amp;CHAR(34)&amp;",","")</f>
        <v/>
      </c>
      <c r="EQ2" s="48" t="str">
        <f>IF(AJ2="y",CHAR(34)&amp;AJ$1&amp;CHAR(34)&amp;",","")</f>
        <v/>
      </c>
      <c r="ER2" s="48" t="str">
        <f>IF(AK2="y",CHAR(34)&amp;AK$1&amp;CHAR(34)&amp;",","")</f>
        <v/>
      </c>
      <c r="ES2" s="48" t="str">
        <f>IF(AL2="y",CHAR(34)&amp;AL$1&amp;CHAR(34)&amp;",","")</f>
        <v>"Wavess",</v>
      </c>
      <c r="ET2" s="48" t="str">
        <f>IF(AM2="y",CHAR(34)&amp;AM$1&amp;CHAR(34)&amp;",","")</f>
        <v>"Geogrh",</v>
      </c>
      <c r="EU2" s="48" t="str">
        <f>IF(AN2="y",CHAR(34)&amp;AN$1&amp;CHAR(34)&amp;",","")</f>
        <v>"Humans",</v>
      </c>
      <c r="EV2" s="48" t="str">
        <f>IF(AO2="y",CHAR(34)&amp;AO$1&amp;CHAR(34)&amp;",","")</f>
        <v/>
      </c>
      <c r="EW2" s="48" t="str">
        <f>IF(AP2="y",CHAR(34)&amp;AP$1&amp;CHAR(34)&amp;",","")</f>
        <v>"Ships!",</v>
      </c>
      <c r="EX2" s="48" t="str">
        <f>IF(AQ2="y",CHAR(34)&amp;AQ$1&amp;CHAR(34)&amp;",","")</f>
        <v/>
      </c>
      <c r="EY2" s="48" t="str">
        <f>IF(AR2="y",CHAR(34)&amp;AR$1&amp;CHAR(34)&amp;",","")</f>
        <v/>
      </c>
      <c r="EZ2" s="48" t="str">
        <f>IF(AS2="y",CHAR(34)&amp;AS$1&amp;CHAR(34)&amp;",","")</f>
        <v>"Waters",</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"002BLU",</v>
      </c>
      <c r="FS2" s="48" t="str">
        <f>IF(LEN(BH2)=3,CHAR(34)&amp;"003"&amp;BH2&amp;CHAR(34)&amp;",","")</f>
        <v>"003RED",</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["5+Colo","lets06","startB","with_z","year00","allhor","3Bands","Horizo","Circle","Plants","Texted","Weapon","Unequa","Center","Wavess","Geogrh","Humans","Ships!","Waters","ntWHYE","001RED","002BLU","003RED","myrBLU","englis","NoStar"]</v>
      </c>
      <c r="GT2" s="48" t="str">
        <f>IF(BL2&lt;&gt;"",CHAR(34)&amp;"cl_"&amp;BL2&amp;CHAR(34)&amp;",","")</f>
        <v>"cl_BLU",</v>
      </c>
      <c r="GU2" s="48" t="str">
        <f>IF(BM2&lt;&gt;"",CHAR(34)&amp;"cl_"&amp;BM2&amp;CHAR(34)&amp;",","")</f>
        <v>"cl_RED",</v>
      </c>
      <c r="GV2" s="48" t="str">
        <f>IF(BN2&lt;&gt;"",CHAR(34)&amp;"cl_"&amp;BN2&amp;CHAR(34)&amp;",","")</f>
        <v>"cl_GRE",</v>
      </c>
      <c r="GW2" s="48" t="str">
        <f>IF(BO2&lt;&gt;"",CHAR(34)&amp;"cl_"&amp;BO2&amp;CHAR(34)&amp;",","")</f>
        <v>"cl_WHI",</v>
      </c>
      <c r="GX2" s="48" t="str">
        <f>IF(BP2&lt;&gt;"",CHAR(34)&amp;"cl_"&amp;BP2&amp;CHAR(34)&amp;",","")</f>
        <v>"cl_YEL",</v>
      </c>
      <c r="GY2" s="48" t="str">
        <f>IF(BQ2&lt;&gt;"",CHAR(34)&amp;"cl_"&amp;BQ2&amp;CHAR(34)&amp;",","")</f>
        <v>"cl_BRO",</v>
      </c>
      <c r="GZ2" s="48" t="str">
        <f>IF(BR2&lt;&gt;"",CHAR(34)&amp;"cl_"&amp;BR2&amp;CHAR(34)&amp;",","")</f>
        <v>"cl_BLA",</v>
      </c>
      <c r="HA2" s="48" t="str">
        <f>IF(BS2&lt;&gt;"",CHAR(34)&amp;"cl_"&amp;BS2&amp;CHAR(34)&amp;",","")</f>
        <v/>
      </c>
      <c r="HB2" s="48" t="str">
        <f>IF(BT2&lt;&gt;"",CHAR(34)&amp;"cl_"&amp;BT2&amp;CHAR(34)&amp;",","")</f>
        <v/>
      </c>
      <c r="HC2" s="48" t="str">
        <f>SUBSTITUTE("["&amp;_xlfn.CONCAT(GT2:HB2)&amp;"]",",]","]")</f>
        <v>["cl_BLU","cl_RED","cl_GRE","cl_WHI","cl_YEL","cl_BRO","cl_BLA"]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{couname:"Belize",year:"1981, 2019 ",region:"rgn_North America",Colors:["cl_BLU","cl_RED","cl_GRE","cl_WHI","cl_YEL","cl_BRO","cl_BLA"],Items:["5+Colo","lets06","startB","with_z","year00","allhor","3Bands","Horizo","Circle","Plants","Texted","Weapon","Unequa","Center","Wavess","Geogrh","Humans","Ships!","Waters","ntWHYE","001RED","002BLU","003RED","myrBLU","englis","NoStar"],Flag:"https://i.ibb.co/jyWsRJk/Belize-Flag.png",HDFlag:"https://upload.wikimedia.org/wikipedia/commons/thumb/e/e7/Flag_of_Belize.svg/2560px-Flag_of_Belize.svg.png",type:"", describe: "\n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 isnew:".", links: "https://en.wikipedia.org/wiki/Flag_of_Belize"},</v>
      </c>
      <c r="HG2" s="73" t="str">
        <f>"{couname:"&amp;CT2&amp;(IF(HK2&lt;&gt;"",",subtype:"&amp;CHAR(34)&amp;HK2&amp;CHAR(34),""))&amp;",year:"&amp;HJ2&amp;",region:"&amp;CU2&amp;",Colors:"&amp;HC2&amp;",Items:"&amp;GS2&amp;",Flag:"&amp;CV2&amp;",HDFlag:"&amp;CHAR(34)&amp;E2&amp;CHAR(34)&amp;",type:"&amp;GP2&amp;", describe: "&amp;HI2&amp;", links: "&amp;HL2&amp;"},"</f>
        <v>{couname:"Belize",year:"1981, 2019 ",region:"rgn_North America",Colors:["cl_BLU","cl_RED","cl_GRE","cl_WHI","cl_YEL","cl_BRO","cl_BLA"],Items:["5+Colo","lets06","startB","with_z","year00","allhor","3Bands","Horizo","Circle","Plants","Texted","Weapon","Unequa","Center","Wavess","Geogrh","Humans","Ships!","Waters","ntWHYE","001RED","002BLU","003RED","myrBLU","englis","NoStar"],Flag:"https://i.ibb.co/jyWsRJk/Belize-Flag.png",HDFlag:"https://upload.wikimedia.org/wikipedia/commons/thumb/e/e7/Flag_of_Belize.svg/2560px-Flag_of_Belize.svg.png",type:"", describe: "\n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 links: "https://en.wikipedia.org/wiki/Flag_of_Belize"},</v>
      </c>
      <c r="HH2" s="48" t="str">
        <f>IF(P2&lt;&gt;"",CHAR(34)&amp;"\n"&amp;P2&amp;CHAR(34),CHAR(34)&amp;CHAR(34))</f>
        <v>"\n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v>
      </c>
      <c r="HI2" s="48" t="str">
        <f>IF(J2=0,CHAR(34)&amp;CHAR(34),HH2)</f>
        <v>"\n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v>
      </c>
      <c r="HJ2" s="48" t="str">
        <f>CHAR(34)&amp;O2&amp;CHAR(34)</f>
        <v>"1981, 2019 "</v>
      </c>
      <c r="HL2" s="48" t="str">
        <f>CHAR(34)&amp;I2&amp;CHAR(34)</f>
        <v>"https://en.wikipedia.org/wiki/Flag_of_Belize"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{"couname":"Belize","year":"1981, 2019 ","region":"rgn_North America","Colors":["cl_BLU","cl_RED","cl_GRE","cl_WHI","cl_YEL","cl_BRO","cl_BLA"],"Items":["5+Colo","lets06","startB","with_z","year00","allhor","3Bands","Horizo","Circle","Plants","Texted","Weapon","Unequa","Center","Wavess","Geogrh","Humans","Ships!","Waters","ntWHYE","001RED","002BLU","003RED","myrBLU","englis","NoStar"],"Flag":"https://i.ibb.co/jyWsRJk/Belize-Flag.png","HDFlag":"https://upload.wikimedia.org/wikipedia/commons/thumb/e/e7/Flag_of_Belize.svg/2560px-Flag_of_Belize.svg.png","type":"", "describe": "\n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 "isnew": ".", "links": "https://en.wikipedia.org/wiki/Flag_of_Belize"},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{"couname":"Belize","year":"1981, 2019 ","region":"rgn_North America","Colors":["cl_BLU","cl_RED","cl_GRE","cl_WHI","cl_YEL","cl_BRO","cl_BLA"],"Items":["5+Colo","lets06","startB","with_z","year00","allhor","3Bands","Horizo","Circle","Plants","Texted","Weapon","Unequa","Center","Wavess","Geogrh","Humans","Ships!","Waters","ntWHYE","001RED","002BLU","003RED","myrBLU","englis","NoStar"],"Flag":"https://i.ibb.co/jyWsRJk/Belize-Flag.png","HDFlag":"https://upload.wikimedia.org/wikipedia/commons/thumb/e/e7/Flag_of_Belize.svg/2560px-Flag_of_Belize.svg.png","type":"", "describe": "\n • The 50 olive leaves that border around the perimeter of the Coat of arms symbolize the year of 1950 when Belize, then British Honduras, began its quest for Independence. \n\n • The Mahogany Tree represents the country’s economic foundation. The two men on either side of the tree represent the log wood workers.  \n\n • The fairer carries an axe which symbolizes the log wood cutters and the darker carries an oar to symbolize how the workers traveled by river to find and transport the log-wood.  \n\n • Under the Mahogany Tree is a shield separated into three – the left is an oar and squaring axe, the right is a saw and beating axe, and the base has a ship in full sail.  \n\n • Directly below the shield is the National Motto, 'Sub Umbra Floreo', in Latin which translates to 'Under the Shade I Flourish' referring to the shade of the Mahogany Tree.", "isnew": ".", "links": "https://en.wikipedia.org/wiki/Flag_of_Belize"},</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-7</v>
      </c>
      <c r="IN2" s="78" t="str">
        <f>"http://mkweb.bcgsc.ca/color-summarizer/?url="&amp;D2&amp;"&amp;precision=low&amp;num_clusters="&amp;CG2&amp;"&amp;text=1"</f>
        <v>http://mkweb.bcgsc.ca/color-summarizer/?url=https://i.ibb.co/jyWsRJk/Belize-Flag.png&amp;precision=low&amp;num_clusters=7&amp;text=1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{"url":"http://mkweb.bcgsc.ca/color-summarizer/?url=https://i.ibb.co/jyWsRJk/Belize-Flag.png&amp;precision=low&amp;num_clusters=7&amp;text=1","name":"Belize"},</v>
      </c>
      <c r="IY2" s="48">
        <v>23</v>
      </c>
    </row>
    <row r="3" spans="1:259" s="48" customFormat="1" ht="38.4" customHeight="1" thickBot="1" x14ac:dyDescent="0.35">
      <c r="A3" s="79" t="s">
        <v>1363</v>
      </c>
      <c r="B3" s="40" t="e" vm="20">
        <v>#VALUE!</v>
      </c>
      <c r="C3" s="41">
        <v>2</v>
      </c>
      <c r="D3" s="42" t="s">
        <v>1364</v>
      </c>
      <c r="E3" s="43" t="s">
        <v>1365</v>
      </c>
      <c r="F3" s="44" t="s">
        <v>163</v>
      </c>
      <c r="G3" s="45">
        <f>COUNTIF($A$1:$A$8370,A3)</f>
        <v>1</v>
      </c>
      <c r="H3" s="46"/>
      <c r="I3" s="47" t="s">
        <v>1366</v>
      </c>
      <c r="J3" s="48" t="str">
        <f>""</f>
        <v/>
      </c>
      <c r="K3" s="49"/>
      <c r="L3" s="50"/>
      <c r="M3" s="50"/>
      <c r="N3" s="51" t="s">
        <v>231</v>
      </c>
      <c r="O3" s="52" t="s">
        <v>176</v>
      </c>
      <c r="P3" s="53" t="s">
        <v>1367</v>
      </c>
      <c r="Q3" s="54">
        <v>1</v>
      </c>
      <c r="R3" s="55" t="s">
        <v>231</v>
      </c>
      <c r="S3" s="56">
        <v>2</v>
      </c>
      <c r="T3" s="57" t="s">
        <v>164</v>
      </c>
      <c r="U3" s="58" t="s">
        <v>164</v>
      </c>
      <c r="V3" s="58" t="s">
        <v>165</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165</v>
      </c>
      <c r="AL3" s="59" t="s">
        <v>164</v>
      </c>
      <c r="AM3" s="59" t="s">
        <v>164</v>
      </c>
      <c r="AN3" s="59" t="s">
        <v>164</v>
      </c>
      <c r="AO3" s="59" t="s">
        <v>164</v>
      </c>
      <c r="AP3" s="59" t="s">
        <v>164</v>
      </c>
      <c r="AQ3" s="59" t="s">
        <v>164</v>
      </c>
      <c r="AR3" s="59" t="s">
        <v>164</v>
      </c>
      <c r="AS3" s="59" t="s">
        <v>164</v>
      </c>
      <c r="AT3" s="60">
        <v>0</v>
      </c>
      <c r="AU3" s="59" t="s">
        <v>196</v>
      </c>
      <c r="AV3" s="59" t="str">
        <f>IF(LEFT(A3,1)="[",LEFT(A3,5)&amp;AU3&amp;A3,"")</f>
        <v>[BLZ]City[BLZ] Sarteneja</v>
      </c>
      <c r="AW3" s="59" t="str">
        <f>C3&amp;H3&amp;A3</f>
        <v>2[BLZ] Sarteneja</v>
      </c>
      <c r="AX3" s="61"/>
      <c r="AY3" s="61"/>
      <c r="AZ3" s="62"/>
      <c r="BA3" s="62"/>
      <c r="BB3" s="62"/>
      <c r="BC3" s="63"/>
      <c r="BD3" s="64" t="s">
        <v>168</v>
      </c>
      <c r="BE3" s="47"/>
      <c r="BF3" s="64" t="s">
        <v>155</v>
      </c>
      <c r="BG3" s="64"/>
      <c r="BH3" s="64" t="s">
        <v>153</v>
      </c>
      <c r="BI3" s="64"/>
      <c r="BJ3" s="64"/>
      <c r="BK3" s="47"/>
      <c r="BL3" s="64" t="s">
        <v>155</v>
      </c>
      <c r="BM3" s="64" t="s">
        <v>153</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"[BLZ] Sarteneja"</v>
      </c>
      <c r="CU3" s="70" t="str">
        <f>CHAR(34)&amp;"rgn_"&amp;R3&amp;CHAR(34)</f>
        <v>"rgn_North America"</v>
      </c>
      <c r="CV3" s="48" t="str">
        <f>CHAR(34)&amp;D3&amp;CHAR(34)</f>
        <v>"https://upload.wikimedia.org/wikipedia/commons/thumb/2/26/Flag_of_Sarteneja%2C_Belize.svg/640px-Flag_of_Sarteneja%2C_Belize.svg.png"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"with_z",</v>
      </c>
      <c r="DL3" s="48" t="str">
        <f>IF(CG3=2, CHAR(34) &amp; _xlfn.TEXTJOIN("", TRUE, _xlfn._xlws.SORT(HP3:HX3)) &amp; CHAR(34) &amp; ",", "")</f>
        <v>"GREYEL",</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"BLRENO",</v>
      </c>
      <c r="FP3" s="48" t="str">
        <f>IF(AND(FF3&lt;&gt;"",FF3&lt;&gt;""),CHAR(34)&amp;"WHRENO"&amp;CHAR(34)&amp;",","")</f>
        <v>"WHRENO",</v>
      </c>
      <c r="FQ3" s="48" t="str">
        <f>IF(LEN(BF3)=3,CHAR(34)&amp;"001"&amp;BF3&amp;CHAR(34)&amp;",","")</f>
        <v>"001YEL",</v>
      </c>
      <c r="FR3" s="48" t="str">
        <f>IF(LEN(BG3)=3,CHAR(34)&amp;"002"&amp;BG3&amp;CHAR(34)&amp;",","")</f>
        <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"City"</v>
      </c>
      <c r="GS3" s="48" t="str">
        <f>SUBSTITUTE("["&amp;_xlfn.CONCAT(CW3:GN3)&amp;"]",",]","]")</f>
        <v>["2Color","lets09","startS","with_z","GREYEL","allhor","2Bands","Horizo","OnlyBa","NO_BLU","NO_WHI","NO_RED","NO_BLA","BAWHNO","BLWHNO","BLRENO","WHRENO","001YEL","003GRE","myrEQ","NoStar"]</v>
      </c>
      <c r="GT3" s="48" t="str">
        <f>IF(BL3&lt;&gt;"",CHAR(34)&amp;"cl_"&amp;BL3&amp;CHAR(34)&amp;",","")</f>
        <v>"cl_YEL",</v>
      </c>
      <c r="GU3" s="48" t="str">
        <f>IF(BM3&lt;&gt;"",CHAR(34)&amp;"cl_"&amp;BM3&amp;CHAR(34)&amp;",","")</f>
        <v>"cl_GRE",</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["cl_YEL","cl_GRE"]</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{couname:"[BLZ] Sarteneja",year:"???",region:"rgn_North America",Colors:["cl_YEL","cl_GRE"],Items:["2Color","lets09","startS","with_z","GREYEL","allhor","2Bands","Horizo","OnlyBa","NO_BLU","NO_WHI","NO_RED","NO_BLA","BAWHNO","BLWHNO","BLRENO","WHRENO","001YEL","003GRE","myrEQ","NoStar"],Flag:"https://upload.wikimedia.org/wikipedia/commons/thumb/2/26/Flag_of_Sarteneja%2C_Belize.svg/640px-Flag_of_Sarteneja%2C_Belize.svg.png",HDFlag:"https://upload.wikimedia.org/wikipedia/commons/thumb/2/26/Flag_of_Sarteneja%2C_Belize.svg/2560px-Flag_of_Sarteneja%2C_Belize.svg.png",type:"City", describe: "\nSarteneja is the largest fishing community and the second largest village in Belize.", isnew:".", links: "https://en.wikipedia.org/wiki/Sarteneja"},</v>
      </c>
      <c r="HG3" s="73" t="str">
        <f>"{couname:"&amp;CT3&amp;(IF(HK3&lt;&gt;"",",subtype:"&amp;CHAR(34)&amp;HK3&amp;CHAR(34),""))&amp;",year:"&amp;HJ3&amp;",region:"&amp;CU3&amp;",Colors:"&amp;HC3&amp;",Items:"&amp;GS3&amp;",Flag:"&amp;CV3&amp;",HDFlag:"&amp;CHAR(34)&amp;E3&amp;CHAR(34)&amp;",type:"&amp;GP3&amp;", describe: "&amp;HI3&amp;", links: "&amp;HL3&amp;"},"</f>
        <v>{couname:"[BLZ] Sarteneja",year:"???",region:"rgn_North America",Colors:["cl_YEL","cl_GRE"],Items:["2Color","lets09","startS","with_z","GREYEL","allhor","2Bands","Horizo","OnlyBa","NO_BLU","NO_WHI","NO_RED","NO_BLA","BAWHNO","BLWHNO","BLRENO","WHRENO","001YEL","003GRE","myrEQ","NoStar"],Flag:"https://upload.wikimedia.org/wikipedia/commons/thumb/2/26/Flag_of_Sarteneja%2C_Belize.svg/640px-Flag_of_Sarteneja%2C_Belize.svg.png",HDFlag:"https://upload.wikimedia.org/wikipedia/commons/thumb/2/26/Flag_of_Sarteneja%2C_Belize.svg/2560px-Flag_of_Sarteneja%2C_Belize.svg.png",type:"City", describe: "\nSarteneja is the largest fishing community and the second largest village in Belize.", links: "https://en.wikipedia.org/wiki/Sarteneja"},</v>
      </c>
      <c r="HH3" s="48" t="str">
        <f>IF(P3&lt;&gt;"",CHAR(34)&amp;"\n"&amp;P3&amp;CHAR(34),CHAR(34)&amp;CHAR(34))</f>
        <v>"\nSarteneja is the largest fishing community and the second largest village in Belize."</v>
      </c>
      <c r="HI3" s="48" t="str">
        <f>IF(J3=0,CHAR(34)&amp;CHAR(34),HH3)</f>
        <v>"\nSarteneja is the largest fishing community and the second largest village in Belize."</v>
      </c>
      <c r="HJ3" s="48" t="str">
        <f>CHAR(34)&amp;O3&amp;CHAR(34)</f>
        <v>"???"</v>
      </c>
      <c r="HL3" s="48" t="str">
        <f>CHAR(34)&amp;I3&amp;CHAR(34)</f>
        <v>"https://en.wikipedia.org/wiki/Sarteneja"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{"couname":"[BLZ] Sarteneja","year":"???","region":"rgn_North America","Colors":["cl_YEL","cl_GRE"],"Items":["2Color","lets09","startS","with_z","GREYEL","allhor","2Bands","Horizo","OnlyBa","NO_BLU","NO_WHI","NO_RED","NO_BLA","BAWHNO","BLWHNO","BLRENO","WHRENO","001YEL","003GRE","myrEQ","NoStar"],"Flag":"https://upload.wikimedia.org/wikipedia/commons/thumb/2/26/Flag_of_Sarteneja%2C_Belize.svg/640px-Flag_of_Sarteneja%2C_Belize.svg.png","HDFlag":"https://upload.wikimedia.org/wikipedia/commons/thumb/2/26/Flag_of_Sarteneja%2C_Belize.svg/2560px-Flag_of_Sarteneja%2C_Belize.svg.png","type":"City", "describe": "\nSarteneja is the largest fishing community and the second largest village in Belize.", "isnew": ".", "links": "https://en.wikipedia.org/wiki/Sarteneja"},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{"couname":"[BLZ] Sarteneja","year":"???","region":"rgn_North America","Colors":["cl_YEL","cl_GRE"],"Items":["2Color","lets09","startS","with_z","GREYEL","allhor","2Bands","Horizo","OnlyBa","NO_BLU","NO_WHI","NO_RED","NO_BLA","BAWHNO","BLWHNO","BLRENO","WHRENO","001YEL","003GRE","myrEQ","NoStar"],"Flag":"https://upload.wikimedia.org/wikipedia/commons/thumb/2/26/Flag_of_Sarteneja%2C_Belize.svg/640px-Flag_of_Sarteneja%2C_Belize.svg.png","HDFlag":"https://upload.wikimedia.org/wikipedia/commons/thumb/2/26/Flag_of_Sarteneja%2C_Belize.svg/2560px-Flag_of_Sarteneja%2C_Belize.svg.png","type":"City", "describe": "\nSarteneja is the largest fishing community and the second largest village in Belize.", "isnew": ".", "links": "https://en.wikipedia.org/wiki/Sarteneja"},</v>
      </c>
      <c r="HO3" s="75">
        <v>45644</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http://mkweb.bcgsc.ca/color-summarizer/?url=https://upload.wikimedia.org/wikipedia/commons/thumb/2/26/Flag_of_Sarteneja%2C_Belize.svg/640px-Flag_of_Sarteneja%2C_Belize.svg.png&amp;precision=low&amp;num_clusters=2&amp;text=1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{"url":"http://mkweb.bcgsc.ca/color-summarizer/?url=https://upload.wikimedia.org/wikipedia/commons/thumb/2/26/Flag_of_Sarteneja%2C_Belize.svg/640px-Flag_of_Sarteneja%2C_Belize.svg.png&amp;precision=low&amp;num_clusters=2&amp;text=1","name":"[BLZ] Sarteneja"},</v>
      </c>
      <c r="IY3" s="48">
        <v>1503</v>
      </c>
    </row>
    <row r="5" spans="1:259" ht="38.4" customHeight="1" x14ac:dyDescent="0.3">
      <c r="E5" s="80"/>
      <c r="F5" s="80"/>
    </row>
  </sheetData>
  <autoFilter ref="A1:IY1" xr:uid="{A1051193-A95B-4CFB-A73C-F0184620C81F}">
    <sortState xmlns:xlrd2="http://schemas.microsoft.com/office/spreadsheetml/2017/richdata2" ref="A2:IY1">
      <sortCondition ref="AW1"/>
    </sortState>
  </autoFilter>
  <conditionalFormatting sqref="H1 CW1:GS1 IA1:IB1">
    <cfRule type="cellIs" dxfId="3895" priority="119" operator="greaterThan">
      <formula>0</formula>
    </cfRule>
  </conditionalFormatting>
  <conditionalFormatting sqref="H1 H4:H1048576">
    <cfRule type="cellIs" dxfId="3894" priority="85" stopIfTrue="1" operator="notEqual">
      <formula>""</formula>
    </cfRule>
  </conditionalFormatting>
  <conditionalFormatting sqref="T1:BK1">
    <cfRule type="cellIs" dxfId="3893" priority="122" operator="greaterThan">
      <formula>0</formula>
    </cfRule>
  </conditionalFormatting>
  <conditionalFormatting sqref="BV1:BW1 BV4:BW1048576">
    <cfRule type="cellIs" dxfId="3892" priority="121" operator="equal">
      <formula>"nc"</formula>
    </cfRule>
  </conditionalFormatting>
  <conditionalFormatting sqref="HF1:HG1">
    <cfRule type="cellIs" dxfId="3891" priority="123" operator="greaterThan">
      <formula>0</formula>
    </cfRule>
  </conditionalFormatting>
  <conditionalFormatting sqref="HK1">
    <cfRule type="cellIs" dxfId="3890" priority="120" operator="greaterThan">
      <formula>0</formula>
    </cfRule>
  </conditionalFormatting>
  <conditionalFormatting sqref="HP1:HX1">
    <cfRule type="cellIs" dxfId="3889" priority="97" operator="equal">
      <formula>"PIN"</formula>
    </cfRule>
    <cfRule type="cellIs" dxfId="3888" priority="98" operator="equal">
      <formula>"ORA"</formula>
    </cfRule>
    <cfRule type="cellIs" dxfId="3887" priority="99" operator="equal">
      <formula>"GRA"</formula>
    </cfRule>
    <cfRule type="cellIs" dxfId="3886" priority="100" operator="equal">
      <formula>"PUR"</formula>
    </cfRule>
    <cfRule type="cellIs" dxfId="3885" priority="101" operator="equal">
      <formula>"BRO"</formula>
    </cfRule>
    <cfRule type="cellIs" dxfId="3884" priority="102" operator="equal">
      <formula>"YEL"</formula>
    </cfRule>
    <cfRule type="cellIs" dxfId="3883" priority="103" operator="equal">
      <formula>"BLU"</formula>
    </cfRule>
    <cfRule type="cellIs" dxfId="3882" priority="104" operator="equal">
      <formula>"WHI"</formula>
    </cfRule>
    <cfRule type="cellIs" dxfId="3881" priority="105" operator="equal">
      <formula>"GRE"</formula>
    </cfRule>
    <cfRule type="cellIs" dxfId="3880" priority="106" operator="equal">
      <formula>"RED"</formula>
    </cfRule>
    <cfRule type="cellIs" dxfId="3879" priority="107" operator="equal">
      <formula>"BLA"</formula>
    </cfRule>
  </conditionalFormatting>
  <conditionalFormatting sqref="IC1:IK1">
    <cfRule type="cellIs" dxfId="3878" priority="108" operator="equal">
      <formula>"PIN"</formula>
    </cfRule>
    <cfRule type="cellIs" dxfId="3877" priority="109" operator="equal">
      <formula>"ORA"</formula>
    </cfRule>
    <cfRule type="cellIs" dxfId="3876" priority="110" operator="equal">
      <formula>"GRA"</formula>
    </cfRule>
    <cfRule type="cellIs" dxfId="3875" priority="111" operator="equal">
      <formula>"PUR"</formula>
    </cfRule>
    <cfRule type="cellIs" dxfId="3874" priority="112" operator="equal">
      <formula>"BRO"</formula>
    </cfRule>
    <cfRule type="cellIs" dxfId="3873" priority="113" operator="equal">
      <formula>"YEL"</formula>
    </cfRule>
    <cfRule type="cellIs" dxfId="3872" priority="114" operator="equal">
      <formula>"BLU"</formula>
    </cfRule>
    <cfRule type="cellIs" dxfId="3871" priority="115" operator="equal">
      <formula>"WHI"</formula>
    </cfRule>
    <cfRule type="cellIs" dxfId="3870" priority="116" operator="equal">
      <formula>"GRE"</formula>
    </cfRule>
    <cfRule type="cellIs" dxfId="3869" priority="117" operator="equal">
      <formula>"RED"</formula>
    </cfRule>
    <cfRule type="cellIs" dxfId="3868" priority="118" operator="equal">
      <formula>"BLA"</formula>
    </cfRule>
  </conditionalFormatting>
  <conditionalFormatting sqref="IO1:IW1">
    <cfRule type="cellIs" dxfId="3867" priority="86" operator="equal">
      <formula>"PIN"</formula>
    </cfRule>
    <cfRule type="cellIs" dxfId="3866" priority="87" operator="equal">
      <formula>"ORA"</formula>
    </cfRule>
    <cfRule type="cellIs" dxfId="3865" priority="88" operator="equal">
      <formula>"GRA"</formula>
    </cfRule>
    <cfRule type="cellIs" dxfId="3864" priority="89" operator="equal">
      <formula>"PUR"</formula>
    </cfRule>
    <cfRule type="cellIs" dxfId="3863" priority="90" operator="equal">
      <formula>"BRO"</formula>
    </cfRule>
    <cfRule type="cellIs" dxfId="3862" priority="91" operator="equal">
      <formula>"YEL"</formula>
    </cfRule>
    <cfRule type="cellIs" dxfId="3861" priority="92" operator="equal">
      <formula>"BLU"</formula>
    </cfRule>
    <cfRule type="cellIs" dxfId="3860" priority="93" operator="equal">
      <formula>"WHI"</formula>
    </cfRule>
    <cfRule type="cellIs" dxfId="3859" priority="94" operator="equal">
      <formula>"GRE"</formula>
    </cfRule>
    <cfRule type="cellIs" dxfId="3858" priority="95" operator="equal">
      <formula>"RED"</formula>
    </cfRule>
    <cfRule type="cellIs" dxfId="3857" priority="96" operator="equal">
      <formula>"BLA"</formula>
    </cfRule>
  </conditionalFormatting>
  <conditionalFormatting sqref="H3">
    <cfRule type="cellIs" dxfId="3856" priority="79" stopIfTrue="1" operator="notEqual">
      <formula>""</formula>
    </cfRule>
  </conditionalFormatting>
  <conditionalFormatting sqref="BV3">
    <cfRule type="cellIs" dxfId="3855" priority="80" operator="equal">
      <formula>"nc"</formula>
    </cfRule>
  </conditionalFormatting>
  <conditionalFormatting sqref="R3 CU3">
    <cfRule type="cellIs" dxfId="3854" priority="78" operator="greaterThan">
      <formula>0</formula>
    </cfRule>
  </conditionalFormatting>
  <conditionalFormatting sqref="T3:AS3 CH3:CS3">
    <cfRule type="cellIs" dxfId="3853" priority="74" stopIfTrue="1" operator="equal">
      <formula>"n"</formula>
    </cfRule>
    <cfRule type="cellIs" dxfId="3852" priority="75" stopIfTrue="1" operator="equal">
      <formula>"y"</formula>
    </cfRule>
    <cfRule type="cellIs" dxfId="3851" priority="76" operator="greaterThan">
      <formula>0</formula>
    </cfRule>
  </conditionalFormatting>
  <conditionalFormatting sqref="AZ3:BB3">
    <cfRule type="expression" dxfId="3850" priority="61">
      <formula>$AT3=0</formula>
    </cfRule>
  </conditionalFormatting>
  <conditionalFormatting sqref="BX3:CA3 CD3:CF3 AZ3:BU3">
    <cfRule type="cellIs" dxfId="3849" priority="62" operator="equal">
      <formula>"PIN"</formula>
    </cfRule>
    <cfRule type="cellIs" dxfId="3848" priority="63" operator="equal">
      <formula>"ORA"</formula>
    </cfRule>
    <cfRule type="cellIs" dxfId="3847" priority="64" operator="equal">
      <formula>"GRA"</formula>
    </cfRule>
    <cfRule type="cellIs" dxfId="3846" priority="65" operator="equal">
      <formula>"PUR"</formula>
    </cfRule>
    <cfRule type="cellIs" dxfId="3845" priority="66" operator="equal">
      <formula>"BRO"</formula>
    </cfRule>
    <cfRule type="cellIs" dxfId="3844" priority="67" operator="equal">
      <formula>"YEL"</formula>
    </cfRule>
    <cfRule type="cellIs" dxfId="3843" priority="68" operator="equal">
      <formula>"BLU"</formula>
    </cfRule>
    <cfRule type="cellIs" dxfId="3842" priority="69" operator="equal">
      <formula>"WHI"</formula>
    </cfRule>
    <cfRule type="cellIs" dxfId="3841" priority="70" operator="equal">
      <formula>"GRE"</formula>
    </cfRule>
    <cfRule type="cellIs" dxfId="3840" priority="71" operator="equal">
      <formula>"RED"</formula>
    </cfRule>
    <cfRule type="cellIs" dxfId="3839" priority="72" operator="equal">
      <formula>"BLA"</formula>
    </cfRule>
  </conditionalFormatting>
  <conditionalFormatting sqref="BX3:CA3 CD3:CF3">
    <cfRule type="cellIs" dxfId="3838" priority="77" operator="equal">
      <formula>"y"</formula>
    </cfRule>
  </conditionalFormatting>
  <conditionalFormatting sqref="BZ3:CA3 CD3:CF3">
    <cfRule type="cellIs" dxfId="3837" priority="73" operator="greaterThan">
      <formula>0</formula>
    </cfRule>
  </conditionalFormatting>
  <conditionalFormatting sqref="IC3">
    <cfRule type="cellIs" dxfId="3836" priority="54" stopIfTrue="1" operator="greaterThan">
      <formula>0</formula>
    </cfRule>
  </conditionalFormatting>
  <conditionalFormatting sqref="ID3">
    <cfRule type="cellIs" dxfId="3835" priority="52" stopIfTrue="1" operator="greaterThan">
      <formula>0</formula>
    </cfRule>
  </conditionalFormatting>
  <conditionalFormatting sqref="II3 IE3:IF3">
    <cfRule type="cellIs" dxfId="3834" priority="59" operator="greaterThan">
      <formula>0</formula>
    </cfRule>
  </conditionalFormatting>
  <conditionalFormatting sqref="II3 IF3">
    <cfRule type="cellIs" dxfId="3833" priority="53" stopIfTrue="1" operator="greaterThan">
      <formula>0</formula>
    </cfRule>
  </conditionalFormatting>
  <conditionalFormatting sqref="IG3">
    <cfRule type="cellIs" dxfId="3832" priority="58" operator="greaterThan">
      <formula>0</formula>
    </cfRule>
  </conditionalFormatting>
  <conditionalFormatting sqref="IH3:II3">
    <cfRule type="cellIs" dxfId="3831" priority="57" operator="greaterThan">
      <formula>0</formula>
    </cfRule>
  </conditionalFormatting>
  <conditionalFormatting sqref="IJ3">
    <cfRule type="cellIs" dxfId="3830" priority="56" operator="greaterThan">
      <formula>0</formula>
    </cfRule>
  </conditionalFormatting>
  <conditionalFormatting sqref="IK3">
    <cfRule type="cellIs" dxfId="3829" priority="55" operator="greaterThan">
      <formula>0</formula>
    </cfRule>
  </conditionalFormatting>
  <conditionalFormatting sqref="IF3">
    <cfRule type="cellIs" dxfId="3828" priority="51" stopIfTrue="1" operator="greaterThan">
      <formula>0</formula>
    </cfRule>
  </conditionalFormatting>
  <conditionalFormatting sqref="IC3:IK3">
    <cfRule type="expression" dxfId="3827" priority="60">
      <formula>$IL3&gt;0</formula>
    </cfRule>
  </conditionalFormatting>
  <conditionalFormatting sqref="IM3">
    <cfRule type="cellIs" dxfId="3826" priority="50" operator="equal">
      <formula>0</formula>
    </cfRule>
  </conditionalFormatting>
  <conditionalFormatting sqref="BX3:CA3 CD3:CF3">
    <cfRule type="cellIs" dxfId="3825" priority="38" operator="equal">
      <formula>"y"</formula>
    </cfRule>
    <cfRule type="cellIs" dxfId="3824" priority="39" operator="equal">
      <formula>"PIN"</formula>
    </cfRule>
    <cfRule type="cellIs" dxfId="3823" priority="40" operator="equal">
      <formula>"ORA"</formula>
    </cfRule>
    <cfRule type="cellIs" dxfId="3822" priority="41" operator="equal">
      <formula>"GRA"</formula>
    </cfRule>
    <cfRule type="cellIs" dxfId="3821" priority="42" operator="equal">
      <formula>"PUR"</formula>
    </cfRule>
    <cfRule type="cellIs" dxfId="3820" priority="43" operator="equal">
      <formula>"BRO"</formula>
    </cfRule>
    <cfRule type="cellIs" dxfId="3819" priority="44" operator="equal">
      <formula>"YEL"</formula>
    </cfRule>
    <cfRule type="cellIs" dxfId="3818" priority="45" operator="equal">
      <formula>"BLU"</formula>
    </cfRule>
    <cfRule type="cellIs" dxfId="3817" priority="46" operator="equal">
      <formula>"WHI"</formula>
    </cfRule>
    <cfRule type="cellIs" dxfId="3816" priority="47" operator="equal">
      <formula>"GRE"</formula>
    </cfRule>
    <cfRule type="cellIs" dxfId="3815" priority="48" operator="equal">
      <formula>"RED"</formula>
    </cfRule>
    <cfRule type="cellIs" dxfId="3814" priority="49" operator="equal">
      <formula>"BLA"</formula>
    </cfRule>
  </conditionalFormatting>
  <conditionalFormatting sqref="AT3">
    <cfRule type="colorScale" priority="81">
      <colorScale>
        <cfvo type="min"/>
        <cfvo type="max"/>
        <color rgb="FFFCFCFF"/>
        <color theme="8" tint="0.39997558519241921"/>
      </colorScale>
    </cfRule>
  </conditionalFormatting>
  <conditionalFormatting sqref="S3">
    <cfRule type="colorScale" priority="82">
      <colorScale>
        <cfvo type="min"/>
        <cfvo type="max"/>
        <color rgb="FFFCFCFF"/>
        <color rgb="FF754BFB"/>
      </colorScale>
    </cfRule>
  </conditionalFormatting>
  <conditionalFormatting sqref="J3">
    <cfRule type="colorScale" priority="83">
      <colorScale>
        <cfvo type="min"/>
        <cfvo type="percentile" val="50"/>
        <cfvo type="max"/>
        <color rgb="FFF8696B"/>
        <color rgb="FFFFEB84"/>
        <color rgb="FF63BE7B"/>
      </colorScale>
    </cfRule>
  </conditionalFormatting>
  <conditionalFormatting sqref="CG3">
    <cfRule type="colorScale" priority="84">
      <colorScale>
        <cfvo type="min"/>
        <cfvo type="max"/>
        <color rgb="FFFCFCFF"/>
        <color rgb="FF63BE7B"/>
      </colorScale>
    </cfRule>
  </conditionalFormatting>
  <conditionalFormatting sqref="H2">
    <cfRule type="cellIs" dxfId="3813" priority="32" stopIfTrue="1" operator="notEqual">
      <formula>""</formula>
    </cfRule>
  </conditionalFormatting>
  <conditionalFormatting sqref="AZ2:BU2">
    <cfRule type="cellIs" dxfId="3812" priority="20" operator="equal">
      <formula>"PIN"</formula>
    </cfRule>
    <cfRule type="cellIs" dxfId="3811" priority="21" operator="equal">
      <formula>"ORA"</formula>
    </cfRule>
    <cfRule type="cellIs" dxfId="3810" priority="22" operator="equal">
      <formula>"GRA"</formula>
    </cfRule>
    <cfRule type="cellIs" dxfId="3809" priority="23" operator="equal">
      <formula>"PUR"</formula>
    </cfRule>
    <cfRule type="cellIs" dxfId="3808" priority="24" operator="equal">
      <formula>"BRO"</formula>
    </cfRule>
    <cfRule type="cellIs" dxfId="3807" priority="25" operator="equal">
      <formula>"YEL"</formula>
    </cfRule>
    <cfRule type="cellIs" dxfId="3806" priority="26" operator="equal">
      <formula>"BLU"</formula>
    </cfRule>
    <cfRule type="cellIs" dxfId="3805" priority="27" operator="equal">
      <formula>"WHI"</formula>
    </cfRule>
    <cfRule type="cellIs" dxfId="3804" priority="28" operator="equal">
      <formula>"GRE"</formula>
    </cfRule>
    <cfRule type="cellIs" dxfId="3803" priority="29" operator="equal">
      <formula>"RED"</formula>
    </cfRule>
    <cfRule type="cellIs" dxfId="3802" priority="30" operator="equal">
      <formula>"BLA"</formula>
    </cfRule>
  </conditionalFormatting>
  <conditionalFormatting sqref="BV2">
    <cfRule type="cellIs" dxfId="3801" priority="33" operator="equal">
      <formula>"nc"</formula>
    </cfRule>
  </conditionalFormatting>
  <conditionalFormatting sqref="BZ2:CA2 CD2:CF2">
    <cfRule type="cellIs" dxfId="3800" priority="31" operator="greaterThan">
      <formula>0</formula>
    </cfRule>
  </conditionalFormatting>
  <conditionalFormatting sqref="R2 CU2">
    <cfRule type="cellIs" dxfId="3799" priority="19" operator="greaterThan">
      <formula>0</formula>
    </cfRule>
  </conditionalFormatting>
  <conditionalFormatting sqref="T2:AS2 CH2:CS2">
    <cfRule type="cellIs" dxfId="3798" priority="3" stopIfTrue="1" operator="equal">
      <formula>"n"</formula>
    </cfRule>
    <cfRule type="cellIs" dxfId="3797" priority="4" stopIfTrue="1" operator="equal">
      <formula>"y"</formula>
    </cfRule>
    <cfRule type="cellIs" dxfId="3796" priority="5" operator="greaterThan">
      <formula>0</formula>
    </cfRule>
  </conditionalFormatting>
  <conditionalFormatting sqref="AZ2:BB2">
    <cfRule type="expression" dxfId="3795" priority="2">
      <formula>$AT2=0</formula>
    </cfRule>
  </conditionalFormatting>
  <conditionalFormatting sqref="BX2:CA2 CD2:CF2">
    <cfRule type="cellIs" dxfId="3794" priority="6" operator="equal">
      <formula>"y"</formula>
    </cfRule>
    <cfRule type="cellIs" dxfId="3793" priority="8" operator="equal">
      <formula>"PIN"</formula>
    </cfRule>
    <cfRule type="cellIs" dxfId="3792" priority="9" operator="equal">
      <formula>"ORA"</formula>
    </cfRule>
    <cfRule type="cellIs" dxfId="3791" priority="10" operator="equal">
      <formula>"GRA"</formula>
    </cfRule>
    <cfRule type="cellIs" dxfId="3790" priority="11" operator="equal">
      <formula>"PUR"</formula>
    </cfRule>
    <cfRule type="cellIs" dxfId="3789" priority="12" operator="equal">
      <formula>"BRO"</formula>
    </cfRule>
    <cfRule type="cellIs" dxfId="3788" priority="13" operator="equal">
      <formula>"YEL"</formula>
    </cfRule>
    <cfRule type="cellIs" dxfId="3787" priority="14" operator="equal">
      <formula>"BLU"</formula>
    </cfRule>
    <cfRule type="cellIs" dxfId="3786" priority="15" operator="equal">
      <formula>"WHI"</formula>
    </cfRule>
    <cfRule type="cellIs" dxfId="3785" priority="16" operator="equal">
      <formula>"GRE"</formula>
    </cfRule>
    <cfRule type="cellIs" dxfId="3784" priority="17" operator="equal">
      <formula>"RED"</formula>
    </cfRule>
    <cfRule type="cellIs" dxfId="3783" priority="18" operator="equal">
      <formula>"BLA"</formula>
    </cfRule>
  </conditionalFormatting>
  <conditionalFormatting sqref="IC2:IK2">
    <cfRule type="expression" dxfId="3782" priority="7">
      <formula>$IL2&gt;0</formula>
    </cfRule>
  </conditionalFormatting>
  <conditionalFormatting sqref="J2">
    <cfRule type="colorScale" priority="34">
      <colorScale>
        <cfvo type="min"/>
        <cfvo type="percentile" val="50"/>
        <cfvo type="max"/>
        <color rgb="FFF8696B"/>
        <color rgb="FFFFEB84"/>
        <color rgb="FF63BE7B"/>
      </colorScale>
    </cfRule>
  </conditionalFormatting>
  <conditionalFormatting sqref="S2">
    <cfRule type="colorScale" priority="35">
      <colorScale>
        <cfvo type="min"/>
        <cfvo type="max"/>
        <color rgb="FFFCFCFF"/>
        <color rgb="FF754BFB"/>
      </colorScale>
    </cfRule>
  </conditionalFormatting>
  <conditionalFormatting sqref="AT2">
    <cfRule type="colorScale" priority="36">
      <colorScale>
        <cfvo type="min"/>
        <cfvo type="max"/>
        <color rgb="FFFCFCFF"/>
        <color theme="8" tint="0.39997558519241921"/>
      </colorScale>
    </cfRule>
  </conditionalFormatting>
  <conditionalFormatting sqref="CG2">
    <cfRule type="colorScale" priority="37">
      <colorScale>
        <cfvo type="min"/>
        <cfvo type="max"/>
        <color rgb="FFFCFCFF"/>
        <color rgb="FF63BE7B"/>
      </colorScale>
    </cfRule>
  </conditionalFormatting>
  <conditionalFormatting sqref="E5:G5">
    <cfRule type="cellIs" dxfId="3781" priority="1" stopIfTrue="1" operator="notEqual">
      <formula>""</formula>
    </cfRule>
  </conditionalFormatting>
  <hyperlinks>
    <hyperlink ref="E2" r:id="rId1" xr:uid="{365FA596-11EF-41CA-81F5-3D8A10D0023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854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854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854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E49EE-3233-41FB-B3A7-9F642BDD454F}">
  <sheetPr codeName="Sheet26"/>
  <dimension ref="A1:IY31"/>
  <sheetViews>
    <sheetView zoomScale="70" zoomScaleNormal="70" workbookViewId="0">
      <pane xSplit="5" ySplit="1" topLeftCell="F2" activePane="bottomRight" state="frozen"/>
      <selection pane="topRight" activeCell="F1" sqref="F1"/>
      <selection pane="bottomLeft" activeCell="A2" sqref="A2"/>
      <selection pane="bottomRight" activeCell="M5" sqref="M5"/>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1761</v>
      </c>
      <c r="B2" s="40" t="e" vm="21">
        <v>#VALUE!</v>
      </c>
      <c r="C2" s="41">
        <v>1</v>
      </c>
      <c r="D2" s="42" t="s">
        <v>1762</v>
      </c>
      <c r="E2" s="43" t="s">
        <v>1763</v>
      </c>
      <c r="F2" s="44" t="s">
        <v>163</v>
      </c>
      <c r="G2" s="45">
        <f>COUNTIF($A$1:$A$8297,A2)</f>
        <v>1</v>
      </c>
      <c r="H2" s="46"/>
      <c r="I2" s="47" t="s">
        <v>1764</v>
      </c>
      <c r="J2" s="48" t="str">
        <f>""</f>
        <v/>
      </c>
      <c r="K2" s="49">
        <v>40770000</v>
      </c>
      <c r="L2" s="50">
        <v>21700000</v>
      </c>
      <c r="M2" s="50" t="s">
        <v>1900</v>
      </c>
      <c r="N2" s="51" t="s">
        <v>231</v>
      </c>
      <c r="O2" s="52" t="s">
        <v>188</v>
      </c>
      <c r="P2" s="53" t="s">
        <v>1765</v>
      </c>
      <c r="Q2" s="54">
        <v>1</v>
      </c>
      <c r="R2" s="55" t="s">
        <v>231</v>
      </c>
      <c r="S2" s="56">
        <v>3</v>
      </c>
      <c r="T2" s="57" t="s">
        <v>164</v>
      </c>
      <c r="U2" s="58" t="s">
        <v>164</v>
      </c>
      <c r="V2" s="58" t="s">
        <v>164</v>
      </c>
      <c r="W2" s="58" t="s">
        <v>165</v>
      </c>
      <c r="X2" s="58" t="s">
        <v>164</v>
      </c>
      <c r="Y2" s="58" t="s">
        <v>164</v>
      </c>
      <c r="Z2" s="58" t="s">
        <v>164</v>
      </c>
      <c r="AA2" s="58" t="s">
        <v>165</v>
      </c>
      <c r="AB2" s="58" t="s">
        <v>164</v>
      </c>
      <c r="AC2" s="58" t="s">
        <v>164</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1Canada</v>
      </c>
      <c r="AX2" s="61" t="str">
        <f>_xlfn.TEXTJOIN(";",TRUE,AU2:AW2)</f>
        <v>1Canada</v>
      </c>
      <c r="AY2" s="61"/>
      <c r="AZ2" s="62"/>
      <c r="BA2" s="62"/>
      <c r="BB2" s="62"/>
      <c r="BC2" s="63"/>
      <c r="BD2" s="64" t="s">
        <v>154</v>
      </c>
      <c r="BE2" s="47"/>
      <c r="BF2" s="64" t="s">
        <v>154</v>
      </c>
      <c r="BG2" s="64" t="s">
        <v>159</v>
      </c>
      <c r="BH2" s="64" t="s">
        <v>154</v>
      </c>
      <c r="BI2" s="64"/>
      <c r="BJ2" s="64"/>
      <c r="BK2" s="47"/>
      <c r="BL2" s="64" t="s">
        <v>154</v>
      </c>
      <c r="BM2" s="64" t="s">
        <v>159</v>
      </c>
      <c r="BN2" s="64"/>
      <c r="BO2" s="64"/>
      <c r="BP2" s="64"/>
      <c r="BQ2" s="64"/>
      <c r="BR2" s="64"/>
      <c r="BS2" s="64"/>
      <c r="BT2" s="64"/>
      <c r="BU2" s="65"/>
      <c r="BV2" s="66" t="s">
        <v>173</v>
      </c>
      <c r="BW2" s="66" t="s">
        <v>174</v>
      </c>
      <c r="BX2" s="47"/>
      <c r="CB2" s="6" t="s">
        <v>1766</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"Canada"</v>
      </c>
      <c r="CU2" s="70" t="str">
        <f>CHAR(34)&amp;"rgn_"&amp;R2&amp;CHAR(34)</f>
        <v>"rgn_North America"</v>
      </c>
      <c r="CV2" s="48" t="str">
        <f>CHAR(34)&amp;D2&amp;CHAR(34)</f>
        <v>"https://i.ibb.co/qnHkbh8/Canada-Flag.png"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"REDWHI",</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["2Color","lets06","startC","REDWHI","year19","allver","3Bands","Vertic","Plants","Center","NO_BLU","NO_GRE","NO_YEL","NO_BLA","001RED","002WHI","003RED","myrRED","englis","french","NoStar"]</v>
      </c>
      <c r="GT2" s="48" t="str">
        <f>IF(BL2&lt;&gt;"",CHAR(34)&amp;"cl_"&amp;BL2&amp;CHAR(34)&amp;",","")</f>
        <v>"cl_RED",</v>
      </c>
      <c r="GU2" s="48" t="str">
        <f>IF(BM2&lt;&gt;"",CHAR(34)&amp;"cl_"&amp;BM2&amp;CHAR(34)&amp;",","")</f>
        <v>"cl_WHI",</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{couname:"Canada",year:"1965 ",region:"rgn_North America",Colors:["cl_RED","cl_WHI"],Items:["2Color","lets06","startC","REDWHI","year19","allver","3Bands","Vertic","Plants","Center","NO_BLU","NO_GRE","NO_YEL","NO_BLA","001RED","002WHI","003RED","myrRED","englis","french","NoStar"],Flag:"https://i.ibb.co/qnHkbh8/Canada-Flag.png",HDFlag:"https://upload.wikimedia.org/wikipedia/en/thumb/c/cf/Flag_of_Canada.svg/2560px-Flag_of_Canada.svg.png",type:"", describe: "\nThe red and white colors are the national colors of Canada, and the maple leaf has been a symbol of the country since the 18th century. ", isnew:".", links: "https://en.wikipedia.org/wiki/Flag_of_Canada"},</v>
      </c>
      <c r="HG2" s="73" t="str">
        <f>"{couname:"&amp;CT2&amp;(IF(HK2&lt;&gt;"",",subtype:"&amp;CHAR(34)&amp;HK2&amp;CHAR(34),""))&amp;",year:"&amp;HJ2&amp;",region:"&amp;CU2&amp;",Colors:"&amp;HC2&amp;",Items:"&amp;GS2&amp;",Flag:"&amp;CV2&amp;",HDFlag:"&amp;CHAR(34)&amp;E2&amp;CHAR(34)&amp;",type:"&amp;GP2&amp;", describe: "&amp;HI2&amp;", links: "&amp;HL2&amp;"},"</f>
        <v>{couname:"Canada",year:"1965 ",region:"rgn_North America",Colors:["cl_RED","cl_WHI"],Items:["2Color","lets06","startC","REDWHI","year19","allver","3Bands","Vertic","Plants","Center","NO_BLU","NO_GRE","NO_YEL","NO_BLA","001RED","002WHI","003RED","myrRED","englis","french","NoStar"],Flag:"https://i.ibb.co/qnHkbh8/Canada-Flag.png",HDFlag:"https://upload.wikimedia.org/wikipedia/en/thumb/c/cf/Flag_of_Canada.svg/2560px-Flag_of_Canada.svg.png",type:"", describe: "\nThe red and white colors are the national colors of Canada, and the maple leaf has been a symbol of the country since the 18th century. ", links: "https://en.wikipedia.org/wiki/Flag_of_Canada"},</v>
      </c>
      <c r="HH2" s="48" t="str">
        <f>IF(P2&lt;&gt;"",CHAR(34)&amp;"\n"&amp;P2&amp;CHAR(34),CHAR(34)&amp;CHAR(34))</f>
        <v>"\nThe red and white colors are the national colors of Canada, and the maple leaf has been a symbol of the country since the 18th century. "</v>
      </c>
      <c r="HI2" s="48" t="str">
        <f>IF(J2=0,CHAR(34)&amp;CHAR(34),HH2)</f>
        <v>"\nThe red and white colors are the national colors of Canada, and the maple leaf has been a symbol of the country since the 18th century. "</v>
      </c>
      <c r="HJ2" s="48" t="str">
        <f>CHAR(34)&amp;O2&amp;CHAR(34)</f>
        <v>"1965 "</v>
      </c>
      <c r="HL2" s="48" t="str">
        <f>CHAR(34)&amp;I2&amp;CHAR(34)</f>
        <v>"https://en.wikipedia.org/wiki/Flag_of_Canada"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{"couname":"Canada","year":"1965 ","region":"rgn_North America","Colors":["cl_RED","cl_WHI"],"Items":["2Color","lets06","startC","REDWHI","year19","allver","3Bands","Vertic","Plants","Center","NO_BLU","NO_GRE","NO_YEL","NO_BLA","001RED","002WHI","003RED","myrRED","englis","french","NoStar"],"Flag":"https://i.ibb.co/qnHkbh8/Canada-Flag.png","HDFlag":"https://upload.wikimedia.org/wikipedia/en/thumb/c/cf/Flag_of_Canada.svg/2560px-Flag_of_Canada.svg.png","type":"", "describe": "\nThe red and white colors are the national colors of Canada, and the maple leaf has been a symbol of the country since the 18th century. ", "isnew": ".", "links": "https://en.wikipedia.org/wiki/Flag_of_Canada"},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{"couname":"Canada","year":"1965 ","region":"rgn_North America","Colors":["cl_RED","cl_WHI"],"Items":["2Color","lets06","startC","REDWHI","year19","allver","3Bands","Vertic","Plants","Center","NO_BLU","NO_GRE","NO_YEL","NO_BLA","001RED","002WHI","003RED","myrRED","englis","french","NoStar"],"Flag":"https://i.ibb.co/qnHkbh8/Canada-Flag.png","HDFlag":"https://upload.wikimedia.org/wikipedia/en/thumb/c/cf/Flag_of_Canada.svg/2560px-Flag_of_Canada.svg.png","type":"", "describe": "\nThe red and white colors are the national colors of Canada, and the maple leaf has been a symbol of the country since the 18th century. ", "isnew": ".", "links": "https://en.wikipedia.org/wiki/Flag_of_Canada"},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v>0.65</v>
      </c>
      <c r="IF2" s="77">
        <v>0.35</v>
      </c>
      <c r="IG2" s="77"/>
      <c r="IH2" s="77"/>
      <c r="II2" s="77"/>
      <c r="IJ2" s="77"/>
      <c r="IK2" s="77"/>
      <c r="IL2" s="48">
        <f>SUM(IC2:IK2)</f>
        <v>1</v>
      </c>
      <c r="IM2" s="45">
        <f>COUNTIF(IC2:IK2,"&gt;0")-CG2</f>
        <v>0</v>
      </c>
      <c r="IN2" s="78" t="str">
        <f>"http://mkweb.bcgsc.ca/color-summarizer/?url="&amp;D2&amp;"&amp;precision=low&amp;num_clusters="&amp;CG2&amp;"&amp;text=1"</f>
        <v>http://mkweb.bcgsc.ca/color-summarizer/?url=https://i.ibb.co/qnHkbh8/Canada-Flag.png&amp;precision=low&amp;num_clusters=2&amp;text=1</v>
      </c>
      <c r="IO2" s="48" t="str">
        <f>IF(HP2&lt;&gt;"",CHAR(34)&amp;"black"&amp;CHAR(34),"")</f>
        <v/>
      </c>
      <c r="IP2" s="48" t="str">
        <f>IF(HQ2&lt;&gt;"",CHAR(34)&amp;"blue"&amp;CHAR(34),"")</f>
        <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{"url":"http://mkweb.bcgsc.ca/color-summarizer/?url=https://i.ibb.co/qnHkbh8/Canada-Flag.png&amp;precision=low&amp;num_clusters=2&amp;text=1","name":"Canada"},</v>
      </c>
      <c r="IY2" s="48">
        <v>40</v>
      </c>
    </row>
    <row r="3" spans="1:259" s="48" customFormat="1" ht="38.4" customHeight="1" thickBot="1" x14ac:dyDescent="0.35">
      <c r="A3" s="79" t="s">
        <v>1772</v>
      </c>
      <c r="B3" s="40" t="e" vm="22">
        <v>#VALUE!</v>
      </c>
      <c r="C3" s="41">
        <v>2</v>
      </c>
      <c r="D3" s="42" t="s">
        <v>1773</v>
      </c>
      <c r="E3" s="43" t="s">
        <v>1774</v>
      </c>
      <c r="F3" s="44" t="s">
        <v>163</v>
      </c>
      <c r="G3" s="45">
        <f>COUNTIF($A$1:$A$8323,A3)</f>
        <v>1</v>
      </c>
      <c r="H3" s="46"/>
      <c r="I3" s="47" t="s">
        <v>1775</v>
      </c>
      <c r="J3" s="48" t="str">
        <f>""</f>
        <v/>
      </c>
      <c r="K3" s="49"/>
      <c r="L3" s="50"/>
      <c r="M3" s="50"/>
      <c r="N3" s="51" t="s">
        <v>231</v>
      </c>
      <c r="O3" s="52" t="s">
        <v>183</v>
      </c>
      <c r="P3" s="53" t="s">
        <v>1776</v>
      </c>
      <c r="Q3" s="54">
        <v>1</v>
      </c>
      <c r="R3" s="55" t="s">
        <v>231</v>
      </c>
      <c r="S3" s="56">
        <v>0</v>
      </c>
      <c r="T3" s="57" t="s">
        <v>164</v>
      </c>
      <c r="U3" s="58" t="s">
        <v>165</v>
      </c>
      <c r="V3" s="58" t="s">
        <v>164</v>
      </c>
      <c r="W3" s="58" t="s">
        <v>164</v>
      </c>
      <c r="X3" s="58" t="s">
        <v>164</v>
      </c>
      <c r="Y3" s="58" t="s">
        <v>164</v>
      </c>
      <c r="Z3" s="58" t="s">
        <v>164</v>
      </c>
      <c r="AA3" s="58" t="s">
        <v>165</v>
      </c>
      <c r="AB3" s="58" t="s">
        <v>164</v>
      </c>
      <c r="AC3" s="58" t="s">
        <v>164</v>
      </c>
      <c r="AD3" s="58" t="s">
        <v>164</v>
      </c>
      <c r="AE3" s="58" t="s">
        <v>164</v>
      </c>
      <c r="AF3" s="59" t="s">
        <v>164</v>
      </c>
      <c r="AG3" s="59" t="s">
        <v>164</v>
      </c>
      <c r="AH3" s="59" t="s">
        <v>165</v>
      </c>
      <c r="AI3" s="59" t="s">
        <v>164</v>
      </c>
      <c r="AJ3" s="59" t="s">
        <v>164</v>
      </c>
      <c r="AK3" s="59" t="s">
        <v>164</v>
      </c>
      <c r="AL3" s="59" t="s">
        <v>164</v>
      </c>
      <c r="AM3" s="59" t="s">
        <v>165</v>
      </c>
      <c r="AN3" s="59" t="s">
        <v>164</v>
      </c>
      <c r="AO3" s="59" t="s">
        <v>164</v>
      </c>
      <c r="AP3" s="59" t="s">
        <v>164</v>
      </c>
      <c r="AQ3" s="59" t="s">
        <v>164</v>
      </c>
      <c r="AR3" s="59" t="s">
        <v>164</v>
      </c>
      <c r="AS3" s="59" t="s">
        <v>164</v>
      </c>
      <c r="AT3" s="60">
        <v>0</v>
      </c>
      <c r="AU3" s="59" t="s">
        <v>166</v>
      </c>
      <c r="AV3" s="59" t="str">
        <f>IF(LEFT(A3,1)="[",LEFT(A3,5)&amp;AU3&amp;A3,"")</f>
        <v>[CAN]Province[CAN] Alberta</v>
      </c>
      <c r="AW3" s="59" t="str">
        <f>C3&amp;H3&amp;A3</f>
        <v>2[CAN] Alberta</v>
      </c>
      <c r="AX3" s="61"/>
      <c r="AY3" s="61"/>
      <c r="AZ3" s="62"/>
      <c r="BA3" s="62"/>
      <c r="BB3" s="62"/>
      <c r="BC3" s="63"/>
      <c r="BD3" s="64" t="s">
        <v>152</v>
      </c>
      <c r="BE3" s="47"/>
      <c r="BF3" s="64"/>
      <c r="BG3" s="64"/>
      <c r="BH3" s="64"/>
      <c r="BI3" s="64"/>
      <c r="BJ3" s="64"/>
      <c r="BK3" s="47"/>
      <c r="BL3" s="64" t="s">
        <v>152</v>
      </c>
      <c r="BM3" s="64" t="s">
        <v>159</v>
      </c>
      <c r="BN3" s="64" t="s">
        <v>154</v>
      </c>
      <c r="BO3" s="64" t="s">
        <v>153</v>
      </c>
      <c r="BP3" s="64" t="s">
        <v>155</v>
      </c>
      <c r="BQ3" s="64" t="s">
        <v>151</v>
      </c>
      <c r="BR3" s="64" t="s">
        <v>201</v>
      </c>
      <c r="BS3" s="64"/>
      <c r="BT3" s="64"/>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"[CAN] Alberta"</v>
      </c>
      <c r="CU3" s="70" t="str">
        <f>CHAR(34)&amp;"rgn_"&amp;R3&amp;CHAR(34)</f>
        <v>"rgn_North America"</v>
      </c>
      <c r="CV3" s="48" t="str">
        <f>CHAR(34)&amp;D3&amp;CHAR(34)</f>
        <v>"https://upload.wikimedia.org/wikipedia/commons/thumb/f/f5/Flag_of_Alberta.svg/640px-Flag_of_Alberta.svg.png"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"smallc",</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"Province"</v>
      </c>
      <c r="GS3" s="48" t="str">
        <f>SUBSTITUTE("["&amp;_xlfn.CONCAT(CW3:GN3)&amp;"]",",]","]")</f>
        <v>["5+Colo","lets07","startA","year19","smallc","NoBand","Crosse","Plants","Center","Geogrh","myrBLU","NoStar"]</v>
      </c>
      <c r="GT3" s="48" t="str">
        <f>IF(BL3&lt;&gt;"",CHAR(34)&amp;"cl_"&amp;BL3&amp;CHAR(34)&amp;",","")</f>
        <v>"cl_BLU",</v>
      </c>
      <c r="GU3" s="48" t="str">
        <f>IF(BM3&lt;&gt;"",CHAR(34)&amp;"cl_"&amp;BM3&amp;CHAR(34)&amp;",","")</f>
        <v>"cl_WHI",</v>
      </c>
      <c r="GV3" s="48" t="str">
        <f>IF(BN3&lt;&gt;"",CHAR(34)&amp;"cl_"&amp;BN3&amp;CHAR(34)&amp;",","")</f>
        <v>"cl_RED",</v>
      </c>
      <c r="GW3" s="48" t="str">
        <f>IF(BO3&lt;&gt;"",CHAR(34)&amp;"cl_"&amp;BO3&amp;CHAR(34)&amp;",","")</f>
        <v>"cl_GRE",</v>
      </c>
      <c r="GX3" s="48" t="str">
        <f>IF(BP3&lt;&gt;"",CHAR(34)&amp;"cl_"&amp;BP3&amp;CHAR(34)&amp;",","")</f>
        <v>"cl_YEL",</v>
      </c>
      <c r="GY3" s="48" t="str">
        <f>IF(BQ3&lt;&gt;"",CHAR(34)&amp;"cl_"&amp;BQ3&amp;CHAR(34)&amp;",","")</f>
        <v>"cl_BLA",</v>
      </c>
      <c r="GZ3" s="48" t="str">
        <f>IF(BR3&lt;&gt;"",CHAR(34)&amp;"cl_"&amp;BR3&amp;CHAR(34)&amp;",","")</f>
        <v>"cl_GRA",</v>
      </c>
      <c r="HA3" s="48" t="str">
        <f>IF(BS3&lt;&gt;"",CHAR(34)&amp;"cl_"&amp;BS3&amp;CHAR(34)&amp;",","")</f>
        <v/>
      </c>
      <c r="HB3" s="48" t="str">
        <f>IF(BT3&lt;&gt;"",CHAR(34)&amp;"cl_"&amp;BT3&amp;CHAR(34)&amp;",","")</f>
        <v/>
      </c>
      <c r="HC3" s="48" t="str">
        <f>SUBSTITUTE("["&amp;_xlfn.CONCAT(GT3:HB3)&amp;"]",",]","]")</f>
        <v>["cl_BLU","cl_WHI","cl_RED","cl_GRE","cl_YEL","cl_BLA","cl_GRA"]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{couname:"[CAN] Alberta",year:"1968 ",region:"rgn_North America",Colors:["cl_BLU","cl_WHI","cl_RED","cl_GRE","cl_YEL","cl_BLA","cl_GRA"],Items:["5+Colo","lets07","startA","year19","smallc","NoBand","Crosse","Plants","Center","Geogrh","myrBLU","NoStar"],Flag:"https://upload.wikimedia.org/wikipedia/commons/thumb/f/f5/Flag_of_Alberta.svg/640px-Flag_of_Alberta.svg.png",HDFlag:"https://upload.wikimedia.org/wikipedia/commons/thumb/f/f5/Flag_of_Alberta.svg/2560px-Flag_of_Alberta.svg.png",type:"Province", describe: "\nThe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 isnew:".", links: "https://en.wikipedia.org/wiki/Flag_of_Alberta"},</v>
      </c>
      <c r="HG3" s="73" t="str">
        <f>"{couname:"&amp;CT3&amp;(IF(HK3&lt;&gt;"",",subtype:"&amp;CHAR(34)&amp;HK3&amp;CHAR(34),""))&amp;",year:"&amp;HJ3&amp;",region:"&amp;CU3&amp;",Colors:"&amp;HC3&amp;",Items:"&amp;GS3&amp;",Flag:"&amp;CV3&amp;",HDFlag:"&amp;CHAR(34)&amp;E3&amp;CHAR(34)&amp;",type:"&amp;GP3&amp;", describe: "&amp;HI3&amp;", links: "&amp;HL3&amp;"},"</f>
        <v>{couname:"[CAN] Alberta",year:"1968 ",region:"rgn_North America",Colors:["cl_BLU","cl_WHI","cl_RED","cl_GRE","cl_YEL","cl_BLA","cl_GRA"],Items:["5+Colo","lets07","startA","year19","smallc","NoBand","Crosse","Plants","Center","Geogrh","myrBLU","NoStar"],Flag:"https://upload.wikimedia.org/wikipedia/commons/thumb/f/f5/Flag_of_Alberta.svg/640px-Flag_of_Alberta.svg.png",HDFlag:"https://upload.wikimedia.org/wikipedia/commons/thumb/f/f5/Flag_of_Alberta.svg/2560px-Flag_of_Alberta.svg.png",type:"Province", describe: "\nThe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 links: "https://en.wikipedia.org/wiki/Flag_of_Alberta"},</v>
      </c>
      <c r="HH3" s="48" t="str">
        <f>IF(P3&lt;&gt;"",CHAR(34)&amp;"\n"&amp;P3&amp;CHAR(34),CHAR(34)&amp;CHAR(34))</f>
        <v>"\nThe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v>
      </c>
      <c r="HI3" s="48" t="str">
        <f>IF(J3=0,CHAR(34)&amp;CHAR(34),HH3)</f>
        <v>"\nThe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v>
      </c>
      <c r="HJ3" s="48" t="str">
        <f>CHAR(34)&amp;O3&amp;CHAR(34)</f>
        <v>"1968 "</v>
      </c>
      <c r="HL3" s="48" t="str">
        <f>CHAR(34)&amp;I3&amp;CHAR(34)</f>
        <v>"https://en.wikipedia.org/wiki/Flag_of_Alberta"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{"couname":"[CAN] Alberta","year":"1968 ","region":"rgn_North America","Colors":["cl_BLU","cl_WHI","cl_RED","cl_GRE","cl_YEL","cl_BLA","cl_GRA"],"Items":["5+Colo","lets07","startA","year19","smallc","NoBand","Crosse","Plants","Center","Geogrh","myrBLU","NoStar"],"Flag":"https://upload.wikimedia.org/wikipedia/commons/thumb/f/f5/Flag_of_Alberta.svg/640px-Flag_of_Alberta.svg.png","HDFlag":"https://upload.wikimedia.org/wikipedia/commons/thumb/f/f5/Flag_of_Alberta.svg/2560px-Flag_of_Alberta.svg.png","type":"Province", "describe": "\nThe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 "isnew": ".", "links": "https://en.wikipedia.org/wiki/Flag_of_Alberta"},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{"couname":"[CAN] Alberta","year":"1968 ","region":"rgn_North America","Colors":["cl_BLU","cl_WHI","cl_RED","cl_GRE","cl_YEL","cl_BLA","cl_GRA"],"Items":["5+Colo","lets07","startA","year19","smallc","NoBand","Crosse","Plants","Center","Geogrh","myrBLU","NoStar"],"Flag":"https://upload.wikimedia.org/wikipedia/commons/thumb/f/f5/Flag_of_Alberta.svg/640px-Flag_of_Alberta.svg.png","HDFlag":"https://upload.wikimedia.org/wikipedia/commons/thumb/f/f5/Flag_of_Alberta.svg/2560px-Flag_of_Alberta.svg.png","type":"Province", "describe": "\nThe shield represents the natural resources and beauty of the varied Alberta landscape: the Rocky Mountains and their foothills, the grass prairies, and the cultivated wheat fields. St George's Cross is an allusion to the arms of the Hudson's Bay Company, which once controlled what is now Alberta.", "isnew": ".", "links": "https://en.wikipedia.org/wiki/Flag_of_Alberta"},</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t="s">
        <v>164</v>
      </c>
      <c r="IB3" s="6"/>
      <c r="IC3" s="77"/>
      <c r="ID3" s="77"/>
      <c r="IE3" s="77"/>
      <c r="IF3" s="77"/>
      <c r="IG3" s="77"/>
      <c r="IH3" s="77"/>
      <c r="II3" s="77"/>
      <c r="IJ3" s="77"/>
      <c r="IK3" s="77"/>
      <c r="IL3" s="48">
        <f>SUM(IC3:IK3)</f>
        <v>0</v>
      </c>
      <c r="IM3" s="45">
        <f>COUNTIF(IC3:IK3,"&gt;0")-CG3</f>
        <v>-7</v>
      </c>
      <c r="IN3" s="78" t="str">
        <f>"http://mkweb.bcgsc.ca/color-summarizer/?url="&amp;D3&amp;"&amp;precision=low&amp;num_clusters="&amp;CG3&amp;"&amp;text=1"</f>
        <v>http://mkweb.bcgsc.ca/color-summarizer/?url=https://upload.wikimedia.org/wikipedia/commons/thumb/f/f5/Flag_of_Alberta.svg/640px-Flag_of_Alberta.svg.png&amp;precision=low&amp;num_clusters=7&amp;text=1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{"url":"http://mkweb.bcgsc.ca/color-summarizer/?url=https://upload.wikimedia.org/wikipedia/commons/thumb/f/f5/Flag_of_Alberta.svg/640px-Flag_of_Alberta.svg.png&amp;precision=low&amp;num_clusters=7&amp;text=1","name":"[CAN] Alberta"},</v>
      </c>
      <c r="IY3" s="48">
        <v>355</v>
      </c>
    </row>
    <row r="4" spans="1:259" s="48" customFormat="1" ht="38.4" customHeight="1" thickBot="1" x14ac:dyDescent="0.35">
      <c r="A4" s="79" t="s">
        <v>1777</v>
      </c>
      <c r="B4" s="40" t="e" vm="23">
        <v>#VALUE!</v>
      </c>
      <c r="C4" s="41">
        <v>2</v>
      </c>
      <c r="D4" s="42" t="s">
        <v>1778</v>
      </c>
      <c r="E4" s="43" t="s">
        <v>1779</v>
      </c>
      <c r="F4" s="44" t="s">
        <v>163</v>
      </c>
      <c r="G4" s="45">
        <f>COUNTIF($A$1:$A$8323,A4)</f>
        <v>1</v>
      </c>
      <c r="H4" s="46"/>
      <c r="I4" s="47" t="s">
        <v>1780</v>
      </c>
      <c r="J4" s="48" t="str">
        <f>""</f>
        <v/>
      </c>
      <c r="K4" s="49"/>
      <c r="L4" s="50"/>
      <c r="M4" s="50"/>
      <c r="N4" s="51" t="s">
        <v>231</v>
      </c>
      <c r="O4" s="52" t="s">
        <v>1130</v>
      </c>
      <c r="P4" s="53" t="s">
        <v>1781</v>
      </c>
      <c r="Q4" s="54">
        <v>2</v>
      </c>
      <c r="R4" s="55" t="s">
        <v>231</v>
      </c>
      <c r="S4" s="56">
        <v>7</v>
      </c>
      <c r="T4" s="57" t="s">
        <v>165</v>
      </c>
      <c r="U4" s="58" t="s">
        <v>165</v>
      </c>
      <c r="V4" s="58" t="s">
        <v>165</v>
      </c>
      <c r="W4" s="58" t="s">
        <v>164</v>
      </c>
      <c r="X4" s="58" t="s">
        <v>164</v>
      </c>
      <c r="Y4" s="58" t="s">
        <v>164</v>
      </c>
      <c r="Z4" s="58" t="s">
        <v>164</v>
      </c>
      <c r="AA4" s="58" t="s">
        <v>164</v>
      </c>
      <c r="AB4" s="58" t="s">
        <v>164</v>
      </c>
      <c r="AC4" s="58" t="s">
        <v>164</v>
      </c>
      <c r="AD4" s="58" t="s">
        <v>165</v>
      </c>
      <c r="AE4" s="58" t="s">
        <v>164</v>
      </c>
      <c r="AF4" s="59" t="s">
        <v>164</v>
      </c>
      <c r="AG4" s="59" t="s">
        <v>165</v>
      </c>
      <c r="AH4" s="59" t="s">
        <v>164</v>
      </c>
      <c r="AI4" s="59" t="s">
        <v>164</v>
      </c>
      <c r="AJ4" s="59" t="s">
        <v>164</v>
      </c>
      <c r="AK4" s="59" t="s">
        <v>164</v>
      </c>
      <c r="AL4" s="59" t="s">
        <v>165</v>
      </c>
      <c r="AM4" s="59" t="s">
        <v>164</v>
      </c>
      <c r="AN4" s="59" t="s">
        <v>164</v>
      </c>
      <c r="AO4" s="59" t="s">
        <v>164</v>
      </c>
      <c r="AP4" s="59" t="s">
        <v>164</v>
      </c>
      <c r="AQ4" s="59" t="s">
        <v>165</v>
      </c>
      <c r="AR4" s="59" t="s">
        <v>164</v>
      </c>
      <c r="AS4" s="59" t="s">
        <v>165</v>
      </c>
      <c r="AT4" s="60">
        <v>0</v>
      </c>
      <c r="AU4" s="59" t="s">
        <v>166</v>
      </c>
      <c r="AV4" s="59" t="str">
        <f>IF(LEFT(A4,1)="[",LEFT(A4,5)&amp;AU4&amp;A4,"")</f>
        <v>[CAN]Province[CAN] British Columbia</v>
      </c>
      <c r="AW4" s="59" t="str">
        <f>C4&amp;H4&amp;A4</f>
        <v>2[CAN] British Columbia</v>
      </c>
      <c r="AX4" s="61"/>
      <c r="AY4" s="61"/>
      <c r="AZ4" s="62"/>
      <c r="BA4" s="62"/>
      <c r="BB4" s="62"/>
      <c r="BC4" s="63"/>
      <c r="BD4" s="64" t="s">
        <v>152</v>
      </c>
      <c r="BE4" s="47"/>
      <c r="BF4" s="64" t="s">
        <v>159</v>
      </c>
      <c r="BG4" s="64" t="s">
        <v>152</v>
      </c>
      <c r="BH4" s="64" t="s">
        <v>159</v>
      </c>
      <c r="BI4" s="64"/>
      <c r="BJ4" s="64"/>
      <c r="BK4" s="47"/>
      <c r="BL4" s="64" t="s">
        <v>154</v>
      </c>
      <c r="BM4" s="64" t="s">
        <v>159</v>
      </c>
      <c r="BN4" s="64" t="s">
        <v>152</v>
      </c>
      <c r="BO4" s="64" t="s">
        <v>155</v>
      </c>
      <c r="BP4" s="64" t="s">
        <v>151</v>
      </c>
      <c r="BQ4" s="64"/>
      <c r="BR4" s="64"/>
      <c r="BS4" s="64"/>
      <c r="BT4" s="64"/>
      <c r="BU4" s="65"/>
      <c r="BV4" s="66"/>
      <c r="BW4" s="66">
        <v>0</v>
      </c>
      <c r="BX4" s="47"/>
      <c r="BY4" s="48" t="s">
        <v>164</v>
      </c>
      <c r="CB4" s="6"/>
      <c r="CC4" s="6"/>
      <c r="CD4" s="67">
        <v>0</v>
      </c>
      <c r="CE4" s="67">
        <v>0</v>
      </c>
      <c r="CF4" s="67" t="e">
        <v>#REF!</v>
      </c>
      <c r="CG4" s="68" cm="1">
        <f t="array" ref="CG4">SUMPRODUCT(--(LEN(TRIM(BL4:BT4))&gt;0))</f>
        <v>5</v>
      </c>
      <c r="CH4" s="59" t="str">
        <f>IF(CG4=2,"y","n")</f>
        <v>n</v>
      </c>
      <c r="CI4" s="59" t="str">
        <f>IF(CG4=3,"y","n")</f>
        <v>n</v>
      </c>
      <c r="CJ4" s="59" t="str">
        <f>IF(CG4=4,"y","n")</f>
        <v>n</v>
      </c>
      <c r="CK4" s="59" t="str">
        <f>IF(CG4&gt;4,"y","n")</f>
        <v>y</v>
      </c>
      <c r="CL4" s="59" t="str">
        <f>IF(S4=0,"y","n")</f>
        <v>n</v>
      </c>
      <c r="CM4" s="59" t="str">
        <f>IF(S4=2,"y","n")</f>
        <v>n</v>
      </c>
      <c r="CN4" s="59" t="str">
        <f>IF(S4=3,"y","n")</f>
        <v>n</v>
      </c>
      <c r="CO4" s="59" t="str">
        <f>IF(S4&gt;=4,"y","n")</f>
        <v>y</v>
      </c>
      <c r="CP4" s="59" t="str">
        <f>IF(AT4=0,"y","n")</f>
        <v>y</v>
      </c>
      <c r="CQ4" s="59" t="str">
        <f>IF(AT4=1,"y","n")</f>
        <v>n</v>
      </c>
      <c r="CR4" s="59" t="str">
        <f>IF(AT4=2,"y","n")</f>
        <v>n</v>
      </c>
      <c r="CS4" s="59" t="str">
        <f>IF(AT4&gt;=3,"y","n")</f>
        <v>n</v>
      </c>
      <c r="CT4" s="69" t="str">
        <f>CHAR(34)&amp;A4&amp;CHAR(34)</f>
        <v>"[CAN] British Columbia"</v>
      </c>
      <c r="CU4" s="70" t="str">
        <f>CHAR(34)&amp;"rgn_"&amp;R4&amp;CHAR(34)</f>
        <v>"rgn_North America"</v>
      </c>
      <c r="CV4" s="48" t="str">
        <f>CHAR(34)&amp;D4&amp;CHAR(34)</f>
        <v>"https://upload.wikimedia.org/wikipedia/commons/thumb/b/b8/Flag_of_British_Columbia.svg/800px-Flag_of_British_Columbia.svg.png"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
      </c>
      <c r="DC4" s="48" t="str">
        <f>IF(Q4=2,CHAR(34)&amp;"exact2"&amp;CHAR(34)&amp;",","")</f>
        <v>"exact2",</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"lets15",</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"startB",</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V4" s="48" t="str">
        <f>IF(IA4&lt;&gt;"",(IF(IA4="y",CHAR(34)&amp;"largec"&amp;CHAR(34)&amp;",",CHAR(34)&amp;"smallc"&amp;CHAR(34)&amp;",")),"")</f>
        <v>"smallc",</v>
      </c>
      <c r="DW4" s="48" t="str">
        <f>IF(CL4="y",CHAR(34)&amp;CL$1&amp;CHAR(34)&amp;",","")</f>
        <v/>
      </c>
      <c r="DX4" s="48" t="str">
        <f>IF(CM4="y",CHAR(34)&amp;CM$1&amp;CHAR(34)&amp;",","")</f>
        <v/>
      </c>
      <c r="DY4" s="48" t="str">
        <f>IF(CN4="y",CHAR(34)&amp;CN$1&amp;CHAR(34)&amp;",","")</f>
        <v/>
      </c>
      <c r="DZ4" s="48" t="str">
        <f>IF(CO4="y",CHAR(34)&amp;CO$1&amp;CHAR(34)&amp;",","")</f>
        <v>"4+Band",</v>
      </c>
      <c r="EA4" s="48" t="str">
        <f>IF(T4="y",CHAR(34)&amp;T$1&amp;CHAR(34)&amp;",","")</f>
        <v>"Diagon",</v>
      </c>
      <c r="EB4" s="48" t="str">
        <f>IF(U4="y",CHAR(34)&amp;U$1&amp;CHAR(34)&amp;",","")</f>
        <v>"Crosse",</v>
      </c>
      <c r="EC4" s="48" t="str">
        <f>IF(V4="y",CHAR(34)&amp;V$1&amp;CHAR(34)&amp;",","")</f>
        <v>"Horizo",</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"HasSun",</v>
      </c>
      <c r="EL4" s="48" t="str">
        <f>IF(AE4="y",CHAR(34)&amp;AE$1&amp;CHAR(34)&amp;",","")</f>
        <v/>
      </c>
      <c r="EM4" s="48" t="str">
        <f>IF(AF4="y",CHAR(34)&amp;AF$1&amp;CHAR(34)&amp;",","")</f>
        <v/>
      </c>
      <c r="EN4" s="48" t="str">
        <f>IF(AG4="y",CHAR(34)&amp;AG$1&amp;CHAR(34)&amp;",","")</f>
        <v>"Unequa",</v>
      </c>
      <c r="EO4" s="48" t="str">
        <f>IF(AH4="y",CHAR(34)&amp;AH$1&amp;CHAR(34)&amp;",","")</f>
        <v/>
      </c>
      <c r="EP4" s="48" t="str">
        <f>IF(AI4="y",CHAR(34)&amp;AI$1&amp;CHAR(34)&amp;",","")</f>
        <v/>
      </c>
      <c r="EQ4" s="48" t="str">
        <f>IF(AJ4="y",CHAR(34)&amp;AJ$1&amp;CHAR(34)&amp;",","")</f>
        <v/>
      </c>
      <c r="ER4" s="48" t="str">
        <f>IF(AK4="y",CHAR(34)&amp;AK$1&amp;CHAR(34)&amp;",","")</f>
        <v/>
      </c>
      <c r="ES4" s="48" t="str">
        <f>IF(AL4="y",CHAR(34)&amp;AL$1&amp;CHAR(34)&amp;",","")</f>
        <v>"Wavess",</v>
      </c>
      <c r="ET4" s="48" t="str">
        <f>IF(AM4="y",CHAR(34)&amp;AM$1&amp;CHAR(34)&amp;",","")</f>
        <v/>
      </c>
      <c r="EU4" s="48" t="str">
        <f>IF(AN4="y",CHAR(34)&amp;AN$1&amp;CHAR(34)&amp;",","")</f>
        <v/>
      </c>
      <c r="EV4" s="48" t="str">
        <f>IF(AO4="y",CHAR(34)&amp;AO$1&amp;CHAR(34)&amp;",","")</f>
        <v/>
      </c>
      <c r="EW4" s="48" t="str">
        <f>IF(AP4="y",CHAR(34)&amp;AP$1&amp;CHAR(34)&amp;",","")</f>
        <v/>
      </c>
      <c r="EX4" s="48" t="str">
        <f>IF(AQ4="y",CHAR(34)&amp;AQ$1&amp;CHAR(34)&amp;",","")</f>
        <v>"Crowns",</v>
      </c>
      <c r="EY4" s="48" t="str">
        <f>IF(AR4="y",CHAR(34)&amp;AR$1&amp;CHAR(34)&amp;",","")</f>
        <v/>
      </c>
      <c r="EZ4" s="48" t="str">
        <f>IF(AS4="y",CHAR(34)&amp;AS$1&amp;CHAR(34)&amp;",","")</f>
        <v>"Waters",</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"001WHI",</v>
      </c>
      <c r="FR4" s="48" t="str">
        <f>IF(LEN(BG4)=3,CHAR(34)&amp;"002"&amp;BG4&amp;CHAR(34)&amp;",","")</f>
        <v>"002BLU",</v>
      </c>
      <c r="FS4" s="48" t="str">
        <f>IF(LEN(BH4)=3,CHAR(34)&amp;"003"&amp;BH4&amp;CHAR(34)&amp;",","")</f>
        <v>"003WHI",</v>
      </c>
      <c r="FT4" s="48" t="str">
        <f>CHAR(34)&amp;"myr"&amp;BD4&amp;CHAR(34)&amp;","</f>
        <v>"myrBLU",</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"Province"</v>
      </c>
      <c r="GS4" s="48" t="str">
        <f>SUBSTITUTE("["&amp;_xlfn.CONCAT(CW4:GN4)&amp;"]",",]","]")</f>
        <v>["5+Colo","words2","exact2","lets15","startB","year19","allhor","smallc","4+Band","Diagon","Crosse","Horizo","HasSun","Unequa","Wavess","Crowns","Waters","NO_GRE","001WHI","002BLU","003WHI","myrBLU","NoStar"]</v>
      </c>
      <c r="GT4" s="48" t="str">
        <f>IF(BL4&lt;&gt;"",CHAR(34)&amp;"cl_"&amp;BL4&amp;CHAR(34)&amp;",","")</f>
        <v>"cl_RED",</v>
      </c>
      <c r="GU4" s="48" t="str">
        <f>IF(BM4&lt;&gt;"",CHAR(34)&amp;"cl_"&amp;BM4&amp;CHAR(34)&amp;",","")</f>
        <v>"cl_WHI",</v>
      </c>
      <c r="GV4" s="48" t="str">
        <f>IF(BN4&lt;&gt;"",CHAR(34)&amp;"cl_"&amp;BN4&amp;CHAR(34)&amp;",","")</f>
        <v>"cl_BLU",</v>
      </c>
      <c r="GW4" s="48" t="str">
        <f>IF(BO4&lt;&gt;"",CHAR(34)&amp;"cl_"&amp;BO4&amp;CHAR(34)&amp;",","")</f>
        <v>"cl_YEL",</v>
      </c>
      <c r="GX4" s="48" t="str">
        <f>IF(BP4&lt;&gt;"",CHAR(34)&amp;"cl_"&amp;BP4&amp;CHAR(34)&amp;",","")</f>
        <v>"cl_BLA",</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["cl_RED","cl_WHI","cl_BLU","cl_YEL","cl_BLA"]</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{couname:"[CAN] British Columbia",year:"1960 ",region:"rgn_North America",Colors:["cl_RED","cl_WHI","cl_BLU","cl_YEL","cl_BLA"],Items:["5+Colo","words2","exact2","lets15","startB","year19","allhor","smallc","4+Band","Diagon","Crosse","Horizo","HasSun","Unequa","Wavess","Crowns","Waters","NO_GRE","001WHI","002BLU","003WHI","myrBLU","NoStar"],Flag:"https://upload.wikimedia.org/wikipedia/commons/thumb/b/b8/Flag_of_British_Columbia.svg/800px-Flag_of_British_Columbia.svg.png",HDFlag:"https://upload.wikimedia.org/wikipedia/commons/thumb/b/b8/Flag_of_British_Columbia.svg/2560px-Flag_of_British_Columbia.svg.png",type:"Province", describe: "\nThe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 isnew:".", links: "https://en.wikipedia.org/wiki/Flag_of_British_Columbia"},</v>
      </c>
      <c r="HG4" s="73" t="str">
        <f>"{couname:"&amp;CT4&amp;(IF(HK4&lt;&gt;"",",subtype:"&amp;CHAR(34)&amp;HK4&amp;CHAR(34),""))&amp;",year:"&amp;HJ4&amp;",region:"&amp;CU4&amp;",Colors:"&amp;HC4&amp;",Items:"&amp;GS4&amp;",Flag:"&amp;CV4&amp;",HDFlag:"&amp;CHAR(34)&amp;E4&amp;CHAR(34)&amp;",type:"&amp;GP4&amp;", describe: "&amp;HI4&amp;", links: "&amp;HL4&amp;"},"</f>
        <v>{couname:"[CAN] British Columbia",year:"1960 ",region:"rgn_North America",Colors:["cl_RED","cl_WHI","cl_BLU","cl_YEL","cl_BLA"],Items:["5+Colo","words2","exact2","lets15","startB","year19","allhor","smallc","4+Band","Diagon","Crosse","Horizo","HasSun","Unequa","Wavess","Crowns","Waters","NO_GRE","001WHI","002BLU","003WHI","myrBLU","NoStar"],Flag:"https://upload.wikimedia.org/wikipedia/commons/thumb/b/b8/Flag_of_British_Columbia.svg/800px-Flag_of_British_Columbia.svg.png",HDFlag:"https://upload.wikimedia.org/wikipedia/commons/thumb/b/b8/Flag_of_British_Columbia.svg/2560px-Flag_of_British_Columbia.svg.png",type:"Province", describe: "\nThe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 links: "https://en.wikipedia.org/wiki/Flag_of_British_Columbia"},</v>
      </c>
      <c r="HH4" s="48" t="str">
        <f>IF(P4&lt;&gt;"",CHAR(34)&amp;"\n"&amp;P4&amp;CHAR(34),CHAR(34)&amp;CHAR(34))</f>
        <v>"\nThe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v>
      </c>
      <c r="HI4" s="48" t="str">
        <f>IF(J4=0,CHAR(34)&amp;CHAR(34),HH4)</f>
        <v>"\nThe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v>
      </c>
      <c r="HJ4" s="48" t="str">
        <f>CHAR(34)&amp;O4&amp;CHAR(34)</f>
        <v>"1960 "</v>
      </c>
      <c r="HL4" s="48" t="str">
        <f>CHAR(34)&amp;I4&amp;CHAR(34)</f>
        <v>"https://en.wikipedia.org/wiki/Flag_of_British_Columbia"</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{"couname":"[CAN] British Columbia","year":"1960 ","region":"rgn_North America","Colors":["cl_RED","cl_WHI","cl_BLU","cl_YEL","cl_BLA"],"Items":["5+Colo","words2","exact2","lets15","startB","year19","allhor","smallc","4+Band","Diagon","Crosse","Horizo","HasSun","Unequa","Wavess","Crowns","Waters","NO_GRE","001WHI","002BLU","003WHI","myrBLU","NoStar"],"Flag":"https://upload.wikimedia.org/wikipedia/commons/thumb/b/b8/Flag_of_British_Columbia.svg/800px-Flag_of_British_Columbia.svg.png","HDFlag":"https://upload.wikimedia.org/wikipedia/commons/thumb/b/b8/Flag_of_British_Columbia.svg/2560px-Flag_of_British_Columbia.svg.png","type":"Province", "describe": "\nThe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 "isnew": ".", "links": "https://en.wikipedia.org/wiki/Flag_of_British_Columbia"},</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{"couname":"[CAN] British Columbia","year":"1960 ","region":"rgn_North America","Colors":["cl_RED","cl_WHI","cl_BLU","cl_YEL","cl_BLA"],"Items":["5+Colo","words2","exact2","lets15","startB","year19","allhor","smallc","4+Band","Diagon","Crosse","Horizo","HasSun","Unequa","Wavess","Crowns","Waters","NO_GRE","001WHI","002BLU","003WHI","myrBLU","NoStar"],"Flag":"https://upload.wikimedia.org/wikipedia/commons/thumb/b/b8/Flag_of_British_Columbia.svg/800px-Flag_of_British_Columbia.svg.png","HDFlag":"https://upload.wikimedia.org/wikipedia/commons/thumb/b/b8/Flag_of_British_Columbia.svg/2560px-Flag_of_British_Columbia.svg.png","type":"Province", "describe": "\nThe flag is based upon the shield of the provincial arms of British Columbia. At the top of the flag is a rendition of the Royal Union Flag, defaced in the centre by a crown, and with a setting sun, a view from parliament across the water at the province capitol, representing the location of the province of British Columbia at the western end of Canada.", "isnew": ".", "links": "https://en.wikipedia.org/wiki/Flag_of_British_Columbia"},</v>
      </c>
      <c r="HO4" s="75"/>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t="s">
        <v>164</v>
      </c>
      <c r="IB4" s="6"/>
      <c r="IC4" s="77"/>
      <c r="ID4" s="77"/>
      <c r="IE4" s="77"/>
      <c r="IF4" s="77"/>
      <c r="IG4" s="77"/>
      <c r="IH4" s="77"/>
      <c r="II4" s="77"/>
      <c r="IJ4" s="77"/>
      <c r="IK4" s="77"/>
      <c r="IL4" s="48">
        <f>SUM(IC4:IK4)</f>
        <v>0</v>
      </c>
      <c r="IM4" s="45">
        <f>COUNTIF(IC4:IK4,"&gt;0")-CG4</f>
        <v>-5</v>
      </c>
      <c r="IN4" s="78" t="str">
        <f>"http://mkweb.bcgsc.ca/color-summarizer/?url="&amp;D4&amp;"&amp;precision=low&amp;num_clusters="&amp;CG4&amp;"&amp;text=1"</f>
        <v>http://mkweb.bcgsc.ca/color-summarizer/?url=https://upload.wikimedia.org/wikipedia/commons/thumb/b/b8/Flag_of_British_Columbia.svg/800px-Flag_of_British_Columbia.svg.png&amp;precision=low&amp;num_clusters=5&amp;text=1</v>
      </c>
      <c r="IO4" s="48" t="str">
        <f>IF(HP4&lt;&gt;"",CHAR(34)&amp;"black"&amp;CHAR(34),"")</f>
        <v>"black"</v>
      </c>
      <c r="IP4" s="48" t="str">
        <f>IF(HQ4&lt;&gt;"",CHAR(34)&amp;"blue"&amp;CHAR(34),"")</f>
        <v>"blue"</v>
      </c>
      <c r="IQ4" s="48" t="str">
        <f>IF(HR4&lt;&gt;"",CHAR(34)&amp;"green"&amp;CHAR(34),"")</f>
        <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{"url":"http://mkweb.bcgsc.ca/color-summarizer/?url=https://upload.wikimedia.org/wikipedia/commons/thumb/b/b8/Flag_of_British_Columbia.svg/800px-Flag_of_British_Columbia.svg.png&amp;precision=low&amp;num_clusters=5&amp;text=1","name":"[CAN] British Columbia"},</v>
      </c>
      <c r="IY4" s="48">
        <v>356</v>
      </c>
    </row>
    <row r="5" spans="1:259" s="48" customFormat="1" ht="38.4" customHeight="1" thickBot="1" x14ac:dyDescent="0.35">
      <c r="A5" s="79" t="s">
        <v>1803</v>
      </c>
      <c r="B5" s="40" t="e" vm="24">
        <v>#VALUE!</v>
      </c>
      <c r="C5" s="41">
        <v>2</v>
      </c>
      <c r="D5" s="42" t="s">
        <v>1804</v>
      </c>
      <c r="E5" s="43" t="s">
        <v>1805</v>
      </c>
      <c r="F5" s="44" t="s">
        <v>163</v>
      </c>
      <c r="G5" s="45">
        <f>COUNTIF($A$1:$A$8323,A5)</f>
        <v>1</v>
      </c>
      <c r="H5" s="46"/>
      <c r="I5" s="47" t="s">
        <v>1806</v>
      </c>
      <c r="J5" s="48" t="str">
        <f>""</f>
        <v/>
      </c>
      <c r="K5" s="49"/>
      <c r="L5" s="50"/>
      <c r="M5" s="50"/>
      <c r="N5" s="51" t="s">
        <v>231</v>
      </c>
      <c r="O5" s="52" t="s">
        <v>188</v>
      </c>
      <c r="P5" s="53" t="s">
        <v>1807</v>
      </c>
      <c r="Q5" s="54">
        <v>1</v>
      </c>
      <c r="R5" s="55" t="s">
        <v>231</v>
      </c>
      <c r="S5" s="56">
        <v>0</v>
      </c>
      <c r="T5" s="57" t="s">
        <v>165</v>
      </c>
      <c r="U5" s="58" t="s">
        <v>165</v>
      </c>
      <c r="V5" s="58" t="s">
        <v>164</v>
      </c>
      <c r="W5" s="58" t="s">
        <v>164</v>
      </c>
      <c r="X5" s="58" t="s">
        <v>164</v>
      </c>
      <c r="Y5" s="58" t="s">
        <v>1808</v>
      </c>
      <c r="Z5" s="58" t="s">
        <v>164</v>
      </c>
      <c r="AA5" s="58" t="s">
        <v>164</v>
      </c>
      <c r="AB5" s="58" t="s">
        <v>164</v>
      </c>
      <c r="AC5" s="58" t="s">
        <v>164</v>
      </c>
      <c r="AD5" s="58" t="s">
        <v>164</v>
      </c>
      <c r="AE5" s="58" t="s">
        <v>164</v>
      </c>
      <c r="AF5" s="59" t="s">
        <v>164</v>
      </c>
      <c r="AG5" s="59" t="s">
        <v>164</v>
      </c>
      <c r="AH5" s="59" t="s">
        <v>164</v>
      </c>
      <c r="AI5" s="59" t="s">
        <v>165</v>
      </c>
      <c r="AJ5" s="59" t="s">
        <v>164</v>
      </c>
      <c r="AK5" s="59" t="s">
        <v>164</v>
      </c>
      <c r="AL5" s="59" t="s">
        <v>164</v>
      </c>
      <c r="AM5" s="59" t="s">
        <v>164</v>
      </c>
      <c r="AN5" s="59" t="s">
        <v>164</v>
      </c>
      <c r="AO5" s="59" t="s">
        <v>164</v>
      </c>
      <c r="AP5" s="59" t="s">
        <v>164</v>
      </c>
      <c r="AQ5" s="59" t="s">
        <v>164</v>
      </c>
      <c r="AR5" s="59" t="s">
        <v>164</v>
      </c>
      <c r="AS5" s="59" t="s">
        <v>164</v>
      </c>
      <c r="AT5" s="60">
        <v>0</v>
      </c>
      <c r="AU5" s="59" t="s">
        <v>166</v>
      </c>
      <c r="AV5" s="59" t="str">
        <f>IF(LEFT(A5,1)="[",LEFT(A5,5)&amp;AU5&amp;A5,"")</f>
        <v>[CAN]Province[CAN] Manitoba</v>
      </c>
      <c r="AW5" s="59" t="str">
        <f>C5&amp;H5&amp;A5</f>
        <v>2[CAN] Manitoba</v>
      </c>
      <c r="AX5" s="61"/>
      <c r="AY5" s="61"/>
      <c r="AZ5" s="62"/>
      <c r="BA5" s="62"/>
      <c r="BB5" s="62"/>
      <c r="BC5" s="63"/>
      <c r="BD5" s="64" t="s">
        <v>154</v>
      </c>
      <c r="BE5" s="47"/>
      <c r="BF5" s="64"/>
      <c r="BG5" s="64"/>
      <c r="BH5" s="64"/>
      <c r="BI5" s="64"/>
      <c r="BJ5" s="64"/>
      <c r="BK5" s="47"/>
      <c r="BL5" s="64" t="s">
        <v>154</v>
      </c>
      <c r="BM5" s="64" t="s">
        <v>159</v>
      </c>
      <c r="BN5" s="64" t="s">
        <v>152</v>
      </c>
      <c r="BO5" s="64" t="s">
        <v>153</v>
      </c>
      <c r="BP5" s="64" t="s">
        <v>157</v>
      </c>
      <c r="BQ5" s="64" t="s">
        <v>151</v>
      </c>
      <c r="BR5" s="64"/>
      <c r="BS5" s="64"/>
      <c r="BT5" s="64"/>
      <c r="BU5" s="65" t="s">
        <v>165</v>
      </c>
      <c r="BV5" s="66"/>
      <c r="BW5" s="66">
        <v>0</v>
      </c>
      <c r="BX5" s="47"/>
      <c r="BY5" s="48" t="s">
        <v>164</v>
      </c>
      <c r="CB5" s="6"/>
      <c r="CC5" s="6"/>
      <c r="CD5" s="67">
        <v>0</v>
      </c>
      <c r="CE5" s="67">
        <v>0</v>
      </c>
      <c r="CF5" s="67" t="e">
        <v>#REF!</v>
      </c>
      <c r="CG5" s="68" cm="1">
        <f t="array" ref="CG5">SUMPRODUCT(--(LEN(TRIM(BL5:BT5))&gt;0))</f>
        <v>6</v>
      </c>
      <c r="CH5" s="59" t="str">
        <f>IF(CG5=2,"y","n")</f>
        <v>n</v>
      </c>
      <c r="CI5" s="59" t="str">
        <f>IF(CG5=3,"y","n")</f>
        <v>n</v>
      </c>
      <c r="CJ5" s="59" t="str">
        <f>IF(CG5=4,"y","n")</f>
        <v>n</v>
      </c>
      <c r="CK5" s="59" t="str">
        <f>IF(CG5&gt;4,"y","n")</f>
        <v>y</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"[CAN] Manitoba"</v>
      </c>
      <c r="CU5" s="70" t="str">
        <f>CHAR(34)&amp;"rgn_"&amp;R5&amp;CHAR(34)</f>
        <v>"rgn_North America"</v>
      </c>
      <c r="CV5" s="48" t="str">
        <f>CHAR(34)&amp;D5&amp;CHAR(34)</f>
        <v>"https://upload.wikimedia.org/wikipedia/commons/thumb/c/c4/Flag_of_Manitoba.svg/640px-Flag_of_Manitoba.svg.png"</v>
      </c>
      <c r="CW5" s="48" t="str">
        <f>IF(CH5="y",CHAR(34)&amp;CH$1&amp;CHAR(34)&amp;",","")</f>
        <v/>
      </c>
      <c r="CX5" s="48" t="str">
        <f>IF(CI5="y",CHAR(34)&amp;CI$1&amp;CHAR(34)&amp;",","")</f>
        <v/>
      </c>
      <c r="CY5" s="48" t="str">
        <f>IF(CJ5="y",CHAR(34)&amp;CJ$1&amp;CHAR(34)&amp;",","")</f>
        <v/>
      </c>
      <c r="CZ5" s="48" t="str">
        <f>IF(CK5="y",CHAR(34)&amp;CK$1&amp;CHAR(34)&amp;",","")</f>
        <v>"5+Colo",</v>
      </c>
      <c r="DA5" s="48" t="str">
        <f>IF(Q5&gt;1,CHAR(34)&amp;"words2"&amp;CHAR(34)&amp;",","")</f>
        <v/>
      </c>
      <c r="DB5" s="48" t="str">
        <f>IF(Q5&gt;2,CHAR(34)&amp;"words3"&amp;CHAR(34)&amp;",","")</f>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"lets08",</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"startM",</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V5" s="48" t="str">
        <f>IF(IA5&lt;&gt;"",(IF(IA5="y",CHAR(34)&amp;"largec"&amp;CHAR(34)&amp;",",CHAR(34)&amp;"smallc"&amp;CHAR(34)&amp;",")),"")</f>
        <v>"smallc",</v>
      </c>
      <c r="DW5" s="48" t="str">
        <f>IF(CL5="y",CHAR(34)&amp;CL$1&amp;CHAR(34)&amp;",","")</f>
        <v>"NoBand",</v>
      </c>
      <c r="DX5" s="48" t="str">
        <f>IF(CM5="y",CHAR(34)&amp;CM$1&amp;CHAR(34)&amp;",","")</f>
        <v/>
      </c>
      <c r="DY5" s="48" t="str">
        <f>IF(CN5="y",CHAR(34)&amp;CN$1&amp;CHAR(34)&amp;",","")</f>
        <v/>
      </c>
      <c r="DZ5" s="48" t="str">
        <f>IF(CO5="y",CHAR(34)&amp;CO$1&amp;CHAR(34)&amp;",","")</f>
        <v/>
      </c>
      <c r="EA5" s="48" t="str">
        <f>IF(T5="y",CHAR(34)&amp;T$1&amp;CHAR(34)&amp;",","")</f>
        <v>"Diagon",</v>
      </c>
      <c r="EB5" s="48" t="str">
        <f>IF(U5="y",CHAR(34)&amp;U$1&amp;CHAR(34)&amp;",","")</f>
        <v>"Crosse",</v>
      </c>
      <c r="EC5" s="48" t="str">
        <f>IF(V5="y",CHAR(34)&amp;V$1&amp;CHAR(34)&amp;",","")</f>
        <v/>
      </c>
      <c r="ED5" s="48" t="str">
        <f>IF(W5="y",CHAR(34)&amp;W$1&amp;CHAR(34)&amp;",","")</f>
        <v/>
      </c>
      <c r="EE5" s="48" t="str">
        <f>IF(X5="y",CHAR(34)&amp;X$1&amp;CHAR(34)&amp;",","")</f>
        <v/>
      </c>
      <c r="EF5" s="48" t="str">
        <f>IF(AND(Y5&lt;&gt;"n",Y5&lt;&gt;""),CHAR(34)&amp;Y$1&amp;CHAR(34)&amp;",","")</f>
        <v>"Animal",</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
      </c>
      <c r="EO5" s="48" t="str">
        <f>IF(AH5="y",CHAR(34)&amp;AH$1&amp;CHAR(34)&amp;",","")</f>
        <v/>
      </c>
      <c r="EP5" s="48" t="str">
        <f>IF(AI5="y",CHAR(34)&amp;AI$1&amp;CHAR(34)&amp;",","")</f>
        <v>"Canton",</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
      </c>
      <c r="FI5" s="48" t="str">
        <f>IF(COUNTIF(BL5:BT5,"YEL")=0,CHAR(34)&amp;"NO_YEL"&amp;CHAR(34)&amp;",", "")</f>
        <v>"NO_YEL",</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"myrRED",</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"unjack",</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"Province"</v>
      </c>
      <c r="GS5" s="48" t="str">
        <f>SUBSTITUTE("["&amp;_xlfn.CONCAT(CW5:GN5)&amp;"]",",]","]")</f>
        <v>["5+Colo","lets08","startM","year19","smallc","NoBand","Diagon","Crosse","Animal","Canton","NO_YEL","myrRED","unjack","NoStar"]</v>
      </c>
      <c r="GT5" s="48" t="str">
        <f>IF(BL5&lt;&gt;"",CHAR(34)&amp;"cl_"&amp;BL5&amp;CHAR(34)&amp;",","")</f>
        <v>"cl_RED",</v>
      </c>
      <c r="GU5" s="48" t="str">
        <f>IF(BM5&lt;&gt;"",CHAR(34)&amp;"cl_"&amp;BM5&amp;CHAR(34)&amp;",","")</f>
        <v>"cl_WHI",</v>
      </c>
      <c r="GV5" s="48" t="str">
        <f>IF(BN5&lt;&gt;"",CHAR(34)&amp;"cl_"&amp;BN5&amp;CHAR(34)&amp;",","")</f>
        <v>"cl_BLU",</v>
      </c>
      <c r="GW5" s="48" t="str">
        <f>IF(BO5&lt;&gt;"",CHAR(34)&amp;"cl_"&amp;BO5&amp;CHAR(34)&amp;",","")</f>
        <v>"cl_GRE",</v>
      </c>
      <c r="GX5" s="48" t="str">
        <f>IF(BP5&lt;&gt;"",CHAR(34)&amp;"cl_"&amp;BP5&amp;CHAR(34)&amp;",","")</f>
        <v>"cl_BRO",</v>
      </c>
      <c r="GY5" s="48" t="str">
        <f>IF(BQ5&lt;&gt;"",CHAR(34)&amp;"cl_"&amp;BQ5&amp;CHAR(34)&amp;",","")</f>
        <v>"cl_BLA",</v>
      </c>
      <c r="GZ5" s="48" t="str">
        <f>IF(BR5&lt;&gt;"",CHAR(34)&amp;"cl_"&amp;BR5&amp;CHAR(34)&amp;",","")</f>
        <v/>
      </c>
      <c r="HA5" s="48" t="str">
        <f>IF(BS5&lt;&gt;"",CHAR(34)&amp;"cl_"&amp;BS5&amp;CHAR(34)&amp;",","")</f>
        <v/>
      </c>
      <c r="HB5" s="48" t="str">
        <f>IF(BT5&lt;&gt;"",CHAR(34)&amp;"cl_"&amp;BT5&amp;CHAR(34)&amp;",","")</f>
        <v/>
      </c>
      <c r="HC5" s="48" t="str">
        <f>SUBSTITUTE("["&amp;_xlfn.CONCAT(GT5:HB5)&amp;"]",",]","]")</f>
        <v>["cl_RED","cl_WHI","cl_BLU","cl_GRE","cl_BRO","cl_BLA"]</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{couname:"[CAN] Manitoba",year:"1965 ",region:"rgn_North America",Colors:["cl_RED","cl_WHI","cl_BLU","cl_GRE","cl_BRO","cl_BLA"],Items:["5+Colo","lets08","startM","year19","smallc","NoBand","Diagon","Crosse","Animal","Canton","NO_YEL","myrRED","unjack","NoStar"],Flag:"https://upload.wikimedia.org/wikipedia/commons/thumb/c/c4/Flag_of_Manitoba.svg/640px-Flag_of_Manitoba.svg.png",HDFlag:"https://upload.wikimedia.org/wikipedia/commons/thumb/c/c4/Flag_of_Manitoba.svg/2560px-Flag_of_Manitoba.svg.png",type:"Province", describe: "\nThe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 isnew:".", links: "https://en.wikipedia.org/wiki/Flag_of_Manitoba"},</v>
      </c>
      <c r="HG5" s="73" t="str">
        <f>"{couname:"&amp;CT5&amp;(IF(HK5&lt;&gt;"",",subtype:"&amp;CHAR(34)&amp;HK5&amp;CHAR(34),""))&amp;",year:"&amp;HJ5&amp;",region:"&amp;CU5&amp;",Colors:"&amp;HC5&amp;",Items:"&amp;GS5&amp;",Flag:"&amp;CV5&amp;",HDFlag:"&amp;CHAR(34)&amp;E5&amp;CHAR(34)&amp;",type:"&amp;GP5&amp;", describe: "&amp;HI5&amp;", links: "&amp;HL5&amp;"},"</f>
        <v>{couname:"[CAN] Manitoba",year:"1965 ",region:"rgn_North America",Colors:["cl_RED","cl_WHI","cl_BLU","cl_GRE","cl_BRO","cl_BLA"],Items:["5+Colo","lets08","startM","year19","smallc","NoBand","Diagon","Crosse","Animal","Canton","NO_YEL","myrRED","unjack","NoStar"],Flag:"https://upload.wikimedia.org/wikipedia/commons/thumb/c/c4/Flag_of_Manitoba.svg/640px-Flag_of_Manitoba.svg.png",HDFlag:"https://upload.wikimedia.org/wikipedia/commons/thumb/c/c4/Flag_of_Manitoba.svg/2560px-Flag_of_Manitoba.svg.png",type:"Province", describe: "\nThe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 links: "https://en.wikipedia.org/wiki/Flag_of_Manitoba"},</v>
      </c>
      <c r="HH5" s="48" t="str">
        <f>IF(P5&lt;&gt;"",CHAR(34)&amp;"\n"&amp;P5&amp;CHAR(34),CHAR(34)&amp;CHAR(34))</f>
        <v>"\nThe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v>
      </c>
      <c r="HI5" s="48" t="str">
        <f>IF(J5=0,CHAR(34)&amp;CHAR(34),HH5)</f>
        <v>"\nThe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v>
      </c>
      <c r="HJ5" s="48" t="str">
        <f>CHAR(34)&amp;O5&amp;CHAR(34)</f>
        <v>"1965 "</v>
      </c>
      <c r="HL5" s="48" t="str">
        <f>CHAR(34)&amp;I5&amp;CHAR(34)</f>
        <v>"https://en.wikipedia.org/wiki/Flag_of_Manitoba"</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{"couname":"[CAN] Manitoba","year":"1965 ","region":"rgn_North America","Colors":["cl_RED","cl_WHI","cl_BLU","cl_GRE","cl_BRO","cl_BLA"],"Items":["5+Colo","lets08","startM","year19","smallc","NoBand","Diagon","Crosse","Animal","Canton","NO_YEL","myrRED","unjack","NoStar"],"Flag":"https://upload.wikimedia.org/wikipedia/commons/thumb/c/c4/Flag_of_Manitoba.svg/640px-Flag_of_Manitoba.svg.png","HDFlag":"https://upload.wikimedia.org/wikipedia/commons/thumb/c/c4/Flag_of_Manitoba.svg/2560px-Flag_of_Manitoba.svg.png","type":"Province", "describe": "\nThe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 "isnew": ".", "links": "https://en.wikipedia.org/wiki/Flag_of_Manitoba"},</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{"couname":"[CAN] Manitoba","year":"1965 ","region":"rgn_North America","Colors":["cl_RED","cl_WHI","cl_BLU","cl_GRE","cl_BRO","cl_BLA"],"Items":["5+Colo","lets08","startM","year19","smallc","NoBand","Diagon","Crosse","Animal","Canton","NO_YEL","myrRED","unjack","NoStar"],"Flag":"https://upload.wikimedia.org/wikipedia/commons/thumb/c/c4/Flag_of_Manitoba.svg/640px-Flag_of_Manitoba.svg.png","HDFlag":"https://upload.wikimedia.org/wikipedia/commons/thumb/c/c4/Flag_of_Manitoba.svg/2560px-Flag_of_Manitoba.svg.png","type":"Province", "describe": "\nThe bison evokes the Indigenous peoples living in the province, such as the Assiniboine and the Cree. Bison was an integral part of their livelihood, serving as a source of food and clothing. The Cross of Saint George alludes to the patron saint of England, as well as to the arms of the Hudson's Bay Company (HBC), which ruled over the land that is now Manitoba. The Red Ensign is a conspicuous symbol of Great Britain, Canada's mother country.", "isnew": ".", "links": "https://en.wikipedia.org/wiki/Flag_of_Manitoba"},</v>
      </c>
      <c r="HO5" s="75"/>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t="s">
        <v>164</v>
      </c>
      <c r="IB5" s="6"/>
      <c r="IC5" s="77"/>
      <c r="ID5" s="77"/>
      <c r="IE5" s="77"/>
      <c r="IF5" s="77"/>
      <c r="IG5" s="77"/>
      <c r="IH5" s="77"/>
      <c r="II5" s="77"/>
      <c r="IJ5" s="77"/>
      <c r="IK5" s="77"/>
      <c r="IL5" s="48">
        <f>SUM(IC5:IK5)</f>
        <v>0</v>
      </c>
      <c r="IM5" s="45">
        <f>COUNTIF(IC5:IK5,"&gt;0")-CG5</f>
        <v>-6</v>
      </c>
      <c r="IN5" s="78" t="str">
        <f>"http://mkweb.bcgsc.ca/color-summarizer/?url="&amp;D5&amp;"&amp;precision=low&amp;num_clusters="&amp;CG5&amp;"&amp;text=1"</f>
        <v>http://mkweb.bcgsc.ca/color-summarizer/?url=https://upload.wikimedia.org/wikipedia/commons/thumb/c/c4/Flag_of_Manitoba.svg/640px-Flag_of_Manitoba.svg.png&amp;precision=low&amp;num_clusters=6&amp;text=1</v>
      </c>
      <c r="IO5" s="48" t="str">
        <f>IF(HP5&lt;&gt;"",CHAR(34)&amp;"black"&amp;CHAR(34),"")</f>
        <v>"black"</v>
      </c>
      <c r="IP5" s="48" t="str">
        <f>IF(HQ5&lt;&gt;"",CHAR(34)&amp;"blue"&amp;CHAR(34),"")</f>
        <v>"blue"</v>
      </c>
      <c r="IQ5" s="48" t="str">
        <f>IF(HR5&lt;&gt;"",CHAR(34)&amp;"green"&amp;CHAR(34),"")</f>
        <v>"green"</v>
      </c>
      <c r="IR5" s="48" t="str">
        <f>IF(HS5&lt;&gt;"",CHAR(34)&amp;"red"&amp;CHAR(34),"")</f>
        <v>"red"</v>
      </c>
      <c r="IS5" s="48" t="str">
        <f>IF(HT5&lt;&gt;"",CHAR(34)&amp;"yellow"&amp;CHAR(34),"")</f>
        <v/>
      </c>
      <c r="IT5" s="48" t="str">
        <f>IF(HU5&lt;&gt;"",CHAR(34)&amp;"orange"&amp;CHAR(34),"")</f>
        <v/>
      </c>
      <c r="IU5" s="48" t="str">
        <f>IF(HV5&lt;&gt;"",CHAR(34)&amp;"brown"&amp;CHAR(34),"")</f>
        <v>"brown"</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{"url":"http://mkweb.bcgsc.ca/color-summarizer/?url=https://upload.wikimedia.org/wikipedia/commons/thumb/c/c4/Flag_of_Manitoba.svg/640px-Flag_of_Manitoba.svg.png&amp;precision=low&amp;num_clusters=6&amp;text=1","name":"[CAN] Manitoba"},</v>
      </c>
      <c r="IY5" s="48">
        <v>357</v>
      </c>
    </row>
    <row r="6" spans="1:259" s="48" customFormat="1" ht="38.4" customHeight="1" thickBot="1" x14ac:dyDescent="0.35">
      <c r="A6" s="79" t="s">
        <v>1830</v>
      </c>
      <c r="B6" s="40" t="e" vm="25">
        <v>#VALUE!</v>
      </c>
      <c r="C6" s="41">
        <v>2</v>
      </c>
      <c r="D6" s="42" t="s">
        <v>1831</v>
      </c>
      <c r="E6" s="43" t="s">
        <v>1832</v>
      </c>
      <c r="F6" s="44" t="s">
        <v>163</v>
      </c>
      <c r="G6" s="45">
        <f>COUNTIF($A$1:$A$8323,A6)</f>
        <v>1</v>
      </c>
      <c r="H6" s="46"/>
      <c r="I6" s="47" t="s">
        <v>1833</v>
      </c>
      <c r="J6" s="48" t="str">
        <f>""</f>
        <v/>
      </c>
      <c r="K6" s="49"/>
      <c r="L6" s="50"/>
      <c r="M6" s="50"/>
      <c r="N6" s="51" t="s">
        <v>231</v>
      </c>
      <c r="O6" s="52" t="s">
        <v>188</v>
      </c>
      <c r="P6" s="53" t="s">
        <v>1834</v>
      </c>
      <c r="Q6" s="54">
        <v>2</v>
      </c>
      <c r="R6" s="55" t="s">
        <v>231</v>
      </c>
      <c r="S6" s="56">
        <v>5</v>
      </c>
      <c r="T6" s="57" t="s">
        <v>164</v>
      </c>
      <c r="U6" s="58" t="s">
        <v>164</v>
      </c>
      <c r="V6" s="58" t="s">
        <v>165</v>
      </c>
      <c r="W6" s="58" t="s">
        <v>164</v>
      </c>
      <c r="X6" s="58" t="s">
        <v>164</v>
      </c>
      <c r="Y6" s="58" t="s">
        <v>1835</v>
      </c>
      <c r="Z6" s="58" t="s">
        <v>164</v>
      </c>
      <c r="AA6" s="58" t="s">
        <v>164</v>
      </c>
      <c r="AB6" s="58" t="s">
        <v>164</v>
      </c>
      <c r="AC6" s="58" t="s">
        <v>164</v>
      </c>
      <c r="AD6" s="58" t="s">
        <v>164</v>
      </c>
      <c r="AE6" s="58" t="s">
        <v>164</v>
      </c>
      <c r="AF6" s="59" t="s">
        <v>164</v>
      </c>
      <c r="AG6" s="59" t="s">
        <v>165</v>
      </c>
      <c r="AH6" s="59" t="s">
        <v>164</v>
      </c>
      <c r="AI6" s="59" t="s">
        <v>164</v>
      </c>
      <c r="AJ6" s="59" t="s">
        <v>164</v>
      </c>
      <c r="AK6" s="59" t="s">
        <v>164</v>
      </c>
      <c r="AL6" s="59" t="s">
        <v>165</v>
      </c>
      <c r="AM6" s="59" t="s">
        <v>164</v>
      </c>
      <c r="AN6" s="59" t="s">
        <v>164</v>
      </c>
      <c r="AO6" s="59" t="s">
        <v>164</v>
      </c>
      <c r="AP6" s="59" t="s">
        <v>165</v>
      </c>
      <c r="AQ6" s="59" t="s">
        <v>164</v>
      </c>
      <c r="AR6" s="59" t="s">
        <v>164</v>
      </c>
      <c r="AS6" s="59" t="s">
        <v>165</v>
      </c>
      <c r="AT6" s="60">
        <v>0</v>
      </c>
      <c r="AU6" s="59" t="s">
        <v>166</v>
      </c>
      <c r="AV6" s="59" t="str">
        <f>IF(LEFT(A6,1)="[",LEFT(A6,5)&amp;AU6&amp;A6,"")</f>
        <v>[CAN]Province[CAN] New Brunswick</v>
      </c>
      <c r="AW6" s="59" t="str">
        <f>C6&amp;H6&amp;A6</f>
        <v>2[CAN] New Brunswick</v>
      </c>
      <c r="AX6" s="61"/>
      <c r="AY6" s="61"/>
      <c r="AZ6" s="62"/>
      <c r="BA6" s="62"/>
      <c r="BB6" s="62"/>
      <c r="BC6" s="63"/>
      <c r="BD6" s="64" t="s">
        <v>155</v>
      </c>
      <c r="BE6" s="47"/>
      <c r="BF6" s="64" t="s">
        <v>154</v>
      </c>
      <c r="BG6" s="64" t="s">
        <v>155</v>
      </c>
      <c r="BH6" s="64" t="s">
        <v>152</v>
      </c>
      <c r="BI6" s="64"/>
      <c r="BJ6" s="64"/>
      <c r="BK6" s="47"/>
      <c r="BL6" s="64" t="s">
        <v>154</v>
      </c>
      <c r="BM6" s="64" t="s">
        <v>155</v>
      </c>
      <c r="BN6" s="64" t="s">
        <v>152</v>
      </c>
      <c r="BO6" s="64" t="s">
        <v>159</v>
      </c>
      <c r="BP6" s="64" t="s">
        <v>151</v>
      </c>
      <c r="BQ6" s="64"/>
      <c r="BR6" s="64"/>
      <c r="BS6" s="64"/>
      <c r="BT6" s="64"/>
      <c r="BU6" s="65"/>
      <c r="BV6" s="66"/>
      <c r="BW6" s="66">
        <v>0</v>
      </c>
      <c r="BX6" s="47"/>
      <c r="CB6" s="6"/>
      <c r="CC6" s="6"/>
      <c r="CD6" s="67">
        <v>0</v>
      </c>
      <c r="CE6" s="67">
        <v>0</v>
      </c>
      <c r="CF6" s="67" t="e">
        <v>#REF!</v>
      </c>
      <c r="CG6" s="68" cm="1">
        <f t="array" ref="CG6">SUMPRODUCT(--(LEN(TRIM(BL6:BT6))&gt;0))</f>
        <v>5</v>
      </c>
      <c r="CH6" s="59" t="str">
        <f>IF(CG6=2,"y","n")</f>
        <v>n</v>
      </c>
      <c r="CI6" s="59" t="str">
        <f>IF(CG6=3,"y","n")</f>
        <v>n</v>
      </c>
      <c r="CJ6" s="59" t="str">
        <f>IF(CG6=4,"y","n")</f>
        <v>n</v>
      </c>
      <c r="CK6" s="59" t="str">
        <f>IF(CG6&gt;4,"y","n")</f>
        <v>y</v>
      </c>
      <c r="CL6" s="59" t="str">
        <f>IF(S6=0,"y","n")</f>
        <v>n</v>
      </c>
      <c r="CM6" s="59" t="str">
        <f>IF(S6=2,"y","n")</f>
        <v>n</v>
      </c>
      <c r="CN6" s="59" t="str">
        <f>IF(S6=3,"y","n")</f>
        <v>n</v>
      </c>
      <c r="CO6" s="59" t="str">
        <f>IF(S6&gt;=4,"y","n")</f>
        <v>y</v>
      </c>
      <c r="CP6" s="59" t="str">
        <f>IF(AT6=0,"y","n")</f>
        <v>y</v>
      </c>
      <c r="CQ6" s="59" t="str">
        <f>IF(AT6=1,"y","n")</f>
        <v>n</v>
      </c>
      <c r="CR6" s="59" t="str">
        <f>IF(AT6=2,"y","n")</f>
        <v>n</v>
      </c>
      <c r="CS6" s="59" t="str">
        <f>IF(AT6&gt;=3,"y","n")</f>
        <v>n</v>
      </c>
      <c r="CT6" s="69" t="str">
        <f>CHAR(34)&amp;A6&amp;CHAR(34)</f>
        <v>"[CAN] New Brunswick"</v>
      </c>
      <c r="CU6" s="70" t="str">
        <f>CHAR(34)&amp;"rgn_"&amp;R6&amp;CHAR(34)</f>
        <v>"rgn_North America"</v>
      </c>
      <c r="CV6" s="48" t="str">
        <f>CHAR(34)&amp;D6&amp;CHAR(34)</f>
        <v>"https://upload.wikimedia.org/wikipedia/commons/thumb/f/fb/Flag_of_New_Brunswick.svg/640px-Flag_of_New_Brunswick.svg.png"</v>
      </c>
      <c r="CW6" s="48" t="str">
        <f>IF(CH6="y",CHAR(34)&amp;CH$1&amp;CHAR(34)&amp;",","")</f>
        <v/>
      </c>
      <c r="CX6" s="48" t="str">
        <f>IF(CI6="y",CHAR(34)&amp;CI$1&amp;CHAR(34)&amp;",","")</f>
        <v/>
      </c>
      <c r="CY6" s="48" t="str">
        <f>IF(CJ6="y",CHAR(34)&amp;CJ$1&amp;CHAR(34)&amp;",","")</f>
        <v/>
      </c>
      <c r="CZ6" s="48" t="str">
        <f>IF(CK6="y",CHAR(34)&amp;CK$1&amp;CHAR(34)&amp;",","")</f>
        <v>"5+Colo",</v>
      </c>
      <c r="DA6" s="48" t="str">
        <f>IF(Q6&gt;1,CHAR(34)&amp;"words2"&amp;CHAR(34)&amp;",","")</f>
        <v>"words2",</v>
      </c>
      <c r="DB6" s="48" t="str">
        <f>IF(Q6&gt;2,CHAR(34)&amp;"words3"&amp;CHAR(34)&amp;",","")</f>
        <v/>
      </c>
      <c r="DC6" s="48" t="str">
        <f>IF(Q6=2,CHAR(34)&amp;"exact2"&amp;CHAR(34)&amp;",","")</f>
        <v>"exact2",</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"lets12",</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"startN",</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"with_w",</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"year19",</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8" t="str">
        <f>IF(IA6&lt;&gt;"",(IF(IA6="y",CHAR(34)&amp;"largec"&amp;CHAR(34)&amp;",",CHAR(34)&amp;"smallc"&amp;CHAR(34)&amp;",")),"")</f>
        <v/>
      </c>
      <c r="DW6" s="48" t="str">
        <f>IF(CL6="y",CHAR(34)&amp;CL$1&amp;CHAR(34)&amp;",","")</f>
        <v/>
      </c>
      <c r="DX6" s="48" t="str">
        <f>IF(CM6="y",CHAR(34)&amp;CM$1&amp;CHAR(34)&amp;",","")</f>
        <v/>
      </c>
      <c r="DY6" s="48" t="str">
        <f>IF(CN6="y",CHAR(34)&amp;CN$1&amp;CHAR(34)&amp;",","")</f>
        <v/>
      </c>
      <c r="DZ6" s="48" t="str">
        <f>IF(CO6="y",CHAR(34)&amp;CO$1&amp;CHAR(34)&amp;",","")</f>
        <v>"4+Band",</v>
      </c>
      <c r="EA6" s="48" t="str">
        <f>IF(T6="y",CHAR(34)&amp;T$1&amp;CHAR(34)&amp;",","")</f>
        <v/>
      </c>
      <c r="EB6" s="48" t="str">
        <f>IF(U6="y",CHAR(34)&amp;U$1&amp;CHAR(34)&amp;",","")</f>
        <v/>
      </c>
      <c r="EC6" s="48" t="str">
        <f>IF(V6="y",CHAR(34)&amp;V$1&amp;CHAR(34)&amp;",","")</f>
        <v>"Horizo",</v>
      </c>
      <c r="ED6" s="48" t="str">
        <f>IF(W6="y",CHAR(34)&amp;W$1&amp;CHAR(34)&amp;",","")</f>
        <v/>
      </c>
      <c r="EE6" s="48" t="str">
        <f>IF(X6="y",CHAR(34)&amp;X$1&amp;CHAR(34)&amp;",","")</f>
        <v/>
      </c>
      <c r="EF6" s="48" t="str">
        <f>IF(AND(Y6&lt;&gt;"n",Y6&lt;&gt;""),CHAR(34)&amp;Y$1&amp;CHAR(34)&amp;",","")</f>
        <v>"Animal",</v>
      </c>
      <c r="EG6" s="48" t="str">
        <f>IF(Z6="y",CHAR(34)&amp;Z$1&amp;CHAR(34)&amp;",","")</f>
        <v/>
      </c>
      <c r="EH6" s="48" t="str">
        <f>IF(AA6="y",CHAR(34)&amp;AA$1&amp;CHAR(34)&amp;",","")</f>
        <v/>
      </c>
      <c r="EI6" s="48" t="str">
        <f>IF(AB6="y",CHAR(34)&amp;AB$1&amp;CHAR(34)&amp;",","")</f>
        <v/>
      </c>
      <c r="EJ6" s="48" t="str">
        <f>IF(AC6="y",CHAR(34)&amp;AC$1&amp;CHAR(34)&amp;",","")</f>
        <v/>
      </c>
      <c r="EK6" s="48" t="str">
        <f>IF(AD6="y",CHAR(34)&amp;AD$1&amp;CHAR(34)&amp;",","")</f>
        <v/>
      </c>
      <c r="EL6" s="48" t="str">
        <f>IF(AE6="y",CHAR(34)&amp;AE$1&amp;CHAR(34)&amp;",","")</f>
        <v/>
      </c>
      <c r="EM6" s="48" t="str">
        <f>IF(AF6="y",CHAR(34)&amp;AF$1&amp;CHAR(34)&amp;",","")</f>
        <v/>
      </c>
      <c r="EN6" s="48" t="str">
        <f>IF(AG6="y",CHAR(34)&amp;AG$1&amp;CHAR(34)&amp;",","")</f>
        <v>"Unequa",</v>
      </c>
      <c r="EO6" s="48" t="str">
        <f>IF(AH6="y",CHAR(34)&amp;AH$1&amp;CHAR(34)&amp;",","")</f>
        <v/>
      </c>
      <c r="EP6" s="48" t="str">
        <f>IF(AI6="y",CHAR(34)&amp;AI$1&amp;CHAR(34)&amp;",","")</f>
        <v/>
      </c>
      <c r="EQ6" s="48" t="str">
        <f>IF(AJ6="y",CHAR(34)&amp;AJ$1&amp;CHAR(34)&amp;",","")</f>
        <v/>
      </c>
      <c r="ER6" s="48" t="str">
        <f>IF(AK6="y",CHAR(34)&amp;AK$1&amp;CHAR(34)&amp;",","")</f>
        <v/>
      </c>
      <c r="ES6" s="48" t="str">
        <f>IF(AL6="y",CHAR(34)&amp;AL$1&amp;CHAR(34)&amp;",","")</f>
        <v>"Wavess",</v>
      </c>
      <c r="ET6" s="48" t="str">
        <f>IF(AM6="y",CHAR(34)&amp;AM$1&amp;CHAR(34)&amp;",","")</f>
        <v/>
      </c>
      <c r="EU6" s="48" t="str">
        <f>IF(AN6="y",CHAR(34)&amp;AN$1&amp;CHAR(34)&amp;",","")</f>
        <v/>
      </c>
      <c r="EV6" s="48" t="str">
        <f>IF(AO6="y",CHAR(34)&amp;AO$1&amp;CHAR(34)&amp;",","")</f>
        <v/>
      </c>
      <c r="EW6" s="48" t="str">
        <f>IF(AP6="y",CHAR(34)&amp;AP$1&amp;CHAR(34)&amp;",","")</f>
        <v>"Ships!",</v>
      </c>
      <c r="EX6" s="48" t="str">
        <f>IF(AQ6="y",CHAR(34)&amp;AQ$1&amp;CHAR(34)&amp;",","")</f>
        <v/>
      </c>
      <c r="EY6" s="48" t="str">
        <f>IF(AR6="y",CHAR(34)&amp;AR$1&amp;CHAR(34)&amp;",","")</f>
        <v/>
      </c>
      <c r="EZ6" s="48" t="str">
        <f>IF(AS6="y",CHAR(34)&amp;AS$1&amp;CHAR(34)&amp;",","")</f>
        <v>"Waters",</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"NO_GRE",</v>
      </c>
      <c r="FI6" s="48" t="str">
        <f>IF(COUNTIF(BL6:BT6,"YEL")=0,CHAR(34)&amp;"NO_YEL"&amp;CHAR(34)&amp;",", "")</f>
        <v/>
      </c>
      <c r="FJ6" s="48" t="str">
        <f>IF(COUNTIF(BL6:BT6,"BLA")=0,CHAR(34)&amp;"NO_BLA"&amp;CHAR(34)&amp;",", "")</f>
        <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"001RED",</v>
      </c>
      <c r="FR6" s="48" t="str">
        <f>IF(LEN(BG6)=3,CHAR(34)&amp;"002"&amp;BG6&amp;CHAR(34)&amp;",","")</f>
        <v>"002YEL",</v>
      </c>
      <c r="FS6" s="48" t="str">
        <f>IF(LEN(BH6)=3,CHAR(34)&amp;"003"&amp;BH6&amp;CHAR(34)&amp;",","")</f>
        <v>"003BLU",</v>
      </c>
      <c r="FT6" s="48" t="str">
        <f>CHAR(34)&amp;"myr"&amp;BD6&amp;CHAR(34)&amp;","</f>
        <v>"myrYEL",</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"Province"</v>
      </c>
      <c r="GS6" s="48" t="str">
        <f>SUBSTITUTE("["&amp;_xlfn.CONCAT(CW6:GN6)&amp;"]",",]","]")</f>
        <v>["5+Colo","words2","exact2","lets12","startN","with_w","year19","allhor","4+Band","Horizo","Animal","Unequa","Wavess","Ships!","Waters","NO_GRE","001RED","002YEL","003BLU","myrYEL","NoStar"]</v>
      </c>
      <c r="GT6" s="48" t="str">
        <f>IF(BL6&lt;&gt;"",CHAR(34)&amp;"cl_"&amp;BL6&amp;CHAR(34)&amp;",","")</f>
        <v>"cl_RED",</v>
      </c>
      <c r="GU6" s="48" t="str">
        <f>IF(BM6&lt;&gt;"",CHAR(34)&amp;"cl_"&amp;BM6&amp;CHAR(34)&amp;",","")</f>
        <v>"cl_YEL",</v>
      </c>
      <c r="GV6" s="48" t="str">
        <f>IF(BN6&lt;&gt;"",CHAR(34)&amp;"cl_"&amp;BN6&amp;CHAR(34)&amp;",","")</f>
        <v>"cl_BLU",</v>
      </c>
      <c r="GW6" s="48" t="str">
        <f>IF(BO6&lt;&gt;"",CHAR(34)&amp;"cl_"&amp;BO6&amp;CHAR(34)&amp;",","")</f>
        <v>"cl_WHI",</v>
      </c>
      <c r="GX6" s="48" t="str">
        <f>IF(BP6&lt;&gt;"",CHAR(34)&amp;"cl_"&amp;BP6&amp;CHAR(34)&amp;",","")</f>
        <v>"cl_BLA",</v>
      </c>
      <c r="GY6" s="48" t="str">
        <f>IF(BQ6&lt;&gt;"",CHAR(34)&amp;"cl_"&amp;BQ6&amp;CHAR(34)&amp;",","")</f>
        <v/>
      </c>
      <c r="GZ6" s="48" t="str">
        <f>IF(BR6&lt;&gt;"",CHAR(34)&amp;"cl_"&amp;BR6&amp;CHAR(34)&amp;",","")</f>
        <v/>
      </c>
      <c r="HA6" s="48" t="str">
        <f>IF(BS6&lt;&gt;"",CHAR(34)&amp;"cl_"&amp;BS6&amp;CHAR(34)&amp;",","")</f>
        <v/>
      </c>
      <c r="HB6" s="48" t="str">
        <f>IF(BT6&lt;&gt;"",CHAR(34)&amp;"cl_"&amp;BT6&amp;CHAR(34)&amp;",","")</f>
        <v/>
      </c>
      <c r="HC6" s="48" t="str">
        <f>SUBSTITUTE("["&amp;_xlfn.CONCAT(GT6:HB6)&amp;"]",",]","]")</f>
        <v>["cl_RED","cl_YEL","cl_BLU","cl_WHI","cl_BLA"]</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{couname:"[CAN] New Brunswick",year:"1965 ",region:"rgn_North America",Colors:["cl_RED","cl_YEL","cl_BLU","cl_WHI","cl_BLA"],Items:["5+Colo","words2","exact2","lets12","startN","with_w","year19","allhor","4+Band","Horizo","Animal","Unequa","Wavess","Ships!","Waters","NO_GRE","001RED","002YEL","003BLU","myrYEL","NoStar"],Flag:"https://upload.wikimedia.org/wikipedia/commons/thumb/f/fb/Flag_of_New_Brunswick.svg/640px-Flag_of_New_Brunswick.svg.png",HDFlag:"https://upload.wikimedia.org/wikipedia/commons/thumb/f/fb/Flag_of_New_Brunswick.svg/2560px-Flag_of_New_Brunswick.svg.png",type:"Province", describe: "\nNew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 isnew:".", links: "https://www.canada.ca/en/canadian-heritage/services/provincial-territorial-symbols-canada/new-brunswick.html"},</v>
      </c>
      <c r="HG6" s="73" t="str">
        <f>"{couname:"&amp;CT6&amp;(IF(HK6&lt;&gt;"",",subtype:"&amp;CHAR(34)&amp;HK6&amp;CHAR(34),""))&amp;",year:"&amp;HJ6&amp;",region:"&amp;CU6&amp;",Colors:"&amp;HC6&amp;",Items:"&amp;GS6&amp;",Flag:"&amp;CV6&amp;",HDFlag:"&amp;CHAR(34)&amp;E6&amp;CHAR(34)&amp;",type:"&amp;GP6&amp;", describe: "&amp;HI6&amp;", links: "&amp;HL6&amp;"},"</f>
        <v>{couname:"[CAN] New Brunswick",year:"1965 ",region:"rgn_North America",Colors:["cl_RED","cl_YEL","cl_BLU","cl_WHI","cl_BLA"],Items:["5+Colo","words2","exact2","lets12","startN","with_w","year19","allhor","4+Band","Horizo","Animal","Unequa","Wavess","Ships!","Waters","NO_GRE","001RED","002YEL","003BLU","myrYEL","NoStar"],Flag:"https://upload.wikimedia.org/wikipedia/commons/thumb/f/fb/Flag_of_New_Brunswick.svg/640px-Flag_of_New_Brunswick.svg.png",HDFlag:"https://upload.wikimedia.org/wikipedia/commons/thumb/f/fb/Flag_of_New_Brunswick.svg/2560px-Flag_of_New_Brunswick.svg.png",type:"Province", describe: "\nNew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 links: "https://www.canada.ca/en/canadian-heritage/services/provincial-territorial-symbols-canada/new-brunswick.html"},</v>
      </c>
      <c r="HH6" s="48" t="str">
        <f>IF(P6&lt;&gt;"",CHAR(34)&amp;"\n"&amp;P6&amp;CHAR(34),CHAR(34)&amp;CHAR(34))</f>
        <v>"\nNew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v>
      </c>
      <c r="HI6" s="48" t="str">
        <f>IF(J6=0,CHAR(34)&amp;CHAR(34),HH6)</f>
        <v>"\nNew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v>
      </c>
      <c r="HJ6" s="48" t="str">
        <f>CHAR(34)&amp;O6&amp;CHAR(34)</f>
        <v>"1965 "</v>
      </c>
      <c r="HL6" s="48" t="str">
        <f>CHAR(34)&amp;I6&amp;CHAR(34)</f>
        <v>"https://www.canada.ca/en/canadian-heritage/services/provincial-territorial-symbols-canada/new-brunswick.html"</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{"couname":"[CAN] New Brunswick","year":"1965 ","region":"rgn_North America","Colors":["cl_RED","cl_YEL","cl_BLU","cl_WHI","cl_BLA"],"Items":["5+Colo","words2","exact2","lets12","startN","with_w","year19","allhor","4+Band","Horizo","Animal","Unequa","Wavess","Ships!","Waters","NO_GRE","001RED","002YEL","003BLU","myrYEL","NoStar"],"Flag":"https://upload.wikimedia.org/wikipedia/commons/thumb/f/fb/Flag_of_New_Brunswick.svg/640px-Flag_of_New_Brunswick.svg.png","HDFlag":"https://upload.wikimedia.org/wikipedia/commons/thumb/f/fb/Flag_of_New_Brunswick.svg/2560px-Flag_of_New_Brunswick.svg.png","type":"Province", "describe": "\nNew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 "isnew": ".", "links": "https://www.canada.ca/en/canadian-heritage/services/provincial-territorial-symbols-canada/new-brunswick.html"},</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{"couname":"[CAN] New Brunswick","year":"1965 ","region":"rgn_North America","Colors":["cl_RED","cl_YEL","cl_BLU","cl_WHI","cl_BLA"],"Items":["5+Colo","words2","exact2","lets12","startN","with_w","year19","allhor","4+Band","Horizo","Animal","Unequa","Wavess","Ships!","Waters","NO_GRE","001RED","002YEL","003BLU","myrYEL","NoStar"],"Flag":"https://upload.wikimedia.org/wikipedia/commons/thumb/f/fb/Flag_of_New_Brunswick.svg/640px-Flag_of_New_Brunswick.svg.png","HDFlag":"https://upload.wikimedia.org/wikipedia/commons/thumb/f/fb/Flag_of_New_Brunswick.svg/2560px-Flag_of_New_Brunswick.svg.png","type":"Province", "describe": "\nNew Brunswick takes its name from the Duchy of Brunswick in Germany, which in 1784 – the year the province was established – was in the possession of King George III. The arms of Brunswick consist of two gold lions on a red field, and the arms of the King contained the three gold lions of England. The gold lion in the flag therefore reflects New Brunswick's relationship both to the Duchy of Brunswick and England. The galley is the conventional heraldic representation of a ship and reflects the two principal economic activities, shipping and shipbuilding, carried on in New Brunswick when the coat of arms was assigned.", "isnew": ".", "links": "https://www.canada.ca/en/canadian-heritage/services/provincial-territorial-symbols-canada/new-brunswick.html"},</v>
      </c>
      <c r="HO6" s="75"/>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SUM(IC6:IK6)</f>
        <v>0</v>
      </c>
      <c r="IM6" s="45">
        <f>COUNTIF(IC6:IK6,"&gt;0")-CG6</f>
        <v>-5</v>
      </c>
      <c r="IN6" s="78" t="str">
        <f>"http://mkweb.bcgsc.ca/color-summarizer/?url="&amp;D6&amp;"&amp;precision=low&amp;num_clusters="&amp;CG6&amp;"&amp;text=1"</f>
        <v>http://mkweb.bcgsc.ca/color-summarizer/?url=https://upload.wikimedia.org/wikipedia/commons/thumb/f/fb/Flag_of_New_Brunswick.svg/640px-Flag_of_New_Brunswick.svg.png&amp;precision=low&amp;num_clusters=5&amp;text=1</v>
      </c>
      <c r="IO6" s="48" t="str">
        <f>IF(HP6&lt;&gt;"",CHAR(34)&amp;"black"&amp;CHAR(34),"")</f>
        <v>"black"</v>
      </c>
      <c r="IP6" s="48" t="str">
        <f>IF(HQ6&lt;&gt;"",CHAR(34)&amp;"blue"&amp;CHAR(34),"")</f>
        <v>"blue"</v>
      </c>
      <c r="IQ6" s="48" t="str">
        <f>IF(HR6&lt;&gt;"",CHAR(34)&amp;"green"&amp;CHAR(34),"")</f>
        <v/>
      </c>
      <c r="IR6" s="48" t="str">
        <f>IF(HS6&lt;&gt;"",CHAR(34)&amp;"red"&amp;CHAR(34),"")</f>
        <v>"red"</v>
      </c>
      <c r="IS6" s="48" t="str">
        <f>IF(HT6&lt;&gt;"",CHAR(34)&amp;"yellow"&amp;CHAR(34),"")</f>
        <v>"yellow"</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{"url":"http://mkweb.bcgsc.ca/color-summarizer/?url=https://upload.wikimedia.org/wikipedia/commons/thumb/f/fb/Flag_of_New_Brunswick.svg/640px-Flag_of_New_Brunswick.svg.png&amp;precision=low&amp;num_clusters=5&amp;text=1","name":"[CAN] New Brunswick"},</v>
      </c>
      <c r="IY6" s="48">
        <v>358</v>
      </c>
    </row>
    <row r="7" spans="1:259" s="48" customFormat="1" ht="38.4" customHeight="1" thickBot="1" x14ac:dyDescent="0.35">
      <c r="A7" s="79" t="s">
        <v>1836</v>
      </c>
      <c r="B7" s="40" t="e" vm="26">
        <v>#VALUE!</v>
      </c>
      <c r="C7" s="41">
        <v>2</v>
      </c>
      <c r="D7" s="42" t="s">
        <v>1837</v>
      </c>
      <c r="E7" s="43" t="s">
        <v>1838</v>
      </c>
      <c r="F7" s="44" t="s">
        <v>163</v>
      </c>
      <c r="G7" s="45">
        <f>COUNTIF($A$1:$A$8323,A7)</f>
        <v>1</v>
      </c>
      <c r="H7" s="46"/>
      <c r="I7" s="47" t="s">
        <v>1839</v>
      </c>
      <c r="J7" s="48" t="str">
        <f>""</f>
        <v/>
      </c>
      <c r="K7" s="49"/>
      <c r="L7" s="50"/>
      <c r="M7" s="50"/>
      <c r="N7" s="51" t="s">
        <v>231</v>
      </c>
      <c r="O7" s="52" t="s">
        <v>1477</v>
      </c>
      <c r="P7" s="53" t="s">
        <v>1840</v>
      </c>
      <c r="Q7" s="54">
        <v>3</v>
      </c>
      <c r="R7" s="55" t="s">
        <v>231</v>
      </c>
      <c r="S7" s="56">
        <v>3</v>
      </c>
      <c r="T7" s="57" t="s">
        <v>164</v>
      </c>
      <c r="U7" s="58" t="s">
        <v>164</v>
      </c>
      <c r="V7" s="58" t="s">
        <v>164</v>
      </c>
      <c r="W7" s="58" t="s">
        <v>165</v>
      </c>
      <c r="X7" s="58" t="s">
        <v>164</v>
      </c>
      <c r="Y7" s="58" t="s">
        <v>164</v>
      </c>
      <c r="Z7" s="58" t="s">
        <v>164</v>
      </c>
      <c r="AA7" s="58" t="s">
        <v>164</v>
      </c>
      <c r="AB7" s="58" t="s">
        <v>164</v>
      </c>
      <c r="AC7" s="58" t="s">
        <v>164</v>
      </c>
      <c r="AD7" s="58" t="s">
        <v>164</v>
      </c>
      <c r="AE7" s="58" t="s">
        <v>164</v>
      </c>
      <c r="AF7" s="59" t="s">
        <v>164</v>
      </c>
      <c r="AG7" s="59" t="s">
        <v>164</v>
      </c>
      <c r="AH7" s="59" t="s">
        <v>164</v>
      </c>
      <c r="AI7" s="59" t="s">
        <v>164</v>
      </c>
      <c r="AJ7" s="59" t="s">
        <v>164</v>
      </c>
      <c r="AK7" s="59" t="s">
        <v>165</v>
      </c>
      <c r="AL7" s="59" t="s">
        <v>164</v>
      </c>
      <c r="AM7" s="59" t="s">
        <v>164</v>
      </c>
      <c r="AN7" s="59" t="s">
        <v>164</v>
      </c>
      <c r="AO7" s="59" t="s">
        <v>164</v>
      </c>
      <c r="AP7" s="59" t="s">
        <v>164</v>
      </c>
      <c r="AQ7" s="59" t="s">
        <v>164</v>
      </c>
      <c r="AR7" s="59" t="s">
        <v>164</v>
      </c>
      <c r="AS7" s="59" t="s">
        <v>164</v>
      </c>
      <c r="AT7" s="60">
        <v>0</v>
      </c>
      <c r="AU7" s="59" t="s">
        <v>166</v>
      </c>
      <c r="AV7" s="59" t="str">
        <f>IF(LEFT(A7,1)="[",LEFT(A7,5)&amp;AU7&amp;A7,"")</f>
        <v>[CAN]Province[CAN] Newfoundland (Tricolour)</v>
      </c>
      <c r="AW7" s="59" t="str">
        <f>C7&amp;H7&amp;A7</f>
        <v>2[CAN] Newfoundland (Tricolour)</v>
      </c>
      <c r="AX7" s="61"/>
      <c r="AY7" s="61"/>
      <c r="AZ7" s="62"/>
      <c r="BA7" s="62"/>
      <c r="BB7" s="62"/>
      <c r="BC7" s="63"/>
      <c r="BD7" s="64" t="s">
        <v>168</v>
      </c>
      <c r="BE7" s="47"/>
      <c r="BF7" s="64" t="s">
        <v>153</v>
      </c>
      <c r="BG7" s="64" t="s">
        <v>159</v>
      </c>
      <c r="BH7" s="64" t="s">
        <v>158</v>
      </c>
      <c r="BI7" s="64"/>
      <c r="BJ7" s="64"/>
      <c r="BK7" s="47"/>
      <c r="BL7" s="64" t="s">
        <v>153</v>
      </c>
      <c r="BM7" s="64" t="s">
        <v>159</v>
      </c>
      <c r="BN7" s="64" t="s">
        <v>158</v>
      </c>
      <c r="BO7" s="64"/>
      <c r="BP7" s="64"/>
      <c r="BQ7" s="64"/>
      <c r="BR7" s="64"/>
      <c r="BS7" s="64"/>
      <c r="BT7" s="64"/>
      <c r="BU7" s="65"/>
      <c r="BV7" s="66"/>
      <c r="BW7" s="66">
        <v>0</v>
      </c>
      <c r="BX7" s="47"/>
      <c r="CB7" s="6"/>
      <c r="CC7" s="6"/>
      <c r="CD7" s="67">
        <v>0</v>
      </c>
      <c r="CE7" s="67">
        <v>0</v>
      </c>
      <c r="CF7" s="67" t="e">
        <v>#REF!</v>
      </c>
      <c r="CG7" s="68" cm="1">
        <f t="array" ref="CG7">SUMPRODUCT(--(LEN(TRIM(BL7:BT7))&gt;0))</f>
        <v>3</v>
      </c>
      <c r="CH7" s="59" t="str">
        <f>IF(CG7=2,"y","n")</f>
        <v>n</v>
      </c>
      <c r="CI7" s="59" t="str">
        <f>IF(CG7=3,"y","n")</f>
        <v>y</v>
      </c>
      <c r="CJ7" s="59" t="str">
        <f>IF(CG7=4,"y","n")</f>
        <v>n</v>
      </c>
      <c r="CK7" s="59" t="str">
        <f>IF(CG7&gt;4,"y","n")</f>
        <v>n</v>
      </c>
      <c r="CL7" s="59" t="str">
        <f>IF(S7=0,"y","n")</f>
        <v>n</v>
      </c>
      <c r="CM7" s="59" t="str">
        <f>IF(S7=2,"y","n")</f>
        <v>n</v>
      </c>
      <c r="CN7" s="59" t="str">
        <f>IF(S7=3,"y","n")</f>
        <v>y</v>
      </c>
      <c r="CO7" s="59" t="str">
        <f>IF(S7&gt;=4,"y","n")</f>
        <v>n</v>
      </c>
      <c r="CP7" s="59" t="str">
        <f>IF(AT7=0,"y","n")</f>
        <v>y</v>
      </c>
      <c r="CQ7" s="59" t="str">
        <f>IF(AT7=1,"y","n")</f>
        <v>n</v>
      </c>
      <c r="CR7" s="59" t="str">
        <f>IF(AT7=2,"y","n")</f>
        <v>n</v>
      </c>
      <c r="CS7" s="59" t="str">
        <f>IF(AT7&gt;=3,"y","n")</f>
        <v>n</v>
      </c>
      <c r="CT7" s="69" t="str">
        <f>CHAR(34)&amp;A7&amp;CHAR(34)</f>
        <v>"[CAN] Newfoundland (Tricolour)"</v>
      </c>
      <c r="CU7" s="70" t="str">
        <f>CHAR(34)&amp;"rgn_"&amp;R7&amp;CHAR(34)</f>
        <v>"rgn_North America"</v>
      </c>
      <c r="CV7" s="48" t="str">
        <f>CHAR(34)&amp;D7&amp;CHAR(34)</f>
        <v>"https://upload.wikimedia.org/wikipedia/commons/thumb/8/8e/Newfoundland_Tricolour.svg/640px-Newfoundland_Tricolour.svg.png"</v>
      </c>
      <c r="CW7" s="48" t="str">
        <f>IF(CH7="y",CHAR(34)&amp;CH$1&amp;CHAR(34)&amp;",","")</f>
        <v/>
      </c>
      <c r="CX7" s="48" t="str">
        <f>IF(CI7="y",CHAR(34)&amp;CI$1&amp;CHAR(34)&amp;",","")</f>
        <v>"3Color",</v>
      </c>
      <c r="CY7" s="48" t="str">
        <f>IF(CJ7="y",CHAR(34)&amp;CJ$1&amp;CHAR(34)&amp;",","")</f>
        <v/>
      </c>
      <c r="CZ7" s="48" t="str">
        <f>IF(CK7="y",CHAR(34)&amp;CK$1&amp;CHAR(34)&amp;",","")</f>
        <v/>
      </c>
      <c r="DA7" s="48" t="str">
        <f>IF(Q7&gt;1,CHAR(34)&amp;"words2"&amp;CHAR(34)&amp;",","")</f>
        <v>"words2",</v>
      </c>
      <c r="DB7" s="48" t="str">
        <f>IF(Q7&gt;2,CHAR(34)&amp;"words3"&amp;CHAR(34)&amp;",","")</f>
        <v>"words3",</v>
      </c>
      <c r="DC7" s="48" t="str">
        <f>IF(Q7=2,CHAR(34)&amp;"exact2"&amp;CHAR(34)&amp;",","")</f>
        <v/>
      </c>
      <c r="DD7" s="48"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"lets12",</v>
      </c>
      <c r="DE7" s="48"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"startN",</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"with_w",</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"REURHI",</v>
      </c>
      <c r="DN7" s="48" t="str">
        <f>IF(AND(ISNUMBER(SEARCH("18", O7)), ISERROR(SEARCH("1918", O7)), ISERROR(SEARCH("2018", O7))), CHAR(34) &amp; "year18" &amp; CHAR(34) &amp; ",", "")</f>
        <v>"year18",</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"allver",</v>
      </c>
      <c r="DT7" s="6" t="str">
        <f>IF(V7="y",IF(AND(W7="n",BY7&lt;&gt;"y"),CHAR(34)&amp;"allhor"&amp;CHAR(34)&amp;",",""),"")</f>
        <v/>
      </c>
      <c r="DU7" s="6" t="str">
        <f>IF(BY7="y",IF(AND(W7="n",V7="n"),CHAR(34)&amp;"alldia"&amp;CHAR(34)&amp;",",""),"")</f>
        <v/>
      </c>
      <c r="DV7" s="48" t="str">
        <f>IF(IA7&lt;&gt;"",(IF(IA7="y",CHAR(34)&amp;"largec"&amp;CHAR(34)&amp;",",CHAR(34)&amp;"smallc"&amp;CHAR(34)&amp;",")),"")</f>
        <v/>
      </c>
      <c r="DW7" s="48" t="str">
        <f>IF(CL7="y",CHAR(34)&amp;CL$1&amp;CHAR(34)&amp;",","")</f>
        <v/>
      </c>
      <c r="DX7" s="48" t="str">
        <f>IF(CM7="y",CHAR(34)&amp;CM$1&amp;CHAR(34)&amp;",","")</f>
        <v/>
      </c>
      <c r="DY7" s="48" t="str">
        <f>IF(CN7="y",CHAR(34)&amp;CN$1&amp;CHAR(34)&amp;",","")</f>
        <v>"3Bands",</v>
      </c>
      <c r="DZ7" s="48" t="str">
        <f>IF(CO7="y",CHAR(34)&amp;CO$1&amp;CHAR(34)&amp;",","")</f>
        <v/>
      </c>
      <c r="EA7" s="48" t="str">
        <f>IF(T7="y",CHAR(34)&amp;T$1&amp;CHAR(34)&amp;",","")</f>
        <v/>
      </c>
      <c r="EB7" s="48" t="str">
        <f>IF(U7="y",CHAR(34)&amp;U$1&amp;CHAR(34)&amp;",","")</f>
        <v/>
      </c>
      <c r="EC7" s="48" t="str">
        <f>IF(V7="y",CHAR(34)&amp;V$1&amp;CHAR(34)&amp;",","")</f>
        <v/>
      </c>
      <c r="ED7" s="48" t="str">
        <f>IF(W7="y",CHAR(34)&amp;W$1&amp;CHAR(34)&amp;",","")</f>
        <v>"Vertic",</v>
      </c>
      <c r="EE7" s="48" t="str">
        <f>IF(X7="y",CHAR(34)&amp;X$1&amp;CHAR(34)&amp;",","")</f>
        <v/>
      </c>
      <c r="EF7" s="48" t="str">
        <f>IF(AND(Y7&lt;&gt;"n",Y7&lt;&gt;""),CHAR(34)&amp;Y$1&amp;CHAR(34)&amp;",","")</f>
        <v/>
      </c>
      <c r="EG7" s="48" t="str">
        <f>IF(Z7="y",CHAR(34)&amp;Z$1&amp;CHAR(34)&amp;",","")</f>
        <v/>
      </c>
      <c r="EH7" s="48" t="str">
        <f>IF(AA7="y",CHAR(34)&amp;AA$1&amp;CHAR(34)&amp;",","")</f>
        <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
      </c>
      <c r="EO7" s="48" t="str">
        <f>IF(AH7="y",CHAR(34)&amp;AH$1&amp;CHAR(34)&amp;",","")</f>
        <v/>
      </c>
      <c r="EP7" s="48" t="str">
        <f>IF(AI7="y",CHAR(34)&amp;AI$1&amp;CHAR(34)&amp;",","")</f>
        <v/>
      </c>
      <c r="EQ7" s="48" t="str">
        <f>IF(AJ7="y",CHAR(34)&amp;AJ$1&amp;CHAR(34)&amp;",","")</f>
        <v/>
      </c>
      <c r="ER7" s="48" t="str">
        <f>IF(AK7="y",CHAR(34)&amp;AK$1&amp;CHAR(34)&amp;",","")</f>
        <v>"OnlyBa",</v>
      </c>
      <c r="ES7" s="48" t="str">
        <f>IF(AL7="y",CHAR(34)&amp;AL$1&amp;CHAR(34)&amp;",","")</f>
        <v/>
      </c>
      <c r="ET7" s="48" t="str">
        <f>IF(AM7="y",CHAR(34)&amp;AM$1&amp;CHAR(34)&amp;",","")</f>
        <v/>
      </c>
      <c r="EU7" s="48" t="str">
        <f>IF(AN7="y",CHAR(34)&amp;AN$1&amp;CHAR(34)&amp;",","")</f>
        <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C7" s="48" t="str">
        <f>IF(AND(AT7&gt;0,BB7&lt;&gt;""),CHAR(34)&amp;"sta"&amp;BB7&amp;CHAR(34)&amp;",","")</f>
        <v/>
      </c>
      <c r="FD7" s="48" t="str">
        <f>IF(BV7="n",CHAR(34)&amp;"tcWHYE"&amp;CHAR(34)&amp;",",IF(BV7="y",CHAR(34)&amp;FD$1&amp;CHAR(34)&amp;",",""))</f>
        <v/>
      </c>
      <c r="FE7" s="48" t="str">
        <f>IF(COUNTIF(BL7:BT7,"BLU")=0,CHAR(34)&amp;"NO_BLU"&amp;CHAR(34)&amp;",", "")</f>
        <v>"NO_BLU",</v>
      </c>
      <c r="FF7" s="48" t="str">
        <f>IF(COUNTIF(BL7:BT7,"WHI")=0,CHAR(34)&amp;"NO_WHI"&amp;CHAR(34)&amp;",", "")</f>
        <v/>
      </c>
      <c r="FG7" s="48" t="str">
        <f>IF(COUNTIF(BL7:BT7,"RED")=0,CHAR(34)&amp;"NO_RED"&amp;CHAR(34)&amp;",", "")</f>
        <v>"NO_RED",</v>
      </c>
      <c r="FH7" s="48" t="str">
        <f>IF(COUNTIF(BL7:BS7,"GRE")=0,CHAR(34)&amp;"NO_GRE"&amp;CHAR(34)&amp;",", "")</f>
        <v/>
      </c>
      <c r="FI7" s="48" t="str">
        <f>IF(COUNTIF(BL7:BT7,"YEL")=0,CHAR(34)&amp;"NO_YEL"&amp;CHAR(34)&amp;",", "")</f>
        <v>"NO_YEL",</v>
      </c>
      <c r="FJ7" s="48" t="str">
        <f>IF(COUNTIF(BL7:BT7,"BLA")=0,CHAR(34)&amp;"NO_BLA"&amp;CHAR(34)&amp;",", "")</f>
        <v>"NO_BLA",</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"BLRENO",</v>
      </c>
      <c r="FP7" s="48" t="str">
        <f>IF(AND(FF7&lt;&gt;"",FF7&lt;&gt;""),CHAR(34)&amp;"WHRENO"&amp;CHAR(34)&amp;",","")</f>
        <v/>
      </c>
      <c r="FQ7" s="48" t="str">
        <f>IF(LEN(BF7)=3,CHAR(34)&amp;"001"&amp;BF7&amp;CHAR(34)&amp;",","")</f>
        <v>"001GRE",</v>
      </c>
      <c r="FR7" s="48" t="str">
        <f>IF(LEN(BG7)=3,CHAR(34)&amp;"002"&amp;BG7&amp;CHAR(34)&amp;",","")</f>
        <v>"002WHI",</v>
      </c>
      <c r="FS7" s="48" t="str">
        <f>IF(LEN(BH7)=3,CHAR(34)&amp;"003"&amp;BH7&amp;CHAR(34)&amp;",","")</f>
        <v>"003PUR",</v>
      </c>
      <c r="FT7" s="48" t="str">
        <f>CHAR(34)&amp;"myr"&amp;BD7&amp;CHAR(34)&amp;","</f>
        <v>"myrEQ",</v>
      </c>
      <c r="FU7" s="48" t="str">
        <f>IF(AY7="y",CHAR(34)&amp;"island"&amp;CHAR(34)&amp;",","")</f>
        <v/>
      </c>
      <c r="FV7" s="48" t="str">
        <f>IF(BZ7="y",CHAR(34)&amp;"landlo"&amp;CHAR(34)&amp;",","")</f>
        <v/>
      </c>
      <c r="FW7" s="48" t="str">
        <f>IF(CA7="y",CHAR(34)&amp;"eunion"&amp;CHAR(34)&amp;",","")</f>
        <v/>
      </c>
      <c r="FX7" s="48" t="str">
        <f>SUBSTITUTE(IFERROR(SEARCH("[",A7),IFERROR(IF(AND(CA7&lt;&gt;"y",SEARCH("Europe",R7)&gt;0),CHAR(34)&amp;"noeuni"&amp;CHAR(34)&amp;",",""),"")),"1","")</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C7" s="48" t="str">
        <f>IFERROR(IF(SEARCH("Portuguese",CB7)&gt;0,CHAR(34)&amp;"portug"&amp;CHAR(34)&amp;",",""),"")</f>
        <v/>
      </c>
      <c r="GD7" s="48" t="str">
        <f>IFERROR(IF(SEARCH("German",CB7)&gt;0,CHAR(34)&amp;"german"&amp;CHAR(34)&amp;",",""),"")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"Province"</v>
      </c>
      <c r="GS7" s="48" t="str">
        <f>SUBSTITUTE("["&amp;_xlfn.CONCAT(CW7:GN7)&amp;"]",",]","]")</f>
        <v>["3Color","words2","words3","lets12","startN","with_w","REURHI","year18","allver","3Bands","Vertic","OnlyBa","NO_BLU","NO_RED","NO_YEL","NO_BLA","BLRENO","001GRE","002WHI","003PUR","myrEQ","NoStar"]</v>
      </c>
      <c r="GT7" s="48" t="str">
        <f>IF(BL7&lt;&gt;"",CHAR(34)&amp;"cl_"&amp;BL7&amp;CHAR(34)&amp;",","")</f>
        <v>"cl_GRE",</v>
      </c>
      <c r="GU7" s="48" t="str">
        <f>IF(BM7&lt;&gt;"",CHAR(34)&amp;"cl_"&amp;BM7&amp;CHAR(34)&amp;",","")</f>
        <v>"cl_WHI",</v>
      </c>
      <c r="GV7" s="48" t="str">
        <f>IF(BN7&lt;&gt;"",CHAR(34)&amp;"cl_"&amp;BN7&amp;CHAR(34)&amp;",","")</f>
        <v>"cl_PUR",</v>
      </c>
      <c r="GW7" s="48" t="str">
        <f>IF(BO7&lt;&gt;"",CHAR(34)&amp;"cl_"&amp;BO7&amp;CHAR(34)&amp;",","")</f>
        <v/>
      </c>
      <c r="GX7" s="48" t="str">
        <f>IF(BP7&lt;&gt;"",CHAR(34)&amp;"cl_"&amp;BP7&amp;CHAR(34)&amp;",","")</f>
        <v/>
      </c>
      <c r="GY7" s="48" t="str">
        <f>IF(BQ7&lt;&gt;"",CHAR(34)&amp;"cl_"&amp;BQ7&amp;CHAR(34)&amp;",","")</f>
        <v/>
      </c>
      <c r="GZ7" s="48" t="str">
        <f>IF(BR7&lt;&gt;"",CHAR(34)&amp;"cl_"&amp;BR7&amp;CHAR(34)&amp;",","")</f>
        <v/>
      </c>
      <c r="HA7" s="48" t="str">
        <f>IF(BS7&lt;&gt;"",CHAR(34)&amp;"cl_"&amp;BS7&amp;CHAR(34)&amp;",","")</f>
        <v/>
      </c>
      <c r="HB7" s="48" t="str">
        <f>IF(BT7&lt;&gt;"",CHAR(34)&amp;"cl_"&amp;BT7&amp;CHAR(34)&amp;",","")</f>
        <v/>
      </c>
      <c r="HC7" s="48" t="str">
        <f>SUBSTITUTE("["&amp;_xlfn.CONCAT(GT7:HB7)&amp;"]",",]","]")</f>
        <v>["cl_GRE","cl_WHI","cl_PUR"]</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{couname:"[CAN] Newfoundland (Tricolour)",year:"1871 ",region:"rgn_North America",Colors:["cl_GRE","cl_WHI","cl_PUR"],Items:["3Color","words2","words3","lets12","startN","with_w","REURHI","year18","allver","3Bands","Vertic","OnlyBa","NO_BLU","NO_RED","NO_YEL","NO_BLA","BLRENO","001GRE","002WHI","003PUR","myrEQ","NoStar"],Flag:"https://upload.wikimedia.org/wikipedia/commons/thumb/8/8e/Newfoundland_Tricolour.svg/640px-Newfoundland_Tricolour.svg.png",HDFlag:"https://upload.wikimedia.org/wikipedia/commons/thumb/8/8e/Newfoundland_Tricolour.svg/2560px-Newfoundland_Tricolour.svg.png",type:"Province", describe: "\nThe flag which has become known as the 'Newfoundland Tricolour', the 'Pink, White and Green' began as the unofficial flag of an aid and benefit organization, the Newfoundland Fishermen's Star of the Sea Association", isnew:".", links: "https://en.wikipedia.org/wiki/Flag_of_Newfoundland_and_Labrador"},</v>
      </c>
      <c r="HG7" s="73" t="str">
        <f>"{couname:"&amp;CT7&amp;(IF(HK7&lt;&gt;"",",subtype:"&amp;CHAR(34)&amp;HK7&amp;CHAR(34),""))&amp;",year:"&amp;HJ7&amp;",region:"&amp;CU7&amp;",Colors:"&amp;HC7&amp;",Items:"&amp;GS7&amp;",Flag:"&amp;CV7&amp;",HDFlag:"&amp;CHAR(34)&amp;E7&amp;CHAR(34)&amp;",type:"&amp;GP7&amp;", describe: "&amp;HI7&amp;", links: "&amp;HL7&amp;"},"</f>
        <v>{couname:"[CAN] Newfoundland (Tricolour)",year:"1871 ",region:"rgn_North America",Colors:["cl_GRE","cl_WHI","cl_PUR"],Items:["3Color","words2","words3","lets12","startN","with_w","REURHI","year18","allver","3Bands","Vertic","OnlyBa","NO_BLU","NO_RED","NO_YEL","NO_BLA","BLRENO","001GRE","002WHI","003PUR","myrEQ","NoStar"],Flag:"https://upload.wikimedia.org/wikipedia/commons/thumb/8/8e/Newfoundland_Tricolour.svg/640px-Newfoundland_Tricolour.svg.png",HDFlag:"https://upload.wikimedia.org/wikipedia/commons/thumb/8/8e/Newfoundland_Tricolour.svg/2560px-Newfoundland_Tricolour.svg.png",type:"Province", describe: "\nThe flag which has become known as the 'Newfoundland Tricolour', the 'Pink, White and Green' began as the unofficial flag of an aid and benefit organization, the Newfoundland Fishermen's Star of the Sea Association", links: "https://en.wikipedia.org/wiki/Flag_of_Newfoundland_and_Labrador"},</v>
      </c>
      <c r="HH7" s="48" t="str">
        <f>IF(P7&lt;&gt;"",CHAR(34)&amp;"\n"&amp;P7&amp;CHAR(34),CHAR(34)&amp;CHAR(34))</f>
        <v>"\nThe flag which has become known as the 'Newfoundland Tricolour', the 'Pink, White and Green' began as the unofficial flag of an aid and benefit organization, the Newfoundland Fishermen's Star of the Sea Association"</v>
      </c>
      <c r="HI7" s="48" t="str">
        <f>IF(J7=0,CHAR(34)&amp;CHAR(34),HH7)</f>
        <v>"\nThe flag which has become known as the 'Newfoundland Tricolour', the 'Pink, White and Green' began as the unofficial flag of an aid and benefit organization, the Newfoundland Fishermen's Star of the Sea Association"</v>
      </c>
      <c r="HJ7" s="48" t="str">
        <f>CHAR(34)&amp;O7&amp;CHAR(34)</f>
        <v>"1871 "</v>
      </c>
      <c r="HL7" s="48" t="str">
        <f>CHAR(34)&amp;I7&amp;CHAR(34)</f>
        <v>"https://en.wikipedia.org/wiki/Flag_of_Newfoundland_and_Labrador"</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{"couname":"[CAN] Newfoundland (Tricolour)","year":"1871 ","region":"rgn_North America","Colors":["cl_GRE","cl_WHI","cl_PUR"],"Items":["3Color","words2","words3","lets12","startN","with_w","REURHI","year18","allver","3Bands","Vertic","OnlyBa","NO_BLU","NO_RED","NO_YEL","NO_BLA","BLRENO","001GRE","002WHI","003PUR","myrEQ","NoStar"],"Flag":"https://upload.wikimedia.org/wikipedia/commons/thumb/8/8e/Newfoundland_Tricolour.svg/640px-Newfoundland_Tricolour.svg.png","HDFlag":"https://upload.wikimedia.org/wikipedia/commons/thumb/8/8e/Newfoundland_Tricolour.svg/2560px-Newfoundland_Tricolour.svg.png","type":"Province", "describe": "\nThe flag which has become known as the 'Newfoundland Tricolour', the 'Pink, White and Green' began as the unofficial flag of an aid and benefit organization, the Newfoundland Fishermen's Star of the Sea Association", "isnew": ".", "links": "https://en.wikipedia.org/wiki/Flag_of_Newfoundland_and_Labrador"},</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{"couname":"[CAN] Newfoundland (Tricolour)","year":"1871 ","region":"rgn_North America","Colors":["cl_GRE","cl_WHI","cl_PUR"],"Items":["3Color","words2","words3","lets12","startN","with_w","REURHI","year18","allver","3Bands","Vertic","OnlyBa","NO_BLU","NO_RED","NO_YEL","NO_BLA","BLRENO","001GRE","002WHI","003PUR","myrEQ","NoStar"],"Flag":"https://upload.wikimedia.org/wikipedia/commons/thumb/8/8e/Newfoundland_Tricolour.svg/640px-Newfoundland_Tricolour.svg.png","HDFlag":"https://upload.wikimedia.org/wikipedia/commons/thumb/8/8e/Newfoundland_Tricolour.svg/2560px-Newfoundland_Tricolour.svg.png","type":"Province", "describe": "\nThe flag which has become known as the 'Newfoundland Tricolour', the 'Pink, White and Green' began as the unofficial flag of an aid and benefit organization, the Newfoundland Fishermen's Star of the Sea Association", "isnew": ".", "links": "https://en.wikipedia.org/wiki/Flag_of_Newfoundland_and_Labrador"},</v>
      </c>
      <c r="HO7" s="75"/>
      <c r="HP7" s="48" t="str" cm="1">
        <f t="array" ref="HP7">IF(_xlfn.TEXTJOIN(", ", TRUE, IF(ISNUMBER(SEARCH("BLA", BL7:BT7)), COLUMN(BL7:BT7) - COLUMN(BL7) + 1, ""))&lt;&gt;"","BLA","")</f>
        <v/>
      </c>
      <c r="HQ7" s="48" t="str" cm="1">
        <f t="array" ref="HQ7">IF(_xlfn.TEXTJOIN(", ", TRUE, IF(ISNUMBER(SEARCH("BLU", BL7:BT7)), COLUMN(BL7:BT7) - COLUMN(BL7) + 1, ""))&lt;&gt;"","BLU","")</f>
        <v/>
      </c>
      <c r="HR7" s="48" t="str" cm="1">
        <f t="array" ref="HR7">IF(_xlfn.TEXTJOIN(", ", TRUE, IF(ISNUMBER(SEARCH("GRE", BL7:BT7)), COLUMN(BL7:BT7) - COLUMN(BL7) + 1, ""))&lt;&gt;"","GRE","")</f>
        <v>GRE</v>
      </c>
      <c r="HS7" s="48" t="str" cm="1">
        <f t="array" ref="HS7">IF(_xlfn.TEXTJOIN(", ", TRUE, IF(ISNUMBER(SEARCH("RED", BL7:BT7)), COLUMN(BL7:BT7) - COLUMN(BL7) + 1, ""))&lt;&gt;"","RED","")</f>
        <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PUR</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SUM(IC7:IK7)</f>
        <v>0</v>
      </c>
      <c r="IM7" s="45">
        <f>COUNTIF(IC7:IK7,"&gt;0")-CG7</f>
        <v>-3</v>
      </c>
      <c r="IN7" s="78" t="str">
        <f>"http://mkweb.bcgsc.ca/color-summarizer/?url="&amp;D7&amp;"&amp;precision=low&amp;num_clusters="&amp;CG7&amp;"&amp;text=1"</f>
        <v>http://mkweb.bcgsc.ca/color-summarizer/?url=https://upload.wikimedia.org/wikipedia/commons/thumb/8/8e/Newfoundland_Tricolour.svg/640px-Newfoundland_Tricolour.svg.png&amp;precision=low&amp;num_clusters=3&amp;text=1</v>
      </c>
      <c r="IO7" s="48" t="str">
        <f>IF(HP7&lt;&gt;"",CHAR(34)&amp;"black"&amp;CHAR(34),"")</f>
        <v/>
      </c>
      <c r="IP7" s="48" t="str">
        <f>IF(HQ7&lt;&gt;"",CHAR(34)&amp;"blue"&amp;CHAR(34),"")</f>
        <v/>
      </c>
      <c r="IQ7" s="48" t="str">
        <f>IF(HR7&lt;&gt;"",CHAR(34)&amp;"green"&amp;CHAR(34),"")</f>
        <v>"green"</v>
      </c>
      <c r="IR7" s="48" t="str">
        <f>IF(HS7&lt;&gt;"",CHAR(34)&amp;"red"&amp;CHAR(34),"")</f>
        <v/>
      </c>
      <c r="IS7" s="48" t="str">
        <f>IF(HT7&lt;&gt;"",CHAR(34)&amp;"yellow"&amp;CHAR(34),"")</f>
        <v/>
      </c>
      <c r="IT7" s="48" t="str">
        <f>IF(HU7&lt;&gt;"",CHAR(34)&amp;"orange"&amp;CHAR(34),"")</f>
        <v/>
      </c>
      <c r="IU7" s="48" t="str">
        <f>IF(HV7&lt;&gt;"",CHAR(34)&amp;"brown"&amp;CHAR(34),"")</f>
        <v/>
      </c>
      <c r="IV7" s="48" t="str">
        <f>IF(HW7&lt;&gt;"",CHAR(34)&amp;"purple"&amp;CHAR(34),"")</f>
        <v>"purple"</v>
      </c>
      <c r="IW7" s="48" t="str">
        <f>IF(HX7&lt;&gt;"",CHAR(34)&amp;"white"&amp;CHAR(34),"")</f>
        <v>"white"</v>
      </c>
      <c r="IX7" s="48" t="str">
        <f>"{"&amp;CHAR(34)&amp;"url"&amp;CHAR(34)&amp;":"&amp;CHAR(34)&amp;IN7&amp;CHAR(34)&amp;","&amp;CHAR(34)&amp;"name"&amp;CHAR(34)&amp;":"&amp;CHAR(34)&amp;A7&amp;CHAR(34)&amp;"},"</f>
        <v>{"url":"http://mkweb.bcgsc.ca/color-summarizer/?url=https://upload.wikimedia.org/wikipedia/commons/thumb/8/8e/Newfoundland_Tricolour.svg/640px-Newfoundland_Tricolour.svg.png&amp;precision=low&amp;num_clusters=3&amp;text=1","name":"[CAN] Newfoundland (Tricolour)"},</v>
      </c>
      <c r="IY7" s="48">
        <v>359</v>
      </c>
    </row>
    <row r="8" spans="1:259" s="48" customFormat="1" ht="38.4" customHeight="1" thickBot="1" x14ac:dyDescent="0.35">
      <c r="A8" s="79" t="s">
        <v>1841</v>
      </c>
      <c r="B8" s="40" t="e" vm="27">
        <v>#VALUE!</v>
      </c>
      <c r="C8" s="41">
        <v>2</v>
      </c>
      <c r="D8" s="42" t="s">
        <v>1842</v>
      </c>
      <c r="E8" s="43" t="s">
        <v>1843</v>
      </c>
      <c r="F8" s="44" t="s">
        <v>163</v>
      </c>
      <c r="G8" s="45">
        <f>COUNTIF($A$1:$A$8323,A8)</f>
        <v>1</v>
      </c>
      <c r="H8" s="46"/>
      <c r="I8" s="47" t="s">
        <v>1839</v>
      </c>
      <c r="J8" s="48" t="str">
        <f>""</f>
        <v/>
      </c>
      <c r="K8" s="49"/>
      <c r="L8" s="50"/>
      <c r="M8" s="50"/>
      <c r="N8" s="51" t="s">
        <v>231</v>
      </c>
      <c r="O8" s="52" t="s">
        <v>1844</v>
      </c>
      <c r="P8" s="53" t="s">
        <v>1845</v>
      </c>
      <c r="Q8" s="54">
        <v>3</v>
      </c>
      <c r="R8" s="55" t="s">
        <v>231</v>
      </c>
      <c r="S8" s="56">
        <v>0</v>
      </c>
      <c r="T8" s="57" t="s">
        <v>165</v>
      </c>
      <c r="U8" s="58" t="s">
        <v>165</v>
      </c>
      <c r="V8" s="58" t="s">
        <v>164</v>
      </c>
      <c r="W8" s="58" t="s">
        <v>164</v>
      </c>
      <c r="X8" s="58" t="s">
        <v>164</v>
      </c>
      <c r="Y8" s="58" t="s">
        <v>164</v>
      </c>
      <c r="Z8" s="58" t="s">
        <v>164</v>
      </c>
      <c r="AA8" s="58" t="s">
        <v>164</v>
      </c>
      <c r="AB8" s="58" t="s">
        <v>164</v>
      </c>
      <c r="AC8" s="58" t="s">
        <v>164</v>
      </c>
      <c r="AD8" s="58" t="s">
        <v>164</v>
      </c>
      <c r="AE8" s="58" t="s">
        <v>164</v>
      </c>
      <c r="AF8" s="59" t="s">
        <v>165</v>
      </c>
      <c r="AG8" s="59" t="s">
        <v>164</v>
      </c>
      <c r="AH8" s="59" t="s">
        <v>164</v>
      </c>
      <c r="AI8" s="59" t="s">
        <v>164</v>
      </c>
      <c r="AJ8" s="59" t="s">
        <v>164</v>
      </c>
      <c r="AK8" s="59" t="s">
        <v>164</v>
      </c>
      <c r="AL8" s="59" t="s">
        <v>164</v>
      </c>
      <c r="AM8" s="59" t="s">
        <v>164</v>
      </c>
      <c r="AN8" s="59" t="s">
        <v>164</v>
      </c>
      <c r="AO8" s="59" t="s">
        <v>164</v>
      </c>
      <c r="AP8" s="59" t="s">
        <v>164</v>
      </c>
      <c r="AQ8" s="59" t="s">
        <v>164</v>
      </c>
      <c r="AR8" s="59" t="s">
        <v>164</v>
      </c>
      <c r="AS8" s="59" t="s">
        <v>164</v>
      </c>
      <c r="AT8" s="60">
        <v>0</v>
      </c>
      <c r="AU8" s="59" t="s">
        <v>166</v>
      </c>
      <c r="AV8" s="59" t="str">
        <f>IF(LEFT(A8,1)="[",LEFT(A8,5)&amp;AU8&amp;A8,"")</f>
        <v>[CAN]Province[CAN] Newfoundland and Labrador</v>
      </c>
      <c r="AW8" s="59" t="str">
        <f>C8&amp;H8&amp;A8</f>
        <v>2[CAN] Newfoundland and Labrador</v>
      </c>
      <c r="AX8" s="61"/>
      <c r="AY8" s="61"/>
      <c r="AZ8" s="62"/>
      <c r="BA8" s="62"/>
      <c r="BB8" s="62"/>
      <c r="BC8" s="63"/>
      <c r="BD8" s="64" t="s">
        <v>159</v>
      </c>
      <c r="BE8" s="47"/>
      <c r="BF8" s="64"/>
      <c r="BG8" s="64"/>
      <c r="BH8" s="64"/>
      <c r="BI8" s="64"/>
      <c r="BJ8" s="64"/>
      <c r="BK8" s="47"/>
      <c r="BL8" s="64" t="s">
        <v>159</v>
      </c>
      <c r="BM8" s="64" t="s">
        <v>152</v>
      </c>
      <c r="BN8" s="64" t="s">
        <v>154</v>
      </c>
      <c r="BO8" s="64" t="s">
        <v>155</v>
      </c>
      <c r="BP8" s="64"/>
      <c r="BQ8" s="64"/>
      <c r="BR8" s="64"/>
      <c r="BS8" s="64"/>
      <c r="BT8" s="64"/>
      <c r="BU8" s="65"/>
      <c r="BV8" s="66"/>
      <c r="BW8" s="66">
        <v>0</v>
      </c>
      <c r="BX8" s="47"/>
      <c r="BY8" s="48" t="s">
        <v>165</v>
      </c>
      <c r="CB8" s="6"/>
      <c r="CC8" s="6"/>
      <c r="CD8" s="67">
        <v>0</v>
      </c>
      <c r="CE8" s="67">
        <v>0</v>
      </c>
      <c r="CF8" s="67" t="e">
        <v>#REF!</v>
      </c>
      <c r="CG8" s="68" cm="1">
        <f t="array" ref="CG8">SUMPRODUCT(--(LEN(TRIM(BL8:BT8))&gt;0))</f>
        <v>4</v>
      </c>
      <c r="CH8" s="59" t="str">
        <f>IF(CG8=2,"y","n")</f>
        <v>n</v>
      </c>
      <c r="CI8" s="59" t="str">
        <f>IF(CG8=3,"y","n")</f>
        <v>n</v>
      </c>
      <c r="CJ8" s="59" t="str">
        <f>IF(CG8=4,"y","n")</f>
        <v>y</v>
      </c>
      <c r="CK8" s="59" t="str">
        <f>IF(CG8&gt;4,"y","n")</f>
        <v>n</v>
      </c>
      <c r="CL8" s="59" t="str">
        <f>IF(S8=0,"y","n")</f>
        <v>y</v>
      </c>
      <c r="CM8" s="59" t="str">
        <f>IF(S8=2,"y","n")</f>
        <v>n</v>
      </c>
      <c r="CN8" s="59" t="str">
        <f>IF(S8=3,"y","n")</f>
        <v>n</v>
      </c>
      <c r="CO8" s="59" t="str">
        <f>IF(S8&gt;=4,"y","n")</f>
        <v>n</v>
      </c>
      <c r="CP8" s="59" t="str">
        <f>IF(AT8=0,"y","n")</f>
        <v>y</v>
      </c>
      <c r="CQ8" s="59" t="str">
        <f>IF(AT8=1,"y","n")</f>
        <v>n</v>
      </c>
      <c r="CR8" s="59" t="str">
        <f>IF(AT8=2,"y","n")</f>
        <v>n</v>
      </c>
      <c r="CS8" s="59" t="str">
        <f>IF(AT8&gt;=3,"y","n")</f>
        <v>n</v>
      </c>
      <c r="CT8" s="69" t="str">
        <f>CHAR(34)&amp;A8&amp;CHAR(34)</f>
        <v>"[CAN] Newfoundland and Labrador"</v>
      </c>
      <c r="CU8" s="70" t="str">
        <f>CHAR(34)&amp;"rgn_"&amp;R8&amp;CHAR(34)</f>
        <v>"rgn_North America"</v>
      </c>
      <c r="CV8" s="48" t="str">
        <f>CHAR(34)&amp;D8&amp;CHAR(34)</f>
        <v>"https://upload.wikimedia.org/wikipedia/commons/thumb/d/dd/Flag_of_Newfoundland_and_Labrador.svg/640px-Flag_of_Newfoundland_and_Labrador.svg.png"</v>
      </c>
      <c r="CW8" s="48" t="str">
        <f>IF(CH8="y",CHAR(34)&amp;CH$1&amp;CHAR(34)&amp;",","")</f>
        <v/>
      </c>
      <c r="CX8" s="48" t="str">
        <f>IF(CI8="y",CHAR(34)&amp;CI$1&amp;CHAR(34)&amp;",","")</f>
        <v/>
      </c>
      <c r="CY8" s="48" t="str">
        <f>IF(CJ8="y",CHAR(34)&amp;CJ$1&amp;CHAR(34)&amp;",","")</f>
        <v>"4Color",</v>
      </c>
      <c r="CZ8" s="48" t="str">
        <f>IF(CK8="y",CHAR(34)&amp;CK$1&amp;CHAR(34)&amp;",","")</f>
        <v/>
      </c>
      <c r="DA8" s="48" t="str">
        <f>IF(Q8&gt;1,CHAR(34)&amp;"words2"&amp;CHAR(34)&amp;",","")</f>
        <v>"words2",</v>
      </c>
      <c r="DB8" s="48" t="str">
        <f>IF(Q8&gt;2,CHAR(34)&amp;"words3"&amp;CHAR(34)&amp;",","")</f>
        <v>"words3",</v>
      </c>
      <c r="DC8" s="48" t="str">
        <f>IF(Q8=2,CHAR(34)&amp;"exact2"&amp;CHAR(34)&amp;",","")</f>
        <v/>
      </c>
      <c r="DD8" s="48"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"lets23",</v>
      </c>
      <c r="DE8" s="48"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"startN",</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"with_w",</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"dgband",</v>
      </c>
      <c r="DS8" s="6" t="str">
        <f>IF(W8="y",IF(AND(V8="n",BY8&lt;&gt;"y"),CHAR(34)&amp;"allver"&amp;CHAR(34)&amp;",",""),"")</f>
        <v/>
      </c>
      <c r="DT8" s="6" t="str">
        <f>IF(V8="y",IF(AND(W8="n",BY8&lt;&gt;"y"),CHAR(34)&amp;"allhor"&amp;CHAR(34)&amp;",",""),"")</f>
        <v/>
      </c>
      <c r="DU8" s="6" t="str">
        <f>IF(BY8="y",IF(AND(W8="n",V8="n"),CHAR(34)&amp;"alldia"&amp;CHAR(34)&amp;",",""),"")</f>
        <v>"alldia",</v>
      </c>
      <c r="DV8" s="48" t="str">
        <f>IF(IA8&lt;&gt;"",(IF(IA8="y",CHAR(34)&amp;"largec"&amp;CHAR(34)&amp;",",CHAR(34)&amp;"smallc"&amp;CHAR(34)&amp;",")),"")</f>
        <v>"smallc",</v>
      </c>
      <c r="DW8" s="48" t="str">
        <f>IF(CL8="y",CHAR(34)&amp;CL$1&amp;CHAR(34)&amp;",","")</f>
        <v>"NoBand",</v>
      </c>
      <c r="DX8" s="48" t="str">
        <f>IF(CM8="y",CHAR(34)&amp;CM$1&amp;CHAR(34)&amp;",","")</f>
        <v/>
      </c>
      <c r="DY8" s="48" t="str">
        <f>IF(CN8="y",CHAR(34)&amp;CN$1&amp;CHAR(34)&amp;",","")</f>
        <v/>
      </c>
      <c r="DZ8" s="48" t="str">
        <f>IF(CO8="y",CHAR(34)&amp;CO$1&amp;CHAR(34)&amp;",","")</f>
        <v/>
      </c>
      <c r="EA8" s="48" t="str">
        <f>IF(T8="y",CHAR(34)&amp;T$1&amp;CHAR(34)&amp;",","")</f>
        <v>"Diagon",</v>
      </c>
      <c r="EB8" s="48" t="str">
        <f>IF(U8="y",CHAR(34)&amp;U$1&amp;CHAR(34)&amp;",","")</f>
        <v>"Crosse",</v>
      </c>
      <c r="EC8" s="48" t="str">
        <f>IF(V8="y",CHAR(34)&amp;V$1&amp;CHAR(34)&amp;",","")</f>
        <v/>
      </c>
      <c r="ED8" s="48" t="str">
        <f>IF(W8="y",CHAR(34)&amp;W$1&amp;CHAR(34)&amp;",","")</f>
        <v/>
      </c>
      <c r="EE8" s="48" t="str">
        <f>IF(X8="y",CHAR(34)&amp;X$1&amp;CHAR(34)&amp;",","")</f>
        <v/>
      </c>
      <c r="EF8" s="48" t="str">
        <f>IF(AND(Y8&lt;&gt;"n",Y8&lt;&gt;""),CHAR(34)&amp;Y$1&amp;CHAR(34)&amp;",","")</f>
        <v/>
      </c>
      <c r="EG8" s="48" t="str">
        <f>IF(Z8="y",CHAR(34)&amp;Z$1&amp;CHAR(34)&amp;",","")</f>
        <v/>
      </c>
      <c r="EH8" s="48" t="str">
        <f>IF(AA8="y",CHAR(34)&amp;AA$1&amp;CHAR(34)&amp;",","")</f>
        <v/>
      </c>
      <c r="EI8" s="48" t="str">
        <f>IF(AB8="y",CHAR(34)&amp;AB$1&amp;CHAR(34)&amp;",","")</f>
        <v/>
      </c>
      <c r="EJ8" s="48" t="str">
        <f>IF(AC8="y",CHAR(34)&amp;AC$1&amp;CHAR(34)&amp;",","")</f>
        <v/>
      </c>
      <c r="EK8" s="48" t="str">
        <f>IF(AD8="y",CHAR(34)&amp;AD$1&amp;CHAR(34)&amp;",","")</f>
        <v/>
      </c>
      <c r="EL8" s="48" t="str">
        <f>IF(AE8="y",CHAR(34)&amp;AE$1&amp;CHAR(34)&amp;",","")</f>
        <v/>
      </c>
      <c r="EM8" s="48" t="str">
        <f>IF(AF8="y",CHAR(34)&amp;AF$1&amp;CHAR(34)&amp;",","")</f>
        <v>"Trside",</v>
      </c>
      <c r="EN8" s="48" t="str">
        <f>IF(AG8="y",CHAR(34)&amp;AG$1&amp;CHAR(34)&amp;",","")</f>
        <v/>
      </c>
      <c r="EO8" s="48" t="str">
        <f>IF(AH8="y",CHAR(34)&amp;AH$1&amp;CHAR(34)&amp;",","")</f>
        <v/>
      </c>
      <c r="EP8" s="48" t="str">
        <f>IF(AI8="y",CHAR(34)&amp;AI$1&amp;CHAR(34)&amp;",","")</f>
        <v/>
      </c>
      <c r="EQ8" s="48" t="str">
        <f>IF(AJ8="y",CHAR(34)&amp;AJ$1&amp;CHAR(34)&amp;",","")</f>
        <v/>
      </c>
      <c r="ER8" s="48" t="str">
        <f>IF(AK8="y",CHAR(34)&amp;AK$1&amp;CHAR(34)&amp;",","")</f>
        <v/>
      </c>
      <c r="ES8" s="48" t="str">
        <f>IF(AL8="y",CHAR(34)&amp;AL$1&amp;CHAR(34)&amp;",","")</f>
        <v/>
      </c>
      <c r="ET8" s="48" t="str">
        <f>IF(AM8="y",CHAR(34)&amp;AM$1&amp;CHAR(34)&amp;",","")</f>
        <v/>
      </c>
      <c r="EU8" s="48" t="str">
        <f>IF(AN8="y",CHAR(34)&amp;AN$1&amp;CHAR(34)&amp;",","")</f>
        <v/>
      </c>
      <c r="EV8" s="48" t="str">
        <f>IF(AO8="y",CHAR(34)&amp;AO$1&amp;CHAR(34)&amp;",","")</f>
        <v/>
      </c>
      <c r="EW8" s="48" t="str">
        <f>IF(AP8="y",CHAR(34)&amp;AP$1&amp;CHAR(34)&amp;",","")</f>
        <v/>
      </c>
      <c r="EX8" s="48" t="str">
        <f>IF(AQ8="y",CHAR(34)&amp;AQ$1&amp;CHAR(34)&amp;",","")</f>
        <v/>
      </c>
      <c r="EY8" s="48" t="str">
        <f>IF(AR8="y",CHAR(34)&amp;AR$1&amp;CHAR(34)&amp;",","")</f>
        <v/>
      </c>
      <c r="EZ8" s="48" t="str">
        <f>IF(AS8="y",CHAR(34)&amp;AS$1&amp;CHAR(34)&amp;",","")</f>
        <v/>
      </c>
      <c r="FA8" s="48" t="str">
        <f>IF(AT8&gt;0,CHAR(34)&amp;"sta"&amp;AZ8&amp;CHAR(34)&amp;",","")</f>
        <v/>
      </c>
      <c r="FB8" s="48" t="str">
        <f>IF(AND(AT8&gt;0,BA8&lt;&gt;""),CHAR(34)&amp;"sta"&amp;BA8&amp;CHAR(34)&amp;",","")</f>
        <v/>
      </c>
      <c r="FC8" s="48" t="str">
        <f>IF(AND(AT8&gt;0,BB8&lt;&gt;""),CHAR(34)&amp;"sta"&amp;BB8&amp;CHAR(34)&amp;",","")</f>
        <v/>
      </c>
      <c r="FD8" s="48" t="str">
        <f>IF(BV8="n",CHAR(34)&amp;"tcWHYE"&amp;CHAR(34)&amp;",",IF(BV8="y",CHAR(34)&amp;FD$1&amp;CHAR(34)&amp;",",""))</f>
        <v/>
      </c>
      <c r="FE8" s="48" t="str">
        <f>IF(COUNTIF(BL8:BT8,"BLU")=0,CHAR(34)&amp;"NO_BLU"&amp;CHAR(34)&amp;",", "")</f>
        <v/>
      </c>
      <c r="FF8" s="48" t="str">
        <f>IF(COUNTIF(BL8:BT8,"WHI")=0,CHAR(34)&amp;"NO_WHI"&amp;CHAR(34)&amp;",", "")</f>
        <v/>
      </c>
      <c r="FG8" s="48" t="str">
        <f>IF(COUNTIF(BL8:BT8,"RED")=0,CHAR(34)&amp;"NO_RED"&amp;CHAR(34)&amp;",", "")</f>
        <v/>
      </c>
      <c r="FH8" s="48" t="str">
        <f>IF(COUNTIF(BL8:BS8,"GRE")=0,CHAR(34)&amp;"NO_GRE"&amp;CHAR(34)&amp;",", "")</f>
        <v>"NO_GRE",</v>
      </c>
      <c r="FI8" s="48" t="str">
        <f>IF(COUNTIF(BL8:BT8,"YEL")=0,CHAR(34)&amp;"NO_YEL"&amp;CHAR(34)&amp;",", "")</f>
        <v/>
      </c>
      <c r="FJ8" s="48" t="str">
        <f>IF(COUNTIF(BL8:BT8,"BLA")=0,CHAR(34)&amp;"NO_BLA"&amp;CHAR(34)&amp;",", "")</f>
        <v>"NO_BLA",</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
      </c>
      <c r="FP8" s="48" t="str">
        <f>IF(AND(FF8&lt;&gt;"",FF8&lt;&gt;""),CHAR(34)&amp;"WHRENO"&amp;CHAR(34)&amp;",","")</f>
        <v/>
      </c>
      <c r="FQ8" s="48" t="str">
        <f>IF(LEN(BF8)=3,CHAR(34)&amp;"001"&amp;BF8&amp;CHAR(34)&amp;",","")</f>
        <v/>
      </c>
      <c r="FR8" s="48" t="str">
        <f>IF(LEN(BG8)=3,CHAR(34)&amp;"002"&amp;BG8&amp;CHAR(34)&amp;",","")</f>
        <v/>
      </c>
      <c r="FS8" s="48" t="str">
        <f>IF(LEN(BH8)=3,CHAR(34)&amp;"003"&amp;BH8&amp;CHAR(34)&amp;",","")</f>
        <v/>
      </c>
      <c r="FT8" s="48" t="str">
        <f>CHAR(34)&amp;"myr"&amp;BD8&amp;CHAR(34)&amp;","</f>
        <v>"myrWHI",</v>
      </c>
      <c r="FU8" s="48" t="str">
        <f>IF(AY8="y",CHAR(34)&amp;"island"&amp;CHAR(34)&amp;",","")</f>
        <v/>
      </c>
      <c r="FV8" s="48" t="str">
        <f>IF(BZ8="y",CHAR(34)&amp;"landlo"&amp;CHAR(34)&amp;",","")</f>
        <v/>
      </c>
      <c r="FW8" s="48" t="str">
        <f>IF(CA8="y",CHAR(34)&amp;"eunion"&amp;CHAR(34)&amp;",","")</f>
        <v/>
      </c>
      <c r="FX8" s="48" t="str">
        <f>SUBSTITUTE(IFERROR(SEARCH("[",A8),IFERROR(IF(AND(CA8&lt;&gt;"y",SEARCH("Europe",R8)&gt;0),CHAR(34)&amp;"noeuni"&amp;CHAR(34)&amp;",",""),"")),"1","")</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C8" s="48" t="str">
        <f>IFERROR(IF(SEARCH("Portuguese",CB8)&gt;0,CHAR(34)&amp;"portug"&amp;CHAR(34)&amp;",",""),"")</f>
        <v/>
      </c>
      <c r="GD8" s="48" t="str">
        <f>IFERROR(IF(SEARCH("German",CB8)&gt;0,CHAR(34)&amp;"german"&amp;CHAR(34)&amp;",",""),"")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IF(CQ8="y",CHAR(34)&amp;CQ$1&amp;CHAR(34)&amp;",","")</f>
        <v/>
      </c>
      <c r="GM8" s="48" t="str">
        <f>IF(CR8="y",CHAR(34)&amp;CR$1&amp;CHAR(34)&amp;",","")</f>
        <v/>
      </c>
      <c r="GN8" s="48" t="str">
        <f>IF(CS8="y",CHAR(34)&amp;CS$1&amp;CHAR(34)&amp;",","")</f>
        <v/>
      </c>
      <c r="GP8" s="48" t="str">
        <f>CHAR(34)&amp;AU8&amp;CHAR(34)</f>
        <v>"Province"</v>
      </c>
      <c r="GS8" s="48" t="str">
        <f>SUBSTITUTE("["&amp;_xlfn.CONCAT(CW8:GN8)&amp;"]",",]","]")</f>
        <v>["4Color","words2","words3","lets23","startN","with_w","year19","dgband","alldia","smallc","NoBand","Diagon","Crosse","Trside","NO_GRE","NO_BLA","myrWHI","NoStar"]</v>
      </c>
      <c r="GT8" s="48" t="str">
        <f>IF(BL8&lt;&gt;"",CHAR(34)&amp;"cl_"&amp;BL8&amp;CHAR(34)&amp;",","")</f>
        <v>"cl_WHI",</v>
      </c>
      <c r="GU8" s="48" t="str">
        <f>IF(BM8&lt;&gt;"",CHAR(34)&amp;"cl_"&amp;BM8&amp;CHAR(34)&amp;",","")</f>
        <v>"cl_BLU",</v>
      </c>
      <c r="GV8" s="48" t="str">
        <f>IF(BN8&lt;&gt;"",CHAR(34)&amp;"cl_"&amp;BN8&amp;CHAR(34)&amp;",","")</f>
        <v>"cl_RED",</v>
      </c>
      <c r="GW8" s="48" t="str">
        <f>IF(BO8&lt;&gt;"",CHAR(34)&amp;"cl_"&amp;BO8&amp;CHAR(34)&amp;",","")</f>
        <v>"cl_YEL",</v>
      </c>
      <c r="GX8" s="48" t="str">
        <f>IF(BP8&lt;&gt;"",CHAR(34)&amp;"cl_"&amp;BP8&amp;CHAR(34)&amp;",","")</f>
        <v/>
      </c>
      <c r="GY8" s="48" t="str">
        <f>IF(BQ8&lt;&gt;"",CHAR(34)&amp;"cl_"&amp;BQ8&amp;CHAR(34)&amp;",","")</f>
        <v/>
      </c>
      <c r="GZ8" s="48" t="str">
        <f>IF(BR8&lt;&gt;"",CHAR(34)&amp;"cl_"&amp;BR8&amp;CHAR(34)&amp;",","")</f>
        <v/>
      </c>
      <c r="HA8" s="48" t="str">
        <f>IF(BS8&lt;&gt;"",CHAR(34)&amp;"cl_"&amp;BS8&amp;CHAR(34)&amp;",","")</f>
        <v/>
      </c>
      <c r="HB8" s="48" t="str">
        <f>IF(BT8&lt;&gt;"",CHAR(34)&amp;"cl_"&amp;BT8&amp;CHAR(34)&amp;",","")</f>
        <v/>
      </c>
      <c r="HC8" s="48" t="str">
        <f>SUBSTITUTE("["&amp;_xlfn.CONCAT(GT8:HB8)&amp;"]",",]","]")</f>
        <v>["cl_WHI","cl_BLU","cl_RED","cl_YEL"]</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{couname:"[CAN] Newfoundland and Labrador",year:"1980 ",region:"rgn_North America",Colors:["cl_WHI","cl_BLU","cl_RED","cl_YEL"],Items:["4Color","words2","words3","lets23","startN","with_w","year19","dgband","alldia","smallc","NoBand","Diagon","Crosse","Trside","NO_GRE","NO_BLA","myrWHI","NoStar"],Flag:"https://upload.wikimedia.org/wikipedia/commons/thumb/d/dd/Flag_of_Newfoundland_and_Labrador.svg/640px-Flag_of_Newfoundland_and_Labrador.svg.png",HDFlag:"https://upload.wikimedia.org/wikipedia/commons/thumb/d/dd/Flag_of_Newfoundland_and_Labrador.svg/2560px-Flag_of_Newfoundland_and_Labrador.svg.png",type:"Province", describe: "\nThe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 isnew:".", links: "https://en.wikipedia.org/wiki/Flag_of_Newfoundland_and_Labrador"},</v>
      </c>
      <c r="HG8" s="73" t="str">
        <f>"{couname:"&amp;CT8&amp;(IF(HK8&lt;&gt;"",",subtype:"&amp;CHAR(34)&amp;HK8&amp;CHAR(34),""))&amp;",year:"&amp;HJ8&amp;",region:"&amp;CU8&amp;",Colors:"&amp;HC8&amp;",Items:"&amp;GS8&amp;",Flag:"&amp;CV8&amp;",HDFlag:"&amp;CHAR(34)&amp;E8&amp;CHAR(34)&amp;",type:"&amp;GP8&amp;", describe: "&amp;HI8&amp;", links: "&amp;HL8&amp;"},"</f>
        <v>{couname:"[CAN] Newfoundland and Labrador",year:"1980 ",region:"rgn_North America",Colors:["cl_WHI","cl_BLU","cl_RED","cl_YEL"],Items:["4Color","words2","words3","lets23","startN","with_w","year19","dgband","alldia","smallc","NoBand","Diagon","Crosse","Trside","NO_GRE","NO_BLA","myrWHI","NoStar"],Flag:"https://upload.wikimedia.org/wikipedia/commons/thumb/d/dd/Flag_of_Newfoundland_and_Labrador.svg/640px-Flag_of_Newfoundland_and_Labrador.svg.png",HDFlag:"https://upload.wikimedia.org/wikipedia/commons/thumb/d/dd/Flag_of_Newfoundland_and_Labrador.svg/2560px-Flag_of_Newfoundland_and_Labrador.svg.png",type:"Province", describe: "\nThe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 links: "https://en.wikipedia.org/wiki/Flag_of_Newfoundland_and_Labrador"},</v>
      </c>
      <c r="HH8" s="48" t="str">
        <f>IF(P8&lt;&gt;"",CHAR(34)&amp;"\n"&amp;P8&amp;CHAR(34),CHAR(34)&amp;CHAR(34))</f>
        <v>"\nThe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v>
      </c>
      <c r="HI8" s="48" t="str">
        <f>IF(J8=0,CHAR(34)&amp;CHAR(34),HH8)</f>
        <v>"\nThe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v>
      </c>
      <c r="HJ8" s="48" t="str">
        <f>CHAR(34)&amp;O8&amp;CHAR(34)</f>
        <v>"1980 "</v>
      </c>
      <c r="HL8" s="48" t="str">
        <f>CHAR(34)&amp;I8&amp;CHAR(34)</f>
        <v>"https://en.wikipedia.org/wiki/Flag_of_Newfoundland_and_Labrador"</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{"couname":"[CAN] Newfoundland and Labrador","year":"1980 ","region":"rgn_North America","Colors":["cl_WHI","cl_BLU","cl_RED","cl_YEL"],"Items":["4Color","words2","words3","lets23","startN","with_w","year19","dgband","alldia","smallc","NoBand","Diagon","Crosse","Trside","NO_GRE","NO_BLA","myrWHI","NoStar"],"Flag":"https://upload.wikimedia.org/wikipedia/commons/thumb/d/dd/Flag_of_Newfoundland_and_Labrador.svg/640px-Flag_of_Newfoundland_and_Labrador.svg.png","HDFlag":"https://upload.wikimedia.org/wikipedia/commons/thumb/d/dd/Flag_of_Newfoundland_and_Labrador.svg/2560px-Flag_of_Newfoundland_and_Labrador.svg.png","type":"Province", "describe": "\nThe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 "isnew": ".", "links": "https://en.wikipedia.org/wiki/Flag_of_Newfoundland_and_Labrador"},</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{"couname":"[CAN] Newfoundland and Labrador","year":"1980 ","region":"rgn_North America","Colors":["cl_WHI","cl_BLU","cl_RED","cl_YEL"],"Items":["4Color","words2","words3","lets23","startN","with_w","year19","dgband","alldia","smallc","NoBand","Diagon","Crosse","Trside","NO_GRE","NO_BLA","myrWHI","NoStar"],"Flag":"https://upload.wikimedia.org/wikipedia/commons/thumb/d/dd/Flag_of_Newfoundland_and_Labrador.svg/640px-Flag_of_Newfoundland_and_Labrador.svg.png","HDFlag":"https://upload.wikimedia.org/wikipedia/commons/thumb/d/dd/Flag_of_Newfoundland_and_Labrador.svg/2560px-Flag_of_Newfoundland_and_Labrador.svg.png","type":"Province", "describe": "\nThe flag design is that of etchings on Beothuk and Innu decorative pendants worn hung from a cord around the neck. Pratt viewed these at the Provincial Museum. With the blue, red and white colours applied, the design has an intentional overall resemblance to the Union Jack, as a reminder of historic connections with the British Isles. The two red triangles represent the two areas of the province, Labrador the continental region and Newfoundland the insular region. The gold arrow, according to Pratt, points towards a brighter future; the arrow becomes a sword, honouring the sacrifices of Newfoundlanders and Labradorians in military service when the flag is displayed as a vertical banner. The red triangles and the gold arrow form a trident, symbolizing the province's association with the fisheries and other resources of and under the sea.", "isnew": ".", "links": "https://en.wikipedia.org/wiki/Flag_of_Newfoundland_and_Labrador"},</v>
      </c>
      <c r="HO8" s="75"/>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t="s">
        <v>164</v>
      </c>
      <c r="IB8" s="6"/>
      <c r="IC8" s="77"/>
      <c r="ID8" s="77"/>
      <c r="IE8" s="77"/>
      <c r="IF8" s="77"/>
      <c r="IG8" s="77"/>
      <c r="IH8" s="77"/>
      <c r="II8" s="77"/>
      <c r="IJ8" s="77"/>
      <c r="IK8" s="77"/>
      <c r="IL8" s="48">
        <f>SUM(IC8:IK8)</f>
        <v>0</v>
      </c>
      <c r="IM8" s="45">
        <f>COUNTIF(IC8:IK8,"&gt;0")-CG8</f>
        <v>-4</v>
      </c>
      <c r="IN8" s="78" t="str">
        <f>"http://mkweb.bcgsc.ca/color-summarizer/?url="&amp;D8&amp;"&amp;precision=low&amp;num_clusters="&amp;CG8&amp;"&amp;text=1"</f>
        <v>http://mkweb.bcgsc.ca/color-summarizer/?url=https://upload.wikimedia.org/wikipedia/commons/thumb/d/dd/Flag_of_Newfoundland_and_Labrador.svg/640px-Flag_of_Newfoundland_and_Labrador.svg.png&amp;precision=low&amp;num_clusters=4&amp;text=1</v>
      </c>
      <c r="IO8" s="48" t="str">
        <f>IF(HP8&lt;&gt;"",CHAR(34)&amp;"black"&amp;CHAR(34),"")</f>
        <v/>
      </c>
      <c r="IP8" s="48" t="str">
        <f>IF(HQ8&lt;&gt;"",CHAR(34)&amp;"blue"&amp;CHAR(34),"")</f>
        <v>"blue"</v>
      </c>
      <c r="IQ8" s="48" t="str">
        <f>IF(HR8&lt;&gt;"",CHAR(34)&amp;"green"&amp;CHAR(34),"")</f>
        <v/>
      </c>
      <c r="IR8" s="48" t="str">
        <f>IF(HS8&lt;&gt;"",CHAR(34)&amp;"red"&amp;CHAR(34),"")</f>
        <v>"red"</v>
      </c>
      <c r="IS8" s="48" t="str">
        <f>IF(HT8&lt;&gt;"",CHAR(34)&amp;"yellow"&amp;CHAR(34),"")</f>
        <v>"yellow"</v>
      </c>
      <c r="IT8" s="48" t="str">
        <f>IF(HU8&lt;&gt;"",CHAR(34)&amp;"orange"&amp;CHAR(34),"")</f>
        <v/>
      </c>
      <c r="IU8" s="48" t="str">
        <f>IF(HV8&lt;&gt;"",CHAR(34)&amp;"brown"&amp;CHAR(34),"")</f>
        <v/>
      </c>
      <c r="IV8" s="48" t="str">
        <f>IF(HW8&lt;&gt;"",CHAR(34)&amp;"purple"&amp;CHAR(34),"")</f>
        <v/>
      </c>
      <c r="IW8" s="48" t="str">
        <f>IF(HX8&lt;&gt;"",CHAR(34)&amp;"white"&amp;CHAR(34),"")</f>
        <v>"white"</v>
      </c>
      <c r="IX8" s="48" t="str">
        <f>"{"&amp;CHAR(34)&amp;"url"&amp;CHAR(34)&amp;":"&amp;CHAR(34)&amp;IN8&amp;CHAR(34)&amp;","&amp;CHAR(34)&amp;"name"&amp;CHAR(34)&amp;":"&amp;CHAR(34)&amp;A8&amp;CHAR(34)&amp;"},"</f>
        <v>{"url":"http://mkweb.bcgsc.ca/color-summarizer/?url=https://upload.wikimedia.org/wikipedia/commons/thumb/d/dd/Flag_of_Newfoundland_and_Labrador.svg/640px-Flag_of_Newfoundland_and_Labrador.svg.png&amp;precision=low&amp;num_clusters=4&amp;text=1","name":"[CAN] Newfoundland and Labrador"},</v>
      </c>
      <c r="IY8" s="48">
        <v>360</v>
      </c>
    </row>
    <row r="9" spans="1:259" s="48" customFormat="1" ht="38.4" customHeight="1" thickBot="1" x14ac:dyDescent="0.35">
      <c r="A9" s="79" t="s">
        <v>1846</v>
      </c>
      <c r="B9" s="40" t="e" vm="28">
        <v>#VALUE!</v>
      </c>
      <c r="C9" s="41">
        <v>2</v>
      </c>
      <c r="D9" s="42" t="s">
        <v>1847</v>
      </c>
      <c r="E9" s="43" t="s">
        <v>1848</v>
      </c>
      <c r="F9" s="44" t="s">
        <v>163</v>
      </c>
      <c r="G9" s="45">
        <f>COUNTIF($A$1:$A$8323,A9)</f>
        <v>1</v>
      </c>
      <c r="H9" s="46"/>
      <c r="I9" s="47" t="s">
        <v>1849</v>
      </c>
      <c r="J9" s="48" t="str">
        <f>""</f>
        <v/>
      </c>
      <c r="K9" s="49"/>
      <c r="L9" s="50"/>
      <c r="M9" s="50"/>
      <c r="N9" s="51" t="s">
        <v>231</v>
      </c>
      <c r="O9" s="52" t="s">
        <v>206</v>
      </c>
      <c r="P9" s="53" t="s">
        <v>1850</v>
      </c>
      <c r="Q9" s="54">
        <v>2</v>
      </c>
      <c r="R9" s="55" t="s">
        <v>231</v>
      </c>
      <c r="S9" s="56">
        <v>3</v>
      </c>
      <c r="T9" s="57" t="s">
        <v>164</v>
      </c>
      <c r="U9" s="58" t="s">
        <v>164</v>
      </c>
      <c r="V9" s="58" t="s">
        <v>164</v>
      </c>
      <c r="W9" s="58" t="s">
        <v>165</v>
      </c>
      <c r="X9" s="58" t="s">
        <v>164</v>
      </c>
      <c r="Y9" s="58" t="s">
        <v>165</v>
      </c>
      <c r="Z9" s="58" t="s">
        <v>164</v>
      </c>
      <c r="AA9" s="58" t="s">
        <v>164</v>
      </c>
      <c r="AB9" s="58" t="s">
        <v>164</v>
      </c>
      <c r="AC9" s="58" t="s">
        <v>164</v>
      </c>
      <c r="AD9" s="58" t="s">
        <v>164</v>
      </c>
      <c r="AE9" s="58" t="s">
        <v>164</v>
      </c>
      <c r="AF9" s="59" t="s">
        <v>164</v>
      </c>
      <c r="AG9" s="59" t="s">
        <v>165</v>
      </c>
      <c r="AH9" s="59" t="s">
        <v>165</v>
      </c>
      <c r="AI9" s="59" t="s">
        <v>164</v>
      </c>
      <c r="AJ9" s="59" t="s">
        <v>164</v>
      </c>
      <c r="AK9" s="59" t="s">
        <v>164</v>
      </c>
      <c r="AL9" s="59" t="s">
        <v>165</v>
      </c>
      <c r="AM9" s="59" t="s">
        <v>164</v>
      </c>
      <c r="AN9" s="59" t="s">
        <v>164</v>
      </c>
      <c r="AO9" s="59" t="s">
        <v>164</v>
      </c>
      <c r="AP9" s="59" t="s">
        <v>164</v>
      </c>
      <c r="AQ9" s="59" t="s">
        <v>164</v>
      </c>
      <c r="AR9" s="59" t="s">
        <v>164</v>
      </c>
      <c r="AS9" s="59" t="s">
        <v>164</v>
      </c>
      <c r="AT9" s="60">
        <v>0</v>
      </c>
      <c r="AU9" s="59" t="s">
        <v>213</v>
      </c>
      <c r="AV9" s="59" t="str">
        <f>IF(LEFT(A9,1)="[",LEFT(A9,5)&amp;AU9&amp;A9,"")</f>
        <v>[CAN]Territory[CAN] Northwest Territories</v>
      </c>
      <c r="AW9" s="59" t="str">
        <f>C9&amp;H9&amp;A9</f>
        <v>2[CAN] Northwest Territories</v>
      </c>
      <c r="AX9" s="61"/>
      <c r="AY9" s="61"/>
      <c r="AZ9" s="62"/>
      <c r="BA9" s="62"/>
      <c r="BB9" s="62"/>
      <c r="BC9" s="63"/>
      <c r="BD9" s="64" t="s">
        <v>152</v>
      </c>
      <c r="BE9" s="47"/>
      <c r="BF9" s="64" t="s">
        <v>152</v>
      </c>
      <c r="BG9" s="64" t="s">
        <v>159</v>
      </c>
      <c r="BH9" s="64" t="s">
        <v>152</v>
      </c>
      <c r="BI9" s="64"/>
      <c r="BJ9" s="64"/>
      <c r="BK9" s="47"/>
      <c r="BL9" s="64" t="s">
        <v>152</v>
      </c>
      <c r="BM9" s="64" t="s">
        <v>159</v>
      </c>
      <c r="BN9" s="64" t="s">
        <v>153</v>
      </c>
      <c r="BO9" s="64" t="s">
        <v>155</v>
      </c>
      <c r="BP9" s="64" t="s">
        <v>154</v>
      </c>
      <c r="BQ9" s="64" t="s">
        <v>151</v>
      </c>
      <c r="BR9" s="64"/>
      <c r="BS9" s="64"/>
      <c r="BT9" s="64"/>
      <c r="BU9" s="65"/>
      <c r="BV9" s="66"/>
      <c r="BW9" s="66">
        <v>0</v>
      </c>
      <c r="BX9" s="47"/>
      <c r="CB9" s="6"/>
      <c r="CC9" s="6"/>
      <c r="CD9" s="67">
        <v>0</v>
      </c>
      <c r="CE9" s="67">
        <v>0</v>
      </c>
      <c r="CF9" s="67" t="e">
        <v>#REF!</v>
      </c>
      <c r="CG9" s="68" cm="1">
        <f t="array" ref="CG9">SUMPRODUCT(--(LEN(TRIM(BL9:BT9))&gt;0))</f>
        <v>6</v>
      </c>
      <c r="CH9" s="59" t="str">
        <f>IF(CG9=2,"y","n")</f>
        <v>n</v>
      </c>
      <c r="CI9" s="59" t="str">
        <f>IF(CG9=3,"y","n")</f>
        <v>n</v>
      </c>
      <c r="CJ9" s="59" t="str">
        <f>IF(CG9=4,"y","n")</f>
        <v>n</v>
      </c>
      <c r="CK9" s="59" t="str">
        <f>IF(CG9&gt;4,"y","n")</f>
        <v>y</v>
      </c>
      <c r="CL9" s="59" t="str">
        <f>IF(S9=0,"y","n")</f>
        <v>n</v>
      </c>
      <c r="CM9" s="59" t="str">
        <f>IF(S9=2,"y","n")</f>
        <v>n</v>
      </c>
      <c r="CN9" s="59" t="str">
        <f>IF(S9=3,"y","n")</f>
        <v>y</v>
      </c>
      <c r="CO9" s="59" t="str">
        <f>IF(S9&gt;=4,"y","n")</f>
        <v>n</v>
      </c>
      <c r="CP9" s="59" t="str">
        <f>IF(AT9=0,"y","n")</f>
        <v>y</v>
      </c>
      <c r="CQ9" s="59" t="str">
        <f>IF(AT9=1,"y","n")</f>
        <v>n</v>
      </c>
      <c r="CR9" s="59" t="str">
        <f>IF(AT9=2,"y","n")</f>
        <v>n</v>
      </c>
      <c r="CS9" s="59" t="str">
        <f>IF(AT9&gt;=3,"y","n")</f>
        <v>n</v>
      </c>
      <c r="CT9" s="69" t="str">
        <f>CHAR(34)&amp;A9&amp;CHAR(34)</f>
        <v>"[CAN] Northwest Territories"</v>
      </c>
      <c r="CU9" s="70" t="str">
        <f>CHAR(34)&amp;"rgn_"&amp;R9&amp;CHAR(34)</f>
        <v>"rgn_North America"</v>
      </c>
      <c r="CV9" s="48" t="str">
        <f>CHAR(34)&amp;D9&amp;CHAR(34)</f>
        <v>"https://upload.wikimedia.org/wikipedia/commons/thumb/c/c1/Flag_of_the_Northwest_Territories.svg/640px-Flag_of_the_Northwest_Territories.svg.png"</v>
      </c>
      <c r="CW9" s="48" t="str">
        <f>IF(CH9="y",CHAR(34)&amp;CH$1&amp;CHAR(34)&amp;",","")</f>
        <v/>
      </c>
      <c r="CX9" s="48" t="str">
        <f>IF(CI9="y",CHAR(34)&amp;CI$1&amp;CHAR(34)&amp;",","")</f>
        <v/>
      </c>
      <c r="CY9" s="48" t="str">
        <f>IF(CJ9="y",CHAR(34)&amp;CJ$1&amp;CHAR(34)&amp;",","")</f>
        <v/>
      </c>
      <c r="CZ9" s="48" t="str">
        <f>IF(CK9="y",CHAR(34)&amp;CK$1&amp;CHAR(34)&amp;",","")</f>
        <v>"5+Colo",</v>
      </c>
      <c r="DA9" s="48" t="str">
        <f>IF(Q9&gt;1,CHAR(34)&amp;"words2"&amp;CHAR(34)&amp;",","")</f>
        <v>"words2",</v>
      </c>
      <c r="DB9" s="48" t="str">
        <f>IF(Q9&gt;2,CHAR(34)&amp;"words3"&amp;CHAR(34)&amp;",","")</f>
        <v/>
      </c>
      <c r="DC9" s="48" t="str">
        <f>IF(Q9=2,CHAR(34)&amp;"exact2"&amp;CHAR(34)&amp;",","")</f>
        <v>"exact2",</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"lets20",</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"startN",</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"with_w",</v>
      </c>
      <c r="DJ9" s="48" t="str">
        <f>IFERROR(IF(SEARCH("y",A9)&gt;0,CHAR(34)&amp;"with_y"&amp;CHAR(34)&amp;",",""),"")</f>
        <v/>
      </c>
      <c r="DK9" s="48" t="str">
        <f>IFERROR(IF(SEARCH("z",A9)&gt;0,CHAR(34)&amp;"with_z"&amp;CHAR(34)&amp;",",""),"")</f>
        <v/>
      </c>
      <c r="DL9" s="48" t="str">
        <f>IF(CG9=2, CHAR(34) &amp; _xlfn.TEXTJOIN("", TRUE, _xlfn._xlws.SORT(HP9:HX9)) &amp; CHAR(34) &amp; ",", "")</f>
        <v/>
      </c>
      <c r="DM9" s="48" t="str" cm="1">
        <f t="array" ref="DM9">IF(CG9=3,CHAR(34) &amp; _xlfn.TEXTJOIN("", TRUE, RIGHT(HP9:HX9, 2)) &amp; CHAR(34) &amp; ",", "")</f>
        <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"year19",</v>
      </c>
      <c r="DP9" s="6" t="str">
        <f>IF(AND(ISNUMBER(SEARCH("20", O9)), ISERROR(SEARCH("1920", O9))), CHAR(34)&amp;"year00"&amp;CHAR(34)&amp;",", "")</f>
        <v/>
      </c>
      <c r="DQ9" s="6" t="str">
        <f>IF(CC9="y",CHAR(34)&amp;"soviet"&amp;CHAR(34)&amp;",","")</f>
        <v/>
      </c>
      <c r="DR9" s="6" t="str">
        <f>IF(BY9="y",CHAR(34)&amp;"dgband"&amp;CHAR(34)&amp;",","")</f>
        <v/>
      </c>
      <c r="DS9" s="6" t="str">
        <f>IF(W9="y",IF(AND(V9="n",BY9&lt;&gt;"y"),CHAR(34)&amp;"allver"&amp;CHAR(34)&amp;",",""),"")</f>
        <v>"allver",</v>
      </c>
      <c r="DT9" s="6" t="str">
        <f>IF(V9="y",IF(AND(W9="n",BY9&lt;&gt;"y"),CHAR(34)&amp;"allhor"&amp;CHAR(34)&amp;",",""),"")</f>
        <v/>
      </c>
      <c r="DU9" s="6" t="str">
        <f>IF(BY9="y",IF(AND(W9="n",V9="n"),CHAR(34)&amp;"alldia"&amp;CHAR(34)&amp;",",""),"")</f>
        <v/>
      </c>
      <c r="DV9" s="48" t="str">
        <f>IF(IA9&lt;&gt;"",(IF(IA9="y",CHAR(34)&amp;"largec"&amp;CHAR(34)&amp;",",CHAR(34)&amp;"smallc"&amp;CHAR(34)&amp;",")),"")</f>
        <v/>
      </c>
      <c r="DW9" s="48" t="str">
        <f>IF(CL9="y",CHAR(34)&amp;CL$1&amp;CHAR(34)&amp;",","")</f>
        <v/>
      </c>
      <c r="DX9" s="48" t="str">
        <f>IF(CM9="y",CHAR(34)&amp;CM$1&amp;CHAR(34)&amp;",","")</f>
        <v/>
      </c>
      <c r="DY9" s="48" t="str">
        <f>IF(CN9="y",CHAR(34)&amp;CN$1&amp;CHAR(34)&amp;",","")</f>
        <v>"3Bands",</v>
      </c>
      <c r="DZ9" s="48" t="str">
        <f>IF(CO9="y",CHAR(34)&amp;CO$1&amp;CHAR(34)&amp;",","")</f>
        <v/>
      </c>
      <c r="EA9" s="48" t="str">
        <f>IF(T9="y",CHAR(34)&amp;T$1&amp;CHAR(34)&amp;",","")</f>
        <v/>
      </c>
      <c r="EB9" s="48" t="str">
        <f>IF(U9="y",CHAR(34)&amp;U$1&amp;CHAR(34)&amp;",","")</f>
        <v/>
      </c>
      <c r="EC9" s="48" t="str">
        <f>IF(V9="y",CHAR(34)&amp;V$1&amp;CHAR(34)&amp;",","")</f>
        <v/>
      </c>
      <c r="ED9" s="48" t="str">
        <f>IF(W9="y",CHAR(34)&amp;W$1&amp;CHAR(34)&amp;",","")</f>
        <v>"Vertic",</v>
      </c>
      <c r="EE9" s="48" t="str">
        <f>IF(X9="y",CHAR(34)&amp;X$1&amp;CHAR(34)&amp;",","")</f>
        <v/>
      </c>
      <c r="EF9" s="48" t="str">
        <f>IF(AND(Y9&lt;&gt;"n",Y9&lt;&gt;""),CHAR(34)&amp;Y$1&amp;CHAR(34)&amp;",","")</f>
        <v>"Animal",</v>
      </c>
      <c r="EG9" s="48" t="str">
        <f>IF(Z9="y",CHAR(34)&amp;Z$1&amp;CHAR(34)&amp;",","")</f>
        <v/>
      </c>
      <c r="EH9" s="48" t="str">
        <f>IF(AA9="y",CHAR(34)&amp;AA$1&amp;CHAR(34)&amp;",","")</f>
        <v/>
      </c>
      <c r="EI9" s="48" t="str">
        <f>IF(AB9="y",CHAR(34)&amp;AB$1&amp;CHAR(34)&amp;",","")</f>
        <v/>
      </c>
      <c r="EJ9" s="48" t="str">
        <f>IF(AC9="y",CHAR(34)&amp;AC$1&amp;CHAR(34)&amp;",","")</f>
        <v/>
      </c>
      <c r="EK9" s="48" t="str">
        <f>IF(AD9="y",CHAR(34)&amp;AD$1&amp;CHAR(34)&amp;",","")</f>
        <v/>
      </c>
      <c r="EL9" s="48" t="str">
        <f>IF(AE9="y",CHAR(34)&amp;AE$1&amp;CHAR(34)&amp;",","")</f>
        <v/>
      </c>
      <c r="EM9" s="48" t="str">
        <f>IF(AF9="y",CHAR(34)&amp;AF$1&amp;CHAR(34)&amp;",","")</f>
        <v/>
      </c>
      <c r="EN9" s="48" t="str">
        <f>IF(AG9="y",CHAR(34)&amp;AG$1&amp;CHAR(34)&amp;",","")</f>
        <v>"Unequa",</v>
      </c>
      <c r="EO9" s="48" t="str">
        <f>IF(AH9="y",CHAR(34)&amp;AH$1&amp;CHAR(34)&amp;",","")</f>
        <v>"Center",</v>
      </c>
      <c r="EP9" s="48" t="str">
        <f>IF(AI9="y",CHAR(34)&amp;AI$1&amp;CHAR(34)&amp;",","")</f>
        <v/>
      </c>
      <c r="EQ9" s="48" t="str">
        <f>IF(AJ9="y",CHAR(34)&amp;AJ$1&amp;CHAR(34)&amp;",","")</f>
        <v/>
      </c>
      <c r="ER9" s="48" t="str">
        <f>IF(AK9="y",CHAR(34)&amp;AK$1&amp;CHAR(34)&amp;",","")</f>
        <v/>
      </c>
      <c r="ES9" s="48" t="str">
        <f>IF(AL9="y",CHAR(34)&amp;AL$1&amp;CHAR(34)&amp;",","")</f>
        <v>"Wavess",</v>
      </c>
      <c r="ET9" s="48" t="str">
        <f>IF(AM9="y",CHAR(34)&amp;AM$1&amp;CHAR(34)&amp;",","")</f>
        <v/>
      </c>
      <c r="EU9" s="48" t="str">
        <f>IF(AN9="y",CHAR(34)&amp;AN$1&amp;CHAR(34)&amp;",","")</f>
        <v/>
      </c>
      <c r="EV9" s="48" t="str">
        <f>IF(AO9="y",CHAR(34)&amp;AO$1&amp;CHAR(34)&amp;",","")</f>
        <v/>
      </c>
      <c r="EW9" s="48" t="str">
        <f>IF(AP9="y",CHAR(34)&amp;AP$1&amp;CHAR(34)&amp;",","")</f>
        <v/>
      </c>
      <c r="EX9" s="48" t="str">
        <f>IF(AQ9="y",CHAR(34)&amp;AQ$1&amp;CHAR(34)&amp;",","")</f>
        <v/>
      </c>
      <c r="EY9" s="48" t="str">
        <f>IF(AR9="y",CHAR(34)&amp;AR$1&amp;CHAR(34)&amp;",","")</f>
        <v/>
      </c>
      <c r="EZ9" s="48" t="str">
        <f>IF(AS9="y",CHAR(34)&amp;AS$1&amp;CHAR(34)&amp;",","")</f>
        <v/>
      </c>
      <c r="FA9" s="48" t="str">
        <f>IF(AT9&gt;0,CHAR(34)&amp;"sta"&amp;AZ9&amp;CHAR(34)&amp;",","")</f>
        <v/>
      </c>
      <c r="FB9" s="48" t="str">
        <f>IF(AND(AT9&gt;0,BA9&lt;&gt;""),CHAR(34)&amp;"sta"&amp;BA9&amp;CHAR(34)&amp;",","")</f>
        <v/>
      </c>
      <c r="FC9" s="48" t="str">
        <f>IF(AND(AT9&gt;0,BB9&lt;&gt;""),CHAR(34)&amp;"sta"&amp;BB9&amp;CHAR(34)&amp;",","")</f>
        <v/>
      </c>
      <c r="FD9" s="48" t="str">
        <f>IF(BV9="n",CHAR(34)&amp;"tcWHYE"&amp;CHAR(34)&amp;",",IF(BV9="y",CHAR(34)&amp;FD$1&amp;CHAR(34)&amp;",",""))</f>
        <v/>
      </c>
      <c r="FE9" s="48" t="str">
        <f>IF(COUNTIF(BL9:BT9,"BLU")=0,CHAR(34)&amp;"NO_BLU"&amp;CHAR(34)&amp;",", "")</f>
        <v/>
      </c>
      <c r="FF9" s="48" t="str">
        <f>IF(COUNTIF(BL9:BT9,"WHI")=0,CHAR(34)&amp;"NO_WHI"&amp;CHAR(34)&amp;",", "")</f>
        <v/>
      </c>
      <c r="FG9" s="48" t="str">
        <f>IF(COUNTIF(BL9:BT9,"RED")=0,CHAR(34)&amp;"NO_RED"&amp;CHAR(34)&amp;",", "")</f>
        <v/>
      </c>
      <c r="FH9" s="48" t="str">
        <f>IF(COUNTIF(BL9:BS9,"GRE")=0,CHAR(34)&amp;"NO_GRE"&amp;CHAR(34)&amp;",", "")</f>
        <v/>
      </c>
      <c r="FI9" s="48" t="str">
        <f>IF(COUNTIF(BL9:BT9,"YEL")=0,CHAR(34)&amp;"NO_YEL"&amp;CHAR(34)&amp;",", "")</f>
        <v/>
      </c>
      <c r="FJ9" s="48" t="str">
        <f>IF(COUNTIF(BL9:BT9,"BLA")=0,CHAR(34)&amp;"NO_BLA"&amp;CHAR(34)&amp;",", "")</f>
        <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"001BLU",</v>
      </c>
      <c r="FR9" s="48" t="str">
        <f>IF(LEN(BG9)=3,CHAR(34)&amp;"002"&amp;BG9&amp;CHAR(34)&amp;",","")</f>
        <v>"002WHI",</v>
      </c>
      <c r="FS9" s="48" t="str">
        <f>IF(LEN(BH9)=3,CHAR(34)&amp;"003"&amp;BH9&amp;CHAR(34)&amp;",","")</f>
        <v>"003BLU",</v>
      </c>
      <c r="FT9" s="48" t="str">
        <f>CHAR(34)&amp;"myr"&amp;BD9&amp;CHAR(34)&amp;","</f>
        <v>"myrBLU",</v>
      </c>
      <c r="FU9" s="48" t="str">
        <f>IF(AY9="y",CHAR(34)&amp;"island"&amp;CHAR(34)&amp;",","")</f>
        <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
      </c>
      <c r="GC9" s="48" t="str">
        <f>IFERROR(IF(SEARCH("Portuguese",CB9)&gt;0,CHAR(34)&amp;"portug"&amp;CHAR(34)&amp;",",""),"")</f>
        <v/>
      </c>
      <c r="GD9" s="48" t="str">
        <f>IFERROR(IF(SEARCH("German",CB9)&gt;0,CHAR(34)&amp;"german"&amp;CHAR(34)&amp;",",""),"")</f>
        <v/>
      </c>
      <c r="GE9" s="48" t="str">
        <f>IFERROR(IF(SEARCH("Dutch",CB9)&gt;0,CHAR(34)&amp;"dutchs"&amp;CHAR(34)&amp;",",""),"")</f>
        <v/>
      </c>
      <c r="GF9" s="48" t="str">
        <f>IFERROR(IF(SEARCH("Historical",AU9)&gt;0,CHAR(34)&amp;"histor"&amp;CHAR(34)&amp;",",""),"")</f>
        <v/>
      </c>
      <c r="GG9" s="48" t="str">
        <f>IF(BU9="y",CHAR(34)&amp;"unjack"&amp;CHAR(34)&amp;",","")</f>
        <v/>
      </c>
      <c r="GH9" s="48" t="str">
        <f>IF(CD9=1,CHAR(34)&amp;"southc"&amp;CHAR(34)&amp;",","")</f>
        <v/>
      </c>
      <c r="GI9" s="48" t="str">
        <f>IF(CE9=1,CHAR(34)&amp;"hasmap"&amp;CHAR(34)&amp;",","")</f>
        <v/>
      </c>
      <c r="GJ9" s="48" t="str">
        <f>IF(CP9="y",CHAR(34)&amp;CP$1&amp;CHAR(34)&amp;",","")</f>
        <v>"NoStar",</v>
      </c>
      <c r="GK9" s="48" t="str">
        <f>IF(GJ9="",CHAR(34)&amp;"HasSta"&amp;CHAR(34)&amp;",","")</f>
        <v/>
      </c>
      <c r="GL9" s="48" t="str">
        <f>IF(CQ9="y",CHAR(34)&amp;CQ$1&amp;CHAR(34)&amp;",","")</f>
        <v/>
      </c>
      <c r="GM9" s="48" t="str">
        <f>IF(CR9="y",CHAR(34)&amp;CR$1&amp;CHAR(34)&amp;",","")</f>
        <v/>
      </c>
      <c r="GN9" s="48" t="str">
        <f>IF(CS9="y",CHAR(34)&amp;CS$1&amp;CHAR(34)&amp;",","")</f>
        <v/>
      </c>
      <c r="GP9" s="48" t="str">
        <f>CHAR(34)&amp;AU9&amp;CHAR(34)</f>
        <v>"Territory"</v>
      </c>
      <c r="GS9" s="48" t="str">
        <f>SUBSTITUTE("["&amp;_xlfn.CONCAT(CW9:GN9)&amp;"]",",]","]")</f>
        <v>["5+Colo","words2","exact2","lets20","startN","with_w","year19","allver","3Bands","Vertic","Animal","Unequa","Center","Wavess","001BLU","002WHI","003BLU","myrBLU","NoStar"]</v>
      </c>
      <c r="GT9" s="48" t="str">
        <f>IF(BL9&lt;&gt;"",CHAR(34)&amp;"cl_"&amp;BL9&amp;CHAR(34)&amp;",","")</f>
        <v>"cl_BLU",</v>
      </c>
      <c r="GU9" s="48" t="str">
        <f>IF(BM9&lt;&gt;"",CHAR(34)&amp;"cl_"&amp;BM9&amp;CHAR(34)&amp;",","")</f>
        <v>"cl_WHI",</v>
      </c>
      <c r="GV9" s="48" t="str">
        <f>IF(BN9&lt;&gt;"",CHAR(34)&amp;"cl_"&amp;BN9&amp;CHAR(34)&amp;",","")</f>
        <v>"cl_GRE",</v>
      </c>
      <c r="GW9" s="48" t="str">
        <f>IF(BO9&lt;&gt;"",CHAR(34)&amp;"cl_"&amp;BO9&amp;CHAR(34)&amp;",","")</f>
        <v>"cl_YEL",</v>
      </c>
      <c r="GX9" s="48" t="str">
        <f>IF(BP9&lt;&gt;"",CHAR(34)&amp;"cl_"&amp;BP9&amp;CHAR(34)&amp;",","")</f>
        <v>"cl_RED",</v>
      </c>
      <c r="GY9" s="48" t="str">
        <f>IF(BQ9&lt;&gt;"",CHAR(34)&amp;"cl_"&amp;BQ9&amp;CHAR(34)&amp;",","")</f>
        <v>"cl_BLA",</v>
      </c>
      <c r="GZ9" s="48" t="str">
        <f>IF(BR9&lt;&gt;"",CHAR(34)&amp;"cl_"&amp;BR9&amp;CHAR(34)&amp;",","")</f>
        <v/>
      </c>
      <c r="HA9" s="48" t="str">
        <f>IF(BS9&lt;&gt;"",CHAR(34)&amp;"cl_"&amp;BS9&amp;CHAR(34)&amp;",","")</f>
        <v/>
      </c>
      <c r="HB9" s="48" t="str">
        <f>IF(BT9&lt;&gt;"",CHAR(34)&amp;"cl_"&amp;BT9&amp;CHAR(34)&amp;",","")</f>
        <v/>
      </c>
      <c r="HC9" s="48" t="str">
        <f>SUBSTITUTE("["&amp;_xlfn.CONCAT(GT9:HB9)&amp;"]",",]","]")</f>
        <v>["cl_BLU","cl_WHI","cl_GRE","cl_YEL","cl_RED","cl_BLA"]</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{couname:"[CAN] Northwest Territories",year:"1969 ",region:"rgn_North America",Colors:["cl_BLU","cl_WHI","cl_GRE","cl_YEL","cl_RED","cl_BLA"],Items:["5+Colo","words2","exact2","lets20","startN","with_w","year19","allver","3Bands","Vertic","Animal","Unequa","Center","Wavess","001BLU","002WHI","003BLU","myrBLU","NoStar"],Flag:"https://upload.wikimedia.org/wikipedia/commons/thumb/c/c1/Flag_of_the_Northwest_Territories.svg/640px-Flag_of_the_Northwest_Territories.svg.png",HDFlag:"https://upload.wikimedia.org/wikipedia/commons/thumb/c/c1/Flag_of_the_Northwest_Territories.svg/2560px-Flag_of_the_Northwest_Territories.svg.png",type:"Territory", describe: "\nThe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 isnew:".", links: "https://en.wikipedia.org/wiki/Flag_of_the_Northwest_Territories"},</v>
      </c>
      <c r="HG9" s="73" t="str">
        <f>"{couname:"&amp;CT9&amp;(IF(HK9&lt;&gt;"",",subtype:"&amp;CHAR(34)&amp;HK9&amp;CHAR(34),""))&amp;",year:"&amp;HJ9&amp;",region:"&amp;CU9&amp;",Colors:"&amp;HC9&amp;",Items:"&amp;GS9&amp;",Flag:"&amp;CV9&amp;",HDFlag:"&amp;CHAR(34)&amp;E9&amp;CHAR(34)&amp;",type:"&amp;GP9&amp;", describe: "&amp;HI9&amp;", links: "&amp;HL9&amp;"},"</f>
        <v>{couname:"[CAN] Northwest Territories",year:"1969 ",region:"rgn_North America",Colors:["cl_BLU","cl_WHI","cl_GRE","cl_YEL","cl_RED","cl_BLA"],Items:["5+Colo","words2","exact2","lets20","startN","with_w","year19","allver","3Bands","Vertic","Animal","Unequa","Center","Wavess","001BLU","002WHI","003BLU","myrBLU","NoStar"],Flag:"https://upload.wikimedia.org/wikipedia/commons/thumb/c/c1/Flag_of_the_Northwest_Territories.svg/640px-Flag_of_the_Northwest_Territories.svg.png",HDFlag:"https://upload.wikimedia.org/wikipedia/commons/thumb/c/c1/Flag_of_the_Northwest_Territories.svg/2560px-Flag_of_the_Northwest_Territories.svg.png",type:"Territory", describe: "\nThe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 links: "https://en.wikipedia.org/wiki/Flag_of_the_Northwest_Territories"},</v>
      </c>
      <c r="HH9" s="48" t="str">
        <f>IF(P9&lt;&gt;"",CHAR(34)&amp;"\n"&amp;P9&amp;CHAR(34),CHAR(34)&amp;CHAR(34))</f>
        <v>"\nThe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v>
      </c>
      <c r="HI9" s="48" t="str">
        <f>IF(J9=0,CHAR(34)&amp;CHAR(34),HH9)</f>
        <v>"\nThe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v>
      </c>
      <c r="HJ9" s="48" t="str">
        <f>CHAR(34)&amp;O9&amp;CHAR(34)</f>
        <v>"1969 "</v>
      </c>
      <c r="HL9" s="48" t="str">
        <f>CHAR(34)&amp;I9&amp;CHAR(34)</f>
        <v>"https://en.wikipedia.org/wiki/Flag_of_the_Northwest_Territories"</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{"couname":"[CAN] Northwest Territories","year":"1969 ","region":"rgn_North America","Colors":["cl_BLU","cl_WHI","cl_GRE","cl_YEL","cl_RED","cl_BLA"],"Items":["5+Colo","words2","exact2","lets20","startN","with_w","year19","allver","3Bands","Vertic","Animal","Unequa","Center","Wavess","001BLU","002WHI","003BLU","myrBLU","NoStar"],"Flag":"https://upload.wikimedia.org/wikipedia/commons/thumb/c/c1/Flag_of_the_Northwest_Territories.svg/640px-Flag_of_the_Northwest_Territories.svg.png","HDFlag":"https://upload.wikimedia.org/wikipedia/commons/thumb/c/c1/Flag_of_the_Northwest_Territories.svg/2560px-Flag_of_the_Northwest_Territories.svg.png","type":"Territory", "describe": "\nThe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 "isnew": ".", "links": "https://en.wikipedia.org/wiki/Flag_of_the_Northwest_Territories"},</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{"couname":"[CAN] Northwest Territories","year":"1969 ","region":"rgn_North America","Colors":["cl_BLU","cl_WHI","cl_GRE","cl_YEL","cl_RED","cl_BLA"],"Items":["5+Colo","words2","exact2","lets20","startN","with_w","year19","allver","3Bands","Vertic","Animal","Unequa","Center","Wavess","001BLU","002WHI","003BLU","myrBLU","NoStar"],"Flag":"https://upload.wikimedia.org/wikipedia/commons/thumb/c/c1/Flag_of_the_Northwest_Territories.svg/640px-Flag_of_the_Northwest_Territories.svg.png","HDFlag":"https://upload.wikimedia.org/wikipedia/commons/thumb/c/c1/Flag_of_the_Northwest_Territories.svg/2560px-Flag_of_the_Northwest_Territories.svg.png","type":"Territory", "describe": "\nThe flag features a blue field, on which is a Canadian pale (a white stripe taking up half the width of the flag), with at the centre, the shield from the coat of arms of the Northwest Territories. The blue represents the abundant Northwest Territories waters, whereas the white represents snow and ice.", "isnew": ".", "links": "https://en.wikipedia.org/wiki/Flag_of_the_Northwest_Territories"},</v>
      </c>
      <c r="HO9" s="75"/>
      <c r="HP9" s="48" t="str" cm="1">
        <f t="array" ref="HP9">IF(_xlfn.TEXTJOIN(", ", TRUE, IF(ISNUMBER(SEARCH("BLA", BL9:BT9)), COLUMN(BL9:BT9) - COLUMN(BL9) + 1, ""))&lt;&gt;"","BLA","")</f>
        <v>BLA</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COUNTIF(IC9:IK9,"&gt;0")-CG9</f>
        <v>-6</v>
      </c>
      <c r="IN9" s="78" t="str">
        <f>"http://mkweb.bcgsc.ca/color-summarizer/?url="&amp;D9&amp;"&amp;precision=low&amp;num_clusters="&amp;CG9&amp;"&amp;text=1"</f>
        <v>http://mkweb.bcgsc.ca/color-summarizer/?url=https://upload.wikimedia.org/wikipedia/commons/thumb/c/c1/Flag_of_the_Northwest_Territories.svg/640px-Flag_of_the_Northwest_Territories.svg.png&amp;precision=low&amp;num_clusters=6&amp;text=1</v>
      </c>
      <c r="IO9" s="48" t="str">
        <f>IF(HP9&lt;&gt;"",CHAR(34)&amp;"black"&amp;CHAR(34),"")</f>
        <v>"black"</v>
      </c>
      <c r="IP9" s="48" t="str">
        <f>IF(HQ9&lt;&gt;"",CHAR(34)&amp;"blue"&amp;CHAR(34),"")</f>
        <v>"blue"</v>
      </c>
      <c r="IQ9" s="48" t="str">
        <f>IF(HR9&lt;&gt;"",CHAR(34)&amp;"green"&amp;CHAR(34),"")</f>
        <v>"green"</v>
      </c>
      <c r="IR9" s="48" t="str">
        <f>IF(HS9&lt;&gt;"",CHAR(34)&amp;"red"&amp;CHAR(34),"")</f>
        <v>"red"</v>
      </c>
      <c r="IS9" s="48" t="str">
        <f>IF(HT9&lt;&gt;"",CHAR(34)&amp;"yellow"&amp;CHAR(34),"")</f>
        <v>"yellow"</v>
      </c>
      <c r="IT9" s="48" t="str">
        <f>IF(HU9&lt;&gt;"",CHAR(34)&amp;"orange"&amp;CHAR(34),"")</f>
        <v/>
      </c>
      <c r="IU9" s="48" t="str">
        <f>IF(HV9&lt;&gt;"",CHAR(34)&amp;"brown"&amp;CHAR(34),"")</f>
        <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{"url":"http://mkweb.bcgsc.ca/color-summarizer/?url=https://upload.wikimedia.org/wikipedia/commons/thumb/c/c1/Flag_of_the_Northwest_Territories.svg/640px-Flag_of_the_Northwest_Territories.svg.png&amp;precision=low&amp;num_clusters=6&amp;text=1","name":"[CAN] Northwest Territories"},</v>
      </c>
      <c r="IY9" s="48">
        <v>366</v>
      </c>
    </row>
    <row r="10" spans="1:259" s="48" customFormat="1" ht="38.4" customHeight="1" thickBot="1" x14ac:dyDescent="0.35">
      <c r="A10" s="79" t="s">
        <v>1851</v>
      </c>
      <c r="B10" s="40" t="e" vm="29">
        <v>#VALUE!</v>
      </c>
      <c r="C10" s="41">
        <v>2</v>
      </c>
      <c r="D10" s="42" t="s">
        <v>1852</v>
      </c>
      <c r="E10" s="43" t="s">
        <v>1853</v>
      </c>
      <c r="F10" s="44" t="s">
        <v>163</v>
      </c>
      <c r="G10" s="45">
        <f>COUNTIF($A$1:$A$8323,A10)</f>
        <v>1</v>
      </c>
      <c r="H10" s="46"/>
      <c r="I10" s="47" t="s">
        <v>1854</v>
      </c>
      <c r="J10" s="48" t="str">
        <f>""</f>
        <v/>
      </c>
      <c r="K10" s="49"/>
      <c r="L10" s="50"/>
      <c r="M10" s="50"/>
      <c r="N10" s="51" t="s">
        <v>231</v>
      </c>
      <c r="O10" s="52" t="s">
        <v>1099</v>
      </c>
      <c r="P10" s="53" t="s">
        <v>1855</v>
      </c>
      <c r="Q10" s="54">
        <v>2</v>
      </c>
      <c r="R10" s="55" t="s">
        <v>231</v>
      </c>
      <c r="S10" s="56">
        <v>2</v>
      </c>
      <c r="T10" s="57" t="s">
        <v>165</v>
      </c>
      <c r="U10" s="58" t="s">
        <v>165</v>
      </c>
      <c r="V10" s="58" t="s">
        <v>164</v>
      </c>
      <c r="W10" s="58" t="s">
        <v>164</v>
      </c>
      <c r="X10" s="58" t="s">
        <v>164</v>
      </c>
      <c r="Y10" s="58" t="s">
        <v>1835</v>
      </c>
      <c r="Z10" s="58" t="s">
        <v>164</v>
      </c>
      <c r="AA10" s="58" t="s">
        <v>164</v>
      </c>
      <c r="AB10" s="58" t="s">
        <v>164</v>
      </c>
      <c r="AC10" s="58" t="s">
        <v>164</v>
      </c>
      <c r="AD10" s="58" t="s">
        <v>164</v>
      </c>
      <c r="AE10" s="58" t="s">
        <v>164</v>
      </c>
      <c r="AF10" s="59" t="s">
        <v>165</v>
      </c>
      <c r="AG10" s="59" t="s">
        <v>164</v>
      </c>
      <c r="AH10" s="59" t="s">
        <v>165</v>
      </c>
      <c r="AI10" s="59" t="s">
        <v>164</v>
      </c>
      <c r="AJ10" s="59" t="s">
        <v>164</v>
      </c>
      <c r="AK10" s="59" t="s">
        <v>164</v>
      </c>
      <c r="AL10" s="59" t="s">
        <v>164</v>
      </c>
      <c r="AM10" s="59" t="s">
        <v>164</v>
      </c>
      <c r="AN10" s="59" t="s">
        <v>164</v>
      </c>
      <c r="AO10" s="59" t="s">
        <v>164</v>
      </c>
      <c r="AP10" s="59" t="s">
        <v>164</v>
      </c>
      <c r="AQ10" s="59" t="s">
        <v>164</v>
      </c>
      <c r="AR10" s="59" t="s">
        <v>164</v>
      </c>
      <c r="AS10" s="59" t="s">
        <v>164</v>
      </c>
      <c r="AT10" s="60">
        <v>0</v>
      </c>
      <c r="AU10" s="59" t="s">
        <v>166</v>
      </c>
      <c r="AV10" s="59" t="str">
        <f>IF(LEFT(A10,1)="[",LEFT(A10,5)&amp;AU10&amp;A10,"")</f>
        <v>[CAN]Province[CAN] Nova Scotia</v>
      </c>
      <c r="AW10" s="59" t="str">
        <f>C10&amp;H10&amp;A10</f>
        <v>2[CAN] Nova Scotia</v>
      </c>
      <c r="AX10" s="61"/>
      <c r="AY10" s="61"/>
      <c r="AZ10" s="62"/>
      <c r="BA10" s="62"/>
      <c r="BB10" s="62"/>
      <c r="BC10" s="63"/>
      <c r="BD10" s="64" t="s">
        <v>159</v>
      </c>
      <c r="BE10" s="47"/>
      <c r="BF10" s="64"/>
      <c r="BG10" s="64"/>
      <c r="BH10" s="64"/>
      <c r="BI10" s="64" t="s">
        <v>152</v>
      </c>
      <c r="BJ10" s="64"/>
      <c r="BK10" s="47"/>
      <c r="BL10" s="64" t="s">
        <v>152</v>
      </c>
      <c r="BM10" s="64" t="s">
        <v>159</v>
      </c>
      <c r="BN10" s="64" t="s">
        <v>155</v>
      </c>
      <c r="BO10" s="64" t="s">
        <v>154</v>
      </c>
      <c r="BP10" s="64"/>
      <c r="BQ10" s="64"/>
      <c r="BR10" s="64"/>
      <c r="BS10" s="64"/>
      <c r="BT10" s="64"/>
      <c r="BU10" s="65"/>
      <c r="BV10" s="66"/>
      <c r="BW10" s="66">
        <v>0</v>
      </c>
      <c r="BX10" s="47"/>
      <c r="BY10" s="48" t="s">
        <v>165</v>
      </c>
      <c r="CB10" s="6"/>
      <c r="CC10" s="6"/>
      <c r="CD10" s="67">
        <v>0</v>
      </c>
      <c r="CE10" s="67">
        <v>0</v>
      </c>
      <c r="CF10" s="67" t="e">
        <v>#REF!</v>
      </c>
      <c r="CG10" s="68" cm="1">
        <f t="array" ref="CG10">SUMPRODUCT(--(LEN(TRIM(BL10:BT10))&gt;0))</f>
        <v>4</v>
      </c>
      <c r="CH10" s="59" t="str">
        <f>IF(CG10=2,"y","n")</f>
        <v>n</v>
      </c>
      <c r="CI10" s="59" t="str">
        <f>IF(CG10=3,"y","n")</f>
        <v>n</v>
      </c>
      <c r="CJ10" s="59" t="str">
        <f>IF(CG10=4,"y","n")</f>
        <v>y</v>
      </c>
      <c r="CK10" s="59" t="str">
        <f>IF(CG10&gt;4,"y","n")</f>
        <v>n</v>
      </c>
      <c r="CL10" s="59" t="str">
        <f>IF(S10=0,"y","n")</f>
        <v>n</v>
      </c>
      <c r="CM10" s="59" t="str">
        <f>IF(S10=2,"y","n")</f>
        <v>y</v>
      </c>
      <c r="CN10" s="59" t="str">
        <f>IF(S10=3,"y","n")</f>
        <v>n</v>
      </c>
      <c r="CO10" s="59" t="str">
        <f>IF(S10&gt;=4,"y","n")</f>
        <v>n</v>
      </c>
      <c r="CP10" s="59" t="str">
        <f>IF(AT10=0,"y","n")</f>
        <v>y</v>
      </c>
      <c r="CQ10" s="59" t="str">
        <f>IF(AT10=1,"y","n")</f>
        <v>n</v>
      </c>
      <c r="CR10" s="59" t="str">
        <f>IF(AT10=2,"y","n")</f>
        <v>n</v>
      </c>
      <c r="CS10" s="59" t="str">
        <f>IF(AT10&gt;=3,"y","n")</f>
        <v>n</v>
      </c>
      <c r="CT10" s="69" t="str">
        <f>CHAR(34)&amp;A10&amp;CHAR(34)</f>
        <v>"[CAN] Nova Scotia"</v>
      </c>
      <c r="CU10" s="70" t="str">
        <f>CHAR(34)&amp;"rgn_"&amp;R10&amp;CHAR(34)</f>
        <v>"rgn_North America"</v>
      </c>
      <c r="CV10" s="48" t="str">
        <f>CHAR(34)&amp;D10&amp;CHAR(34)</f>
        <v>"https://upload.wikimedia.org/wikipedia/commons/thumb/c/c0/Flag_of_Nova_Scotia.svg/640px-Flag_of_Nova_Scotia.svg.png"</v>
      </c>
      <c r="CW10" s="48" t="str">
        <f>IF(CH10="y",CHAR(34)&amp;CH$1&amp;CHAR(34)&amp;",","")</f>
        <v/>
      </c>
      <c r="CX10" s="48" t="str">
        <f>IF(CI10="y",CHAR(34)&amp;CI$1&amp;CHAR(34)&amp;",","")</f>
        <v/>
      </c>
      <c r="CY10" s="48" t="str">
        <f>IF(CJ10="y",CHAR(34)&amp;CJ$1&amp;CHAR(34)&amp;",","")</f>
        <v>"4Color",</v>
      </c>
      <c r="CZ10" s="48" t="str">
        <f>IF(CK10="y",CHAR(34)&amp;CK$1&amp;CHAR(34)&amp;",","")</f>
        <v/>
      </c>
      <c r="DA10" s="48" t="str">
        <f>IF(Q10&gt;1,CHAR(34)&amp;"words2"&amp;CHAR(34)&amp;",","")</f>
        <v>"words2",</v>
      </c>
      <c r="DB10" s="48" t="str">
        <f>IF(Q10&gt;2,CHAR(34)&amp;"words3"&amp;CHAR(34)&amp;",","")</f>
        <v/>
      </c>
      <c r="DC10" s="48" t="str">
        <f>IF(Q10=2,CHAR(34)&amp;"exact2"&amp;CHAR(34)&amp;",","")</f>
        <v>"exact2",</v>
      </c>
      <c r="DD10" s="48"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"lets10",</v>
      </c>
      <c r="DE10" s="48"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"startN",</v>
      </c>
      <c r="DF10" s="48" t="str">
        <f>IFERROR(IF(SEARCH("tan",A10)&gt;0,CHAR(34)&amp;"withtn"&amp;CHAR(34)&amp;",",""),"")</f>
        <v/>
      </c>
      <c r="DG10" s="48" t="str">
        <f>IFERROR(IF(SEARCH("q",A10)&gt;0,CHAR(34)&amp;"with_q"&amp;CHAR(34)&amp;",",""),"")</f>
        <v/>
      </c>
      <c r="DH10" s="48" t="str">
        <f>IFERROR(IF(SEARCH("v",A10)&gt;0,CHAR(34)&amp;"with_v"&amp;CHAR(34)&amp;",",""),"")</f>
        <v>"with_v",</v>
      </c>
      <c r="DI10" s="48" t="str">
        <f>IFERROR(IF(SEARCH("w",A10)&gt;0,CHAR(34)&amp;"with_w"&amp;CHAR(34)&amp;",",""),"")</f>
        <v/>
      </c>
      <c r="DJ10" s="48" t="str">
        <f>IFERROR(IF(SEARCH("y",A10)&gt;0,CHAR(34)&amp;"with_y"&amp;CHAR(34)&amp;",",""),"")</f>
        <v/>
      </c>
      <c r="DK10" s="48" t="str">
        <f>IFERROR(IF(SEARCH("z",A10)&gt;0,CHAR(34)&amp;"with_z"&amp;CHAR(34)&amp;",",""),"")</f>
        <v/>
      </c>
      <c r="DL10" s="48" t="str">
        <f>IF(CG10=2, CHAR(34) &amp; _xlfn.TEXTJOIN("", TRUE, _xlfn._xlws.SORT(HP10:HX10)) &amp; CHAR(34) &amp; ",", "")</f>
        <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"year19",</v>
      </c>
      <c r="DP10" s="6" t="str">
        <f>IF(AND(ISNUMBER(SEARCH("20", O10)), ISERROR(SEARCH("1920", O10))), CHAR(34)&amp;"year00"&amp;CHAR(34)&amp;",", "")</f>
        <v/>
      </c>
      <c r="DQ10" s="6" t="str">
        <f>IF(CC10="y",CHAR(34)&amp;"soviet"&amp;CHAR(34)&amp;",","")</f>
        <v/>
      </c>
      <c r="DR10" s="6" t="str">
        <f>IF(BY10="y",CHAR(34)&amp;"dgband"&amp;CHAR(34)&amp;",","")</f>
        <v>"dgband",</v>
      </c>
      <c r="DS10" s="6" t="str">
        <f>IF(W10="y",IF(AND(V10="n",BY10&lt;&gt;"y"),CHAR(34)&amp;"allver"&amp;CHAR(34)&amp;",",""),"")</f>
        <v/>
      </c>
      <c r="DT10" s="6" t="str">
        <f>IF(V10="y",IF(AND(W10="n",BY10&lt;&gt;"y"),CHAR(34)&amp;"allhor"&amp;CHAR(34)&amp;",",""),"")</f>
        <v/>
      </c>
      <c r="DU10" s="6" t="str">
        <f>IF(BY10="y",IF(AND(W10="n",V10="n"),CHAR(34)&amp;"alldia"&amp;CHAR(34)&amp;",",""),"")</f>
        <v>"alldia",</v>
      </c>
      <c r="DV10" s="48" t="str">
        <f>IF(IA10&lt;&gt;"",(IF(IA10="y",CHAR(34)&amp;"largec"&amp;CHAR(34)&amp;",",CHAR(34)&amp;"smallc"&amp;CHAR(34)&amp;",")),"")</f>
        <v>"largec",</v>
      </c>
      <c r="DW10" s="48" t="str">
        <f>IF(CL10="y",CHAR(34)&amp;CL$1&amp;CHAR(34)&amp;",","")</f>
        <v/>
      </c>
      <c r="DX10" s="48" t="str">
        <f>IF(CM10="y",CHAR(34)&amp;CM$1&amp;CHAR(34)&amp;",","")</f>
        <v>"2Bands",</v>
      </c>
      <c r="DY10" s="48" t="str">
        <f>IF(CN10="y",CHAR(34)&amp;CN$1&amp;CHAR(34)&amp;",","")</f>
        <v/>
      </c>
      <c r="DZ10" s="48" t="str">
        <f>IF(CO10="y",CHAR(34)&amp;CO$1&amp;CHAR(34)&amp;",","")</f>
        <v/>
      </c>
      <c r="EA10" s="48" t="str">
        <f>IF(T10="y",CHAR(34)&amp;T$1&amp;CHAR(34)&amp;",","")</f>
        <v>"Diagon",</v>
      </c>
      <c r="EB10" s="48" t="str">
        <f>IF(U10="y",CHAR(34)&amp;U$1&amp;CHAR(34)&amp;",","")</f>
        <v>"Crosse",</v>
      </c>
      <c r="EC10" s="48" t="str">
        <f>IF(V10="y",CHAR(34)&amp;V$1&amp;CHAR(34)&amp;",","")</f>
        <v/>
      </c>
      <c r="ED10" s="48" t="str">
        <f>IF(W10="y",CHAR(34)&amp;W$1&amp;CHAR(34)&amp;",","")</f>
        <v/>
      </c>
      <c r="EE10" s="48" t="str">
        <f>IF(X10="y",CHAR(34)&amp;X$1&amp;CHAR(34)&amp;",","")</f>
        <v/>
      </c>
      <c r="EF10" s="48" t="str">
        <f>IF(AND(Y10&lt;&gt;"n",Y10&lt;&gt;""),CHAR(34)&amp;Y$1&amp;CHAR(34)&amp;",","")</f>
        <v>"Animal",</v>
      </c>
      <c r="EG10" s="48" t="str">
        <f>IF(Z10="y",CHAR(34)&amp;Z$1&amp;CHAR(34)&amp;",","")</f>
        <v/>
      </c>
      <c r="EH10" s="48" t="str">
        <f>IF(AA10="y",CHAR(34)&amp;AA$1&amp;CHAR(34)&amp;",","")</f>
        <v/>
      </c>
      <c r="EI10" s="48" t="str">
        <f>IF(AB10="y",CHAR(34)&amp;AB$1&amp;CHAR(34)&amp;",","")</f>
        <v/>
      </c>
      <c r="EJ10" s="48" t="str">
        <f>IF(AC10="y",CHAR(34)&amp;AC$1&amp;CHAR(34)&amp;",","")</f>
        <v/>
      </c>
      <c r="EK10" s="48" t="str">
        <f>IF(AD10="y",CHAR(34)&amp;AD$1&amp;CHAR(34)&amp;",","")</f>
        <v/>
      </c>
      <c r="EL10" s="48" t="str">
        <f>IF(AE10="y",CHAR(34)&amp;AE$1&amp;CHAR(34)&amp;",","")</f>
        <v/>
      </c>
      <c r="EM10" s="48" t="str">
        <f>IF(AF10="y",CHAR(34)&amp;AF$1&amp;CHAR(34)&amp;",","")</f>
        <v>"Trside",</v>
      </c>
      <c r="EN10" s="48" t="str">
        <f>IF(AG10="y",CHAR(34)&amp;AG$1&amp;CHAR(34)&amp;",","")</f>
        <v/>
      </c>
      <c r="EO10" s="48" t="str">
        <f>IF(AH10="y",CHAR(34)&amp;AH$1&amp;CHAR(34)&amp;",","")</f>
        <v>"Center",</v>
      </c>
      <c r="EP10" s="48" t="str">
        <f>IF(AI10="y",CHAR(34)&amp;AI$1&amp;CHAR(34)&amp;",","")</f>
        <v/>
      </c>
      <c r="EQ10" s="48" t="str">
        <f>IF(AJ10="y",CHAR(34)&amp;AJ$1&amp;CHAR(34)&amp;",","")</f>
        <v/>
      </c>
      <c r="ER10" s="48" t="str">
        <f>IF(AK10="y",CHAR(34)&amp;AK$1&amp;CHAR(34)&amp;",","")</f>
        <v/>
      </c>
      <c r="ES10" s="48" t="str">
        <f>IF(AL10="y",CHAR(34)&amp;AL$1&amp;CHAR(34)&amp;",","")</f>
        <v/>
      </c>
      <c r="ET10" s="48" t="str">
        <f>IF(AM10="y",CHAR(34)&amp;AM$1&amp;CHAR(34)&amp;",","")</f>
        <v/>
      </c>
      <c r="EU10" s="48" t="str">
        <f>IF(AN10="y",CHAR(34)&amp;AN$1&amp;CHAR(34)&amp;",","")</f>
        <v/>
      </c>
      <c r="EV10" s="48" t="str">
        <f>IF(AO10="y",CHAR(34)&amp;AO$1&amp;CHAR(34)&amp;",","")</f>
        <v/>
      </c>
      <c r="EW10" s="48" t="str">
        <f>IF(AP10="y",CHAR(34)&amp;AP$1&amp;CHAR(34)&amp;",","")</f>
        <v/>
      </c>
      <c r="EX10" s="48" t="str">
        <f>IF(AQ10="y",CHAR(34)&amp;AQ$1&amp;CHAR(34)&amp;",","")</f>
        <v/>
      </c>
      <c r="EY10" s="48" t="str">
        <f>IF(AR10="y",CHAR(34)&amp;AR$1&amp;CHAR(34)&amp;",","")</f>
        <v/>
      </c>
      <c r="EZ10" s="48" t="str">
        <f>IF(AS10="y",CHAR(34)&amp;AS$1&amp;CHAR(34)&amp;",","")</f>
        <v/>
      </c>
      <c r="FA10" s="48" t="str">
        <f>IF(AT10&gt;0,CHAR(34)&amp;"sta"&amp;AZ10&amp;CHAR(34)&amp;",","")</f>
        <v/>
      </c>
      <c r="FB10" s="48" t="str">
        <f>IF(AND(AT10&gt;0,BA10&lt;&gt;""),CHAR(34)&amp;"sta"&amp;BA10&amp;CHAR(34)&amp;",","")</f>
        <v/>
      </c>
      <c r="FC10" s="48" t="str">
        <f>IF(AND(AT10&gt;0,BB10&lt;&gt;""),CHAR(34)&amp;"sta"&amp;BB10&amp;CHAR(34)&amp;",","")</f>
        <v/>
      </c>
      <c r="FD10" s="48" t="str">
        <f>IF(BV10="n",CHAR(34)&amp;"tcWHYE"&amp;CHAR(34)&amp;",",IF(BV10="y",CHAR(34)&amp;FD$1&amp;CHAR(34)&amp;",",""))</f>
        <v/>
      </c>
      <c r="FE10" s="48" t="str">
        <f>IF(COUNTIF(BL10:BT10,"BLU")=0,CHAR(34)&amp;"NO_BLU"&amp;CHAR(34)&amp;",", "")</f>
        <v/>
      </c>
      <c r="FF10" s="48" t="str">
        <f>IF(COUNTIF(BL10:BT10,"WHI")=0,CHAR(34)&amp;"NO_WHI"&amp;CHAR(34)&amp;",", "")</f>
        <v/>
      </c>
      <c r="FG10" s="48" t="str">
        <f>IF(COUNTIF(BL10:BT10,"RED")=0,CHAR(34)&amp;"NO_RED"&amp;CHAR(34)&amp;",", "")</f>
        <v/>
      </c>
      <c r="FH10" s="48" t="str">
        <f>IF(COUNTIF(BL10:BS10,"GRE")=0,CHAR(34)&amp;"NO_GRE"&amp;CHAR(34)&amp;",", "")</f>
        <v>"NO_GRE",</v>
      </c>
      <c r="FI10" s="48" t="str">
        <f>IF(COUNTIF(BL10:BT10,"YEL")=0,CHAR(34)&amp;"NO_YEL"&amp;CHAR(34)&amp;",", "")</f>
        <v/>
      </c>
      <c r="FJ10" s="48" t="str">
        <f>IF(COUNTIF(BL10:BT10,"BLA")=0,CHAR(34)&amp;"NO_BLA"&amp;CHAR(34)&amp;",", "")</f>
        <v>"NO_BLA",</v>
      </c>
      <c r="FK10" s="48" t="str">
        <f>IF(AND(FH10&lt;&gt;"",FF10&lt;&gt;""),CHAR(34)&amp;"WHGRNO"&amp;CHAR(34)&amp;",","")</f>
        <v/>
      </c>
      <c r="FL10" s="48" t="str">
        <f>IF(AND(FI10&lt;&gt;"",FF10&lt;&gt;""),CHAR(34)&amp;"WHYENO"&amp;CHAR(34)&amp;",","")</f>
        <v/>
      </c>
      <c r="FM10" s="48" t="str">
        <f>IF(AND(FJ10&lt;&gt;"",FF10&lt;&gt;""),CHAR(34)&amp;"BAWHNO"&amp;CHAR(34)&amp;",","")</f>
        <v/>
      </c>
      <c r="FN10" s="48" t="str">
        <f>IF(AND(FE10&lt;&gt;"",FF10&lt;&gt;""),CHAR(34)&amp;"BLWHNO"&amp;CHAR(34)&amp;",","")</f>
        <v/>
      </c>
      <c r="FO10" s="48" t="str">
        <f>IF(AND(FE10&lt;&gt;"",FG10&lt;&gt;""),CHAR(34)&amp;"BLRENO"&amp;CHAR(34)&amp;",","")</f>
        <v/>
      </c>
      <c r="FP10" s="48" t="str">
        <f>IF(AND(FF10&lt;&gt;"",FF10&lt;&gt;""),CHAR(34)&amp;"WHRENO"&amp;CHAR(34)&amp;",","")</f>
        <v/>
      </c>
      <c r="FQ10" s="48" t="str">
        <f>IF(LEN(BF10)=3,CHAR(34)&amp;"001"&amp;BF10&amp;CHAR(34)&amp;",","")</f>
        <v/>
      </c>
      <c r="FR10" s="48" t="str">
        <f>IF(LEN(BG10)=3,CHAR(34)&amp;"002"&amp;BG10&amp;CHAR(34)&amp;",","")</f>
        <v/>
      </c>
      <c r="FS10" s="48" t="str">
        <f>IF(LEN(BH10)=3,CHAR(34)&amp;"003"&amp;BH10&amp;CHAR(34)&amp;",","")</f>
        <v/>
      </c>
      <c r="FT10" s="48" t="str">
        <f>CHAR(34)&amp;"myr"&amp;BD10&amp;CHAR(34)&amp;","</f>
        <v>"myrWHI",</v>
      </c>
      <c r="FU10" s="48" t="str">
        <f>IF(AY10="y",CHAR(34)&amp;"island"&amp;CHAR(34)&amp;",","")</f>
        <v/>
      </c>
      <c r="FV10" s="48" t="str">
        <f>IF(BZ10="y",CHAR(34)&amp;"landlo"&amp;CHAR(34)&amp;",","")</f>
        <v/>
      </c>
      <c r="FW10" s="48" t="str">
        <f>IF(CA10="y",CHAR(34)&amp;"eunion"&amp;CHAR(34)&amp;",","")</f>
        <v/>
      </c>
      <c r="FX10" s="48" t="str">
        <f>SUBSTITUTE(IFERROR(SEARCH("[",A10),IFERROR(IF(AND(CA10&lt;&gt;"y",SEARCH("Europe",R10)&gt;0),CHAR(34)&amp;"noeuni"&amp;CHAR(34)&amp;",",""),"")),"1","")</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C10" s="48" t="str">
        <f>IFERROR(IF(SEARCH("Portuguese",CB10)&gt;0,CHAR(34)&amp;"portug"&amp;CHAR(34)&amp;",",""),"")</f>
        <v/>
      </c>
      <c r="GD10" s="48" t="str">
        <f>IFERROR(IF(SEARCH("German",CB10)&gt;0,CHAR(34)&amp;"german"&amp;CHAR(34)&amp;",",""),"")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
      </c>
      <c r="GJ10" s="48" t="str">
        <f>IF(CP10="y",CHAR(34)&amp;CP$1&amp;CHAR(34)&amp;",","")</f>
        <v>"NoStar",</v>
      </c>
      <c r="GK10" s="48" t="str">
        <f>IF(GJ10="",CHAR(34)&amp;"HasSta"&amp;CHAR(34)&amp;",","")</f>
        <v/>
      </c>
      <c r="GL10" s="48" t="str">
        <f>IF(CQ10="y",CHAR(34)&amp;CQ$1&amp;CHAR(34)&amp;",","")</f>
        <v/>
      </c>
      <c r="GM10" s="48" t="str">
        <f>IF(CR10="y",CHAR(34)&amp;CR$1&amp;CHAR(34)&amp;",","")</f>
        <v/>
      </c>
      <c r="GN10" s="48" t="str">
        <f>IF(CS10="y",CHAR(34)&amp;CS$1&amp;CHAR(34)&amp;",","")</f>
        <v/>
      </c>
      <c r="GP10" s="48" t="str">
        <f>CHAR(34)&amp;AU10&amp;CHAR(34)</f>
        <v>"Province"</v>
      </c>
      <c r="GS10" s="48" t="str">
        <f>SUBSTITUTE("["&amp;_xlfn.CONCAT(CW10:GN10)&amp;"]",",]","]")</f>
        <v>["4Color","words2","exact2","lets10","startN","with_v","year19","dgband","alldia","largec","2Bands","Diagon","Crosse","Animal","Trside","Center","NO_GRE","NO_BLA","myrWHI","NoStar"]</v>
      </c>
      <c r="GT10" s="48" t="str">
        <f>IF(BL10&lt;&gt;"",CHAR(34)&amp;"cl_"&amp;BL10&amp;CHAR(34)&amp;",","")</f>
        <v>"cl_BLU",</v>
      </c>
      <c r="GU10" s="48" t="str">
        <f>IF(BM10&lt;&gt;"",CHAR(34)&amp;"cl_"&amp;BM10&amp;CHAR(34)&amp;",","")</f>
        <v>"cl_WHI",</v>
      </c>
      <c r="GV10" s="48" t="str">
        <f>IF(BN10&lt;&gt;"",CHAR(34)&amp;"cl_"&amp;BN10&amp;CHAR(34)&amp;",","")</f>
        <v>"cl_YEL",</v>
      </c>
      <c r="GW10" s="48" t="str">
        <f>IF(BO10&lt;&gt;"",CHAR(34)&amp;"cl_"&amp;BO10&amp;CHAR(34)&amp;",","")</f>
        <v>"cl_RED",</v>
      </c>
      <c r="GX10" s="48" t="str">
        <f>IF(BP10&lt;&gt;"",CHAR(34)&amp;"cl_"&amp;BP10&amp;CHAR(34)&amp;",","")</f>
        <v/>
      </c>
      <c r="GY10" s="48" t="str">
        <f>IF(BQ10&lt;&gt;"",CHAR(34)&amp;"cl_"&amp;BQ10&amp;CHAR(34)&amp;",","")</f>
        <v/>
      </c>
      <c r="GZ10" s="48" t="str">
        <f>IF(BR10&lt;&gt;"",CHAR(34)&amp;"cl_"&amp;BR10&amp;CHAR(34)&amp;",","")</f>
        <v/>
      </c>
      <c r="HA10" s="48" t="str">
        <f>IF(BS10&lt;&gt;"",CHAR(34)&amp;"cl_"&amp;BS10&amp;CHAR(34)&amp;",","")</f>
        <v/>
      </c>
      <c r="HB10" s="48" t="str">
        <f>IF(BT10&lt;&gt;"",CHAR(34)&amp;"cl_"&amp;BT10&amp;CHAR(34)&amp;",","")</f>
        <v/>
      </c>
      <c r="HC10" s="48" t="str">
        <f>SUBSTITUTE("["&amp;_xlfn.CONCAT(GT10:HB10)&amp;"]",",]","]")</f>
        <v>["cl_BLU","cl_WHI","cl_YEL","cl_RED"]</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{couname:"[CAN] Nova Scotia",year:"1929 ",region:"rgn_North America",Colors:["cl_BLU","cl_WHI","cl_YEL","cl_RED"],Items:["4Color","words2","exact2","lets10","startN","with_v","year19","dgband","alldia","largec","2Bands","Diagon","Crosse","Animal","Trside","Center","NO_GRE","NO_BLA","myrWHI","NoStar"],Flag:"https://upload.wikimedia.org/wikipedia/commons/thumb/c/c0/Flag_of_Nova_Scotia.svg/640px-Flag_of_Nova_Scotia.svg.png",HDFlag:"https://upload.wikimedia.org/wikipedia/commons/thumb/c/c0/Flag_of_Nova_Scotia.svg/2560px-Flag_of_Nova_Scotia.svg.png",type:"Province", describe: "\nThe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 isnew:".", links: "https://en.wikipedia.org/wiki/Flag_of_Nova_Scotia"},</v>
      </c>
      <c r="HG10" s="73" t="str">
        <f>"{couname:"&amp;CT10&amp;(IF(HK10&lt;&gt;"",",subtype:"&amp;CHAR(34)&amp;HK10&amp;CHAR(34),""))&amp;",year:"&amp;HJ10&amp;",region:"&amp;CU10&amp;",Colors:"&amp;HC10&amp;",Items:"&amp;GS10&amp;",Flag:"&amp;CV10&amp;",HDFlag:"&amp;CHAR(34)&amp;E10&amp;CHAR(34)&amp;",type:"&amp;GP10&amp;", describe: "&amp;HI10&amp;", links: "&amp;HL10&amp;"},"</f>
        <v>{couname:"[CAN] Nova Scotia",year:"1929 ",region:"rgn_North America",Colors:["cl_BLU","cl_WHI","cl_YEL","cl_RED"],Items:["4Color","words2","exact2","lets10","startN","with_v","year19","dgband","alldia","largec","2Bands","Diagon","Crosse","Animal","Trside","Center","NO_GRE","NO_BLA","myrWHI","NoStar"],Flag:"https://upload.wikimedia.org/wikipedia/commons/thumb/c/c0/Flag_of_Nova_Scotia.svg/640px-Flag_of_Nova_Scotia.svg.png",HDFlag:"https://upload.wikimedia.org/wikipedia/commons/thumb/c/c0/Flag_of_Nova_Scotia.svg/2560px-Flag_of_Nova_Scotia.svg.png",type:"Province", describe: "\nThe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 links: "https://en.wikipedia.org/wiki/Flag_of_Nova_Scotia"},</v>
      </c>
      <c r="HH10" s="48" t="str">
        <f>IF(P10&lt;&gt;"",CHAR(34)&amp;"\n"&amp;P10&amp;CHAR(34),CHAR(34)&amp;CHAR(34))</f>
        <v>"\nThe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v>
      </c>
      <c r="HI10" s="48" t="str">
        <f>IF(J10=0,CHAR(34)&amp;CHAR(34),HH10)</f>
        <v>"\nThe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v>
      </c>
      <c r="HJ10" s="48" t="str">
        <f>CHAR(34)&amp;O10&amp;CHAR(34)</f>
        <v>"1929 "</v>
      </c>
      <c r="HL10" s="48" t="str">
        <f>CHAR(34)&amp;I10&amp;CHAR(34)</f>
        <v>"https://en.wikipedia.org/wiki/Flag_of_Nova_Scotia"</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{"couname":"[CAN] Nova Scotia","year":"1929 ","region":"rgn_North America","Colors":["cl_BLU","cl_WHI","cl_YEL","cl_RED"],"Items":["4Color","words2","exact2","lets10","startN","with_v","year19","dgband","alldia","largec","2Bands","Diagon","Crosse","Animal","Trside","Center","NO_GRE","NO_BLA","myrWHI","NoStar"],"Flag":"https://upload.wikimedia.org/wikipedia/commons/thumb/c/c0/Flag_of_Nova_Scotia.svg/640px-Flag_of_Nova_Scotia.svg.png","HDFlag":"https://upload.wikimedia.org/wikipedia/commons/thumb/c/c0/Flag_of_Nova_Scotia.svg/2560px-Flag_of_Nova_Scotia.svg.png","type":"Province", "describe": "\nThe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 "isnew": ".", "links": "https://en.wikipedia.org/wiki/Flag_of_Nova_Scotia"},</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{"couname":"[CAN] Nova Scotia","year":"1929 ","region":"rgn_North America","Colors":["cl_BLU","cl_WHI","cl_YEL","cl_RED"],"Items":["4Color","words2","exact2","lets10","startN","with_v","year19","dgband","alldia","largec","2Bands","Diagon","Crosse","Animal","Trside","Center","NO_GRE","NO_BLA","myrWHI","NoStar"],"Flag":"https://upload.wikimedia.org/wikipedia/commons/thumb/c/c0/Flag_of_Nova_Scotia.svg/640px-Flag_of_Nova_Scotia.svg.png","HDFlag":"https://upload.wikimedia.org/wikipedia/commons/thumb/c/c0/Flag_of_Nova_Scotia.svg/2560px-Flag_of_Nova_Scotia.svg.png","type":"Province", "describe": "\nThe Cross of Saint Andrew alludes to divine providence and its part in enabling Scottish immigrants to be 'the first among the Nova Scotians'.\nThe royal arms epitomise feudal times in Scotland and how this sowed the seeds of the province's constancy as a society.\nTaken altogether, the saltire and the royal arms signify how Nova Scotia was formerly a colony of the Kingdom of Scotland with the backing of its royal family (the House of Stuart).", "isnew": ".", "links": "https://en.wikipedia.org/wiki/Flag_of_Nova_Scotia"},</v>
      </c>
      <c r="HO10" s="75"/>
      <c r="HP10" s="48" t="str" cm="1">
        <f t="array" ref="HP10">IF(_xlfn.TEXTJOIN(", ", TRUE, IF(ISNUMBER(SEARCH("BLA", BL10:BT10)), COLUMN(BL10:BT10) - COLUMN(BL10) + 1, ""))&lt;&gt;"","BLA","")</f>
        <v/>
      </c>
      <c r="HQ10" s="48" t="str" cm="1">
        <f t="array" ref="HQ10">IF(_xlfn.TEXTJOIN(", ", TRUE, IF(ISNUMBER(SEARCH("BLU", BL10:BT10)), COLUMN(BL10:BT10) - COLUMN(BL10) + 1, ""))&lt;&gt;"","BLU","")</f>
        <v>BLU</v>
      </c>
      <c r="HR10" s="48" t="str" cm="1">
        <f t="array" ref="HR10">IF(_xlfn.TEXTJOIN(", ", TRUE, IF(ISNUMBER(SEARCH("GRE", BL10:BT10)), COLUMN(BL10:BT10) - COLUMN(BL10) + 1, ""))&lt;&gt;"","GRE","")</f>
        <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t="s">
        <v>165</v>
      </c>
      <c r="IB10" s="6"/>
      <c r="IC10" s="77"/>
      <c r="ID10" s="77"/>
      <c r="IE10" s="77"/>
      <c r="IF10" s="77"/>
      <c r="IG10" s="77"/>
      <c r="IH10" s="77"/>
      <c r="II10" s="77"/>
      <c r="IJ10" s="77"/>
      <c r="IK10" s="77"/>
      <c r="IL10" s="48">
        <f>SUM(IC10:IK10)</f>
        <v>0</v>
      </c>
      <c r="IM10" s="45">
        <f>COUNTIF(IC10:IK10,"&gt;0")-CG10</f>
        <v>-4</v>
      </c>
      <c r="IN10" s="78" t="str">
        <f>"http://mkweb.bcgsc.ca/color-summarizer/?url="&amp;D10&amp;"&amp;precision=low&amp;num_clusters="&amp;CG10&amp;"&amp;text=1"</f>
        <v>http://mkweb.bcgsc.ca/color-summarizer/?url=https://upload.wikimedia.org/wikipedia/commons/thumb/c/c0/Flag_of_Nova_Scotia.svg/640px-Flag_of_Nova_Scotia.svg.png&amp;precision=low&amp;num_clusters=4&amp;text=1</v>
      </c>
      <c r="IO10" s="48" t="str">
        <f>IF(HP10&lt;&gt;"",CHAR(34)&amp;"black"&amp;CHAR(34),"")</f>
        <v/>
      </c>
      <c r="IP10" s="48" t="str">
        <f>IF(HQ10&lt;&gt;"",CHAR(34)&amp;"blue"&amp;CHAR(34),"")</f>
        <v>"blue"</v>
      </c>
      <c r="IQ10" s="48" t="str">
        <f>IF(HR10&lt;&gt;"",CHAR(34)&amp;"green"&amp;CHAR(34),"")</f>
        <v/>
      </c>
      <c r="IR10" s="48" t="str">
        <f>IF(HS10&lt;&gt;"",CHAR(34)&amp;"red"&amp;CHAR(34),"")</f>
        <v>"red"</v>
      </c>
      <c r="IS10" s="48" t="str">
        <f>IF(HT10&lt;&gt;"",CHAR(34)&amp;"yellow"&amp;CHAR(34),"")</f>
        <v>"yellow"</v>
      </c>
      <c r="IT10" s="48" t="str">
        <f>IF(HU10&lt;&gt;"",CHAR(34)&amp;"orange"&amp;CHAR(34),"")</f>
        <v/>
      </c>
      <c r="IU10" s="48" t="str">
        <f>IF(HV10&lt;&gt;"",CHAR(34)&amp;"brown"&amp;CHAR(34),"")</f>
        <v/>
      </c>
      <c r="IV10" s="48" t="str">
        <f>IF(HW10&lt;&gt;"",CHAR(34)&amp;"purple"&amp;CHAR(34),"")</f>
        <v/>
      </c>
      <c r="IW10" s="48" t="str">
        <f>IF(HX10&lt;&gt;"",CHAR(34)&amp;"white"&amp;CHAR(34),"")</f>
        <v>"white"</v>
      </c>
      <c r="IX10" s="48" t="str">
        <f>"{"&amp;CHAR(34)&amp;"url"&amp;CHAR(34)&amp;":"&amp;CHAR(34)&amp;IN10&amp;CHAR(34)&amp;","&amp;CHAR(34)&amp;"name"&amp;CHAR(34)&amp;":"&amp;CHAR(34)&amp;A10&amp;CHAR(34)&amp;"},"</f>
        <v>{"url":"http://mkweb.bcgsc.ca/color-summarizer/?url=https://upload.wikimedia.org/wikipedia/commons/thumb/c/c0/Flag_of_Nova_Scotia.svg/640px-Flag_of_Nova_Scotia.svg.png&amp;precision=low&amp;num_clusters=4&amp;text=1","name":"[CAN] Nova Scotia"},</v>
      </c>
      <c r="IY10" s="48">
        <v>361</v>
      </c>
    </row>
    <row r="11" spans="1:259" s="48" customFormat="1" ht="38.4" customHeight="1" thickBot="1" x14ac:dyDescent="0.35">
      <c r="A11" s="79" t="s">
        <v>1856</v>
      </c>
      <c r="B11" s="40" t="e" vm="30">
        <v>#VALUE!</v>
      </c>
      <c r="C11" s="41">
        <v>2</v>
      </c>
      <c r="D11" s="42" t="s">
        <v>1857</v>
      </c>
      <c r="E11" s="43" t="s">
        <v>1858</v>
      </c>
      <c r="F11" s="44" t="s">
        <v>163</v>
      </c>
      <c r="G11" s="45">
        <f>COUNTIF($A$1:$A$8323,A11)</f>
        <v>1</v>
      </c>
      <c r="H11" s="46"/>
      <c r="I11" s="47" t="s">
        <v>1859</v>
      </c>
      <c r="J11" s="48" t="str">
        <f>""</f>
        <v/>
      </c>
      <c r="K11" s="49"/>
      <c r="L11" s="50"/>
      <c r="M11" s="50"/>
      <c r="N11" s="51" t="s">
        <v>231</v>
      </c>
      <c r="O11" s="52" t="s">
        <v>171</v>
      </c>
      <c r="P11" s="53" t="s">
        <v>1860</v>
      </c>
      <c r="Q11" s="54">
        <v>1</v>
      </c>
      <c r="R11" s="55" t="s">
        <v>231</v>
      </c>
      <c r="S11" s="56">
        <v>2</v>
      </c>
      <c r="T11" s="57" t="s">
        <v>164</v>
      </c>
      <c r="U11" s="58" t="s">
        <v>164</v>
      </c>
      <c r="V11" s="58" t="s">
        <v>164</v>
      </c>
      <c r="W11" s="58" t="s">
        <v>165</v>
      </c>
      <c r="X11" s="58" t="s">
        <v>164</v>
      </c>
      <c r="Y11" s="58" t="s">
        <v>164</v>
      </c>
      <c r="Z11" s="58" t="s">
        <v>164</v>
      </c>
      <c r="AA11" s="58" t="s">
        <v>164</v>
      </c>
      <c r="AB11" s="58" t="s">
        <v>164</v>
      </c>
      <c r="AC11" s="58" t="s">
        <v>164</v>
      </c>
      <c r="AD11" s="58" t="s">
        <v>164</v>
      </c>
      <c r="AE11" s="58" t="s">
        <v>164</v>
      </c>
      <c r="AF11" s="59" t="s">
        <v>164</v>
      </c>
      <c r="AG11" s="59" t="s">
        <v>164</v>
      </c>
      <c r="AH11" s="59" t="s">
        <v>164</v>
      </c>
      <c r="AI11" s="59" t="s">
        <v>164</v>
      </c>
      <c r="AJ11" s="59" t="s">
        <v>164</v>
      </c>
      <c r="AK11" s="59" t="s">
        <v>164</v>
      </c>
      <c r="AL11" s="59" t="s">
        <v>164</v>
      </c>
      <c r="AM11" s="59" t="s">
        <v>164</v>
      </c>
      <c r="AN11" s="59" t="s">
        <v>164</v>
      </c>
      <c r="AO11" s="59" t="s">
        <v>165</v>
      </c>
      <c r="AP11" s="59" t="s">
        <v>164</v>
      </c>
      <c r="AQ11" s="59" t="s">
        <v>164</v>
      </c>
      <c r="AR11" s="59" t="s">
        <v>164</v>
      </c>
      <c r="AS11" s="59" t="s">
        <v>164</v>
      </c>
      <c r="AT11" s="60">
        <v>1</v>
      </c>
      <c r="AU11" s="59" t="s">
        <v>213</v>
      </c>
      <c r="AV11" s="59" t="str">
        <f>IF(LEFT(A11,1)="[",LEFT(A11,5)&amp;AU11&amp;A11,"")</f>
        <v>[CAN]Territory[CAN] Nunavut</v>
      </c>
      <c r="AW11" s="59" t="str">
        <f>C11&amp;H11&amp;A11</f>
        <v>2[CAN] Nunavut</v>
      </c>
      <c r="AX11" s="61"/>
      <c r="AY11" s="61"/>
      <c r="AZ11" s="62" t="s">
        <v>152</v>
      </c>
      <c r="BA11" s="62"/>
      <c r="BB11" s="62"/>
      <c r="BC11" s="63"/>
      <c r="BD11" s="64" t="s">
        <v>155</v>
      </c>
      <c r="BE11" s="47"/>
      <c r="BF11" s="64" t="s">
        <v>155</v>
      </c>
      <c r="BG11" s="64"/>
      <c r="BH11" s="64" t="s">
        <v>159</v>
      </c>
      <c r="BI11" s="64"/>
      <c r="BJ11" s="64"/>
      <c r="BK11" s="47"/>
      <c r="BL11" s="64" t="s">
        <v>155</v>
      </c>
      <c r="BM11" s="64" t="s">
        <v>159</v>
      </c>
      <c r="BN11" s="64" t="s">
        <v>154</v>
      </c>
      <c r="BO11" s="64" t="s">
        <v>151</v>
      </c>
      <c r="BP11" s="64" t="s">
        <v>152</v>
      </c>
      <c r="BQ11" s="64"/>
      <c r="BR11" s="64"/>
      <c r="BS11" s="64"/>
      <c r="BT11" s="64"/>
      <c r="BU11" s="65"/>
      <c r="BV11" s="66"/>
      <c r="BW11" s="66">
        <v>0</v>
      </c>
      <c r="BX11" s="47"/>
      <c r="CB11" s="6"/>
      <c r="CC11" s="6"/>
      <c r="CD11" s="67">
        <v>0</v>
      </c>
      <c r="CE11" s="67">
        <v>0</v>
      </c>
      <c r="CF11" s="67" t="e">
        <v>#REF!</v>
      </c>
      <c r="CG11" s="68" cm="1">
        <f t="array" ref="CG11">SUMPRODUCT(--(LEN(TRIM(BL11:BT11))&gt;0))</f>
        <v>5</v>
      </c>
      <c r="CH11" s="59" t="str">
        <f>IF(CG11=2,"y","n")</f>
        <v>n</v>
      </c>
      <c r="CI11" s="59" t="str">
        <f>IF(CG11=3,"y","n")</f>
        <v>n</v>
      </c>
      <c r="CJ11" s="59" t="str">
        <f>IF(CG11=4,"y","n")</f>
        <v>n</v>
      </c>
      <c r="CK11" s="59" t="str">
        <f>IF(CG11&gt;4,"y","n")</f>
        <v>y</v>
      </c>
      <c r="CL11" s="59" t="str">
        <f>IF(S11=0,"y","n")</f>
        <v>n</v>
      </c>
      <c r="CM11" s="59" t="str">
        <f>IF(S11=2,"y","n")</f>
        <v>y</v>
      </c>
      <c r="CN11" s="59" t="str">
        <f>IF(S11=3,"y","n")</f>
        <v>n</v>
      </c>
      <c r="CO11" s="59" t="str">
        <f>IF(S11&gt;=4,"y","n")</f>
        <v>n</v>
      </c>
      <c r="CP11" s="59" t="str">
        <f>IF(AT11=0,"y","n")</f>
        <v>n</v>
      </c>
      <c r="CQ11" s="59" t="str">
        <f>IF(AT11=1,"y","n")</f>
        <v>y</v>
      </c>
      <c r="CR11" s="59" t="str">
        <f>IF(AT11=2,"y","n")</f>
        <v>n</v>
      </c>
      <c r="CS11" s="59" t="str">
        <f>IF(AT11&gt;=3,"y","n")</f>
        <v>n</v>
      </c>
      <c r="CT11" s="69" t="str">
        <f>CHAR(34)&amp;A11&amp;CHAR(34)</f>
        <v>"[CAN] Nunavut"</v>
      </c>
      <c r="CU11" s="70" t="str">
        <f>CHAR(34)&amp;"rgn_"&amp;R11&amp;CHAR(34)</f>
        <v>"rgn_North America"</v>
      </c>
      <c r="CV11" s="48" t="str">
        <f>CHAR(34)&amp;D11&amp;CHAR(34)</f>
        <v>"https://upload.wikimedia.org/wikipedia/commons/thumb/9/90/Flag_of_Nunavut.svg/640px-Flag_of_Nunavut.svg.png"</v>
      </c>
      <c r="CW11" s="48" t="str">
        <f>IF(CH11="y",CHAR(34)&amp;CH$1&amp;CHAR(34)&amp;",","")</f>
        <v/>
      </c>
      <c r="CX11" s="48" t="str">
        <f>IF(CI11="y",CHAR(34)&amp;CI$1&amp;CHAR(34)&amp;",","")</f>
        <v/>
      </c>
      <c r="CY11" s="48" t="str">
        <f>IF(CJ11="y",CHAR(34)&amp;CJ$1&amp;CHAR(34)&amp;",","")</f>
        <v/>
      </c>
      <c r="CZ11" s="48" t="str">
        <f>IF(CK11="y",CHAR(34)&amp;CK$1&amp;CHAR(34)&amp;",","")</f>
        <v>"5+Colo",</v>
      </c>
      <c r="DA11" s="48" t="str">
        <f>IF(Q11&gt;1,CHAR(34)&amp;"words2"&amp;CHAR(34)&amp;",","")</f>
        <v/>
      </c>
      <c r="DB11" s="48" t="str">
        <f>IF(Q11&gt;2,CHAR(34)&amp;"words3"&amp;CHAR(34)&amp;",","")</f>
        <v/>
      </c>
      <c r="DC11" s="48" t="str">
        <f>IF(Q11=2,CHAR(34)&amp;"exact2"&amp;CHAR(34)&amp;",","")</f>
        <v/>
      </c>
      <c r="DD11" s="48"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"lets07",</v>
      </c>
      <c r="DE11" s="48"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"startN",</v>
      </c>
      <c r="DF11" s="48" t="str">
        <f>IFERROR(IF(SEARCH("tan",A11)&gt;0,CHAR(34)&amp;"withtn"&amp;CHAR(34)&amp;",",""),"")</f>
        <v/>
      </c>
      <c r="DG11" s="48" t="str">
        <f>IFERROR(IF(SEARCH("q",A11)&gt;0,CHAR(34)&amp;"with_q"&amp;CHAR(34)&amp;",",""),"")</f>
        <v/>
      </c>
      <c r="DH11" s="48" t="str">
        <f>IFERROR(IF(SEARCH("v",A11)&gt;0,CHAR(34)&amp;"with_v"&amp;CHAR(34)&amp;",",""),"")</f>
        <v>"with_v",</v>
      </c>
      <c r="DI11" s="48" t="str">
        <f>IFERROR(IF(SEARCH("w",A11)&gt;0,CHAR(34)&amp;"with_w"&amp;CHAR(34)&amp;",",""),"")</f>
        <v/>
      </c>
      <c r="DJ11" s="48" t="str">
        <f>IFERROR(IF(SEARCH("y",A11)&gt;0,CHAR(34)&amp;"with_y"&amp;CHAR(34)&amp;",",""),"")</f>
        <v/>
      </c>
      <c r="DK11" s="48" t="str">
        <f>IFERROR(IF(SEARCH("z",A11)&gt;0,CHAR(34)&amp;"with_z"&amp;CHAR(34)&amp;",",""),"")</f>
        <v/>
      </c>
      <c r="DL11" s="48" t="str">
        <f>IF(CG11=2, CHAR(34) &amp; _xlfn.TEXTJOIN("", TRUE, _xlfn._xlws.SORT(HP11:HX11)) &amp; CHAR(34) &amp; ",", "")</f>
        <v/>
      </c>
      <c r="DM11" s="48" t="str" cm="1">
        <f t="array" ref="DM11">IF(CG11=3,CHAR(34) &amp; _xlfn.TEXTJOIN("", TRUE, RIGHT(HP11:HX11, 2)) &amp; CHAR(34) &amp; ",", "")</f>
        <v/>
      </c>
      <c r="DN11" s="48" t="str">
        <f>IF(AND(ISNUMBER(SEARCH("18", O11)), ISERROR(SEARCH("1918", O11)), ISERROR(SEARCH("2018", O11))), CHAR(34) &amp; "year18" &amp; CHAR(34) &amp; ",", "")</f>
        <v/>
      </c>
      <c r="DO11" s="48" t="str">
        <f>IF(AND(ISNUMBER(SEARCH("19", O11)), ISERROR(SEARCH("1819", O11)),  ISERROR(SEARCH("1219", O11)),ISERROR(SEARCH("1119", O11)),ISERROR(SEARCH("1190", O11)),ISERROR(SEARCH("2019", O11))), CHAR(34) &amp; "year19" &amp; CHAR(34) &amp; ",", "")</f>
        <v>"year19",</v>
      </c>
      <c r="DP11" s="6" t="str">
        <f>IF(AND(ISNUMBER(SEARCH("20", O11)), ISERROR(SEARCH("1920", O11))), CHAR(34)&amp;"year00"&amp;CHAR(34)&amp;",", "")</f>
        <v/>
      </c>
      <c r="DQ11" s="6" t="str">
        <f>IF(CC11="y",CHAR(34)&amp;"soviet"&amp;CHAR(34)&amp;",","")</f>
        <v/>
      </c>
      <c r="DR11" s="6" t="str">
        <f>IF(BY11="y",CHAR(34)&amp;"dgband"&amp;CHAR(34)&amp;",","")</f>
        <v/>
      </c>
      <c r="DS11" s="6" t="str">
        <f>IF(W11="y",IF(AND(V11="n",BY11&lt;&gt;"y"),CHAR(34)&amp;"allver"&amp;CHAR(34)&amp;",",""),"")</f>
        <v>"allver",</v>
      </c>
      <c r="DT11" s="6" t="str">
        <f>IF(V11="y",IF(AND(W11="n",BY11&lt;&gt;"y"),CHAR(34)&amp;"allhor"&amp;CHAR(34)&amp;",",""),"")</f>
        <v/>
      </c>
      <c r="DU11" s="6" t="str">
        <f>IF(BY11="y",IF(AND(W11="n",V11="n"),CHAR(34)&amp;"alldia"&amp;CHAR(34)&amp;",",""),"")</f>
        <v/>
      </c>
      <c r="DV11" s="48" t="str">
        <f>IF(IA11&lt;&gt;"",(IF(IA11="y",CHAR(34)&amp;"largec"&amp;CHAR(34)&amp;",",CHAR(34)&amp;"smallc"&amp;CHAR(34)&amp;",")),"")</f>
        <v/>
      </c>
      <c r="DW11" s="48" t="str">
        <f>IF(CL11="y",CHAR(34)&amp;CL$1&amp;CHAR(34)&amp;",","")</f>
        <v/>
      </c>
      <c r="DX11" s="48" t="str">
        <f>IF(CM11="y",CHAR(34)&amp;CM$1&amp;CHAR(34)&amp;",","")</f>
        <v>"2Bands",</v>
      </c>
      <c r="DY11" s="48" t="str">
        <f>IF(CN11="y",CHAR(34)&amp;CN$1&amp;CHAR(34)&amp;",","")</f>
        <v/>
      </c>
      <c r="DZ11" s="48" t="str">
        <f>IF(CO11="y",CHAR(34)&amp;CO$1&amp;CHAR(34)&amp;",","")</f>
        <v/>
      </c>
      <c r="EA11" s="48" t="str">
        <f>IF(T11="y",CHAR(34)&amp;T$1&amp;CHAR(34)&amp;",","")</f>
        <v/>
      </c>
      <c r="EB11" s="48" t="str">
        <f>IF(U11="y",CHAR(34)&amp;U$1&amp;CHAR(34)&amp;",","")</f>
        <v/>
      </c>
      <c r="EC11" s="48" t="str">
        <f>IF(V11="y",CHAR(34)&amp;V$1&amp;CHAR(34)&amp;",","")</f>
        <v/>
      </c>
      <c r="ED11" s="48" t="str">
        <f>IF(W11="y",CHAR(34)&amp;W$1&amp;CHAR(34)&amp;",","")</f>
        <v>"Vertic",</v>
      </c>
      <c r="EE11" s="48" t="str">
        <f>IF(X11="y",CHAR(34)&amp;X$1&amp;CHAR(34)&amp;",","")</f>
        <v/>
      </c>
      <c r="EF11" s="48" t="str">
        <f>IF(AND(Y11&lt;&gt;"n",Y11&lt;&gt;""),CHAR(34)&amp;Y$1&amp;CHAR(34)&amp;",","")</f>
        <v/>
      </c>
      <c r="EG11" s="48" t="str">
        <f>IF(Z11="y",CHAR(34)&amp;Z$1&amp;CHAR(34)&amp;",","")</f>
        <v/>
      </c>
      <c r="EH11" s="48" t="str">
        <f>IF(AA11="y",CHAR(34)&amp;AA$1&amp;CHAR(34)&amp;",","")</f>
        <v/>
      </c>
      <c r="EI11" s="48" t="str">
        <f>IF(AB11="y",CHAR(34)&amp;AB$1&amp;CHAR(34)&amp;",","")</f>
        <v/>
      </c>
      <c r="EJ11" s="48" t="str">
        <f>IF(AC11="y",CHAR(34)&amp;AC$1&amp;CHAR(34)&amp;",","")</f>
        <v/>
      </c>
      <c r="EK11" s="48" t="str">
        <f>IF(AD11="y",CHAR(34)&amp;AD$1&amp;CHAR(34)&amp;",","")</f>
        <v/>
      </c>
      <c r="EL11" s="48" t="str">
        <f>IF(AE11="y",CHAR(34)&amp;AE$1&amp;CHAR(34)&amp;",","")</f>
        <v/>
      </c>
      <c r="EM11" s="48" t="str">
        <f>IF(AF11="y",CHAR(34)&amp;AF$1&amp;CHAR(34)&amp;",","")</f>
        <v/>
      </c>
      <c r="EN11" s="48" t="str">
        <f>IF(AG11="y",CHAR(34)&amp;AG$1&amp;CHAR(34)&amp;",","")</f>
        <v/>
      </c>
      <c r="EO11" s="48" t="str">
        <f>IF(AH11="y",CHAR(34)&amp;AH$1&amp;CHAR(34)&amp;",","")</f>
        <v/>
      </c>
      <c r="EP11" s="48" t="str">
        <f>IF(AI11="y",CHAR(34)&amp;AI$1&amp;CHAR(34)&amp;",","")</f>
        <v/>
      </c>
      <c r="EQ11" s="48" t="str">
        <f>IF(AJ11="y",CHAR(34)&amp;AJ$1&amp;CHAR(34)&amp;",","")</f>
        <v/>
      </c>
      <c r="ER11" s="48" t="str">
        <f>IF(AK11="y",CHAR(34)&amp;AK$1&amp;CHAR(34)&amp;",","")</f>
        <v/>
      </c>
      <c r="ES11" s="48" t="str">
        <f>IF(AL11="y",CHAR(34)&amp;AL$1&amp;CHAR(34)&amp;",","")</f>
        <v/>
      </c>
      <c r="ET11" s="48" t="str">
        <f>IF(AM11="y",CHAR(34)&amp;AM$1&amp;CHAR(34)&amp;",","")</f>
        <v/>
      </c>
      <c r="EU11" s="48" t="str">
        <f>IF(AN11="y",CHAR(34)&amp;AN$1&amp;CHAR(34)&amp;",","")</f>
        <v/>
      </c>
      <c r="EV11" s="48" t="str">
        <f>IF(AO11="y",CHAR(34)&amp;AO$1&amp;CHAR(34)&amp;",","")</f>
        <v>"Builds",</v>
      </c>
      <c r="EW11" s="48" t="str">
        <f>IF(AP11="y",CHAR(34)&amp;AP$1&amp;CHAR(34)&amp;",","")</f>
        <v/>
      </c>
      <c r="EX11" s="48" t="str">
        <f>IF(AQ11="y",CHAR(34)&amp;AQ$1&amp;CHAR(34)&amp;",","")</f>
        <v/>
      </c>
      <c r="EY11" s="48" t="str">
        <f>IF(AR11="y",CHAR(34)&amp;AR$1&amp;CHAR(34)&amp;",","")</f>
        <v/>
      </c>
      <c r="EZ11" s="48" t="str">
        <f>IF(AS11="y",CHAR(34)&amp;AS$1&amp;CHAR(34)&amp;",","")</f>
        <v/>
      </c>
      <c r="FA11" s="48" t="str">
        <f>IF(AT11&gt;0,CHAR(34)&amp;"sta"&amp;AZ11&amp;CHAR(34)&amp;",","")</f>
        <v>"staBLU",</v>
      </c>
      <c r="FB11" s="48" t="str">
        <f>IF(AND(AT11&gt;0,BA11&lt;&gt;""),CHAR(34)&amp;"sta"&amp;BA11&amp;CHAR(34)&amp;",","")</f>
        <v/>
      </c>
      <c r="FC11" s="48" t="str">
        <f>IF(AND(AT11&gt;0,BB11&lt;&gt;""),CHAR(34)&amp;"sta"&amp;BB11&amp;CHAR(34)&amp;",","")</f>
        <v/>
      </c>
      <c r="FD11" s="48" t="str">
        <f>IF(BV11="n",CHAR(34)&amp;"tcWHYE"&amp;CHAR(34)&amp;",",IF(BV11="y",CHAR(34)&amp;FD$1&amp;CHAR(34)&amp;",",""))</f>
        <v/>
      </c>
      <c r="FE11" s="48" t="str">
        <f>IF(COUNTIF(BL11:BT11,"BLU")=0,CHAR(34)&amp;"NO_BLU"&amp;CHAR(34)&amp;",", "")</f>
        <v/>
      </c>
      <c r="FF11" s="48" t="str">
        <f>IF(COUNTIF(BL11:BT11,"WHI")=0,CHAR(34)&amp;"NO_WHI"&amp;CHAR(34)&amp;",", "")</f>
        <v/>
      </c>
      <c r="FG11" s="48" t="str">
        <f>IF(COUNTIF(BL11:BT11,"RED")=0,CHAR(34)&amp;"NO_RED"&amp;CHAR(34)&amp;",", "")</f>
        <v/>
      </c>
      <c r="FH11" s="48" t="str">
        <f>IF(COUNTIF(BL11:BS11,"GRE")=0,CHAR(34)&amp;"NO_GRE"&amp;CHAR(34)&amp;",", "")</f>
        <v>"NO_GRE",</v>
      </c>
      <c r="FI11" s="48" t="str">
        <f>IF(COUNTIF(BL11:BT11,"YEL")=0,CHAR(34)&amp;"NO_YEL"&amp;CHAR(34)&amp;",", "")</f>
        <v/>
      </c>
      <c r="FJ11" s="48" t="str">
        <f>IF(COUNTIF(BL11:BT11,"BLA")=0,CHAR(34)&amp;"NO_BLA"&amp;CHAR(34)&amp;",", "")</f>
        <v/>
      </c>
      <c r="FK11" s="48" t="str">
        <f>IF(AND(FH11&lt;&gt;"",FF11&lt;&gt;""),CHAR(34)&amp;"WHGRNO"&amp;CHAR(34)&amp;",","")</f>
        <v/>
      </c>
      <c r="FL11" s="48" t="str">
        <f>IF(AND(FI11&lt;&gt;"",FF11&lt;&gt;""),CHAR(34)&amp;"WHYENO"&amp;CHAR(34)&amp;",","")</f>
        <v/>
      </c>
      <c r="FM11" s="48" t="str">
        <f>IF(AND(FJ11&lt;&gt;"",FF11&lt;&gt;""),CHAR(34)&amp;"BAWHNO"&amp;CHAR(34)&amp;",","")</f>
        <v/>
      </c>
      <c r="FN11" s="48" t="str">
        <f>IF(AND(FE11&lt;&gt;"",FF11&lt;&gt;""),CHAR(34)&amp;"BLWHNO"&amp;CHAR(34)&amp;",","")</f>
        <v/>
      </c>
      <c r="FO11" s="48" t="str">
        <f>IF(AND(FE11&lt;&gt;"",FG11&lt;&gt;""),CHAR(34)&amp;"BLRENO"&amp;CHAR(34)&amp;",","")</f>
        <v/>
      </c>
      <c r="FP11" s="48" t="str">
        <f>IF(AND(FF11&lt;&gt;"",FF11&lt;&gt;""),CHAR(34)&amp;"WHRENO"&amp;CHAR(34)&amp;",","")</f>
        <v/>
      </c>
      <c r="FQ11" s="48" t="str">
        <f>IF(LEN(BF11)=3,CHAR(34)&amp;"001"&amp;BF11&amp;CHAR(34)&amp;",","")</f>
        <v>"001YEL",</v>
      </c>
      <c r="FR11" s="48" t="str">
        <f>IF(LEN(BG11)=3,CHAR(34)&amp;"002"&amp;BG11&amp;CHAR(34)&amp;",","")</f>
        <v/>
      </c>
      <c r="FS11" s="48" t="str">
        <f>IF(LEN(BH11)=3,CHAR(34)&amp;"003"&amp;BH11&amp;CHAR(34)&amp;",","")</f>
        <v>"003WHI",</v>
      </c>
      <c r="FT11" s="48" t="str">
        <f>CHAR(34)&amp;"myr"&amp;BD11&amp;CHAR(34)&amp;","</f>
        <v>"myrYEL",</v>
      </c>
      <c r="FU11" s="48" t="str">
        <f>IF(AY11="y",CHAR(34)&amp;"island"&amp;CHAR(34)&amp;",","")</f>
        <v/>
      </c>
      <c r="FV11" s="48" t="str">
        <f>IF(BZ11="y",CHAR(34)&amp;"landlo"&amp;CHAR(34)&amp;",","")</f>
        <v/>
      </c>
      <c r="FW11" s="48" t="str">
        <f>IF(CA11="y",CHAR(34)&amp;"eunion"&amp;CHAR(34)&amp;",","")</f>
        <v/>
      </c>
      <c r="FX11" s="48" t="str">
        <f>SUBSTITUTE(IFERROR(SEARCH("[",A11),IFERROR(IF(AND(CA11&lt;&gt;"y",SEARCH("Europe",R11)&gt;0),CHAR(34)&amp;"noeuni"&amp;CHAR(34)&amp;",",""),"")),"1","")</f>
        <v/>
      </c>
      <c r="FY11" s="48" t="str">
        <f>IFERROR(IF(SEARCH("Arabic",CB11)&gt;0,CHAR(34)&amp;"arabic"&amp;CHAR(34)&amp;",",""),"")</f>
        <v/>
      </c>
      <c r="FZ11" s="48" t="str">
        <f>IFERROR(IF(SEARCH("English",CB11)&gt;0,CHAR(34)&amp;"englis"&amp;CHAR(34)&amp;",",""),"")</f>
        <v/>
      </c>
      <c r="GA11" s="48" t="str">
        <f>IFERROR(IF(SEARCH("French",CB11)&gt;0,CHAR(34)&amp;"french"&amp;CHAR(34)&amp;",",""),"")</f>
        <v/>
      </c>
      <c r="GB11" s="48" t="str">
        <f>IFERROR(IF(SEARCH("Spanish",CB11)&gt;0,CHAR(34)&amp;"spanis"&amp;CHAR(34)&amp;",",""),"")</f>
        <v/>
      </c>
      <c r="GC11" s="48" t="str">
        <f>IFERROR(IF(SEARCH("Portuguese",CB11)&gt;0,CHAR(34)&amp;"portug"&amp;CHAR(34)&amp;",",""),"")</f>
        <v/>
      </c>
      <c r="GD11" s="48" t="str">
        <f>IFERROR(IF(SEARCH("German",CB11)&gt;0,CHAR(34)&amp;"german"&amp;CHAR(34)&amp;",",""),"")</f>
        <v/>
      </c>
      <c r="GE11" s="48" t="str">
        <f>IFERROR(IF(SEARCH("Dutch",CB11)&gt;0,CHAR(34)&amp;"dutchs"&amp;CHAR(34)&amp;",",""),"")</f>
        <v/>
      </c>
      <c r="GF11" s="48" t="str">
        <f>IFERROR(IF(SEARCH("Historical",AU11)&gt;0,CHAR(34)&amp;"histor"&amp;CHAR(34)&amp;",",""),"")</f>
        <v/>
      </c>
      <c r="GG11" s="48" t="str">
        <f>IF(BU11="y",CHAR(34)&amp;"unjack"&amp;CHAR(34)&amp;",","")</f>
        <v/>
      </c>
      <c r="GH11" s="48" t="str">
        <f>IF(CD11=1,CHAR(34)&amp;"southc"&amp;CHAR(34)&amp;",","")</f>
        <v/>
      </c>
      <c r="GI11" s="48" t="str">
        <f>IF(CE11=1,CHAR(34)&amp;"hasmap"&amp;CHAR(34)&amp;",","")</f>
        <v/>
      </c>
      <c r="GJ11" s="48" t="str">
        <f>IF(CP11="y",CHAR(34)&amp;CP$1&amp;CHAR(34)&amp;",","")</f>
        <v/>
      </c>
      <c r="GK11" s="48" t="str">
        <f>IF(GJ11="",CHAR(34)&amp;"HasSta"&amp;CHAR(34)&amp;",","")</f>
        <v>"HasSta",</v>
      </c>
      <c r="GL11" s="48" t="str">
        <f>IF(CQ11="y",CHAR(34)&amp;CQ$1&amp;CHAR(34)&amp;",","")</f>
        <v>"1Stars",</v>
      </c>
      <c r="GM11" s="48" t="str">
        <f>IF(CR11="y",CHAR(34)&amp;CR$1&amp;CHAR(34)&amp;",","")</f>
        <v/>
      </c>
      <c r="GN11" s="48" t="str">
        <f>IF(CS11="y",CHAR(34)&amp;CS$1&amp;CHAR(34)&amp;",","")</f>
        <v/>
      </c>
      <c r="GP11" s="48" t="str">
        <f>CHAR(34)&amp;AU11&amp;CHAR(34)</f>
        <v>"Territory"</v>
      </c>
      <c r="GS11" s="48" t="str">
        <f>SUBSTITUTE("["&amp;_xlfn.CONCAT(CW11:GN11)&amp;"]",",]","]")</f>
        <v>["5+Colo","lets07","startN","with_v","year19","allver","2Bands","Vertic","Builds","staBLU","NO_GRE","001YEL","003WHI","myrYEL","HasSta","1Stars"]</v>
      </c>
      <c r="GT11" s="48" t="str">
        <f>IF(BL11&lt;&gt;"",CHAR(34)&amp;"cl_"&amp;BL11&amp;CHAR(34)&amp;",","")</f>
        <v>"cl_YEL",</v>
      </c>
      <c r="GU11" s="48" t="str">
        <f>IF(BM11&lt;&gt;"",CHAR(34)&amp;"cl_"&amp;BM11&amp;CHAR(34)&amp;",","")</f>
        <v>"cl_WHI",</v>
      </c>
      <c r="GV11" s="48" t="str">
        <f>IF(BN11&lt;&gt;"",CHAR(34)&amp;"cl_"&amp;BN11&amp;CHAR(34)&amp;",","")</f>
        <v>"cl_RED",</v>
      </c>
      <c r="GW11" s="48" t="str">
        <f>IF(BO11&lt;&gt;"",CHAR(34)&amp;"cl_"&amp;BO11&amp;CHAR(34)&amp;",","")</f>
        <v>"cl_BLA",</v>
      </c>
      <c r="GX11" s="48" t="str">
        <f>IF(BP11&lt;&gt;"",CHAR(34)&amp;"cl_"&amp;BP11&amp;CHAR(34)&amp;",","")</f>
        <v>"cl_BLU",</v>
      </c>
      <c r="GY11" s="48" t="str">
        <f>IF(BQ11&lt;&gt;"",CHAR(34)&amp;"cl_"&amp;BQ11&amp;CHAR(34)&amp;",","")</f>
        <v/>
      </c>
      <c r="GZ11" s="48" t="str">
        <f>IF(BR11&lt;&gt;"",CHAR(34)&amp;"cl_"&amp;BR11&amp;CHAR(34)&amp;",","")</f>
        <v/>
      </c>
      <c r="HA11" s="48" t="str">
        <f>IF(BS11&lt;&gt;"",CHAR(34)&amp;"cl_"&amp;BS11&amp;CHAR(34)&amp;",","")</f>
        <v/>
      </c>
      <c r="HB11" s="48" t="str">
        <f>IF(BT11&lt;&gt;"",CHAR(34)&amp;"cl_"&amp;BT11&amp;CHAR(34)&amp;",","")</f>
        <v/>
      </c>
      <c r="HC11" s="48" t="str">
        <f>SUBSTITUTE("["&amp;_xlfn.CONCAT(GT11:HB11)&amp;"]",",]","]")</f>
        <v>["cl_YEL","cl_WHI","cl_RED","cl_BLA","cl_BLU"]</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{couname:"[CAN] Nunavut",year:"1999 ",region:"rgn_North America",Colors:["cl_YEL","cl_WHI","cl_RED","cl_BLA","cl_BLU"],Items:["5+Colo","lets07","startN","with_v","year19","allver","2Bands","Vertic","Builds","staBLU","NO_GRE","001YEL","003WHI","myrYEL","HasSta","1Stars"],Flag:"https://upload.wikimedia.org/wikipedia/commons/thumb/9/90/Flag_of_Nunavut.svg/640px-Flag_of_Nunavut.svg.png",HDFlag:"https://upload.wikimedia.org/wikipedia/commons/thumb/9/90/Flag_of_Nunavut.svg/2560px-Flag_of_Nunavut.svg.png",type:"Territory", describe: "\nThe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 isnew:".", links: "https://en.wikipedia.org/wiki/Flag_of_Nunavut"},</v>
      </c>
      <c r="HG11" s="73" t="str">
        <f>"{couname:"&amp;CT11&amp;(IF(HK11&lt;&gt;"",",subtype:"&amp;CHAR(34)&amp;HK11&amp;CHAR(34),""))&amp;",year:"&amp;HJ11&amp;",region:"&amp;CU11&amp;",Colors:"&amp;HC11&amp;",Items:"&amp;GS11&amp;",Flag:"&amp;CV11&amp;",HDFlag:"&amp;CHAR(34)&amp;E11&amp;CHAR(34)&amp;",type:"&amp;GP11&amp;", describe: "&amp;HI11&amp;", links: "&amp;HL11&amp;"},"</f>
        <v>{couname:"[CAN] Nunavut",year:"1999 ",region:"rgn_North America",Colors:["cl_YEL","cl_WHI","cl_RED","cl_BLA","cl_BLU"],Items:["5+Colo","lets07","startN","with_v","year19","allver","2Bands","Vertic","Builds","staBLU","NO_GRE","001YEL","003WHI","myrYEL","HasSta","1Stars"],Flag:"https://upload.wikimedia.org/wikipedia/commons/thumb/9/90/Flag_of_Nunavut.svg/640px-Flag_of_Nunavut.svg.png",HDFlag:"https://upload.wikimedia.org/wikipedia/commons/thumb/9/90/Flag_of_Nunavut.svg/2560px-Flag_of_Nunavut.svg.png",type:"Territory", describe: "\nThe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 links: "https://en.wikipedia.org/wiki/Flag_of_Nunavut"},</v>
      </c>
      <c r="HH11" s="48" t="str">
        <f>IF(P11&lt;&gt;"",CHAR(34)&amp;"\n"&amp;P11&amp;CHAR(34),CHAR(34)&amp;CHAR(34))</f>
        <v>"\nThe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v>
      </c>
      <c r="HI11" s="48" t="str">
        <f>IF(J11=0,CHAR(34)&amp;CHAR(34),HH11)</f>
        <v>"\nThe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v>
      </c>
      <c r="HJ11" s="48" t="str">
        <f>CHAR(34)&amp;O11&amp;CHAR(34)</f>
        <v>"1999 "</v>
      </c>
      <c r="HL11" s="48" t="str">
        <f>CHAR(34)&amp;I11&amp;CHAR(34)</f>
        <v>"https://en.wikipedia.org/wiki/Flag_of_Nunavut"</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{"couname":"[CAN] Nunavut","year":"1999 ","region":"rgn_North America","Colors":["cl_YEL","cl_WHI","cl_RED","cl_BLA","cl_BLU"],"Items":["5+Colo","lets07","startN","with_v","year19","allver","2Bands","Vertic","Builds","staBLU","NO_GRE","001YEL","003WHI","myrYEL","HasSta","1Stars"],"Flag":"https://upload.wikimedia.org/wikipedia/commons/thumb/9/90/Flag_of_Nunavut.svg/640px-Flag_of_Nunavut.svg.png","HDFlag":"https://upload.wikimedia.org/wikipedia/commons/thumb/9/90/Flag_of_Nunavut.svg/2560px-Flag_of_Nunavut.svg.png","type":"Territory", "describe": "\nThe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 "isnew": ".", "links": "https://en.wikipedia.org/wiki/Flag_of_Nunavut"},</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{"couname":"[CAN] Nunavut","year":"1999 ","region":"rgn_North America","Colors":["cl_YEL","cl_WHI","cl_RED","cl_BLA","cl_BLU"],"Items":["5+Colo","lets07","startN","with_v","year19","allver","2Bands","Vertic","Builds","staBLU","NO_GRE","001YEL","003WHI","myrYEL","HasSta","1Stars"],"Flag":"https://upload.wikimedia.org/wikipedia/commons/thumb/9/90/Flag_of_Nunavut.svg/640px-Flag_of_Nunavut.svg.png","HDFlag":"https://upload.wikimedia.org/wikipedia/commons/thumb/9/90/Flag_of_Nunavut.svg/2560px-Flag_of_Nunavut.svg.png","type":"Territory", "describe": "\nThe flag of the Canadian territory of Nunavut consists of gold and white fields divided vertically by a red inuksuk with a blue star in the upper fly. The colours blue and gold were selected to represent the riches of land, sea, and sky, while red is used to represent Canada as a whole. The inuksuk, which divides the flag, is a traditional stone monument used to guide travellers and to mark sacred sites. In the upper fly, the blue star represents the North Star (Niqirtsituk), an important object due to its key role as a navigational beacon, and as symbolically representing the wisdom and leadership of community elders.", "isnew": ".", "links": "https://en.wikipedia.org/wiki/Flag_of_Nunavut"},</v>
      </c>
      <c r="HO11" s="75"/>
      <c r="HP11" s="48" t="str" cm="1">
        <f t="array" ref="HP11">IF(_xlfn.TEXTJOIN(", ", TRUE, IF(ISNUMBER(SEARCH("BLA", BL11:BT11)), COLUMN(BL11:BT11) - COLUMN(BL11) + 1, ""))&lt;&gt;"","BLA","")</f>
        <v>BLA</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RED</v>
      </c>
      <c r="HT11" s="48" t="str" cm="1">
        <f t="array" ref="HT11">IF(_xlfn.TEXTJOIN(", ", TRUE, IF(ISNUMBER(SEARCH("YEL", BL11:BT11)), COLUMN(BL11:BT11) - COLUMN(BL11) + 1, ""))&lt;&gt;"","YEL","")</f>
        <v>YEL</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L11" s="48">
        <f>SUM(IC11:IK11)</f>
        <v>0</v>
      </c>
      <c r="IM11" s="45">
        <f>COUNTIF(IC11:IK11,"&gt;0")-CG11</f>
        <v>-5</v>
      </c>
      <c r="IN11" s="78" t="str">
        <f>"http://mkweb.bcgsc.ca/color-summarizer/?url="&amp;D11&amp;"&amp;precision=low&amp;num_clusters="&amp;CG11&amp;"&amp;text=1"</f>
        <v>http://mkweb.bcgsc.ca/color-summarizer/?url=https://upload.wikimedia.org/wikipedia/commons/thumb/9/90/Flag_of_Nunavut.svg/640px-Flag_of_Nunavut.svg.png&amp;precision=low&amp;num_clusters=5&amp;text=1</v>
      </c>
      <c r="IO11" s="48" t="str">
        <f>IF(HP11&lt;&gt;"",CHAR(34)&amp;"black"&amp;CHAR(34),"")</f>
        <v>"black"</v>
      </c>
      <c r="IP11" s="48" t="str">
        <f>IF(HQ11&lt;&gt;"",CHAR(34)&amp;"blue"&amp;CHAR(34),"")</f>
        <v>"blue"</v>
      </c>
      <c r="IQ11" s="48" t="str">
        <f>IF(HR11&lt;&gt;"",CHAR(34)&amp;"green"&amp;CHAR(34),"")</f>
        <v/>
      </c>
      <c r="IR11" s="48" t="str">
        <f>IF(HS11&lt;&gt;"",CHAR(34)&amp;"red"&amp;CHAR(34),"")</f>
        <v>"red"</v>
      </c>
      <c r="IS11" s="48" t="str">
        <f>IF(HT11&lt;&gt;"",CHAR(34)&amp;"yellow"&amp;CHAR(34),"")</f>
        <v>"yellow"</v>
      </c>
      <c r="IT11" s="48" t="str">
        <f>IF(HU11&lt;&gt;"",CHAR(34)&amp;"orange"&amp;CHAR(34),"")</f>
        <v/>
      </c>
      <c r="IU11" s="48" t="str">
        <f>IF(HV11&lt;&gt;"",CHAR(34)&amp;"brown"&amp;CHAR(34),"")</f>
        <v/>
      </c>
      <c r="IV11" s="48" t="str">
        <f>IF(HW11&lt;&gt;"",CHAR(34)&amp;"purple"&amp;CHAR(34),"")</f>
        <v/>
      </c>
      <c r="IW11" s="48" t="str">
        <f>IF(HX11&lt;&gt;"",CHAR(34)&amp;"white"&amp;CHAR(34),"")</f>
        <v>"white"</v>
      </c>
      <c r="IX11" s="48" t="str">
        <f>"{"&amp;CHAR(34)&amp;"url"&amp;CHAR(34)&amp;":"&amp;CHAR(34)&amp;IN11&amp;CHAR(34)&amp;","&amp;CHAR(34)&amp;"name"&amp;CHAR(34)&amp;":"&amp;CHAR(34)&amp;A11&amp;CHAR(34)&amp;"},"</f>
        <v>{"url":"http://mkweb.bcgsc.ca/color-summarizer/?url=https://upload.wikimedia.org/wikipedia/commons/thumb/9/90/Flag_of_Nunavut.svg/640px-Flag_of_Nunavut.svg.png&amp;precision=low&amp;num_clusters=5&amp;text=1","name":"[CAN] Nunavut"},</v>
      </c>
      <c r="IY11" s="48">
        <v>367</v>
      </c>
    </row>
    <row r="12" spans="1:259" s="48" customFormat="1" ht="38.4" customHeight="1" thickBot="1" x14ac:dyDescent="0.35">
      <c r="A12" s="79" t="s">
        <v>1822</v>
      </c>
      <c r="B12" s="40" t="e" vm="31">
        <v>#VALUE!</v>
      </c>
      <c r="C12" s="41">
        <v>2</v>
      </c>
      <c r="D12" s="42" t="s">
        <v>1861</v>
      </c>
      <c r="E12" s="43" t="s">
        <v>1862</v>
      </c>
      <c r="F12" s="44" t="s">
        <v>163</v>
      </c>
      <c r="G12" s="45">
        <f>COUNTIF($A$1:$A$8323,A12)</f>
        <v>1</v>
      </c>
      <c r="H12" s="46"/>
      <c r="I12" s="47" t="s">
        <v>1863</v>
      </c>
      <c r="J12" s="48" t="str">
        <f>""</f>
        <v/>
      </c>
      <c r="K12" s="49"/>
      <c r="L12" s="50"/>
      <c r="M12" s="50"/>
      <c r="N12" s="51" t="s">
        <v>231</v>
      </c>
      <c r="O12" s="52" t="s">
        <v>188</v>
      </c>
      <c r="P12" s="53" t="s">
        <v>1864</v>
      </c>
      <c r="Q12" s="54">
        <v>1</v>
      </c>
      <c r="R12" s="55" t="s">
        <v>231</v>
      </c>
      <c r="S12" s="56">
        <v>0</v>
      </c>
      <c r="T12" s="57" t="s">
        <v>164</v>
      </c>
      <c r="U12" s="58" t="s">
        <v>165</v>
      </c>
      <c r="V12" s="58" t="s">
        <v>164</v>
      </c>
      <c r="W12" s="58" t="s">
        <v>164</v>
      </c>
      <c r="X12" s="58" t="s">
        <v>164</v>
      </c>
      <c r="Y12" s="58" t="s">
        <v>164</v>
      </c>
      <c r="Z12" s="58" t="s">
        <v>164</v>
      </c>
      <c r="AA12" s="58" t="s">
        <v>165</v>
      </c>
      <c r="AB12" s="58" t="s">
        <v>164</v>
      </c>
      <c r="AC12" s="58" t="s">
        <v>164</v>
      </c>
      <c r="AD12" s="58" t="s">
        <v>164</v>
      </c>
      <c r="AE12" s="58" t="s">
        <v>164</v>
      </c>
      <c r="AF12" s="59" t="s">
        <v>164</v>
      </c>
      <c r="AG12" s="59" t="s">
        <v>164</v>
      </c>
      <c r="AH12" s="59" t="s">
        <v>164</v>
      </c>
      <c r="AI12" s="59" t="s">
        <v>165</v>
      </c>
      <c r="AJ12" s="59" t="s">
        <v>164</v>
      </c>
      <c r="AK12" s="59" t="s">
        <v>164</v>
      </c>
      <c r="AL12" s="59" t="s">
        <v>164</v>
      </c>
      <c r="AM12" s="59" t="s">
        <v>164</v>
      </c>
      <c r="AN12" s="59" t="s">
        <v>164</v>
      </c>
      <c r="AO12" s="59" t="s">
        <v>164</v>
      </c>
      <c r="AP12" s="59" t="s">
        <v>164</v>
      </c>
      <c r="AQ12" s="59" t="s">
        <v>164</v>
      </c>
      <c r="AR12" s="59" t="s">
        <v>164</v>
      </c>
      <c r="AS12" s="59" t="s">
        <v>164</v>
      </c>
      <c r="AT12" s="60">
        <v>0</v>
      </c>
      <c r="AU12" s="59" t="s">
        <v>166</v>
      </c>
      <c r="AV12" s="59" t="str">
        <f>IF(LEFT(A12,1)="[",LEFT(A12,5)&amp;AU12&amp;A12,"")</f>
        <v>[CAN]Province[CAN] Ontario</v>
      </c>
      <c r="AW12" s="59" t="str">
        <f>C12&amp;H12&amp;A12</f>
        <v>2[CAN] Ontario</v>
      </c>
      <c r="AX12" s="61"/>
      <c r="AY12" s="61"/>
      <c r="AZ12" s="62"/>
      <c r="BA12" s="62"/>
      <c r="BB12" s="62"/>
      <c r="BC12" s="63"/>
      <c r="BD12" s="64" t="s">
        <v>154</v>
      </c>
      <c r="BE12" s="47"/>
      <c r="BF12" s="64" t="s">
        <v>202</v>
      </c>
      <c r="BG12" s="64" t="s">
        <v>202</v>
      </c>
      <c r="BH12" s="64"/>
      <c r="BI12" s="64"/>
      <c r="BJ12" s="64"/>
      <c r="BK12" s="47"/>
      <c r="BL12" s="64" t="s">
        <v>154</v>
      </c>
      <c r="BM12" s="64" t="s">
        <v>152</v>
      </c>
      <c r="BN12" s="64" t="s">
        <v>159</v>
      </c>
      <c r="BO12" s="64" t="s">
        <v>153</v>
      </c>
      <c r="BP12" s="64" t="s">
        <v>155</v>
      </c>
      <c r="BQ12" s="64" t="s">
        <v>151</v>
      </c>
      <c r="BR12" s="64"/>
      <c r="BS12" s="64"/>
      <c r="BT12" s="64"/>
      <c r="BU12" s="65" t="s">
        <v>165</v>
      </c>
      <c r="BV12" s="66"/>
      <c r="BW12" s="66">
        <v>0</v>
      </c>
      <c r="BX12" s="47"/>
      <c r="CB12" s="6"/>
      <c r="CC12" s="6"/>
      <c r="CD12" s="67">
        <v>0</v>
      </c>
      <c r="CE12" s="67">
        <v>0</v>
      </c>
      <c r="CF12" s="67" t="e">
        <v>#REF!</v>
      </c>
      <c r="CG12" s="68" cm="1">
        <f t="array" ref="CG12">SUMPRODUCT(--(LEN(TRIM(BL12:BT12))&gt;0))</f>
        <v>6</v>
      </c>
      <c r="CH12" s="59" t="str">
        <f>IF(CG12=2,"y","n")</f>
        <v>n</v>
      </c>
      <c r="CI12" s="59" t="str">
        <f>IF(CG12=3,"y","n")</f>
        <v>n</v>
      </c>
      <c r="CJ12" s="59" t="str">
        <f>IF(CG12=4,"y","n")</f>
        <v>n</v>
      </c>
      <c r="CK12" s="59" t="str">
        <f>IF(CG12&gt;4,"y","n")</f>
        <v>y</v>
      </c>
      <c r="CL12" s="59" t="str">
        <f>IF(S12=0,"y","n")</f>
        <v>y</v>
      </c>
      <c r="CM12" s="59" t="str">
        <f>IF(S12=2,"y","n")</f>
        <v>n</v>
      </c>
      <c r="CN12" s="59" t="str">
        <f>IF(S12=3,"y","n")</f>
        <v>n</v>
      </c>
      <c r="CO12" s="59" t="str">
        <f>IF(S12&gt;=4,"y","n")</f>
        <v>n</v>
      </c>
      <c r="CP12" s="59" t="str">
        <f>IF(AT12=0,"y","n")</f>
        <v>y</v>
      </c>
      <c r="CQ12" s="59" t="str">
        <f>IF(AT12=1,"y","n")</f>
        <v>n</v>
      </c>
      <c r="CR12" s="59" t="str">
        <f>IF(AT12=2,"y","n")</f>
        <v>n</v>
      </c>
      <c r="CS12" s="59" t="str">
        <f>IF(AT12&gt;=3,"y","n")</f>
        <v>n</v>
      </c>
      <c r="CT12" s="69" t="str">
        <f>CHAR(34)&amp;A12&amp;CHAR(34)</f>
        <v>"[CAN] Ontario"</v>
      </c>
      <c r="CU12" s="70" t="str">
        <f>CHAR(34)&amp;"rgn_"&amp;R12&amp;CHAR(34)</f>
        <v>"rgn_North America"</v>
      </c>
      <c r="CV12" s="48" t="str">
        <f>CHAR(34)&amp;D12&amp;CHAR(34)</f>
        <v>"https://upload.wikimedia.org/wikipedia/commons/thumb/8/88/Flag_of_Ontario.svg/640px-Flag_of_Ontario.svg.png"</v>
      </c>
      <c r="CW12" s="48" t="str">
        <f>IF(CH12="y",CHAR(34)&amp;CH$1&amp;CHAR(34)&amp;",","")</f>
        <v/>
      </c>
      <c r="CX12" s="48" t="str">
        <f>IF(CI12="y",CHAR(34)&amp;CI$1&amp;CHAR(34)&amp;",","")</f>
        <v/>
      </c>
      <c r="CY12" s="48" t="str">
        <f>IF(CJ12="y",CHAR(34)&amp;CJ$1&amp;CHAR(34)&amp;",","")</f>
        <v/>
      </c>
      <c r="CZ12" s="48" t="str">
        <f>IF(CK12="y",CHAR(34)&amp;CK$1&amp;CHAR(34)&amp;",","")</f>
        <v>"5+Colo",</v>
      </c>
      <c r="DA12" s="48" t="str">
        <f>IF(Q12&gt;1,CHAR(34)&amp;"words2"&amp;CHAR(34)&amp;",","")</f>
        <v/>
      </c>
      <c r="DB12" s="48" t="str">
        <f>IF(Q12&gt;2,CHAR(34)&amp;"words3"&amp;CHAR(34)&amp;",","")</f>
        <v/>
      </c>
      <c r="DC12" s="48" t="str">
        <f>IF(Q12=2,CHAR(34)&amp;"exact2"&amp;CHAR(34)&amp;",","")</f>
        <v/>
      </c>
      <c r="DD12" s="48"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"lets07",</v>
      </c>
      <c r="DE12" s="48"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"startO",</v>
      </c>
      <c r="DF12" s="48" t="str">
        <f>IFERROR(IF(SEARCH("tan",A12)&gt;0,CHAR(34)&amp;"withtn"&amp;CHAR(34)&amp;",",""),"")</f>
        <v/>
      </c>
      <c r="DG12" s="48" t="str">
        <f>IFERROR(IF(SEARCH("q",A12)&gt;0,CHAR(34)&amp;"with_q"&amp;CHAR(34)&amp;",",""),"")</f>
        <v/>
      </c>
      <c r="DH12" s="48" t="str">
        <f>IFERROR(IF(SEARCH("v",A12)&gt;0,CHAR(34)&amp;"with_v"&amp;CHAR(34)&amp;",",""),"")</f>
        <v/>
      </c>
      <c r="DI12" s="48" t="str">
        <f>IFERROR(IF(SEARCH("w",A12)&gt;0,CHAR(34)&amp;"with_w"&amp;CHAR(34)&amp;",",""),"")</f>
        <v/>
      </c>
      <c r="DJ12" s="48" t="str">
        <f>IFERROR(IF(SEARCH("y",A12)&gt;0,CHAR(34)&amp;"with_y"&amp;CHAR(34)&amp;",",""),"")</f>
        <v/>
      </c>
      <c r="DK12" s="48" t="str">
        <f>IFERROR(IF(SEARCH("z",A12)&gt;0,CHAR(34)&amp;"with_z"&amp;CHAR(34)&amp;",",""),"")</f>
        <v/>
      </c>
      <c r="DL12" s="48" t="str">
        <f>IF(CG12=2, CHAR(34) &amp; _xlfn.TEXTJOIN("", TRUE, _xlfn._xlws.SORT(HP12:HX12)) &amp; CHAR(34) &amp; ",", "")</f>
        <v/>
      </c>
      <c r="DM12" s="48" t="str" cm="1">
        <f t="array" ref="DM12">IF(CG12=3,CHAR(34) &amp; _xlfn.TEXTJOIN("", TRUE, RIGHT(HP12:HX12, 2)) &amp; CHAR(34) &amp; ",", "")</f>
        <v/>
      </c>
      <c r="DN12" s="48" t="str">
        <f>IF(AND(ISNUMBER(SEARCH("18", O12)), ISERROR(SEARCH("1918", O12)), ISERROR(SEARCH("2018", O12))), CHAR(34) &amp; "year18" &amp; CHAR(34) &amp; ",", "")</f>
        <v/>
      </c>
      <c r="DO12" s="48" t="str">
        <f>IF(AND(ISNUMBER(SEARCH("19", O12)), ISERROR(SEARCH("1819", O12)),  ISERROR(SEARCH("1219", O12)),ISERROR(SEARCH("1119", O12)),ISERROR(SEARCH("1190", O12)),ISERROR(SEARCH("2019", O12))), CHAR(34) &amp; "year19" &amp; CHAR(34) &amp; ",", "")</f>
        <v>"year19",</v>
      </c>
      <c r="DP12" s="6" t="str">
        <f>IF(AND(ISNUMBER(SEARCH("20", O12)), ISERROR(SEARCH("1920", O12))), CHAR(34)&amp;"year00"&amp;CHAR(34)&amp;",", "")</f>
        <v/>
      </c>
      <c r="DQ12" s="6" t="str">
        <f>IF(CC12="y",CHAR(34)&amp;"soviet"&amp;CHAR(34)&amp;",","")</f>
        <v/>
      </c>
      <c r="DR12" s="6" t="str">
        <f>IF(BY12="y",CHAR(34)&amp;"dgband"&amp;CHAR(34)&amp;",","")</f>
        <v/>
      </c>
      <c r="DS12" s="6" t="str">
        <f>IF(W12="y",IF(AND(V12="n",BY12&lt;&gt;"y"),CHAR(34)&amp;"allver"&amp;CHAR(34)&amp;",",""),"")</f>
        <v/>
      </c>
      <c r="DT12" s="6" t="str">
        <f>IF(V12="y",IF(AND(W12="n",BY12&lt;&gt;"y"),CHAR(34)&amp;"allhor"&amp;CHAR(34)&amp;",",""),"")</f>
        <v/>
      </c>
      <c r="DU12" s="6" t="str">
        <f>IF(BY12="y",IF(AND(W12="n",V12="n"),CHAR(34)&amp;"alldia"&amp;CHAR(34)&amp;",",""),"")</f>
        <v/>
      </c>
      <c r="DV12" s="48" t="str">
        <f>IF(IA12&lt;&gt;"",(IF(IA12="y",CHAR(34)&amp;"largec"&amp;CHAR(34)&amp;",",CHAR(34)&amp;"smallc"&amp;CHAR(34)&amp;",")),"")</f>
        <v>"smallc",</v>
      </c>
      <c r="DW12" s="48" t="str">
        <f>IF(CL12="y",CHAR(34)&amp;CL$1&amp;CHAR(34)&amp;",","")</f>
        <v>"NoBand",</v>
      </c>
      <c r="DX12" s="48" t="str">
        <f>IF(CM12="y",CHAR(34)&amp;CM$1&amp;CHAR(34)&amp;",","")</f>
        <v/>
      </c>
      <c r="DY12" s="48" t="str">
        <f>IF(CN12="y",CHAR(34)&amp;CN$1&amp;CHAR(34)&amp;",","")</f>
        <v/>
      </c>
      <c r="DZ12" s="48" t="str">
        <f>IF(CO12="y",CHAR(34)&amp;CO$1&amp;CHAR(34)&amp;",","")</f>
        <v/>
      </c>
      <c r="EA12" s="48" t="str">
        <f>IF(T12="y",CHAR(34)&amp;T$1&amp;CHAR(34)&amp;",","")</f>
        <v/>
      </c>
      <c r="EB12" s="48" t="str">
        <f>IF(U12="y",CHAR(34)&amp;U$1&amp;CHAR(34)&amp;",","")</f>
        <v>"Crosse",</v>
      </c>
      <c r="EC12" s="48" t="str">
        <f>IF(V12="y",CHAR(34)&amp;V$1&amp;CHAR(34)&amp;",","")</f>
        <v/>
      </c>
      <c r="ED12" s="48" t="str">
        <f>IF(W12="y",CHAR(34)&amp;W$1&amp;CHAR(34)&amp;",","")</f>
        <v/>
      </c>
      <c r="EE12" s="48" t="str">
        <f>IF(X12="y",CHAR(34)&amp;X$1&amp;CHAR(34)&amp;",","")</f>
        <v/>
      </c>
      <c r="EF12" s="48" t="str">
        <f>IF(AND(Y12&lt;&gt;"n",Y12&lt;&gt;""),CHAR(34)&amp;Y$1&amp;CHAR(34)&amp;",","")</f>
        <v/>
      </c>
      <c r="EG12" s="48" t="str">
        <f>IF(Z12="y",CHAR(34)&amp;Z$1&amp;CHAR(34)&amp;",","")</f>
        <v/>
      </c>
      <c r="EH12" s="48" t="str">
        <f>IF(AA12="y",CHAR(34)&amp;AA$1&amp;CHAR(34)&amp;",","")</f>
        <v>"Plants",</v>
      </c>
      <c r="EI12" s="48" t="str">
        <f>IF(AB12="y",CHAR(34)&amp;AB$1&amp;CHAR(34)&amp;",","")</f>
        <v/>
      </c>
      <c r="EJ12" s="48" t="str">
        <f>IF(AC12="y",CHAR(34)&amp;AC$1&amp;CHAR(34)&amp;",","")</f>
        <v/>
      </c>
      <c r="EK12" s="48" t="str">
        <f>IF(AD12="y",CHAR(34)&amp;AD$1&amp;CHAR(34)&amp;",","")</f>
        <v/>
      </c>
      <c r="EL12" s="48" t="str">
        <f>IF(AE12="y",CHAR(34)&amp;AE$1&amp;CHAR(34)&amp;",","")</f>
        <v/>
      </c>
      <c r="EM12" s="48" t="str">
        <f>IF(AF12="y",CHAR(34)&amp;AF$1&amp;CHAR(34)&amp;",","")</f>
        <v/>
      </c>
      <c r="EN12" s="48" t="str">
        <f>IF(AG12="y",CHAR(34)&amp;AG$1&amp;CHAR(34)&amp;",","")</f>
        <v/>
      </c>
      <c r="EO12" s="48" t="str">
        <f>IF(AH12="y",CHAR(34)&amp;AH$1&amp;CHAR(34)&amp;",","")</f>
        <v/>
      </c>
      <c r="EP12" s="48" t="str">
        <f>IF(AI12="y",CHAR(34)&amp;AI$1&amp;CHAR(34)&amp;",","")</f>
        <v>"Canton",</v>
      </c>
      <c r="EQ12" s="48" t="str">
        <f>IF(AJ12="y",CHAR(34)&amp;AJ$1&amp;CHAR(34)&amp;",","")</f>
        <v/>
      </c>
      <c r="ER12" s="48" t="str">
        <f>IF(AK12="y",CHAR(34)&amp;AK$1&amp;CHAR(34)&amp;",","")</f>
        <v/>
      </c>
      <c r="ES12" s="48" t="str">
        <f>IF(AL12="y",CHAR(34)&amp;AL$1&amp;CHAR(34)&amp;",","")</f>
        <v/>
      </c>
      <c r="ET12" s="48" t="str">
        <f>IF(AM12="y",CHAR(34)&amp;AM$1&amp;CHAR(34)&amp;",","")</f>
        <v/>
      </c>
      <c r="EU12" s="48" t="str">
        <f>IF(AN12="y",CHAR(34)&amp;AN$1&amp;CHAR(34)&amp;",","")</f>
        <v/>
      </c>
      <c r="EV12" s="48" t="str">
        <f>IF(AO12="y",CHAR(34)&amp;AO$1&amp;CHAR(34)&amp;",","")</f>
        <v/>
      </c>
      <c r="EW12" s="48" t="str">
        <f>IF(AP12="y",CHAR(34)&amp;AP$1&amp;CHAR(34)&amp;",","")</f>
        <v/>
      </c>
      <c r="EX12" s="48" t="str">
        <f>IF(AQ12="y",CHAR(34)&amp;AQ$1&amp;CHAR(34)&amp;",","")</f>
        <v/>
      </c>
      <c r="EY12" s="48" t="str">
        <f>IF(AR12="y",CHAR(34)&amp;AR$1&amp;CHAR(34)&amp;",","")</f>
        <v/>
      </c>
      <c r="EZ12" s="48" t="str">
        <f>IF(AS12="y",CHAR(34)&amp;AS$1&amp;CHAR(34)&amp;",","")</f>
        <v/>
      </c>
      <c r="FA12" s="48" t="str">
        <f>IF(AT12&gt;0,CHAR(34)&amp;"sta"&amp;AZ12&amp;CHAR(34)&amp;",","")</f>
        <v/>
      </c>
      <c r="FB12" s="48" t="str">
        <f>IF(AND(AT12&gt;0,BA12&lt;&gt;""),CHAR(34)&amp;"sta"&amp;BA12&amp;CHAR(34)&amp;",","")</f>
        <v/>
      </c>
      <c r="FC12" s="48" t="str">
        <f>IF(AND(AT12&gt;0,BB12&lt;&gt;""),CHAR(34)&amp;"sta"&amp;BB12&amp;CHAR(34)&amp;",","")</f>
        <v/>
      </c>
      <c r="FD12" s="48" t="str">
        <f>IF(BV12="n",CHAR(34)&amp;"tcWHYE"&amp;CHAR(34)&amp;",",IF(BV12="y",CHAR(34)&amp;FD$1&amp;CHAR(34)&amp;",",""))</f>
        <v/>
      </c>
      <c r="FE12" s="48" t="str">
        <f>IF(COUNTIF(BL12:BT12,"BLU")=0,CHAR(34)&amp;"NO_BLU"&amp;CHAR(34)&amp;",", "")</f>
        <v/>
      </c>
      <c r="FF12" s="48" t="str">
        <f>IF(COUNTIF(BL12:BT12,"WHI")=0,CHAR(34)&amp;"NO_WHI"&amp;CHAR(34)&amp;",", "")</f>
        <v/>
      </c>
      <c r="FG12" s="48" t="str">
        <f>IF(COUNTIF(BL12:BT12,"RED")=0,CHAR(34)&amp;"NO_RED"&amp;CHAR(34)&amp;",", "")</f>
        <v/>
      </c>
      <c r="FH12" s="48" t="str">
        <f>IF(COUNTIF(BL12:BS12,"GRE")=0,CHAR(34)&amp;"NO_GRE"&amp;CHAR(34)&amp;",", "")</f>
        <v/>
      </c>
      <c r="FI12" s="48" t="str">
        <f>IF(COUNTIF(BL12:BT12,"YEL")=0,CHAR(34)&amp;"NO_YEL"&amp;CHAR(34)&amp;",", "")</f>
        <v/>
      </c>
      <c r="FJ12" s="48" t="str">
        <f>IF(COUNTIF(BL12:BT12,"BLA")=0,CHAR(34)&amp;"NO_BLA"&amp;CHAR(34)&amp;",", "")</f>
        <v/>
      </c>
      <c r="FK12" s="48" t="str">
        <f>IF(AND(FH12&lt;&gt;"",FF12&lt;&gt;""),CHAR(34)&amp;"WHGRNO"&amp;CHAR(34)&amp;",","")</f>
        <v/>
      </c>
      <c r="FL12" s="48" t="str">
        <f>IF(AND(FI12&lt;&gt;"",FF12&lt;&gt;""),CHAR(34)&amp;"WHYENO"&amp;CHAR(34)&amp;",","")</f>
        <v/>
      </c>
      <c r="FM12" s="48" t="str">
        <f>IF(AND(FJ12&lt;&gt;"",FF12&lt;&gt;""),CHAR(34)&amp;"BAWHNO"&amp;CHAR(34)&amp;",","")</f>
        <v/>
      </c>
      <c r="FN12" s="48" t="str">
        <f>IF(AND(FE12&lt;&gt;"",FF12&lt;&gt;""),CHAR(34)&amp;"BLWHNO"&amp;CHAR(34)&amp;",","")</f>
        <v/>
      </c>
      <c r="FO12" s="48" t="str">
        <f>IF(AND(FE12&lt;&gt;"",FG12&lt;&gt;""),CHAR(34)&amp;"BLRENO"&amp;CHAR(34)&amp;",","")</f>
        <v/>
      </c>
      <c r="FP12" s="48" t="str">
        <f>IF(AND(FF12&lt;&gt;"",FF12&lt;&gt;""),CHAR(34)&amp;"WHRENO"&amp;CHAR(34)&amp;",","")</f>
        <v/>
      </c>
      <c r="FQ12" s="48" t="str">
        <f>IF(LEN(BF12)=3,CHAR(34)&amp;"001"&amp;BF12&amp;CHAR(34)&amp;",","")</f>
        <v/>
      </c>
      <c r="FR12" s="48" t="str">
        <f>IF(LEN(BG12)=3,CHAR(34)&amp;"002"&amp;BG12&amp;CHAR(34)&amp;",","")</f>
        <v/>
      </c>
      <c r="FS12" s="48" t="str">
        <f>IF(LEN(BH12)=3,CHAR(34)&amp;"003"&amp;BH12&amp;CHAR(34)&amp;",","")</f>
        <v/>
      </c>
      <c r="FT12" s="48" t="str">
        <f>CHAR(34)&amp;"myr"&amp;BD12&amp;CHAR(34)&amp;","</f>
        <v>"myrRED",</v>
      </c>
      <c r="FU12" s="48" t="str">
        <f>IF(AY12="y",CHAR(34)&amp;"island"&amp;CHAR(34)&amp;",","")</f>
        <v/>
      </c>
      <c r="FV12" s="48" t="str">
        <f>IF(BZ12="y",CHAR(34)&amp;"landlo"&amp;CHAR(34)&amp;",","")</f>
        <v/>
      </c>
      <c r="FW12" s="48" t="str">
        <f>IF(CA12="y",CHAR(34)&amp;"eunion"&amp;CHAR(34)&amp;",","")</f>
        <v/>
      </c>
      <c r="FX12" s="48" t="str">
        <f>SUBSTITUTE(IFERROR(SEARCH("[",A12),IFERROR(IF(AND(CA12&lt;&gt;"y",SEARCH("Europe",R12)&gt;0),CHAR(34)&amp;"noeuni"&amp;CHAR(34)&amp;",",""),"")),"1","")</f>
        <v/>
      </c>
      <c r="FY12" s="48" t="str">
        <f>IFERROR(IF(SEARCH("Arabic",CB12)&gt;0,CHAR(34)&amp;"arabic"&amp;CHAR(34)&amp;",",""),"")</f>
        <v/>
      </c>
      <c r="FZ12" s="48" t="str">
        <f>IFERROR(IF(SEARCH("English",CB12)&gt;0,CHAR(34)&amp;"englis"&amp;CHAR(34)&amp;",",""),"")</f>
        <v/>
      </c>
      <c r="GA12" s="48" t="str">
        <f>IFERROR(IF(SEARCH("French",CB12)&gt;0,CHAR(34)&amp;"french"&amp;CHAR(34)&amp;",",""),"")</f>
        <v/>
      </c>
      <c r="GB12" s="48" t="str">
        <f>IFERROR(IF(SEARCH("Spanish",CB12)&gt;0,CHAR(34)&amp;"spanis"&amp;CHAR(34)&amp;",",""),"")</f>
        <v/>
      </c>
      <c r="GC12" s="48" t="str">
        <f>IFERROR(IF(SEARCH("Portuguese",CB12)&gt;0,CHAR(34)&amp;"portug"&amp;CHAR(34)&amp;",",""),"")</f>
        <v/>
      </c>
      <c r="GD12" s="48" t="str">
        <f>IFERROR(IF(SEARCH("German",CB12)&gt;0,CHAR(34)&amp;"german"&amp;CHAR(34)&amp;",",""),"")</f>
        <v/>
      </c>
      <c r="GE12" s="48" t="str">
        <f>IFERROR(IF(SEARCH("Dutch",CB12)&gt;0,CHAR(34)&amp;"dutchs"&amp;CHAR(34)&amp;",",""),"")</f>
        <v/>
      </c>
      <c r="GF12" s="48" t="str">
        <f>IFERROR(IF(SEARCH("Historical",AU12)&gt;0,CHAR(34)&amp;"histor"&amp;CHAR(34)&amp;",",""),"")</f>
        <v/>
      </c>
      <c r="GG12" s="48" t="str">
        <f>IF(BU12="y",CHAR(34)&amp;"unjack"&amp;CHAR(34)&amp;",","")</f>
        <v>"unjack",</v>
      </c>
      <c r="GH12" s="48" t="str">
        <f>IF(CD12=1,CHAR(34)&amp;"southc"&amp;CHAR(34)&amp;",","")</f>
        <v/>
      </c>
      <c r="GI12" s="48" t="str">
        <f>IF(CE12=1,CHAR(34)&amp;"hasmap"&amp;CHAR(34)&amp;",","")</f>
        <v/>
      </c>
      <c r="GJ12" s="48" t="str">
        <f>IF(CP12="y",CHAR(34)&amp;CP$1&amp;CHAR(34)&amp;",","")</f>
        <v>"NoStar",</v>
      </c>
      <c r="GK12" s="48" t="str">
        <f>IF(GJ12="",CHAR(34)&amp;"HasSta"&amp;CHAR(34)&amp;",","")</f>
        <v/>
      </c>
      <c r="GL12" s="48" t="str">
        <f>IF(CQ12="y",CHAR(34)&amp;CQ$1&amp;CHAR(34)&amp;",","")</f>
        <v/>
      </c>
      <c r="GM12" s="48" t="str">
        <f>IF(CR12="y",CHAR(34)&amp;CR$1&amp;CHAR(34)&amp;",","")</f>
        <v/>
      </c>
      <c r="GN12" s="48" t="str">
        <f>IF(CS12="y",CHAR(34)&amp;CS$1&amp;CHAR(34)&amp;",","")</f>
        <v/>
      </c>
      <c r="GP12" s="48" t="str">
        <f>CHAR(34)&amp;AU12&amp;CHAR(34)</f>
        <v>"Province"</v>
      </c>
      <c r="GS12" s="48" t="str">
        <f>SUBSTITUTE("["&amp;_xlfn.CONCAT(CW12:GN12)&amp;"]",",]","]")</f>
        <v>["5+Colo","lets07","startO","year19","smallc","NoBand","Crosse","Plants","Canton","myrRED","unjack","NoStar"]</v>
      </c>
      <c r="GT12" s="48" t="str">
        <f>IF(BL12&lt;&gt;"",CHAR(34)&amp;"cl_"&amp;BL12&amp;CHAR(34)&amp;",","")</f>
        <v>"cl_RED",</v>
      </c>
      <c r="GU12" s="48" t="str">
        <f>IF(BM12&lt;&gt;"",CHAR(34)&amp;"cl_"&amp;BM12&amp;CHAR(34)&amp;",","")</f>
        <v>"cl_BLU",</v>
      </c>
      <c r="GV12" s="48" t="str">
        <f>IF(BN12&lt;&gt;"",CHAR(34)&amp;"cl_"&amp;BN12&amp;CHAR(34)&amp;",","")</f>
        <v>"cl_WHI",</v>
      </c>
      <c r="GW12" s="48" t="str">
        <f>IF(BO12&lt;&gt;"",CHAR(34)&amp;"cl_"&amp;BO12&amp;CHAR(34)&amp;",","")</f>
        <v>"cl_GRE",</v>
      </c>
      <c r="GX12" s="48" t="str">
        <f>IF(BP12&lt;&gt;"",CHAR(34)&amp;"cl_"&amp;BP12&amp;CHAR(34)&amp;",","")</f>
        <v>"cl_YEL",</v>
      </c>
      <c r="GY12" s="48" t="str">
        <f>IF(BQ12&lt;&gt;"",CHAR(34)&amp;"cl_"&amp;BQ12&amp;CHAR(34)&amp;",","")</f>
        <v>"cl_BLA",</v>
      </c>
      <c r="GZ12" s="48" t="str">
        <f>IF(BR12&lt;&gt;"",CHAR(34)&amp;"cl_"&amp;BR12&amp;CHAR(34)&amp;",","")</f>
        <v/>
      </c>
      <c r="HA12" s="48" t="str">
        <f>IF(BS12&lt;&gt;"",CHAR(34)&amp;"cl_"&amp;BS12&amp;CHAR(34)&amp;",","")</f>
        <v/>
      </c>
      <c r="HB12" s="48" t="str">
        <f>IF(BT12&lt;&gt;"",CHAR(34)&amp;"cl_"&amp;BT12&amp;CHAR(34)&amp;",","")</f>
        <v/>
      </c>
      <c r="HC12" s="48" t="str">
        <f>SUBSTITUTE("["&amp;_xlfn.CONCAT(GT12:HB12)&amp;"]",",]","]")</f>
        <v>["cl_RED","cl_BLU","cl_WHI","cl_GRE","cl_YEL","cl_BLA"]</v>
      </c>
      <c r="HE12" s="71"/>
      <c r="HF12" s="72" t="str">
        <f>"{couname:"&amp;CT12&amp;(IF(HK12&lt;&gt;"",",subtype:"&amp;CHAR(34)&amp;HK12&amp;CHAR(34),""))&amp;",year:"&amp;HJ12&amp;",region:"&amp;CU12&amp;",Colors:"&amp;HC12&amp;",Items:"&amp;GS12&amp;",Flag:"&amp;CV12&amp;",HDFlag:"&amp;CHAR(34)&amp;E12&amp;CHAR(34)&amp;",type:"&amp;GP12&amp;", describe: "&amp;HH12&amp;", isnew:"&amp;CHAR(34)&amp;F12&amp;CHAR(34)&amp;", links: "&amp;HL12&amp;"},"</f>
        <v>{couname:"[CAN] Ontario",year:"1965 ",region:"rgn_North America",Colors:["cl_RED","cl_BLU","cl_WHI","cl_GRE","cl_YEL","cl_BLA"],Items:["5+Colo","lets07","startO","year19","smallc","NoBand","Crosse","Plants","Canton","myrRED","unjack","NoStar"],Flag:"https://upload.wikimedia.org/wikipedia/commons/thumb/8/88/Flag_of_Ontario.svg/640px-Flag_of_Ontario.svg.png",HDFlag:"https://upload.wikimedia.org/wikipedia/commons/thumb/8/88/Flag_of_Ontario.svg/2560px-Flag_of_Ontario.svg.png",type:"Province", describe: "\nThe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 isnew:".", links: "https://en.wikipedia.org/wiki/Flag_of_Ontario"},</v>
      </c>
      <c r="HG12" s="73" t="str">
        <f>"{couname:"&amp;CT12&amp;(IF(HK12&lt;&gt;"",",subtype:"&amp;CHAR(34)&amp;HK12&amp;CHAR(34),""))&amp;",year:"&amp;HJ12&amp;",region:"&amp;CU12&amp;",Colors:"&amp;HC12&amp;",Items:"&amp;GS12&amp;",Flag:"&amp;CV12&amp;",HDFlag:"&amp;CHAR(34)&amp;E12&amp;CHAR(34)&amp;",type:"&amp;GP12&amp;", describe: "&amp;HI12&amp;", links: "&amp;HL12&amp;"},"</f>
        <v>{couname:"[CAN] Ontario",year:"1965 ",region:"rgn_North America",Colors:["cl_RED","cl_BLU","cl_WHI","cl_GRE","cl_YEL","cl_BLA"],Items:["5+Colo","lets07","startO","year19","smallc","NoBand","Crosse","Plants","Canton","myrRED","unjack","NoStar"],Flag:"https://upload.wikimedia.org/wikipedia/commons/thumb/8/88/Flag_of_Ontario.svg/640px-Flag_of_Ontario.svg.png",HDFlag:"https://upload.wikimedia.org/wikipedia/commons/thumb/8/88/Flag_of_Ontario.svg/2560px-Flag_of_Ontario.svg.png",type:"Province", describe: "\nThe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 links: "https://en.wikipedia.org/wiki/Flag_of_Ontario"},</v>
      </c>
      <c r="HH12" s="48" t="str">
        <f>IF(P12&lt;&gt;"",CHAR(34)&amp;"\n"&amp;P12&amp;CHAR(34),CHAR(34)&amp;CHAR(34))</f>
        <v>"\nThe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v>
      </c>
      <c r="HI12" s="48" t="str">
        <f>IF(J12=0,CHAR(34)&amp;CHAR(34),HH12)</f>
        <v>"\nThe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v>
      </c>
      <c r="HJ12" s="48" t="str">
        <f>CHAR(34)&amp;O12&amp;CHAR(34)</f>
        <v>"1965 "</v>
      </c>
      <c r="HL12" s="48" t="str">
        <f>CHAR(34)&amp;I12&amp;CHAR(34)</f>
        <v>"https://en.wikipedia.org/wiki/Flag_of_Ontario"</v>
      </c>
      <c r="HM12" s="72"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{"couname":"[CAN] Ontario","year":"1965 ","region":"rgn_North America","Colors":["cl_RED","cl_BLU","cl_WHI","cl_GRE","cl_YEL","cl_BLA"],"Items":["5+Colo","lets07","startO","year19","smallc","NoBand","Crosse","Plants","Canton","myrRED","unjack","NoStar"],"Flag":"https://upload.wikimedia.org/wikipedia/commons/thumb/8/88/Flag_of_Ontario.svg/640px-Flag_of_Ontario.svg.png","HDFlag":"https://upload.wikimedia.org/wikipedia/commons/thumb/8/88/Flag_of_Ontario.svg/2560px-Flag_of_Ontario.svg.png","type":"Province", "describe": "\nThe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 "isnew": ".", "links": "https://en.wikipedia.org/wiki/Flag_of_Ontario"},</v>
      </c>
      <c r="HN12" s="74"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{"couname":"[CAN] Ontario","year":"1965 ","region":"rgn_North America","Colors":["cl_RED","cl_BLU","cl_WHI","cl_GRE","cl_YEL","cl_BLA"],"Items":["5+Colo","lets07","startO","year19","smallc","NoBand","Crosse","Plants","Canton","myrRED","unjack","NoStar"],"Flag":"https://upload.wikimedia.org/wikipedia/commons/thumb/8/88/Flag_of_Ontario.svg/640px-Flag_of_Ontario.svg.png","HDFlag":"https://upload.wikimedia.org/wikipedia/commons/thumb/8/88/Flag_of_Ontario.svg/2560px-Flag_of_Ontario.svg.png","type":"Province", "describe": "\nThe flag is an adaptation of the Canadian Red Ensign, which had been the de facto national flag of Canada from 1867 to 1965. \nThe flag is a red field with the Royal Union Flag in the canton and the Ontario shield of arms in the fly. The coat of arms of Ontario had been previously granted by Royal Warrant of Queen Victoria in 1868. \nIt features a green field with three gold maple leaves and above it, a white band with a red St. George's cross.", "isnew": ".", "links": "https://en.wikipedia.org/wiki/Flag_of_Ontario"},</v>
      </c>
      <c r="HO12" s="75"/>
      <c r="HP12" s="48" t="str" cm="1">
        <f t="array" ref="HP12">IF(_xlfn.TEXTJOIN(", ", TRUE, IF(ISNUMBER(SEARCH("BLA", BL12:BT12)), COLUMN(BL12:BT12) - COLUMN(BL12) + 1, ""))&lt;&gt;"","BLA","")</f>
        <v>BLA</v>
      </c>
      <c r="HQ12" s="48" t="str" cm="1">
        <f t="array" ref="HQ12">IF(_xlfn.TEXTJOIN(", ", TRUE, IF(ISNUMBER(SEARCH("BLU", BL12:BT12)), COLUMN(BL12:BT12) - COLUMN(BL12) + 1, ""))&lt;&gt;"","BLU","")</f>
        <v>BLU</v>
      </c>
      <c r="HR12" s="48" t="str" cm="1">
        <f t="array" ref="HR12">IF(_xlfn.TEXTJOIN(", ", TRUE, IF(ISNUMBER(SEARCH("GRE", BL12:BT12)), COLUMN(BL12:BT12) - COLUMN(BL12) + 1, ""))&lt;&gt;"","GRE","")</f>
        <v>GRE</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t="s">
        <v>164</v>
      </c>
      <c r="IB12" s="6"/>
      <c r="IC12" s="77"/>
      <c r="ID12" s="77"/>
      <c r="IE12" s="77"/>
      <c r="IF12" s="77"/>
      <c r="IG12" s="77"/>
      <c r="IH12" s="77"/>
      <c r="II12" s="77"/>
      <c r="IJ12" s="77"/>
      <c r="IK12" s="77"/>
      <c r="IL12" s="48">
        <f>SUM(IC12:IK12)</f>
        <v>0</v>
      </c>
      <c r="IM12" s="45">
        <f>COUNTIF(IC12:IK12,"&gt;0")-CG12</f>
        <v>-6</v>
      </c>
      <c r="IN12" s="78" t="str">
        <f>"http://mkweb.bcgsc.ca/color-summarizer/?url="&amp;D12&amp;"&amp;precision=low&amp;num_clusters="&amp;CG12&amp;"&amp;text=1"</f>
        <v>http://mkweb.bcgsc.ca/color-summarizer/?url=https://upload.wikimedia.org/wikipedia/commons/thumb/8/88/Flag_of_Ontario.svg/640px-Flag_of_Ontario.svg.png&amp;precision=low&amp;num_clusters=6&amp;text=1</v>
      </c>
      <c r="IO12" s="48" t="str">
        <f>IF(HP12&lt;&gt;"",CHAR(34)&amp;"black"&amp;CHAR(34),"")</f>
        <v>"black"</v>
      </c>
      <c r="IP12" s="48" t="str">
        <f>IF(HQ12&lt;&gt;"",CHAR(34)&amp;"blue"&amp;CHAR(34),"")</f>
        <v>"blue"</v>
      </c>
      <c r="IQ12" s="48" t="str">
        <f>IF(HR12&lt;&gt;"",CHAR(34)&amp;"green"&amp;CHAR(34),"")</f>
        <v>"green"</v>
      </c>
      <c r="IR12" s="48" t="str">
        <f>IF(HS12&lt;&gt;"",CHAR(34)&amp;"red"&amp;CHAR(34),"")</f>
        <v>"red"</v>
      </c>
      <c r="IS12" s="48" t="str">
        <f>IF(HT12&lt;&gt;"",CHAR(34)&amp;"yellow"&amp;CHAR(34),"")</f>
        <v>"yellow"</v>
      </c>
      <c r="IT12" s="48" t="str">
        <f>IF(HU12&lt;&gt;"",CHAR(34)&amp;"orange"&amp;CHAR(34),"")</f>
        <v/>
      </c>
      <c r="IU12" s="48" t="str">
        <f>IF(HV12&lt;&gt;"",CHAR(34)&amp;"brown"&amp;CHAR(34),"")</f>
        <v/>
      </c>
      <c r="IV12" s="48" t="str">
        <f>IF(HW12&lt;&gt;"",CHAR(34)&amp;"purple"&amp;CHAR(34),"")</f>
        <v/>
      </c>
      <c r="IW12" s="48" t="str">
        <f>IF(HX12&lt;&gt;"",CHAR(34)&amp;"white"&amp;CHAR(34),"")</f>
        <v>"white"</v>
      </c>
      <c r="IX12" s="48" t="str">
        <f>"{"&amp;CHAR(34)&amp;"url"&amp;CHAR(34)&amp;":"&amp;CHAR(34)&amp;IN12&amp;CHAR(34)&amp;","&amp;CHAR(34)&amp;"name"&amp;CHAR(34)&amp;":"&amp;CHAR(34)&amp;A12&amp;CHAR(34)&amp;"},"</f>
        <v>{"url":"http://mkweb.bcgsc.ca/color-summarizer/?url=https://upload.wikimedia.org/wikipedia/commons/thumb/8/88/Flag_of_Ontario.svg/640px-Flag_of_Ontario.svg.png&amp;precision=low&amp;num_clusters=6&amp;text=1","name":"[CAN] Ontario"},</v>
      </c>
      <c r="IY12" s="48">
        <v>362</v>
      </c>
    </row>
    <row r="13" spans="1:259" s="48" customFormat="1" ht="38.4" customHeight="1" thickBot="1" x14ac:dyDescent="0.35">
      <c r="A13" s="79" t="s">
        <v>1865</v>
      </c>
      <c r="B13" s="40" t="e" vm="32">
        <v>#VALUE!</v>
      </c>
      <c r="C13" s="41">
        <v>2</v>
      </c>
      <c r="D13" s="42" t="s">
        <v>1866</v>
      </c>
      <c r="E13" s="43" t="s">
        <v>1867</v>
      </c>
      <c r="F13" s="44" t="s">
        <v>163</v>
      </c>
      <c r="G13" s="45">
        <f>COUNTIF($A$1:$A$8323,A13)</f>
        <v>1</v>
      </c>
      <c r="H13" s="46"/>
      <c r="I13" s="47" t="s">
        <v>1868</v>
      </c>
      <c r="J13" s="48" t="str">
        <f>""</f>
        <v/>
      </c>
      <c r="K13" s="49"/>
      <c r="L13" s="50"/>
      <c r="M13" s="50"/>
      <c r="N13" s="51" t="s">
        <v>231</v>
      </c>
      <c r="O13" s="52" t="s">
        <v>186</v>
      </c>
      <c r="P13" s="53" t="s">
        <v>1869</v>
      </c>
      <c r="Q13" s="54">
        <v>3</v>
      </c>
      <c r="R13" s="55" t="s">
        <v>231</v>
      </c>
      <c r="S13" s="56">
        <v>2</v>
      </c>
      <c r="T13" s="57" t="s">
        <v>164</v>
      </c>
      <c r="U13" s="58" t="s">
        <v>164</v>
      </c>
      <c r="V13" s="58" t="s">
        <v>165</v>
      </c>
      <c r="W13" s="58" t="s">
        <v>164</v>
      </c>
      <c r="X13" s="58" t="s">
        <v>164</v>
      </c>
      <c r="Y13" s="58" t="s">
        <v>1835</v>
      </c>
      <c r="Z13" s="58" t="s">
        <v>164</v>
      </c>
      <c r="AA13" s="58" t="s">
        <v>165</v>
      </c>
      <c r="AB13" s="58" t="s">
        <v>164</v>
      </c>
      <c r="AC13" s="58" t="s">
        <v>164</v>
      </c>
      <c r="AD13" s="58" t="s">
        <v>164</v>
      </c>
      <c r="AE13" s="58" t="s">
        <v>164</v>
      </c>
      <c r="AF13" s="59" t="s">
        <v>164</v>
      </c>
      <c r="AG13" s="59" t="s">
        <v>164</v>
      </c>
      <c r="AH13" s="59" t="s">
        <v>164</v>
      </c>
      <c r="AI13" s="59" t="s">
        <v>164</v>
      </c>
      <c r="AJ13" s="59" t="s">
        <v>164</v>
      </c>
      <c r="AK13" s="59" t="s">
        <v>164</v>
      </c>
      <c r="AL13" s="59" t="s">
        <v>164</v>
      </c>
      <c r="AM13" s="59" t="s">
        <v>165</v>
      </c>
      <c r="AN13" s="59" t="s">
        <v>164</v>
      </c>
      <c r="AO13" s="59" t="s">
        <v>164</v>
      </c>
      <c r="AP13" s="59" t="s">
        <v>164</v>
      </c>
      <c r="AQ13" s="59" t="s">
        <v>164</v>
      </c>
      <c r="AR13" s="59" t="s">
        <v>164</v>
      </c>
      <c r="AS13" s="59" t="s">
        <v>164</v>
      </c>
      <c r="AT13" s="60">
        <v>0</v>
      </c>
      <c r="AU13" s="59" t="s">
        <v>166</v>
      </c>
      <c r="AV13" s="59" t="str">
        <f>IF(LEFT(A13,1)="[",LEFT(A13,5)&amp;AU13&amp;A13,"")</f>
        <v>[CAN]Province[CAN] Prince Edward Island</v>
      </c>
      <c r="AW13" s="59" t="str">
        <f>C13&amp;H13&amp;A13</f>
        <v>2[CAN] Prince Edward Island</v>
      </c>
      <c r="AX13" s="61"/>
      <c r="AY13" s="61"/>
      <c r="AZ13" s="62"/>
      <c r="BA13" s="62"/>
      <c r="BB13" s="62"/>
      <c r="BC13" s="63"/>
      <c r="BD13" s="64" t="s">
        <v>159</v>
      </c>
      <c r="BE13" s="47"/>
      <c r="BF13" s="64" t="s">
        <v>154</v>
      </c>
      <c r="BG13" s="64"/>
      <c r="BH13" s="64" t="s">
        <v>159</v>
      </c>
      <c r="BI13" s="64"/>
      <c r="BJ13" s="64"/>
      <c r="BK13" s="47"/>
      <c r="BL13" s="64" t="s">
        <v>159</v>
      </c>
      <c r="BM13" s="64" t="s">
        <v>154</v>
      </c>
      <c r="BN13" s="64" t="s">
        <v>155</v>
      </c>
      <c r="BO13" s="64" t="s">
        <v>153</v>
      </c>
      <c r="BP13" s="64" t="s">
        <v>157</v>
      </c>
      <c r="BQ13" s="64" t="s">
        <v>152</v>
      </c>
      <c r="BR13" s="64"/>
      <c r="BS13" s="64"/>
      <c r="BT13" s="64"/>
      <c r="BU13" s="65"/>
      <c r="BV13" s="66"/>
      <c r="BW13" s="66">
        <v>0</v>
      </c>
      <c r="BX13" s="47"/>
      <c r="CB13" s="6"/>
      <c r="CC13" s="6"/>
      <c r="CD13" s="67">
        <v>0</v>
      </c>
      <c r="CE13" s="67">
        <v>0</v>
      </c>
      <c r="CF13" s="67" t="e">
        <v>#REF!</v>
      </c>
      <c r="CG13" s="68" cm="1">
        <f t="array" ref="CG13">SUMPRODUCT(--(LEN(TRIM(BL13:BT13))&gt;0))</f>
        <v>6</v>
      </c>
      <c r="CH13" s="59" t="str">
        <f>IF(CG13=2,"y","n")</f>
        <v>n</v>
      </c>
      <c r="CI13" s="59" t="str">
        <f>IF(CG13=3,"y","n")</f>
        <v>n</v>
      </c>
      <c r="CJ13" s="59" t="str">
        <f>IF(CG13=4,"y","n")</f>
        <v>n</v>
      </c>
      <c r="CK13" s="59" t="str">
        <f>IF(CG13&gt;4,"y","n")</f>
        <v>y</v>
      </c>
      <c r="CL13" s="59" t="str">
        <f>IF(S13=0,"y","n")</f>
        <v>n</v>
      </c>
      <c r="CM13" s="59" t="str">
        <f>IF(S13=2,"y","n")</f>
        <v>y</v>
      </c>
      <c r="CN13" s="59" t="str">
        <f>IF(S13=3,"y","n")</f>
        <v>n</v>
      </c>
      <c r="CO13" s="59" t="str">
        <f>IF(S13&gt;=4,"y","n")</f>
        <v>n</v>
      </c>
      <c r="CP13" s="59" t="str">
        <f>IF(AT13=0,"y","n")</f>
        <v>y</v>
      </c>
      <c r="CQ13" s="59" t="str">
        <f>IF(AT13=1,"y","n")</f>
        <v>n</v>
      </c>
      <c r="CR13" s="59" t="str">
        <f>IF(AT13=2,"y","n")</f>
        <v>n</v>
      </c>
      <c r="CS13" s="59" t="str">
        <f>IF(AT13&gt;=3,"y","n")</f>
        <v>n</v>
      </c>
      <c r="CT13" s="69" t="str">
        <f>CHAR(34)&amp;A13&amp;CHAR(34)</f>
        <v>"[CAN] Prince Edward Island"</v>
      </c>
      <c r="CU13" s="70" t="str">
        <f>CHAR(34)&amp;"rgn_"&amp;R13&amp;CHAR(34)</f>
        <v>"rgn_North America"</v>
      </c>
      <c r="CV13" s="48" t="str">
        <f>CHAR(34)&amp;D13&amp;CHAR(34)</f>
        <v>"https://upload.wikimedia.org/wikipedia/commons/thumb/d/d7/Flag_of_Prince_Edward_Island.svg/640px-Flag_of_Prince_Edward_Island.svg.png"</v>
      </c>
      <c r="CW13" s="48" t="str">
        <f>IF(CH13="y",CHAR(34)&amp;CH$1&amp;CHAR(34)&amp;",","")</f>
        <v/>
      </c>
      <c r="CX13" s="48" t="str">
        <f>IF(CI13="y",CHAR(34)&amp;CI$1&amp;CHAR(34)&amp;",","")</f>
        <v/>
      </c>
      <c r="CY13" s="48" t="str">
        <f>IF(CJ13="y",CHAR(34)&amp;CJ$1&amp;CHAR(34)&amp;",","")</f>
        <v/>
      </c>
      <c r="CZ13" s="48" t="str">
        <f>IF(CK13="y",CHAR(34)&amp;CK$1&amp;CHAR(34)&amp;",","")</f>
        <v>"5+Colo",</v>
      </c>
      <c r="DA13" s="48" t="str">
        <f>IF(Q13&gt;1,CHAR(34)&amp;"words2"&amp;CHAR(34)&amp;",","")</f>
        <v>"words2",</v>
      </c>
      <c r="DB13" s="48" t="str">
        <f>IF(Q13&gt;2,CHAR(34)&amp;"words3"&amp;CHAR(34)&amp;",","")</f>
        <v>"words3",</v>
      </c>
      <c r="DC13" s="48" t="str">
        <f>IF(Q13=2,CHAR(34)&amp;"exact2"&amp;CHAR(34)&amp;",","")</f>
        <v/>
      </c>
      <c r="DD13" s="48"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"lets18",</v>
      </c>
      <c r="DE13" s="48"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"startP",</v>
      </c>
      <c r="DF13" s="48" t="str">
        <f>IFERROR(IF(SEARCH("tan",A13)&gt;0,CHAR(34)&amp;"withtn"&amp;CHAR(34)&amp;",",""),"")</f>
        <v/>
      </c>
      <c r="DG13" s="48" t="str">
        <f>IFERROR(IF(SEARCH("q",A13)&gt;0,CHAR(34)&amp;"with_q"&amp;CHAR(34)&amp;",",""),"")</f>
        <v/>
      </c>
      <c r="DH13" s="48" t="str">
        <f>IFERROR(IF(SEARCH("v",A13)&gt;0,CHAR(34)&amp;"with_v"&amp;CHAR(34)&amp;",",""),"")</f>
        <v/>
      </c>
      <c r="DI13" s="48" t="str">
        <f>IFERROR(IF(SEARCH("w",A13)&gt;0,CHAR(34)&amp;"with_w"&amp;CHAR(34)&amp;",",""),"")</f>
        <v>"with_w",</v>
      </c>
      <c r="DJ13" s="48" t="str">
        <f>IFERROR(IF(SEARCH("y",A13)&gt;0,CHAR(34)&amp;"with_y"&amp;CHAR(34)&amp;",",""),"")</f>
        <v/>
      </c>
      <c r="DK13" s="48" t="str">
        <f>IFERROR(IF(SEARCH("z",A13)&gt;0,CHAR(34)&amp;"with_z"&amp;CHAR(34)&amp;",",""),"")</f>
        <v/>
      </c>
      <c r="DL13" s="48" t="str">
        <f>IF(CG13=2, CHAR(34) &amp; _xlfn.TEXTJOIN("", TRUE, _xlfn._xlws.SORT(HP13:HX13)) &amp; CHAR(34) &amp; ",", "")</f>
        <v/>
      </c>
      <c r="DM13" s="48" t="str" cm="1">
        <f t="array" ref="DM13">IF(CG13=3,CHAR(34) &amp; _xlfn.TEXTJOIN("", TRUE, RIGHT(HP13:HX13, 2)) &amp; CHAR(34) &amp; ",", "")</f>
        <v/>
      </c>
      <c r="DN13" s="48" t="str">
        <f>IF(AND(ISNUMBER(SEARCH("18", O13)), ISERROR(SEARCH("1918", O13)), ISERROR(SEARCH("2018", O13))), CHAR(34) &amp; "year18" &amp; CHAR(34) &amp; ",", "")</f>
        <v/>
      </c>
      <c r="DO13" s="48" t="str">
        <f>IF(AND(ISNUMBER(SEARCH("19", O13)), ISERROR(SEARCH("1819", O13)),  ISERROR(SEARCH("1219", O13)),ISERROR(SEARCH("1119", O13)),ISERROR(SEARCH("1190", O13)),ISERROR(SEARCH("2019", O13))), CHAR(34) &amp; "year19" &amp; CHAR(34) &amp; ",", "")</f>
        <v>"year19",</v>
      </c>
      <c r="DP13" s="6" t="str">
        <f>IF(AND(ISNUMBER(SEARCH("20", O13)), ISERROR(SEARCH("1920", O13))), CHAR(34)&amp;"year00"&amp;CHAR(34)&amp;",", "")</f>
        <v/>
      </c>
      <c r="DQ13" s="6" t="str">
        <f>IF(CC13="y",CHAR(34)&amp;"soviet"&amp;CHAR(34)&amp;",","")</f>
        <v/>
      </c>
      <c r="DR13" s="6" t="str">
        <f>IF(BY13="y",CHAR(34)&amp;"dgband"&amp;CHAR(34)&amp;",","")</f>
        <v/>
      </c>
      <c r="DS13" s="6" t="str">
        <f>IF(W13="y",IF(AND(V13="n",BY13&lt;&gt;"y"),CHAR(34)&amp;"allver"&amp;CHAR(34)&amp;",",""),"")</f>
        <v/>
      </c>
      <c r="DT13" s="6" t="str">
        <f>IF(V13="y",IF(AND(W13="n",BY13&lt;&gt;"y"),CHAR(34)&amp;"allhor"&amp;CHAR(34)&amp;",",""),"")</f>
        <v>"allhor",</v>
      </c>
      <c r="DU13" s="6" t="str">
        <f>IF(BY13="y",IF(AND(W13="n",V13="n"),CHAR(34)&amp;"alldia"&amp;CHAR(34)&amp;",",""),"")</f>
        <v/>
      </c>
      <c r="DV13" s="48" t="str">
        <f>IF(IA13&lt;&gt;"",(IF(IA13="y",CHAR(34)&amp;"largec"&amp;CHAR(34)&amp;",",CHAR(34)&amp;"smallc"&amp;CHAR(34)&amp;",")),"")</f>
        <v/>
      </c>
      <c r="DW13" s="48" t="str">
        <f>IF(CL13="y",CHAR(34)&amp;CL$1&amp;CHAR(34)&amp;",","")</f>
        <v/>
      </c>
      <c r="DX13" s="48" t="str">
        <f>IF(CM13="y",CHAR(34)&amp;CM$1&amp;CHAR(34)&amp;",","")</f>
        <v>"2Bands",</v>
      </c>
      <c r="DY13" s="48" t="str">
        <f>IF(CN13="y",CHAR(34)&amp;CN$1&amp;CHAR(34)&amp;",","")</f>
        <v/>
      </c>
      <c r="DZ13" s="48" t="str">
        <f>IF(CO13="y",CHAR(34)&amp;CO$1&amp;CHAR(34)&amp;",","")</f>
        <v/>
      </c>
      <c r="EA13" s="48" t="str">
        <f>IF(T13="y",CHAR(34)&amp;T$1&amp;CHAR(34)&amp;",","")</f>
        <v/>
      </c>
      <c r="EB13" s="48" t="str">
        <f>IF(U13="y",CHAR(34)&amp;U$1&amp;CHAR(34)&amp;",","")</f>
        <v/>
      </c>
      <c r="EC13" s="48" t="str">
        <f>IF(V13="y",CHAR(34)&amp;V$1&amp;CHAR(34)&amp;",","")</f>
        <v>"Horizo",</v>
      </c>
      <c r="ED13" s="48" t="str">
        <f>IF(W13="y",CHAR(34)&amp;W$1&amp;CHAR(34)&amp;",","")</f>
        <v/>
      </c>
      <c r="EE13" s="48" t="str">
        <f>IF(X13="y",CHAR(34)&amp;X$1&amp;CHAR(34)&amp;",","")</f>
        <v/>
      </c>
      <c r="EF13" s="48" t="str">
        <f>IF(AND(Y13&lt;&gt;"n",Y13&lt;&gt;""),CHAR(34)&amp;Y$1&amp;CHAR(34)&amp;",","")</f>
        <v>"Animal",</v>
      </c>
      <c r="EG13" s="48" t="str">
        <f>IF(Z13="y",CHAR(34)&amp;Z$1&amp;CHAR(34)&amp;",","")</f>
        <v/>
      </c>
      <c r="EH13" s="48" t="str">
        <f>IF(AA13="y",CHAR(34)&amp;AA$1&amp;CHAR(34)&amp;",","")</f>
        <v>"Plants",</v>
      </c>
      <c r="EI13" s="48" t="str">
        <f>IF(AB13="y",CHAR(34)&amp;AB$1&amp;CHAR(34)&amp;",","")</f>
        <v/>
      </c>
      <c r="EJ13" s="48" t="str">
        <f>IF(AC13="y",CHAR(34)&amp;AC$1&amp;CHAR(34)&amp;",","")</f>
        <v/>
      </c>
      <c r="EK13" s="48" t="str">
        <f>IF(AD13="y",CHAR(34)&amp;AD$1&amp;CHAR(34)&amp;",","")</f>
        <v/>
      </c>
      <c r="EL13" s="48" t="str">
        <f>IF(AE13="y",CHAR(34)&amp;AE$1&amp;CHAR(34)&amp;",","")</f>
        <v/>
      </c>
      <c r="EM13" s="48" t="str">
        <f>IF(AF13="y",CHAR(34)&amp;AF$1&amp;CHAR(34)&amp;",","")</f>
        <v/>
      </c>
      <c r="EN13" s="48" t="str">
        <f>IF(AG13="y",CHAR(34)&amp;AG$1&amp;CHAR(34)&amp;",","")</f>
        <v/>
      </c>
      <c r="EO13" s="48" t="str">
        <f>IF(AH13="y",CHAR(34)&amp;AH$1&amp;CHAR(34)&amp;",","")</f>
        <v/>
      </c>
      <c r="EP13" s="48" t="str">
        <f>IF(AI13="y",CHAR(34)&amp;AI$1&amp;CHAR(34)&amp;",","")</f>
        <v/>
      </c>
      <c r="EQ13" s="48" t="str">
        <f>IF(AJ13="y",CHAR(34)&amp;AJ$1&amp;CHAR(34)&amp;",","")</f>
        <v/>
      </c>
      <c r="ER13" s="48" t="str">
        <f>IF(AK13="y",CHAR(34)&amp;AK$1&amp;CHAR(34)&amp;",","")</f>
        <v/>
      </c>
      <c r="ES13" s="48" t="str">
        <f>IF(AL13="y",CHAR(34)&amp;AL$1&amp;CHAR(34)&amp;",","")</f>
        <v/>
      </c>
      <c r="ET13" s="48" t="str">
        <f>IF(AM13="y",CHAR(34)&amp;AM$1&amp;CHAR(34)&amp;",","")</f>
        <v>"Geogrh",</v>
      </c>
      <c r="EU13" s="48" t="str">
        <f>IF(AN13="y",CHAR(34)&amp;AN$1&amp;CHAR(34)&amp;",","")</f>
        <v/>
      </c>
      <c r="EV13" s="48" t="str">
        <f>IF(AO13="y",CHAR(34)&amp;AO$1&amp;CHAR(34)&amp;",","")</f>
        <v/>
      </c>
      <c r="EW13" s="48" t="str">
        <f>IF(AP13="y",CHAR(34)&amp;AP$1&amp;CHAR(34)&amp;",","")</f>
        <v/>
      </c>
      <c r="EX13" s="48" t="str">
        <f>IF(AQ13="y",CHAR(34)&amp;AQ$1&amp;CHAR(34)&amp;",","")</f>
        <v/>
      </c>
      <c r="EY13" s="48" t="str">
        <f>IF(AR13="y",CHAR(34)&amp;AR$1&amp;CHAR(34)&amp;",","")</f>
        <v/>
      </c>
      <c r="EZ13" s="48" t="str">
        <f>IF(AS13="y",CHAR(34)&amp;AS$1&amp;CHAR(34)&amp;",","")</f>
        <v/>
      </c>
      <c r="FA13" s="48" t="str">
        <f>IF(AT13&gt;0,CHAR(34)&amp;"sta"&amp;AZ13&amp;CHAR(34)&amp;",","")</f>
        <v/>
      </c>
      <c r="FB13" s="48" t="str">
        <f>IF(AND(AT13&gt;0,BA13&lt;&gt;""),CHAR(34)&amp;"sta"&amp;BA13&amp;CHAR(34)&amp;",","")</f>
        <v/>
      </c>
      <c r="FC13" s="48" t="str">
        <f>IF(AND(AT13&gt;0,BB13&lt;&gt;""),CHAR(34)&amp;"sta"&amp;BB13&amp;CHAR(34)&amp;",","")</f>
        <v/>
      </c>
      <c r="FD13" s="48" t="str">
        <f>IF(BV13="n",CHAR(34)&amp;"tcWHYE"&amp;CHAR(34)&amp;",",IF(BV13="y",CHAR(34)&amp;FD$1&amp;CHAR(34)&amp;",",""))</f>
        <v/>
      </c>
      <c r="FE13" s="48" t="str">
        <f>IF(COUNTIF(BL13:BT13,"BLU")=0,CHAR(34)&amp;"NO_BLU"&amp;CHAR(34)&amp;",", "")</f>
        <v/>
      </c>
      <c r="FF13" s="48" t="str">
        <f>IF(COUNTIF(BL13:BT13,"WHI")=0,CHAR(34)&amp;"NO_WHI"&amp;CHAR(34)&amp;",", "")</f>
        <v/>
      </c>
      <c r="FG13" s="48" t="str">
        <f>IF(COUNTIF(BL13:BT13,"RED")=0,CHAR(34)&amp;"NO_RED"&amp;CHAR(34)&amp;",", "")</f>
        <v/>
      </c>
      <c r="FH13" s="48" t="str">
        <f>IF(COUNTIF(BL13:BS13,"GRE")=0,CHAR(34)&amp;"NO_GRE"&amp;CHAR(34)&amp;",", "")</f>
        <v/>
      </c>
      <c r="FI13" s="48" t="str">
        <f>IF(COUNTIF(BL13:BT13,"YEL")=0,CHAR(34)&amp;"NO_YEL"&amp;CHAR(34)&amp;",", "")</f>
        <v/>
      </c>
      <c r="FJ13" s="48" t="str">
        <f>IF(COUNTIF(BL13:BT13,"BLA")=0,CHAR(34)&amp;"NO_BLA"&amp;CHAR(34)&amp;",", "")</f>
        <v>"NO_BLA",</v>
      </c>
      <c r="FK13" s="48" t="str">
        <f>IF(AND(FH13&lt;&gt;"",FF13&lt;&gt;""),CHAR(34)&amp;"WHGRNO"&amp;CHAR(34)&amp;",","")</f>
        <v/>
      </c>
      <c r="FL13" s="48" t="str">
        <f>IF(AND(FI13&lt;&gt;"",FF13&lt;&gt;""),CHAR(34)&amp;"WHYENO"&amp;CHAR(34)&amp;",","")</f>
        <v/>
      </c>
      <c r="FM13" s="48" t="str">
        <f>IF(AND(FJ13&lt;&gt;"",FF13&lt;&gt;""),CHAR(34)&amp;"BAWHNO"&amp;CHAR(34)&amp;",","")</f>
        <v/>
      </c>
      <c r="FN13" s="48" t="str">
        <f>IF(AND(FE13&lt;&gt;"",FF13&lt;&gt;""),CHAR(34)&amp;"BLWHNO"&amp;CHAR(34)&amp;",","")</f>
        <v/>
      </c>
      <c r="FO13" s="48" t="str">
        <f>IF(AND(FE13&lt;&gt;"",FG13&lt;&gt;""),CHAR(34)&amp;"BLRENO"&amp;CHAR(34)&amp;",","")</f>
        <v/>
      </c>
      <c r="FP13" s="48" t="str">
        <f>IF(AND(FF13&lt;&gt;"",FF13&lt;&gt;""),CHAR(34)&amp;"WHRENO"&amp;CHAR(34)&amp;",","")</f>
        <v/>
      </c>
      <c r="FQ13" s="48" t="str">
        <f>IF(LEN(BF13)=3,CHAR(34)&amp;"001"&amp;BF13&amp;CHAR(34)&amp;",","")</f>
        <v>"001RED",</v>
      </c>
      <c r="FR13" s="48" t="str">
        <f>IF(LEN(BG13)=3,CHAR(34)&amp;"002"&amp;BG13&amp;CHAR(34)&amp;",","")</f>
        <v/>
      </c>
      <c r="FS13" s="48" t="str">
        <f>IF(LEN(BH13)=3,CHAR(34)&amp;"003"&amp;BH13&amp;CHAR(34)&amp;",","")</f>
        <v>"003WHI",</v>
      </c>
      <c r="FT13" s="48" t="str">
        <f>CHAR(34)&amp;"myr"&amp;BD13&amp;CHAR(34)&amp;","</f>
        <v>"myrWHI",</v>
      </c>
      <c r="FU13" s="48" t="str">
        <f>IF(AY13="y",CHAR(34)&amp;"island"&amp;CHAR(34)&amp;",","")</f>
        <v/>
      </c>
      <c r="FV13" s="48" t="str">
        <f>IF(BZ13="y",CHAR(34)&amp;"landlo"&amp;CHAR(34)&amp;",","")</f>
        <v/>
      </c>
      <c r="FW13" s="48" t="str">
        <f>IF(CA13="y",CHAR(34)&amp;"eunion"&amp;CHAR(34)&amp;",","")</f>
        <v/>
      </c>
      <c r="FX13" s="48" t="str">
        <f>SUBSTITUTE(IFERROR(SEARCH("[",A13),IFERROR(IF(AND(CA13&lt;&gt;"y",SEARCH("Europe",R13)&gt;0),CHAR(34)&amp;"noeuni"&amp;CHAR(34)&amp;",",""),"")),"1","")</f>
        <v/>
      </c>
      <c r="FY13" s="48" t="str">
        <f>IFERROR(IF(SEARCH("Arabic",CB13)&gt;0,CHAR(34)&amp;"arabic"&amp;CHAR(34)&amp;",",""),"")</f>
        <v/>
      </c>
      <c r="FZ13" s="48" t="str">
        <f>IFERROR(IF(SEARCH("English",CB13)&gt;0,CHAR(34)&amp;"englis"&amp;CHAR(34)&amp;",",""),"")</f>
        <v/>
      </c>
      <c r="GA13" s="48" t="str">
        <f>IFERROR(IF(SEARCH("French",CB13)&gt;0,CHAR(34)&amp;"french"&amp;CHAR(34)&amp;",",""),"")</f>
        <v/>
      </c>
      <c r="GB13" s="48" t="str">
        <f>IFERROR(IF(SEARCH("Spanish",CB13)&gt;0,CHAR(34)&amp;"spanis"&amp;CHAR(34)&amp;",",""),"")</f>
        <v/>
      </c>
      <c r="GC13" s="48" t="str">
        <f>IFERROR(IF(SEARCH("Portuguese",CB13)&gt;0,CHAR(34)&amp;"portug"&amp;CHAR(34)&amp;",",""),"")</f>
        <v/>
      </c>
      <c r="GD13" s="48" t="str">
        <f>IFERROR(IF(SEARCH("German",CB13)&gt;0,CHAR(34)&amp;"german"&amp;CHAR(34)&amp;",",""),"")</f>
        <v/>
      </c>
      <c r="GE13" s="48" t="str">
        <f>IFERROR(IF(SEARCH("Dutch",CB13)&gt;0,CHAR(34)&amp;"dutchs"&amp;CHAR(34)&amp;",",""),"")</f>
        <v/>
      </c>
      <c r="GF13" s="48" t="str">
        <f>IFERROR(IF(SEARCH("Historical",AU13)&gt;0,CHAR(34)&amp;"histor"&amp;CHAR(34)&amp;",",""),"")</f>
        <v/>
      </c>
      <c r="GG13" s="48" t="str">
        <f>IF(BU13="y",CHAR(34)&amp;"unjack"&amp;CHAR(34)&amp;",","")</f>
        <v/>
      </c>
      <c r="GH13" s="48" t="str">
        <f>IF(CD13=1,CHAR(34)&amp;"southc"&amp;CHAR(34)&amp;",","")</f>
        <v/>
      </c>
      <c r="GI13" s="48" t="str">
        <f>IF(CE13=1,CHAR(34)&amp;"hasmap"&amp;CHAR(34)&amp;",","")</f>
        <v/>
      </c>
      <c r="GJ13" s="48" t="str">
        <f>IF(CP13="y",CHAR(34)&amp;CP$1&amp;CHAR(34)&amp;",","")</f>
        <v>"NoStar",</v>
      </c>
      <c r="GK13" s="48" t="str">
        <f>IF(GJ13="",CHAR(34)&amp;"HasSta"&amp;CHAR(34)&amp;",","")</f>
        <v/>
      </c>
      <c r="GL13" s="48" t="str">
        <f>IF(CQ13="y",CHAR(34)&amp;CQ$1&amp;CHAR(34)&amp;",","")</f>
        <v/>
      </c>
      <c r="GM13" s="48" t="str">
        <f>IF(CR13="y",CHAR(34)&amp;CR$1&amp;CHAR(34)&amp;",","")</f>
        <v/>
      </c>
      <c r="GN13" s="48" t="str">
        <f>IF(CS13="y",CHAR(34)&amp;CS$1&amp;CHAR(34)&amp;",","")</f>
        <v/>
      </c>
      <c r="GP13" s="48" t="str">
        <f>CHAR(34)&amp;AU13&amp;CHAR(34)</f>
        <v>"Province"</v>
      </c>
      <c r="GS13" s="48" t="str">
        <f>SUBSTITUTE("["&amp;_xlfn.CONCAT(CW13:GN13)&amp;"]",",]","]")</f>
        <v>["5+Colo","words2","words3","lets18","startP","with_w","year19","allhor","2Bands","Horizo","Animal","Plants","Geogrh","NO_BLA","001RED","003WHI","myrWHI","NoStar"]</v>
      </c>
      <c r="GT13" s="48" t="str">
        <f>IF(BL13&lt;&gt;"",CHAR(34)&amp;"cl_"&amp;BL13&amp;CHAR(34)&amp;",","")</f>
        <v>"cl_WHI",</v>
      </c>
      <c r="GU13" s="48" t="str">
        <f>IF(BM13&lt;&gt;"",CHAR(34)&amp;"cl_"&amp;BM13&amp;CHAR(34)&amp;",","")</f>
        <v>"cl_RED",</v>
      </c>
      <c r="GV13" s="48" t="str">
        <f>IF(BN13&lt;&gt;"",CHAR(34)&amp;"cl_"&amp;BN13&amp;CHAR(34)&amp;",","")</f>
        <v>"cl_YEL",</v>
      </c>
      <c r="GW13" s="48" t="str">
        <f>IF(BO13&lt;&gt;"",CHAR(34)&amp;"cl_"&amp;BO13&amp;CHAR(34)&amp;",","")</f>
        <v>"cl_GRE",</v>
      </c>
      <c r="GX13" s="48" t="str">
        <f>IF(BP13&lt;&gt;"",CHAR(34)&amp;"cl_"&amp;BP13&amp;CHAR(34)&amp;",","")</f>
        <v>"cl_BRO",</v>
      </c>
      <c r="GY13" s="48" t="str">
        <f>IF(BQ13&lt;&gt;"",CHAR(34)&amp;"cl_"&amp;BQ13&amp;CHAR(34)&amp;",","")</f>
        <v>"cl_BLU",</v>
      </c>
      <c r="GZ13" s="48" t="str">
        <f>IF(BR13&lt;&gt;"",CHAR(34)&amp;"cl_"&amp;BR13&amp;CHAR(34)&amp;",","")</f>
        <v/>
      </c>
      <c r="HA13" s="48" t="str">
        <f>IF(BS13&lt;&gt;"",CHAR(34)&amp;"cl_"&amp;BS13&amp;CHAR(34)&amp;",","")</f>
        <v/>
      </c>
      <c r="HB13" s="48" t="str">
        <f>IF(BT13&lt;&gt;"",CHAR(34)&amp;"cl_"&amp;BT13&amp;CHAR(34)&amp;",","")</f>
        <v/>
      </c>
      <c r="HC13" s="48" t="str">
        <f>SUBSTITUTE("["&amp;_xlfn.CONCAT(GT13:HB13)&amp;"]",",]","]")</f>
        <v>["cl_WHI","cl_RED","cl_YEL","cl_GRE","cl_BRO","cl_BLU"]</v>
      </c>
      <c r="HE13" s="71"/>
      <c r="HF13" s="72" t="str">
        <f>"{couname:"&amp;CT13&amp;(IF(HK13&lt;&gt;"",",subtype:"&amp;CHAR(34)&amp;HK13&amp;CHAR(34),""))&amp;",year:"&amp;HJ13&amp;",region:"&amp;CU13&amp;",Colors:"&amp;HC13&amp;",Items:"&amp;GS13&amp;",Flag:"&amp;CV13&amp;",HDFlag:"&amp;CHAR(34)&amp;E13&amp;CHAR(34)&amp;",type:"&amp;GP13&amp;", describe: "&amp;HH13&amp;", isnew:"&amp;CHAR(34)&amp;F13&amp;CHAR(34)&amp;", links: "&amp;HL13&amp;"},"</f>
        <v>{couname:"[CAN] Prince Edward Island",year:"1964 ",region:"rgn_North America",Colors:["cl_WHI","cl_RED","cl_YEL","cl_GRE","cl_BRO","cl_BLU"],Items:["5+Colo","words2","words3","lets18","startP","with_w","year19","allhor","2Bands","Horizo","Animal","Plants","Geogrh","NO_BLA","001RED","003WHI","myrWHI","NoStar"],Flag:"https://upload.wikimedia.org/wikipedia/commons/thumb/d/d7/Flag_of_Prince_Edward_Island.svg/640px-Flag_of_Prince_Edward_Island.svg.png",HDFlag:"https://upload.wikimedia.org/wikipedia/commons/thumb/d/d7/Flag_of_Prince_Edward_Island.svg/2560px-Flag_of_Prince_Edward_Island.svg.png",type:"Province", describe: "\nThe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 isnew:".", links: "https://en.wikipedia.org/wiki/Flag_of_Prince_Edward_Island"},</v>
      </c>
      <c r="HG13" s="73" t="str">
        <f>"{couname:"&amp;CT13&amp;(IF(HK13&lt;&gt;"",",subtype:"&amp;CHAR(34)&amp;HK13&amp;CHAR(34),""))&amp;",year:"&amp;HJ13&amp;",region:"&amp;CU13&amp;",Colors:"&amp;HC13&amp;",Items:"&amp;GS13&amp;",Flag:"&amp;CV13&amp;",HDFlag:"&amp;CHAR(34)&amp;E13&amp;CHAR(34)&amp;",type:"&amp;GP13&amp;", describe: "&amp;HI13&amp;", links: "&amp;HL13&amp;"},"</f>
        <v>{couname:"[CAN] Prince Edward Island",year:"1964 ",region:"rgn_North America",Colors:["cl_WHI","cl_RED","cl_YEL","cl_GRE","cl_BRO","cl_BLU"],Items:["5+Colo","words2","words3","lets18","startP","with_w","year19","allhor","2Bands","Horizo","Animal","Plants","Geogrh","NO_BLA","001RED","003WHI","myrWHI","NoStar"],Flag:"https://upload.wikimedia.org/wikipedia/commons/thumb/d/d7/Flag_of_Prince_Edward_Island.svg/640px-Flag_of_Prince_Edward_Island.svg.png",HDFlag:"https://upload.wikimedia.org/wikipedia/commons/thumb/d/d7/Flag_of_Prince_Edward_Island.svg/2560px-Flag_of_Prince_Edward_Island.svg.png",type:"Province", describe: "\nThe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 links: "https://en.wikipedia.org/wiki/Flag_of_Prince_Edward_Island"},</v>
      </c>
      <c r="HH13" s="48" t="str">
        <f>IF(P13&lt;&gt;"",CHAR(34)&amp;"\n"&amp;P13&amp;CHAR(34),CHAR(34)&amp;CHAR(34))</f>
        <v>"\nThe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v>
      </c>
      <c r="HI13" s="48" t="str">
        <f>IF(J13=0,CHAR(34)&amp;CHAR(34),HH13)</f>
        <v>"\nThe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v>
      </c>
      <c r="HJ13" s="48" t="str">
        <f>CHAR(34)&amp;O13&amp;CHAR(34)</f>
        <v>"1964 "</v>
      </c>
      <c r="HL13" s="48" t="str">
        <f>CHAR(34)&amp;I13&amp;CHAR(34)</f>
        <v>"https://en.wikipedia.org/wiki/Flag_of_Prince_Edward_Island"</v>
      </c>
      <c r="HM13" s="72"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{"couname":"[CAN] Prince Edward Island","year":"1964 ","region":"rgn_North America","Colors":["cl_WHI","cl_RED","cl_YEL","cl_GRE","cl_BRO","cl_BLU"],"Items":["5+Colo","words2","words3","lets18","startP","with_w","year19","allhor","2Bands","Horizo","Animal","Plants","Geogrh","NO_BLA","001RED","003WHI","myrWHI","NoStar"],"Flag":"https://upload.wikimedia.org/wikipedia/commons/thumb/d/d7/Flag_of_Prince_Edward_Island.svg/640px-Flag_of_Prince_Edward_Island.svg.png","HDFlag":"https://upload.wikimedia.org/wikipedia/commons/thumb/d/d7/Flag_of_Prince_Edward_Island.svg/2560px-Flag_of_Prince_Edward_Island.svg.png","type":"Province", "describe": "\nThe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 "isnew": ".", "links": "https://en.wikipedia.org/wiki/Flag_of_Prince_Edward_Island"},</v>
      </c>
      <c r="HN13" s="74"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{"couname":"[CAN] Prince Edward Island","year":"1964 ","region":"rgn_North America","Colors":["cl_WHI","cl_RED","cl_YEL","cl_GRE","cl_BRO","cl_BLU"],"Items":["5+Colo","words2","words3","lets18","startP","with_w","year19","allhor","2Bands","Horizo","Animal","Plants","Geogrh","NO_BLA","001RED","003WHI","myrWHI","NoStar"],"Flag":"https://upload.wikimedia.org/wikipedia/commons/thumb/d/d7/Flag_of_Prince_Edward_Island.svg/640px-Flag_of_Prince_Edward_Island.svg.png","HDFlag":"https://upload.wikimedia.org/wikipedia/commons/thumb/d/d7/Flag_of_Prince_Edward_Island.svg/2560px-Flag_of_Prince_Edward_Island.svg.png","type":"Province", "describe": "\nThe upper section of the Duke of Kent shield features the English heraldic lion which appeared on the coat of arms of Prince Edward, after whom the province was named. The lower section shows a green island with a large oak tree on the right that originally intended to represent England and the three young oaks on the left stand for the province’s three counties into which the province has been divided since 1767. All rise from the same foundation, both Britain and the province being islands. ", "isnew": ".", "links": "https://en.wikipedia.org/wiki/Flag_of_Prince_Edward_Island"},</v>
      </c>
      <c r="HO13" s="75"/>
      <c r="HP13" s="48" t="str" cm="1">
        <f t="array" ref="HP13">IF(_xlfn.TEXTJOIN(", ", TRUE, IF(ISNUMBER(SEARCH("BLA", BL13:BT13)), COLUMN(BL13:BT13) - COLUMN(BL13) + 1, ""))&lt;&gt;"","BLA","")</f>
        <v/>
      </c>
      <c r="HQ13" s="48" t="str" cm="1">
        <f t="array" ref="HQ13">IF(_xlfn.TEXTJOIN(", ", TRUE, IF(ISNUMBER(SEARCH("BLU", BL13:BT13)), COLUMN(BL13:BT13) - COLUMN(BL13) + 1, ""))&lt;&gt;"","BLU","")</f>
        <v>BLU</v>
      </c>
      <c r="HR13" s="48" t="str" cm="1">
        <f t="array" ref="HR13">IF(_xlfn.TEXTJOIN(", ", TRUE, IF(ISNUMBER(SEARCH("GRE", BL13:BT13)), COLUMN(BL13:BT13) - COLUMN(BL13) + 1, ""))&lt;&gt;"","GRE","")</f>
        <v>GRE</v>
      </c>
      <c r="HS13" s="48" t="str" cm="1">
        <f t="array" ref="HS13">IF(_xlfn.TEXTJOIN(", ", TRUE, IF(ISNUMBER(SEARCH("RED", BL13:BT13)), COLUMN(BL13:BT13) - COLUMN(BL13) + 1, ""))&lt;&gt;"","RED","")</f>
        <v>RED</v>
      </c>
      <c r="HT13" s="48" t="str" cm="1">
        <f t="array" ref="HT13">IF(_xlfn.TEXTJOIN(", ", TRUE, IF(ISNUMBER(SEARCH("YEL", BL13:BT13)), COLUMN(BL13:BT13) - COLUMN(BL13) + 1, ""))&lt;&gt;"","YEL","")</f>
        <v>YEL</v>
      </c>
      <c r="HU13" s="48" t="str" cm="1">
        <f t="array" ref="HU13">IF(_xlfn.TEXTJOIN(", ", TRUE, IF(ISNUMBER(SEARCH("ORA", BL13:BT13)), COLUMN(BL13:BT13) - COLUMN(BL13) + 1, ""))&lt;&gt;"","ORA","")</f>
        <v/>
      </c>
      <c r="HV13" s="48" t="str" cm="1">
        <f t="array" ref="HV13">IF(_xlfn.TEXTJOIN(", ", TRUE, IF(ISNUMBER(SEARCH("BRO", BL13:BT13)), COLUMN(BL13:BT13) - COLUMN(BL13) + 1, ""))&lt;&gt;"","BRO","")</f>
        <v>BRO</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L13" s="48">
        <f>SUM(IC13:IK13)</f>
        <v>0</v>
      </c>
      <c r="IM13" s="45">
        <f>COUNTIF(IC13:IK13,"&gt;0")-CG13</f>
        <v>-6</v>
      </c>
      <c r="IN13" s="78" t="str">
        <f>"http://mkweb.bcgsc.ca/color-summarizer/?url="&amp;D13&amp;"&amp;precision=low&amp;num_clusters="&amp;CG13&amp;"&amp;text=1"</f>
        <v>http://mkweb.bcgsc.ca/color-summarizer/?url=https://upload.wikimedia.org/wikipedia/commons/thumb/d/d7/Flag_of_Prince_Edward_Island.svg/640px-Flag_of_Prince_Edward_Island.svg.png&amp;precision=low&amp;num_clusters=6&amp;text=1</v>
      </c>
      <c r="IO13" s="48" t="str">
        <f>IF(HP13&lt;&gt;"",CHAR(34)&amp;"black"&amp;CHAR(34),"")</f>
        <v/>
      </c>
      <c r="IP13" s="48" t="str">
        <f>IF(HQ13&lt;&gt;"",CHAR(34)&amp;"blue"&amp;CHAR(34),"")</f>
        <v>"blue"</v>
      </c>
      <c r="IQ13" s="48" t="str">
        <f>IF(HR13&lt;&gt;"",CHAR(34)&amp;"green"&amp;CHAR(34),"")</f>
        <v>"green"</v>
      </c>
      <c r="IR13" s="48" t="str">
        <f>IF(HS13&lt;&gt;"",CHAR(34)&amp;"red"&amp;CHAR(34),"")</f>
        <v>"red"</v>
      </c>
      <c r="IS13" s="48" t="str">
        <f>IF(HT13&lt;&gt;"",CHAR(34)&amp;"yellow"&amp;CHAR(34),"")</f>
        <v>"yellow"</v>
      </c>
      <c r="IT13" s="48" t="str">
        <f>IF(HU13&lt;&gt;"",CHAR(34)&amp;"orange"&amp;CHAR(34),"")</f>
        <v/>
      </c>
      <c r="IU13" s="48" t="str">
        <f>IF(HV13&lt;&gt;"",CHAR(34)&amp;"brown"&amp;CHAR(34),"")</f>
        <v>"brown"</v>
      </c>
      <c r="IV13" s="48" t="str">
        <f>IF(HW13&lt;&gt;"",CHAR(34)&amp;"purple"&amp;CHAR(34),"")</f>
        <v/>
      </c>
      <c r="IW13" s="48" t="str">
        <f>IF(HX13&lt;&gt;"",CHAR(34)&amp;"white"&amp;CHAR(34),"")</f>
        <v>"white"</v>
      </c>
      <c r="IX13" s="48" t="str">
        <f>"{"&amp;CHAR(34)&amp;"url"&amp;CHAR(34)&amp;":"&amp;CHAR(34)&amp;IN13&amp;CHAR(34)&amp;","&amp;CHAR(34)&amp;"name"&amp;CHAR(34)&amp;":"&amp;CHAR(34)&amp;A13&amp;CHAR(34)&amp;"},"</f>
        <v>{"url":"http://mkweb.bcgsc.ca/color-summarizer/?url=https://upload.wikimedia.org/wikipedia/commons/thumb/d/d7/Flag_of_Prince_Edward_Island.svg/640px-Flag_of_Prince_Edward_Island.svg.png&amp;precision=low&amp;num_clusters=6&amp;text=1","name":"[CAN] Prince Edward Island"},</v>
      </c>
      <c r="IY13" s="48">
        <v>363</v>
      </c>
    </row>
    <row r="14" spans="1:259" s="48" customFormat="1" ht="38.4" customHeight="1" thickBot="1" x14ac:dyDescent="0.35">
      <c r="A14" s="79" t="s">
        <v>1790</v>
      </c>
      <c r="B14" s="40" t="e" vm="33">
        <v>#VALUE!</v>
      </c>
      <c r="C14" s="41">
        <v>2</v>
      </c>
      <c r="D14" s="42" t="s">
        <v>1870</v>
      </c>
      <c r="E14" s="43" t="s">
        <v>1871</v>
      </c>
      <c r="F14" s="44" t="s">
        <v>163</v>
      </c>
      <c r="G14" s="45">
        <f>COUNTIF($A$1:$A$8323,A14)</f>
        <v>1</v>
      </c>
      <c r="H14" s="46"/>
      <c r="I14" s="47" t="s">
        <v>1872</v>
      </c>
      <c r="J14" s="48" t="str">
        <f>""</f>
        <v/>
      </c>
      <c r="K14" s="49"/>
      <c r="L14" s="50"/>
      <c r="M14" s="50"/>
      <c r="N14" s="51" t="s">
        <v>231</v>
      </c>
      <c r="O14" s="52" t="s">
        <v>190</v>
      </c>
      <c r="P14" s="53" t="s">
        <v>1873</v>
      </c>
      <c r="Q14" s="54">
        <v>1</v>
      </c>
      <c r="R14" s="55" t="s">
        <v>231</v>
      </c>
      <c r="S14" s="56">
        <v>2</v>
      </c>
      <c r="T14" s="57" t="s">
        <v>164</v>
      </c>
      <c r="U14" s="58" t="s">
        <v>165</v>
      </c>
      <c r="V14" s="58" t="s">
        <v>165</v>
      </c>
      <c r="W14" s="58" t="s">
        <v>165</v>
      </c>
      <c r="X14" s="58" t="s">
        <v>164</v>
      </c>
      <c r="Y14" s="58" t="s">
        <v>164</v>
      </c>
      <c r="Z14" s="58" t="s">
        <v>164</v>
      </c>
      <c r="AA14" s="58" t="s">
        <v>164</v>
      </c>
      <c r="AB14" s="58" t="s">
        <v>164</v>
      </c>
      <c r="AC14" s="58" t="s">
        <v>164</v>
      </c>
      <c r="AD14" s="58" t="s">
        <v>164</v>
      </c>
      <c r="AE14" s="58" t="s">
        <v>164</v>
      </c>
      <c r="AF14" s="59" t="s">
        <v>164</v>
      </c>
      <c r="AG14" s="59" t="s">
        <v>164</v>
      </c>
      <c r="AH14" s="59" t="s">
        <v>165</v>
      </c>
      <c r="AI14" s="59" t="s">
        <v>164</v>
      </c>
      <c r="AJ14" s="59" t="s">
        <v>164</v>
      </c>
      <c r="AK14" s="59" t="s">
        <v>164</v>
      </c>
      <c r="AL14" s="59" t="s">
        <v>164</v>
      </c>
      <c r="AM14" s="59" t="s">
        <v>164</v>
      </c>
      <c r="AN14" s="59" t="s">
        <v>164</v>
      </c>
      <c r="AO14" s="59" t="s">
        <v>164</v>
      </c>
      <c r="AP14" s="59" t="s">
        <v>164</v>
      </c>
      <c r="AQ14" s="59" t="s">
        <v>164</v>
      </c>
      <c r="AR14" s="59" t="s">
        <v>164</v>
      </c>
      <c r="AS14" s="59" t="s">
        <v>164</v>
      </c>
      <c r="AT14" s="60">
        <v>0</v>
      </c>
      <c r="AU14" s="59" t="s">
        <v>166</v>
      </c>
      <c r="AV14" s="59" t="str">
        <f>IF(LEFT(A14,1)="[",LEFT(A14,5)&amp;AU14&amp;A14,"")</f>
        <v>[CAN]Province[CAN] Quebec</v>
      </c>
      <c r="AW14" s="59" t="str">
        <f>C14&amp;H14&amp;A14</f>
        <v>2[CAN] Quebec</v>
      </c>
      <c r="AX14" s="61"/>
      <c r="AY14" s="61"/>
      <c r="AZ14" s="62"/>
      <c r="BA14" s="62"/>
      <c r="BB14" s="62"/>
      <c r="BC14" s="63"/>
      <c r="BD14" s="64" t="s">
        <v>152</v>
      </c>
      <c r="BE14" s="47"/>
      <c r="BF14" s="64"/>
      <c r="BG14" s="64"/>
      <c r="BH14" s="64"/>
      <c r="BI14" s="64"/>
      <c r="BJ14" s="64"/>
      <c r="BK14" s="47"/>
      <c r="BL14" s="64" t="s">
        <v>152</v>
      </c>
      <c r="BM14" s="64" t="s">
        <v>159</v>
      </c>
      <c r="BN14" s="64"/>
      <c r="BO14" s="64"/>
      <c r="BP14" s="64"/>
      <c r="BQ14" s="64"/>
      <c r="BR14" s="64"/>
      <c r="BS14" s="64"/>
      <c r="BT14" s="64"/>
      <c r="BU14" s="65"/>
      <c r="BV14" s="66"/>
      <c r="BW14" s="66">
        <v>0</v>
      </c>
      <c r="BX14" s="47"/>
      <c r="CB14" s="6"/>
      <c r="CC14" s="6"/>
      <c r="CD14" s="67">
        <v>0</v>
      </c>
      <c r="CE14" s="67">
        <v>0</v>
      </c>
      <c r="CF14" s="67" t="e">
        <v>#REF!</v>
      </c>
      <c r="CG14" s="68" cm="1">
        <f t="array" ref="CG14">SUMPRODUCT(--(LEN(TRIM(BL14:BT14))&gt;0))</f>
        <v>2</v>
      </c>
      <c r="CH14" s="59" t="str">
        <f>IF(CG14=2,"y","n")</f>
        <v>y</v>
      </c>
      <c r="CI14" s="59" t="str">
        <f>IF(CG14=3,"y","n")</f>
        <v>n</v>
      </c>
      <c r="CJ14" s="59" t="str">
        <f>IF(CG14=4,"y","n")</f>
        <v>n</v>
      </c>
      <c r="CK14" s="59" t="str">
        <f>IF(CG14&gt;4,"y","n")</f>
        <v>n</v>
      </c>
      <c r="CL14" s="59" t="str">
        <f>IF(S14=0,"y","n")</f>
        <v>n</v>
      </c>
      <c r="CM14" s="59" t="str">
        <f>IF(S14=2,"y","n")</f>
        <v>y</v>
      </c>
      <c r="CN14" s="59" t="str">
        <f>IF(S14=3,"y","n")</f>
        <v>n</v>
      </c>
      <c r="CO14" s="59" t="str">
        <f>IF(S14&gt;=4,"y","n")</f>
        <v>n</v>
      </c>
      <c r="CP14" s="59" t="str">
        <f>IF(AT14=0,"y","n")</f>
        <v>y</v>
      </c>
      <c r="CQ14" s="59" t="str">
        <f>IF(AT14=1,"y","n")</f>
        <v>n</v>
      </c>
      <c r="CR14" s="59" t="str">
        <f>IF(AT14=2,"y","n")</f>
        <v>n</v>
      </c>
      <c r="CS14" s="59" t="str">
        <f>IF(AT14&gt;=3,"y","n")</f>
        <v>n</v>
      </c>
      <c r="CT14" s="69" t="str">
        <f>CHAR(34)&amp;A14&amp;CHAR(34)</f>
        <v>"[CAN] Quebec"</v>
      </c>
      <c r="CU14" s="70" t="str">
        <f>CHAR(34)&amp;"rgn_"&amp;R14&amp;CHAR(34)</f>
        <v>"rgn_North America"</v>
      </c>
      <c r="CV14" s="48" t="str">
        <f>CHAR(34)&amp;D14&amp;CHAR(34)</f>
        <v>"https://upload.wikimedia.org/wikipedia/commons/thumb/5/5f/Flag_of_Quebec.svg/640px-Flag_of_Quebec.svg.png"</v>
      </c>
      <c r="CW14" s="48" t="str">
        <f>IF(CH14="y",CHAR(34)&amp;CH$1&amp;CHAR(34)&amp;",","")</f>
        <v>"2Color",</v>
      </c>
      <c r="CX14" s="48" t="str">
        <f>IF(CI14="y",CHAR(34)&amp;CI$1&amp;CHAR(34)&amp;",","")</f>
        <v/>
      </c>
      <c r="CY14" s="48" t="str">
        <f>IF(CJ14="y",CHAR(34)&amp;CJ$1&amp;CHAR(34)&amp;",","")</f>
        <v/>
      </c>
      <c r="CZ14" s="48" t="str">
        <f>IF(CK14="y",CHAR(34)&amp;CK$1&amp;CHAR(34)&amp;",","")</f>
        <v/>
      </c>
      <c r="DA14" s="48" t="str">
        <f>IF(Q14&gt;1,CHAR(34)&amp;"words2"&amp;CHAR(34)&amp;",","")</f>
        <v/>
      </c>
      <c r="DB14" s="48" t="str">
        <f>IF(Q14&gt;2,CHAR(34)&amp;"words3"&amp;CHAR(34)&amp;",","")</f>
        <v/>
      </c>
      <c r="DC14" s="48" t="str">
        <f>IF(Q14=2,CHAR(34)&amp;"exact2"&amp;CHAR(34)&amp;",","")</f>
        <v/>
      </c>
      <c r="DD14" s="48"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"lets06",</v>
      </c>
      <c r="DE14" s="48"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"startQ",</v>
      </c>
      <c r="DF14" s="48" t="str">
        <f>IFERROR(IF(SEARCH("tan",A14)&gt;0,CHAR(34)&amp;"withtn"&amp;CHAR(34)&amp;",",""),"")</f>
        <v/>
      </c>
      <c r="DG14" s="48" t="str">
        <f>IFERROR(IF(SEARCH("q",A14)&gt;0,CHAR(34)&amp;"with_q"&amp;CHAR(34)&amp;",",""),"")</f>
        <v>"with_q",</v>
      </c>
      <c r="DH14" s="48" t="str">
        <f>IFERROR(IF(SEARCH("v",A14)&gt;0,CHAR(34)&amp;"with_v"&amp;CHAR(34)&amp;",",""),"")</f>
        <v/>
      </c>
      <c r="DI14" s="48" t="str">
        <f>IFERROR(IF(SEARCH("w",A14)&gt;0,CHAR(34)&amp;"with_w"&amp;CHAR(34)&amp;",",""),"")</f>
        <v/>
      </c>
      <c r="DJ14" s="48" t="str">
        <f>IFERROR(IF(SEARCH("y",A14)&gt;0,CHAR(34)&amp;"with_y"&amp;CHAR(34)&amp;",",""),"")</f>
        <v/>
      </c>
      <c r="DK14" s="48" t="str">
        <f>IFERROR(IF(SEARCH("z",A14)&gt;0,CHAR(34)&amp;"with_z"&amp;CHAR(34)&amp;",",""),"")</f>
        <v/>
      </c>
      <c r="DL14" s="48" t="str">
        <f>IF(CG14=2, CHAR(34) &amp; _xlfn.TEXTJOIN("", TRUE, _xlfn._xlws.SORT(HP14:HX14)) &amp; CHAR(34) &amp; ",", "")</f>
        <v>"BLUWHI",</v>
      </c>
      <c r="DM14" s="48" t="str" cm="1">
        <f t="array" ref="DM14">IF(CG14=3,CHAR(34) &amp; _xlfn.TEXTJOIN("", TRUE, RIGHT(HP14:HX14, 2)) &amp; CHAR(34) &amp; ",", "")</f>
        <v/>
      </c>
      <c r="DN14" s="48" t="str">
        <f>IF(AND(ISNUMBER(SEARCH("18", O14)), ISERROR(SEARCH("1918", O14)), ISERROR(SEARCH("2018", O14))), CHAR(34) &amp; "year18" &amp; CHAR(34) &amp; ",", "")</f>
        <v/>
      </c>
      <c r="DO14" s="48" t="str">
        <f>IF(AND(ISNUMBER(SEARCH("19", O14)), ISERROR(SEARCH("1819", O14)),  ISERROR(SEARCH("1219", O14)),ISERROR(SEARCH("1119", O14)),ISERROR(SEARCH("1190", O14)),ISERROR(SEARCH("2019", O14))), CHAR(34) &amp; "year19" &amp; CHAR(34) &amp; ",", "")</f>
        <v>"year19",</v>
      </c>
      <c r="DP14" s="6" t="str">
        <f>IF(AND(ISNUMBER(SEARCH("20", O14)), ISERROR(SEARCH("1920", O14))), CHAR(34)&amp;"year00"&amp;CHAR(34)&amp;",", "")</f>
        <v/>
      </c>
      <c r="DQ14" s="6" t="str">
        <f>IF(CC14="y",CHAR(34)&amp;"soviet"&amp;CHAR(34)&amp;",","")</f>
        <v/>
      </c>
      <c r="DR14" s="6" t="str">
        <f>IF(BY14="y",CHAR(34)&amp;"dgband"&amp;CHAR(34)&amp;",","")</f>
        <v/>
      </c>
      <c r="DS14" s="6" t="str">
        <f>IF(W14="y",IF(AND(V14="n",BY14&lt;&gt;"y"),CHAR(34)&amp;"allver"&amp;CHAR(34)&amp;",",""),"")</f>
        <v/>
      </c>
      <c r="DT14" s="6" t="str">
        <f>IF(V14="y",IF(AND(W14="n",BY14&lt;&gt;"y"),CHAR(34)&amp;"allhor"&amp;CHAR(34)&amp;",",""),"")</f>
        <v/>
      </c>
      <c r="DU14" s="6" t="str">
        <f>IF(BY14="y",IF(AND(W14="n",V14="n"),CHAR(34)&amp;"alldia"&amp;CHAR(34)&amp;",",""),"")</f>
        <v/>
      </c>
      <c r="DV14" s="48" t="str">
        <f>IF(IA14&lt;&gt;"",(IF(IA14="y",CHAR(34)&amp;"largec"&amp;CHAR(34)&amp;",",CHAR(34)&amp;"smallc"&amp;CHAR(34)&amp;",")),"")</f>
        <v>"largec",</v>
      </c>
      <c r="DW14" s="48" t="str">
        <f>IF(CL14="y",CHAR(34)&amp;CL$1&amp;CHAR(34)&amp;",","")</f>
        <v/>
      </c>
      <c r="DX14" s="48" t="str">
        <f>IF(CM14="y",CHAR(34)&amp;CM$1&amp;CHAR(34)&amp;",","")</f>
        <v>"2Bands",</v>
      </c>
      <c r="DY14" s="48" t="str">
        <f>IF(CN14="y",CHAR(34)&amp;CN$1&amp;CHAR(34)&amp;",","")</f>
        <v/>
      </c>
      <c r="DZ14" s="48" t="str">
        <f>IF(CO14="y",CHAR(34)&amp;CO$1&amp;CHAR(34)&amp;",","")</f>
        <v/>
      </c>
      <c r="EA14" s="48" t="str">
        <f>IF(T14="y",CHAR(34)&amp;T$1&amp;CHAR(34)&amp;",","")</f>
        <v/>
      </c>
      <c r="EB14" s="48" t="str">
        <f>IF(U14="y",CHAR(34)&amp;U$1&amp;CHAR(34)&amp;",","")</f>
        <v>"Crosse",</v>
      </c>
      <c r="EC14" s="48" t="str">
        <f>IF(V14="y",CHAR(34)&amp;V$1&amp;CHAR(34)&amp;",","")</f>
        <v>"Horizo",</v>
      </c>
      <c r="ED14" s="48" t="str">
        <f>IF(W14="y",CHAR(34)&amp;W$1&amp;CHAR(34)&amp;",","")</f>
        <v>"Vertic",</v>
      </c>
      <c r="EE14" s="48" t="str">
        <f>IF(X14="y",CHAR(34)&amp;X$1&amp;CHAR(34)&amp;",","")</f>
        <v/>
      </c>
      <c r="EF14" s="48" t="str">
        <f>IF(AND(Y14&lt;&gt;"n",Y14&lt;&gt;""),CHAR(34)&amp;Y$1&amp;CHAR(34)&amp;",","")</f>
        <v/>
      </c>
      <c r="EG14" s="48" t="str">
        <f>IF(Z14="y",CHAR(34)&amp;Z$1&amp;CHAR(34)&amp;",","")</f>
        <v/>
      </c>
      <c r="EH14" s="48" t="str">
        <f>IF(AA14="y",CHAR(34)&amp;AA$1&amp;CHAR(34)&amp;",","")</f>
        <v/>
      </c>
      <c r="EI14" s="48" t="str">
        <f>IF(AB14="y",CHAR(34)&amp;AB$1&amp;CHAR(34)&amp;",","")</f>
        <v/>
      </c>
      <c r="EJ14" s="48" t="str">
        <f>IF(AC14="y",CHAR(34)&amp;AC$1&amp;CHAR(34)&amp;",","")</f>
        <v/>
      </c>
      <c r="EK14" s="48" t="str">
        <f>IF(AD14="y",CHAR(34)&amp;AD$1&amp;CHAR(34)&amp;",","")</f>
        <v/>
      </c>
      <c r="EL14" s="48" t="str">
        <f>IF(AE14="y",CHAR(34)&amp;AE$1&amp;CHAR(34)&amp;",","")</f>
        <v/>
      </c>
      <c r="EM14" s="48" t="str">
        <f>IF(AF14="y",CHAR(34)&amp;AF$1&amp;CHAR(34)&amp;",","")</f>
        <v/>
      </c>
      <c r="EN14" s="48" t="str">
        <f>IF(AG14="y",CHAR(34)&amp;AG$1&amp;CHAR(34)&amp;",","")</f>
        <v/>
      </c>
      <c r="EO14" s="48" t="str">
        <f>IF(AH14="y",CHAR(34)&amp;AH$1&amp;CHAR(34)&amp;",","")</f>
        <v>"Center",</v>
      </c>
      <c r="EP14" s="48" t="str">
        <f>IF(AI14="y",CHAR(34)&amp;AI$1&amp;CHAR(34)&amp;",","")</f>
        <v/>
      </c>
      <c r="EQ14" s="48" t="str">
        <f>IF(AJ14="y",CHAR(34)&amp;AJ$1&amp;CHAR(34)&amp;",","")</f>
        <v/>
      </c>
      <c r="ER14" s="48" t="str">
        <f>IF(AK14="y",CHAR(34)&amp;AK$1&amp;CHAR(34)&amp;",","")</f>
        <v/>
      </c>
      <c r="ES14" s="48" t="str">
        <f>IF(AL14="y",CHAR(34)&amp;AL$1&amp;CHAR(34)&amp;",","")</f>
        <v/>
      </c>
      <c r="ET14" s="48" t="str">
        <f>IF(AM14="y",CHAR(34)&amp;AM$1&amp;CHAR(34)&amp;",","")</f>
        <v/>
      </c>
      <c r="EU14" s="48" t="str">
        <f>IF(AN14="y",CHAR(34)&amp;AN$1&amp;CHAR(34)&amp;",","")</f>
        <v/>
      </c>
      <c r="EV14" s="48" t="str">
        <f>IF(AO14="y",CHAR(34)&amp;AO$1&amp;CHAR(34)&amp;",","")</f>
        <v/>
      </c>
      <c r="EW14" s="48" t="str">
        <f>IF(AP14="y",CHAR(34)&amp;AP$1&amp;CHAR(34)&amp;",","")</f>
        <v/>
      </c>
      <c r="EX14" s="48" t="str">
        <f>IF(AQ14="y",CHAR(34)&amp;AQ$1&amp;CHAR(34)&amp;",","")</f>
        <v/>
      </c>
      <c r="EY14" s="48" t="str">
        <f>IF(AR14="y",CHAR(34)&amp;AR$1&amp;CHAR(34)&amp;",","")</f>
        <v/>
      </c>
      <c r="EZ14" s="48" t="str">
        <f>IF(AS14="y",CHAR(34)&amp;AS$1&amp;CHAR(34)&amp;",","")</f>
        <v/>
      </c>
      <c r="FA14" s="48" t="str">
        <f>IF(AT14&gt;0,CHAR(34)&amp;"sta"&amp;AZ14&amp;CHAR(34)&amp;",","")</f>
        <v/>
      </c>
      <c r="FB14" s="48" t="str">
        <f>IF(AND(AT14&gt;0,BA14&lt;&gt;""),CHAR(34)&amp;"sta"&amp;BA14&amp;CHAR(34)&amp;",","")</f>
        <v/>
      </c>
      <c r="FC14" s="48" t="str">
        <f>IF(AND(AT14&gt;0,BB14&lt;&gt;""),CHAR(34)&amp;"sta"&amp;BB14&amp;CHAR(34)&amp;",","")</f>
        <v/>
      </c>
      <c r="FD14" s="48" t="str">
        <f>IF(BV14="n",CHAR(34)&amp;"tcWHYE"&amp;CHAR(34)&amp;",",IF(BV14="y",CHAR(34)&amp;FD$1&amp;CHAR(34)&amp;",",""))</f>
        <v/>
      </c>
      <c r="FE14" s="48" t="str">
        <f>IF(COUNTIF(BL14:BT14,"BLU")=0,CHAR(34)&amp;"NO_BLU"&amp;CHAR(34)&amp;",", "")</f>
        <v/>
      </c>
      <c r="FF14" s="48" t="str">
        <f>IF(COUNTIF(BL14:BT14,"WHI")=0,CHAR(34)&amp;"NO_WHI"&amp;CHAR(34)&amp;",", "")</f>
        <v/>
      </c>
      <c r="FG14" s="48" t="str">
        <f>IF(COUNTIF(BL14:BT14,"RED")=0,CHAR(34)&amp;"NO_RED"&amp;CHAR(34)&amp;",", "")</f>
        <v>"NO_RED",</v>
      </c>
      <c r="FH14" s="48" t="str">
        <f>IF(COUNTIF(BL14:BS14,"GRE")=0,CHAR(34)&amp;"NO_GRE"&amp;CHAR(34)&amp;",", "")</f>
        <v>"NO_GRE",</v>
      </c>
      <c r="FI14" s="48" t="str">
        <f>IF(COUNTIF(BL14:BT14,"YEL")=0,CHAR(34)&amp;"NO_YEL"&amp;CHAR(34)&amp;",", "")</f>
        <v>"NO_YEL",</v>
      </c>
      <c r="FJ14" s="48" t="str">
        <f>IF(COUNTIF(BL14:BT14,"BLA")=0,CHAR(34)&amp;"NO_BLA"&amp;CHAR(34)&amp;",", "")</f>
        <v>"NO_BLA",</v>
      </c>
      <c r="FK14" s="48" t="str">
        <f>IF(AND(FH14&lt;&gt;"",FF14&lt;&gt;""),CHAR(34)&amp;"WHGRNO"&amp;CHAR(34)&amp;",","")</f>
        <v/>
      </c>
      <c r="FL14" s="48" t="str">
        <f>IF(AND(FI14&lt;&gt;"",FF14&lt;&gt;""),CHAR(34)&amp;"WHYENO"&amp;CHAR(34)&amp;",","")</f>
        <v/>
      </c>
      <c r="FM14" s="48" t="str">
        <f>IF(AND(FJ14&lt;&gt;"",FF14&lt;&gt;""),CHAR(34)&amp;"BAWHNO"&amp;CHAR(34)&amp;",","")</f>
        <v/>
      </c>
      <c r="FN14" s="48" t="str">
        <f>IF(AND(FE14&lt;&gt;"",FF14&lt;&gt;""),CHAR(34)&amp;"BLWHNO"&amp;CHAR(34)&amp;",","")</f>
        <v/>
      </c>
      <c r="FO14" s="48" t="str">
        <f>IF(AND(FE14&lt;&gt;"",FG14&lt;&gt;""),CHAR(34)&amp;"BLRENO"&amp;CHAR(34)&amp;",","")</f>
        <v/>
      </c>
      <c r="FP14" s="48" t="str">
        <f>IF(AND(FF14&lt;&gt;"",FF14&lt;&gt;""),CHAR(34)&amp;"WHRENO"&amp;CHAR(34)&amp;",","")</f>
        <v/>
      </c>
      <c r="FQ14" s="48" t="str">
        <f>IF(LEN(BF14)=3,CHAR(34)&amp;"001"&amp;BF14&amp;CHAR(34)&amp;",","")</f>
        <v/>
      </c>
      <c r="FR14" s="48" t="str">
        <f>IF(LEN(BG14)=3,CHAR(34)&amp;"002"&amp;BG14&amp;CHAR(34)&amp;",","")</f>
        <v/>
      </c>
      <c r="FS14" s="48" t="str">
        <f>IF(LEN(BH14)=3,CHAR(34)&amp;"003"&amp;BH14&amp;CHAR(34)&amp;",","")</f>
        <v/>
      </c>
      <c r="FT14" s="48" t="str">
        <f>CHAR(34)&amp;"myr"&amp;BD14&amp;CHAR(34)&amp;","</f>
        <v>"myrBLU",</v>
      </c>
      <c r="FU14" s="48" t="str">
        <f>IF(AY14="y",CHAR(34)&amp;"island"&amp;CHAR(34)&amp;",","")</f>
        <v/>
      </c>
      <c r="FV14" s="48" t="str">
        <f>IF(BZ14="y",CHAR(34)&amp;"landlo"&amp;CHAR(34)&amp;",","")</f>
        <v/>
      </c>
      <c r="FW14" s="48" t="str">
        <f>IF(CA14="y",CHAR(34)&amp;"eunion"&amp;CHAR(34)&amp;",","")</f>
        <v/>
      </c>
      <c r="FX14" s="48" t="str">
        <f>SUBSTITUTE(IFERROR(SEARCH("[",A14),IFERROR(IF(AND(CA14&lt;&gt;"y",SEARCH("Europe",R14)&gt;0),CHAR(34)&amp;"noeuni"&amp;CHAR(34)&amp;",",""),"")),"1","")</f>
        <v/>
      </c>
      <c r="FY14" s="48" t="str">
        <f>IFERROR(IF(SEARCH("Arabic",CB14)&gt;0,CHAR(34)&amp;"arabic"&amp;CHAR(34)&amp;",",""),"")</f>
        <v/>
      </c>
      <c r="FZ14" s="48" t="str">
        <f>IFERROR(IF(SEARCH("English",CB14)&gt;0,CHAR(34)&amp;"englis"&amp;CHAR(34)&amp;",",""),"")</f>
        <v/>
      </c>
      <c r="GA14" s="48" t="str">
        <f>IFERROR(IF(SEARCH("French",CB14)&gt;0,CHAR(34)&amp;"french"&amp;CHAR(34)&amp;",",""),"")</f>
        <v/>
      </c>
      <c r="GB14" s="48" t="str">
        <f>IFERROR(IF(SEARCH("Spanish",CB14)&gt;0,CHAR(34)&amp;"spanis"&amp;CHAR(34)&amp;",",""),"")</f>
        <v/>
      </c>
      <c r="GC14" s="48" t="str">
        <f>IFERROR(IF(SEARCH("Portuguese",CB14)&gt;0,CHAR(34)&amp;"portug"&amp;CHAR(34)&amp;",",""),"")</f>
        <v/>
      </c>
      <c r="GD14" s="48" t="str">
        <f>IFERROR(IF(SEARCH("German",CB14)&gt;0,CHAR(34)&amp;"german"&amp;CHAR(34)&amp;",",""),"")</f>
        <v/>
      </c>
      <c r="GE14" s="48" t="str">
        <f>IFERROR(IF(SEARCH("Dutch",CB14)&gt;0,CHAR(34)&amp;"dutchs"&amp;CHAR(34)&amp;",",""),"")</f>
        <v/>
      </c>
      <c r="GF14" s="48" t="str">
        <f>IFERROR(IF(SEARCH("Historical",AU14)&gt;0,CHAR(34)&amp;"histor"&amp;CHAR(34)&amp;",",""),"")</f>
        <v/>
      </c>
      <c r="GG14" s="48" t="str">
        <f>IF(BU14="y",CHAR(34)&amp;"unjack"&amp;CHAR(34)&amp;",","")</f>
        <v/>
      </c>
      <c r="GH14" s="48" t="str">
        <f>IF(CD14=1,CHAR(34)&amp;"southc"&amp;CHAR(34)&amp;",","")</f>
        <v/>
      </c>
      <c r="GI14" s="48" t="str">
        <f>IF(CE14=1,CHAR(34)&amp;"hasmap"&amp;CHAR(34)&amp;",","")</f>
        <v/>
      </c>
      <c r="GJ14" s="48" t="str">
        <f>IF(CP14="y",CHAR(34)&amp;CP$1&amp;CHAR(34)&amp;",","")</f>
        <v>"NoStar",</v>
      </c>
      <c r="GK14" s="48" t="str">
        <f>IF(GJ14="",CHAR(34)&amp;"HasSta"&amp;CHAR(34)&amp;",","")</f>
        <v/>
      </c>
      <c r="GL14" s="48" t="str">
        <f>IF(CQ14="y",CHAR(34)&amp;CQ$1&amp;CHAR(34)&amp;",","")</f>
        <v/>
      </c>
      <c r="GM14" s="48" t="str">
        <f>IF(CR14="y",CHAR(34)&amp;CR$1&amp;CHAR(34)&amp;",","")</f>
        <v/>
      </c>
      <c r="GN14" s="48" t="str">
        <f>IF(CS14="y",CHAR(34)&amp;CS$1&amp;CHAR(34)&amp;",","")</f>
        <v/>
      </c>
      <c r="GP14" s="48" t="str">
        <f>CHAR(34)&amp;AU14&amp;CHAR(34)</f>
        <v>"Province"</v>
      </c>
      <c r="GS14" s="48" t="str">
        <f>SUBSTITUTE("["&amp;_xlfn.CONCAT(CW14:GN14)&amp;"]",",]","]")</f>
        <v>["2Color","lets06","startQ","with_q","BLUWHI","year19","largec","2Bands","Crosse","Horizo","Vertic","Center","NO_RED","NO_GRE","NO_YEL","NO_BLA","myrBLU","NoStar"]</v>
      </c>
      <c r="GT14" s="48" t="str">
        <f>IF(BL14&lt;&gt;"",CHAR(34)&amp;"cl_"&amp;BL14&amp;CHAR(34)&amp;",","")</f>
        <v>"cl_BLU",</v>
      </c>
      <c r="GU14" s="48" t="str">
        <f>IF(BM14&lt;&gt;"",CHAR(34)&amp;"cl_"&amp;BM14&amp;CHAR(34)&amp;",","")</f>
        <v>"cl_WHI",</v>
      </c>
      <c r="GV14" s="48" t="str">
        <f>IF(BN14&lt;&gt;"",CHAR(34)&amp;"cl_"&amp;BN14&amp;CHAR(34)&amp;",","")</f>
        <v/>
      </c>
      <c r="GW14" s="48" t="str">
        <f>IF(BO14&lt;&gt;"",CHAR(34)&amp;"cl_"&amp;BO14&amp;CHAR(34)&amp;",","")</f>
        <v/>
      </c>
      <c r="GX14" s="48" t="str">
        <f>IF(BP14&lt;&gt;"",CHAR(34)&amp;"cl_"&amp;BP14&amp;CHAR(34)&amp;",","")</f>
        <v/>
      </c>
      <c r="GY14" s="48" t="str">
        <f>IF(BQ14&lt;&gt;"",CHAR(34)&amp;"cl_"&amp;BQ14&amp;CHAR(34)&amp;",","")</f>
        <v/>
      </c>
      <c r="GZ14" s="48" t="str">
        <f>IF(BR14&lt;&gt;"",CHAR(34)&amp;"cl_"&amp;BR14&amp;CHAR(34)&amp;",","")</f>
        <v/>
      </c>
      <c r="HA14" s="48" t="str">
        <f>IF(BS14&lt;&gt;"",CHAR(34)&amp;"cl_"&amp;BS14&amp;CHAR(34)&amp;",","")</f>
        <v/>
      </c>
      <c r="HB14" s="48" t="str">
        <f>IF(BT14&lt;&gt;"",CHAR(34)&amp;"cl_"&amp;BT14&amp;CHAR(34)&amp;",","")</f>
        <v/>
      </c>
      <c r="HC14" s="48" t="str">
        <f>SUBSTITUTE("["&amp;_xlfn.CONCAT(GT14:HB14)&amp;"]",",]","]")</f>
        <v>["cl_BLU","cl_WHI"]</v>
      </c>
      <c r="HE14" s="71"/>
      <c r="HF14" s="72" t="str">
        <f>"{couname:"&amp;CT14&amp;(IF(HK14&lt;&gt;"",",subtype:"&amp;CHAR(34)&amp;HK14&amp;CHAR(34),""))&amp;",year:"&amp;HJ14&amp;",region:"&amp;CU14&amp;",Colors:"&amp;HC14&amp;",Items:"&amp;GS14&amp;",Flag:"&amp;CV14&amp;",HDFlag:"&amp;CHAR(34)&amp;E14&amp;CHAR(34)&amp;",type:"&amp;GP14&amp;", describe: "&amp;HH14&amp;", isnew:"&amp;CHAR(34)&amp;F14&amp;CHAR(34)&amp;", links: "&amp;HL14&amp;"},"</f>
        <v>{couname:"[CAN] Quebec",year:"1948 ",region:"rgn_North America",Colors:["cl_BLU","cl_WHI"],Items:["2Color","lets06","startQ","with_q","BLUWHI","year19","largec","2Bands","Crosse","Horizo","Vertic","Center","NO_RED","NO_GRE","NO_YEL","NO_BLA","myrBLU","NoStar"],Flag:"https://upload.wikimedia.org/wikipedia/commons/thumb/5/5f/Flag_of_Quebec.svg/640px-Flag_of_Quebec.svg.png",HDFlag:"https://upload.wikimedia.org/wikipedia/commons/thumb/5/5f/Flag_of_Quebec.svg/2560px-Flag_of_Quebec.svg.png",type:"Province", describe: "\nThe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 isnew:".", links: "https://en.wikipedia.org/wiki/Flag_of_Quebec"},</v>
      </c>
      <c r="HG14" s="73" t="str">
        <f>"{couname:"&amp;CT14&amp;(IF(HK14&lt;&gt;"",",subtype:"&amp;CHAR(34)&amp;HK14&amp;CHAR(34),""))&amp;",year:"&amp;HJ14&amp;",region:"&amp;CU14&amp;",Colors:"&amp;HC14&amp;",Items:"&amp;GS14&amp;",Flag:"&amp;CV14&amp;",HDFlag:"&amp;CHAR(34)&amp;E14&amp;CHAR(34)&amp;",type:"&amp;GP14&amp;", describe: "&amp;HI14&amp;", links: "&amp;HL14&amp;"},"</f>
        <v>{couname:"[CAN] Quebec",year:"1948 ",region:"rgn_North America",Colors:["cl_BLU","cl_WHI"],Items:["2Color","lets06","startQ","with_q","BLUWHI","year19","largec","2Bands","Crosse","Horizo","Vertic","Center","NO_RED","NO_GRE","NO_YEL","NO_BLA","myrBLU","NoStar"],Flag:"https://upload.wikimedia.org/wikipedia/commons/thumb/5/5f/Flag_of_Quebec.svg/640px-Flag_of_Quebec.svg.png",HDFlag:"https://upload.wikimedia.org/wikipedia/commons/thumb/5/5f/Flag_of_Quebec.svg/2560px-Flag_of_Quebec.svg.png",type:"Province", describe: "\nThe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 links: "https://en.wikipedia.org/wiki/Flag_of_Quebec"},</v>
      </c>
      <c r="HH14" s="48" t="str">
        <f>IF(P14&lt;&gt;"",CHAR(34)&amp;"\n"&amp;P14&amp;CHAR(34),CHAR(34)&amp;CHAR(34))</f>
        <v>"\nThe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v>
      </c>
      <c r="HI14" s="48" t="str">
        <f>IF(J14=0,CHAR(34)&amp;CHAR(34),HH14)</f>
        <v>"\nThe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v>
      </c>
      <c r="HJ14" s="48" t="str">
        <f>CHAR(34)&amp;O14&amp;CHAR(34)</f>
        <v>"1948 "</v>
      </c>
      <c r="HL14" s="48" t="str">
        <f>CHAR(34)&amp;I14&amp;CHAR(34)</f>
        <v>"https://en.wikipedia.org/wiki/Flag_of_Quebec"</v>
      </c>
      <c r="HM14" s="72"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{"couname":"[CAN] Quebec","year":"1948 ","region":"rgn_North America","Colors":["cl_BLU","cl_WHI"],"Items":["2Color","lets06","startQ","with_q","BLUWHI","year19","largec","2Bands","Crosse","Horizo","Vertic","Center","NO_RED","NO_GRE","NO_YEL","NO_BLA","myrBLU","NoStar"],"Flag":"https://upload.wikimedia.org/wikipedia/commons/thumb/5/5f/Flag_of_Quebec.svg/640px-Flag_of_Quebec.svg.png","HDFlag":"https://upload.wikimedia.org/wikipedia/commons/thumb/5/5f/Flag_of_Quebec.svg/2560px-Flag_of_Quebec.svg.png","type":"Province", "describe": "\nThe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 "isnew": ".", "links": "https://en.wikipedia.org/wiki/Flag_of_Quebec"},</v>
      </c>
      <c r="HN14" s="74"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{"couname":"[CAN] Quebec","year":"1948 ","region":"rgn_North America","Colors":["cl_BLU","cl_WHI"],"Items":["2Color","lets06","startQ","with_q","BLUWHI","year19","largec","2Bands","Crosse","Horizo","Vertic","Center","NO_RED","NO_GRE","NO_YEL","NO_BLA","myrBLU","NoStar"],"Flag":"https://upload.wikimedia.org/wikipedia/commons/thumb/5/5f/Flag_of_Quebec.svg/640px-Flag_of_Quebec.svg.png","HDFlag":"https://upload.wikimedia.org/wikipedia/commons/thumb/5/5f/Flag_of_Quebec.svg/2560px-Flag_of_Quebec.svg.png","type":"Province", "describe": "\nThe Fleurdelisé takes its white cross over a blue field from certain French flags of the Kingdom of France, namely the French naval flag as well as the French merchant flag. \nIts white fleurs-de-lis (symbolizing purity) and blue field (symbolizing heaven) come from a banner honouring the Virgin Mary; such banners were carried by Canadian colonial militia in the 18th century.\nThe fleurs-de-lis, as a symbol has often been associated with France, specifically the Kingdom of France. \nThe flag is blazoned Azure, a cross between four fleurs-de-lis argent. Its horizontal symmetry allows both sides of the flag to show the same image.", "isnew": ".", "links": "https://en.wikipedia.org/wiki/Flag_of_Quebec"},</v>
      </c>
      <c r="HO14" s="75"/>
      <c r="HP14" s="48" t="str" cm="1">
        <f t="array" ref="HP14">IF(_xlfn.TEXTJOIN(", ", TRUE, IF(ISNUMBER(SEARCH("BLA", BL14:BT14)), COLUMN(BL14:BT14) - COLUMN(BL14) + 1, ""))&lt;&gt;"","BLA","")</f>
        <v/>
      </c>
      <c r="HQ14" s="48" t="str" cm="1">
        <f t="array" ref="HQ14">IF(_xlfn.TEXTJOIN(", ", TRUE, IF(ISNUMBER(SEARCH("BLU", BL14:BT14)), COLUMN(BL14:BT14) - COLUMN(BL14) + 1, ""))&lt;&gt;"","BLU","")</f>
        <v>BLU</v>
      </c>
      <c r="HR14" s="48" t="str" cm="1">
        <f t="array" ref="HR14">IF(_xlfn.TEXTJOIN(", ", TRUE, IF(ISNUMBER(SEARCH("GRE", BL14:BT14)), COLUMN(BL14:BT14) - COLUMN(BL14) + 1, ""))&lt;&gt;"","GRE","")</f>
        <v/>
      </c>
      <c r="HS14" s="48" t="str" cm="1">
        <f t="array" ref="HS14">IF(_xlfn.TEXTJOIN(", ", TRUE, IF(ISNUMBER(SEARCH("RED", BL14:BT14)), COLUMN(BL14:BT14) - COLUMN(BL14) + 1, ""))&lt;&gt;"","RED","")</f>
        <v/>
      </c>
      <c r="HT14" s="48" t="str" cm="1">
        <f t="array" ref="HT14">IF(_xlfn.TEXTJOIN(", ", TRUE, IF(ISNUMBER(SEARCH("YEL", BL14:BT14)), COLUMN(BL14:BT14) - COLUMN(BL14) + 1, ""))&lt;&gt;"","YEL","")</f>
        <v/>
      </c>
      <c r="HU14" s="48" t="str" cm="1">
        <f t="array" ref="HU14">IF(_xlfn.TEXTJOIN(", ", TRUE, IF(ISNUMBER(SEARCH("ORA", BL14:BT14)), COLUMN(BL14:BT14) - COLUMN(BL14) + 1, ""))&lt;&gt;"","ORA","")</f>
        <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t="s">
        <v>165</v>
      </c>
      <c r="IB14" s="6"/>
      <c r="IC14" s="77"/>
      <c r="ID14" s="77"/>
      <c r="IE14" s="77"/>
      <c r="IF14" s="77"/>
      <c r="IG14" s="77"/>
      <c r="IH14" s="77"/>
      <c r="II14" s="77"/>
      <c r="IJ14" s="77"/>
      <c r="IK14" s="77"/>
      <c r="IL14" s="48">
        <f>SUM(IC14:IK14)</f>
        <v>0</v>
      </c>
      <c r="IM14" s="45">
        <f>COUNTIF(IC14:IK14,"&gt;0")-CG14</f>
        <v>-2</v>
      </c>
      <c r="IN14" s="78" t="str">
        <f>"http://mkweb.bcgsc.ca/color-summarizer/?url="&amp;D14&amp;"&amp;precision=low&amp;num_clusters="&amp;CG14&amp;"&amp;text=1"</f>
        <v>http://mkweb.bcgsc.ca/color-summarizer/?url=https://upload.wikimedia.org/wikipedia/commons/thumb/5/5f/Flag_of_Quebec.svg/640px-Flag_of_Quebec.svg.png&amp;precision=low&amp;num_clusters=2&amp;text=1</v>
      </c>
      <c r="IO14" s="48" t="str">
        <f>IF(HP14&lt;&gt;"",CHAR(34)&amp;"black"&amp;CHAR(34),"")</f>
        <v/>
      </c>
      <c r="IP14" s="48" t="str">
        <f>IF(HQ14&lt;&gt;"",CHAR(34)&amp;"blue"&amp;CHAR(34),"")</f>
        <v>"blue"</v>
      </c>
      <c r="IQ14" s="48" t="str">
        <f>IF(HR14&lt;&gt;"",CHAR(34)&amp;"green"&amp;CHAR(34),"")</f>
        <v/>
      </c>
      <c r="IR14" s="48" t="str">
        <f>IF(HS14&lt;&gt;"",CHAR(34)&amp;"red"&amp;CHAR(34),"")</f>
        <v/>
      </c>
      <c r="IS14" s="48" t="str">
        <f>IF(HT14&lt;&gt;"",CHAR(34)&amp;"yellow"&amp;CHAR(34),"")</f>
        <v/>
      </c>
      <c r="IT14" s="48" t="str">
        <f>IF(HU14&lt;&gt;"",CHAR(34)&amp;"orange"&amp;CHAR(34),"")</f>
        <v/>
      </c>
      <c r="IU14" s="48" t="str">
        <f>IF(HV14&lt;&gt;"",CHAR(34)&amp;"brown"&amp;CHAR(34),"")</f>
        <v/>
      </c>
      <c r="IV14" s="48" t="str">
        <f>IF(HW14&lt;&gt;"",CHAR(34)&amp;"purple"&amp;CHAR(34),"")</f>
        <v/>
      </c>
      <c r="IW14" s="48" t="str">
        <f>IF(HX14&lt;&gt;"",CHAR(34)&amp;"white"&amp;CHAR(34),"")</f>
        <v>"white"</v>
      </c>
      <c r="IX14" s="48" t="str">
        <f>"{"&amp;CHAR(34)&amp;"url"&amp;CHAR(34)&amp;":"&amp;CHAR(34)&amp;IN14&amp;CHAR(34)&amp;","&amp;CHAR(34)&amp;"name"&amp;CHAR(34)&amp;":"&amp;CHAR(34)&amp;A14&amp;CHAR(34)&amp;"},"</f>
        <v>{"url":"http://mkweb.bcgsc.ca/color-summarizer/?url=https://upload.wikimedia.org/wikipedia/commons/thumb/5/5f/Flag_of_Quebec.svg/640px-Flag_of_Quebec.svg.png&amp;precision=low&amp;num_clusters=2&amp;text=1","name":"[CAN] Quebec"},</v>
      </c>
      <c r="IY14" s="48">
        <v>364</v>
      </c>
    </row>
    <row r="15" spans="1:259" s="48" customFormat="1" ht="38.4" customHeight="1" thickBot="1" x14ac:dyDescent="0.35">
      <c r="A15" s="79" t="s">
        <v>1879</v>
      </c>
      <c r="B15" s="40" t="e" vm="34">
        <v>#VALUE!</v>
      </c>
      <c r="C15" s="41">
        <v>2</v>
      </c>
      <c r="D15" s="42" t="s">
        <v>1880</v>
      </c>
      <c r="E15" s="43" t="s">
        <v>1881</v>
      </c>
      <c r="F15" s="44" t="s">
        <v>163</v>
      </c>
      <c r="G15" s="45">
        <f>COUNTIF($A$1:$A$8323,A15)</f>
        <v>1</v>
      </c>
      <c r="H15" s="46"/>
      <c r="I15" s="47" t="s">
        <v>1882</v>
      </c>
      <c r="J15" s="48" t="str">
        <f>""</f>
        <v/>
      </c>
      <c r="K15" s="49"/>
      <c r="L15" s="50"/>
      <c r="M15" s="50"/>
      <c r="N15" s="51" t="s">
        <v>231</v>
      </c>
      <c r="O15" s="52" t="s">
        <v>206</v>
      </c>
      <c r="P15" s="53" t="s">
        <v>1883</v>
      </c>
      <c r="Q15" s="54">
        <v>1</v>
      </c>
      <c r="R15" s="55" t="s">
        <v>231</v>
      </c>
      <c r="S15" s="56">
        <v>2</v>
      </c>
      <c r="T15" s="57" t="s">
        <v>164</v>
      </c>
      <c r="U15" s="58" t="s">
        <v>164</v>
      </c>
      <c r="V15" s="58" t="s">
        <v>165</v>
      </c>
      <c r="W15" s="58" t="s">
        <v>164</v>
      </c>
      <c r="X15" s="58" t="s">
        <v>164</v>
      </c>
      <c r="Y15" s="58" t="s">
        <v>1835</v>
      </c>
      <c r="Z15" s="58" t="s">
        <v>164</v>
      </c>
      <c r="AA15" s="58" t="s">
        <v>165</v>
      </c>
      <c r="AB15" s="58" t="s">
        <v>164</v>
      </c>
      <c r="AC15" s="58" t="s">
        <v>164</v>
      </c>
      <c r="AD15" s="58" t="s">
        <v>164</v>
      </c>
      <c r="AE15" s="58" t="s">
        <v>164</v>
      </c>
      <c r="AF15" s="59" t="s">
        <v>164</v>
      </c>
      <c r="AG15" s="59" t="s">
        <v>164</v>
      </c>
      <c r="AH15" s="59" t="s">
        <v>164</v>
      </c>
      <c r="AI15" s="59" t="s">
        <v>165</v>
      </c>
      <c r="AJ15" s="59" t="s">
        <v>164</v>
      </c>
      <c r="AK15" s="59" t="s">
        <v>164</v>
      </c>
      <c r="AL15" s="59" t="s">
        <v>164</v>
      </c>
      <c r="AM15" s="59" t="s">
        <v>164</v>
      </c>
      <c r="AN15" s="59" t="s">
        <v>164</v>
      </c>
      <c r="AO15" s="59" t="s">
        <v>164</v>
      </c>
      <c r="AP15" s="59" t="s">
        <v>164</v>
      </c>
      <c r="AQ15" s="59" t="s">
        <v>164</v>
      </c>
      <c r="AR15" s="59" t="s">
        <v>164</v>
      </c>
      <c r="AS15" s="59" t="s">
        <v>164</v>
      </c>
      <c r="AT15" s="60">
        <v>0</v>
      </c>
      <c r="AU15" s="59" t="s">
        <v>166</v>
      </c>
      <c r="AV15" s="59" t="str">
        <f>IF(LEFT(A15,1)="[",LEFT(A15,5)&amp;AU15&amp;A15,"")</f>
        <v>[CAN]Province[CAN] Saskatchewan</v>
      </c>
      <c r="AW15" s="59" t="str">
        <f>C15&amp;H15&amp;A15</f>
        <v>2[CAN] Saskatchewan</v>
      </c>
      <c r="AX15" s="61"/>
      <c r="AY15" s="61"/>
      <c r="AZ15" s="62"/>
      <c r="BA15" s="62"/>
      <c r="BB15" s="62"/>
      <c r="BC15" s="63"/>
      <c r="BD15" s="64" t="s">
        <v>168</v>
      </c>
      <c r="BE15" s="47"/>
      <c r="BF15" s="64" t="s">
        <v>153</v>
      </c>
      <c r="BG15" s="64"/>
      <c r="BH15" s="64" t="s">
        <v>155</v>
      </c>
      <c r="BI15" s="64"/>
      <c r="BJ15" s="64"/>
      <c r="BK15" s="47"/>
      <c r="BL15" s="64" t="s">
        <v>155</v>
      </c>
      <c r="BM15" s="64" t="s">
        <v>153</v>
      </c>
      <c r="BN15" s="64" t="s">
        <v>154</v>
      </c>
      <c r="BO15" s="64" t="s">
        <v>159</v>
      </c>
      <c r="BP15" s="64" t="s">
        <v>152</v>
      </c>
      <c r="BQ15" s="64" t="s">
        <v>151</v>
      </c>
      <c r="BR15" s="64"/>
      <c r="BS15" s="64"/>
      <c r="BT15" s="64"/>
      <c r="BU15" s="65" t="s">
        <v>164</v>
      </c>
      <c r="BV15" s="66"/>
      <c r="BW15" s="66">
        <v>0</v>
      </c>
      <c r="BX15" s="47"/>
      <c r="CB15" s="6"/>
      <c r="CC15" s="6"/>
      <c r="CD15" s="67">
        <v>0</v>
      </c>
      <c r="CE15" s="67">
        <v>0</v>
      </c>
      <c r="CF15" s="67" t="e">
        <v>#REF!</v>
      </c>
      <c r="CG15" s="68" cm="1">
        <f t="array" ref="CG15">SUMPRODUCT(--(LEN(TRIM(BL15:BT15))&gt;0))</f>
        <v>6</v>
      </c>
      <c r="CH15" s="59" t="str">
        <f>IF(CG15=2,"y","n")</f>
        <v>n</v>
      </c>
      <c r="CI15" s="59" t="str">
        <f>IF(CG15=3,"y","n")</f>
        <v>n</v>
      </c>
      <c r="CJ15" s="59" t="str">
        <f>IF(CG15=4,"y","n")</f>
        <v>n</v>
      </c>
      <c r="CK15" s="59" t="str">
        <f>IF(CG15&gt;4,"y","n")</f>
        <v>y</v>
      </c>
      <c r="CL15" s="59" t="str">
        <f>IF(S15=0,"y","n")</f>
        <v>n</v>
      </c>
      <c r="CM15" s="59" t="str">
        <f>IF(S15=2,"y","n")</f>
        <v>y</v>
      </c>
      <c r="CN15" s="59" t="str">
        <f>IF(S15=3,"y","n")</f>
        <v>n</v>
      </c>
      <c r="CO15" s="59" t="str">
        <f>IF(S15&gt;=4,"y","n")</f>
        <v>n</v>
      </c>
      <c r="CP15" s="59" t="str">
        <f>IF(AT15=0,"y","n")</f>
        <v>y</v>
      </c>
      <c r="CQ15" s="59" t="str">
        <f>IF(AT15=1,"y","n")</f>
        <v>n</v>
      </c>
      <c r="CR15" s="59" t="str">
        <f>IF(AT15=2,"y","n")</f>
        <v>n</v>
      </c>
      <c r="CS15" s="59" t="str">
        <f>IF(AT15&gt;=3,"y","n")</f>
        <v>n</v>
      </c>
      <c r="CT15" s="69" t="str">
        <f>CHAR(34)&amp;A15&amp;CHAR(34)</f>
        <v>"[CAN] Saskatchewan"</v>
      </c>
      <c r="CU15" s="70" t="str">
        <f>CHAR(34)&amp;"rgn_"&amp;R15&amp;CHAR(34)</f>
        <v>"rgn_North America"</v>
      </c>
      <c r="CV15" s="48" t="str">
        <f>CHAR(34)&amp;D15&amp;CHAR(34)</f>
        <v>"https://upload.wikimedia.org/wikipedia/commons/thumb/b/bb/Flag_of_Saskatchewan.svg/640px-Flag_of_Saskatchewan.svg.png"</v>
      </c>
      <c r="CW15" s="48" t="str">
        <f>IF(CH15="y",CHAR(34)&amp;CH$1&amp;CHAR(34)&amp;",","")</f>
        <v/>
      </c>
      <c r="CX15" s="48" t="str">
        <f>IF(CI15="y",CHAR(34)&amp;CI$1&amp;CHAR(34)&amp;",","")</f>
        <v/>
      </c>
      <c r="CY15" s="48" t="str">
        <f>IF(CJ15="y",CHAR(34)&amp;CJ$1&amp;CHAR(34)&amp;",","")</f>
        <v/>
      </c>
      <c r="CZ15" s="48" t="str">
        <f>IF(CK15="y",CHAR(34)&amp;CK$1&amp;CHAR(34)&amp;",","")</f>
        <v>"5+Colo",</v>
      </c>
      <c r="DA15" s="48" t="str">
        <f>IF(Q15&gt;1,CHAR(34)&amp;"words2"&amp;CHAR(34)&amp;",","")</f>
        <v/>
      </c>
      <c r="DB15" s="48" t="str">
        <f>IF(Q15&gt;2,CHAR(34)&amp;"words3"&amp;CHAR(34)&amp;",","")</f>
        <v/>
      </c>
      <c r="DC15" s="48" t="str">
        <f>IF(Q15=2,CHAR(34)&amp;"exact2"&amp;CHAR(34)&amp;",","")</f>
        <v/>
      </c>
      <c r="DD15" s="48"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"lets12",</v>
      </c>
      <c r="DE15" s="48"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"startS",</v>
      </c>
      <c r="DF15" s="48" t="str">
        <f>IFERROR(IF(SEARCH("tan",A15)&gt;0,CHAR(34)&amp;"withtn"&amp;CHAR(34)&amp;",",""),"")</f>
        <v/>
      </c>
      <c r="DG15" s="48" t="str">
        <f>IFERROR(IF(SEARCH("q",A15)&gt;0,CHAR(34)&amp;"with_q"&amp;CHAR(34)&amp;",",""),"")</f>
        <v/>
      </c>
      <c r="DH15" s="48" t="str">
        <f>IFERROR(IF(SEARCH("v",A15)&gt;0,CHAR(34)&amp;"with_v"&amp;CHAR(34)&amp;",",""),"")</f>
        <v/>
      </c>
      <c r="DI15" s="48" t="str">
        <f>IFERROR(IF(SEARCH("w",A15)&gt;0,CHAR(34)&amp;"with_w"&amp;CHAR(34)&amp;",",""),"")</f>
        <v>"with_w",</v>
      </c>
      <c r="DJ15" s="48" t="str">
        <f>IFERROR(IF(SEARCH("y",A15)&gt;0,CHAR(34)&amp;"with_y"&amp;CHAR(34)&amp;",",""),"")</f>
        <v/>
      </c>
      <c r="DK15" s="48" t="str">
        <f>IFERROR(IF(SEARCH("z",A15)&gt;0,CHAR(34)&amp;"with_z"&amp;CHAR(34)&amp;",",""),"")</f>
        <v/>
      </c>
      <c r="DL15" s="48" t="str">
        <f>IF(CG15=2, CHAR(34) &amp; _xlfn.TEXTJOIN("", TRUE, _xlfn._xlws.SORT(HP15:HX15)) &amp; CHAR(34) &amp; ",", "")</f>
        <v/>
      </c>
      <c r="DM15" s="48" t="str" cm="1">
        <f t="array" ref="DM15">IF(CG15=3,CHAR(34) &amp; _xlfn.TEXTJOIN("", TRUE, RIGHT(HP15:HX15, 2)) &amp; CHAR(34) &amp; ",", "")</f>
        <v/>
      </c>
      <c r="DN15" s="48" t="str">
        <f>IF(AND(ISNUMBER(SEARCH("18", O15)), ISERROR(SEARCH("1918", O15)), ISERROR(SEARCH("2018", O15))), CHAR(34) &amp; "year18" &amp; CHAR(34) &amp; ",", "")</f>
        <v/>
      </c>
      <c r="DO15" s="48" t="str">
        <f>IF(AND(ISNUMBER(SEARCH("19", O15)), ISERROR(SEARCH("1819", O15)),  ISERROR(SEARCH("1219", O15)),ISERROR(SEARCH("1119", O15)),ISERROR(SEARCH("1190", O15)),ISERROR(SEARCH("2019", O15))), CHAR(34) &amp; "year19" &amp; CHAR(34) &amp; ",", "")</f>
        <v>"year19",</v>
      </c>
      <c r="DP15" s="6" t="str">
        <f>IF(AND(ISNUMBER(SEARCH("20", O15)), ISERROR(SEARCH("1920", O15))), CHAR(34)&amp;"year00"&amp;CHAR(34)&amp;",", "")</f>
        <v/>
      </c>
      <c r="DQ15" s="6" t="str">
        <f>IF(CC15="y",CHAR(34)&amp;"soviet"&amp;CHAR(34)&amp;",","")</f>
        <v/>
      </c>
      <c r="DR15" s="6" t="str">
        <f>IF(BY15="y",CHAR(34)&amp;"dgband"&amp;CHAR(34)&amp;",","")</f>
        <v/>
      </c>
      <c r="DS15" s="6" t="str">
        <f>IF(W15="y",IF(AND(V15="n",BY15&lt;&gt;"y"),CHAR(34)&amp;"allver"&amp;CHAR(34)&amp;",",""),"")</f>
        <v/>
      </c>
      <c r="DT15" s="6" t="str">
        <f>IF(V15="y",IF(AND(W15="n",BY15&lt;&gt;"y"),CHAR(34)&amp;"allhor"&amp;CHAR(34)&amp;",",""),"")</f>
        <v>"allhor",</v>
      </c>
      <c r="DU15" s="6" t="str">
        <f>IF(BY15="y",IF(AND(W15="n",V15="n"),CHAR(34)&amp;"alldia"&amp;CHAR(34)&amp;",",""),"")</f>
        <v/>
      </c>
      <c r="DV15" s="48" t="str">
        <f>IF(IA15&lt;&gt;"",(IF(IA15="y",CHAR(34)&amp;"largec"&amp;CHAR(34)&amp;",",CHAR(34)&amp;"smallc"&amp;CHAR(34)&amp;",")),"")</f>
        <v/>
      </c>
      <c r="DW15" s="48" t="str">
        <f>IF(CL15="y",CHAR(34)&amp;CL$1&amp;CHAR(34)&amp;",","")</f>
        <v/>
      </c>
      <c r="DX15" s="48" t="str">
        <f>IF(CM15="y",CHAR(34)&amp;CM$1&amp;CHAR(34)&amp;",","")</f>
        <v>"2Bands",</v>
      </c>
      <c r="DY15" s="48" t="str">
        <f>IF(CN15="y",CHAR(34)&amp;CN$1&amp;CHAR(34)&amp;",","")</f>
        <v/>
      </c>
      <c r="DZ15" s="48" t="str">
        <f>IF(CO15="y",CHAR(34)&amp;CO$1&amp;CHAR(34)&amp;",","")</f>
        <v/>
      </c>
      <c r="EA15" s="48" t="str">
        <f>IF(T15="y",CHAR(34)&amp;T$1&amp;CHAR(34)&amp;",","")</f>
        <v/>
      </c>
      <c r="EB15" s="48" t="str">
        <f>IF(U15="y",CHAR(34)&amp;U$1&amp;CHAR(34)&amp;",","")</f>
        <v/>
      </c>
      <c r="EC15" s="48" t="str">
        <f>IF(V15="y",CHAR(34)&amp;V$1&amp;CHAR(34)&amp;",","")</f>
        <v>"Horizo",</v>
      </c>
      <c r="ED15" s="48" t="str">
        <f>IF(W15="y",CHAR(34)&amp;W$1&amp;CHAR(34)&amp;",","")</f>
        <v/>
      </c>
      <c r="EE15" s="48" t="str">
        <f>IF(X15="y",CHAR(34)&amp;X$1&amp;CHAR(34)&amp;",","")</f>
        <v/>
      </c>
      <c r="EF15" s="48" t="str">
        <f>IF(AND(Y15&lt;&gt;"n",Y15&lt;&gt;""),CHAR(34)&amp;Y$1&amp;CHAR(34)&amp;",","")</f>
        <v>"Animal",</v>
      </c>
      <c r="EG15" s="48" t="str">
        <f>IF(Z15="y",CHAR(34)&amp;Z$1&amp;CHAR(34)&amp;",","")</f>
        <v/>
      </c>
      <c r="EH15" s="48" t="str">
        <f>IF(AA15="y",CHAR(34)&amp;AA$1&amp;CHAR(34)&amp;",","")</f>
        <v>"Plants",</v>
      </c>
      <c r="EI15" s="48" t="str">
        <f>IF(AB15="y",CHAR(34)&amp;AB$1&amp;CHAR(34)&amp;",","")</f>
        <v/>
      </c>
      <c r="EJ15" s="48" t="str">
        <f>IF(AC15="y",CHAR(34)&amp;AC$1&amp;CHAR(34)&amp;",","")</f>
        <v/>
      </c>
      <c r="EK15" s="48" t="str">
        <f>IF(AD15="y",CHAR(34)&amp;AD$1&amp;CHAR(34)&amp;",","")</f>
        <v/>
      </c>
      <c r="EL15" s="48" t="str">
        <f>IF(AE15="y",CHAR(34)&amp;AE$1&amp;CHAR(34)&amp;",","")</f>
        <v/>
      </c>
      <c r="EM15" s="48" t="str">
        <f>IF(AF15="y",CHAR(34)&amp;AF$1&amp;CHAR(34)&amp;",","")</f>
        <v/>
      </c>
      <c r="EN15" s="48" t="str">
        <f>IF(AG15="y",CHAR(34)&amp;AG$1&amp;CHAR(34)&amp;",","")</f>
        <v/>
      </c>
      <c r="EO15" s="48" t="str">
        <f>IF(AH15="y",CHAR(34)&amp;AH$1&amp;CHAR(34)&amp;",","")</f>
        <v/>
      </c>
      <c r="EP15" s="48" t="str">
        <f>IF(AI15="y",CHAR(34)&amp;AI$1&amp;CHAR(34)&amp;",","")</f>
        <v>"Canton",</v>
      </c>
      <c r="EQ15" s="48" t="str">
        <f>IF(AJ15="y",CHAR(34)&amp;AJ$1&amp;CHAR(34)&amp;",","")</f>
        <v/>
      </c>
      <c r="ER15" s="48" t="str">
        <f>IF(AK15="y",CHAR(34)&amp;AK$1&amp;CHAR(34)&amp;",","")</f>
        <v/>
      </c>
      <c r="ES15" s="48" t="str">
        <f>IF(AL15="y",CHAR(34)&amp;AL$1&amp;CHAR(34)&amp;",","")</f>
        <v/>
      </c>
      <c r="ET15" s="48" t="str">
        <f>IF(AM15="y",CHAR(34)&amp;AM$1&amp;CHAR(34)&amp;",","")</f>
        <v/>
      </c>
      <c r="EU15" s="48" t="str">
        <f>IF(AN15="y",CHAR(34)&amp;AN$1&amp;CHAR(34)&amp;",","")</f>
        <v/>
      </c>
      <c r="EV15" s="48" t="str">
        <f>IF(AO15="y",CHAR(34)&amp;AO$1&amp;CHAR(34)&amp;",","")</f>
        <v/>
      </c>
      <c r="EW15" s="48" t="str">
        <f>IF(AP15="y",CHAR(34)&amp;AP$1&amp;CHAR(34)&amp;",","")</f>
        <v/>
      </c>
      <c r="EX15" s="48" t="str">
        <f>IF(AQ15="y",CHAR(34)&amp;AQ$1&amp;CHAR(34)&amp;",","")</f>
        <v/>
      </c>
      <c r="EY15" s="48" t="str">
        <f>IF(AR15="y",CHAR(34)&amp;AR$1&amp;CHAR(34)&amp;",","")</f>
        <v/>
      </c>
      <c r="EZ15" s="48" t="str">
        <f>IF(AS15="y",CHAR(34)&amp;AS$1&amp;CHAR(34)&amp;",","")</f>
        <v/>
      </c>
      <c r="FA15" s="48" t="str">
        <f>IF(AT15&gt;0,CHAR(34)&amp;"sta"&amp;AZ15&amp;CHAR(34)&amp;",","")</f>
        <v/>
      </c>
      <c r="FB15" s="48" t="str">
        <f>IF(AND(AT15&gt;0,BA15&lt;&gt;""),CHAR(34)&amp;"sta"&amp;BA15&amp;CHAR(34)&amp;",","")</f>
        <v/>
      </c>
      <c r="FC15" s="48" t="str">
        <f>IF(AND(AT15&gt;0,BB15&lt;&gt;""),CHAR(34)&amp;"sta"&amp;BB15&amp;CHAR(34)&amp;",","")</f>
        <v/>
      </c>
      <c r="FD15" s="48" t="str">
        <f>IF(BV15="n",CHAR(34)&amp;"tcWHYE"&amp;CHAR(34)&amp;",",IF(BV15="y",CHAR(34)&amp;FD$1&amp;CHAR(34)&amp;",",""))</f>
        <v/>
      </c>
      <c r="FE15" s="48" t="str">
        <f>IF(COUNTIF(BL15:BT15,"BLU")=0,CHAR(34)&amp;"NO_BLU"&amp;CHAR(34)&amp;",", "")</f>
        <v/>
      </c>
      <c r="FF15" s="48" t="str">
        <f>IF(COUNTIF(BL15:BT15,"WHI")=0,CHAR(34)&amp;"NO_WHI"&amp;CHAR(34)&amp;",", "")</f>
        <v/>
      </c>
      <c r="FG15" s="48" t="str">
        <f>IF(COUNTIF(BL15:BT15,"RED")=0,CHAR(34)&amp;"NO_RED"&amp;CHAR(34)&amp;",", "")</f>
        <v/>
      </c>
      <c r="FH15" s="48" t="str">
        <f>IF(COUNTIF(BL15:BS15,"GRE")=0,CHAR(34)&amp;"NO_GRE"&amp;CHAR(34)&amp;",", "")</f>
        <v/>
      </c>
      <c r="FI15" s="48" t="str">
        <f>IF(COUNTIF(BL15:BT15,"YEL")=0,CHAR(34)&amp;"NO_YEL"&amp;CHAR(34)&amp;",", "")</f>
        <v/>
      </c>
      <c r="FJ15" s="48" t="str">
        <f>IF(COUNTIF(BL15:BT15,"BLA")=0,CHAR(34)&amp;"NO_BLA"&amp;CHAR(34)&amp;",", "")</f>
        <v/>
      </c>
      <c r="FK15" s="48" t="str">
        <f>IF(AND(FH15&lt;&gt;"",FF15&lt;&gt;""),CHAR(34)&amp;"WHGRNO"&amp;CHAR(34)&amp;",","")</f>
        <v/>
      </c>
      <c r="FL15" s="48" t="str">
        <f>IF(AND(FI15&lt;&gt;"",FF15&lt;&gt;""),CHAR(34)&amp;"WHYENO"&amp;CHAR(34)&amp;",","")</f>
        <v/>
      </c>
      <c r="FM15" s="48" t="str">
        <f>IF(AND(FJ15&lt;&gt;"",FF15&lt;&gt;""),CHAR(34)&amp;"BAWHNO"&amp;CHAR(34)&amp;",","")</f>
        <v/>
      </c>
      <c r="FN15" s="48" t="str">
        <f>IF(AND(FE15&lt;&gt;"",FF15&lt;&gt;""),CHAR(34)&amp;"BLWHNO"&amp;CHAR(34)&amp;",","")</f>
        <v/>
      </c>
      <c r="FO15" s="48" t="str">
        <f>IF(AND(FE15&lt;&gt;"",FG15&lt;&gt;""),CHAR(34)&amp;"BLRENO"&amp;CHAR(34)&amp;",","")</f>
        <v/>
      </c>
      <c r="FP15" s="48" t="str">
        <f>IF(AND(FF15&lt;&gt;"",FF15&lt;&gt;""),CHAR(34)&amp;"WHRENO"&amp;CHAR(34)&amp;",","")</f>
        <v/>
      </c>
      <c r="FQ15" s="48" t="str">
        <f>IF(LEN(BF15)=3,CHAR(34)&amp;"001"&amp;BF15&amp;CHAR(34)&amp;",","")</f>
        <v>"001GRE",</v>
      </c>
      <c r="FR15" s="48" t="str">
        <f>IF(LEN(BG15)=3,CHAR(34)&amp;"002"&amp;BG15&amp;CHAR(34)&amp;",","")</f>
        <v/>
      </c>
      <c r="FS15" s="48" t="str">
        <f>IF(LEN(BH15)=3,CHAR(34)&amp;"003"&amp;BH15&amp;CHAR(34)&amp;",","")</f>
        <v>"003YEL",</v>
      </c>
      <c r="FT15" s="48" t="str">
        <f>CHAR(34)&amp;"myr"&amp;BD15&amp;CHAR(34)&amp;","</f>
        <v>"myrEQ",</v>
      </c>
      <c r="FU15" s="48" t="str">
        <f>IF(AY15="y",CHAR(34)&amp;"island"&amp;CHAR(34)&amp;",","")</f>
        <v/>
      </c>
      <c r="FV15" s="48" t="str">
        <f>IF(BZ15="y",CHAR(34)&amp;"landlo"&amp;CHAR(34)&amp;",","")</f>
        <v/>
      </c>
      <c r="FW15" s="48" t="str">
        <f>IF(CA15="y",CHAR(34)&amp;"eunion"&amp;CHAR(34)&amp;",","")</f>
        <v/>
      </c>
      <c r="FX15" s="48" t="str">
        <f>SUBSTITUTE(IFERROR(SEARCH("[",A15),IFERROR(IF(AND(CA15&lt;&gt;"y",SEARCH("Europe",R15)&gt;0),CHAR(34)&amp;"noeuni"&amp;CHAR(34)&amp;",",""),"")),"1","")</f>
        <v/>
      </c>
      <c r="FY15" s="48" t="str">
        <f>IFERROR(IF(SEARCH("Arabic",CB15)&gt;0,CHAR(34)&amp;"arabic"&amp;CHAR(34)&amp;",",""),"")</f>
        <v/>
      </c>
      <c r="FZ15" s="48" t="str">
        <f>IFERROR(IF(SEARCH("English",CB15)&gt;0,CHAR(34)&amp;"englis"&amp;CHAR(34)&amp;",",""),"")</f>
        <v/>
      </c>
      <c r="GA15" s="48" t="str">
        <f>IFERROR(IF(SEARCH("French",CB15)&gt;0,CHAR(34)&amp;"french"&amp;CHAR(34)&amp;",",""),"")</f>
        <v/>
      </c>
      <c r="GB15" s="48" t="str">
        <f>IFERROR(IF(SEARCH("Spanish",CB15)&gt;0,CHAR(34)&amp;"spanis"&amp;CHAR(34)&amp;",",""),"")</f>
        <v/>
      </c>
      <c r="GC15" s="48" t="str">
        <f>IFERROR(IF(SEARCH("Portuguese",CB15)&gt;0,CHAR(34)&amp;"portug"&amp;CHAR(34)&amp;",",""),"")</f>
        <v/>
      </c>
      <c r="GD15" s="48" t="str">
        <f>IFERROR(IF(SEARCH("German",CB15)&gt;0,CHAR(34)&amp;"german"&amp;CHAR(34)&amp;",",""),"")</f>
        <v/>
      </c>
      <c r="GE15" s="48" t="str">
        <f>IFERROR(IF(SEARCH("Dutch",CB15)&gt;0,CHAR(34)&amp;"dutchs"&amp;CHAR(34)&amp;",",""),"")</f>
        <v/>
      </c>
      <c r="GF15" s="48" t="str">
        <f>IFERROR(IF(SEARCH("Historical",AU15)&gt;0,CHAR(34)&amp;"histor"&amp;CHAR(34)&amp;",",""),"")</f>
        <v/>
      </c>
      <c r="GG15" s="48" t="str">
        <f>IF(BU15="y",CHAR(34)&amp;"unjack"&amp;CHAR(34)&amp;",","")</f>
        <v/>
      </c>
      <c r="GH15" s="48" t="str">
        <f>IF(CD15=1,CHAR(34)&amp;"southc"&amp;CHAR(34)&amp;",","")</f>
        <v/>
      </c>
      <c r="GI15" s="48" t="str">
        <f>IF(CE15=1,CHAR(34)&amp;"hasmap"&amp;CHAR(34)&amp;",","")</f>
        <v/>
      </c>
      <c r="GJ15" s="48" t="str">
        <f>IF(CP15="y",CHAR(34)&amp;CP$1&amp;CHAR(34)&amp;",","")</f>
        <v>"NoStar",</v>
      </c>
      <c r="GK15" s="48" t="str">
        <f>IF(GJ15="",CHAR(34)&amp;"HasSta"&amp;CHAR(34)&amp;",","")</f>
        <v/>
      </c>
      <c r="GL15" s="48" t="str">
        <f>IF(CQ15="y",CHAR(34)&amp;CQ$1&amp;CHAR(34)&amp;",","")</f>
        <v/>
      </c>
      <c r="GM15" s="48" t="str">
        <f>IF(CR15="y",CHAR(34)&amp;CR$1&amp;CHAR(34)&amp;",","")</f>
        <v/>
      </c>
      <c r="GN15" s="48" t="str">
        <f>IF(CS15="y",CHAR(34)&amp;CS$1&amp;CHAR(34)&amp;",","")</f>
        <v/>
      </c>
      <c r="GP15" s="48" t="str">
        <f>CHAR(34)&amp;AU15&amp;CHAR(34)</f>
        <v>"Province"</v>
      </c>
      <c r="GS15" s="48" t="str">
        <f>SUBSTITUTE("["&amp;_xlfn.CONCAT(CW15:GN15)&amp;"]",",]","]")</f>
        <v>["5+Colo","lets12","startS","with_w","year19","allhor","2Bands","Horizo","Animal","Plants","Canton","001GRE","003YEL","myrEQ","NoStar"]</v>
      </c>
      <c r="GT15" s="48" t="str">
        <f>IF(BL15&lt;&gt;"",CHAR(34)&amp;"cl_"&amp;BL15&amp;CHAR(34)&amp;",","")</f>
        <v>"cl_YEL",</v>
      </c>
      <c r="GU15" s="48" t="str">
        <f>IF(BM15&lt;&gt;"",CHAR(34)&amp;"cl_"&amp;BM15&amp;CHAR(34)&amp;",","")</f>
        <v>"cl_GRE",</v>
      </c>
      <c r="GV15" s="48" t="str">
        <f>IF(BN15&lt;&gt;"",CHAR(34)&amp;"cl_"&amp;BN15&amp;CHAR(34)&amp;",","")</f>
        <v>"cl_RED",</v>
      </c>
      <c r="GW15" s="48" t="str">
        <f>IF(BO15&lt;&gt;"",CHAR(34)&amp;"cl_"&amp;BO15&amp;CHAR(34)&amp;",","")</f>
        <v>"cl_WHI",</v>
      </c>
      <c r="GX15" s="48" t="str">
        <f>IF(BP15&lt;&gt;"",CHAR(34)&amp;"cl_"&amp;BP15&amp;CHAR(34)&amp;",","")</f>
        <v>"cl_BLU",</v>
      </c>
      <c r="GY15" s="48" t="str">
        <f>IF(BQ15&lt;&gt;"",CHAR(34)&amp;"cl_"&amp;BQ15&amp;CHAR(34)&amp;",","")</f>
        <v>"cl_BLA",</v>
      </c>
      <c r="GZ15" s="48" t="str">
        <f>IF(BR15&lt;&gt;"",CHAR(34)&amp;"cl_"&amp;BR15&amp;CHAR(34)&amp;",","")</f>
        <v/>
      </c>
      <c r="HA15" s="48" t="str">
        <f>IF(BS15&lt;&gt;"",CHAR(34)&amp;"cl_"&amp;BS15&amp;CHAR(34)&amp;",","")</f>
        <v/>
      </c>
      <c r="HB15" s="48" t="str">
        <f>IF(BT15&lt;&gt;"",CHAR(34)&amp;"cl_"&amp;BT15&amp;CHAR(34)&amp;",","")</f>
        <v/>
      </c>
      <c r="HC15" s="48" t="str">
        <f>SUBSTITUTE("["&amp;_xlfn.CONCAT(GT15:HB15)&amp;"]",",]","]")</f>
        <v>["cl_YEL","cl_GRE","cl_RED","cl_WHI","cl_BLU","cl_BLA"]</v>
      </c>
      <c r="HE15" s="71"/>
      <c r="HF15" s="72" t="str">
        <f>"{couname:"&amp;CT15&amp;(IF(HK15&lt;&gt;"",",subtype:"&amp;CHAR(34)&amp;HK15&amp;CHAR(34),""))&amp;",year:"&amp;HJ15&amp;",region:"&amp;CU15&amp;",Colors:"&amp;HC15&amp;",Items:"&amp;GS15&amp;",Flag:"&amp;CV15&amp;",HDFlag:"&amp;CHAR(34)&amp;E15&amp;CHAR(34)&amp;",type:"&amp;GP15&amp;", describe: "&amp;HH15&amp;", isnew:"&amp;CHAR(34)&amp;F15&amp;CHAR(34)&amp;", links: "&amp;HL15&amp;"},"</f>
        <v>{couname:"[CAN] Saskatchewan",year:"1969 ",region:"rgn_North America",Colors:["cl_YEL","cl_GRE","cl_RED","cl_WHI","cl_BLU","cl_BLA"],Items:["5+Colo","lets12","startS","with_w","year19","allhor","2Bands","Horizo","Animal","Plants","Canton","001GRE","003YEL","myrEQ","NoStar"],Flag:"https://upload.wikimedia.org/wikipedia/commons/thumb/b/bb/Flag_of_Saskatchewan.svg/640px-Flag_of_Saskatchewan.svg.png",HDFlag:"https://upload.wikimedia.org/wikipedia/commons/thumb/b/bb/Flag_of_Saskatchewan.svg/2560px-Flag_of_Saskatchewan.svg.png",type:"Province", describe: "\nYellow represents the grain fields in the southern portion of the province where as the green represents the northern forested areas.\nThe western red lily in the fly of the flag is the provincial flower.", isnew:".", links: "https://en.wikipedia.org/wiki/Flag_of_Saskatchewan"},</v>
      </c>
      <c r="HG15" s="73" t="str">
        <f>"{couname:"&amp;CT15&amp;(IF(HK15&lt;&gt;"",",subtype:"&amp;CHAR(34)&amp;HK15&amp;CHAR(34),""))&amp;",year:"&amp;HJ15&amp;",region:"&amp;CU15&amp;",Colors:"&amp;HC15&amp;",Items:"&amp;GS15&amp;",Flag:"&amp;CV15&amp;",HDFlag:"&amp;CHAR(34)&amp;E15&amp;CHAR(34)&amp;",type:"&amp;GP15&amp;", describe: "&amp;HI15&amp;", links: "&amp;HL15&amp;"},"</f>
        <v>{couname:"[CAN] Saskatchewan",year:"1969 ",region:"rgn_North America",Colors:["cl_YEL","cl_GRE","cl_RED","cl_WHI","cl_BLU","cl_BLA"],Items:["5+Colo","lets12","startS","with_w","year19","allhor","2Bands","Horizo","Animal","Plants","Canton","001GRE","003YEL","myrEQ","NoStar"],Flag:"https://upload.wikimedia.org/wikipedia/commons/thumb/b/bb/Flag_of_Saskatchewan.svg/640px-Flag_of_Saskatchewan.svg.png",HDFlag:"https://upload.wikimedia.org/wikipedia/commons/thumb/b/bb/Flag_of_Saskatchewan.svg/2560px-Flag_of_Saskatchewan.svg.png",type:"Province", describe: "\nYellow represents the grain fields in the southern portion of the province where as the green represents the northern forested areas.\nThe western red lily in the fly of the flag is the provincial flower.", links: "https://en.wikipedia.org/wiki/Flag_of_Saskatchewan"},</v>
      </c>
      <c r="HH15" s="48" t="str">
        <f>IF(P15&lt;&gt;"",CHAR(34)&amp;"\n"&amp;P15&amp;CHAR(34),CHAR(34)&amp;CHAR(34))</f>
        <v>"\nYellow represents the grain fields in the southern portion of the province where as the green represents the northern forested areas.\nThe western red lily in the fly of the flag is the provincial flower."</v>
      </c>
      <c r="HI15" s="48" t="str">
        <f>IF(J15=0,CHAR(34)&amp;CHAR(34),HH15)</f>
        <v>"\nYellow represents the grain fields in the southern portion of the province where as the green represents the northern forested areas.\nThe western red lily in the fly of the flag is the provincial flower."</v>
      </c>
      <c r="HJ15" s="48" t="str">
        <f>CHAR(34)&amp;O15&amp;CHAR(34)</f>
        <v>"1969 "</v>
      </c>
      <c r="HL15" s="48" t="str">
        <f>CHAR(34)&amp;I15&amp;CHAR(34)</f>
        <v>"https://en.wikipedia.org/wiki/Flag_of_Saskatchewan"</v>
      </c>
      <c r="HM15" s="72"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{"couname":"[CAN] Saskatchewan","year":"1969 ","region":"rgn_North America","Colors":["cl_YEL","cl_GRE","cl_RED","cl_WHI","cl_BLU","cl_BLA"],"Items":["5+Colo","lets12","startS","with_w","year19","allhor","2Bands","Horizo","Animal","Plants","Canton","001GRE","003YEL","myrEQ","NoStar"],"Flag":"https://upload.wikimedia.org/wikipedia/commons/thumb/b/bb/Flag_of_Saskatchewan.svg/640px-Flag_of_Saskatchewan.svg.png","HDFlag":"https://upload.wikimedia.org/wikipedia/commons/thumb/b/bb/Flag_of_Saskatchewan.svg/2560px-Flag_of_Saskatchewan.svg.png","type":"Province", "describe": "\nYellow represents the grain fields in the southern portion of the province where as the green represents the northern forested areas.\nThe western red lily in the fly of the flag is the provincial flower.", "isnew": ".", "links": "https://en.wikipedia.org/wiki/Flag_of_Saskatchewan"},</v>
      </c>
      <c r="HN15" s="74"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{"couname":"[CAN] Saskatchewan","year":"1969 ","region":"rgn_North America","Colors":["cl_YEL","cl_GRE","cl_RED","cl_WHI","cl_BLU","cl_BLA"],"Items":["5+Colo","lets12","startS","with_w","year19","allhor","2Bands","Horizo","Animal","Plants","Canton","001GRE","003YEL","myrEQ","NoStar"],"Flag":"https://upload.wikimedia.org/wikipedia/commons/thumb/b/bb/Flag_of_Saskatchewan.svg/640px-Flag_of_Saskatchewan.svg.png","HDFlag":"https://upload.wikimedia.org/wikipedia/commons/thumb/b/bb/Flag_of_Saskatchewan.svg/2560px-Flag_of_Saskatchewan.svg.png","type":"Province", "describe": "\nYellow represents the grain fields in the southern portion of the province where as the green represents the northern forested areas.\nThe western red lily in the fly of the flag is the provincial flower.", "isnew": ".", "links": "https://en.wikipedia.org/wiki/Flag_of_Saskatchewan"},</v>
      </c>
      <c r="HO15" s="75"/>
      <c r="HP15" s="48" t="str" cm="1">
        <f t="array" ref="HP15">IF(_xlfn.TEXTJOIN(", ", TRUE, IF(ISNUMBER(SEARCH("BLA", BL15:BT15)), COLUMN(BL15:BT15) - COLUMN(BL15) + 1, ""))&lt;&gt;"","BLA","")</f>
        <v>BLA</v>
      </c>
      <c r="HQ15" s="48" t="str" cm="1">
        <f t="array" ref="HQ15">IF(_xlfn.TEXTJOIN(", ", TRUE, IF(ISNUMBER(SEARCH("BLU", BL15:BT15)), COLUMN(BL15:BT15) - COLUMN(BL15) + 1, ""))&lt;&gt;"","BLU","")</f>
        <v>BLU</v>
      </c>
      <c r="HR15" s="48" t="str" cm="1">
        <f t="array" ref="HR15">IF(_xlfn.TEXTJOIN(", ", TRUE, IF(ISNUMBER(SEARCH("GRE", BL15:BT15)), COLUMN(BL15:BT15) - COLUMN(BL15) + 1, ""))&lt;&gt;"","GRE","")</f>
        <v>GRE</v>
      </c>
      <c r="HS15" s="48" t="str" cm="1">
        <f t="array" ref="HS15">IF(_xlfn.TEXTJOIN(", ", TRUE, IF(ISNUMBER(SEARCH("RED", BL15:BT15)), COLUMN(BL15:BT15) - COLUMN(BL15) + 1, ""))&lt;&gt;"","RED","")</f>
        <v>RED</v>
      </c>
      <c r="HT15" s="48" t="str" cm="1">
        <f t="array" ref="HT15">IF(_xlfn.TEXTJOIN(", ", TRUE, IF(ISNUMBER(SEARCH("YEL", BL15:BT15)), COLUMN(BL15:BT15) - COLUMN(BL15) + 1, ""))&lt;&gt;"","YEL","")</f>
        <v>YEL</v>
      </c>
      <c r="HU15" s="48" t="str" cm="1">
        <f t="array" ref="HU15">IF(_xlfn.TEXTJOIN(", ", TRUE, IF(ISNUMBER(SEARCH("ORA", BL15:BT15)), COLUMN(BL15:BT15) - COLUMN(BL15) + 1, ""))&lt;&gt;"","ORA","")</f>
        <v/>
      </c>
      <c r="HV15" s="48" t="str" cm="1">
        <f t="array" ref="HV15">IF(_xlfn.TEXTJOIN(", ", TRUE, IF(ISNUMBER(SEARCH("BRO", BL15:BT15)), COLUMN(BL15:BT15) - COLUMN(BL15) + 1, ""))&lt;&gt;"","BRO","")</f>
        <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L15" s="48">
        <f>SUM(IC15:IK15)</f>
        <v>0</v>
      </c>
      <c r="IM15" s="45">
        <f>COUNTIF(IC15:IK15,"&gt;0")-CG15</f>
        <v>-6</v>
      </c>
      <c r="IN15" s="78" t="str">
        <f>"http://mkweb.bcgsc.ca/color-summarizer/?url="&amp;D15&amp;"&amp;precision=low&amp;num_clusters="&amp;CG15&amp;"&amp;text=1"</f>
        <v>http://mkweb.bcgsc.ca/color-summarizer/?url=https://upload.wikimedia.org/wikipedia/commons/thumb/b/bb/Flag_of_Saskatchewan.svg/640px-Flag_of_Saskatchewan.svg.png&amp;precision=low&amp;num_clusters=6&amp;text=1</v>
      </c>
      <c r="IO15" s="48" t="str">
        <f>IF(HP15&lt;&gt;"",CHAR(34)&amp;"black"&amp;CHAR(34),"")</f>
        <v>"black"</v>
      </c>
      <c r="IP15" s="48" t="str">
        <f>IF(HQ15&lt;&gt;"",CHAR(34)&amp;"blue"&amp;CHAR(34),"")</f>
        <v>"blue"</v>
      </c>
      <c r="IQ15" s="48" t="str">
        <f>IF(HR15&lt;&gt;"",CHAR(34)&amp;"green"&amp;CHAR(34),"")</f>
        <v>"green"</v>
      </c>
      <c r="IR15" s="48" t="str">
        <f>IF(HS15&lt;&gt;"",CHAR(34)&amp;"red"&amp;CHAR(34),"")</f>
        <v>"red"</v>
      </c>
      <c r="IS15" s="48" t="str">
        <f>IF(HT15&lt;&gt;"",CHAR(34)&amp;"yellow"&amp;CHAR(34),"")</f>
        <v>"yellow"</v>
      </c>
      <c r="IT15" s="48" t="str">
        <f>IF(HU15&lt;&gt;"",CHAR(34)&amp;"orange"&amp;CHAR(34),"")</f>
        <v/>
      </c>
      <c r="IU15" s="48" t="str">
        <f>IF(HV15&lt;&gt;"",CHAR(34)&amp;"brown"&amp;CHAR(34),"")</f>
        <v/>
      </c>
      <c r="IV15" s="48" t="str">
        <f>IF(HW15&lt;&gt;"",CHAR(34)&amp;"purple"&amp;CHAR(34),"")</f>
        <v/>
      </c>
      <c r="IW15" s="48" t="str">
        <f>IF(HX15&lt;&gt;"",CHAR(34)&amp;"white"&amp;CHAR(34),"")</f>
        <v>"white"</v>
      </c>
      <c r="IX15" s="48" t="str">
        <f>"{"&amp;CHAR(34)&amp;"url"&amp;CHAR(34)&amp;":"&amp;CHAR(34)&amp;IN15&amp;CHAR(34)&amp;","&amp;CHAR(34)&amp;"name"&amp;CHAR(34)&amp;":"&amp;CHAR(34)&amp;A15&amp;CHAR(34)&amp;"},"</f>
        <v>{"url":"http://mkweb.bcgsc.ca/color-summarizer/?url=https://upload.wikimedia.org/wikipedia/commons/thumb/b/bb/Flag_of_Saskatchewan.svg/640px-Flag_of_Saskatchewan.svg.png&amp;precision=low&amp;num_clusters=6&amp;text=1","name":"[CAN] Saskatchewan"},</v>
      </c>
      <c r="IY15" s="48">
        <v>365</v>
      </c>
    </row>
    <row r="16" spans="1:259" s="48" customFormat="1" ht="38.4" customHeight="1" thickBot="1" x14ac:dyDescent="0.35">
      <c r="A16" s="79" t="s">
        <v>1894</v>
      </c>
      <c r="B16" s="40" t="e" vm="35">
        <v>#VALUE!</v>
      </c>
      <c r="C16" s="41">
        <v>2</v>
      </c>
      <c r="D16" s="42" t="s">
        <v>1895</v>
      </c>
      <c r="E16" s="43" t="s">
        <v>1896</v>
      </c>
      <c r="F16" s="44" t="s">
        <v>163</v>
      </c>
      <c r="G16" s="45">
        <f>COUNTIF($A$1:$A$8323,A16)</f>
        <v>1</v>
      </c>
      <c r="H16" s="46"/>
      <c r="I16" s="47" t="s">
        <v>1897</v>
      </c>
      <c r="J16" s="48" t="str">
        <f>""</f>
        <v/>
      </c>
      <c r="K16" s="49"/>
      <c r="L16" s="50"/>
      <c r="M16" s="50"/>
      <c r="N16" s="51" t="s">
        <v>231</v>
      </c>
      <c r="O16" s="52" t="s">
        <v>183</v>
      </c>
      <c r="P16" s="53" t="s">
        <v>1898</v>
      </c>
      <c r="Q16" s="54">
        <v>1</v>
      </c>
      <c r="R16" s="55" t="s">
        <v>231</v>
      </c>
      <c r="S16" s="56">
        <v>3</v>
      </c>
      <c r="T16" s="57" t="s">
        <v>164</v>
      </c>
      <c r="U16" s="58" t="s">
        <v>165</v>
      </c>
      <c r="V16" s="58" t="s">
        <v>164</v>
      </c>
      <c r="W16" s="58" t="s">
        <v>165</v>
      </c>
      <c r="X16" s="58" t="s">
        <v>165</v>
      </c>
      <c r="Y16" s="58" t="s">
        <v>165</v>
      </c>
      <c r="Z16" s="58" t="s">
        <v>164</v>
      </c>
      <c r="AA16" s="58" t="s">
        <v>165</v>
      </c>
      <c r="AB16" s="58" t="s">
        <v>164</v>
      </c>
      <c r="AC16" s="58" t="s">
        <v>164</v>
      </c>
      <c r="AD16" s="58" t="s">
        <v>164</v>
      </c>
      <c r="AE16" s="58" t="s">
        <v>164</v>
      </c>
      <c r="AF16" s="59" t="s">
        <v>164</v>
      </c>
      <c r="AG16" s="59" t="s">
        <v>165</v>
      </c>
      <c r="AH16" s="59" t="s">
        <v>165</v>
      </c>
      <c r="AI16" s="59" t="s">
        <v>164</v>
      </c>
      <c r="AJ16" s="59" t="s">
        <v>164</v>
      </c>
      <c r="AK16" s="59" t="s">
        <v>164</v>
      </c>
      <c r="AL16" s="59" t="s">
        <v>165</v>
      </c>
      <c r="AM16" s="59" t="s">
        <v>165</v>
      </c>
      <c r="AN16" s="59" t="s">
        <v>164</v>
      </c>
      <c r="AO16" s="59" t="s">
        <v>164</v>
      </c>
      <c r="AP16" s="59" t="s">
        <v>164</v>
      </c>
      <c r="AQ16" s="59" t="s">
        <v>164</v>
      </c>
      <c r="AR16" s="59" t="s">
        <v>164</v>
      </c>
      <c r="AS16" s="59" t="s">
        <v>164</v>
      </c>
      <c r="AT16" s="60">
        <v>0</v>
      </c>
      <c r="AU16" s="59" t="s">
        <v>213</v>
      </c>
      <c r="AV16" s="59" t="str">
        <f>IF(LEFT(A16,1)="[",LEFT(A16,5)&amp;AU16&amp;A16,"")</f>
        <v>[CAN]Territory[CAN] Yukon</v>
      </c>
      <c r="AW16" s="59" t="str">
        <f>C16&amp;H16&amp;A16</f>
        <v>2[CAN] Yukon</v>
      </c>
      <c r="AX16" s="61"/>
      <c r="AY16" s="61"/>
      <c r="AZ16" s="62"/>
      <c r="BA16" s="62"/>
      <c r="BB16" s="62"/>
      <c r="BC16" s="63"/>
      <c r="BD16" s="64" t="s">
        <v>168</v>
      </c>
      <c r="BE16" s="47"/>
      <c r="BF16" s="64" t="s">
        <v>153</v>
      </c>
      <c r="BG16" s="64" t="s">
        <v>159</v>
      </c>
      <c r="BH16" s="64" t="s">
        <v>152</v>
      </c>
      <c r="BI16" s="64"/>
      <c r="BJ16" s="64"/>
      <c r="BK16" s="47"/>
      <c r="BL16" s="64" t="s">
        <v>153</v>
      </c>
      <c r="BM16" s="64" t="s">
        <v>159</v>
      </c>
      <c r="BN16" s="64" t="s">
        <v>152</v>
      </c>
      <c r="BO16" s="64" t="s">
        <v>151</v>
      </c>
      <c r="BP16" s="64" t="s">
        <v>154</v>
      </c>
      <c r="BQ16" s="64" t="s">
        <v>155</v>
      </c>
      <c r="BR16" s="64" t="s">
        <v>157</v>
      </c>
      <c r="BS16" s="64" t="s">
        <v>158</v>
      </c>
      <c r="BT16" s="64"/>
      <c r="BU16" s="65"/>
      <c r="BV16" s="66"/>
      <c r="BW16" s="66">
        <v>0</v>
      </c>
      <c r="BX16" s="47"/>
      <c r="CB16" s="6"/>
      <c r="CC16" s="6"/>
      <c r="CD16" s="67">
        <v>0</v>
      </c>
      <c r="CE16" s="67">
        <v>0</v>
      </c>
      <c r="CF16" s="67" t="e">
        <v>#REF!</v>
      </c>
      <c r="CG16" s="68" cm="1">
        <f t="array" ref="CG16">SUMPRODUCT(--(LEN(TRIM(BL16:BT16))&gt;0))</f>
        <v>8</v>
      </c>
      <c r="CH16" s="59" t="str">
        <f>IF(CG16=2,"y","n")</f>
        <v>n</v>
      </c>
      <c r="CI16" s="59" t="str">
        <f>IF(CG16=3,"y","n")</f>
        <v>n</v>
      </c>
      <c r="CJ16" s="59" t="str">
        <f>IF(CG16=4,"y","n")</f>
        <v>n</v>
      </c>
      <c r="CK16" s="59" t="str">
        <f>IF(CG16&gt;4,"y","n")</f>
        <v>y</v>
      </c>
      <c r="CL16" s="59" t="str">
        <f>IF(S16=0,"y","n")</f>
        <v>n</v>
      </c>
      <c r="CM16" s="59" t="str">
        <f>IF(S16=2,"y","n")</f>
        <v>n</v>
      </c>
      <c r="CN16" s="59" t="str">
        <f>IF(S16=3,"y","n")</f>
        <v>y</v>
      </c>
      <c r="CO16" s="59" t="str">
        <f>IF(S16&gt;=4,"y","n")</f>
        <v>n</v>
      </c>
      <c r="CP16" s="59" t="str">
        <f>IF(AT16=0,"y","n")</f>
        <v>y</v>
      </c>
      <c r="CQ16" s="59" t="str">
        <f>IF(AT16=1,"y","n")</f>
        <v>n</v>
      </c>
      <c r="CR16" s="59" t="str">
        <f>IF(AT16=2,"y","n")</f>
        <v>n</v>
      </c>
      <c r="CS16" s="59" t="str">
        <f>IF(AT16&gt;=3,"y","n")</f>
        <v>n</v>
      </c>
      <c r="CT16" s="69" t="str">
        <f>CHAR(34)&amp;A16&amp;CHAR(34)</f>
        <v>"[CAN] Yukon"</v>
      </c>
      <c r="CU16" s="70" t="str">
        <f>CHAR(34)&amp;"rgn_"&amp;R16&amp;CHAR(34)</f>
        <v>"rgn_North America"</v>
      </c>
      <c r="CV16" s="48" t="str">
        <f>CHAR(34)&amp;D16&amp;CHAR(34)</f>
        <v>"https://upload.wikimedia.org/wikipedia/commons/thumb/6/69/Flag_of_Yukon.svg/640px-Flag_of_Yukon.svg.png"</v>
      </c>
      <c r="CW16" s="48" t="str">
        <f>IF(CH16="y",CHAR(34)&amp;CH$1&amp;CHAR(34)&amp;",","")</f>
        <v/>
      </c>
      <c r="CX16" s="48" t="str">
        <f>IF(CI16="y",CHAR(34)&amp;CI$1&amp;CHAR(34)&amp;",","")</f>
        <v/>
      </c>
      <c r="CY16" s="48" t="str">
        <f>IF(CJ16="y",CHAR(34)&amp;CJ$1&amp;CHAR(34)&amp;",","")</f>
        <v/>
      </c>
      <c r="CZ16" s="48" t="str">
        <f>IF(CK16="y",CHAR(34)&amp;CK$1&amp;CHAR(34)&amp;",","")</f>
        <v>"5+Colo",</v>
      </c>
      <c r="DA16" s="48" t="str">
        <f>IF(Q16&gt;1,CHAR(34)&amp;"words2"&amp;CHAR(34)&amp;",","")</f>
        <v/>
      </c>
      <c r="DB16" s="48" t="str">
        <f>IF(Q16&gt;2,CHAR(34)&amp;"words3"&amp;CHAR(34)&amp;",","")</f>
        <v/>
      </c>
      <c r="DC16" s="48" t="str">
        <f>IF(Q16=2,CHAR(34)&amp;"exact2"&amp;CHAR(34)&amp;",","")</f>
        <v/>
      </c>
      <c r="DD16" s="48" t="str">
        <f>IF(LEN(CHAR(34)&amp;"lets"&amp;LEN(SUBSTITUTE(SUBSTITUTE(IFERROR(TRIM(SUBSTITUTE(SUBSTITUTE(SUBSTITUTE(IFERROR(TRIM(SUBSTITUTE(A16,MID(A16,FIND("(",A16),FIND(")",A16)-FIND("(",A16)+1),"")),A16),"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",""),"-",""))&amp;CHAR(34)&amp;",")=9,CHAR(34)&amp;"lets"&amp;LEN(SUBSTITUTE(SUBSTITUTE(IFERROR(TRIM(SUBSTITUTE(SUBSTITUTE(SUBSTITUTE(IFERROR(TRIM(SUBSTITUTE(A16,MID(A16,FIND("(",A16),FIND(")",A16)-FIND("(",A16)+1),"")),A16),"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",""),"-",""))&amp;CHAR(34)&amp;",",CHAR(34)&amp;"lets0"&amp;LEN(SUBSTITUTE(SUBSTITUTE(IFERROR(TRIM(SUBSTITUTE(SUBSTITUTE(SUBSTITUTE(IFERROR(TRIM(SUBSTITUTE(A16,MID(A16,FIND("(",A16),FIND(")",A16)-FIND("(",A16)+1),"")),A16),"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f>
        <v>"lets05",</v>
      </c>
      <c r="DE16" s="48" t="str">
        <f>IFERROR(CHAR(34)&amp;"start"&amp;LEFT(TRIM(SUBSTITUTE(SUBSTITUTE(TRIM(SUBSTITUTE(SUBSTITUTE(A16, MID(A16, FIND("[", A16), FIND("]", A16) - FIND("[", A16) + 1), ""), "  ", " ")), MID(TRIM(SUBSTITUTE(SUBSTITUTE(A16, MID(A16, FIND("[", A16), FIND("]", A16) - FIND("[", A16) + 1), ""), "  ", " ")), FIND("[", TRIM(SUBSTITUTE(SUBSTITUTE(A16, MID(A16, FIND("[", A16), FIND("]", A16) - FIND("[", A16) + 1), ""), "  ", " "))), FIND("]", TRIM(SUBSTITUTE(SUBSTITUTE(A16, MID(A16, FIND("[", A16), FIND("]", A16) - FIND("[", A16) + 1), ""), "  ", " "))) - FIND("[", TRIM(SUBSTITUTE(SUBSTITUTE(A16, MID(A16, FIND("[", A16), FIND("]", A16) - FIND("[", A16) + 1), ""), "  ", " "))) + 1), ""), "  ", " ")),1)&amp;CHAR(34)&amp;",",CHAR(34)&amp;"start"&amp;IFERROR(LEFT(SUBSTITUTE(A16,"["&amp;MID(A16,FIND("[",A16)+1,FIND("]",A16)-FIND("[",A16)-1)&amp;"] ",""),1),LEFT(A16,1))&amp;CHAR(34)&amp;",")</f>
        <v>"startY",</v>
      </c>
      <c r="DF16" s="48" t="str">
        <f>IFERROR(IF(SEARCH("tan",A16)&gt;0,CHAR(34)&amp;"withtn"&amp;CHAR(34)&amp;",",""),"")</f>
        <v/>
      </c>
      <c r="DG16" s="48" t="str">
        <f>IFERROR(IF(SEARCH("q",A16)&gt;0,CHAR(34)&amp;"with_q"&amp;CHAR(34)&amp;",",""),"")</f>
        <v/>
      </c>
      <c r="DH16" s="48" t="str">
        <f>IFERROR(IF(SEARCH("v",A16)&gt;0,CHAR(34)&amp;"with_v"&amp;CHAR(34)&amp;",",""),"")</f>
        <v/>
      </c>
      <c r="DI16" s="48" t="str">
        <f>IFERROR(IF(SEARCH("w",A16)&gt;0,CHAR(34)&amp;"with_w"&amp;CHAR(34)&amp;",",""),"")</f>
        <v/>
      </c>
      <c r="DJ16" s="48" t="str">
        <f>IFERROR(IF(SEARCH("y",A16)&gt;0,CHAR(34)&amp;"with_y"&amp;CHAR(34)&amp;",",""),"")</f>
        <v>"with_y",</v>
      </c>
      <c r="DK16" s="48" t="str">
        <f>IFERROR(IF(SEARCH("z",A16)&gt;0,CHAR(34)&amp;"with_z"&amp;CHAR(34)&amp;",",""),"")</f>
        <v/>
      </c>
      <c r="DL16" s="48" t="str">
        <f>IF(CG16=2, CHAR(34) &amp; _xlfn.TEXTJOIN("", TRUE, _xlfn._xlws.SORT(HP16:HX16)) &amp; CHAR(34) &amp; ",", "")</f>
        <v/>
      </c>
      <c r="DM16" s="48" t="str" cm="1">
        <f t="array" ref="DM16">IF(CG16=3,CHAR(34) &amp; _xlfn.TEXTJOIN("", TRUE, RIGHT(HP16:HX16, 2)) &amp; CHAR(34) &amp; ",", "")</f>
        <v/>
      </c>
      <c r="DN16" s="48" t="str">
        <f>IF(AND(ISNUMBER(SEARCH("18", O16)), ISERROR(SEARCH("1918", O16)), ISERROR(SEARCH("2018", O16))), CHAR(34) &amp; "year18" &amp; CHAR(34) &amp; ",", "")</f>
        <v/>
      </c>
      <c r="DO16" s="48" t="str">
        <f>IF(AND(ISNUMBER(SEARCH("19", O16)), ISERROR(SEARCH("1819", O16)),  ISERROR(SEARCH("1219", O16)),ISERROR(SEARCH("1119", O16)),ISERROR(SEARCH("1190", O16)),ISERROR(SEARCH("2019", O16))), CHAR(34) &amp; "year19" &amp; CHAR(34) &amp; ",", "")</f>
        <v>"year19",</v>
      </c>
      <c r="DP16" s="6" t="str">
        <f>IF(AND(ISNUMBER(SEARCH("20", O16)), ISERROR(SEARCH("1920", O16))), CHAR(34)&amp;"year00"&amp;CHAR(34)&amp;",", "")</f>
        <v/>
      </c>
      <c r="DQ16" s="6" t="str">
        <f>IF(CC16="y",CHAR(34)&amp;"soviet"&amp;CHAR(34)&amp;",","")</f>
        <v/>
      </c>
      <c r="DR16" s="6" t="str">
        <f>IF(BY16="y",CHAR(34)&amp;"dgband"&amp;CHAR(34)&amp;",","")</f>
        <v/>
      </c>
      <c r="DS16" s="6" t="str">
        <f>IF(W16="y",IF(AND(V16="n",BY16&lt;&gt;"y"),CHAR(34)&amp;"allver"&amp;CHAR(34)&amp;",",""),"")</f>
        <v>"allver",</v>
      </c>
      <c r="DT16" s="6" t="str">
        <f>IF(V16="y",IF(AND(W16="n",BY16&lt;&gt;"y"),CHAR(34)&amp;"allhor"&amp;CHAR(34)&amp;",",""),"")</f>
        <v/>
      </c>
      <c r="DU16" s="6" t="str">
        <f>IF(BY16="y",IF(AND(W16="n",V16="n"),CHAR(34)&amp;"alldia"&amp;CHAR(34)&amp;",",""),"")</f>
        <v/>
      </c>
      <c r="DV16" s="48" t="str">
        <f>IF(IA16&lt;&gt;"",(IF(IA16="y",CHAR(34)&amp;"largec"&amp;CHAR(34)&amp;",",CHAR(34)&amp;"smallc"&amp;CHAR(34)&amp;",")),"")</f>
        <v>"smallc",</v>
      </c>
      <c r="DW16" s="48" t="str">
        <f>IF(CL16="y",CHAR(34)&amp;CL$1&amp;CHAR(34)&amp;",","")</f>
        <v/>
      </c>
      <c r="DX16" s="48" t="str">
        <f>IF(CM16="y",CHAR(34)&amp;CM$1&amp;CHAR(34)&amp;",","")</f>
        <v/>
      </c>
      <c r="DY16" s="48" t="str">
        <f>IF(CN16="y",CHAR(34)&amp;CN$1&amp;CHAR(34)&amp;",","")</f>
        <v>"3Bands",</v>
      </c>
      <c r="DZ16" s="48" t="str">
        <f>IF(CO16="y",CHAR(34)&amp;CO$1&amp;CHAR(34)&amp;",","")</f>
        <v/>
      </c>
      <c r="EA16" s="48" t="str">
        <f>IF(T16="y",CHAR(34)&amp;T$1&amp;CHAR(34)&amp;",","")</f>
        <v/>
      </c>
      <c r="EB16" s="48" t="str">
        <f>IF(U16="y",CHAR(34)&amp;U$1&amp;CHAR(34)&amp;",","")</f>
        <v>"Crosse",</v>
      </c>
      <c r="EC16" s="48" t="str">
        <f>IF(V16="y",CHAR(34)&amp;V$1&amp;CHAR(34)&amp;",","")</f>
        <v/>
      </c>
      <c r="ED16" s="48" t="str">
        <f>IF(W16="y",CHAR(34)&amp;W$1&amp;CHAR(34)&amp;",","")</f>
        <v>"Vertic",</v>
      </c>
      <c r="EE16" s="48" t="str">
        <f>IF(X16="y",CHAR(34)&amp;X$1&amp;CHAR(34)&amp;",","")</f>
        <v>"Circle",</v>
      </c>
      <c r="EF16" s="48" t="str">
        <f>IF(AND(Y16&lt;&gt;"n",Y16&lt;&gt;""),CHAR(34)&amp;Y$1&amp;CHAR(34)&amp;",","")</f>
        <v>"Animal",</v>
      </c>
      <c r="EG16" s="48" t="str">
        <f>IF(Z16="y",CHAR(34)&amp;Z$1&amp;CHAR(34)&amp;",","")</f>
        <v/>
      </c>
      <c r="EH16" s="48" t="str">
        <f>IF(AA16="y",CHAR(34)&amp;AA$1&amp;CHAR(34)&amp;",","")</f>
        <v>"Plants",</v>
      </c>
      <c r="EI16" s="48" t="str">
        <f>IF(AB16="y",CHAR(34)&amp;AB$1&amp;CHAR(34)&amp;",","")</f>
        <v/>
      </c>
      <c r="EJ16" s="48" t="str">
        <f>IF(AC16="y",CHAR(34)&amp;AC$1&amp;CHAR(34)&amp;",","")</f>
        <v/>
      </c>
      <c r="EK16" s="48" t="str">
        <f>IF(AD16="y",CHAR(34)&amp;AD$1&amp;CHAR(34)&amp;",","")</f>
        <v/>
      </c>
      <c r="EL16" s="48" t="str">
        <f>IF(AE16="y",CHAR(34)&amp;AE$1&amp;CHAR(34)&amp;",","")</f>
        <v/>
      </c>
      <c r="EM16" s="48" t="str">
        <f>IF(AF16="y",CHAR(34)&amp;AF$1&amp;CHAR(34)&amp;",","")</f>
        <v/>
      </c>
      <c r="EN16" s="48" t="str">
        <f>IF(AG16="y",CHAR(34)&amp;AG$1&amp;CHAR(34)&amp;",","")</f>
        <v>"Unequa",</v>
      </c>
      <c r="EO16" s="48" t="str">
        <f>IF(AH16="y",CHAR(34)&amp;AH$1&amp;CHAR(34)&amp;",","")</f>
        <v>"Center",</v>
      </c>
      <c r="EP16" s="48" t="str">
        <f>IF(AI16="y",CHAR(34)&amp;AI$1&amp;CHAR(34)&amp;",","")</f>
        <v/>
      </c>
      <c r="EQ16" s="48" t="str">
        <f>IF(AJ16="y",CHAR(34)&amp;AJ$1&amp;CHAR(34)&amp;",","")</f>
        <v/>
      </c>
      <c r="ER16" s="48" t="str">
        <f>IF(AK16="y",CHAR(34)&amp;AK$1&amp;CHAR(34)&amp;",","")</f>
        <v/>
      </c>
      <c r="ES16" s="48" t="str">
        <f>IF(AL16="y",CHAR(34)&amp;AL$1&amp;CHAR(34)&amp;",","")</f>
        <v>"Wavess",</v>
      </c>
      <c r="ET16" s="48" t="str">
        <f>IF(AM16="y",CHAR(34)&amp;AM$1&amp;CHAR(34)&amp;",","")</f>
        <v>"Geogrh",</v>
      </c>
      <c r="EU16" s="48" t="str">
        <f>IF(AN16="y",CHAR(34)&amp;AN$1&amp;CHAR(34)&amp;",","")</f>
        <v/>
      </c>
      <c r="EV16" s="48" t="str">
        <f>IF(AO16="y",CHAR(34)&amp;AO$1&amp;CHAR(34)&amp;",","")</f>
        <v/>
      </c>
      <c r="EW16" s="48" t="str">
        <f>IF(AP16="y",CHAR(34)&amp;AP$1&amp;CHAR(34)&amp;",","")</f>
        <v/>
      </c>
      <c r="EX16" s="48" t="str">
        <f>IF(AQ16="y",CHAR(34)&amp;AQ$1&amp;CHAR(34)&amp;",","")</f>
        <v/>
      </c>
      <c r="EY16" s="48" t="str">
        <f>IF(AR16="y",CHAR(34)&amp;AR$1&amp;CHAR(34)&amp;",","")</f>
        <v/>
      </c>
      <c r="EZ16" s="48" t="str">
        <f>IF(AS16="y",CHAR(34)&amp;AS$1&amp;CHAR(34)&amp;",","")</f>
        <v/>
      </c>
      <c r="FA16" s="48" t="str">
        <f>IF(AT16&gt;0,CHAR(34)&amp;"sta"&amp;AZ16&amp;CHAR(34)&amp;",","")</f>
        <v/>
      </c>
      <c r="FB16" s="48" t="str">
        <f>IF(AND(AT16&gt;0,BA16&lt;&gt;""),CHAR(34)&amp;"sta"&amp;BA16&amp;CHAR(34)&amp;",","")</f>
        <v/>
      </c>
      <c r="FC16" s="48" t="str">
        <f>IF(AND(AT16&gt;0,BB16&lt;&gt;""),CHAR(34)&amp;"sta"&amp;BB16&amp;CHAR(34)&amp;",","")</f>
        <v/>
      </c>
      <c r="FD16" s="48" t="str">
        <f>IF(BV16="n",CHAR(34)&amp;"tcWHYE"&amp;CHAR(34)&amp;",",IF(BV16="y",CHAR(34)&amp;FD$1&amp;CHAR(34)&amp;",",""))</f>
        <v/>
      </c>
      <c r="FE16" s="48" t="str">
        <f>IF(COUNTIF(BL16:BT16,"BLU")=0,CHAR(34)&amp;"NO_BLU"&amp;CHAR(34)&amp;",", "")</f>
        <v/>
      </c>
      <c r="FF16" s="48" t="str">
        <f>IF(COUNTIF(BL16:BT16,"WHI")=0,CHAR(34)&amp;"NO_WHI"&amp;CHAR(34)&amp;",", "")</f>
        <v/>
      </c>
      <c r="FG16" s="48" t="str">
        <f>IF(COUNTIF(BL16:BT16,"RED")=0,CHAR(34)&amp;"NO_RED"&amp;CHAR(34)&amp;",", "")</f>
        <v/>
      </c>
      <c r="FH16" s="48" t="str">
        <f>IF(COUNTIF(BL16:BS16,"GRE")=0,CHAR(34)&amp;"NO_GRE"&amp;CHAR(34)&amp;",", "")</f>
        <v/>
      </c>
      <c r="FI16" s="48" t="str">
        <f>IF(COUNTIF(BL16:BT16,"YEL")=0,CHAR(34)&amp;"NO_YEL"&amp;CHAR(34)&amp;",", "")</f>
        <v/>
      </c>
      <c r="FJ16" s="48" t="str">
        <f>IF(COUNTIF(BL16:BT16,"BLA")=0,CHAR(34)&amp;"NO_BLA"&amp;CHAR(34)&amp;",", "")</f>
        <v/>
      </c>
      <c r="FK16" s="48" t="str">
        <f>IF(AND(FH16&lt;&gt;"",FF16&lt;&gt;""),CHAR(34)&amp;"WHGRNO"&amp;CHAR(34)&amp;",","")</f>
        <v/>
      </c>
      <c r="FL16" s="48" t="str">
        <f>IF(AND(FI16&lt;&gt;"",FF16&lt;&gt;""),CHAR(34)&amp;"WHYENO"&amp;CHAR(34)&amp;",","")</f>
        <v/>
      </c>
      <c r="FM16" s="48" t="str">
        <f>IF(AND(FJ16&lt;&gt;"",FF16&lt;&gt;""),CHAR(34)&amp;"BAWHNO"&amp;CHAR(34)&amp;",","")</f>
        <v/>
      </c>
      <c r="FN16" s="48" t="str">
        <f>IF(AND(FE16&lt;&gt;"",FF16&lt;&gt;""),CHAR(34)&amp;"BLWHNO"&amp;CHAR(34)&amp;",","")</f>
        <v/>
      </c>
      <c r="FO16" s="48" t="str">
        <f>IF(AND(FE16&lt;&gt;"",FG16&lt;&gt;""),CHAR(34)&amp;"BLRENO"&amp;CHAR(34)&amp;",","")</f>
        <v/>
      </c>
      <c r="FP16" s="48" t="str">
        <f>IF(AND(FF16&lt;&gt;"",FF16&lt;&gt;""),CHAR(34)&amp;"WHRENO"&amp;CHAR(34)&amp;",","")</f>
        <v/>
      </c>
      <c r="FQ16" s="48" t="str">
        <f>IF(LEN(BF16)=3,CHAR(34)&amp;"001"&amp;BF16&amp;CHAR(34)&amp;",","")</f>
        <v>"001GRE",</v>
      </c>
      <c r="FR16" s="48" t="str">
        <f>IF(LEN(BG16)=3,CHAR(34)&amp;"002"&amp;BG16&amp;CHAR(34)&amp;",","")</f>
        <v>"002WHI",</v>
      </c>
      <c r="FS16" s="48" t="str">
        <f>IF(LEN(BH16)=3,CHAR(34)&amp;"003"&amp;BH16&amp;CHAR(34)&amp;",","")</f>
        <v>"003BLU",</v>
      </c>
      <c r="FT16" s="48" t="str">
        <f>CHAR(34)&amp;"myr"&amp;BD16&amp;CHAR(34)&amp;","</f>
        <v>"myrEQ",</v>
      </c>
      <c r="FU16" s="48" t="str">
        <f>IF(AY16="y",CHAR(34)&amp;"island"&amp;CHAR(34)&amp;",","")</f>
        <v/>
      </c>
      <c r="FV16" s="48" t="str">
        <f>IF(BZ16="y",CHAR(34)&amp;"landlo"&amp;CHAR(34)&amp;",","")</f>
        <v/>
      </c>
      <c r="FW16" s="48" t="str">
        <f>IF(CA16="y",CHAR(34)&amp;"eunion"&amp;CHAR(34)&amp;",","")</f>
        <v/>
      </c>
      <c r="FX16" s="48" t="str">
        <f>SUBSTITUTE(IFERROR(SEARCH("[",A16),IFERROR(IF(AND(CA16&lt;&gt;"y",SEARCH("Europe",R16)&gt;0),CHAR(34)&amp;"noeuni"&amp;CHAR(34)&amp;",",""),"")),"1","")</f>
        <v/>
      </c>
      <c r="FY16" s="48" t="str">
        <f>IFERROR(IF(SEARCH("Arabic",CB16)&gt;0,CHAR(34)&amp;"arabic"&amp;CHAR(34)&amp;",",""),"")</f>
        <v/>
      </c>
      <c r="FZ16" s="48" t="str">
        <f>IFERROR(IF(SEARCH("English",CB16)&gt;0,CHAR(34)&amp;"englis"&amp;CHAR(34)&amp;",",""),"")</f>
        <v/>
      </c>
      <c r="GA16" s="48" t="str">
        <f>IFERROR(IF(SEARCH("French",CB16)&gt;0,CHAR(34)&amp;"french"&amp;CHAR(34)&amp;",",""),"")</f>
        <v/>
      </c>
      <c r="GB16" s="48" t="str">
        <f>IFERROR(IF(SEARCH("Spanish",CB16)&gt;0,CHAR(34)&amp;"spanis"&amp;CHAR(34)&amp;",",""),"")</f>
        <v/>
      </c>
      <c r="GC16" s="48" t="str">
        <f>IFERROR(IF(SEARCH("Portuguese",CB16)&gt;0,CHAR(34)&amp;"portug"&amp;CHAR(34)&amp;",",""),"")</f>
        <v/>
      </c>
      <c r="GD16" s="48" t="str">
        <f>IFERROR(IF(SEARCH("German",CB16)&gt;0,CHAR(34)&amp;"german"&amp;CHAR(34)&amp;",",""),"")</f>
        <v/>
      </c>
      <c r="GE16" s="48" t="str">
        <f>IFERROR(IF(SEARCH("Dutch",CB16)&gt;0,CHAR(34)&amp;"dutchs"&amp;CHAR(34)&amp;",",""),"")</f>
        <v/>
      </c>
      <c r="GF16" s="48" t="str">
        <f>IFERROR(IF(SEARCH("Historical",AU16)&gt;0,CHAR(34)&amp;"histor"&amp;CHAR(34)&amp;",",""),"")</f>
        <v/>
      </c>
      <c r="GG16" s="48" t="str">
        <f>IF(BU16="y",CHAR(34)&amp;"unjack"&amp;CHAR(34)&amp;",","")</f>
        <v/>
      </c>
      <c r="GH16" s="48" t="str">
        <f>IF(CD16=1,CHAR(34)&amp;"southc"&amp;CHAR(34)&amp;",","")</f>
        <v/>
      </c>
      <c r="GI16" s="48" t="str">
        <f>IF(CE16=1,CHAR(34)&amp;"hasmap"&amp;CHAR(34)&amp;",","")</f>
        <v/>
      </c>
      <c r="GJ16" s="48" t="str">
        <f>IF(CP16="y",CHAR(34)&amp;CP$1&amp;CHAR(34)&amp;",","")</f>
        <v>"NoStar",</v>
      </c>
      <c r="GK16" s="48" t="str">
        <f>IF(GJ16="",CHAR(34)&amp;"HasSta"&amp;CHAR(34)&amp;",","")</f>
        <v/>
      </c>
      <c r="GL16" s="48" t="str">
        <f>IF(CQ16="y",CHAR(34)&amp;CQ$1&amp;CHAR(34)&amp;",","")</f>
        <v/>
      </c>
      <c r="GM16" s="48" t="str">
        <f>IF(CR16="y",CHAR(34)&amp;CR$1&amp;CHAR(34)&amp;",","")</f>
        <v/>
      </c>
      <c r="GN16" s="48" t="str">
        <f>IF(CS16="y",CHAR(34)&amp;CS$1&amp;CHAR(34)&amp;",","")</f>
        <v/>
      </c>
      <c r="GP16" s="48" t="str">
        <f>CHAR(34)&amp;AU16&amp;CHAR(34)</f>
        <v>"Territory"</v>
      </c>
      <c r="GS16" s="48" t="str">
        <f>SUBSTITUTE("["&amp;_xlfn.CONCAT(CW16:GN16)&amp;"]",",]","]")</f>
        <v>["5+Colo","lets05","startY","with_y","year19","allver","smallc","3Bands","Crosse","Vertic","Circle","Animal","Plants","Unequa","Center","Wavess","Geogrh","001GRE","002WHI","003BLU","myrEQ","NoStar"]</v>
      </c>
      <c r="GT16" s="48" t="str">
        <f>IF(BL16&lt;&gt;"",CHAR(34)&amp;"cl_"&amp;BL16&amp;CHAR(34)&amp;",","")</f>
        <v>"cl_GRE",</v>
      </c>
      <c r="GU16" s="48" t="str">
        <f>IF(BM16&lt;&gt;"",CHAR(34)&amp;"cl_"&amp;BM16&amp;CHAR(34)&amp;",","")</f>
        <v>"cl_WHI",</v>
      </c>
      <c r="GV16" s="48" t="str">
        <f>IF(BN16&lt;&gt;"",CHAR(34)&amp;"cl_"&amp;BN16&amp;CHAR(34)&amp;",","")</f>
        <v>"cl_BLU",</v>
      </c>
      <c r="GW16" s="48" t="str">
        <f>IF(BO16&lt;&gt;"",CHAR(34)&amp;"cl_"&amp;BO16&amp;CHAR(34)&amp;",","")</f>
        <v>"cl_BLA",</v>
      </c>
      <c r="GX16" s="48" t="str">
        <f>IF(BP16&lt;&gt;"",CHAR(34)&amp;"cl_"&amp;BP16&amp;CHAR(34)&amp;",","")</f>
        <v>"cl_RED",</v>
      </c>
      <c r="GY16" s="48" t="str">
        <f>IF(BQ16&lt;&gt;"",CHAR(34)&amp;"cl_"&amp;BQ16&amp;CHAR(34)&amp;",","")</f>
        <v>"cl_YEL",</v>
      </c>
      <c r="GZ16" s="48" t="str">
        <f>IF(BR16&lt;&gt;"",CHAR(34)&amp;"cl_"&amp;BR16&amp;CHAR(34)&amp;",","")</f>
        <v>"cl_BRO",</v>
      </c>
      <c r="HA16" s="48" t="str">
        <f>IF(BS16&lt;&gt;"",CHAR(34)&amp;"cl_"&amp;BS16&amp;CHAR(34)&amp;",","")</f>
        <v>"cl_PUR",</v>
      </c>
      <c r="HB16" s="48" t="str">
        <f>IF(BT16&lt;&gt;"",CHAR(34)&amp;"cl_"&amp;BT16&amp;CHAR(34)&amp;",","")</f>
        <v/>
      </c>
      <c r="HC16" s="48" t="str">
        <f>SUBSTITUTE("["&amp;_xlfn.CONCAT(GT16:HB16)&amp;"]",",]","]")</f>
        <v>["cl_GRE","cl_WHI","cl_BLU","cl_BLA","cl_RED","cl_YEL","cl_BRO","cl_PUR"]</v>
      </c>
      <c r="HE16" s="71"/>
      <c r="HF16" s="72" t="str">
        <f>"{couname:"&amp;CT16&amp;(IF(HK16&lt;&gt;"",",subtype:"&amp;CHAR(34)&amp;HK16&amp;CHAR(34),""))&amp;",year:"&amp;HJ16&amp;",region:"&amp;CU16&amp;",Colors:"&amp;HC16&amp;",Items:"&amp;GS16&amp;",Flag:"&amp;CV16&amp;",HDFlag:"&amp;CHAR(34)&amp;E16&amp;CHAR(34)&amp;",type:"&amp;GP16&amp;", describe: "&amp;HH16&amp;", isnew:"&amp;CHAR(34)&amp;F16&amp;CHAR(34)&amp;", links: "&amp;HL16&amp;"},"</f>
        <v>{couname:"[CAN] Yukon",year:"1968 ",region:"rgn_North America",Colors:["cl_GRE","cl_WHI","cl_BLU","cl_BLA","cl_RED","cl_YEL","cl_BRO","cl_PUR"],Items:["5+Colo","lets05","startY","with_y","year19","allver","smallc","3Bands","Crosse","Vertic","Circle","Animal","Plants","Unequa","Center","Wavess","Geogrh","001GRE","002WHI","003BLU","myrEQ","NoStar"],Flag:"https://upload.wikimedia.org/wikipedia/commons/thumb/6/69/Flag_of_Yukon.svg/640px-Flag_of_Yukon.svg.png",HDFlag:"https://upload.wikimedia.org/wikipedia/commons/thumb/6/69/Flag_of_Yukon.svg/2560px-Flag_of_Yukon.svg.png",type:"Territory", describe: "\nThe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 isnew:".", links: "https://en.wikipedia.org/wiki/Flag_of_Yukon"},</v>
      </c>
      <c r="HG16" s="73" t="str">
        <f>"{couname:"&amp;CT16&amp;(IF(HK16&lt;&gt;"",",subtype:"&amp;CHAR(34)&amp;HK16&amp;CHAR(34),""))&amp;",year:"&amp;HJ16&amp;",region:"&amp;CU16&amp;",Colors:"&amp;HC16&amp;",Items:"&amp;GS16&amp;",Flag:"&amp;CV16&amp;",HDFlag:"&amp;CHAR(34)&amp;E16&amp;CHAR(34)&amp;",type:"&amp;GP16&amp;", describe: "&amp;HI16&amp;", links: "&amp;HL16&amp;"},"</f>
        <v>{couname:"[CAN] Yukon",year:"1968 ",region:"rgn_North America",Colors:["cl_GRE","cl_WHI","cl_BLU","cl_BLA","cl_RED","cl_YEL","cl_BRO","cl_PUR"],Items:["5+Colo","lets05","startY","with_y","year19","allver","smallc","3Bands","Crosse","Vertic","Circle","Animal","Plants","Unequa","Center","Wavess","Geogrh","001GRE","002WHI","003BLU","myrEQ","NoStar"],Flag:"https://upload.wikimedia.org/wikipedia/commons/thumb/6/69/Flag_of_Yukon.svg/640px-Flag_of_Yukon.svg.png",HDFlag:"https://upload.wikimedia.org/wikipedia/commons/thumb/6/69/Flag_of_Yukon.svg/2560px-Flag_of_Yukon.svg.png",type:"Territory", describe: "\nThe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 links: "https://en.wikipedia.org/wiki/Flag_of_Yukon"},</v>
      </c>
      <c r="HH16" s="48" t="str">
        <f>IF(P16&lt;&gt;"",CHAR(34)&amp;"\n"&amp;P16&amp;CHAR(34),CHAR(34)&amp;CHAR(34))</f>
        <v>"\nThe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v>
      </c>
      <c r="HI16" s="48" t="str">
        <f>IF(J16=0,CHAR(34)&amp;CHAR(34),HH16)</f>
        <v>"\nThe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v>
      </c>
      <c r="HJ16" s="48" t="str">
        <f>CHAR(34)&amp;O16&amp;CHAR(34)</f>
        <v>"1968 "</v>
      </c>
      <c r="HL16" s="48" t="str">
        <f>CHAR(34)&amp;I16&amp;CHAR(34)</f>
        <v>"https://en.wikipedia.org/wiki/Flag_of_Yukon"</v>
      </c>
      <c r="HM16" s="72"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{"couname":"[CAN] Yukon","year":"1968 ","region":"rgn_North America","Colors":["cl_GRE","cl_WHI","cl_BLU","cl_BLA","cl_RED","cl_YEL","cl_BRO","cl_PUR"],"Items":["5+Colo","lets05","startY","with_y","year19","allver","smallc","3Bands","Crosse","Vertic","Circle","Animal","Plants","Unequa","Center","Wavess","Geogrh","001GRE","002WHI","003BLU","myrEQ","NoStar"],"Flag":"https://upload.wikimedia.org/wikipedia/commons/thumb/6/69/Flag_of_Yukon.svg/640px-Flag_of_Yukon.svg.png","HDFlag":"https://upload.wikimedia.org/wikipedia/commons/thumb/6/69/Flag_of_Yukon.svg/2560px-Flag_of_Yukon.svg.png","type":"Territory", "describe": "\nThe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 "isnew": ".", "links": "https://en.wikipedia.org/wiki/Flag_of_Yukon"},</v>
      </c>
      <c r="HN16" s="74"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{"couname":"[CAN] Yukon","year":"1968 ","region":"rgn_North America","Colors":["cl_GRE","cl_WHI","cl_BLU","cl_BLA","cl_RED","cl_YEL","cl_BRO","cl_PUR"],"Items":["5+Colo","lets05","startY","with_y","year19","allver","smallc","3Bands","Crosse","Vertic","Circle","Animal","Plants","Unequa","Center","Wavess","Geogrh","001GRE","002WHI","003BLU","myrEQ","NoStar"],"Flag":"https://upload.wikimedia.org/wikipedia/commons/thumb/6/69/Flag_of_Yukon.svg/640px-Flag_of_Yukon.svg.png","HDFlag":"https://upload.wikimedia.org/wikipedia/commons/thumb/6/69/Flag_of_Yukon.svg/2560px-Flag_of_Yukon.svg.png","type":"Territory", "describe": "\nThe flag is divided into three coloured panels: green representing Yukon's forests, white representing snow, blue representing Yukon's lakes and rivers.\n\nIn the centre of the white panel is the Coat of Arms of Yukon above a wreath of fireweed, the floral emblem of the Yukon. The crest of the Coat of Arms is a Malamute sled dog, a common work dog in the Yukon, standing on a mound of snow. The shield of the Coat of Arms contains at the top, a cross of St. George for England with a roundel with a pattern of vair (fur), called Roundel in Vair. Below in the middle of the shield are two wavy lines representing Yukon's rivers on a blue background. Finally at the bottom of the shield are two red triangles representing Yukon's mountains with gold circles in them representing the Yukon's great mineral resources.", "isnew": ".", "links": "https://en.wikipedia.org/wiki/Flag_of_Yukon"},</v>
      </c>
      <c r="HO16" s="75"/>
      <c r="HP16" s="48" t="str" cm="1">
        <f t="array" ref="HP16">IF(_xlfn.TEXTJOIN(", ", TRUE, IF(ISNUMBER(SEARCH("BLA", BL16:BT16)), COLUMN(BL16:BT16) - COLUMN(BL16) + 1, ""))&lt;&gt;"","BLA","")</f>
        <v>BLA</v>
      </c>
      <c r="HQ16" s="48" t="str" cm="1">
        <f t="array" ref="HQ16">IF(_xlfn.TEXTJOIN(", ", TRUE, IF(ISNUMBER(SEARCH("BLU", BL16:BT16)), COLUMN(BL16:BT16) - COLUMN(BL16) + 1, ""))&lt;&gt;"","BLU","")</f>
        <v>BLU</v>
      </c>
      <c r="HR16" s="48" t="str" cm="1">
        <f t="array" ref="HR16">IF(_xlfn.TEXTJOIN(", ", TRUE, IF(ISNUMBER(SEARCH("GRE", BL16:BT16)), COLUMN(BL16:BT16) - COLUMN(BL16) + 1, ""))&lt;&gt;"","GRE","")</f>
        <v>GRE</v>
      </c>
      <c r="HS16" s="48" t="str" cm="1">
        <f t="array" ref="HS16">IF(_xlfn.TEXTJOIN(", ", TRUE, IF(ISNUMBER(SEARCH("RED", BL16:BT16)), COLUMN(BL16:BT16) - COLUMN(BL16) + 1, ""))&lt;&gt;"","RED","")</f>
        <v>RED</v>
      </c>
      <c r="HT16" s="48" t="str" cm="1">
        <f t="array" ref="HT16">IF(_xlfn.TEXTJOIN(", ", TRUE, IF(ISNUMBER(SEARCH("YEL", BL16:BT16)), COLUMN(BL16:BT16) - COLUMN(BL16) + 1, ""))&lt;&gt;"","YEL","")</f>
        <v>YEL</v>
      </c>
      <c r="HU16" s="48" t="str" cm="1">
        <f t="array" ref="HU16">IF(_xlfn.TEXTJOIN(", ", TRUE, IF(ISNUMBER(SEARCH("ORA", BL16:BT16)), COLUMN(BL16:BT16) - COLUMN(BL16) + 1, ""))&lt;&gt;"","ORA","")</f>
        <v/>
      </c>
      <c r="HV16" s="48" t="str" cm="1">
        <f t="array" ref="HV16">IF(_xlfn.TEXTJOIN(", ", TRUE, IF(ISNUMBER(SEARCH("BRO", BL16:BT16)), COLUMN(BL16:BT16) - COLUMN(BL16) + 1, ""))&lt;&gt;"","BRO","")</f>
        <v>BRO</v>
      </c>
      <c r="HW16" s="48" t="str" cm="1">
        <f t="array" ref="HW16">IF(_xlfn.TEXTJOIN(", ", TRUE, IF(ISNUMBER(SEARCH("PUR", BL16:BT16)), COLUMN(BL16:BT16) - COLUMN(BL16) + 1, ""))&lt;&gt;"","PUR","")</f>
        <v>PUR</v>
      </c>
      <c r="HX16" s="48" t="str" cm="1">
        <f t="array" ref="HX16">IF(_xlfn.TEXTJOIN(", ", TRUE, IF(ISNUMBER(SEARCH("WHI", BL16:BT16)), COLUMN(BL16:BT16) - COLUMN(BL16) + 1, ""))&lt;&gt;"","WHI","")</f>
        <v>WHI</v>
      </c>
      <c r="HY16" s="76"/>
      <c r="HZ16" s="76"/>
      <c r="IA16" s="6" t="s">
        <v>164</v>
      </c>
      <c r="IB16" s="6"/>
      <c r="IC16" s="77"/>
      <c r="ID16" s="77"/>
      <c r="IE16" s="77"/>
      <c r="IF16" s="77"/>
      <c r="IG16" s="77"/>
      <c r="IH16" s="77"/>
      <c r="II16" s="77"/>
      <c r="IJ16" s="77"/>
      <c r="IK16" s="77"/>
      <c r="IL16" s="48">
        <f>SUM(IC16:IK16)</f>
        <v>0</v>
      </c>
      <c r="IM16" s="45">
        <f>COUNTIF(IC16:IK16,"&gt;0")-CG16</f>
        <v>-8</v>
      </c>
      <c r="IN16" s="78" t="str">
        <f>"http://mkweb.bcgsc.ca/color-summarizer/?url="&amp;D16&amp;"&amp;precision=low&amp;num_clusters="&amp;CG16&amp;"&amp;text=1"</f>
        <v>http://mkweb.bcgsc.ca/color-summarizer/?url=https://upload.wikimedia.org/wikipedia/commons/thumb/6/69/Flag_of_Yukon.svg/640px-Flag_of_Yukon.svg.png&amp;precision=low&amp;num_clusters=8&amp;text=1</v>
      </c>
      <c r="IO16" s="48" t="str">
        <f>IF(HP16&lt;&gt;"",CHAR(34)&amp;"black"&amp;CHAR(34),"")</f>
        <v>"black"</v>
      </c>
      <c r="IP16" s="48" t="str">
        <f>IF(HQ16&lt;&gt;"",CHAR(34)&amp;"blue"&amp;CHAR(34),"")</f>
        <v>"blue"</v>
      </c>
      <c r="IQ16" s="48" t="str">
        <f>IF(HR16&lt;&gt;"",CHAR(34)&amp;"green"&amp;CHAR(34),"")</f>
        <v>"green"</v>
      </c>
      <c r="IR16" s="48" t="str">
        <f>IF(HS16&lt;&gt;"",CHAR(34)&amp;"red"&amp;CHAR(34),"")</f>
        <v>"red"</v>
      </c>
      <c r="IS16" s="48" t="str">
        <f>IF(HT16&lt;&gt;"",CHAR(34)&amp;"yellow"&amp;CHAR(34),"")</f>
        <v>"yellow"</v>
      </c>
      <c r="IT16" s="48" t="str">
        <f>IF(HU16&lt;&gt;"",CHAR(34)&amp;"orange"&amp;CHAR(34),"")</f>
        <v/>
      </c>
      <c r="IU16" s="48" t="str">
        <f>IF(HV16&lt;&gt;"",CHAR(34)&amp;"brown"&amp;CHAR(34),"")</f>
        <v>"brown"</v>
      </c>
      <c r="IV16" s="48" t="str">
        <f>IF(HW16&lt;&gt;"",CHAR(34)&amp;"purple"&amp;CHAR(34),"")</f>
        <v>"purple"</v>
      </c>
      <c r="IW16" s="48" t="str">
        <f>IF(HX16&lt;&gt;"",CHAR(34)&amp;"white"&amp;CHAR(34),"")</f>
        <v>"white"</v>
      </c>
      <c r="IX16" s="48" t="str">
        <f>"{"&amp;CHAR(34)&amp;"url"&amp;CHAR(34)&amp;":"&amp;CHAR(34)&amp;IN16&amp;CHAR(34)&amp;","&amp;CHAR(34)&amp;"name"&amp;CHAR(34)&amp;":"&amp;CHAR(34)&amp;A16&amp;CHAR(34)&amp;"},"</f>
        <v>{"url":"http://mkweb.bcgsc.ca/color-summarizer/?url=https://upload.wikimedia.org/wikipedia/commons/thumb/6/69/Flag_of_Yukon.svg/640px-Flag_of_Yukon.svg.png&amp;precision=low&amp;num_clusters=8&amp;text=1","name":"[CAN] Yukon"},</v>
      </c>
      <c r="IY16" s="48">
        <v>368</v>
      </c>
    </row>
    <row r="17" spans="1:259" s="48" customFormat="1" ht="38.4" customHeight="1" thickBot="1" x14ac:dyDescent="0.35">
      <c r="A17" s="97" t="s">
        <v>1782</v>
      </c>
      <c r="B17" s="40" t="e" vm="36">
        <v>#VALUE!</v>
      </c>
      <c r="C17" s="41">
        <v>3</v>
      </c>
      <c r="D17" s="42" t="s">
        <v>1783</v>
      </c>
      <c r="E17" s="43" t="s">
        <v>1784</v>
      </c>
      <c r="F17" s="44" t="s">
        <v>163</v>
      </c>
      <c r="G17" s="45">
        <f>COUNTIF($A$1:$A$8323,A17)</f>
        <v>1</v>
      </c>
      <c r="H17" s="46" t="s">
        <v>1772</v>
      </c>
      <c r="I17" s="47" t="s">
        <v>1785</v>
      </c>
      <c r="J17" s="48" t="str">
        <f>""</f>
        <v/>
      </c>
      <c r="K17" s="49"/>
      <c r="L17" s="50"/>
      <c r="M17" s="50"/>
      <c r="N17" s="51" t="s">
        <v>231</v>
      </c>
      <c r="O17" s="52">
        <v>1983</v>
      </c>
      <c r="P17" s="53" t="s">
        <v>1786</v>
      </c>
      <c r="Q17" s="54">
        <v>1</v>
      </c>
      <c r="R17" s="55" t="s">
        <v>231</v>
      </c>
      <c r="S17" s="56">
        <v>3</v>
      </c>
      <c r="T17" s="57" t="s">
        <v>164</v>
      </c>
      <c r="U17" s="58" t="s">
        <v>164</v>
      </c>
      <c r="V17" s="58" t="s">
        <v>165</v>
      </c>
      <c r="W17" s="58" t="s">
        <v>164</v>
      </c>
      <c r="X17" s="58" t="s">
        <v>165</v>
      </c>
      <c r="Y17" s="58" t="s">
        <v>164</v>
      </c>
      <c r="Z17" s="58" t="s">
        <v>164</v>
      </c>
      <c r="AA17" s="58" t="s">
        <v>164</v>
      </c>
      <c r="AB17" s="58" t="s">
        <v>165</v>
      </c>
      <c r="AC17" s="58" t="s">
        <v>164</v>
      </c>
      <c r="AD17" s="58" t="s">
        <v>164</v>
      </c>
      <c r="AE17" s="58" t="s">
        <v>164</v>
      </c>
      <c r="AF17" s="59" t="s">
        <v>164</v>
      </c>
      <c r="AG17" s="59" t="s">
        <v>164</v>
      </c>
      <c r="AH17" s="59" t="s">
        <v>164</v>
      </c>
      <c r="AI17" s="59" t="s">
        <v>164</v>
      </c>
      <c r="AJ17" s="59" t="s">
        <v>164</v>
      </c>
      <c r="AK17" s="59" t="s">
        <v>164</v>
      </c>
      <c r="AL17" s="59" t="s">
        <v>164</v>
      </c>
      <c r="AM17" s="59" t="s">
        <v>164</v>
      </c>
      <c r="AN17" s="59" t="s">
        <v>164</v>
      </c>
      <c r="AO17" s="59" t="s">
        <v>164</v>
      </c>
      <c r="AP17" s="59" t="s">
        <v>164</v>
      </c>
      <c r="AQ17" s="59" t="s">
        <v>164</v>
      </c>
      <c r="AR17" s="59" t="s">
        <v>164</v>
      </c>
      <c r="AS17" s="59" t="s">
        <v>164</v>
      </c>
      <c r="AT17" s="60">
        <v>0</v>
      </c>
      <c r="AU17" s="59" t="s">
        <v>350</v>
      </c>
      <c r="AV17" s="59" t="str">
        <f>IF(LEFT(A17,1)="[",LEFT(A17,5)&amp;AU17&amp;A17,"")</f>
        <v>[CAN]City [CAN] Calgary</v>
      </c>
      <c r="AW17" s="59" t="str">
        <f>C17&amp;H17&amp;A17</f>
        <v>3[CAN] Alberta[CAN] Calgary</v>
      </c>
      <c r="AX17" s="61"/>
      <c r="AY17" s="61"/>
      <c r="AZ17" s="62" t="s">
        <v>167</v>
      </c>
      <c r="BA17" s="62" t="s">
        <v>167</v>
      </c>
      <c r="BB17" s="62"/>
      <c r="BC17" s="63"/>
      <c r="BD17" s="64" t="s">
        <v>154</v>
      </c>
      <c r="BE17" s="47"/>
      <c r="BF17" s="64" t="s">
        <v>159</v>
      </c>
      <c r="BG17" s="64" t="s">
        <v>154</v>
      </c>
      <c r="BH17" s="64" t="s">
        <v>159</v>
      </c>
      <c r="BI17" s="64"/>
      <c r="BJ17" s="64"/>
      <c r="BK17" s="47"/>
      <c r="BL17" s="64" t="s">
        <v>167</v>
      </c>
      <c r="BM17" s="64" t="s">
        <v>167</v>
      </c>
      <c r="BN17" s="64" t="s">
        <v>167</v>
      </c>
      <c r="BO17" s="64" t="s">
        <v>154</v>
      </c>
      <c r="BP17" s="64" t="s">
        <v>167</v>
      </c>
      <c r="BQ17" s="64" t="s">
        <v>167</v>
      </c>
      <c r="BR17" s="64" t="s">
        <v>167</v>
      </c>
      <c r="BS17" s="64" t="s">
        <v>167</v>
      </c>
      <c r="BT17" s="64" t="s">
        <v>159</v>
      </c>
      <c r="BU17" s="65"/>
      <c r="BV17" s="66"/>
      <c r="BW17" s="66">
        <v>0</v>
      </c>
      <c r="BX17" s="47"/>
      <c r="CB17" s="6"/>
      <c r="CC17" s="6"/>
      <c r="CD17" s="67">
        <v>0</v>
      </c>
      <c r="CE17" s="67">
        <v>0</v>
      </c>
      <c r="CF17" s="67" t="e">
        <v>#REF!</v>
      </c>
      <c r="CG17" s="68" cm="1">
        <f t="array" ref="CG17">SUMPRODUCT(--(LEN(TRIM(BL17:BT17))&gt;0))</f>
        <v>2</v>
      </c>
      <c r="CH17" s="59" t="str">
        <f>IF(CG17=2,"y","n")</f>
        <v>y</v>
      </c>
      <c r="CI17" s="59" t="str">
        <f>IF(CG17=3,"y","n")</f>
        <v>n</v>
      </c>
      <c r="CJ17" s="59" t="str">
        <f>IF(CG17=4,"y","n")</f>
        <v>n</v>
      </c>
      <c r="CK17" s="59" t="str">
        <f>IF(CG17&gt;4,"y","n")</f>
        <v>n</v>
      </c>
      <c r="CL17" s="59" t="str">
        <f>IF(S17=0,"y","n")</f>
        <v>n</v>
      </c>
      <c r="CM17" s="59" t="str">
        <f>IF(S17=2,"y","n")</f>
        <v>n</v>
      </c>
      <c r="CN17" s="59" t="str">
        <f>IF(S17=3,"y","n")</f>
        <v>y</v>
      </c>
      <c r="CO17" s="59" t="str">
        <f>IF(S17&gt;=4,"y","n")</f>
        <v>n</v>
      </c>
      <c r="CP17" s="59" t="str">
        <f>IF(AT17=0,"y","n")</f>
        <v>y</v>
      </c>
      <c r="CQ17" s="59" t="str">
        <f>IF(AT17=1,"y","n")</f>
        <v>n</v>
      </c>
      <c r="CR17" s="59" t="str">
        <f>IF(AT17=2,"y","n")</f>
        <v>n</v>
      </c>
      <c r="CS17" s="59" t="str">
        <f>IF(AT17&gt;=3,"y","n")</f>
        <v>n</v>
      </c>
      <c r="CT17" s="69" t="str">
        <f>CHAR(34)&amp;A17&amp;CHAR(34)</f>
        <v>"[CAN] Calgary"</v>
      </c>
      <c r="CU17" s="70" t="str">
        <f>CHAR(34)&amp;"rgn_"&amp;R17&amp;CHAR(34)</f>
        <v>"rgn_North America"</v>
      </c>
      <c r="CV17" s="48" t="str">
        <f>CHAR(34)&amp;D17&amp;CHAR(34)</f>
        <v>"https://upload.wikimedia.org/wikipedia/en/thumb/a/a8/Flag_of_Calgary_%281983%29.svg/640px-Flag_of_Calgary_%281983%29.svg.png"</v>
      </c>
      <c r="CW17" s="48" t="str">
        <f>IF(CH17="y",CHAR(34)&amp;CH$1&amp;CHAR(34)&amp;",","")</f>
        <v>"2Color",</v>
      </c>
      <c r="CX17" s="48" t="str">
        <f>IF(CI17="y",CHAR(34)&amp;CI$1&amp;CHAR(34)&amp;",","")</f>
        <v/>
      </c>
      <c r="CY17" s="48" t="str">
        <f>IF(CJ17="y",CHAR(34)&amp;CJ$1&amp;CHAR(34)&amp;",","")</f>
        <v/>
      </c>
      <c r="CZ17" s="48" t="str">
        <f>IF(CK17="y",CHAR(34)&amp;CK$1&amp;CHAR(34)&amp;",","")</f>
        <v/>
      </c>
      <c r="DA17" s="48" t="str">
        <f>IF(Q17&gt;1,CHAR(34)&amp;"words2"&amp;CHAR(34)&amp;",","")</f>
        <v/>
      </c>
      <c r="DB17" s="48" t="str">
        <f>IF(Q17&gt;2,CHAR(34)&amp;"words3"&amp;CHAR(34)&amp;",","")</f>
        <v/>
      </c>
      <c r="DD17" s="48"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"lets07",</v>
      </c>
      <c r="DE17" s="48" t="str">
        <f>CHAR(34)&amp;"start"&amp;IFERROR(LEFT(SUBSTITUTE(A17,"["&amp;MID(A17,FIND("[",A17)+1,FIND("]",A17)-FIND("[",A17)-1)&amp;"] ",""),1),LEFT(A17,1))&amp;CHAR(34)&amp;","</f>
        <v>"startC",</v>
      </c>
      <c r="DF17" s="48" t="str">
        <f>IFERROR(IF(SEARCH("tan",A17)&gt;0,CHAR(34)&amp;"withtn"&amp;CHAR(34)&amp;",",""),"")</f>
        <v/>
      </c>
      <c r="DG17" s="48" t="str">
        <f>IFERROR(IF(SEARCH("q",A17)&gt;0,CHAR(34)&amp;"with_q"&amp;CHAR(34)&amp;",",""),"")</f>
        <v/>
      </c>
      <c r="DH17" s="48" t="str">
        <f>IFERROR(IF(SEARCH("v",A17)&gt;0,CHAR(34)&amp;"with_v"&amp;CHAR(34)&amp;",",""),"")</f>
        <v/>
      </c>
      <c r="DI17" s="48" t="str">
        <f>IFERROR(IF(SEARCH("w",A17)&gt;0,CHAR(34)&amp;"with_w"&amp;CHAR(34)&amp;",",""),"")</f>
        <v/>
      </c>
      <c r="DJ17" s="48" t="str">
        <f>IFERROR(IF(SEARCH("y",A17)&gt;0,CHAR(34)&amp;"with_y"&amp;CHAR(34)&amp;",",""),"")</f>
        <v>"with_y",</v>
      </c>
      <c r="DK17" s="48" t="str">
        <f>IFERROR(IF(SEARCH("z",A17)&gt;0,CHAR(34)&amp;"with_z"&amp;CHAR(34)&amp;",",""),"")</f>
        <v/>
      </c>
      <c r="DL17" s="48" t="str">
        <f>IF(CG17=2, CHAR(34) &amp; _xlfn.TEXTJOIN("", TRUE, _xlfn._xlws.SORT(HP17:HX17)) &amp; CHAR(34) &amp; ",", "")</f>
        <v>"REDWHI",</v>
      </c>
      <c r="DM17" s="48" t="str" cm="1">
        <f t="array" ref="DM17">IF(CG17=3,CHAR(34) &amp; _xlfn.TEXTJOIN("", TRUE, RIGHT(HP17:HX17, 2)) &amp; CHAR(34) &amp; ",", "")</f>
        <v/>
      </c>
      <c r="DN17" s="48" t="str">
        <f>IF(AND(ISNUMBER(SEARCH("18", O17)), ISERROR(SEARCH("1918", O17)), ISERROR(SEARCH("2018", O17))), CHAR(34) &amp; "year18" &amp; CHAR(34) &amp; ",", "")</f>
        <v/>
      </c>
      <c r="DO17" s="48" t="str">
        <f>IF(AND(ISNUMBER(SEARCH("19", O17)), ISERROR(SEARCH("1819", O17)),  ISERROR(SEARCH("1219", O17)),ISERROR(SEARCH("1119", O17)),ISERROR(SEARCH("1190", O17)),ISERROR(SEARCH("2019", O17))), CHAR(34) &amp; "year19" &amp; CHAR(34) &amp; ",", "")</f>
        <v>"year19",</v>
      </c>
      <c r="DP17" s="6" t="str">
        <f>IF(AND(ISNUMBER(SEARCH("20", O17)), ISERROR(SEARCH("1920", O17))), CHAR(34)&amp;"year00"&amp;CHAR(34)&amp;",", "")</f>
        <v/>
      </c>
      <c r="DQ17" s="6" t="str">
        <f>IF(CC17="y",CHAR(34)&amp;"soviet"&amp;CHAR(34)&amp;",","")</f>
        <v/>
      </c>
      <c r="DR17" s="6" t="str">
        <f>IF(BY17="y",CHAR(34)&amp;"dgband"&amp;CHAR(34)&amp;",","")</f>
        <v/>
      </c>
      <c r="DS17" s="6" t="str">
        <f>IF(W17="y",IF(AND(V17="n",BY17&lt;&gt;"y"),CHAR(34)&amp;"allver"&amp;CHAR(34)&amp;",",""),"")</f>
        <v/>
      </c>
      <c r="DT17" s="6" t="str">
        <f>IF(V17="y",IF(AND(W17="n",BY17&lt;&gt;"y"),CHAR(34)&amp;"allhor"&amp;CHAR(34)&amp;",",""),"")</f>
        <v>"allhor",</v>
      </c>
      <c r="DU17" s="6" t="str">
        <f>IF(BY17="y",IF(AND(W17="n",V17="n"),CHAR(34)&amp;"alldia"&amp;CHAR(34)&amp;",",""),"")</f>
        <v/>
      </c>
      <c r="DW17" s="48" t="str">
        <f>IF(CL17="y",CHAR(34)&amp;CL$1&amp;CHAR(34)&amp;",","")</f>
        <v/>
      </c>
      <c r="DX17" s="48" t="str">
        <f>IF(CM17="y",CHAR(34)&amp;CM$1&amp;CHAR(34)&amp;",","")</f>
        <v/>
      </c>
      <c r="DY17" s="48" t="str">
        <f>IF(CN17="y",CHAR(34)&amp;CN$1&amp;CHAR(34)&amp;",","")</f>
        <v>"3Bands",</v>
      </c>
      <c r="DZ17" s="48" t="str">
        <f>IF(CO17="y",CHAR(34)&amp;CO$1&amp;CHAR(34)&amp;",","")</f>
        <v/>
      </c>
      <c r="EA17" s="48" t="str">
        <f>IF(T17="y",CHAR(34)&amp;T$1&amp;CHAR(34)&amp;",","")</f>
        <v/>
      </c>
      <c r="EB17" s="48" t="str">
        <f>IF(U17="y",CHAR(34)&amp;U$1&amp;CHAR(34)&amp;",","")</f>
        <v/>
      </c>
      <c r="EC17" s="48" t="str">
        <f>IF(V17="y",CHAR(34)&amp;V$1&amp;CHAR(34)&amp;",","")</f>
        <v>"Horizo",</v>
      </c>
      <c r="ED17" s="48" t="str">
        <f>IF(W17="y",CHAR(34)&amp;W$1&amp;CHAR(34)&amp;",","")</f>
        <v/>
      </c>
      <c r="EE17" s="48" t="str">
        <f>IF(X17="y",CHAR(34)&amp;X$1&amp;CHAR(34)&amp;",","")</f>
        <v>"Circle",</v>
      </c>
      <c r="EF17" s="48" t="str">
        <f>IF(AND(Y17&lt;&gt;"n",Y17&lt;&gt;""),CHAR(34)&amp;Y$1&amp;CHAR(34)&amp;",","")</f>
        <v/>
      </c>
      <c r="EG17" s="48" t="str">
        <f>IF(Z17="y",CHAR(34)&amp;Z$1&amp;CHAR(34)&amp;",","")</f>
        <v/>
      </c>
      <c r="EH17" s="48" t="str">
        <f>IF(AA17="y",CHAR(34)&amp;AA$1&amp;CHAR(34)&amp;",","")</f>
        <v/>
      </c>
      <c r="EI17" s="48" t="str">
        <f>IF(AB17="y",CHAR(34)&amp;AB$1&amp;CHAR(34)&amp;",","")</f>
        <v>"Texted",</v>
      </c>
      <c r="EJ17" s="48" t="str">
        <f>IF(AC17="y",CHAR(34)&amp;AC$1&amp;CHAR(34)&amp;",","")</f>
        <v/>
      </c>
      <c r="EK17" s="48" t="str">
        <f>IF(AD17="y",CHAR(34)&amp;AD$1&amp;CHAR(34)&amp;",","")</f>
        <v/>
      </c>
      <c r="EL17" s="48" t="str">
        <f>IF(AE17="y",CHAR(34)&amp;AE$1&amp;CHAR(34)&amp;",","")</f>
        <v/>
      </c>
      <c r="EM17" s="48" t="str">
        <f>IF(AF17="y",CHAR(34)&amp;AF$1&amp;CHAR(34)&amp;",","")</f>
        <v/>
      </c>
      <c r="EN17" s="48" t="str">
        <f>IF(AG17="y",CHAR(34)&amp;AG$1&amp;CHAR(34)&amp;",","")</f>
        <v/>
      </c>
      <c r="EO17" s="48" t="str">
        <f>IF(AH17="y",CHAR(34)&amp;AH$1&amp;CHAR(34)&amp;",","")</f>
        <v/>
      </c>
      <c r="EP17" s="48" t="str">
        <f>IF(AI17="y",CHAR(34)&amp;AI$1&amp;CHAR(34)&amp;",","")</f>
        <v/>
      </c>
      <c r="EQ17" s="48" t="str">
        <f>IF(AJ17="y",CHAR(34)&amp;AJ$1&amp;CHAR(34)&amp;",","")</f>
        <v/>
      </c>
      <c r="ER17" s="48" t="str">
        <f>IF(AK17="y",CHAR(34)&amp;AK$1&amp;CHAR(34)&amp;",","")</f>
        <v/>
      </c>
      <c r="ES17" s="48" t="str">
        <f>IF(AL17="y",CHAR(34)&amp;AL$1&amp;CHAR(34)&amp;",","")</f>
        <v/>
      </c>
      <c r="ET17" s="48" t="str">
        <f>IF(AM17="y",CHAR(34)&amp;AM$1&amp;CHAR(34)&amp;",","")</f>
        <v/>
      </c>
      <c r="EU17" s="48" t="str">
        <f>IF(AN17="y",CHAR(34)&amp;AN$1&amp;CHAR(34)&amp;",","")</f>
        <v/>
      </c>
      <c r="EV17" s="48" t="str">
        <f>IF(AO17="y",CHAR(34)&amp;AO$1&amp;CHAR(34)&amp;",","")</f>
        <v/>
      </c>
      <c r="EW17" s="48" t="str">
        <f>IF(AP17="y",CHAR(34)&amp;AP$1&amp;CHAR(34)&amp;",","")</f>
        <v/>
      </c>
      <c r="EX17" s="48" t="str">
        <f>IF(AQ17="y",CHAR(34)&amp;AQ$1&amp;CHAR(34)&amp;",","")</f>
        <v/>
      </c>
      <c r="EY17" s="48" t="str">
        <f>IF(AR17="y",CHAR(34)&amp;AR$1&amp;CHAR(34)&amp;",","")</f>
        <v/>
      </c>
      <c r="EZ17" s="48" t="str">
        <f>IF(AS17="y",CHAR(34)&amp;AS$1&amp;CHAR(34)&amp;",","")</f>
        <v/>
      </c>
      <c r="FA17" s="48" t="str">
        <f>IF(AT17&gt;0,CHAR(34)&amp;"sta"&amp;AZ17&amp;CHAR(34)&amp;",","")</f>
        <v/>
      </c>
      <c r="FB17" s="48" t="str">
        <f>IF(AND(AT17&gt;0,BA17&lt;&gt;""),CHAR(34)&amp;"sta"&amp;BA17&amp;CHAR(34)&amp;",","")</f>
        <v/>
      </c>
      <c r="FD17" s="48" t="str">
        <f>IF(BV17="n",CHAR(34)&amp;"tcWHYE"&amp;CHAR(34)&amp;",",IF(BV17="y",CHAR(34)&amp;FD$1&amp;CHAR(34)&amp;",",""))</f>
        <v/>
      </c>
      <c r="FE17" s="48" t="str">
        <f>IF(COUNTIF(BL17:BT17,"BLU")=0,CHAR(34)&amp;"NO_BLU"&amp;CHAR(34)&amp;",", "")</f>
        <v>"NO_BLU",</v>
      </c>
      <c r="FF17" s="48" t="str">
        <f>IF(COUNTIF(BL17:BT17,"WHI")=0,CHAR(34)&amp;"NO_WHI"&amp;CHAR(34)&amp;",", "")</f>
        <v/>
      </c>
      <c r="FG17" s="48" t="str">
        <f>IF(COUNTIF(BL17:BT17,"RED")=0,CHAR(34)&amp;"NO_RED"&amp;CHAR(34)&amp;",", "")</f>
        <v/>
      </c>
      <c r="FH17" s="48" t="str">
        <f>IF(COUNTIF(BL17:BS17,"GRE")=0,CHAR(34)&amp;"NO_GRE"&amp;CHAR(34)&amp;",", "")</f>
        <v>"NO_GRE",</v>
      </c>
      <c r="FI17" s="48" t="str">
        <f>IF(COUNTIF(BL17:BT17,"YEL")=0,CHAR(34)&amp;"NO_YEL"&amp;CHAR(34)&amp;",", "")</f>
        <v>"NO_YEL",</v>
      </c>
      <c r="FJ17" s="48" t="str">
        <f>IF(COUNTIF(BL17:BT17,"BLA")=0,CHAR(34)&amp;"NO_BLA"&amp;CHAR(34)&amp;",", "")</f>
        <v>"NO_BLA",</v>
      </c>
      <c r="FK17" s="48" t="str">
        <f>IF(AND(FH17&lt;&gt;"",FF17&lt;&gt;""),CHAR(34)&amp;"WHGRNO"&amp;CHAR(34)&amp;",","")</f>
        <v/>
      </c>
      <c r="FL17" s="48" t="str">
        <f>IF(AND(FI17&lt;&gt;"",FF17&lt;&gt;""),CHAR(34)&amp;"WHYENO"&amp;CHAR(34)&amp;",","")</f>
        <v/>
      </c>
      <c r="FM17" s="48" t="str">
        <f>IF(AND(FJ17&lt;&gt;"",FF17&lt;&gt;""),CHAR(34)&amp;"BAWHNO"&amp;CHAR(34)&amp;",","")</f>
        <v/>
      </c>
      <c r="FN17" s="48" t="str">
        <f>IF(AND(FE17&lt;&gt;"",FF17&lt;&gt;""),CHAR(34)&amp;"BLWHNO"&amp;CHAR(34)&amp;",","")</f>
        <v/>
      </c>
      <c r="FO17" s="48" t="str">
        <f>IF(AND(FE17&lt;&gt;"",FG17&lt;&gt;""),CHAR(34)&amp;"BLRENO"&amp;CHAR(34)&amp;",","")</f>
        <v/>
      </c>
      <c r="FP17" s="48" t="str">
        <f>IF(AND(FF17&lt;&gt;"",FF17&lt;&gt;""),CHAR(34)&amp;"WHRENO"&amp;CHAR(34)&amp;",","")</f>
        <v/>
      </c>
      <c r="FQ17" s="48" t="str">
        <f>IF(LEN(BF17)=3,CHAR(34)&amp;"001"&amp;BF17&amp;CHAR(34)&amp;",","")</f>
        <v>"001WHI",</v>
      </c>
      <c r="FR17" s="48" t="str">
        <f>IF(LEN(BG17)=3,CHAR(34)&amp;"002"&amp;BG17&amp;CHAR(34)&amp;",","")</f>
        <v>"002RED",</v>
      </c>
      <c r="FS17" s="48" t="str">
        <f>IF(LEN(BH17)=3,CHAR(34)&amp;"003"&amp;BH17&amp;CHAR(34)&amp;",","")</f>
        <v>"003WHI",</v>
      </c>
      <c r="FT17" s="48" t="str">
        <f>CHAR(34)&amp;"myr"&amp;BD17&amp;CHAR(34)&amp;","</f>
        <v>"myrRED",</v>
      </c>
      <c r="FU17" s="48" t="str">
        <f>IF(AY17="y",CHAR(34)&amp;"island"&amp;CHAR(34)&amp;",","")</f>
        <v/>
      </c>
      <c r="FV17" s="48" t="str">
        <f>IF(BZ17="y",CHAR(34)&amp;"landlo"&amp;CHAR(34)&amp;",","")</f>
        <v/>
      </c>
      <c r="FW17" s="48" t="str">
        <f>IF(CA17="y",CHAR(34)&amp;"eunion"&amp;CHAR(34)&amp;",","")</f>
        <v/>
      </c>
      <c r="FY17" s="48" t="str">
        <f>IFERROR(IF(SEARCH("Arabic",CB17)&gt;0,CHAR(34)&amp;"arabic"&amp;CHAR(34)&amp;",",""),"")</f>
        <v/>
      </c>
      <c r="FZ17" s="48" t="str">
        <f>IFERROR(IF(SEARCH("English",CB17)&gt;0,CHAR(34)&amp;"englis"&amp;CHAR(34)&amp;",",""),"")</f>
        <v/>
      </c>
      <c r="GA17" s="48" t="str">
        <f>IFERROR(IF(SEARCH("French",CB17)&gt;0,CHAR(34)&amp;"french"&amp;CHAR(34)&amp;",",""),"")</f>
        <v/>
      </c>
      <c r="GB17" s="48" t="str">
        <f>IFERROR(IF(SEARCH("Spanish",CB17)&gt;0,CHAR(34)&amp;"spanis"&amp;CHAR(34)&amp;",",""),"")</f>
        <v/>
      </c>
      <c r="GE17" s="48" t="str">
        <f>IFERROR(IF(SEARCH("Dutch",CB17)&gt;0,CHAR(34)&amp;"dutchs"&amp;CHAR(34)&amp;",",""),"")</f>
        <v/>
      </c>
      <c r="GF17" s="48" t="str">
        <f>IFERROR(IF(SEARCH("Historical",AU17)&gt;0,CHAR(34)&amp;"histor"&amp;CHAR(34)&amp;",",""),"")</f>
        <v/>
      </c>
      <c r="GG17" s="48" t="str">
        <f>IF(BU17="y",CHAR(34)&amp;"unjack"&amp;CHAR(34)&amp;",","")</f>
        <v/>
      </c>
      <c r="GH17" s="48" t="str">
        <f>IF(CD17=1,CHAR(34)&amp;"southc"&amp;CHAR(34)&amp;",","")</f>
        <v/>
      </c>
      <c r="GI17" s="48" t="str">
        <f>IF(CE17=1,CHAR(34)&amp;"hasmap"&amp;CHAR(34)&amp;",","")</f>
        <v/>
      </c>
      <c r="GJ17" s="48" t="str">
        <f>IF(CP17="y",CHAR(34)&amp;CP$1&amp;CHAR(34)&amp;",","")</f>
        <v>"NoStar",</v>
      </c>
      <c r="GK17" s="48" t="str">
        <f>IF(GJ17="",CHAR(34)&amp;"HasSta"&amp;CHAR(34)&amp;",","")</f>
        <v/>
      </c>
      <c r="GL17" s="48" t="str">
        <f>IF(CQ17="y",CHAR(34)&amp;CQ$1&amp;CHAR(34)&amp;",","")</f>
        <v/>
      </c>
      <c r="GM17" s="48" t="str">
        <f>IF(CR17="y",CHAR(34)&amp;CR$1&amp;CHAR(34)&amp;",","")</f>
        <v/>
      </c>
      <c r="GN17" s="48" t="str">
        <f>IF(CS17="y",CHAR(34)&amp;CS$1&amp;CHAR(34)&amp;",","")</f>
        <v/>
      </c>
      <c r="GP17" s="48" t="str">
        <f>CHAR(34)&amp;AU17&amp;CHAR(34)</f>
        <v>"City "</v>
      </c>
      <c r="GS17" s="48" t="str">
        <f>SUBSTITUTE("["&amp;_xlfn.CONCAT(CW17:GN17)&amp;"]",",]","]")</f>
        <v>["2Color","lets07","startC","with_y","REDWHI","year19","allhor","3Bands","Horizo","Circle","Texted","NO_BLU","NO_GRE","NO_YEL","NO_BLA","001WHI","002RED","003WHI","myrRED","NoStar"]</v>
      </c>
      <c r="GT17" s="48" t="str">
        <f>IF(BL17&lt;&gt;"",CHAR(34)&amp;"cl_"&amp;BL17&amp;CHAR(34)&amp;",","")</f>
        <v/>
      </c>
      <c r="GU17" s="48" t="str">
        <f>IF(BM17&lt;&gt;"",CHAR(34)&amp;"cl_"&amp;BM17&amp;CHAR(34)&amp;",","")</f>
        <v/>
      </c>
      <c r="GV17" s="48" t="str">
        <f>IF(BN17&lt;&gt;"",CHAR(34)&amp;"cl_"&amp;BN17&amp;CHAR(34)&amp;",","")</f>
        <v/>
      </c>
      <c r="GW17" s="48" t="str">
        <f>IF(BO17&lt;&gt;"",CHAR(34)&amp;"cl_"&amp;BO17&amp;CHAR(34)&amp;",","")</f>
        <v>"cl_RED",</v>
      </c>
      <c r="GX17" s="48" t="str">
        <f>IF(BP17&lt;&gt;"",CHAR(34)&amp;"cl_"&amp;BP17&amp;CHAR(34)&amp;",","")</f>
        <v/>
      </c>
      <c r="GY17" s="48" t="str">
        <f>IF(BQ17&lt;&gt;"",CHAR(34)&amp;"cl_"&amp;BQ17&amp;CHAR(34)&amp;",","")</f>
        <v/>
      </c>
      <c r="GZ17" s="48" t="str">
        <f>IF(BR17&lt;&gt;"",CHAR(34)&amp;"cl_"&amp;BR17&amp;CHAR(34)&amp;",","")</f>
        <v/>
      </c>
      <c r="HA17" s="48" t="str">
        <f>IF(BS17&lt;&gt;"",CHAR(34)&amp;"cl_"&amp;BS17&amp;CHAR(34)&amp;",","")</f>
        <v/>
      </c>
      <c r="HB17" s="48" t="str">
        <f>IF(BT17&lt;&gt;"",CHAR(34)&amp;"cl_"&amp;BT17&amp;CHAR(34)&amp;",","")</f>
        <v>"cl_WHI",</v>
      </c>
      <c r="HC17" s="48" t="str">
        <f>SUBSTITUTE("["&amp;_xlfn.CONCAT(GT17:HB17)&amp;"]",",]","]")</f>
        <v>["cl_RED","cl_WHI"]</v>
      </c>
      <c r="HE17" s="71"/>
      <c r="HF17" s="72" t="str">
        <f>"{couname:"&amp;CT17&amp;(IF(HK17&lt;&gt;"",",subtype:"&amp;CHAR(34)&amp;HK17&amp;CHAR(34),""))&amp;",year:"&amp;HJ17&amp;",region:"&amp;CU17&amp;",Colors:"&amp;HC17&amp;",Items:"&amp;GS17&amp;",Flag:"&amp;CV17&amp;",HDFlag:"&amp;CHAR(34)&amp;E17&amp;CHAR(34)&amp;",type:"&amp;GP17&amp;", describe: "&amp;HH17&amp;", isnew:"&amp;CHAR(34)&amp;F17&amp;CHAR(34)&amp;", links: "&amp;HL17&amp;"},"</f>
        <v>{couname:"[CAN] Calgary",year:"1983",region:"rgn_North America",Colors:["cl_RED","cl_WHI"],Items:["2Color","lets07","startC","with_y","REDWHI","year19","allhor","3Bands","Horizo","Circle","Texted","NO_BLU","NO_GRE","NO_YEL","NO_BLA","001WHI","002RED","003WHI","myrRED","NoStar"],Flag:"https://upload.wikimedia.org/wikipedia/en/thumb/a/a8/Flag_of_Calgary_%281983%29.svg/640px-Flag_of_Calgary_%281983%29.svg.png",HDFlag:"https://upload.wikimedia.org/wikipedia/en/thumb/a/a8/Flag_of_Calgary_%281983%29.svg/2560px-Flag_of_Calgary_%281983%29.svg.png",type:"City ", describe: "\nThe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 isnew:".", links: "https://www.calgary.ca/awards/flags.html"},</v>
      </c>
      <c r="HG17" s="73" t="str">
        <f>"{couname:"&amp;CT17&amp;(IF(HK17&lt;&gt;"",",subtype:"&amp;CHAR(34)&amp;HK17&amp;CHAR(34),""))&amp;",year:"&amp;HJ17&amp;",region:"&amp;CU17&amp;",Colors:"&amp;HC17&amp;",Items:"&amp;GS17&amp;",Flag:"&amp;CV17&amp;",HDFlag:"&amp;CHAR(34)&amp;E17&amp;CHAR(34)&amp;",type:"&amp;GP17&amp;", describe: "&amp;HI17&amp;", links: "&amp;HL17&amp;"},"</f>
        <v>{couname:"[CAN] Calgary",year:"1983",region:"rgn_North America",Colors:["cl_RED","cl_WHI"],Items:["2Color","lets07","startC","with_y","REDWHI","year19","allhor","3Bands","Horizo","Circle","Texted","NO_BLU","NO_GRE","NO_YEL","NO_BLA","001WHI","002RED","003WHI","myrRED","NoStar"],Flag:"https://upload.wikimedia.org/wikipedia/en/thumb/a/a8/Flag_of_Calgary_%281983%29.svg/640px-Flag_of_Calgary_%281983%29.svg.png",HDFlag:"https://upload.wikimedia.org/wikipedia/en/thumb/a/a8/Flag_of_Calgary_%281983%29.svg/2560px-Flag_of_Calgary_%281983%29.svg.png",type:"City ", describe: "\nThe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 links: "https://www.calgary.ca/awards/flags.html"},</v>
      </c>
      <c r="HH17" s="48" t="str">
        <f>IF(P17&lt;&gt;"",CHAR(34)&amp;"\n"&amp;P17&amp;CHAR(34),CHAR(34)&amp;CHAR(34))</f>
        <v>"\nThe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v>
      </c>
      <c r="HI17" s="48" t="str">
        <f>IF(J17=0,CHAR(34)&amp;CHAR(34),HH17)</f>
        <v>"\nThe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v>
      </c>
      <c r="HJ17" s="48" t="str">
        <f>CHAR(34)&amp;O17&amp;CHAR(34)</f>
        <v>"1983"</v>
      </c>
      <c r="HL17" s="48" t="str">
        <f>CHAR(34)&amp;I17&amp;CHAR(34)</f>
        <v>"https://www.calgary.ca/awards/flags.html"</v>
      </c>
      <c r="HM17" s="72"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{"couname":"[CAN] Calgary","subtype":"[CAN] Alberta","year":"1983","region":"rgn_North America","Colors":["cl_RED","cl_WHI"],"Items":["2Color","lets07","startC","with_y","REDWHI","year19","allhor","3Bands","Horizo","Circle","Texted","NO_BLU","NO_GRE","NO_YEL","NO_BLA","001WHI","002RED","003WHI","myrRED","NoStar"],"Flag":"https://upload.wikimedia.org/wikipedia/en/thumb/a/a8/Flag_of_Calgary_%281983%29.svg/640px-Flag_of_Calgary_%281983%29.svg.png","HDFlag":"https://upload.wikimedia.org/wikipedia/en/thumb/a/a8/Flag_of_Calgary_%281983%29.svg/2560px-Flag_of_Calgary_%281983%29.svg.png","type":"City ", "describe": "\nThe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 "isnew": ".", "links": "https://www.calgary.ca/awards/flags.html"},</v>
      </c>
      <c r="HN17" s="74"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{"couname":"[CAN] Calgary","subtype":"[CAN] Alberta","year":"1983","region":"rgn_North America","Colors":["cl_RED","cl_WHI"],"Items":["2Color","lets07","startC","with_y","REDWHI","year19","allhor","3Bands","Horizo","Circle","Texted","NO_BLU","NO_GRE","NO_YEL","NO_BLA","001WHI","002RED","003WHI","myrRED","NoStar"],"Flag":"https://upload.wikimedia.org/wikipedia/en/thumb/a/a8/Flag_of_Calgary_%281983%29.svg/640px-Flag_of_Calgary_%281983%29.svg.png","HDFlag":"https://upload.wikimedia.org/wikipedia/en/thumb/a/a8/Flag_of_Calgary_%281983%29.svg/2560px-Flag_of_Calgary_%281983%29.svg.png","type":"City ", "describe": "\nThe Calgary flag symbolizes harmony between Calgary and the hospitality and spirit of her people. Cowboy hats have been worn with pride by Calgarians. The white Stetson is an iconic symbol of the city. The letter 'C' represents Calgary, but also signifies the character, change, culture and charm that has become synonymous with the Calgary community. The colours red and white represent the vibrancy of Calgary's growth.", "isnew": ".", "links": "https://www.calgary.ca/awards/flags.html"},</v>
      </c>
      <c r="HO17" s="75">
        <v>45596</v>
      </c>
      <c r="HP17" s="48" t="str" cm="1">
        <f t="array" ref="HP17">IF(_xlfn.TEXTJOIN(", ", TRUE, IF(ISNUMBER(SEARCH("BLA", BL17:BT17)), COLUMN(BL17:BT17) - COLUMN(BL17) + 1, ""))&lt;&gt;"","BLA","")</f>
        <v/>
      </c>
      <c r="HQ17" s="48" t="str" cm="1">
        <f t="array" ref="HQ17">IF(_xlfn.TEXTJOIN(", ", TRUE, IF(ISNUMBER(SEARCH("BLU", BL17:BT17)), COLUMN(BL17:BT17) - COLUMN(BL17) + 1, ""))&lt;&gt;"","BLU","")</f>
        <v/>
      </c>
      <c r="HR17" s="48" t="str" cm="1">
        <f t="array" ref="HR17">IF(_xlfn.TEXTJOIN(", ", TRUE, IF(ISNUMBER(SEARCH("GRE", BL17:BT17)), COLUMN(BL17:BT17) - COLUMN(BL17) + 1, ""))&lt;&gt;"","GRE","")</f>
        <v/>
      </c>
      <c r="HS17" s="48" t="str" cm="1">
        <f t="array" ref="HS17">IF(_xlfn.TEXTJOIN(", ", TRUE, IF(ISNUMBER(SEARCH("RED", BL17:BT17)), COLUMN(BL17:BT17) - COLUMN(BL17) + 1, ""))&lt;&gt;"","RED","")</f>
        <v>RED</v>
      </c>
      <c r="HT17" s="48" t="str" cm="1">
        <f t="array" ref="HT17">IF(_xlfn.TEXTJOIN(", ", TRUE, IF(ISNUMBER(SEARCH("YEL", BL17:BT17)), COLUMN(BL17:BT17) - COLUMN(BL17) + 1, ""))&lt;&gt;"","YEL","")</f>
        <v/>
      </c>
      <c r="HU17" s="48" t="str" cm="1">
        <f t="array" ref="HU17">IF(_xlfn.TEXTJOIN(", ", TRUE, IF(ISNUMBER(SEARCH("ORA", BL17:BT17)), COLUMN(BL17:BT17) - COLUMN(BL17) + 1, ""))&lt;&gt;"","ORA","")</f>
        <v/>
      </c>
      <c r="HV17" s="48" t="str" cm="1">
        <f t="array" ref="HV17">IF(_xlfn.TEXTJOIN(", ", TRUE, IF(ISNUMBER(SEARCH("BRO", BL17:BT17)), COLUMN(BL17:BT17) - COLUMN(BL17) + 1, ""))&lt;&gt;"","BRO","")</f>
        <v/>
      </c>
      <c r="HW17" s="48" t="str" cm="1">
        <f t="array" ref="HW17">IF(_xlfn.TEXTJOIN(", ", TRUE, IF(ISNUMBER(SEARCH("PUR", BL17:BT17)), COLUMN(BL17:BT17) - COLUMN(BL17) + 1, ""))&lt;&gt;"","PUR","")</f>
        <v/>
      </c>
      <c r="HX17" s="48" t="str" cm="1">
        <f t="array" ref="HX17">IF(_xlfn.TEXTJOIN(", ", TRUE, IF(ISNUMBER(SEARCH("WHI", BL17:BT17)), COLUMN(BL17:BT17) - COLUMN(BL17) + 1, ""))&lt;&gt;"","WHI","")</f>
        <v>WHI</v>
      </c>
      <c r="HY17" s="76"/>
      <c r="HZ17" s="76"/>
      <c r="IA17" s="6"/>
      <c r="IB17" s="6"/>
      <c r="IC17" s="77"/>
      <c r="ID17" s="77"/>
      <c r="IE17" s="77"/>
      <c r="IF17" s="77"/>
      <c r="IG17" s="77"/>
      <c r="IH17" s="77"/>
      <c r="II17" s="77"/>
      <c r="IJ17" s="77"/>
      <c r="IK17" s="77"/>
      <c r="IM17" s="45">
        <f>COUNTIF(IC17:IK17,"&gt;0")-CG17</f>
        <v>-2</v>
      </c>
      <c r="IN17" s="78" t="str">
        <f>"http://mkweb.bcgsc.ca/color-summarizer/?url="&amp;D17&amp;"&amp;precision=low&amp;num_clusters="&amp;CG17&amp;"&amp;text=1"</f>
        <v>http://mkweb.bcgsc.ca/color-summarizer/?url=https://upload.wikimedia.org/wikipedia/en/thumb/a/a8/Flag_of_Calgary_%281983%29.svg/640px-Flag_of_Calgary_%281983%29.svg.png&amp;precision=low&amp;num_clusters=2&amp;text=1</v>
      </c>
      <c r="IO17" s="48" t="str">
        <f>IF(HP17&lt;&gt;"",CHAR(34)&amp;"black"&amp;CHAR(34),"")</f>
        <v/>
      </c>
      <c r="IP17" s="48" t="str">
        <f>IF(HQ17&lt;&gt;"",CHAR(34)&amp;"blue"&amp;CHAR(34),"")</f>
        <v/>
      </c>
      <c r="IQ17" s="48" t="str">
        <f>IF(HR17&lt;&gt;"",CHAR(34)&amp;"green"&amp;CHAR(34),"")</f>
        <v/>
      </c>
      <c r="IR17" s="48" t="str">
        <f>IF(HS17&lt;&gt;"",CHAR(34)&amp;"red"&amp;CHAR(34),"")</f>
        <v>"red"</v>
      </c>
      <c r="IS17" s="48" t="str">
        <f>IF(HT17&lt;&gt;"",CHAR(34)&amp;"yellow"&amp;CHAR(34),"")</f>
        <v/>
      </c>
      <c r="IT17" s="48" t="str">
        <f>IF(HU17&lt;&gt;"",CHAR(34)&amp;"orange"&amp;CHAR(34),"")</f>
        <v/>
      </c>
      <c r="IU17" s="48" t="str">
        <f>IF(HV17&lt;&gt;"",CHAR(34)&amp;"brown"&amp;CHAR(34),"")</f>
        <v/>
      </c>
      <c r="IV17" s="48" t="str">
        <f>IF(HW17&lt;&gt;"",CHAR(34)&amp;"purple"&amp;CHAR(34),"")</f>
        <v/>
      </c>
      <c r="IW17" s="48" t="str">
        <f>IF(HX17&lt;&gt;"",CHAR(34)&amp;"white"&amp;CHAR(34),"")</f>
        <v>"white"</v>
      </c>
      <c r="IX17" s="48" t="str">
        <f>"{"&amp;CHAR(34)&amp;"url"&amp;CHAR(34)&amp;":"&amp;CHAR(34)&amp;IN17&amp;CHAR(34)&amp;","&amp;CHAR(34)&amp;"name"&amp;CHAR(34)&amp;":"&amp;CHAR(34)&amp;A17&amp;CHAR(34)&amp;"},"</f>
        <v>{"url":"http://mkweb.bcgsc.ca/color-summarizer/?url=https://upload.wikimedia.org/wikipedia/en/thumb/a/a8/Flag_of_Calgary_%281983%29.svg/640px-Flag_of_Calgary_%281983%29.svg.png&amp;precision=low&amp;num_clusters=2&amp;text=1","name":"[CAN] Calgary"},</v>
      </c>
      <c r="IY17" s="48">
        <v>1259</v>
      </c>
    </row>
    <row r="18" spans="1:259" s="48" customFormat="1" ht="38.4" customHeight="1" thickBot="1" x14ac:dyDescent="0.35">
      <c r="A18" s="97" t="s">
        <v>1819</v>
      </c>
      <c r="B18" s="40" t="e" vm="37">
        <v>#VALUE!</v>
      </c>
      <c r="C18" s="41">
        <v>3</v>
      </c>
      <c r="D18" s="42" t="s">
        <v>1820</v>
      </c>
      <c r="E18" s="43" t="s">
        <v>1821</v>
      </c>
      <c r="F18" s="44" t="s">
        <v>163</v>
      </c>
      <c r="G18" s="45">
        <f>COUNTIF($A$1:$A$8323,A18)</f>
        <v>1</v>
      </c>
      <c r="H18" s="46" t="s">
        <v>1822</v>
      </c>
      <c r="I18" s="47" t="s">
        <v>1823</v>
      </c>
      <c r="J18" s="48" t="str">
        <f>""</f>
        <v/>
      </c>
      <c r="K18" s="49"/>
      <c r="L18" s="50"/>
      <c r="M18" s="50"/>
      <c r="N18" s="51" t="s">
        <v>231</v>
      </c>
      <c r="O18" s="52">
        <v>1967</v>
      </c>
      <c r="P18" s="53" t="s">
        <v>1824</v>
      </c>
      <c r="Q18" s="54">
        <v>1</v>
      </c>
      <c r="R18" s="55" t="s">
        <v>231</v>
      </c>
      <c r="S18" s="56">
        <v>0</v>
      </c>
      <c r="T18" s="57" t="s">
        <v>164</v>
      </c>
      <c r="U18" s="58" t="s">
        <v>164</v>
      </c>
      <c r="V18" s="58" t="s">
        <v>164</v>
      </c>
      <c r="W18" s="58" t="s">
        <v>164</v>
      </c>
      <c r="X18" s="58" t="s">
        <v>164</v>
      </c>
      <c r="Y18" s="58" t="s">
        <v>164</v>
      </c>
      <c r="Z18" s="58" t="s">
        <v>164</v>
      </c>
      <c r="AA18" s="58" t="s">
        <v>165</v>
      </c>
      <c r="AB18" s="58" t="s">
        <v>165</v>
      </c>
      <c r="AC18" s="58" t="s">
        <v>164</v>
      </c>
      <c r="AD18" s="58" t="s">
        <v>164</v>
      </c>
      <c r="AE18" s="58" t="s">
        <v>164</v>
      </c>
      <c r="AF18" s="59" t="s">
        <v>164</v>
      </c>
      <c r="AG18" s="59" t="s">
        <v>164</v>
      </c>
      <c r="AH18" s="59" t="s">
        <v>165</v>
      </c>
      <c r="AI18" s="59" t="s">
        <v>164</v>
      </c>
      <c r="AJ18" s="59" t="s">
        <v>164</v>
      </c>
      <c r="AK18" s="59" t="s">
        <v>164</v>
      </c>
      <c r="AL18" s="59" t="s">
        <v>164</v>
      </c>
      <c r="AM18" s="59" t="s">
        <v>164</v>
      </c>
      <c r="AN18" s="59" t="s">
        <v>164</v>
      </c>
      <c r="AO18" s="59" t="s">
        <v>165</v>
      </c>
      <c r="AP18" s="59" t="s">
        <v>164</v>
      </c>
      <c r="AQ18" s="59" t="s">
        <v>164</v>
      </c>
      <c r="AR18" s="59" t="s">
        <v>164</v>
      </c>
      <c r="AS18" s="59" t="s">
        <v>164</v>
      </c>
      <c r="AT18" s="60">
        <v>0</v>
      </c>
      <c r="AU18" s="59" t="s">
        <v>350</v>
      </c>
      <c r="AV18" s="59" t="str">
        <f>IF(LEFT(A18,1)="[",LEFT(A18,5)&amp;AU18&amp;A18,"")</f>
        <v>[CAN]City [CAN] Mississauga</v>
      </c>
      <c r="AW18" s="59" t="str">
        <f>C18&amp;H18&amp;A18</f>
        <v>3[CAN] Ontario[CAN] Mississauga</v>
      </c>
      <c r="AX18" s="61"/>
      <c r="AY18" s="61"/>
      <c r="AZ18" s="62" t="s">
        <v>167</v>
      </c>
      <c r="BA18" s="62" t="s">
        <v>167</v>
      </c>
      <c r="BB18" s="62"/>
      <c r="BC18" s="63"/>
      <c r="BD18" s="64" t="s">
        <v>152</v>
      </c>
      <c r="BE18" s="47"/>
      <c r="BF18" s="64" t="s">
        <v>167</v>
      </c>
      <c r="BG18" s="64" t="s">
        <v>167</v>
      </c>
      <c r="BH18" s="64" t="s">
        <v>167</v>
      </c>
      <c r="BI18" s="64"/>
      <c r="BJ18" s="64"/>
      <c r="BK18" s="47"/>
      <c r="BL18" s="64" t="s">
        <v>151</v>
      </c>
      <c r="BM18" s="64" t="s">
        <v>152</v>
      </c>
      <c r="BN18" s="64" t="s">
        <v>167</v>
      </c>
      <c r="BO18" s="64" t="s">
        <v>167</v>
      </c>
      <c r="BP18" s="64" t="s">
        <v>167</v>
      </c>
      <c r="BQ18" s="64" t="s">
        <v>156</v>
      </c>
      <c r="BR18" s="64" t="s">
        <v>167</v>
      </c>
      <c r="BS18" s="64" t="s">
        <v>167</v>
      </c>
      <c r="BT18" s="64" t="s">
        <v>159</v>
      </c>
      <c r="BU18" s="65"/>
      <c r="BV18" s="66"/>
      <c r="BW18" s="66">
        <v>0</v>
      </c>
      <c r="BX18" s="47"/>
      <c r="CB18" s="6"/>
      <c r="CC18" s="6"/>
      <c r="CD18" s="67">
        <v>0</v>
      </c>
      <c r="CE18" s="67">
        <v>0</v>
      </c>
      <c r="CF18" s="67" t="e">
        <v>#REF!</v>
      </c>
      <c r="CG18" s="68" cm="1">
        <f t="array" ref="CG18">SUMPRODUCT(--(LEN(TRIM(BL18:BT18))&gt;0))</f>
        <v>4</v>
      </c>
      <c r="CH18" s="59" t="str">
        <f>IF(CG18=2,"y","n")</f>
        <v>n</v>
      </c>
      <c r="CI18" s="59" t="str">
        <f>IF(CG18=3,"y","n")</f>
        <v>n</v>
      </c>
      <c r="CJ18" s="59" t="str">
        <f>IF(CG18=4,"y","n")</f>
        <v>y</v>
      </c>
      <c r="CK18" s="59" t="str">
        <f>IF(CG18&gt;4,"y","n")</f>
        <v>n</v>
      </c>
      <c r="CL18" s="59" t="str">
        <f>IF(S18=0,"y","n")</f>
        <v>y</v>
      </c>
      <c r="CM18" s="59" t="str">
        <f>IF(S18=2,"y","n")</f>
        <v>n</v>
      </c>
      <c r="CN18" s="59" t="str">
        <f>IF(S18=3,"y","n")</f>
        <v>n</v>
      </c>
      <c r="CO18" s="59" t="str">
        <f>IF(S18&gt;=4,"y","n")</f>
        <v>n</v>
      </c>
      <c r="CP18" s="59" t="str">
        <f>IF(AT18=0,"y","n")</f>
        <v>y</v>
      </c>
      <c r="CQ18" s="59" t="str">
        <f>IF(AT18=1,"y","n")</f>
        <v>n</v>
      </c>
      <c r="CR18" s="59" t="str">
        <f>IF(AT18=2,"y","n")</f>
        <v>n</v>
      </c>
      <c r="CS18" s="59" t="str">
        <f>IF(AT18&gt;=3,"y","n")</f>
        <v>n</v>
      </c>
      <c r="CT18" s="69" t="str">
        <f>CHAR(34)&amp;A18&amp;CHAR(34)</f>
        <v>"[CAN] Mississauga"</v>
      </c>
      <c r="CU18" s="70" t="str">
        <f>CHAR(34)&amp;"rgn_"&amp;R18&amp;CHAR(34)</f>
        <v>"rgn_North America"</v>
      </c>
      <c r="CV18" s="48" t="str">
        <f>CHAR(34)&amp;D18&amp;CHAR(34)</f>
        <v>"https://upload.wikimedia.org/wikipedia/en/thumb/c/c0/Flag_of_Mississauga.svg/640px-Flag_of_Mississauga.svg.png"</v>
      </c>
      <c r="CW18" s="48" t="str">
        <f>IF(CH18="y",CHAR(34)&amp;CH$1&amp;CHAR(34)&amp;",","")</f>
        <v/>
      </c>
      <c r="CX18" s="48" t="str">
        <f>IF(CI18="y",CHAR(34)&amp;CI$1&amp;CHAR(34)&amp;",","")</f>
        <v/>
      </c>
      <c r="CY18" s="48" t="str">
        <f>IF(CJ18="y",CHAR(34)&amp;CJ$1&amp;CHAR(34)&amp;",","")</f>
        <v>"4Color",</v>
      </c>
      <c r="CZ18" s="48" t="str">
        <f>IF(CK18="y",CHAR(34)&amp;CK$1&amp;CHAR(34)&amp;",","")</f>
        <v/>
      </c>
      <c r="DA18" s="48" t="str">
        <f>IF(Q18&gt;1,CHAR(34)&amp;"words2"&amp;CHAR(34)&amp;",","")</f>
        <v/>
      </c>
      <c r="DB18" s="48" t="str">
        <f>IF(Q18&gt;2,CHAR(34)&amp;"words3"&amp;CHAR(34)&amp;",","")</f>
        <v/>
      </c>
      <c r="DD18" s="48"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"lets11",</v>
      </c>
      <c r="DE18" s="48" t="str">
        <f>CHAR(34)&amp;"start"&amp;IFERROR(LEFT(SUBSTITUTE(A18,"["&amp;MID(A18,FIND("[",A18)+1,FIND("]",A18)-FIND("[",A18)-1)&amp;"] ",""),1),LEFT(A18,1))&amp;CHAR(34)&amp;","</f>
        <v>"startM",</v>
      </c>
      <c r="DF18" s="48" t="str">
        <f>IFERROR(IF(SEARCH("tan",A18)&gt;0,CHAR(34)&amp;"withtn"&amp;CHAR(34)&amp;",",""),"")</f>
        <v/>
      </c>
      <c r="DG18" s="48" t="str">
        <f>IFERROR(IF(SEARCH("q",A18)&gt;0,CHAR(34)&amp;"with_q"&amp;CHAR(34)&amp;",",""),"")</f>
        <v/>
      </c>
      <c r="DH18" s="48" t="str">
        <f>IFERROR(IF(SEARCH("v",A18)&gt;0,CHAR(34)&amp;"with_v"&amp;CHAR(34)&amp;",",""),"")</f>
        <v/>
      </c>
      <c r="DI18" s="48" t="str">
        <f>IFERROR(IF(SEARCH("w",A18)&gt;0,CHAR(34)&amp;"with_w"&amp;CHAR(34)&amp;",",""),"")</f>
        <v/>
      </c>
      <c r="DJ18" s="48" t="str">
        <f>IFERROR(IF(SEARCH("y",A18)&gt;0,CHAR(34)&amp;"with_y"&amp;CHAR(34)&amp;",",""),"")</f>
        <v/>
      </c>
      <c r="DK18" s="48" t="str">
        <f>IFERROR(IF(SEARCH("z",A18)&gt;0,CHAR(34)&amp;"with_z"&amp;CHAR(34)&amp;",",""),"")</f>
        <v/>
      </c>
      <c r="DL18" s="48" t="str">
        <f>IF(CG18=2, CHAR(34) &amp; _xlfn.TEXTJOIN("", TRUE, _xlfn._xlws.SORT(HP18:HX18)) &amp; CHAR(34) &amp; ",", "")</f>
        <v/>
      </c>
      <c r="DM18" s="48" t="str" cm="1">
        <f t="array" ref="DM18">IF(CG18=3,CHAR(34) &amp; _xlfn.TEXTJOIN("", TRUE, RIGHT(HP18:HX18, 2)) &amp; CHAR(34) &amp; ",", "")</f>
        <v/>
      </c>
      <c r="DN18" s="48" t="str">
        <f>IF(AND(ISNUMBER(SEARCH("18", O18)), ISERROR(SEARCH("1918", O18)), ISERROR(SEARCH("2018", O18))), CHAR(34) &amp; "year18" &amp; CHAR(34) &amp; ",", "")</f>
        <v/>
      </c>
      <c r="DO18" s="48" t="str">
        <f>IF(AND(ISNUMBER(SEARCH("19", O18)), ISERROR(SEARCH("1819", O18)),  ISERROR(SEARCH("1219", O18)),ISERROR(SEARCH("1119", O18)),ISERROR(SEARCH("1190", O18)),ISERROR(SEARCH("2019", O18))), CHAR(34) &amp; "year19" &amp; CHAR(34) &amp; ",", "")</f>
        <v>"year19",</v>
      </c>
      <c r="DP18" s="6" t="str">
        <f>IF(AND(ISNUMBER(SEARCH("20", O18)), ISERROR(SEARCH("1920", O18))), CHAR(34)&amp;"year00"&amp;CHAR(34)&amp;",", "")</f>
        <v/>
      </c>
      <c r="DQ18" s="6" t="str">
        <f>IF(CC18="y",CHAR(34)&amp;"soviet"&amp;CHAR(34)&amp;",","")</f>
        <v/>
      </c>
      <c r="DR18" s="6" t="str">
        <f>IF(BY18="y",CHAR(34)&amp;"dgband"&amp;CHAR(34)&amp;",","")</f>
        <v/>
      </c>
      <c r="DS18" s="6" t="str">
        <f>IF(W18="y",IF(AND(V18="n",BY18&lt;&gt;"y"),CHAR(34)&amp;"allver"&amp;CHAR(34)&amp;",",""),"")</f>
        <v/>
      </c>
      <c r="DT18" s="6" t="str">
        <f>IF(V18="y",IF(AND(W18="n",BY18&lt;&gt;"y"),CHAR(34)&amp;"allhor"&amp;CHAR(34)&amp;",",""),"")</f>
        <v/>
      </c>
      <c r="DU18" s="6" t="str">
        <f>IF(BY18="y",IF(AND(W18="n",V18="n"),CHAR(34)&amp;"alldia"&amp;CHAR(34)&amp;",",""),"")</f>
        <v/>
      </c>
      <c r="DW18" s="48" t="str">
        <f>IF(CL18="y",CHAR(34)&amp;CL$1&amp;CHAR(34)&amp;",","")</f>
        <v>"NoBand",</v>
      </c>
      <c r="DX18" s="48" t="str">
        <f>IF(CM18="y",CHAR(34)&amp;CM$1&amp;CHAR(34)&amp;",","")</f>
        <v/>
      </c>
      <c r="DY18" s="48" t="str">
        <f>IF(CN18="y",CHAR(34)&amp;CN$1&amp;CHAR(34)&amp;",","")</f>
        <v/>
      </c>
      <c r="DZ18" s="48" t="str">
        <f>IF(CO18="y",CHAR(34)&amp;CO$1&amp;CHAR(34)&amp;",","")</f>
        <v/>
      </c>
      <c r="EA18" s="48" t="str">
        <f>IF(T18="y",CHAR(34)&amp;T$1&amp;CHAR(34)&amp;",","")</f>
        <v/>
      </c>
      <c r="EB18" s="48" t="str">
        <f>IF(U18="y",CHAR(34)&amp;U$1&amp;CHAR(34)&amp;",","")</f>
        <v/>
      </c>
      <c r="EC18" s="48" t="str">
        <f>IF(V18="y",CHAR(34)&amp;V$1&amp;CHAR(34)&amp;",","")</f>
        <v/>
      </c>
      <c r="ED18" s="48" t="str">
        <f>IF(W18="y",CHAR(34)&amp;W$1&amp;CHAR(34)&amp;",","")</f>
        <v/>
      </c>
      <c r="EE18" s="48" t="str">
        <f>IF(X18="y",CHAR(34)&amp;X$1&amp;CHAR(34)&amp;",","")</f>
        <v/>
      </c>
      <c r="EF18" s="48" t="str">
        <f>IF(AND(Y18&lt;&gt;"n",Y18&lt;&gt;""),CHAR(34)&amp;Y$1&amp;CHAR(34)&amp;",","")</f>
        <v/>
      </c>
      <c r="EG18" s="48" t="str">
        <f>IF(Z18="y",CHAR(34)&amp;Z$1&amp;CHAR(34)&amp;",","")</f>
        <v/>
      </c>
      <c r="EH18" s="48" t="str">
        <f>IF(AA18="y",CHAR(34)&amp;AA$1&amp;CHAR(34)&amp;",","")</f>
        <v>"Plants",</v>
      </c>
      <c r="EI18" s="48" t="str">
        <f>IF(AB18="y",CHAR(34)&amp;AB$1&amp;CHAR(34)&amp;",","")</f>
        <v>"Texted",</v>
      </c>
      <c r="EJ18" s="48" t="str">
        <f>IF(AC18="y",CHAR(34)&amp;AC$1&amp;CHAR(34)&amp;",","")</f>
        <v/>
      </c>
      <c r="EK18" s="48" t="str">
        <f>IF(AD18="y",CHAR(34)&amp;AD$1&amp;CHAR(34)&amp;",","")</f>
        <v/>
      </c>
      <c r="EL18" s="48" t="str">
        <f>IF(AE18="y",CHAR(34)&amp;AE$1&amp;CHAR(34)&amp;",","")</f>
        <v/>
      </c>
      <c r="EM18" s="48" t="str">
        <f>IF(AF18="y",CHAR(34)&amp;AF$1&amp;CHAR(34)&amp;",","")</f>
        <v/>
      </c>
      <c r="EN18" s="48" t="str">
        <f>IF(AG18="y",CHAR(34)&amp;AG$1&amp;CHAR(34)&amp;",","")</f>
        <v/>
      </c>
      <c r="EO18" s="48" t="str">
        <f>IF(AH18="y",CHAR(34)&amp;AH$1&amp;CHAR(34)&amp;",","")</f>
        <v>"Center",</v>
      </c>
      <c r="EP18" s="48" t="str">
        <f>IF(AI18="y",CHAR(34)&amp;AI$1&amp;CHAR(34)&amp;",","")</f>
        <v/>
      </c>
      <c r="EQ18" s="48" t="str">
        <f>IF(AJ18="y",CHAR(34)&amp;AJ$1&amp;CHAR(34)&amp;",","")</f>
        <v/>
      </c>
      <c r="ER18" s="48" t="str">
        <f>IF(AK18="y",CHAR(34)&amp;AK$1&amp;CHAR(34)&amp;",","")</f>
        <v/>
      </c>
      <c r="ES18" s="48" t="str">
        <f>IF(AL18="y",CHAR(34)&amp;AL$1&amp;CHAR(34)&amp;",","")</f>
        <v/>
      </c>
      <c r="ET18" s="48" t="str">
        <f>IF(AM18="y",CHAR(34)&amp;AM$1&amp;CHAR(34)&amp;",","")</f>
        <v/>
      </c>
      <c r="EU18" s="48" t="str">
        <f>IF(AN18="y",CHAR(34)&amp;AN$1&amp;CHAR(34)&amp;",","")</f>
        <v/>
      </c>
      <c r="EV18" s="48" t="str">
        <f>IF(AO18="y",CHAR(34)&amp;AO$1&amp;CHAR(34)&amp;",","")</f>
        <v>"Builds",</v>
      </c>
      <c r="EW18" s="48" t="str">
        <f>IF(AP18="y",CHAR(34)&amp;AP$1&amp;CHAR(34)&amp;",","")</f>
        <v/>
      </c>
      <c r="EX18" s="48" t="str">
        <f>IF(AQ18="y",CHAR(34)&amp;AQ$1&amp;CHAR(34)&amp;",","")</f>
        <v/>
      </c>
      <c r="EY18" s="48" t="str">
        <f>IF(AR18="y",CHAR(34)&amp;AR$1&amp;CHAR(34)&amp;",","")</f>
        <v/>
      </c>
      <c r="EZ18" s="48" t="str">
        <f>IF(AS18="y",CHAR(34)&amp;AS$1&amp;CHAR(34)&amp;",","")</f>
        <v/>
      </c>
      <c r="FA18" s="48" t="str">
        <f>IF(AT18&gt;0,CHAR(34)&amp;"sta"&amp;AZ18&amp;CHAR(34)&amp;",","")</f>
        <v/>
      </c>
      <c r="FB18" s="48" t="str">
        <f>IF(AND(AT18&gt;0,BA18&lt;&gt;""),CHAR(34)&amp;"sta"&amp;BA18&amp;CHAR(34)&amp;",","")</f>
        <v/>
      </c>
      <c r="FD18" s="48" t="str">
        <f>IF(BV18="n",CHAR(34)&amp;"tcWHYE"&amp;CHAR(34)&amp;",",IF(BV18="y",CHAR(34)&amp;FD$1&amp;CHAR(34)&amp;",",""))</f>
        <v/>
      </c>
      <c r="FE18" s="48" t="str">
        <f>IF(COUNTIF(BL18:BT18,"BLU")=0,CHAR(34)&amp;"NO_BLU"&amp;CHAR(34)&amp;",", "")</f>
        <v/>
      </c>
      <c r="FF18" s="48" t="str">
        <f>IF(COUNTIF(BL18:BT18,"WHI")=0,CHAR(34)&amp;"NO_WHI"&amp;CHAR(34)&amp;",", "")</f>
        <v/>
      </c>
      <c r="FG18" s="48" t="str">
        <f>IF(COUNTIF(BL18:BT18,"RED")=0,CHAR(34)&amp;"NO_RED"&amp;CHAR(34)&amp;",", "")</f>
        <v>"NO_RED",</v>
      </c>
      <c r="FH18" s="48" t="str">
        <f>IF(COUNTIF(BL18:BS18,"GRE")=0,CHAR(34)&amp;"NO_GRE"&amp;CHAR(34)&amp;",", "")</f>
        <v>"NO_GRE",</v>
      </c>
      <c r="FI18" s="48" t="str">
        <f>IF(COUNTIF(BL18:BT18,"YEL")=0,CHAR(34)&amp;"NO_YEL"&amp;CHAR(34)&amp;",", "")</f>
        <v>"NO_YEL",</v>
      </c>
      <c r="FJ18" s="48" t="str">
        <f>IF(COUNTIF(BL18:BT18,"BLA")=0,CHAR(34)&amp;"NO_BLA"&amp;CHAR(34)&amp;",", "")</f>
        <v/>
      </c>
      <c r="FK18" s="48" t="str">
        <f>IF(AND(FH18&lt;&gt;"",FF18&lt;&gt;""),CHAR(34)&amp;"WHGRNO"&amp;CHAR(34)&amp;",","")</f>
        <v/>
      </c>
      <c r="FL18" s="48" t="str">
        <f>IF(AND(FI18&lt;&gt;"",FF18&lt;&gt;""),CHAR(34)&amp;"WHYENO"&amp;CHAR(34)&amp;",","")</f>
        <v/>
      </c>
      <c r="FM18" s="48" t="str">
        <f>IF(AND(FJ18&lt;&gt;"",FF18&lt;&gt;""),CHAR(34)&amp;"BAWHNO"&amp;CHAR(34)&amp;",","")</f>
        <v/>
      </c>
      <c r="FN18" s="48" t="str">
        <f>IF(AND(FE18&lt;&gt;"",FF18&lt;&gt;""),CHAR(34)&amp;"BLWHNO"&amp;CHAR(34)&amp;",","")</f>
        <v/>
      </c>
      <c r="FO18" s="48" t="str">
        <f>IF(AND(FE18&lt;&gt;"",FG18&lt;&gt;""),CHAR(34)&amp;"BLRENO"&amp;CHAR(34)&amp;",","")</f>
        <v/>
      </c>
      <c r="FP18" s="48" t="str">
        <f>IF(AND(FF18&lt;&gt;"",FF18&lt;&gt;""),CHAR(34)&amp;"WHRENO"&amp;CHAR(34)&amp;",","")</f>
        <v/>
      </c>
      <c r="FQ18" s="48" t="str">
        <f>IF(LEN(BF18)=3,CHAR(34)&amp;"001"&amp;BF18&amp;CHAR(34)&amp;",","")</f>
        <v/>
      </c>
      <c r="FR18" s="48" t="str">
        <f>IF(LEN(BG18)=3,CHAR(34)&amp;"002"&amp;BG18&amp;CHAR(34)&amp;",","")</f>
        <v/>
      </c>
      <c r="FS18" s="48" t="str">
        <f>IF(LEN(BH18)=3,CHAR(34)&amp;"003"&amp;BH18&amp;CHAR(34)&amp;",","")</f>
        <v/>
      </c>
      <c r="FT18" s="48" t="str">
        <f>CHAR(34)&amp;"myr"&amp;BD18&amp;CHAR(34)&amp;","</f>
        <v>"myrBLU",</v>
      </c>
      <c r="FU18" s="48" t="str">
        <f>IF(AY18="y",CHAR(34)&amp;"island"&amp;CHAR(34)&amp;",","")</f>
        <v/>
      </c>
      <c r="FV18" s="48" t="str">
        <f>IF(BZ18="y",CHAR(34)&amp;"landlo"&amp;CHAR(34)&amp;",","")</f>
        <v/>
      </c>
      <c r="FW18" s="48" t="str">
        <f>IF(CA18="y",CHAR(34)&amp;"eunion"&amp;CHAR(34)&amp;",","")</f>
        <v/>
      </c>
      <c r="FY18" s="48" t="str">
        <f>IFERROR(IF(SEARCH("Arabic",CB18)&gt;0,CHAR(34)&amp;"arabic"&amp;CHAR(34)&amp;",",""),"")</f>
        <v/>
      </c>
      <c r="FZ18" s="48" t="str">
        <f>IFERROR(IF(SEARCH("English",CB18)&gt;0,CHAR(34)&amp;"englis"&amp;CHAR(34)&amp;",",""),"")</f>
        <v/>
      </c>
      <c r="GA18" s="48" t="str">
        <f>IFERROR(IF(SEARCH("French",CB18)&gt;0,CHAR(34)&amp;"french"&amp;CHAR(34)&amp;",",""),"")</f>
        <v/>
      </c>
      <c r="GB18" s="48" t="str">
        <f>IFERROR(IF(SEARCH("Spanish",CB18)&gt;0,CHAR(34)&amp;"spanis"&amp;CHAR(34)&amp;",",""),"")</f>
        <v/>
      </c>
      <c r="GE18" s="48" t="str">
        <f>IFERROR(IF(SEARCH("Dutch",CB18)&gt;0,CHAR(34)&amp;"dutchs"&amp;CHAR(34)&amp;",",""),"")</f>
        <v/>
      </c>
      <c r="GF18" s="48" t="str">
        <f>IFERROR(IF(SEARCH("Historical",AU18)&gt;0,CHAR(34)&amp;"histor"&amp;CHAR(34)&amp;",",""),"")</f>
        <v/>
      </c>
      <c r="GG18" s="48" t="str">
        <f>IF(BU18="y",CHAR(34)&amp;"unjack"&amp;CHAR(34)&amp;",","")</f>
        <v/>
      </c>
      <c r="GH18" s="48" t="str">
        <f>IF(CD18=1,CHAR(34)&amp;"southc"&amp;CHAR(34)&amp;",","")</f>
        <v/>
      </c>
      <c r="GI18" s="48" t="str">
        <f>IF(CE18=1,CHAR(34)&amp;"hasmap"&amp;CHAR(34)&amp;",","")</f>
        <v/>
      </c>
      <c r="GJ18" s="48" t="str">
        <f>IF(CP18="y",CHAR(34)&amp;CP$1&amp;CHAR(34)&amp;",","")</f>
        <v>"NoStar",</v>
      </c>
      <c r="GK18" s="48" t="str">
        <f>IF(GJ18="",CHAR(34)&amp;"HasSta"&amp;CHAR(34)&amp;",","")</f>
        <v/>
      </c>
      <c r="GL18" s="48" t="str">
        <f>IF(CQ18="y",CHAR(34)&amp;CQ$1&amp;CHAR(34)&amp;",","")</f>
        <v/>
      </c>
      <c r="GM18" s="48" t="str">
        <f>IF(CR18="y",CHAR(34)&amp;CR$1&amp;CHAR(34)&amp;",","")</f>
        <v/>
      </c>
      <c r="GN18" s="48" t="str">
        <f>IF(CS18="y",CHAR(34)&amp;CS$1&amp;CHAR(34)&amp;",","")</f>
        <v/>
      </c>
      <c r="GP18" s="48" t="str">
        <f>CHAR(34)&amp;AU18&amp;CHAR(34)</f>
        <v>"City "</v>
      </c>
      <c r="GS18" s="48" t="str">
        <f>SUBSTITUTE("["&amp;_xlfn.CONCAT(CW18:GN18)&amp;"]",",]","]")</f>
        <v>["4Color","lets11","startM","year19","NoBand","Plants","Texted","Center","Builds","NO_RED","NO_GRE","NO_YEL","myrBLU","NoStar"]</v>
      </c>
      <c r="GT18" s="48" t="str">
        <f>IF(BL18&lt;&gt;"",CHAR(34)&amp;"cl_"&amp;BL18&amp;CHAR(34)&amp;",","")</f>
        <v>"cl_BLA",</v>
      </c>
      <c r="GU18" s="48" t="str">
        <f>IF(BM18&lt;&gt;"",CHAR(34)&amp;"cl_"&amp;BM18&amp;CHAR(34)&amp;",","")</f>
        <v>"cl_BLU",</v>
      </c>
      <c r="GV18" s="48" t="str">
        <f>IF(BN18&lt;&gt;"",CHAR(34)&amp;"cl_"&amp;BN18&amp;CHAR(34)&amp;",","")</f>
        <v/>
      </c>
      <c r="GW18" s="48" t="str">
        <f>IF(BO18&lt;&gt;"",CHAR(34)&amp;"cl_"&amp;BO18&amp;CHAR(34)&amp;",","")</f>
        <v/>
      </c>
      <c r="GX18" s="48" t="str">
        <f>IF(BP18&lt;&gt;"",CHAR(34)&amp;"cl_"&amp;BP18&amp;CHAR(34)&amp;",","")</f>
        <v/>
      </c>
      <c r="GY18" s="48" t="str">
        <f>IF(BQ18&lt;&gt;"",CHAR(34)&amp;"cl_"&amp;BQ18&amp;CHAR(34)&amp;",","")</f>
        <v>"cl_ORA",</v>
      </c>
      <c r="GZ18" s="48" t="str">
        <f>IF(BR18&lt;&gt;"",CHAR(34)&amp;"cl_"&amp;BR18&amp;CHAR(34)&amp;",","")</f>
        <v/>
      </c>
      <c r="HA18" s="48" t="str">
        <f>IF(BS18&lt;&gt;"",CHAR(34)&amp;"cl_"&amp;BS18&amp;CHAR(34)&amp;",","")</f>
        <v/>
      </c>
      <c r="HB18" s="48" t="str">
        <f>IF(BT18&lt;&gt;"",CHAR(34)&amp;"cl_"&amp;BT18&amp;CHAR(34)&amp;",","")</f>
        <v>"cl_WHI",</v>
      </c>
      <c r="HC18" s="48" t="str">
        <f>SUBSTITUTE("["&amp;_xlfn.CONCAT(GT18:HB18)&amp;"]",",]","]")</f>
        <v>["cl_BLA","cl_BLU","cl_ORA","cl_WHI"]</v>
      </c>
      <c r="HE18" s="71"/>
      <c r="HF18" s="72" t="str">
        <f>"{couname:"&amp;CT18&amp;(IF(HK18&lt;&gt;"",",subtype:"&amp;CHAR(34)&amp;HK18&amp;CHAR(34),""))&amp;",year:"&amp;HJ18&amp;",region:"&amp;CU18&amp;",Colors:"&amp;HC18&amp;",Items:"&amp;GS18&amp;",Flag:"&amp;CV18&amp;",HDFlag:"&amp;CHAR(34)&amp;E18&amp;CHAR(34)&amp;",type:"&amp;GP18&amp;", describe: "&amp;HH18&amp;", isnew:"&amp;CHAR(34)&amp;F18&amp;CHAR(34)&amp;", links: "&amp;HL18&amp;"},"</f>
        <v>{couname:"[CAN] Mississauga",year:"1967",region:"rgn_North America",Colors:["cl_BLA","cl_BLU","cl_ORA","cl_WHI"],Items:["4Color","lets11","startM","year19","NoBand","Plants","Texted","Center","Builds","NO_RED","NO_GRE","NO_YEL","myrBLU","NoStar"],Flag:"https://upload.wikimedia.org/wikipedia/en/thumb/c/c0/Flag_of_Mississauga.svg/640px-Flag_of_Mississauga.svg.png",HDFlag:"https://upload.wikimedia.org/wikipedia/en/thumb/c/c0/Flag_of_Mississauga.svg/2560px-Flag_of_Mississauga.svg.png",type:"City ", describe: "\nThe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 isnew:".", links: "https://www.crwflags.com/fotw/flags/ca-onmss.html"},</v>
      </c>
      <c r="HG18" s="73" t="str">
        <f>"{couname:"&amp;CT18&amp;(IF(HK18&lt;&gt;"",",subtype:"&amp;CHAR(34)&amp;HK18&amp;CHAR(34),""))&amp;",year:"&amp;HJ18&amp;",region:"&amp;CU18&amp;",Colors:"&amp;HC18&amp;",Items:"&amp;GS18&amp;",Flag:"&amp;CV18&amp;",HDFlag:"&amp;CHAR(34)&amp;E18&amp;CHAR(34)&amp;",type:"&amp;GP18&amp;", describe: "&amp;HI18&amp;", links: "&amp;HL18&amp;"},"</f>
        <v>{couname:"[CAN] Mississauga",year:"1967",region:"rgn_North America",Colors:["cl_BLA","cl_BLU","cl_ORA","cl_WHI"],Items:["4Color","lets11","startM","year19","NoBand","Plants","Texted","Center","Builds","NO_RED","NO_GRE","NO_YEL","myrBLU","NoStar"],Flag:"https://upload.wikimedia.org/wikipedia/en/thumb/c/c0/Flag_of_Mississauga.svg/640px-Flag_of_Mississauga.svg.png",HDFlag:"https://upload.wikimedia.org/wikipedia/en/thumb/c/c0/Flag_of_Mississauga.svg/2560px-Flag_of_Mississauga.svg.png",type:"City ", describe: "\nThe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 links: "https://www.crwflags.com/fotw/flags/ca-onmss.html"},</v>
      </c>
      <c r="HH18" s="48" t="str">
        <f>IF(P18&lt;&gt;"",CHAR(34)&amp;"\n"&amp;P18&amp;CHAR(34),CHAR(34)&amp;CHAR(34))</f>
        <v>"\nThe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v>
      </c>
      <c r="HI18" s="48" t="str">
        <f>IF(J18=0,CHAR(34)&amp;CHAR(34),HH18)</f>
        <v>"\nThe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v>
      </c>
      <c r="HJ18" s="48" t="str">
        <f>CHAR(34)&amp;O18&amp;CHAR(34)</f>
        <v>"1967"</v>
      </c>
      <c r="HL18" s="48" t="str">
        <f>CHAR(34)&amp;I18&amp;CHAR(34)</f>
        <v>"https://www.crwflags.com/fotw/flags/ca-onmss.html"</v>
      </c>
      <c r="HM18" s="72"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{"couname":"[CAN] Mississauga","subtype":"[CAN] Ontario","year":"1967","region":"rgn_North America","Colors":["cl_BLA","cl_BLU","cl_ORA","cl_WHI"],"Items":["4Color","lets11","startM","year19","NoBand","Plants","Texted","Center","Builds","NO_RED","NO_GRE","NO_YEL","myrBLU","NoStar"],"Flag":"https://upload.wikimedia.org/wikipedia/en/thumb/c/c0/Flag_of_Mississauga.svg/640px-Flag_of_Mississauga.svg.png","HDFlag":"https://upload.wikimedia.org/wikipedia/en/thumb/c/c0/Flag_of_Mississauga.svg/2560px-Flag_of_Mississauga.svg.png","type":"City ", "describe": "\nThe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 "isnew": ".", "links": "https://www.crwflags.com/fotw/flags/ca-onmss.html"},</v>
      </c>
      <c r="HN18" s="74"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{"couname":"[CAN] Mississauga","subtype":"[CAN] Ontario","year":"1967","region":"rgn_North America","Colors":["cl_BLA","cl_BLU","cl_ORA","cl_WHI"],"Items":["4Color","lets11","startM","year19","NoBand","Plants","Texted","Center","Builds","NO_RED","NO_GRE","NO_YEL","myrBLU","NoStar"],"Flag":"https://upload.wikimedia.org/wikipedia/en/thumb/c/c0/Flag_of_Mississauga.svg/640px-Flag_of_Mississauga.svg.png","HDFlag":"https://upload.wikimedia.org/wikipedia/en/thumb/c/c0/Flag_of_Mississauga.svg/2560px-Flag_of_Mississauga.svg.png","type":"City ", "describe": "\nThe City crest is used on stationery from the Mayor and Councillors. Printed in blue and orange, the crest is symbolic of the industries and development that have prospered in Mississauga.\n\nThe Crest depicts the 'story of Mississauga' through its various illustrations. The water wheel and lighthouse represent the communities of Streetsville and Port Credit which joined with Mississauga to form our current City. The wheat reminds us of our agricultural roots. The wings represent the aviation industry, and the gear represents Mississauga's industry. The laurel leaves depicted under the shield represent honour and distinction.'\n", "isnew": ".", "links": "https://www.crwflags.com/fotw/flags/ca-onmss.html"},</v>
      </c>
      <c r="HO18" s="75">
        <v>45610</v>
      </c>
      <c r="HP18" s="48" t="str" cm="1">
        <f t="array" ref="HP18">IF(_xlfn.TEXTJOIN(", ", TRUE, IF(ISNUMBER(SEARCH("BLA", BL18:BT18)), COLUMN(BL18:BT18) - COLUMN(BL18) + 1, ""))&lt;&gt;"","BLA","")</f>
        <v>BLA</v>
      </c>
      <c r="HQ18" s="48" t="str" cm="1">
        <f t="array" ref="HQ18">IF(_xlfn.TEXTJOIN(", ", TRUE, IF(ISNUMBER(SEARCH("BLU", BL18:BT18)), COLUMN(BL18:BT18) - COLUMN(BL18) + 1, ""))&lt;&gt;"","BLU","")</f>
        <v>BLU</v>
      </c>
      <c r="HR18" s="48" t="str" cm="1">
        <f t="array" ref="HR18">IF(_xlfn.TEXTJOIN(", ", TRUE, IF(ISNUMBER(SEARCH("GRE", BL18:BT18)), COLUMN(BL18:BT18) - COLUMN(BL18) + 1, ""))&lt;&gt;"","GRE","")</f>
        <v/>
      </c>
      <c r="HS18" s="48" t="str" cm="1">
        <f t="array" ref="HS18">IF(_xlfn.TEXTJOIN(", ", TRUE, IF(ISNUMBER(SEARCH("RED", BL18:BT18)), COLUMN(BL18:BT18) - COLUMN(BL18) + 1, ""))&lt;&gt;"","RED","")</f>
        <v/>
      </c>
      <c r="HT18" s="48" t="str" cm="1">
        <f t="array" ref="HT18">IF(_xlfn.TEXTJOIN(", ", TRUE, IF(ISNUMBER(SEARCH("YEL", BL18:BT18)), COLUMN(BL18:BT18) - COLUMN(BL18) + 1, ""))&lt;&gt;"","YEL","")</f>
        <v/>
      </c>
      <c r="HU18" s="48" t="str" cm="1">
        <f t="array" ref="HU18">IF(_xlfn.TEXTJOIN(", ", TRUE, IF(ISNUMBER(SEARCH("ORA", BL18:BT18)), COLUMN(BL18:BT18) - COLUMN(BL18) + 1, ""))&lt;&gt;"","ORA","")</f>
        <v>ORA</v>
      </c>
      <c r="HV18" s="48" t="str" cm="1">
        <f t="array" ref="HV18">IF(_xlfn.TEXTJOIN(", ", TRUE, IF(ISNUMBER(SEARCH("BRO", BL18:BT18)), COLUMN(BL18:BT18) - COLUMN(BL18) + 1, ""))&lt;&gt;"","BRO","")</f>
        <v/>
      </c>
      <c r="HW18" s="48" t="str" cm="1">
        <f t="array" ref="HW18">IF(_xlfn.TEXTJOIN(", ", TRUE, IF(ISNUMBER(SEARCH("PUR", BL18:BT18)), COLUMN(BL18:BT18) - COLUMN(BL18) + 1, ""))&lt;&gt;"","PUR","")</f>
        <v/>
      </c>
      <c r="HX18" s="48" t="str" cm="1">
        <f t="array" ref="HX18">IF(_xlfn.TEXTJOIN(", ", TRUE, IF(ISNUMBER(SEARCH("WHI", BL18:BT18)), COLUMN(BL18:BT18) - COLUMN(BL18) + 1, ""))&lt;&gt;"","WHI","")</f>
        <v>WHI</v>
      </c>
      <c r="HY18" s="76"/>
      <c r="HZ18" s="76"/>
      <c r="IA18" s="6"/>
      <c r="IB18" s="6"/>
      <c r="IC18" s="77"/>
      <c r="ID18" s="77"/>
      <c r="IE18" s="77"/>
      <c r="IF18" s="77"/>
      <c r="IG18" s="77"/>
      <c r="IH18" s="77"/>
      <c r="II18" s="77"/>
      <c r="IJ18" s="77"/>
      <c r="IK18" s="77"/>
      <c r="IM18" s="45">
        <f>COUNTIF(IC18:IK18,"&gt;0")-CG18</f>
        <v>-4</v>
      </c>
      <c r="IN18" s="78" t="str">
        <f>"http://mkweb.bcgsc.ca/color-summarizer/?url="&amp;D18&amp;"&amp;precision=low&amp;num_clusters="&amp;CG18&amp;"&amp;text=1"</f>
        <v>http://mkweb.bcgsc.ca/color-summarizer/?url=https://upload.wikimedia.org/wikipedia/en/thumb/c/c0/Flag_of_Mississauga.svg/640px-Flag_of_Mississauga.svg.png&amp;precision=low&amp;num_clusters=4&amp;text=1</v>
      </c>
      <c r="IO18" s="48" t="str">
        <f>IF(HP18&lt;&gt;"",CHAR(34)&amp;"black"&amp;CHAR(34),"")</f>
        <v>"black"</v>
      </c>
      <c r="IP18" s="48" t="str">
        <f>IF(HQ18&lt;&gt;"",CHAR(34)&amp;"blue"&amp;CHAR(34),"")</f>
        <v>"blue"</v>
      </c>
      <c r="IQ18" s="48" t="str">
        <f>IF(HR18&lt;&gt;"",CHAR(34)&amp;"green"&amp;CHAR(34),"")</f>
        <v/>
      </c>
      <c r="IR18" s="48" t="str">
        <f>IF(HS18&lt;&gt;"",CHAR(34)&amp;"red"&amp;CHAR(34),"")</f>
        <v/>
      </c>
      <c r="IS18" s="48" t="str">
        <f>IF(HT18&lt;&gt;"",CHAR(34)&amp;"yellow"&amp;CHAR(34),"")</f>
        <v/>
      </c>
      <c r="IT18" s="48" t="str">
        <f>IF(HU18&lt;&gt;"",CHAR(34)&amp;"orange"&amp;CHAR(34),"")</f>
        <v>"orange"</v>
      </c>
      <c r="IU18" s="48" t="str">
        <f>IF(HV18&lt;&gt;"",CHAR(34)&amp;"brown"&amp;CHAR(34),"")</f>
        <v/>
      </c>
      <c r="IV18" s="48" t="str">
        <f>IF(HW18&lt;&gt;"",CHAR(34)&amp;"purple"&amp;CHAR(34),"")</f>
        <v/>
      </c>
      <c r="IW18" s="48" t="str">
        <f>IF(HX18&lt;&gt;"",CHAR(34)&amp;"white"&amp;CHAR(34),"")</f>
        <v>"white"</v>
      </c>
      <c r="IX18" s="48" t="str">
        <f>"{"&amp;CHAR(34)&amp;"url"&amp;CHAR(34)&amp;":"&amp;CHAR(34)&amp;IN18&amp;CHAR(34)&amp;","&amp;CHAR(34)&amp;"name"&amp;CHAR(34)&amp;":"&amp;CHAR(34)&amp;A18&amp;CHAR(34)&amp;"},"</f>
        <v>{"url":"http://mkweb.bcgsc.ca/color-summarizer/?url=https://upload.wikimedia.org/wikipedia/en/thumb/c/c0/Flag_of_Mississauga.svg/640px-Flag_of_Mississauga.svg.png&amp;precision=low&amp;num_clusters=4&amp;text=1","name":"[CAN] Mississauga"},</v>
      </c>
      <c r="IY18" s="48">
        <v>1260</v>
      </c>
    </row>
    <row r="19" spans="1:259" s="48" customFormat="1" ht="38.4" customHeight="1" thickBot="1" x14ac:dyDescent="0.35">
      <c r="A19" s="97" t="s">
        <v>1884</v>
      </c>
      <c r="B19" s="40" t="e" vm="38">
        <v>#VALUE!</v>
      </c>
      <c r="C19" s="41">
        <v>3</v>
      </c>
      <c r="D19" s="42" t="s">
        <v>1885</v>
      </c>
      <c r="E19" s="43" t="s">
        <v>1886</v>
      </c>
      <c r="F19" s="44" t="s">
        <v>163</v>
      </c>
      <c r="G19" s="45">
        <f>COUNTIF($A$1:$A$8323,A19)</f>
        <v>1</v>
      </c>
      <c r="H19" s="46" t="s">
        <v>1822</v>
      </c>
      <c r="I19" s="47" t="s">
        <v>1887</v>
      </c>
      <c r="J19" s="48" t="str">
        <f>""</f>
        <v/>
      </c>
      <c r="K19" s="49"/>
      <c r="L19" s="50"/>
      <c r="M19" s="50"/>
      <c r="N19" s="51" t="s">
        <v>231</v>
      </c>
      <c r="O19" s="52">
        <v>1999</v>
      </c>
      <c r="P19" s="53" t="s">
        <v>1888</v>
      </c>
      <c r="Q19" s="54">
        <v>1</v>
      </c>
      <c r="R19" s="55" t="s">
        <v>231</v>
      </c>
      <c r="S19" s="56">
        <v>0</v>
      </c>
      <c r="T19" s="57" t="s">
        <v>164</v>
      </c>
      <c r="U19" s="58" t="s">
        <v>164</v>
      </c>
      <c r="V19" s="58" t="s">
        <v>164</v>
      </c>
      <c r="W19" s="58" t="s">
        <v>164</v>
      </c>
      <c r="X19" s="58" t="s">
        <v>164</v>
      </c>
      <c r="Y19" s="58" t="s">
        <v>164</v>
      </c>
      <c r="Z19" s="58" t="s">
        <v>164</v>
      </c>
      <c r="AA19" s="58" t="s">
        <v>165</v>
      </c>
      <c r="AB19" s="58" t="s">
        <v>164</v>
      </c>
      <c r="AC19" s="58" t="s">
        <v>164</v>
      </c>
      <c r="AD19" s="58" t="s">
        <v>164</v>
      </c>
      <c r="AE19" s="58" t="s">
        <v>164</v>
      </c>
      <c r="AF19" s="59" t="s">
        <v>164</v>
      </c>
      <c r="AG19" s="59" t="s">
        <v>164</v>
      </c>
      <c r="AH19" s="59" t="s">
        <v>164</v>
      </c>
      <c r="AI19" s="59" t="s">
        <v>164</v>
      </c>
      <c r="AJ19" s="59" t="s">
        <v>164</v>
      </c>
      <c r="AK19" s="59" t="s">
        <v>164</v>
      </c>
      <c r="AL19" s="59" t="s">
        <v>164</v>
      </c>
      <c r="AM19" s="59" t="s">
        <v>164</v>
      </c>
      <c r="AN19" s="59" t="s">
        <v>164</v>
      </c>
      <c r="AO19" s="59" t="s">
        <v>165</v>
      </c>
      <c r="AP19" s="59" t="s">
        <v>164</v>
      </c>
      <c r="AQ19" s="59" t="s">
        <v>164</v>
      </c>
      <c r="AR19" s="59" t="s">
        <v>164</v>
      </c>
      <c r="AS19" s="59" t="s">
        <v>164</v>
      </c>
      <c r="AT19" s="60">
        <v>0</v>
      </c>
      <c r="AU19" s="59" t="s">
        <v>196</v>
      </c>
      <c r="AV19" s="59" t="str">
        <f>IF(LEFT(A19,1)="[",LEFT(A19,5)&amp;AU19&amp;A19,"")</f>
        <v>[CAN]City[CAN] Toronto</v>
      </c>
      <c r="AW19" s="59" t="str">
        <f>C19&amp;H19&amp;A19</f>
        <v>3[CAN] Ontario[CAN] Toronto</v>
      </c>
      <c r="AX19" s="61"/>
      <c r="AY19" s="61"/>
      <c r="AZ19" s="62" t="s">
        <v>167</v>
      </c>
      <c r="BA19" s="62" t="s">
        <v>167</v>
      </c>
      <c r="BB19" s="62"/>
      <c r="BC19" s="63"/>
      <c r="BD19" s="64" t="s">
        <v>152</v>
      </c>
      <c r="BE19" s="47"/>
      <c r="BF19" s="64" t="s">
        <v>167</v>
      </c>
      <c r="BG19" s="64" t="s">
        <v>167</v>
      </c>
      <c r="BH19" s="64" t="s">
        <v>167</v>
      </c>
      <c r="BI19" s="64"/>
      <c r="BJ19" s="64"/>
      <c r="BK19" s="47"/>
      <c r="BL19" s="64" t="s">
        <v>167</v>
      </c>
      <c r="BM19" s="64" t="s">
        <v>152</v>
      </c>
      <c r="BN19" s="64" t="s">
        <v>167</v>
      </c>
      <c r="BO19" s="64" t="s">
        <v>154</v>
      </c>
      <c r="BP19" s="64" t="s">
        <v>167</v>
      </c>
      <c r="BQ19" s="64" t="s">
        <v>167</v>
      </c>
      <c r="BR19" s="64" t="s">
        <v>167</v>
      </c>
      <c r="BS19" s="64" t="s">
        <v>167</v>
      </c>
      <c r="BT19" s="64" t="s">
        <v>159</v>
      </c>
      <c r="BU19" s="65"/>
      <c r="BV19" s="66"/>
      <c r="BW19" s="66">
        <v>0</v>
      </c>
      <c r="BX19" s="47"/>
      <c r="CB19" s="6"/>
      <c r="CC19" s="6"/>
      <c r="CD19" s="67">
        <v>0</v>
      </c>
      <c r="CE19" s="67">
        <v>0</v>
      </c>
      <c r="CF19" s="67" t="e">
        <v>#REF!</v>
      </c>
      <c r="CG19" s="68" cm="1">
        <f t="array" ref="CG19">SUMPRODUCT(--(LEN(TRIM(BL19:BT19))&gt;0))</f>
        <v>3</v>
      </c>
      <c r="CH19" s="59" t="str">
        <f>IF(CG19=2,"y","n")</f>
        <v>n</v>
      </c>
      <c r="CI19" s="59" t="str">
        <f>IF(CG19=3,"y","n")</f>
        <v>y</v>
      </c>
      <c r="CJ19" s="59" t="str">
        <f>IF(CG19=4,"y","n")</f>
        <v>n</v>
      </c>
      <c r="CK19" s="59" t="str">
        <f>IF(CG19&gt;4,"y","n")</f>
        <v>n</v>
      </c>
      <c r="CL19" s="59" t="str">
        <f>IF(S19=0,"y","n")</f>
        <v>y</v>
      </c>
      <c r="CM19" s="59" t="str">
        <f>IF(S19=2,"y","n")</f>
        <v>n</v>
      </c>
      <c r="CN19" s="59" t="str">
        <f>IF(S19=3,"y","n")</f>
        <v>n</v>
      </c>
      <c r="CO19" s="59" t="str">
        <f>IF(S19&gt;=4,"y","n")</f>
        <v>n</v>
      </c>
      <c r="CP19" s="59" t="str">
        <f>IF(AT19=0,"y","n")</f>
        <v>y</v>
      </c>
      <c r="CQ19" s="59" t="str">
        <f>IF(AT19=1,"y","n")</f>
        <v>n</v>
      </c>
      <c r="CR19" s="59" t="str">
        <f>IF(AT19=2,"y","n")</f>
        <v>n</v>
      </c>
      <c r="CS19" s="59" t="str">
        <f>IF(AT19&gt;=3,"y","n")</f>
        <v>n</v>
      </c>
      <c r="CT19" s="69" t="str">
        <f>CHAR(34)&amp;A19&amp;CHAR(34)</f>
        <v>"[CAN] Toronto"</v>
      </c>
      <c r="CU19" s="70" t="str">
        <f>CHAR(34)&amp;"rgn_"&amp;R19&amp;CHAR(34)</f>
        <v>"rgn_North America"</v>
      </c>
      <c r="CV19" s="48" t="str">
        <f>CHAR(34)&amp;D19&amp;CHAR(34)</f>
        <v>"https://upload.wikimedia.org/wikipedia/commons/thumb/f/f2/Flag_of_Toronto%2C_Canada.svg/255px-Flag_of_Toronto%2C_Canada.svg.png"</v>
      </c>
      <c r="CW19" s="48" t="str">
        <f>IF(CH19="y",CHAR(34)&amp;CH$1&amp;CHAR(34)&amp;",","")</f>
        <v/>
      </c>
      <c r="CX19" s="48" t="str">
        <f>IF(CI19="y",CHAR(34)&amp;CI$1&amp;CHAR(34)&amp;",","")</f>
        <v>"3Color",</v>
      </c>
      <c r="CY19" s="48" t="str">
        <f>IF(CJ19="y",CHAR(34)&amp;CJ$1&amp;CHAR(34)&amp;",","")</f>
        <v/>
      </c>
      <c r="CZ19" s="48" t="str">
        <f>IF(CK19="y",CHAR(34)&amp;CK$1&amp;CHAR(34)&amp;",","")</f>
        <v/>
      </c>
      <c r="DA19" s="48" t="str">
        <f>IF(Q19&gt;1,CHAR(34)&amp;"words2"&amp;CHAR(34)&amp;",","")</f>
        <v/>
      </c>
      <c r="DB19" s="48" t="str">
        <f>IF(Q19&gt;2,CHAR(34)&amp;"words3"&amp;CHAR(34)&amp;",","")</f>
        <v/>
      </c>
      <c r="DD19" s="48" t="str">
        <f>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"lets07",</v>
      </c>
      <c r="DE19" s="48" t="str">
        <f>CHAR(34)&amp;"start"&amp;IFERROR(LEFT(SUBSTITUTE(A19,"["&amp;MID(A19,FIND("[",A19)+1,FIND("]",A19)-FIND("[",A19)-1)&amp;"] ",""),1),LEFT(A19,1))&amp;CHAR(34)&amp;","</f>
        <v>"startT",</v>
      </c>
      <c r="DF19" s="48" t="str">
        <f>IFERROR(IF(SEARCH("tan",A19)&gt;0,CHAR(34)&amp;"withtn"&amp;CHAR(34)&amp;",",""),"")</f>
        <v/>
      </c>
      <c r="DG19" s="48" t="str">
        <f>IFERROR(IF(SEARCH("q",A19)&gt;0,CHAR(34)&amp;"with_q"&amp;CHAR(34)&amp;",",""),"")</f>
        <v/>
      </c>
      <c r="DH19" s="48" t="str">
        <f>IFERROR(IF(SEARCH("v",A19)&gt;0,CHAR(34)&amp;"with_v"&amp;CHAR(34)&amp;",",""),"")</f>
        <v/>
      </c>
      <c r="DI19" s="48" t="str">
        <f>IFERROR(IF(SEARCH("w",A19)&gt;0,CHAR(34)&amp;"with_w"&amp;CHAR(34)&amp;",",""),"")</f>
        <v/>
      </c>
      <c r="DJ19" s="48" t="str">
        <f>IFERROR(IF(SEARCH("y",A19)&gt;0,CHAR(34)&amp;"with_y"&amp;CHAR(34)&amp;",",""),"")</f>
        <v/>
      </c>
      <c r="DK19" s="48" t="str">
        <f>IFERROR(IF(SEARCH("z",A19)&gt;0,CHAR(34)&amp;"with_z"&amp;CHAR(34)&amp;",",""),"")</f>
        <v/>
      </c>
      <c r="DL19" s="48" t="str">
        <f>IF(CG19=2, CHAR(34) &amp; _xlfn.TEXTJOIN("", TRUE, _xlfn._xlws.SORT(HP19:HX19)) &amp; CHAR(34) &amp; ",", "")</f>
        <v/>
      </c>
      <c r="DM19" s="48" t="str" cm="1">
        <f t="array" ref="DM19">IF(CG19=3,CHAR(34) &amp; _xlfn.TEXTJOIN("", TRUE, RIGHT(HP19:HX19, 2)) &amp; CHAR(34) &amp; ",", "")</f>
        <v>"LUEDHI",</v>
      </c>
      <c r="DN19" s="48" t="str">
        <f>IF(AND(ISNUMBER(SEARCH("18", O19)), ISERROR(SEARCH("1918", O19)), ISERROR(SEARCH("2018", O19))), CHAR(34) &amp; "year18" &amp; CHAR(34) &amp; ",", "")</f>
        <v/>
      </c>
      <c r="DO19" s="48" t="str">
        <f>IF(AND(ISNUMBER(SEARCH("19", O19)), ISERROR(SEARCH("1819", O19)),  ISERROR(SEARCH("1219", O19)),ISERROR(SEARCH("1119", O19)),ISERROR(SEARCH("1190", O19)),ISERROR(SEARCH("2019", O19))), CHAR(34) &amp; "year19" &amp; CHAR(34) &amp; ",", "")</f>
        <v>"year19",</v>
      </c>
      <c r="DP19" s="6" t="str">
        <f>IF(AND(ISNUMBER(SEARCH("20", O19)), ISERROR(SEARCH("1920", O19))), CHAR(34)&amp;"year00"&amp;CHAR(34)&amp;",", "")</f>
        <v/>
      </c>
      <c r="DQ19" s="6" t="str">
        <f>IF(CC19="y",CHAR(34)&amp;"soviet"&amp;CHAR(34)&amp;",","")</f>
        <v/>
      </c>
      <c r="DR19" s="6" t="str">
        <f>IF(BY19="y",CHAR(34)&amp;"dgband"&amp;CHAR(34)&amp;",","")</f>
        <v/>
      </c>
      <c r="DS19" s="6" t="str">
        <f>IF(W19="y",IF(AND(V19="n",BY19&lt;&gt;"y"),CHAR(34)&amp;"allver"&amp;CHAR(34)&amp;",",""),"")</f>
        <v/>
      </c>
      <c r="DT19" s="6" t="str">
        <f>IF(V19="y",IF(AND(W19="n",BY19&lt;&gt;"y"),CHAR(34)&amp;"allhor"&amp;CHAR(34)&amp;",",""),"")</f>
        <v/>
      </c>
      <c r="DU19" s="6" t="str">
        <f>IF(BY19="y",IF(AND(W19="n",V19="n"),CHAR(34)&amp;"alldia"&amp;CHAR(34)&amp;",",""),"")</f>
        <v/>
      </c>
      <c r="DW19" s="48" t="str">
        <f>IF(CL19="y",CHAR(34)&amp;CL$1&amp;CHAR(34)&amp;",","")</f>
        <v>"NoBand",</v>
      </c>
      <c r="DX19" s="48" t="str">
        <f>IF(CM19="y",CHAR(34)&amp;CM$1&amp;CHAR(34)&amp;",","")</f>
        <v/>
      </c>
      <c r="DY19" s="48" t="str">
        <f>IF(CN19="y",CHAR(34)&amp;CN$1&amp;CHAR(34)&amp;",","")</f>
        <v/>
      </c>
      <c r="DZ19" s="48" t="str">
        <f>IF(CO19="y",CHAR(34)&amp;CO$1&amp;CHAR(34)&amp;",","")</f>
        <v/>
      </c>
      <c r="EA19" s="48" t="str">
        <f>IF(T19="y",CHAR(34)&amp;T$1&amp;CHAR(34)&amp;",","")</f>
        <v/>
      </c>
      <c r="EB19" s="48" t="str">
        <f>IF(U19="y",CHAR(34)&amp;U$1&amp;CHAR(34)&amp;",","")</f>
        <v/>
      </c>
      <c r="EC19" s="48" t="str">
        <f>IF(V19="y",CHAR(34)&amp;V$1&amp;CHAR(34)&amp;",","")</f>
        <v/>
      </c>
      <c r="ED19" s="48" t="str">
        <f>IF(W19="y",CHAR(34)&amp;W$1&amp;CHAR(34)&amp;",","")</f>
        <v/>
      </c>
      <c r="EE19" s="48" t="str">
        <f>IF(X19="y",CHAR(34)&amp;X$1&amp;CHAR(34)&amp;",","")</f>
        <v/>
      </c>
      <c r="EF19" s="48" t="str">
        <f>IF(AND(Y19&lt;&gt;"n",Y19&lt;&gt;""),CHAR(34)&amp;Y$1&amp;CHAR(34)&amp;",","")</f>
        <v/>
      </c>
      <c r="EG19" s="48" t="str">
        <f>IF(Z19="y",CHAR(34)&amp;Z$1&amp;CHAR(34)&amp;",","")</f>
        <v/>
      </c>
      <c r="EH19" s="48" t="str">
        <f>IF(AA19="y",CHAR(34)&amp;AA$1&amp;CHAR(34)&amp;",","")</f>
        <v>"Plants",</v>
      </c>
      <c r="EI19" s="48" t="str">
        <f>IF(AB19="y",CHAR(34)&amp;AB$1&amp;CHAR(34)&amp;",","")</f>
        <v/>
      </c>
      <c r="EJ19" s="48" t="str">
        <f>IF(AC19="y",CHAR(34)&amp;AC$1&amp;CHAR(34)&amp;",","")</f>
        <v/>
      </c>
      <c r="EK19" s="48" t="str">
        <f>IF(AD19="y",CHAR(34)&amp;AD$1&amp;CHAR(34)&amp;",","")</f>
        <v/>
      </c>
      <c r="EL19" s="48" t="str">
        <f>IF(AE19="y",CHAR(34)&amp;AE$1&amp;CHAR(34)&amp;",","")</f>
        <v/>
      </c>
      <c r="EM19" s="48" t="str">
        <f>IF(AF19="y",CHAR(34)&amp;AF$1&amp;CHAR(34)&amp;",","")</f>
        <v/>
      </c>
      <c r="EN19" s="48" t="str">
        <f>IF(AG19="y",CHAR(34)&amp;AG$1&amp;CHAR(34)&amp;",","")</f>
        <v/>
      </c>
      <c r="EO19" s="48" t="str">
        <f>IF(AH19="y",CHAR(34)&amp;AH$1&amp;CHAR(34)&amp;",","")</f>
        <v/>
      </c>
      <c r="EP19" s="48" t="str">
        <f>IF(AI19="y",CHAR(34)&amp;AI$1&amp;CHAR(34)&amp;",","")</f>
        <v/>
      </c>
      <c r="EQ19" s="48" t="str">
        <f>IF(AJ19="y",CHAR(34)&amp;AJ$1&amp;CHAR(34)&amp;",","")</f>
        <v/>
      </c>
      <c r="ER19" s="48" t="str">
        <f>IF(AK19="y",CHAR(34)&amp;AK$1&amp;CHAR(34)&amp;",","")</f>
        <v/>
      </c>
      <c r="ES19" s="48" t="str">
        <f>IF(AL19="y",CHAR(34)&amp;AL$1&amp;CHAR(34)&amp;",","")</f>
        <v/>
      </c>
      <c r="ET19" s="48" t="str">
        <f>IF(AM19="y",CHAR(34)&amp;AM$1&amp;CHAR(34)&amp;",","")</f>
        <v/>
      </c>
      <c r="EU19" s="48" t="str">
        <f>IF(AN19="y",CHAR(34)&amp;AN$1&amp;CHAR(34)&amp;",","")</f>
        <v/>
      </c>
      <c r="EV19" s="48" t="str">
        <f>IF(AO19="y",CHAR(34)&amp;AO$1&amp;CHAR(34)&amp;",","")</f>
        <v>"Builds",</v>
      </c>
      <c r="EW19" s="48" t="str">
        <f>IF(AP19="y",CHAR(34)&amp;AP$1&amp;CHAR(34)&amp;",","")</f>
        <v/>
      </c>
      <c r="EX19" s="48" t="str">
        <f>IF(AQ19="y",CHAR(34)&amp;AQ$1&amp;CHAR(34)&amp;",","")</f>
        <v/>
      </c>
      <c r="EY19" s="48" t="str">
        <f>IF(AR19="y",CHAR(34)&amp;AR$1&amp;CHAR(34)&amp;",","")</f>
        <v/>
      </c>
      <c r="EZ19" s="48" t="str">
        <f>IF(AS19="y",CHAR(34)&amp;AS$1&amp;CHAR(34)&amp;",","")</f>
        <v/>
      </c>
      <c r="FA19" s="48" t="str">
        <f>IF(AT19&gt;0,CHAR(34)&amp;"sta"&amp;AZ19&amp;CHAR(34)&amp;",","")</f>
        <v/>
      </c>
      <c r="FB19" s="48" t="str">
        <f>IF(AND(AT19&gt;0,BA19&lt;&gt;""),CHAR(34)&amp;"sta"&amp;BA19&amp;CHAR(34)&amp;",","")</f>
        <v/>
      </c>
      <c r="FD19" s="48" t="str">
        <f>IF(BV19="n",CHAR(34)&amp;"tcWHYE"&amp;CHAR(34)&amp;",",IF(BV19="y",CHAR(34)&amp;FD$1&amp;CHAR(34)&amp;",",""))</f>
        <v/>
      </c>
      <c r="FE19" s="48" t="str">
        <f>IF(COUNTIF(BL19:BT19,"BLU")=0,CHAR(34)&amp;"NO_BLU"&amp;CHAR(34)&amp;",", "")</f>
        <v/>
      </c>
      <c r="FF19" s="48" t="str">
        <f>IF(COUNTIF(BL19:BT19,"WHI")=0,CHAR(34)&amp;"NO_WHI"&amp;CHAR(34)&amp;",", "")</f>
        <v/>
      </c>
      <c r="FG19" s="48" t="str">
        <f>IF(COUNTIF(BL19:BT19,"RED")=0,CHAR(34)&amp;"NO_RED"&amp;CHAR(34)&amp;",", "")</f>
        <v/>
      </c>
      <c r="FH19" s="48" t="str">
        <f>IF(COUNTIF(BL19:BS19,"GRE")=0,CHAR(34)&amp;"NO_GRE"&amp;CHAR(34)&amp;",", "")</f>
        <v>"NO_GRE",</v>
      </c>
      <c r="FI19" s="48" t="str">
        <f>IF(COUNTIF(BL19:BT19,"YEL")=0,CHAR(34)&amp;"NO_YEL"&amp;CHAR(34)&amp;",", "")</f>
        <v>"NO_YEL",</v>
      </c>
      <c r="FJ19" s="48" t="str">
        <f>IF(COUNTIF(BL19:BT19,"BLA")=0,CHAR(34)&amp;"NO_BLA"&amp;CHAR(34)&amp;",", "")</f>
        <v>"NO_BLA",</v>
      </c>
      <c r="FK19" s="48" t="str">
        <f>IF(AND(FH19&lt;&gt;"",FF19&lt;&gt;""),CHAR(34)&amp;"WHGRNO"&amp;CHAR(34)&amp;",","")</f>
        <v/>
      </c>
      <c r="FL19" s="48" t="str">
        <f>IF(AND(FI19&lt;&gt;"",FF19&lt;&gt;""),CHAR(34)&amp;"WHYENO"&amp;CHAR(34)&amp;",","")</f>
        <v/>
      </c>
      <c r="FM19" s="48" t="str">
        <f>IF(AND(FJ19&lt;&gt;"",FF19&lt;&gt;""),CHAR(34)&amp;"BAWHNO"&amp;CHAR(34)&amp;",","")</f>
        <v/>
      </c>
      <c r="FN19" s="48" t="str">
        <f>IF(AND(FE19&lt;&gt;"",FF19&lt;&gt;""),CHAR(34)&amp;"BLWHNO"&amp;CHAR(34)&amp;",","")</f>
        <v/>
      </c>
      <c r="FO19" s="48" t="str">
        <f>IF(AND(FE19&lt;&gt;"",FG19&lt;&gt;""),CHAR(34)&amp;"BLRENO"&amp;CHAR(34)&amp;",","")</f>
        <v/>
      </c>
      <c r="FP19" s="48" t="str">
        <f>IF(AND(FF19&lt;&gt;"",FF19&lt;&gt;""),CHAR(34)&amp;"WHRENO"&amp;CHAR(34)&amp;",","")</f>
        <v/>
      </c>
      <c r="FQ19" s="48" t="str">
        <f>IF(LEN(BF19)=3,CHAR(34)&amp;"001"&amp;BF19&amp;CHAR(34)&amp;",","")</f>
        <v/>
      </c>
      <c r="FR19" s="48" t="str">
        <f>IF(LEN(BG19)=3,CHAR(34)&amp;"002"&amp;BG19&amp;CHAR(34)&amp;",","")</f>
        <v/>
      </c>
      <c r="FS19" s="48" t="str">
        <f>IF(LEN(BH19)=3,CHAR(34)&amp;"003"&amp;BH19&amp;CHAR(34)&amp;",","")</f>
        <v/>
      </c>
      <c r="FT19" s="48" t="str">
        <f>CHAR(34)&amp;"myr"&amp;BD19&amp;CHAR(34)&amp;","</f>
        <v>"myrBLU",</v>
      </c>
      <c r="FU19" s="48" t="str">
        <f>IF(AY19="y",CHAR(34)&amp;"island"&amp;CHAR(34)&amp;",","")</f>
        <v/>
      </c>
      <c r="FV19" s="48" t="str">
        <f>IF(BZ19="y",CHAR(34)&amp;"landlo"&amp;CHAR(34)&amp;",","")</f>
        <v/>
      </c>
      <c r="FW19" s="48" t="str">
        <f>IF(CA19="y",CHAR(34)&amp;"eunion"&amp;CHAR(34)&amp;",","")</f>
        <v/>
      </c>
      <c r="FY19" s="48" t="str">
        <f>IFERROR(IF(SEARCH("Arabic",CB19)&gt;0,CHAR(34)&amp;"arabic"&amp;CHAR(34)&amp;",",""),"")</f>
        <v/>
      </c>
      <c r="FZ19" s="48" t="str">
        <f>IFERROR(IF(SEARCH("English",CB19)&gt;0,CHAR(34)&amp;"englis"&amp;CHAR(34)&amp;",",""),"")</f>
        <v/>
      </c>
      <c r="GA19" s="48" t="str">
        <f>IFERROR(IF(SEARCH("French",CB19)&gt;0,CHAR(34)&amp;"french"&amp;CHAR(34)&amp;",",""),"")</f>
        <v/>
      </c>
      <c r="GB19" s="48" t="str">
        <f>IFERROR(IF(SEARCH("Spanish",CB19)&gt;0,CHAR(34)&amp;"spanis"&amp;CHAR(34)&amp;",",""),"")</f>
        <v/>
      </c>
      <c r="GE19" s="48" t="str">
        <f>IFERROR(IF(SEARCH("Dutch",CB19)&gt;0,CHAR(34)&amp;"dutchs"&amp;CHAR(34)&amp;",",""),"")</f>
        <v/>
      </c>
      <c r="GF19" s="48" t="str">
        <f>IFERROR(IF(SEARCH("Historical",AU19)&gt;0,CHAR(34)&amp;"histor"&amp;CHAR(34)&amp;",",""),"")</f>
        <v/>
      </c>
      <c r="GG19" s="48" t="str">
        <f>IF(BU19="y",CHAR(34)&amp;"unjack"&amp;CHAR(34)&amp;",","")</f>
        <v/>
      </c>
      <c r="GH19" s="48" t="str">
        <f>IF(CD19=1,CHAR(34)&amp;"southc"&amp;CHAR(34)&amp;",","")</f>
        <v/>
      </c>
      <c r="GI19" s="48" t="str">
        <f>IF(CE19=1,CHAR(34)&amp;"hasmap"&amp;CHAR(34)&amp;",","")</f>
        <v/>
      </c>
      <c r="GJ19" s="48" t="str">
        <f>IF(CP19="y",CHAR(34)&amp;CP$1&amp;CHAR(34)&amp;",","")</f>
        <v>"NoStar",</v>
      </c>
      <c r="GK19" s="48" t="str">
        <f>IF(GJ19="",CHAR(34)&amp;"HasSta"&amp;CHAR(34)&amp;",","")</f>
        <v/>
      </c>
      <c r="GL19" s="48" t="str">
        <f>IF(CQ19="y",CHAR(34)&amp;CQ$1&amp;CHAR(34)&amp;",","")</f>
        <v/>
      </c>
      <c r="GM19" s="48" t="str">
        <f>IF(CR19="y",CHAR(34)&amp;CR$1&amp;CHAR(34)&amp;",","")</f>
        <v/>
      </c>
      <c r="GN19" s="48" t="str">
        <f>IF(CS19="y",CHAR(34)&amp;CS$1&amp;CHAR(34)&amp;",","")</f>
        <v/>
      </c>
      <c r="GP19" s="48" t="str">
        <f>CHAR(34)&amp;AU19&amp;CHAR(34)</f>
        <v>"City"</v>
      </c>
      <c r="GS19" s="48" t="str">
        <f>SUBSTITUTE("["&amp;_xlfn.CONCAT(CW19:GN19)&amp;"]",",]","]")</f>
        <v>["3Color","lets07","startT","LUEDHI","year19","NoBand","Plants","Builds","NO_GRE","NO_YEL","NO_BLA","myrBLU","NoStar"]</v>
      </c>
      <c r="GT19" s="48" t="str">
        <f>IF(BL19&lt;&gt;"",CHAR(34)&amp;"cl_"&amp;BL19&amp;CHAR(34)&amp;",","")</f>
        <v/>
      </c>
      <c r="GU19" s="48" t="str">
        <f>IF(BM19&lt;&gt;"",CHAR(34)&amp;"cl_"&amp;BM19&amp;CHAR(34)&amp;",","")</f>
        <v>"cl_BLU",</v>
      </c>
      <c r="GV19" s="48" t="str">
        <f>IF(BN19&lt;&gt;"",CHAR(34)&amp;"cl_"&amp;BN19&amp;CHAR(34)&amp;",","")</f>
        <v/>
      </c>
      <c r="GW19" s="48" t="str">
        <f>IF(BO19&lt;&gt;"",CHAR(34)&amp;"cl_"&amp;BO19&amp;CHAR(34)&amp;",","")</f>
        <v>"cl_RED",</v>
      </c>
      <c r="GX19" s="48" t="str">
        <f>IF(BP19&lt;&gt;"",CHAR(34)&amp;"cl_"&amp;BP19&amp;CHAR(34)&amp;",","")</f>
        <v/>
      </c>
      <c r="GY19" s="48" t="str">
        <f>IF(BQ19&lt;&gt;"",CHAR(34)&amp;"cl_"&amp;BQ19&amp;CHAR(34)&amp;",","")</f>
        <v/>
      </c>
      <c r="GZ19" s="48" t="str">
        <f>IF(BR19&lt;&gt;"",CHAR(34)&amp;"cl_"&amp;BR19&amp;CHAR(34)&amp;",","")</f>
        <v/>
      </c>
      <c r="HA19" s="48" t="str">
        <f>IF(BS19&lt;&gt;"",CHAR(34)&amp;"cl_"&amp;BS19&amp;CHAR(34)&amp;",","")</f>
        <v/>
      </c>
      <c r="HB19" s="48" t="str">
        <f>IF(BT19&lt;&gt;"",CHAR(34)&amp;"cl_"&amp;BT19&amp;CHAR(34)&amp;",","")</f>
        <v>"cl_WHI",</v>
      </c>
      <c r="HC19" s="48" t="str">
        <f>SUBSTITUTE("["&amp;_xlfn.CONCAT(GT19:HB19)&amp;"]",",]","]")</f>
        <v>["cl_BLU","cl_RED","cl_WHI"]</v>
      </c>
      <c r="HE19" s="71"/>
      <c r="HF19" s="72" t="str">
        <f>"{couname:"&amp;CT19&amp;(IF(HK19&lt;&gt;"",",subtype:"&amp;CHAR(34)&amp;HK19&amp;CHAR(34),""))&amp;",year:"&amp;HJ19&amp;",region:"&amp;CU19&amp;",Colors:"&amp;HC19&amp;",Items:"&amp;GS19&amp;",Flag:"&amp;CV19&amp;",HDFlag:"&amp;CHAR(34)&amp;E19&amp;CHAR(34)&amp;",type:"&amp;GP19&amp;", describe: "&amp;HH19&amp;", isnew:"&amp;CHAR(34)&amp;F19&amp;CHAR(34)&amp;", links: "&amp;HL19&amp;"},"</f>
        <v>{couname:"[CAN] Toronto",year:"1999",region:"rgn_North America",Colors:["cl_BLU","cl_RED","cl_WHI"],Items:["3Color","lets07","startT","LUEDHI","year19","NoBand","Plants","Builds","NO_GRE","NO_YEL","NO_BLA","myrBLU","NoStar"],Flag:"https://upload.wikimedia.org/wikipedia/commons/thumb/f/f2/Flag_of_Toronto%2C_Canada.svg/255px-Flag_of_Toronto%2C_Canada.svg.png",HDFlag:"https://upload.wikimedia.org/wikipedia/commons/thumb/f/f2/Flag_of_Toronto%2C_Canada.svg/1920px-Flag_of_Toronto%2C_Canada.svg.png",type:"City", describe: "\nWhite outline of the Toronto city hall towers on a blue field with a red maple leaf at the base of the two towers. The shape of the blue space above resembles a T, the city's initial.", isnew:".", links: "https://en.wikipedia.org/wiki/Flag_of_Toronto#"},</v>
      </c>
      <c r="HG19" s="73" t="str">
        <f>"{couname:"&amp;CT19&amp;(IF(HK19&lt;&gt;"",",subtype:"&amp;CHAR(34)&amp;HK19&amp;CHAR(34),""))&amp;",year:"&amp;HJ19&amp;",region:"&amp;CU19&amp;",Colors:"&amp;HC19&amp;",Items:"&amp;GS19&amp;",Flag:"&amp;CV19&amp;",HDFlag:"&amp;CHAR(34)&amp;E19&amp;CHAR(34)&amp;",type:"&amp;GP19&amp;", describe: "&amp;HI19&amp;", links: "&amp;HL19&amp;"},"</f>
        <v>{couname:"[CAN] Toronto",year:"1999",region:"rgn_North America",Colors:["cl_BLU","cl_RED","cl_WHI"],Items:["3Color","lets07","startT","LUEDHI","year19","NoBand","Plants","Builds","NO_GRE","NO_YEL","NO_BLA","myrBLU","NoStar"],Flag:"https://upload.wikimedia.org/wikipedia/commons/thumb/f/f2/Flag_of_Toronto%2C_Canada.svg/255px-Flag_of_Toronto%2C_Canada.svg.png",HDFlag:"https://upload.wikimedia.org/wikipedia/commons/thumb/f/f2/Flag_of_Toronto%2C_Canada.svg/1920px-Flag_of_Toronto%2C_Canada.svg.png",type:"City", describe: "\nWhite outline of the Toronto city hall towers on a blue field with a red maple leaf at the base of the two towers. The shape of the blue space above resembles a T, the city's initial.", links: "https://en.wikipedia.org/wiki/Flag_of_Toronto#"},</v>
      </c>
      <c r="HH19" s="48" t="str">
        <f>IF(P19&lt;&gt;"",CHAR(34)&amp;"\n"&amp;P19&amp;CHAR(34),CHAR(34)&amp;CHAR(34))</f>
        <v>"\nWhite outline of the Toronto city hall towers on a blue field with a red maple leaf at the base of the two towers. The shape of the blue space above resembles a T, the city's initial."</v>
      </c>
      <c r="HI19" s="48" t="str">
        <f>IF(J19=0,CHAR(34)&amp;CHAR(34),HH19)</f>
        <v>"\nWhite outline of the Toronto city hall towers on a blue field with a red maple leaf at the base of the two towers. The shape of the blue space above resembles a T, the city's initial."</v>
      </c>
      <c r="HJ19" s="48" t="str">
        <f>CHAR(34)&amp;O19&amp;CHAR(34)</f>
        <v>"1999"</v>
      </c>
      <c r="HL19" s="48" t="str">
        <f>CHAR(34)&amp;I19&amp;CHAR(34)</f>
        <v>"https://en.wikipedia.org/wiki/Flag_of_Toronto#"</v>
      </c>
      <c r="HM19" s="72"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{"couname":"[CAN] Toronto","subtype":"[CAN] Ontario","year":"1999","region":"rgn_North America","Colors":["cl_BLU","cl_RED","cl_WHI"],"Items":["3Color","lets07","startT","LUEDHI","year19","NoBand","Plants","Builds","NO_GRE","NO_YEL","NO_BLA","myrBLU","NoStar"],"Flag":"https://upload.wikimedia.org/wikipedia/commons/thumb/f/f2/Flag_of_Toronto%2C_Canada.svg/255px-Flag_of_Toronto%2C_Canada.svg.png","HDFlag":"https://upload.wikimedia.org/wikipedia/commons/thumb/f/f2/Flag_of_Toronto%2C_Canada.svg/1920px-Flag_of_Toronto%2C_Canada.svg.png","type":"City", "describe": "\nWhite outline of the Toronto city hall towers on a blue field with a red maple leaf at the base of the two towers. The shape of the blue space above resembles a T, the city's initial.", "isnew": ".", "links": "https://en.wikipedia.org/wiki/Flag_of_Toronto#"},</v>
      </c>
      <c r="HN19" s="74"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{"couname":"[CAN] Toronto","subtype":"[CAN] Ontario","year":"1999","region":"rgn_North America","Colors":["cl_BLU","cl_RED","cl_WHI"],"Items":["3Color","lets07","startT","LUEDHI","year19","NoBand","Plants","Builds","NO_GRE","NO_YEL","NO_BLA","myrBLU","NoStar"],"Flag":"https://upload.wikimedia.org/wikipedia/commons/thumb/f/f2/Flag_of_Toronto%2C_Canada.svg/255px-Flag_of_Toronto%2C_Canada.svg.png","HDFlag":"https://upload.wikimedia.org/wikipedia/commons/thumb/f/f2/Flag_of_Toronto%2C_Canada.svg/1920px-Flag_of_Toronto%2C_Canada.svg.png","type":"City", "describe": "\nWhite outline of the Toronto city hall towers on a blue field with a red maple leaf at the base of the two towers. The shape of the blue space above resembles a T, the city's initial.", "isnew": ".", "links": "https://en.wikipedia.org/wiki/Flag_of_Toronto#"},</v>
      </c>
      <c r="HO19" s="75">
        <v>45610</v>
      </c>
      <c r="HP19" s="48" t="str" cm="1">
        <f t="array" ref="HP19">IF(_xlfn.TEXTJOIN(", ", TRUE, IF(ISNUMBER(SEARCH("BLA", BL19:BT19)), COLUMN(BL19:BT19) - COLUMN(BL19) + 1, ""))&lt;&gt;"","BLA","")</f>
        <v/>
      </c>
      <c r="HQ19" s="48" t="str" cm="1">
        <f t="array" ref="HQ19">IF(_xlfn.TEXTJOIN(", ", TRUE, IF(ISNUMBER(SEARCH("BLU", BL19:BT19)), COLUMN(BL19:BT19) - COLUMN(BL19) + 1, ""))&lt;&gt;"","BLU","")</f>
        <v>BLU</v>
      </c>
      <c r="HR19" s="48" t="str" cm="1">
        <f t="array" ref="HR19">IF(_xlfn.TEXTJOIN(", ", TRUE, IF(ISNUMBER(SEARCH("GRE", BL19:BT19)), COLUMN(BL19:BT19) - COLUMN(BL19) + 1, ""))&lt;&gt;"","GRE","")</f>
        <v/>
      </c>
      <c r="HS19" s="48" t="str" cm="1">
        <f t="array" ref="HS19">IF(_xlfn.TEXTJOIN(", ", TRUE, IF(ISNUMBER(SEARCH("RED", BL19:BT19)), COLUMN(BL19:BT19) - COLUMN(BL19) + 1, ""))&lt;&gt;"","RED","")</f>
        <v>RED</v>
      </c>
      <c r="HT19" s="48" t="str" cm="1">
        <f t="array" ref="HT19">IF(_xlfn.TEXTJOIN(", ", TRUE, IF(ISNUMBER(SEARCH("YEL", BL19:BT19)), COLUMN(BL19:BT19) - COLUMN(BL19) + 1, ""))&lt;&gt;"","YEL","")</f>
        <v/>
      </c>
      <c r="HU19" s="48" t="str" cm="1">
        <f t="array" ref="HU19">IF(_xlfn.TEXTJOIN(", ", TRUE, IF(ISNUMBER(SEARCH("ORA", BL19:BT19)), COLUMN(BL19:BT19) - COLUMN(BL19) + 1, ""))&lt;&gt;"","ORA","")</f>
        <v/>
      </c>
      <c r="HV19" s="48" t="str" cm="1">
        <f t="array" ref="HV19">IF(_xlfn.TEXTJOIN(", ", TRUE, IF(ISNUMBER(SEARCH("BRO", BL19:BT19)), COLUMN(BL19:BT19) - COLUMN(BL19) + 1, ""))&lt;&gt;"","BRO","")</f>
        <v/>
      </c>
      <c r="HW19" s="48" t="str" cm="1">
        <f t="array" ref="HW19">IF(_xlfn.TEXTJOIN(", ", TRUE, IF(ISNUMBER(SEARCH("PUR", BL19:BT19)), COLUMN(BL19:BT19) - COLUMN(BL19) + 1, ""))&lt;&gt;"","PUR","")</f>
        <v/>
      </c>
      <c r="HX19" s="48" t="str" cm="1">
        <f t="array" ref="HX19">IF(_xlfn.TEXTJOIN(", ", TRUE, IF(ISNUMBER(SEARCH("WHI", BL19:BT19)), COLUMN(BL19:BT19) - COLUMN(BL19) + 1, ""))&lt;&gt;"","WHI","")</f>
        <v>WHI</v>
      </c>
      <c r="HY19" s="76"/>
      <c r="HZ19" s="76"/>
      <c r="IA19" s="6"/>
      <c r="IB19" s="6"/>
      <c r="IC19" s="77"/>
      <c r="ID19" s="77"/>
      <c r="IE19" s="77"/>
      <c r="IF19" s="77"/>
      <c r="IG19" s="77"/>
      <c r="IH19" s="77"/>
      <c r="II19" s="77"/>
      <c r="IJ19" s="77"/>
      <c r="IK19" s="77"/>
      <c r="IM19" s="45">
        <f>COUNTIF(IC19:IK19,"&gt;0")-CG19</f>
        <v>-3</v>
      </c>
      <c r="IN19" s="78" t="str">
        <f>"http://mkweb.bcgsc.ca/color-summarizer/?url="&amp;D19&amp;"&amp;precision=low&amp;num_clusters="&amp;CG19&amp;"&amp;text=1"</f>
        <v>http://mkweb.bcgsc.ca/color-summarizer/?url=https://upload.wikimedia.org/wikipedia/commons/thumb/f/f2/Flag_of_Toronto%2C_Canada.svg/255px-Flag_of_Toronto%2C_Canada.svg.png&amp;precision=low&amp;num_clusters=3&amp;text=1</v>
      </c>
      <c r="IO19" s="48" t="str">
        <f>IF(HP19&lt;&gt;"",CHAR(34)&amp;"black"&amp;CHAR(34),"")</f>
        <v/>
      </c>
      <c r="IP19" s="48" t="str">
        <f>IF(HQ19&lt;&gt;"",CHAR(34)&amp;"blue"&amp;CHAR(34),"")</f>
        <v>"blue"</v>
      </c>
      <c r="IQ19" s="48" t="str">
        <f>IF(HR19&lt;&gt;"",CHAR(34)&amp;"green"&amp;CHAR(34),"")</f>
        <v/>
      </c>
      <c r="IR19" s="48" t="str">
        <f>IF(HS19&lt;&gt;"",CHAR(34)&amp;"red"&amp;CHAR(34),"")</f>
        <v>"red"</v>
      </c>
      <c r="IS19" s="48" t="str">
        <f>IF(HT19&lt;&gt;"",CHAR(34)&amp;"yellow"&amp;CHAR(34),"")</f>
        <v/>
      </c>
      <c r="IT19" s="48" t="str">
        <f>IF(HU19&lt;&gt;"",CHAR(34)&amp;"orange"&amp;CHAR(34),"")</f>
        <v/>
      </c>
      <c r="IU19" s="48" t="str">
        <f>IF(HV19&lt;&gt;"",CHAR(34)&amp;"brown"&amp;CHAR(34),"")</f>
        <v/>
      </c>
      <c r="IV19" s="48" t="str">
        <f>IF(HW19&lt;&gt;"",CHAR(34)&amp;"purple"&amp;CHAR(34),"")</f>
        <v/>
      </c>
      <c r="IW19" s="48" t="str">
        <f>IF(HX19&lt;&gt;"",CHAR(34)&amp;"white"&amp;CHAR(34),"")</f>
        <v>"white"</v>
      </c>
      <c r="IX19" s="48" t="str">
        <f>"{"&amp;CHAR(34)&amp;"url"&amp;CHAR(34)&amp;":"&amp;CHAR(34)&amp;IN19&amp;CHAR(34)&amp;","&amp;CHAR(34)&amp;"name"&amp;CHAR(34)&amp;":"&amp;CHAR(34)&amp;A19&amp;CHAR(34)&amp;"},"</f>
        <v>{"url":"http://mkweb.bcgsc.ca/color-summarizer/?url=https://upload.wikimedia.org/wikipedia/commons/thumb/f/f2/Flag_of_Toronto%2C_Canada.svg/255px-Flag_of_Toronto%2C_Canada.svg.png&amp;precision=low&amp;num_clusters=3&amp;text=1","name":"[CAN] Toronto"},</v>
      </c>
      <c r="IY19" s="48">
        <v>1261</v>
      </c>
    </row>
    <row r="20" spans="1:259" s="48" customFormat="1" ht="38.4" customHeight="1" thickBot="1" x14ac:dyDescent="0.35">
      <c r="A20" s="97" t="s">
        <v>1787</v>
      </c>
      <c r="B20" s="40" t="e" vm="39">
        <v>#VALUE!</v>
      </c>
      <c r="C20" s="41">
        <v>3</v>
      </c>
      <c r="D20" s="42" t="s">
        <v>1788</v>
      </c>
      <c r="E20" s="43" t="s">
        <v>1789</v>
      </c>
      <c r="F20" s="44" t="s">
        <v>212</v>
      </c>
      <c r="G20" s="45">
        <f>COUNTIF($A$1:$A$8323,A20)</f>
        <v>1</v>
      </c>
      <c r="H20" s="46" t="s">
        <v>1790</v>
      </c>
      <c r="I20" s="47" t="s">
        <v>1791</v>
      </c>
      <c r="J20" s="48" t="str">
        <f>""</f>
        <v/>
      </c>
      <c r="K20" s="49"/>
      <c r="L20" s="50"/>
      <c r="M20" s="50"/>
      <c r="N20" s="51" t="s">
        <v>231</v>
      </c>
      <c r="O20" s="52" t="s">
        <v>176</v>
      </c>
      <c r="P20" s="53" t="s">
        <v>1792</v>
      </c>
      <c r="Q20" s="54">
        <v>1</v>
      </c>
      <c r="R20" s="55" t="s">
        <v>231</v>
      </c>
      <c r="S20" s="56">
        <v>0</v>
      </c>
      <c r="T20" s="57" t="s">
        <v>165</v>
      </c>
      <c r="U20" s="58" t="s">
        <v>164</v>
      </c>
      <c r="V20" s="58" t="s">
        <v>165</v>
      </c>
      <c r="W20" s="58" t="s">
        <v>165</v>
      </c>
      <c r="X20" s="58" t="s">
        <v>164</v>
      </c>
      <c r="Y20" s="58" t="s">
        <v>164</v>
      </c>
      <c r="Z20" s="58" t="s">
        <v>164</v>
      </c>
      <c r="AA20" s="58" t="s">
        <v>164</v>
      </c>
      <c r="AB20" s="58" t="s">
        <v>165</v>
      </c>
      <c r="AC20" s="58" t="s">
        <v>164</v>
      </c>
      <c r="AD20" s="58" t="s">
        <v>164</v>
      </c>
      <c r="AE20" s="58" t="s">
        <v>164</v>
      </c>
      <c r="AF20" s="59" t="s">
        <v>164</v>
      </c>
      <c r="AG20" s="59" t="s">
        <v>164</v>
      </c>
      <c r="AH20" s="59" t="s">
        <v>165</v>
      </c>
      <c r="AI20" s="59" t="s">
        <v>164</v>
      </c>
      <c r="AJ20" s="59" t="s">
        <v>164</v>
      </c>
      <c r="AK20" s="59" t="s">
        <v>164</v>
      </c>
      <c r="AL20" s="59" t="s">
        <v>164</v>
      </c>
      <c r="AM20" s="59" t="s">
        <v>164</v>
      </c>
      <c r="AN20" s="59" t="s">
        <v>164</v>
      </c>
      <c r="AO20" s="59" t="s">
        <v>164</v>
      </c>
      <c r="AP20" s="59" t="s">
        <v>164</v>
      </c>
      <c r="AQ20" s="59" t="s">
        <v>164</v>
      </c>
      <c r="AR20" s="59" t="s">
        <v>164</v>
      </c>
      <c r="AS20" s="59" t="s">
        <v>164</v>
      </c>
      <c r="AT20" s="60">
        <v>0</v>
      </c>
      <c r="AU20" s="59" t="s">
        <v>196</v>
      </c>
      <c r="AV20" s="59" t="str">
        <f>IF(LEFT(A20,1)="[",LEFT(A20,5)&amp;AU20&amp;A20,"")</f>
        <v>[CAN]City[CAN] Laval</v>
      </c>
      <c r="AW20" s="59" t="str">
        <f>C20&amp;H20&amp;A20</f>
        <v>3[CAN] Quebec[CAN] Laval</v>
      </c>
      <c r="AX20" s="61"/>
      <c r="AY20" s="61"/>
      <c r="AZ20" s="62" t="s">
        <v>167</v>
      </c>
      <c r="BA20" s="62" t="s">
        <v>167</v>
      </c>
      <c r="BB20" s="62"/>
      <c r="BC20" s="63"/>
      <c r="BD20" s="64" t="s">
        <v>157</v>
      </c>
      <c r="BE20" s="47"/>
      <c r="BF20" s="64" t="s">
        <v>167</v>
      </c>
      <c r="BG20" s="64" t="s">
        <v>167</v>
      </c>
      <c r="BH20" s="64" t="s">
        <v>167</v>
      </c>
      <c r="BI20" s="64"/>
      <c r="BJ20" s="64"/>
      <c r="BK20" s="47"/>
      <c r="BL20" s="64" t="s">
        <v>167</v>
      </c>
      <c r="BM20" s="64" t="s">
        <v>152</v>
      </c>
      <c r="BN20" s="64" t="s">
        <v>167</v>
      </c>
      <c r="BO20" s="64" t="s">
        <v>167</v>
      </c>
      <c r="BP20" s="64" t="s">
        <v>167</v>
      </c>
      <c r="BQ20" s="64" t="s">
        <v>167</v>
      </c>
      <c r="BR20" s="64" t="s">
        <v>157</v>
      </c>
      <c r="BS20" s="64" t="s">
        <v>158</v>
      </c>
      <c r="BT20" s="64" t="s">
        <v>159</v>
      </c>
      <c r="BU20" s="65"/>
      <c r="BV20" s="66"/>
      <c r="BW20" s="66">
        <v>0</v>
      </c>
      <c r="BX20" s="47"/>
      <c r="CB20" s="6"/>
      <c r="CC20" s="6"/>
      <c r="CD20" s="67">
        <v>0</v>
      </c>
      <c r="CE20" s="67">
        <v>0</v>
      </c>
      <c r="CF20" s="67" t="e">
        <v>#REF!</v>
      </c>
      <c r="CG20" s="68" cm="1">
        <f t="array" ref="CG20">SUMPRODUCT(--(LEN(TRIM(BL20:BT20))&gt;0))</f>
        <v>4</v>
      </c>
      <c r="CH20" s="59" t="str">
        <f>IF(CG20=2,"y","n")</f>
        <v>n</v>
      </c>
      <c r="CI20" s="59" t="str">
        <f>IF(CG20=3,"y","n")</f>
        <v>n</v>
      </c>
      <c r="CJ20" s="59" t="str">
        <f>IF(CG20=4,"y","n")</f>
        <v>y</v>
      </c>
      <c r="CK20" s="59" t="str">
        <f>IF(CG20&gt;4,"y","n")</f>
        <v>n</v>
      </c>
      <c r="CL20" s="59" t="str">
        <f>IF(S20=0,"y","n")</f>
        <v>y</v>
      </c>
      <c r="CM20" s="59" t="str">
        <f>IF(S20=2,"y","n")</f>
        <v>n</v>
      </c>
      <c r="CN20" s="59" t="str">
        <f>IF(S20=3,"y","n")</f>
        <v>n</v>
      </c>
      <c r="CO20" s="59" t="str">
        <f>IF(S20&gt;=4,"y","n")</f>
        <v>n</v>
      </c>
      <c r="CP20" s="59" t="str">
        <f>IF(AT20=0,"y","n")</f>
        <v>y</v>
      </c>
      <c r="CQ20" s="59" t="str">
        <f>IF(AT20=1,"y","n")</f>
        <v>n</v>
      </c>
      <c r="CR20" s="59" t="str">
        <f>IF(AT20=2,"y","n")</f>
        <v>n</v>
      </c>
      <c r="CS20" s="59" t="str">
        <f>IF(AT20&gt;=3,"y","n")</f>
        <v>n</v>
      </c>
      <c r="CT20" s="69" t="str">
        <f>CHAR(34)&amp;A20&amp;CHAR(34)</f>
        <v>"[CAN] Laval"</v>
      </c>
      <c r="CU20" s="70" t="str">
        <f>CHAR(34)&amp;"rgn_"&amp;R20&amp;CHAR(34)</f>
        <v>"rgn_North America"</v>
      </c>
      <c r="CV20" s="48" t="str">
        <f>CHAR(34)&amp;D20&amp;CHAR(34)</f>
        <v>"https://upload.wikimedia.org/wikipedia/commons/thumb/e/e5/Flag_of_Laval%2C_Quebec.svg/640px-Flag_of_Laval%2C_Quebec.svg.png"</v>
      </c>
      <c r="CW20" s="48" t="str">
        <f>IF(CH20="y",CHAR(34)&amp;CH$1&amp;CHAR(34)&amp;",","")</f>
        <v/>
      </c>
      <c r="CX20" s="48" t="str">
        <f>IF(CI20="y",CHAR(34)&amp;CI$1&amp;CHAR(34)&amp;",","")</f>
        <v/>
      </c>
      <c r="CY20" s="48" t="str">
        <f>IF(CJ20="y",CHAR(34)&amp;CJ$1&amp;CHAR(34)&amp;",","")</f>
        <v>"4Color",</v>
      </c>
      <c r="CZ20" s="48" t="str">
        <f>IF(CK20="y",CHAR(34)&amp;CK$1&amp;CHAR(34)&amp;",","")</f>
        <v/>
      </c>
      <c r="DA20" s="48" t="str">
        <f>IF(Q20&gt;1,CHAR(34)&amp;"words2"&amp;CHAR(34)&amp;",","")</f>
        <v/>
      </c>
      <c r="DB20" s="48" t="str">
        <f>IF(Q20&gt;2,CHAR(34)&amp;"words3"&amp;CHAR(34)&amp;",","")</f>
        <v/>
      </c>
      <c r="DD20" s="48" t="str">
        <f>IF(LEN(CHAR(34)&amp;"lets"&amp;LEN(SUBSTITUTE(SUBSTITUTE(IFERROR(TRIM(SUBSTITUTE(A20,MID(A20,FIND("[",A20),FIND("]",A20)-FIND("[",A20)+1),"")),A20)," ",""),"-",""))&amp;CHAR(34)&amp;",")=9,CHAR(34)&amp;"lets"&amp;LEN(SUBSTITUTE(SUBSTITUTE(IFERROR(TRIM(SUBSTITUTE(A20,MID(A20,FIND("[",A20),FIND("]",A20)-FIND("[",A20)+1),"")),A20)," ",""),"-",""))&amp;CHAR(34)&amp;",",CHAR(34)&amp;"lets0"&amp;LEN(SUBSTITUTE(SUBSTITUTE(IFERROR(TRIM(SUBSTITUTE(A20,MID(A20,FIND("[",A20),FIND("]",A20)-FIND("[",A20)+1),"")),A20)," ",""),"-",""))&amp;CHAR(34)&amp;",")</f>
        <v>"lets05",</v>
      </c>
      <c r="DE20" s="48" t="str">
        <f>CHAR(34)&amp;"start"&amp;IFERROR(LEFT(SUBSTITUTE(A20,"["&amp;MID(A20,FIND("[",A20)+1,FIND("]",A20)-FIND("[",A20)-1)&amp;"] ",""),1),LEFT(A20,1))&amp;CHAR(34)&amp;","</f>
        <v>"startL",</v>
      </c>
      <c r="DF20" s="48" t="str">
        <f>IFERROR(IF(SEARCH("tan",A20)&gt;0,CHAR(34)&amp;"withtn"&amp;CHAR(34)&amp;",",""),"")</f>
        <v/>
      </c>
      <c r="DG20" s="48" t="str">
        <f>IFERROR(IF(SEARCH("q",A20)&gt;0,CHAR(34)&amp;"with_q"&amp;CHAR(34)&amp;",",""),"")</f>
        <v/>
      </c>
      <c r="DH20" s="48" t="str">
        <f>IFERROR(IF(SEARCH("v",A20)&gt;0,CHAR(34)&amp;"with_v"&amp;CHAR(34)&amp;",",""),"")</f>
        <v>"with_v",</v>
      </c>
      <c r="DI20" s="48" t="str">
        <f>IFERROR(IF(SEARCH("w",A20)&gt;0,CHAR(34)&amp;"with_w"&amp;CHAR(34)&amp;",",""),"")</f>
        <v/>
      </c>
      <c r="DJ20" s="48" t="str">
        <f>IFERROR(IF(SEARCH("y",A20)&gt;0,CHAR(34)&amp;"with_y"&amp;CHAR(34)&amp;",",""),"")</f>
        <v/>
      </c>
      <c r="DK20" s="48" t="str">
        <f>IFERROR(IF(SEARCH("z",A20)&gt;0,CHAR(34)&amp;"with_z"&amp;CHAR(34)&amp;",",""),"")</f>
        <v/>
      </c>
      <c r="DL20" s="48" t="str">
        <f>IF(CG20=2, CHAR(34) &amp; _xlfn.TEXTJOIN("", TRUE, _xlfn._xlws.SORT(HP20:HX20)) &amp; CHAR(34) &amp; ",", "")</f>
        <v/>
      </c>
      <c r="DM20" s="48" t="str" cm="1">
        <f t="array" ref="DM20">IF(CG20=3,CHAR(34) &amp; _xlfn.TEXTJOIN("", TRUE, RIGHT(HP20:HX20, 2)) &amp; CHAR(34) &amp; ",", "")</f>
        <v/>
      </c>
      <c r="DN20" s="48" t="str">
        <f>IF(AND(ISNUMBER(SEARCH("18", O20)), ISERROR(SEARCH("1918", O20)), ISERROR(SEARCH("2018", O20))), CHAR(34) &amp; "year18" &amp; CHAR(34) &amp; ",", "")</f>
        <v/>
      </c>
      <c r="DO20" s="48" t="str">
        <f>IF(AND(ISNUMBER(SEARCH("19", O20)), ISERROR(SEARCH("1819", O20)),  ISERROR(SEARCH("1219", O20)),ISERROR(SEARCH("1119", O20)),ISERROR(SEARCH("1190", O20)),ISERROR(SEARCH("2019", O20))), CHAR(34) &amp; "year19" &amp; CHAR(34) &amp; ",", "")</f>
        <v/>
      </c>
      <c r="DP20" s="6" t="str">
        <f>IF(AND(ISNUMBER(SEARCH("20", O20)), ISERROR(SEARCH("1920", O20))), CHAR(34)&amp;"year00"&amp;CHAR(34)&amp;",", "")</f>
        <v/>
      </c>
      <c r="DQ20" s="6" t="str">
        <f>IF(CC20="y",CHAR(34)&amp;"soviet"&amp;CHAR(34)&amp;",","")</f>
        <v/>
      </c>
      <c r="DR20" s="6" t="str">
        <f>IF(BY20="y",CHAR(34)&amp;"dgband"&amp;CHAR(34)&amp;",","")</f>
        <v/>
      </c>
      <c r="DS20" s="6" t="str">
        <f>IF(W20="y",IF(AND(V20="n",BY20&lt;&gt;"y"),CHAR(34)&amp;"allver"&amp;CHAR(34)&amp;",",""),"")</f>
        <v/>
      </c>
      <c r="DT20" s="6" t="str">
        <f>IF(V20="y",IF(AND(W20="n",BY20&lt;&gt;"y"),CHAR(34)&amp;"allhor"&amp;CHAR(34)&amp;",",""),"")</f>
        <v/>
      </c>
      <c r="DU20" s="6" t="str">
        <f>IF(BY20="y",IF(AND(W20="n",V20="n"),CHAR(34)&amp;"alldia"&amp;CHAR(34)&amp;",",""),"")</f>
        <v/>
      </c>
      <c r="DW20" s="48" t="str">
        <f>IF(CL20="y",CHAR(34)&amp;CL$1&amp;CHAR(34)&amp;",","")</f>
        <v>"NoBand",</v>
      </c>
      <c r="DX20" s="48" t="str">
        <f>IF(CM20="y",CHAR(34)&amp;CM$1&amp;CHAR(34)&amp;",","")</f>
        <v/>
      </c>
      <c r="DY20" s="48" t="str">
        <f>IF(CN20="y",CHAR(34)&amp;CN$1&amp;CHAR(34)&amp;",","")</f>
        <v/>
      </c>
      <c r="DZ20" s="48" t="str">
        <f>IF(CO20="y",CHAR(34)&amp;CO$1&amp;CHAR(34)&amp;",","")</f>
        <v/>
      </c>
      <c r="EA20" s="48" t="str">
        <f>IF(T20="y",CHAR(34)&amp;T$1&amp;CHAR(34)&amp;",","")</f>
        <v>"Diagon",</v>
      </c>
      <c r="EB20" s="48" t="str">
        <f>IF(U20="y",CHAR(34)&amp;U$1&amp;CHAR(34)&amp;",","")</f>
        <v/>
      </c>
      <c r="EC20" s="48" t="str">
        <f>IF(V20="y",CHAR(34)&amp;V$1&amp;CHAR(34)&amp;",","")</f>
        <v>"Horizo",</v>
      </c>
      <c r="ED20" s="48" t="str">
        <f>IF(W20="y",CHAR(34)&amp;W$1&amp;CHAR(34)&amp;",","")</f>
        <v>"Vertic",</v>
      </c>
      <c r="EE20" s="48" t="str">
        <f>IF(X20="y",CHAR(34)&amp;X$1&amp;CHAR(34)&amp;",","")</f>
        <v/>
      </c>
      <c r="EF20" s="48" t="str">
        <f>IF(AND(Y20&lt;&gt;"n",Y20&lt;&gt;""),CHAR(34)&amp;Y$1&amp;CHAR(34)&amp;",","")</f>
        <v/>
      </c>
      <c r="EG20" s="48" t="str">
        <f>IF(Z20="y",CHAR(34)&amp;Z$1&amp;CHAR(34)&amp;",","")</f>
        <v/>
      </c>
      <c r="EH20" s="48" t="str">
        <f>IF(AA20="y",CHAR(34)&amp;AA$1&amp;CHAR(34)&amp;",","")</f>
        <v/>
      </c>
      <c r="EI20" s="48" t="str">
        <f>IF(AB20="y",CHAR(34)&amp;AB$1&amp;CHAR(34)&amp;",","")</f>
        <v>"Texted",</v>
      </c>
      <c r="EJ20" s="48" t="str">
        <f>IF(AC20="y",CHAR(34)&amp;AC$1&amp;CHAR(34)&amp;",","")</f>
        <v/>
      </c>
      <c r="EK20" s="48" t="str">
        <f>IF(AD20="y",CHAR(34)&amp;AD$1&amp;CHAR(34)&amp;",","")</f>
        <v/>
      </c>
      <c r="EL20" s="48" t="str">
        <f>IF(AE20="y",CHAR(34)&amp;AE$1&amp;CHAR(34)&amp;",","")</f>
        <v/>
      </c>
      <c r="EM20" s="48" t="str">
        <f>IF(AF20="y",CHAR(34)&amp;AF$1&amp;CHAR(34)&amp;",","")</f>
        <v/>
      </c>
      <c r="EN20" s="48" t="str">
        <f>IF(AG20="y",CHAR(34)&amp;AG$1&amp;CHAR(34)&amp;",","")</f>
        <v/>
      </c>
      <c r="EO20" s="48" t="str">
        <f>IF(AH20="y",CHAR(34)&amp;AH$1&amp;CHAR(34)&amp;",","")</f>
        <v>"Center",</v>
      </c>
      <c r="EP20" s="48" t="str">
        <f>IF(AI20="y",CHAR(34)&amp;AI$1&amp;CHAR(34)&amp;",","")</f>
        <v/>
      </c>
      <c r="EQ20" s="48" t="str">
        <f>IF(AJ20="y",CHAR(34)&amp;AJ$1&amp;CHAR(34)&amp;",","")</f>
        <v/>
      </c>
      <c r="ER20" s="48" t="str">
        <f>IF(AK20="y",CHAR(34)&amp;AK$1&amp;CHAR(34)&amp;",","")</f>
        <v/>
      </c>
      <c r="ES20" s="48" t="str">
        <f>IF(AL20="y",CHAR(34)&amp;AL$1&amp;CHAR(34)&amp;",","")</f>
        <v/>
      </c>
      <c r="ET20" s="48" t="str">
        <f>IF(AM20="y",CHAR(34)&amp;AM$1&amp;CHAR(34)&amp;",","")</f>
        <v/>
      </c>
      <c r="EU20" s="48" t="str">
        <f>IF(AN20="y",CHAR(34)&amp;AN$1&amp;CHAR(34)&amp;",","")</f>
        <v/>
      </c>
      <c r="EV20" s="48" t="str">
        <f>IF(AO20="y",CHAR(34)&amp;AO$1&amp;CHAR(34)&amp;",","")</f>
        <v/>
      </c>
      <c r="EW20" s="48" t="str">
        <f>IF(AP20="y",CHAR(34)&amp;AP$1&amp;CHAR(34)&amp;",","")</f>
        <v/>
      </c>
      <c r="EX20" s="48" t="str">
        <f>IF(AQ20="y",CHAR(34)&amp;AQ$1&amp;CHAR(34)&amp;",","")</f>
        <v/>
      </c>
      <c r="EY20" s="48" t="str">
        <f>IF(AR20="y",CHAR(34)&amp;AR$1&amp;CHAR(34)&amp;",","")</f>
        <v/>
      </c>
      <c r="EZ20" s="48" t="str">
        <f>IF(AS20="y",CHAR(34)&amp;AS$1&amp;CHAR(34)&amp;",","")</f>
        <v/>
      </c>
      <c r="FA20" s="48" t="str">
        <f>IF(AT20&gt;0,CHAR(34)&amp;"sta"&amp;AZ20&amp;CHAR(34)&amp;",","")</f>
        <v/>
      </c>
      <c r="FB20" s="48" t="str">
        <f>IF(AND(AT20&gt;0,BA20&lt;&gt;""),CHAR(34)&amp;"sta"&amp;BA20&amp;CHAR(34)&amp;",","")</f>
        <v/>
      </c>
      <c r="FD20" s="48" t="str">
        <f>IF(BV20="n",CHAR(34)&amp;"tcWHYE"&amp;CHAR(34)&amp;",",IF(BV20="y",CHAR(34)&amp;FD$1&amp;CHAR(34)&amp;",",""))</f>
        <v/>
      </c>
      <c r="FE20" s="48" t="str">
        <f>IF(COUNTIF(BL20:BT20,"BLU")=0,CHAR(34)&amp;"NO_BLU"&amp;CHAR(34)&amp;",", "")</f>
        <v/>
      </c>
      <c r="FF20" s="48" t="str">
        <f>IF(COUNTIF(BL20:BT20,"WHI")=0,CHAR(34)&amp;"NO_WHI"&amp;CHAR(34)&amp;",", "")</f>
        <v/>
      </c>
      <c r="FG20" s="48" t="str">
        <f>IF(COUNTIF(BL20:BT20,"RED")=0,CHAR(34)&amp;"NO_RED"&amp;CHAR(34)&amp;",", "")</f>
        <v>"NO_RED",</v>
      </c>
      <c r="FH20" s="48" t="str">
        <f>IF(COUNTIF(BL20:BS20,"GRE")=0,CHAR(34)&amp;"NO_GRE"&amp;CHAR(34)&amp;",", "")</f>
        <v>"NO_GRE",</v>
      </c>
      <c r="FI20" s="48" t="str">
        <f>IF(COUNTIF(BL20:BT20,"YEL")=0,CHAR(34)&amp;"NO_YEL"&amp;CHAR(34)&amp;",", "")</f>
        <v>"NO_YEL",</v>
      </c>
      <c r="FJ20" s="48" t="str">
        <f>IF(COUNTIF(BL20:BT20,"BLA")=0,CHAR(34)&amp;"NO_BLA"&amp;CHAR(34)&amp;",", "")</f>
        <v>"NO_BLA",</v>
      </c>
      <c r="FK20" s="48" t="str">
        <f>IF(AND(FH20&lt;&gt;"",FF20&lt;&gt;""),CHAR(34)&amp;"WHGRNO"&amp;CHAR(34)&amp;",","")</f>
        <v/>
      </c>
      <c r="FL20" s="48" t="str">
        <f>IF(AND(FI20&lt;&gt;"",FF20&lt;&gt;""),CHAR(34)&amp;"WHYENO"&amp;CHAR(34)&amp;",","")</f>
        <v/>
      </c>
      <c r="FM20" s="48" t="str">
        <f>IF(AND(FJ20&lt;&gt;"",FF20&lt;&gt;""),CHAR(34)&amp;"BAWHNO"&amp;CHAR(34)&amp;",","")</f>
        <v/>
      </c>
      <c r="FN20" s="48" t="str">
        <f>IF(AND(FE20&lt;&gt;"",FF20&lt;&gt;""),CHAR(34)&amp;"BLWHNO"&amp;CHAR(34)&amp;",","")</f>
        <v/>
      </c>
      <c r="FO20" s="48" t="str">
        <f>IF(AND(FE20&lt;&gt;"",FG20&lt;&gt;""),CHAR(34)&amp;"BLRENO"&amp;CHAR(34)&amp;",","")</f>
        <v/>
      </c>
      <c r="FP20" s="48" t="str">
        <f>IF(AND(FF20&lt;&gt;"",FF20&lt;&gt;""),CHAR(34)&amp;"WHRENO"&amp;CHAR(34)&amp;",","")</f>
        <v/>
      </c>
      <c r="FQ20" s="48" t="str">
        <f>IF(LEN(BF20)=3,CHAR(34)&amp;"001"&amp;BF20&amp;CHAR(34)&amp;",","")</f>
        <v/>
      </c>
      <c r="FR20" s="48" t="str">
        <f>IF(LEN(BG20)=3,CHAR(34)&amp;"002"&amp;BG20&amp;CHAR(34)&amp;",","")</f>
        <v/>
      </c>
      <c r="FS20" s="48" t="str">
        <f>IF(LEN(BH20)=3,CHAR(34)&amp;"003"&amp;BH20&amp;CHAR(34)&amp;",","")</f>
        <v/>
      </c>
      <c r="FT20" s="48" t="str">
        <f>CHAR(34)&amp;"myr"&amp;BD20&amp;CHAR(34)&amp;","</f>
        <v>"myrBRO",</v>
      </c>
      <c r="FU20" s="48" t="str">
        <f>IF(AY20="y",CHAR(34)&amp;"island"&amp;CHAR(34)&amp;",","")</f>
        <v/>
      </c>
      <c r="FV20" s="48" t="str">
        <f>IF(BZ20="y",CHAR(34)&amp;"landlo"&amp;CHAR(34)&amp;",","")</f>
        <v/>
      </c>
      <c r="FW20" s="48" t="str">
        <f>IF(CA20="y",CHAR(34)&amp;"eunion"&amp;CHAR(34)&amp;",","")</f>
        <v/>
      </c>
      <c r="FY20" s="48" t="str">
        <f>IFERROR(IF(SEARCH("Arabic",CB20)&gt;0,CHAR(34)&amp;"arabic"&amp;CHAR(34)&amp;",",""),"")</f>
        <v/>
      </c>
      <c r="FZ20" s="48" t="str">
        <f>IFERROR(IF(SEARCH("English",CB20)&gt;0,CHAR(34)&amp;"englis"&amp;CHAR(34)&amp;",",""),"")</f>
        <v/>
      </c>
      <c r="GA20" s="48" t="str">
        <f>IFERROR(IF(SEARCH("French",CB20)&gt;0,CHAR(34)&amp;"french"&amp;CHAR(34)&amp;",",""),"")</f>
        <v/>
      </c>
      <c r="GB20" s="48" t="str">
        <f>IFERROR(IF(SEARCH("Spanish",CB20)&gt;0,CHAR(34)&amp;"spanis"&amp;CHAR(34)&amp;",",""),"")</f>
        <v/>
      </c>
      <c r="GE20" s="48" t="str">
        <f>IFERROR(IF(SEARCH("Dutch",CB20)&gt;0,CHAR(34)&amp;"dutchs"&amp;CHAR(34)&amp;",",""),"")</f>
        <v/>
      </c>
      <c r="GF20" s="48" t="str">
        <f>IFERROR(IF(SEARCH("Historical",AU20)&gt;0,CHAR(34)&amp;"histor"&amp;CHAR(34)&amp;",",""),"")</f>
        <v/>
      </c>
      <c r="GG20" s="48" t="str">
        <f>IF(BU20="y",CHAR(34)&amp;"unjack"&amp;CHAR(34)&amp;",","")</f>
        <v/>
      </c>
      <c r="GH20" s="48" t="str">
        <f>IF(CD20=1,CHAR(34)&amp;"southc"&amp;CHAR(34)&amp;",","")</f>
        <v/>
      </c>
      <c r="GI20" s="48" t="str">
        <f>IF(CE20=1,CHAR(34)&amp;"hasmap"&amp;CHAR(34)&amp;",","")</f>
        <v/>
      </c>
      <c r="GJ20" s="48" t="str">
        <f>IF(CP20="y",CHAR(34)&amp;CP$1&amp;CHAR(34)&amp;",","")</f>
        <v>"NoStar",</v>
      </c>
      <c r="GK20" s="48" t="str">
        <f>IF(GJ20="",CHAR(34)&amp;"HasSta"&amp;CHAR(34)&amp;",","")</f>
        <v/>
      </c>
      <c r="GL20" s="48" t="str">
        <f>IF(CQ20="y",CHAR(34)&amp;CQ$1&amp;CHAR(34)&amp;",","")</f>
        <v/>
      </c>
      <c r="GM20" s="48" t="str">
        <f>IF(CR20="y",CHAR(34)&amp;CR$1&amp;CHAR(34)&amp;",","")</f>
        <v/>
      </c>
      <c r="GN20" s="48" t="str">
        <f>IF(CS20="y",CHAR(34)&amp;CS$1&amp;CHAR(34)&amp;",","")</f>
        <v/>
      </c>
      <c r="GP20" s="48" t="str">
        <f>CHAR(34)&amp;AU20&amp;CHAR(34)</f>
        <v>"City"</v>
      </c>
      <c r="GS20" s="48" t="str">
        <f>SUBSTITUTE("["&amp;_xlfn.CONCAT(CW20:GN20)&amp;"]",",]","]")</f>
        <v>["4Color","lets05","startL","with_v","NoBand","Diagon","Horizo","Vertic","Texted","Center","NO_RED","NO_GRE","NO_YEL","NO_BLA","myrBRO","NoStar"]</v>
      </c>
      <c r="GT20" s="48" t="str">
        <f>IF(BL20&lt;&gt;"",CHAR(34)&amp;"cl_"&amp;BL20&amp;CHAR(34)&amp;",","")</f>
        <v/>
      </c>
      <c r="GU20" s="48" t="str">
        <f>IF(BM20&lt;&gt;"",CHAR(34)&amp;"cl_"&amp;BM20&amp;CHAR(34)&amp;",","")</f>
        <v>"cl_BLU",</v>
      </c>
      <c r="GV20" s="48" t="str">
        <f>IF(BN20&lt;&gt;"",CHAR(34)&amp;"cl_"&amp;BN20&amp;CHAR(34)&amp;",","")</f>
        <v/>
      </c>
      <c r="GW20" s="48" t="str">
        <f>IF(BO20&lt;&gt;"",CHAR(34)&amp;"cl_"&amp;BO20&amp;CHAR(34)&amp;",","")</f>
        <v/>
      </c>
      <c r="GX20" s="48" t="str">
        <f>IF(BP20&lt;&gt;"",CHAR(34)&amp;"cl_"&amp;BP20&amp;CHAR(34)&amp;",","")</f>
        <v/>
      </c>
      <c r="GY20" s="48" t="str">
        <f>IF(BQ20&lt;&gt;"",CHAR(34)&amp;"cl_"&amp;BQ20&amp;CHAR(34)&amp;",","")</f>
        <v/>
      </c>
      <c r="GZ20" s="48" t="str">
        <f>IF(BR20&lt;&gt;"",CHAR(34)&amp;"cl_"&amp;BR20&amp;CHAR(34)&amp;",","")</f>
        <v>"cl_BRO",</v>
      </c>
      <c r="HA20" s="48" t="str">
        <f>IF(BS20&lt;&gt;"",CHAR(34)&amp;"cl_"&amp;BS20&amp;CHAR(34)&amp;",","")</f>
        <v>"cl_PUR",</v>
      </c>
      <c r="HB20" s="48" t="str">
        <f>IF(BT20&lt;&gt;"",CHAR(34)&amp;"cl_"&amp;BT20&amp;CHAR(34)&amp;",","")</f>
        <v>"cl_WHI",</v>
      </c>
      <c r="HC20" s="48" t="str">
        <f>SUBSTITUTE("["&amp;_xlfn.CONCAT(GT20:HB20)&amp;"]",",]","]")</f>
        <v>["cl_BLU","cl_BRO","cl_PUR","cl_WHI"]</v>
      </c>
      <c r="HE20" s="71"/>
      <c r="HF20" s="72" t="str">
        <f>"{couname:"&amp;CT20&amp;(IF(HK20&lt;&gt;"",",subtype:"&amp;CHAR(34)&amp;HK20&amp;CHAR(34),""))&amp;",year:"&amp;HJ20&amp;",region:"&amp;CU20&amp;",Colors:"&amp;HC20&amp;",Items:"&amp;GS20&amp;",Flag:"&amp;CV20&amp;",HDFlag:"&amp;CHAR(34)&amp;E20&amp;CHAR(34)&amp;",type:"&amp;GP20&amp;", describe: "&amp;HH20&amp;", isnew:"&amp;CHAR(34)&amp;F20&amp;CHAR(34)&amp;", links: "&amp;HL20&amp;"},"</f>
        <v>{couname:"[CAN] Laval",year:"???",region:"rgn_North America",Colors:["cl_BLU","cl_BRO","cl_PUR","cl_WHI"],Items:["4Color","lets05","startL","with_v","NoBand","Diagon","Horizo","Vertic","Texted","Center","NO_RED","NO_GRE","NO_YEL","NO_BLA","myrBRO","NoStar"],Flag:"https://upload.wikimedia.org/wikipedia/commons/thumb/e/e5/Flag_of_Laval%2C_Quebec.svg/640px-Flag_of_Laval%2C_Quebec.svg.png",HDFlag:"https://upload.wikimedia.org/wikipedia/commons/thumb/e/e5/Flag_of_Laval%2C_Quebec.svg/2560px-Flag_of_Laval%2C_Quebec.svg.png",type:"City", describe: "\nThe flag is for the city of Laval, Quebec", isnew:"www", links: "https://en.wikipedia.org/wiki/Laval,_Quebec"},</v>
      </c>
      <c r="HG20" s="73" t="str">
        <f>"{couname:"&amp;CT20&amp;(IF(HK20&lt;&gt;"",",subtype:"&amp;CHAR(34)&amp;HK20&amp;CHAR(34),""))&amp;",year:"&amp;HJ20&amp;",region:"&amp;CU20&amp;",Colors:"&amp;HC20&amp;",Items:"&amp;GS20&amp;",Flag:"&amp;CV20&amp;",HDFlag:"&amp;CHAR(34)&amp;E20&amp;CHAR(34)&amp;",type:"&amp;GP20&amp;", describe: "&amp;HI20&amp;", links: "&amp;HL20&amp;"},"</f>
        <v>{couname:"[CAN] Laval",year:"???",region:"rgn_North America",Colors:["cl_BLU","cl_BRO","cl_PUR","cl_WHI"],Items:["4Color","lets05","startL","with_v","NoBand","Diagon","Horizo","Vertic","Texted","Center","NO_RED","NO_GRE","NO_YEL","NO_BLA","myrBRO","NoStar"],Flag:"https://upload.wikimedia.org/wikipedia/commons/thumb/e/e5/Flag_of_Laval%2C_Quebec.svg/640px-Flag_of_Laval%2C_Quebec.svg.png",HDFlag:"https://upload.wikimedia.org/wikipedia/commons/thumb/e/e5/Flag_of_Laval%2C_Quebec.svg/2560px-Flag_of_Laval%2C_Quebec.svg.png",type:"City", describe: "\nThe flag is for the city of Laval, Quebec", links: "https://en.wikipedia.org/wiki/Laval,_Quebec"},</v>
      </c>
      <c r="HH20" s="48" t="str">
        <f>IF(P20&lt;&gt;"",CHAR(34)&amp;"\n"&amp;P20&amp;CHAR(34),CHAR(34)&amp;CHAR(34))</f>
        <v>"\nThe flag is for the city of Laval, Quebec"</v>
      </c>
      <c r="HI20" s="48" t="str">
        <f>IF(J20=0,CHAR(34)&amp;CHAR(34),HH20)</f>
        <v>"\nThe flag is for the city of Laval, Quebec"</v>
      </c>
      <c r="HJ20" s="48" t="str">
        <f>CHAR(34)&amp;O20&amp;CHAR(34)</f>
        <v>"???"</v>
      </c>
      <c r="HL20" s="48" t="str">
        <f>CHAR(34)&amp;I20&amp;CHAR(34)</f>
        <v>"https://en.wikipedia.org/wiki/Laval,_Quebec"</v>
      </c>
      <c r="HM20" s="72"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{"couname":"[CAN] Laval","subtype":"[CAN] Quebec","year":"???","region":"rgn_North America","Colors":["cl_BLU","cl_BRO","cl_PUR","cl_WHI"],"Items":["4Color","lets05","startL","with_v","NoBand","Diagon","Horizo","Vertic","Texted","Center","NO_RED","NO_GRE","NO_YEL","NO_BLA","myrBRO","NoStar"],"Flag":"https://upload.wikimedia.org/wikipedia/commons/thumb/e/e5/Flag_of_Laval%2C_Quebec.svg/640px-Flag_of_Laval%2C_Quebec.svg.png","HDFlag":"https://upload.wikimedia.org/wikipedia/commons/thumb/e/e5/Flag_of_Laval%2C_Quebec.svg/2560px-Flag_of_Laval%2C_Quebec.svg.png","type":"City", "describe": "\nThe flag is for the city of Laval, Quebec", "isnew": "www", "links": "https://en.wikipedia.org/wiki/Laval,_Quebec"},</v>
      </c>
      <c r="HN20" s="74"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{"couname":"[CAN] Laval","subtype":"[CAN] Quebec","year":"???","region":"rgn_North America","Colors":["cl_BLU","cl_BRO","cl_PUR","cl_WHI"],"Items":["4Color","lets05","startL","with_v","NoBand","Diagon","Horizo","Vertic","Texted","Center","NO_RED","NO_GRE","NO_YEL","NO_BLA","myrBRO","NoStar"],"Flag":"https://upload.wikimedia.org/wikipedia/commons/thumb/e/e5/Flag_of_Laval%2C_Quebec.svg/640px-Flag_of_Laval%2C_Quebec.svg.png","HDFlag":"https://upload.wikimedia.org/wikipedia/commons/thumb/e/e5/Flag_of_Laval%2C_Quebec.svg/2560px-Flag_of_Laval%2C_Quebec.svg.png","type":"City", "describe": "\nThe flag is for the city of Laval, Quebec", "isnew": "www", "links": "https://en.wikipedia.org/wiki/Laval,_Quebec"},</v>
      </c>
      <c r="HO20" s="75">
        <v>45653</v>
      </c>
      <c r="HP20" s="48" t="str" cm="1">
        <f t="array" ref="HP20">IF(_xlfn.TEXTJOIN(", ", TRUE, IF(ISNUMBER(SEARCH("BLA", BL20:BT20)), COLUMN(BL20:BT20) - COLUMN(BL20) + 1, ""))&lt;&gt;"","BLA","")</f>
        <v/>
      </c>
      <c r="HQ20" s="48" t="str" cm="1">
        <f t="array" ref="HQ20">IF(_xlfn.TEXTJOIN(", ", TRUE, IF(ISNUMBER(SEARCH("BLU", BL20:BT20)), COLUMN(BL20:BT20) - COLUMN(BL20) + 1, ""))&lt;&gt;"","BLU","")</f>
        <v>BLU</v>
      </c>
      <c r="HR20" s="48" t="str" cm="1">
        <f t="array" ref="HR20">IF(_xlfn.TEXTJOIN(", ", TRUE, IF(ISNUMBER(SEARCH("GRE", BL20:BT20)), COLUMN(BL20:BT20) - COLUMN(BL20) + 1, ""))&lt;&gt;"","GRE","")</f>
        <v/>
      </c>
      <c r="HS20" s="48" t="str" cm="1">
        <f t="array" ref="HS20">IF(_xlfn.TEXTJOIN(", ", TRUE, IF(ISNUMBER(SEARCH("RED", BL20:BT20)), COLUMN(BL20:BT20) - COLUMN(BL20) + 1, ""))&lt;&gt;"","RED","")</f>
        <v/>
      </c>
      <c r="HT20" s="48" t="str" cm="1">
        <f t="array" ref="HT20">IF(_xlfn.TEXTJOIN(", ", TRUE, IF(ISNUMBER(SEARCH("YEL", BL20:BT20)), COLUMN(BL20:BT20) - COLUMN(BL20) + 1, ""))&lt;&gt;"","YEL","")</f>
        <v/>
      </c>
      <c r="HU20" s="48" t="str" cm="1">
        <f t="array" ref="HU20">IF(_xlfn.TEXTJOIN(", ", TRUE, IF(ISNUMBER(SEARCH("ORA", BL20:BT20)), COLUMN(BL20:BT20) - COLUMN(BL20) + 1, ""))&lt;&gt;"","ORA","")</f>
        <v/>
      </c>
      <c r="HV20" s="48" t="str" cm="1">
        <f t="array" ref="HV20">IF(_xlfn.TEXTJOIN(", ", TRUE, IF(ISNUMBER(SEARCH("BRO", BL20:BT20)), COLUMN(BL20:BT20) - COLUMN(BL20) + 1, ""))&lt;&gt;"","BRO","")</f>
        <v>BRO</v>
      </c>
      <c r="HW20" s="48" t="str" cm="1">
        <f t="array" ref="HW20">IF(_xlfn.TEXTJOIN(", ", TRUE, IF(ISNUMBER(SEARCH("PUR", BL20:BT20)), COLUMN(BL20:BT20) - COLUMN(BL20) + 1, ""))&lt;&gt;"","PUR","")</f>
        <v>PUR</v>
      </c>
      <c r="HX20" s="48" t="str" cm="1">
        <f t="array" ref="HX20">IF(_xlfn.TEXTJOIN(", ", TRUE, IF(ISNUMBER(SEARCH("WHI", BL20:BT20)), COLUMN(BL20:BT20) - COLUMN(BL20) + 1, ""))&lt;&gt;"","WHI","")</f>
        <v>WHI</v>
      </c>
      <c r="HY20" s="76"/>
      <c r="HZ20" s="76"/>
      <c r="IA20" s="6"/>
      <c r="IB20" s="6"/>
      <c r="IC20" s="77"/>
      <c r="ID20" s="77"/>
      <c r="IE20" s="77"/>
      <c r="IF20" s="77"/>
      <c r="IG20" s="77"/>
      <c r="IH20" s="77"/>
      <c r="II20" s="77"/>
      <c r="IJ20" s="77"/>
      <c r="IK20" s="77"/>
      <c r="IM20" s="45">
        <f>COUNTIF(IC20:IK20,"&gt;0")-CG20</f>
        <v>-4</v>
      </c>
      <c r="IN20" s="78" t="str">
        <f>"http://mkweb.bcgsc.ca/color-summarizer/?url="&amp;D20&amp;"&amp;precision=low&amp;num_clusters="&amp;CG20&amp;"&amp;text=1"</f>
        <v>http://mkweb.bcgsc.ca/color-summarizer/?url=https://upload.wikimedia.org/wikipedia/commons/thumb/e/e5/Flag_of_Laval%2C_Quebec.svg/640px-Flag_of_Laval%2C_Quebec.svg.png&amp;precision=low&amp;num_clusters=4&amp;text=1</v>
      </c>
      <c r="IO20" s="48" t="str">
        <f>IF(HP20&lt;&gt;"",CHAR(34)&amp;"black"&amp;CHAR(34),"")</f>
        <v/>
      </c>
      <c r="IP20" s="48" t="str">
        <f>IF(HQ20&lt;&gt;"",CHAR(34)&amp;"blue"&amp;CHAR(34),"")</f>
        <v>"blue"</v>
      </c>
      <c r="IQ20" s="48" t="str">
        <f>IF(HR20&lt;&gt;"",CHAR(34)&amp;"green"&amp;CHAR(34),"")</f>
        <v/>
      </c>
      <c r="IR20" s="48" t="str">
        <f>IF(HS20&lt;&gt;"",CHAR(34)&amp;"red"&amp;CHAR(34),"")</f>
        <v/>
      </c>
      <c r="IS20" s="48" t="str">
        <f>IF(HT20&lt;&gt;"",CHAR(34)&amp;"yellow"&amp;CHAR(34),"")</f>
        <v/>
      </c>
      <c r="IT20" s="48" t="str">
        <f>IF(HU20&lt;&gt;"",CHAR(34)&amp;"orange"&amp;CHAR(34),"")</f>
        <v/>
      </c>
      <c r="IU20" s="48" t="str">
        <f>IF(HV20&lt;&gt;"",CHAR(34)&amp;"brown"&amp;CHAR(34),"")</f>
        <v>"brown"</v>
      </c>
      <c r="IV20" s="48" t="str">
        <f>IF(HW20&lt;&gt;"",CHAR(34)&amp;"purple"&amp;CHAR(34),"")</f>
        <v>"purple"</v>
      </c>
      <c r="IW20" s="48" t="str">
        <f>IF(HX20&lt;&gt;"",CHAR(34)&amp;"white"&amp;CHAR(34),"")</f>
        <v>"white"</v>
      </c>
      <c r="IX20" s="48" t="str">
        <f>"{"&amp;CHAR(34)&amp;"url"&amp;CHAR(34)&amp;":"&amp;CHAR(34)&amp;IN20&amp;CHAR(34)&amp;","&amp;CHAR(34)&amp;"name"&amp;CHAR(34)&amp;":"&amp;CHAR(34)&amp;A20&amp;CHAR(34)&amp;"},"</f>
        <v>{"url":"http://mkweb.bcgsc.ca/color-summarizer/?url=https://upload.wikimedia.org/wikipedia/commons/thumb/e/e5/Flag_of_Laval%2C_Quebec.svg/640px-Flag_of_Laval%2C_Quebec.svg.png&amp;precision=low&amp;num_clusters=4&amp;text=1","name":"[CAN] Laval"},</v>
      </c>
      <c r="IY20" s="48">
        <v>1503</v>
      </c>
    </row>
    <row r="21" spans="1:259" s="48" customFormat="1" ht="38.4" customHeight="1" thickBot="1" x14ac:dyDescent="0.35">
      <c r="A21" s="97" t="s">
        <v>1793</v>
      </c>
      <c r="B21" s="40" t="e" vm="40">
        <v>#VALUE!</v>
      </c>
      <c r="C21" s="41">
        <v>3</v>
      </c>
      <c r="D21" s="42" t="s">
        <v>1794</v>
      </c>
      <c r="E21" s="43" t="s">
        <v>1795</v>
      </c>
      <c r="F21" s="44" t="s">
        <v>163</v>
      </c>
      <c r="G21" s="45">
        <f>COUNTIF($A$1:$A$8323,A21)</f>
        <v>1</v>
      </c>
      <c r="H21" s="46" t="s">
        <v>1790</v>
      </c>
      <c r="I21" s="47" t="s">
        <v>1796</v>
      </c>
      <c r="J21" s="48" t="str">
        <f>""</f>
        <v/>
      </c>
      <c r="K21" s="49"/>
      <c r="L21" s="50"/>
      <c r="M21" s="50"/>
      <c r="N21" s="51" t="s">
        <v>231</v>
      </c>
      <c r="O21" s="52">
        <v>2002</v>
      </c>
      <c r="P21" s="53" t="s">
        <v>1797</v>
      </c>
      <c r="Q21" s="54">
        <v>1</v>
      </c>
      <c r="R21" s="55" t="s">
        <v>231</v>
      </c>
      <c r="S21" s="56">
        <v>2</v>
      </c>
      <c r="T21" s="57" t="s">
        <v>164</v>
      </c>
      <c r="U21" s="58" t="s">
        <v>165</v>
      </c>
      <c r="V21" s="58" t="s">
        <v>165</v>
      </c>
      <c r="W21" s="58" t="s">
        <v>165</v>
      </c>
      <c r="X21" s="58" t="s">
        <v>164</v>
      </c>
      <c r="Y21" s="58" t="s">
        <v>164</v>
      </c>
      <c r="Z21" s="58" t="s">
        <v>164</v>
      </c>
      <c r="AA21" s="58" t="s">
        <v>164</v>
      </c>
      <c r="AB21" s="58" t="s">
        <v>164</v>
      </c>
      <c r="AC21" s="58" t="s">
        <v>164</v>
      </c>
      <c r="AD21" s="58" t="s">
        <v>164</v>
      </c>
      <c r="AE21" s="58" t="s">
        <v>164</v>
      </c>
      <c r="AF21" s="59" t="s">
        <v>164</v>
      </c>
      <c r="AG21" s="59" t="s">
        <v>165</v>
      </c>
      <c r="AH21" s="59" t="s">
        <v>165</v>
      </c>
      <c r="AI21" s="59" t="s">
        <v>164</v>
      </c>
      <c r="AJ21" s="59" t="s">
        <v>164</v>
      </c>
      <c r="AK21" s="59" t="s">
        <v>164</v>
      </c>
      <c r="AL21" s="59" t="s">
        <v>164</v>
      </c>
      <c r="AM21" s="59" t="s">
        <v>164</v>
      </c>
      <c r="AN21" s="59" t="s">
        <v>164</v>
      </c>
      <c r="AO21" s="59" t="s">
        <v>164</v>
      </c>
      <c r="AP21" s="59" t="s">
        <v>164</v>
      </c>
      <c r="AQ21" s="59" t="s">
        <v>164</v>
      </c>
      <c r="AR21" s="59" t="s">
        <v>165</v>
      </c>
      <c r="AS21" s="59" t="s">
        <v>164</v>
      </c>
      <c r="AT21" s="60">
        <v>0</v>
      </c>
      <c r="AU21" s="59" t="s">
        <v>196</v>
      </c>
      <c r="AV21" s="59" t="str">
        <f>IF(LEFT(A21,1)="[",LEFT(A21,5)&amp;AU21&amp;A21,"")</f>
        <v>[CAN]City[CAN] Levis</v>
      </c>
      <c r="AW21" s="59" t="str">
        <f>C21&amp;H21&amp;A21</f>
        <v>3[CAN] Quebec[CAN] Levis</v>
      </c>
      <c r="AX21" s="61"/>
      <c r="AY21" s="61"/>
      <c r="AZ21" s="62" t="s">
        <v>167</v>
      </c>
      <c r="BA21" s="62" t="s">
        <v>167</v>
      </c>
      <c r="BB21" s="62"/>
      <c r="BC21" s="63"/>
      <c r="BD21" s="64" t="s">
        <v>168</v>
      </c>
      <c r="BE21" s="47"/>
      <c r="BF21" s="64" t="s">
        <v>159</v>
      </c>
      <c r="BG21" s="64" t="s">
        <v>167</v>
      </c>
      <c r="BH21" s="64" t="s">
        <v>159</v>
      </c>
      <c r="BI21" s="64"/>
      <c r="BJ21" s="64"/>
      <c r="BK21" s="47"/>
      <c r="BL21" s="64" t="s">
        <v>151</v>
      </c>
      <c r="BM21" s="64" t="s">
        <v>167</v>
      </c>
      <c r="BN21" s="64" t="s">
        <v>167</v>
      </c>
      <c r="BO21" s="64" t="s">
        <v>167</v>
      </c>
      <c r="BP21" s="64" t="s">
        <v>155</v>
      </c>
      <c r="BQ21" s="64" t="s">
        <v>167</v>
      </c>
      <c r="BR21" s="64" t="s">
        <v>167</v>
      </c>
      <c r="BS21" s="64" t="s">
        <v>167</v>
      </c>
      <c r="BT21" s="64" t="s">
        <v>159</v>
      </c>
      <c r="BU21" s="65"/>
      <c r="BV21" s="66"/>
      <c r="BW21" s="66">
        <v>0</v>
      </c>
      <c r="BX21" s="47"/>
      <c r="CB21" s="6"/>
      <c r="CC21" s="6"/>
      <c r="CD21" s="67">
        <v>0</v>
      </c>
      <c r="CE21" s="67">
        <v>0</v>
      </c>
      <c r="CF21" s="67" t="e">
        <v>#REF!</v>
      </c>
      <c r="CG21" s="68" cm="1">
        <f t="array" ref="CG21">SUMPRODUCT(--(LEN(TRIM(BL21:BT21))&gt;0))</f>
        <v>3</v>
      </c>
      <c r="CH21" s="59" t="str">
        <f>IF(CG21=2,"y","n")</f>
        <v>n</v>
      </c>
      <c r="CI21" s="59" t="str">
        <f>IF(CG21=3,"y","n")</f>
        <v>y</v>
      </c>
      <c r="CJ21" s="59" t="str">
        <f>IF(CG21=4,"y","n")</f>
        <v>n</v>
      </c>
      <c r="CK21" s="59" t="str">
        <f>IF(CG21&gt;4,"y","n")</f>
        <v>n</v>
      </c>
      <c r="CL21" s="59" t="str">
        <f>IF(S21=0,"y","n")</f>
        <v>n</v>
      </c>
      <c r="CM21" s="59" t="str">
        <f>IF(S21=2,"y","n")</f>
        <v>y</v>
      </c>
      <c r="CN21" s="59" t="str">
        <f>IF(S21=3,"y","n")</f>
        <v>n</v>
      </c>
      <c r="CO21" s="59" t="str">
        <f>IF(S21&gt;=4,"y","n")</f>
        <v>n</v>
      </c>
      <c r="CP21" s="59" t="str">
        <f>IF(AT21=0,"y","n")</f>
        <v>y</v>
      </c>
      <c r="CQ21" s="59" t="str">
        <f>IF(AT21=1,"y","n")</f>
        <v>n</v>
      </c>
      <c r="CR21" s="59" t="str">
        <f>IF(AT21=2,"y","n")</f>
        <v>n</v>
      </c>
      <c r="CS21" s="59" t="str">
        <f>IF(AT21&gt;=3,"y","n")</f>
        <v>n</v>
      </c>
      <c r="CT21" s="69" t="str">
        <f>CHAR(34)&amp;A21&amp;CHAR(34)</f>
        <v>"[CAN] Levis"</v>
      </c>
      <c r="CU21" s="70" t="str">
        <f>CHAR(34)&amp;"rgn_"&amp;R21&amp;CHAR(34)</f>
        <v>"rgn_North America"</v>
      </c>
      <c r="CV21" s="48" t="str">
        <f>CHAR(34)&amp;D21&amp;CHAR(34)</f>
        <v>"https://upload.wikimedia.org/wikipedia/commons/thumb/b/b7/Flag_of_Levis.svg/640px-Flag_of_Levis.svg.png"</v>
      </c>
      <c r="CW21" s="48" t="str">
        <f>IF(CH21="y",CHAR(34)&amp;CH$1&amp;CHAR(34)&amp;",","")</f>
        <v/>
      </c>
      <c r="CX21" s="48" t="str">
        <f>IF(CI21="y",CHAR(34)&amp;CI$1&amp;CHAR(34)&amp;",","")</f>
        <v>"3Color",</v>
      </c>
      <c r="CY21" s="48" t="str">
        <f>IF(CJ21="y",CHAR(34)&amp;CJ$1&amp;CHAR(34)&amp;",","")</f>
        <v/>
      </c>
      <c r="CZ21" s="48" t="str">
        <f>IF(CK21="y",CHAR(34)&amp;CK$1&amp;CHAR(34)&amp;",","")</f>
        <v/>
      </c>
      <c r="DA21" s="48" t="str">
        <f>IF(Q21&gt;1,CHAR(34)&amp;"words2"&amp;CHAR(34)&amp;",","")</f>
        <v/>
      </c>
      <c r="DB21" s="48" t="str">
        <f>IF(Q21&gt;2,CHAR(34)&amp;"words3"&amp;CHAR(34)&amp;",","")</f>
        <v/>
      </c>
      <c r="DD21" s="48" t="str">
        <f>IF(LEN(CHAR(34)&amp;"lets"&amp;LEN(SUBSTITUTE(SUBSTITUTE(IFERROR(TRIM(SUBSTITUTE(A21,MID(A21,FIND("[",A21),FIND("]",A21)-FIND("[",A21)+1),"")),A21)," ",""),"-",""))&amp;CHAR(34)&amp;",")=9,CHAR(34)&amp;"lets"&amp;LEN(SUBSTITUTE(SUBSTITUTE(IFERROR(TRIM(SUBSTITUTE(A21,MID(A21,FIND("[",A21),FIND("]",A21)-FIND("[",A21)+1),"")),A21)," ",""),"-",""))&amp;CHAR(34)&amp;",",CHAR(34)&amp;"lets0"&amp;LEN(SUBSTITUTE(SUBSTITUTE(IFERROR(TRIM(SUBSTITUTE(A21,MID(A21,FIND("[",A21),FIND("]",A21)-FIND("[",A21)+1),"")),A21)," ",""),"-",""))&amp;CHAR(34)&amp;",")</f>
        <v>"lets05",</v>
      </c>
      <c r="DE21" s="48" t="str">
        <f>CHAR(34)&amp;"start"&amp;IFERROR(LEFT(SUBSTITUTE(A21,"["&amp;MID(A21,FIND("[",A21)+1,FIND("]",A21)-FIND("[",A21)-1)&amp;"] ",""),1),LEFT(A21,1))&amp;CHAR(34)&amp;","</f>
        <v>"startL",</v>
      </c>
      <c r="DF21" s="48" t="str">
        <f>IFERROR(IF(SEARCH("tan",A21)&gt;0,CHAR(34)&amp;"withtn"&amp;CHAR(34)&amp;",",""),"")</f>
        <v/>
      </c>
      <c r="DG21" s="48" t="str">
        <f>IFERROR(IF(SEARCH("q",A21)&gt;0,CHAR(34)&amp;"with_q"&amp;CHAR(34)&amp;",",""),"")</f>
        <v/>
      </c>
      <c r="DH21" s="48" t="str">
        <f>IFERROR(IF(SEARCH("v",A21)&gt;0,CHAR(34)&amp;"with_v"&amp;CHAR(34)&amp;",",""),"")</f>
        <v>"with_v",</v>
      </c>
      <c r="DI21" s="48" t="str">
        <f>IFERROR(IF(SEARCH("w",A21)&gt;0,CHAR(34)&amp;"with_w"&amp;CHAR(34)&amp;",",""),"")</f>
        <v/>
      </c>
      <c r="DJ21" s="48" t="str">
        <f>IFERROR(IF(SEARCH("y",A21)&gt;0,CHAR(34)&amp;"with_y"&amp;CHAR(34)&amp;",",""),"")</f>
        <v/>
      </c>
      <c r="DK21" s="48" t="str">
        <f>IFERROR(IF(SEARCH("z",A21)&gt;0,CHAR(34)&amp;"with_z"&amp;CHAR(34)&amp;",",""),"")</f>
        <v/>
      </c>
      <c r="DL21" s="48" t="str">
        <f>IF(CG21=2, CHAR(34) &amp; _xlfn.TEXTJOIN("", TRUE, _xlfn._xlws.SORT(HP21:HX21)) &amp; CHAR(34) &amp; ",", "")</f>
        <v/>
      </c>
      <c r="DM21" s="48" t="str" cm="1">
        <f t="array" ref="DM21">IF(CG21=3,CHAR(34) &amp; _xlfn.TEXTJOIN("", TRUE, RIGHT(HP21:HX21, 2)) &amp; CHAR(34) &amp; ",", "")</f>
        <v>"LAELHI",</v>
      </c>
      <c r="DN21" s="48" t="str">
        <f>IF(AND(ISNUMBER(SEARCH("18", O21)), ISERROR(SEARCH("1918", O21)), ISERROR(SEARCH("2018", O21))), CHAR(34) &amp; "year18" &amp; CHAR(34) &amp; ",", "")</f>
        <v/>
      </c>
      <c r="DO21" s="48" t="str">
        <f>IF(AND(ISNUMBER(SEARCH("19", O21)), ISERROR(SEARCH("1819", O21)),  ISERROR(SEARCH("1219", O21)),ISERROR(SEARCH("1119", O21)),ISERROR(SEARCH("1190", O21)),ISERROR(SEARCH("2019", O21))), CHAR(34) &amp; "year19" &amp; CHAR(34) &amp; ",", "")</f>
        <v/>
      </c>
      <c r="DP21" s="6" t="str">
        <f>IF(AND(ISNUMBER(SEARCH("20", O21)), ISERROR(SEARCH("1920", O21))), CHAR(34)&amp;"year00"&amp;CHAR(34)&amp;",", "")</f>
        <v>"year00",</v>
      </c>
      <c r="DQ21" s="6" t="str">
        <f>IF(CC21="y",CHAR(34)&amp;"soviet"&amp;CHAR(34)&amp;",","")</f>
        <v/>
      </c>
      <c r="DR21" s="6" t="str">
        <f>IF(BY21="y",CHAR(34)&amp;"dgband"&amp;CHAR(34)&amp;",","")</f>
        <v/>
      </c>
      <c r="DS21" s="6" t="str">
        <f>IF(W21="y",IF(AND(V21="n",BY21&lt;&gt;"y"),CHAR(34)&amp;"allver"&amp;CHAR(34)&amp;",",""),"")</f>
        <v/>
      </c>
      <c r="DT21" s="6" t="str">
        <f>IF(V21="y",IF(AND(W21="n",BY21&lt;&gt;"y"),CHAR(34)&amp;"allhor"&amp;CHAR(34)&amp;",",""),"")</f>
        <v/>
      </c>
      <c r="DU21" s="6" t="str">
        <f>IF(BY21="y",IF(AND(W21="n",V21="n"),CHAR(34)&amp;"alldia"&amp;CHAR(34)&amp;",",""),"")</f>
        <v/>
      </c>
      <c r="DW21" s="48" t="str">
        <f>IF(CL21="y",CHAR(34)&amp;CL$1&amp;CHAR(34)&amp;",","")</f>
        <v/>
      </c>
      <c r="DX21" s="48" t="str">
        <f>IF(CM21="y",CHAR(34)&amp;CM$1&amp;CHAR(34)&amp;",","")</f>
        <v>"2Bands",</v>
      </c>
      <c r="DY21" s="48" t="str">
        <f>IF(CN21="y",CHAR(34)&amp;CN$1&amp;CHAR(34)&amp;",","")</f>
        <v/>
      </c>
      <c r="DZ21" s="48" t="str">
        <f>IF(CO21="y",CHAR(34)&amp;CO$1&amp;CHAR(34)&amp;",","")</f>
        <v/>
      </c>
      <c r="EA21" s="48" t="str">
        <f>IF(T21="y",CHAR(34)&amp;T$1&amp;CHAR(34)&amp;",","")</f>
        <v/>
      </c>
      <c r="EB21" s="48" t="str">
        <f>IF(U21="y",CHAR(34)&amp;U$1&amp;CHAR(34)&amp;",","")</f>
        <v>"Crosse",</v>
      </c>
      <c r="EC21" s="48" t="str">
        <f>IF(V21="y",CHAR(34)&amp;V$1&amp;CHAR(34)&amp;",","")</f>
        <v>"Horizo",</v>
      </c>
      <c r="ED21" s="48" t="str">
        <f>IF(W21="y",CHAR(34)&amp;W$1&amp;CHAR(34)&amp;",","")</f>
        <v>"Vertic",</v>
      </c>
      <c r="EE21" s="48" t="str">
        <f>IF(X21="y",CHAR(34)&amp;X$1&amp;CHAR(34)&amp;",","")</f>
        <v/>
      </c>
      <c r="EF21" s="48" t="str">
        <f>IF(AND(Y21&lt;&gt;"n",Y21&lt;&gt;""),CHAR(34)&amp;Y$1&amp;CHAR(34)&amp;",","")</f>
        <v/>
      </c>
      <c r="EG21" s="48" t="str">
        <f>IF(Z21="y",CHAR(34)&amp;Z$1&amp;CHAR(34)&amp;",","")</f>
        <v/>
      </c>
      <c r="EH21" s="48" t="str">
        <f>IF(AA21="y",CHAR(34)&amp;AA$1&amp;CHAR(34)&amp;",","")</f>
        <v/>
      </c>
      <c r="EI21" s="48" t="str">
        <f>IF(AB21="y",CHAR(34)&amp;AB$1&amp;CHAR(34)&amp;",","")</f>
        <v/>
      </c>
      <c r="EJ21" s="48" t="str">
        <f>IF(AC21="y",CHAR(34)&amp;AC$1&amp;CHAR(34)&amp;",","")</f>
        <v/>
      </c>
      <c r="EK21" s="48" t="str">
        <f>IF(AD21="y",CHAR(34)&amp;AD$1&amp;CHAR(34)&amp;",","")</f>
        <v/>
      </c>
      <c r="EL21" s="48" t="str">
        <f>IF(AE21="y",CHAR(34)&amp;AE$1&amp;CHAR(34)&amp;",","")</f>
        <v/>
      </c>
      <c r="EM21" s="48" t="str">
        <f>IF(AF21="y",CHAR(34)&amp;AF$1&amp;CHAR(34)&amp;",","")</f>
        <v/>
      </c>
      <c r="EN21" s="48" t="str">
        <f>IF(AG21="y",CHAR(34)&amp;AG$1&amp;CHAR(34)&amp;",","")</f>
        <v>"Unequa",</v>
      </c>
      <c r="EO21" s="48" t="str">
        <f>IF(AH21="y",CHAR(34)&amp;AH$1&amp;CHAR(34)&amp;",","")</f>
        <v>"Center",</v>
      </c>
      <c r="EP21" s="48" t="str">
        <f>IF(AI21="y",CHAR(34)&amp;AI$1&amp;CHAR(34)&amp;",","")</f>
        <v/>
      </c>
      <c r="EQ21" s="48" t="str">
        <f>IF(AJ21="y",CHAR(34)&amp;AJ$1&amp;CHAR(34)&amp;",","")</f>
        <v/>
      </c>
      <c r="ER21" s="48" t="str">
        <f>IF(AK21="y",CHAR(34)&amp;AK$1&amp;CHAR(34)&amp;",","")</f>
        <v/>
      </c>
      <c r="ES21" s="48" t="str">
        <f>IF(AL21="y",CHAR(34)&amp;AL$1&amp;CHAR(34)&amp;",","")</f>
        <v/>
      </c>
      <c r="ET21" s="48" t="str">
        <f>IF(AM21="y",CHAR(34)&amp;AM$1&amp;CHAR(34)&amp;",","")</f>
        <v/>
      </c>
      <c r="EU21" s="48" t="str">
        <f>IF(AN21="y",CHAR(34)&amp;AN$1&amp;CHAR(34)&amp;",","")</f>
        <v/>
      </c>
      <c r="EV21" s="48" t="str">
        <f>IF(AO21="y",CHAR(34)&amp;AO$1&amp;CHAR(34)&amp;",","")</f>
        <v/>
      </c>
      <c r="EW21" s="48" t="str">
        <f>IF(AP21="y",CHAR(34)&amp;AP$1&amp;CHAR(34)&amp;",","")</f>
        <v/>
      </c>
      <c r="EX21" s="48" t="str">
        <f>IF(AQ21="y",CHAR(34)&amp;AQ$1&amp;CHAR(34)&amp;",","")</f>
        <v/>
      </c>
      <c r="EY21" s="48" t="str">
        <f>IF(AR21="y",CHAR(34)&amp;AR$1&amp;CHAR(34)&amp;",","")</f>
        <v>"Rotate",</v>
      </c>
      <c r="EZ21" s="48" t="str">
        <f>IF(AS21="y",CHAR(34)&amp;AS$1&amp;CHAR(34)&amp;",","")</f>
        <v/>
      </c>
      <c r="FA21" s="48" t="str">
        <f>IF(AT21&gt;0,CHAR(34)&amp;"sta"&amp;AZ21&amp;CHAR(34)&amp;",","")</f>
        <v/>
      </c>
      <c r="FB21" s="48" t="str">
        <f>IF(AND(AT21&gt;0,BA21&lt;&gt;""),CHAR(34)&amp;"sta"&amp;BA21&amp;CHAR(34)&amp;",","")</f>
        <v/>
      </c>
      <c r="FD21" s="48" t="str">
        <f>IF(BV21="n",CHAR(34)&amp;"tcWHYE"&amp;CHAR(34)&amp;",",IF(BV21="y",CHAR(34)&amp;FD$1&amp;CHAR(34)&amp;",",""))</f>
        <v/>
      </c>
      <c r="FE21" s="48" t="str">
        <f>IF(COUNTIF(BL21:BT21,"BLU")=0,CHAR(34)&amp;"NO_BLU"&amp;CHAR(34)&amp;",", "")</f>
        <v>"NO_BLU",</v>
      </c>
      <c r="FF21" s="48" t="str">
        <f>IF(COUNTIF(BL21:BT21,"WHI")=0,CHAR(34)&amp;"NO_WHI"&amp;CHAR(34)&amp;",", "")</f>
        <v/>
      </c>
      <c r="FG21" s="48" t="str">
        <f>IF(COUNTIF(BL21:BT21,"RED")=0,CHAR(34)&amp;"NO_RED"&amp;CHAR(34)&amp;",", "")</f>
        <v>"NO_RED",</v>
      </c>
      <c r="FH21" s="48" t="str">
        <f>IF(COUNTIF(BL21:BS21,"GRE")=0,CHAR(34)&amp;"NO_GRE"&amp;CHAR(34)&amp;",", "")</f>
        <v>"NO_GRE",</v>
      </c>
      <c r="FI21" s="48" t="str">
        <f>IF(COUNTIF(BL21:BT21,"YEL")=0,CHAR(34)&amp;"NO_YEL"&amp;CHAR(34)&amp;",", "")</f>
        <v/>
      </c>
      <c r="FJ21" s="48" t="str">
        <f>IF(COUNTIF(BL21:BT21,"BLA")=0,CHAR(34)&amp;"NO_BLA"&amp;CHAR(34)&amp;",", "")</f>
        <v/>
      </c>
      <c r="FK21" s="48" t="str">
        <f>IF(AND(FH21&lt;&gt;"",FF21&lt;&gt;""),CHAR(34)&amp;"WHGRNO"&amp;CHAR(34)&amp;",","")</f>
        <v/>
      </c>
      <c r="FL21" s="48" t="str">
        <f>IF(AND(FI21&lt;&gt;"",FF21&lt;&gt;""),CHAR(34)&amp;"WHYENO"&amp;CHAR(34)&amp;",","")</f>
        <v/>
      </c>
      <c r="FM21" s="48" t="str">
        <f>IF(AND(FJ21&lt;&gt;"",FF21&lt;&gt;""),CHAR(34)&amp;"BAWHNO"&amp;CHAR(34)&amp;",","")</f>
        <v/>
      </c>
      <c r="FN21" s="48" t="str">
        <f>IF(AND(FE21&lt;&gt;"",FF21&lt;&gt;""),CHAR(34)&amp;"BLWHNO"&amp;CHAR(34)&amp;",","")</f>
        <v/>
      </c>
      <c r="FO21" s="48" t="str">
        <f>IF(AND(FE21&lt;&gt;"",FG21&lt;&gt;""),CHAR(34)&amp;"BLRENO"&amp;CHAR(34)&amp;",","")</f>
        <v>"BLRENO",</v>
      </c>
      <c r="FP21" s="48" t="str">
        <f>IF(AND(FF21&lt;&gt;"",FF21&lt;&gt;""),CHAR(34)&amp;"WHRENO"&amp;CHAR(34)&amp;",","")</f>
        <v/>
      </c>
      <c r="FQ21" s="48" t="str">
        <f>IF(LEN(BF21)=3,CHAR(34)&amp;"001"&amp;BF21&amp;CHAR(34)&amp;",","")</f>
        <v>"001WHI",</v>
      </c>
      <c r="FR21" s="48" t="str">
        <f>IF(LEN(BG21)=3,CHAR(34)&amp;"002"&amp;BG21&amp;CHAR(34)&amp;",","")</f>
        <v/>
      </c>
      <c r="FS21" s="48" t="str">
        <f>IF(LEN(BH21)=3,CHAR(34)&amp;"003"&amp;BH21&amp;CHAR(34)&amp;",","")</f>
        <v>"003WHI",</v>
      </c>
      <c r="FT21" s="48" t="str">
        <f>CHAR(34)&amp;"myr"&amp;BD21&amp;CHAR(34)&amp;","</f>
        <v>"myrEQ",</v>
      </c>
      <c r="FU21" s="48" t="str">
        <f>IF(AY21="y",CHAR(34)&amp;"island"&amp;CHAR(34)&amp;",","")</f>
        <v/>
      </c>
      <c r="FV21" s="48" t="str">
        <f>IF(BZ21="y",CHAR(34)&amp;"landlo"&amp;CHAR(34)&amp;",","")</f>
        <v/>
      </c>
      <c r="FW21" s="48" t="str">
        <f>IF(CA21="y",CHAR(34)&amp;"eunion"&amp;CHAR(34)&amp;",","")</f>
        <v/>
      </c>
      <c r="FY21" s="48" t="str">
        <f>IFERROR(IF(SEARCH("Arabic",CB21)&gt;0,CHAR(34)&amp;"arabic"&amp;CHAR(34)&amp;",",""),"")</f>
        <v/>
      </c>
      <c r="FZ21" s="48" t="str">
        <f>IFERROR(IF(SEARCH("English",CB21)&gt;0,CHAR(34)&amp;"englis"&amp;CHAR(34)&amp;",",""),"")</f>
        <v/>
      </c>
      <c r="GA21" s="48" t="str">
        <f>IFERROR(IF(SEARCH("French",CB21)&gt;0,CHAR(34)&amp;"french"&amp;CHAR(34)&amp;",",""),"")</f>
        <v/>
      </c>
      <c r="GB21" s="48" t="str">
        <f>IFERROR(IF(SEARCH("Spanish",CB21)&gt;0,CHAR(34)&amp;"spanis"&amp;CHAR(34)&amp;",",""),"")</f>
        <v/>
      </c>
      <c r="GE21" s="48" t="str">
        <f>IFERROR(IF(SEARCH("Dutch",CB21)&gt;0,CHAR(34)&amp;"dutchs"&amp;CHAR(34)&amp;",",""),"")</f>
        <v/>
      </c>
      <c r="GF21" s="48" t="str">
        <f>IFERROR(IF(SEARCH("Historical",AU21)&gt;0,CHAR(34)&amp;"histor"&amp;CHAR(34)&amp;",",""),"")</f>
        <v/>
      </c>
      <c r="GG21" s="48" t="str">
        <f>IF(BU21="y",CHAR(34)&amp;"unjack"&amp;CHAR(34)&amp;",","")</f>
        <v/>
      </c>
      <c r="GH21" s="48" t="str">
        <f>IF(CD21=1,CHAR(34)&amp;"southc"&amp;CHAR(34)&amp;",","")</f>
        <v/>
      </c>
      <c r="GI21" s="48" t="str">
        <f>IF(CE21=1,CHAR(34)&amp;"hasmap"&amp;CHAR(34)&amp;",","")</f>
        <v/>
      </c>
      <c r="GJ21" s="48" t="str">
        <f>IF(CP21="y",CHAR(34)&amp;CP$1&amp;CHAR(34)&amp;",","")</f>
        <v>"NoStar",</v>
      </c>
      <c r="GK21" s="48" t="str">
        <f>IF(GJ21="",CHAR(34)&amp;"HasSta"&amp;CHAR(34)&amp;",","")</f>
        <v/>
      </c>
      <c r="GL21" s="48" t="str">
        <f>IF(CQ21="y",CHAR(34)&amp;CQ$1&amp;CHAR(34)&amp;",","")</f>
        <v/>
      </c>
      <c r="GM21" s="48" t="str">
        <f>IF(CR21="y",CHAR(34)&amp;CR$1&amp;CHAR(34)&amp;",","")</f>
        <v/>
      </c>
      <c r="GN21" s="48" t="str">
        <f>IF(CS21="y",CHAR(34)&amp;CS$1&amp;CHAR(34)&amp;",","")</f>
        <v/>
      </c>
      <c r="GP21" s="48" t="str">
        <f>CHAR(34)&amp;AU21&amp;CHAR(34)</f>
        <v>"City"</v>
      </c>
      <c r="GS21" s="48" t="str">
        <f>SUBSTITUTE("["&amp;_xlfn.CONCAT(CW21:GN21)&amp;"]",",]","]")</f>
        <v>["3Color","lets05","startL","with_v","LAELHI","year00","2Bands","Crosse","Horizo","Vertic","Unequa","Center","Rotate","NO_BLU","NO_RED","NO_GRE","BLRENO","001WHI","003WHI","myrEQ","NoStar"]</v>
      </c>
      <c r="GT21" s="48" t="str">
        <f>IF(BL21&lt;&gt;"",CHAR(34)&amp;"cl_"&amp;BL21&amp;CHAR(34)&amp;",","")</f>
        <v>"cl_BLA",</v>
      </c>
      <c r="GU21" s="48" t="str">
        <f>IF(BM21&lt;&gt;"",CHAR(34)&amp;"cl_"&amp;BM21&amp;CHAR(34)&amp;",","")</f>
        <v/>
      </c>
      <c r="GV21" s="48" t="str">
        <f>IF(BN21&lt;&gt;"",CHAR(34)&amp;"cl_"&amp;BN21&amp;CHAR(34)&amp;",","")</f>
        <v/>
      </c>
      <c r="GW21" s="48" t="str">
        <f>IF(BO21&lt;&gt;"",CHAR(34)&amp;"cl_"&amp;BO21&amp;CHAR(34)&amp;",","")</f>
        <v/>
      </c>
      <c r="GX21" s="48" t="str">
        <f>IF(BP21&lt;&gt;"",CHAR(34)&amp;"cl_"&amp;BP21&amp;CHAR(34)&amp;",","")</f>
        <v>"cl_YEL",</v>
      </c>
      <c r="GY21" s="48" t="str">
        <f>IF(BQ21&lt;&gt;"",CHAR(34)&amp;"cl_"&amp;BQ21&amp;CHAR(34)&amp;",","")</f>
        <v/>
      </c>
      <c r="GZ21" s="48" t="str">
        <f>IF(BR21&lt;&gt;"",CHAR(34)&amp;"cl_"&amp;BR21&amp;CHAR(34)&amp;",","")</f>
        <v/>
      </c>
      <c r="HA21" s="48" t="str">
        <f>IF(BS21&lt;&gt;"",CHAR(34)&amp;"cl_"&amp;BS21&amp;CHAR(34)&amp;",","")</f>
        <v/>
      </c>
      <c r="HB21" s="48" t="str">
        <f>IF(BT21&lt;&gt;"",CHAR(34)&amp;"cl_"&amp;BT21&amp;CHAR(34)&amp;",","")</f>
        <v>"cl_WHI",</v>
      </c>
      <c r="HC21" s="48" t="str">
        <f>SUBSTITUTE("["&amp;_xlfn.CONCAT(GT21:HB21)&amp;"]",",]","]")</f>
        <v>["cl_BLA","cl_YEL","cl_WHI"]</v>
      </c>
      <c r="HE21" s="71"/>
      <c r="HF21" s="72" t="str">
        <f>"{couname:"&amp;CT21&amp;(IF(HK21&lt;&gt;"",",subtype:"&amp;CHAR(34)&amp;HK21&amp;CHAR(34),""))&amp;",year:"&amp;HJ21&amp;",region:"&amp;CU21&amp;",Colors:"&amp;HC21&amp;",Items:"&amp;GS21&amp;",Flag:"&amp;CV21&amp;",HDFlag:"&amp;CHAR(34)&amp;E21&amp;CHAR(34)&amp;",type:"&amp;GP21&amp;", describe: "&amp;HH21&amp;", isnew:"&amp;CHAR(34)&amp;F21&amp;CHAR(34)&amp;", links: "&amp;HL21&amp;"},"</f>
        <v>{couname:"[CAN] Levis",year:"2002",region:"rgn_North America",Colors:["cl_BLA","cl_YEL","cl_WHI"],Items:["3Color","lets05","startL","with_v","LAELHI","year00","2Bands","Crosse","Horizo","Vertic","Unequa","Center","Rotate","NO_BLU","NO_RED","NO_GRE","BLRENO","001WHI","003WHI","myrEQ","NoStar"],Flag:"https://upload.wikimedia.org/wikipedia/commons/thumb/b/b7/Flag_of_Levis.svg/640px-Flag_of_Levis.svg.png",HDFlag:"https://upload.wikimedia.org/wikipedia/commons/thumb/b/b7/Flag_of_Levis.svg/1280px-Flag_of_Levis.svg.png",type:"City", describe: "\nBlack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 isnew:".", links: "https://en.m.wikipedia.org/wiki/L%C3%A9vis"},</v>
      </c>
      <c r="HG21" s="73" t="str">
        <f>"{couname:"&amp;CT21&amp;(IF(HK21&lt;&gt;"",",subtype:"&amp;CHAR(34)&amp;HK21&amp;CHAR(34),""))&amp;",year:"&amp;HJ21&amp;",region:"&amp;CU21&amp;",Colors:"&amp;HC21&amp;",Items:"&amp;GS21&amp;",Flag:"&amp;CV21&amp;",HDFlag:"&amp;CHAR(34)&amp;E21&amp;CHAR(34)&amp;",type:"&amp;GP21&amp;", describe: "&amp;HI21&amp;", links: "&amp;HL21&amp;"},"</f>
        <v>{couname:"[CAN] Levis",year:"2002",region:"rgn_North America",Colors:["cl_BLA","cl_YEL","cl_WHI"],Items:["3Color","lets05","startL","with_v","LAELHI","year00","2Bands","Crosse","Horizo","Vertic","Unequa","Center","Rotate","NO_BLU","NO_RED","NO_GRE","BLRENO","001WHI","003WHI","myrEQ","NoStar"],Flag:"https://upload.wikimedia.org/wikipedia/commons/thumb/b/b7/Flag_of_Levis.svg/640px-Flag_of_Levis.svg.png",HDFlag:"https://upload.wikimedia.org/wikipedia/commons/thumb/b/b7/Flag_of_Levis.svg/1280px-Flag_of_Levis.svg.png",type:"City", describe: "\nBlack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 links: "https://en.m.wikipedia.org/wiki/L%C3%A9vis"},</v>
      </c>
      <c r="HH21" s="48" t="str">
        <f>IF(P21&lt;&gt;"",CHAR(34)&amp;"\n"&amp;P21&amp;CHAR(34),CHAR(34)&amp;CHAR(34))</f>
        <v>"\nBlack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v>
      </c>
      <c r="HI21" s="48" t="str">
        <f>IF(J21=0,CHAR(34)&amp;CHAR(34),HH21)</f>
        <v>"\nBlack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v>
      </c>
      <c r="HJ21" s="48" t="str">
        <f>CHAR(34)&amp;O21&amp;CHAR(34)</f>
        <v>"2002"</v>
      </c>
      <c r="HL21" s="48" t="str">
        <f>CHAR(34)&amp;I21&amp;CHAR(34)</f>
        <v>"https://en.m.wikipedia.org/wiki/L%C3%A9vis"</v>
      </c>
      <c r="HM21" s="72"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{"couname":"[CAN] Levis","subtype":"[CAN] Quebec","year":"2002","region":"rgn_North America","Colors":["cl_BLA","cl_YEL","cl_WHI"],"Items":["3Color","lets05","startL","with_v","LAELHI","year00","2Bands","Crosse","Horizo","Vertic","Unequa","Center","Rotate","NO_BLU","NO_RED","NO_GRE","BLRENO","001WHI","003WHI","myrEQ","NoStar"],"Flag":"https://upload.wikimedia.org/wikipedia/commons/thumb/b/b7/Flag_of_Levis.svg/640px-Flag_of_Levis.svg.png","HDFlag":"https://upload.wikimedia.org/wikipedia/commons/thumb/b/b7/Flag_of_Levis.svg/1280px-Flag_of_Levis.svg.png","type":"City", "describe": "\nBlack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 "isnew": ".", "links": "https://en.m.wikipedia.org/wiki/L%C3%A9vis"},</v>
      </c>
      <c r="HN21" s="74"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{"couname":"[CAN] Levis","subtype":"[CAN] Quebec","year":"2002","region":"rgn_North America","Colors":["cl_BLA","cl_YEL","cl_WHI"],"Items":["3Color","lets05","startL","with_v","LAELHI","year00","2Bands","Crosse","Horizo","Vertic","Unequa","Center","Rotate","NO_BLU","NO_RED","NO_GRE","BLRENO","001WHI","003WHI","myrEQ","NoStar"],"Flag":"https://upload.wikimedia.org/wikipedia/commons/thumb/b/b7/Flag_of_Levis.svg/640px-Flag_of_Levis.svg.png","HDFlag":"https://upload.wikimedia.org/wikipedia/commons/thumb/b/b7/Flag_of_Levis.svg/1280px-Flag_of_Levis.svg.png","type":"City", "describe": "\nBlack and gold are taken from the city coat of arms, themselves inspired by the arms of François Gaston, Duke of Lévis, who won the battle for Sainte-Foy. Gold represents faith in the future, strength and wealth. Black (or sable) symbolizes steadiness and vigilance. White gives perspective to the whole. The flag's conception reminds one of the regimental colors used by the French in New France.", "isnew": ".", "links": "https://en.m.wikipedia.org/wiki/L%C3%A9vis"},</v>
      </c>
      <c r="HO21" s="75">
        <v>45644</v>
      </c>
      <c r="HP21" s="48" t="str" cm="1">
        <f t="array" ref="HP21">IF(_xlfn.TEXTJOIN(", ", TRUE, IF(ISNUMBER(SEARCH("BLA", BL21:BT21)), COLUMN(BL21:BT21) - COLUMN(BL21) + 1, ""))&lt;&gt;"","BLA","")</f>
        <v>BLA</v>
      </c>
      <c r="HQ21" s="48" t="str" cm="1">
        <f t="array" ref="HQ21">IF(_xlfn.TEXTJOIN(", ", TRUE, IF(ISNUMBER(SEARCH("BLU", BL21:BT21)), COLUMN(BL21:BT21) - COLUMN(BL21) + 1, ""))&lt;&gt;"","BLU","")</f>
        <v/>
      </c>
      <c r="HR21" s="48" t="str" cm="1">
        <f t="array" ref="HR21">IF(_xlfn.TEXTJOIN(", ", TRUE, IF(ISNUMBER(SEARCH("GRE", BL21:BT21)), COLUMN(BL21:BT21) - COLUMN(BL21) + 1, ""))&lt;&gt;"","GRE","")</f>
        <v/>
      </c>
      <c r="HS21" s="48" t="str" cm="1">
        <f t="array" ref="HS21">IF(_xlfn.TEXTJOIN(", ", TRUE, IF(ISNUMBER(SEARCH("RED", BL21:BT21)), COLUMN(BL21:BT21) - COLUMN(BL21) + 1, ""))&lt;&gt;"","RED","")</f>
        <v/>
      </c>
      <c r="HT21" s="48" t="str" cm="1">
        <f t="array" ref="HT21">IF(_xlfn.TEXTJOIN(", ", TRUE, IF(ISNUMBER(SEARCH("YEL", BL21:BT21)), COLUMN(BL21:BT21) - COLUMN(BL21) + 1, ""))&lt;&gt;"","YEL","")</f>
        <v>YEL</v>
      </c>
      <c r="HU21" s="48" t="str" cm="1">
        <f t="array" ref="HU21">IF(_xlfn.TEXTJOIN(", ", TRUE, IF(ISNUMBER(SEARCH("ORA", BL21:BT21)), COLUMN(BL21:BT21) - COLUMN(BL21) + 1, ""))&lt;&gt;"","ORA","")</f>
        <v/>
      </c>
      <c r="HV21" s="48" t="str" cm="1">
        <f t="array" ref="HV21">IF(_xlfn.TEXTJOIN(", ", TRUE, IF(ISNUMBER(SEARCH("BRO", BL21:BT21)), COLUMN(BL21:BT21) - COLUMN(BL21) + 1, ""))&lt;&gt;"","BRO","")</f>
        <v/>
      </c>
      <c r="HW21" s="48" t="str" cm="1">
        <f t="array" ref="HW21">IF(_xlfn.TEXTJOIN(", ", TRUE, IF(ISNUMBER(SEARCH("PUR", BL21:BT21)), COLUMN(BL21:BT21) - COLUMN(BL21) + 1, ""))&lt;&gt;"","PUR","")</f>
        <v/>
      </c>
      <c r="HX21" s="48" t="str" cm="1">
        <f t="array" ref="HX21">IF(_xlfn.TEXTJOIN(", ", TRUE, IF(ISNUMBER(SEARCH("WHI", BL21:BT21)), COLUMN(BL21:BT21) - COLUMN(BL21) + 1, ""))&lt;&gt;"","WHI","")</f>
        <v>WHI</v>
      </c>
      <c r="HY21" s="76"/>
      <c r="HZ21" s="76"/>
      <c r="IA21" s="6"/>
      <c r="IB21" s="6"/>
      <c r="IC21" s="77"/>
      <c r="ID21" s="77"/>
      <c r="IE21" s="77"/>
      <c r="IF21" s="77"/>
      <c r="IG21" s="77"/>
      <c r="IH21" s="77"/>
      <c r="II21" s="77"/>
      <c r="IJ21" s="77"/>
      <c r="IK21" s="77"/>
      <c r="IM21" s="45">
        <f>COUNTIF(IC21:IK21,"&gt;0")-CG21</f>
        <v>-3</v>
      </c>
      <c r="IN21" s="78" t="str">
        <f>"http://mkweb.bcgsc.ca/color-summarizer/?url="&amp;D21&amp;"&amp;precision=low&amp;num_clusters="&amp;CG21&amp;"&amp;text=1"</f>
        <v>http://mkweb.bcgsc.ca/color-summarizer/?url=https://upload.wikimedia.org/wikipedia/commons/thumb/b/b7/Flag_of_Levis.svg/640px-Flag_of_Levis.svg.png&amp;precision=low&amp;num_clusters=3&amp;text=1</v>
      </c>
      <c r="IO21" s="48" t="str">
        <f>IF(HP21&lt;&gt;"",CHAR(34)&amp;"black"&amp;CHAR(34),"")</f>
        <v>"black"</v>
      </c>
      <c r="IP21" s="48" t="str">
        <f>IF(HQ21&lt;&gt;"",CHAR(34)&amp;"blue"&amp;CHAR(34),"")</f>
        <v/>
      </c>
      <c r="IQ21" s="48" t="str">
        <f>IF(HR21&lt;&gt;"",CHAR(34)&amp;"green"&amp;CHAR(34),"")</f>
        <v/>
      </c>
      <c r="IR21" s="48" t="str">
        <f>IF(HS21&lt;&gt;"",CHAR(34)&amp;"red"&amp;CHAR(34),"")</f>
        <v/>
      </c>
      <c r="IS21" s="48" t="str">
        <f>IF(HT21&lt;&gt;"",CHAR(34)&amp;"yellow"&amp;CHAR(34),"")</f>
        <v>"yellow"</v>
      </c>
      <c r="IT21" s="48" t="str">
        <f>IF(HU21&lt;&gt;"",CHAR(34)&amp;"orange"&amp;CHAR(34),"")</f>
        <v/>
      </c>
      <c r="IU21" s="48" t="str">
        <f>IF(HV21&lt;&gt;"",CHAR(34)&amp;"brown"&amp;CHAR(34),"")</f>
        <v/>
      </c>
      <c r="IV21" s="48" t="str">
        <f>IF(HW21&lt;&gt;"",CHAR(34)&amp;"purple"&amp;CHAR(34),"")</f>
        <v/>
      </c>
      <c r="IW21" s="48" t="str">
        <f>IF(HX21&lt;&gt;"",CHAR(34)&amp;"white"&amp;CHAR(34),"")</f>
        <v>"white"</v>
      </c>
      <c r="IX21" s="48" t="str">
        <f>"{"&amp;CHAR(34)&amp;"url"&amp;CHAR(34)&amp;":"&amp;CHAR(34)&amp;IN21&amp;CHAR(34)&amp;","&amp;CHAR(34)&amp;"name"&amp;CHAR(34)&amp;":"&amp;CHAR(34)&amp;A21&amp;CHAR(34)&amp;"},"</f>
        <v>{"url":"http://mkweb.bcgsc.ca/color-summarizer/?url=https://upload.wikimedia.org/wikipedia/commons/thumb/b/b7/Flag_of_Levis.svg/640px-Flag_of_Levis.svg.png&amp;precision=low&amp;num_clusters=3&amp;text=1","name":"[CAN] Levis"},</v>
      </c>
      <c r="IY21" s="48">
        <v>1503</v>
      </c>
    </row>
    <row r="22" spans="1:259" s="48" customFormat="1" ht="38.4" customHeight="1" thickBot="1" x14ac:dyDescent="0.35">
      <c r="A22" s="97" t="s">
        <v>1798</v>
      </c>
      <c r="B22" s="40" t="e" vm="41">
        <v>#VALUE!</v>
      </c>
      <c r="C22" s="41">
        <v>3</v>
      </c>
      <c r="D22" s="42" t="s">
        <v>1799</v>
      </c>
      <c r="E22" s="43" t="s">
        <v>1800</v>
      </c>
      <c r="F22" s="44" t="s">
        <v>163</v>
      </c>
      <c r="G22" s="45">
        <f>COUNTIF($A$1:$A$8323,A22)</f>
        <v>1</v>
      </c>
      <c r="H22" s="46" t="s">
        <v>1790</v>
      </c>
      <c r="I22" s="47" t="s">
        <v>1801</v>
      </c>
      <c r="J22" s="48" t="str">
        <f>""</f>
        <v/>
      </c>
      <c r="K22" s="49"/>
      <c r="L22" s="50"/>
      <c r="M22" s="50"/>
      <c r="N22" s="51" t="s">
        <v>231</v>
      </c>
      <c r="O22" s="52">
        <v>2005</v>
      </c>
      <c r="P22" s="53" t="s">
        <v>1802</v>
      </c>
      <c r="Q22" s="54">
        <v>1</v>
      </c>
      <c r="R22" s="55" t="s">
        <v>231</v>
      </c>
      <c r="S22" s="56">
        <v>2</v>
      </c>
      <c r="T22" s="57" t="s">
        <v>164</v>
      </c>
      <c r="U22" s="58" t="s">
        <v>164</v>
      </c>
      <c r="V22" s="58" t="s">
        <v>165</v>
      </c>
      <c r="W22" s="58" t="s">
        <v>164</v>
      </c>
      <c r="X22" s="58" t="s">
        <v>165</v>
      </c>
      <c r="Y22" s="58" t="s">
        <v>164</v>
      </c>
      <c r="Z22" s="58" t="s">
        <v>164</v>
      </c>
      <c r="AA22" s="58" t="s">
        <v>165</v>
      </c>
      <c r="AB22" s="58" t="s">
        <v>164</v>
      </c>
      <c r="AC22" s="58" t="s">
        <v>164</v>
      </c>
      <c r="AD22" s="58" t="s">
        <v>164</v>
      </c>
      <c r="AE22" s="58" t="s">
        <v>165</v>
      </c>
      <c r="AF22" s="59" t="s">
        <v>164</v>
      </c>
      <c r="AG22" s="59" t="s">
        <v>164</v>
      </c>
      <c r="AH22" s="59" t="s">
        <v>164</v>
      </c>
      <c r="AI22" s="59" t="s">
        <v>164</v>
      </c>
      <c r="AJ22" s="59" t="s">
        <v>164</v>
      </c>
      <c r="AK22" s="59" t="s">
        <v>164</v>
      </c>
      <c r="AL22" s="59" t="s">
        <v>164</v>
      </c>
      <c r="AM22" s="59" t="s">
        <v>164</v>
      </c>
      <c r="AN22" s="59" t="s">
        <v>164</v>
      </c>
      <c r="AO22" s="59" t="s">
        <v>164</v>
      </c>
      <c r="AP22" s="59" t="s">
        <v>164</v>
      </c>
      <c r="AQ22" s="59" t="s">
        <v>164</v>
      </c>
      <c r="AR22" s="59" t="s">
        <v>164</v>
      </c>
      <c r="AS22" s="59" t="s">
        <v>164</v>
      </c>
      <c r="AT22" s="60">
        <v>2</v>
      </c>
      <c r="AU22" s="59" t="s">
        <v>196</v>
      </c>
      <c r="AV22" s="59" t="str">
        <f>IF(LEFT(A22,1)="[",LEFT(A22,5)&amp;AU22&amp;A22,"")</f>
        <v>[CAN]City[CAN] Longueuil</v>
      </c>
      <c r="AW22" s="59" t="str">
        <f>C22&amp;H22&amp;A22</f>
        <v>3[CAN] Quebec[CAN] Longueuil</v>
      </c>
      <c r="AX22" s="61"/>
      <c r="AY22" s="61"/>
      <c r="AZ22" s="62" t="s">
        <v>156</v>
      </c>
      <c r="BA22" s="62" t="s">
        <v>167</v>
      </c>
      <c r="BB22" s="62"/>
      <c r="BC22" s="63"/>
      <c r="BD22" s="64" t="s">
        <v>152</v>
      </c>
      <c r="BE22" s="47"/>
      <c r="BF22" s="64" t="s">
        <v>154</v>
      </c>
      <c r="BG22" s="64" t="s">
        <v>167</v>
      </c>
      <c r="BH22" s="64" t="s">
        <v>152</v>
      </c>
      <c r="BI22" s="64"/>
      <c r="BJ22" s="64"/>
      <c r="BK22" s="47"/>
      <c r="BL22" s="64" t="s">
        <v>151</v>
      </c>
      <c r="BM22" s="64" t="s">
        <v>152</v>
      </c>
      <c r="BN22" s="64" t="s">
        <v>167</v>
      </c>
      <c r="BO22" s="64" t="s">
        <v>154</v>
      </c>
      <c r="BP22" s="64" t="s">
        <v>167</v>
      </c>
      <c r="BQ22" s="64" t="s">
        <v>156</v>
      </c>
      <c r="BR22" s="64" t="s">
        <v>167</v>
      </c>
      <c r="BS22" s="64" t="s">
        <v>167</v>
      </c>
      <c r="BT22" s="64" t="s">
        <v>167</v>
      </c>
      <c r="BU22" s="65"/>
      <c r="BV22" s="66"/>
      <c r="BW22" s="66">
        <v>0</v>
      </c>
      <c r="BX22" s="47"/>
      <c r="CB22" s="6"/>
      <c r="CC22" s="6"/>
      <c r="CD22" s="67">
        <v>0</v>
      </c>
      <c r="CE22" s="67">
        <v>0</v>
      </c>
      <c r="CF22" s="67" t="e">
        <v>#REF!</v>
      </c>
      <c r="CG22" s="68" cm="1">
        <f t="array" ref="CG22">SUMPRODUCT(--(LEN(TRIM(BL22:BT22))&gt;0))</f>
        <v>4</v>
      </c>
      <c r="CH22" s="59" t="str">
        <f>IF(CG22=2,"y","n")</f>
        <v>n</v>
      </c>
      <c r="CI22" s="59" t="str">
        <f>IF(CG22=3,"y","n")</f>
        <v>n</v>
      </c>
      <c r="CJ22" s="59" t="str">
        <f>IF(CG22=4,"y","n")</f>
        <v>y</v>
      </c>
      <c r="CK22" s="59" t="str">
        <f>IF(CG22&gt;4,"y","n")</f>
        <v>n</v>
      </c>
      <c r="CL22" s="59" t="str">
        <f>IF(S22=0,"y","n")</f>
        <v>n</v>
      </c>
      <c r="CM22" s="59" t="str">
        <f>IF(S22=2,"y","n")</f>
        <v>y</v>
      </c>
      <c r="CN22" s="59" t="str">
        <f>IF(S22=3,"y","n")</f>
        <v>n</v>
      </c>
      <c r="CO22" s="59" t="str">
        <f>IF(S22&gt;=4,"y","n")</f>
        <v>n</v>
      </c>
      <c r="CP22" s="59" t="str">
        <f>IF(AT22=0,"y","n")</f>
        <v>n</v>
      </c>
      <c r="CQ22" s="59" t="str">
        <f>IF(AT22=1,"y","n")</f>
        <v>n</v>
      </c>
      <c r="CR22" s="59" t="str">
        <f>IF(AT22=2,"y","n")</f>
        <v>y</v>
      </c>
      <c r="CS22" s="59" t="str">
        <f>IF(AT22&gt;=3,"y","n")</f>
        <v>n</v>
      </c>
      <c r="CT22" s="69" t="str">
        <f>CHAR(34)&amp;A22&amp;CHAR(34)</f>
        <v>"[CAN] Longueuil"</v>
      </c>
      <c r="CU22" s="70" t="str">
        <f>CHAR(34)&amp;"rgn_"&amp;R22&amp;CHAR(34)</f>
        <v>"rgn_North America"</v>
      </c>
      <c r="CV22" s="48" t="str">
        <f>CHAR(34)&amp;D22&amp;CHAR(34)</f>
        <v>"https://upload.wikimedia.org/wikipedia/commons/thumb/c/c5/Drapeau_ville_ca_Longueuil_%28Qu%C3%A9bec%29.svg/640px-Drapeau_ville_ca_Longueuil_%28Qu%C3%A9bec%29.svg.png"</v>
      </c>
      <c r="CW22" s="48" t="str">
        <f>IF(CH22="y",CHAR(34)&amp;CH$1&amp;CHAR(34)&amp;",","")</f>
        <v/>
      </c>
      <c r="CX22" s="48" t="str">
        <f>IF(CI22="y",CHAR(34)&amp;CI$1&amp;CHAR(34)&amp;",","")</f>
        <v/>
      </c>
      <c r="CY22" s="48" t="str">
        <f>IF(CJ22="y",CHAR(34)&amp;CJ$1&amp;CHAR(34)&amp;",","")</f>
        <v>"4Color",</v>
      </c>
      <c r="CZ22" s="48" t="str">
        <f>IF(CK22="y",CHAR(34)&amp;CK$1&amp;CHAR(34)&amp;",","")</f>
        <v/>
      </c>
      <c r="DA22" s="48" t="str">
        <f>IF(Q22&gt;1,CHAR(34)&amp;"words2"&amp;CHAR(34)&amp;",","")</f>
        <v/>
      </c>
      <c r="DB22" s="48" t="str">
        <f>IF(Q22&gt;2,CHAR(34)&amp;"words3"&amp;CHAR(34)&amp;",","")</f>
        <v/>
      </c>
      <c r="DD22" s="48" t="str">
        <f>IF(LEN(CHAR(34)&amp;"lets"&amp;LEN(SUBSTITUTE(SUBSTITUTE(IFERROR(TRIM(SUBSTITUTE(A22,MID(A22,FIND("[",A22),FIND("]",A22)-FIND("[",A22)+1),"")),A22)," ",""),"-",""))&amp;CHAR(34)&amp;",")=9,CHAR(34)&amp;"lets"&amp;LEN(SUBSTITUTE(SUBSTITUTE(IFERROR(TRIM(SUBSTITUTE(A22,MID(A22,FIND("[",A22),FIND("]",A22)-FIND("[",A22)+1),"")),A22)," ",""),"-",""))&amp;CHAR(34)&amp;",",CHAR(34)&amp;"lets0"&amp;LEN(SUBSTITUTE(SUBSTITUTE(IFERROR(TRIM(SUBSTITUTE(A22,MID(A22,FIND("[",A22),FIND("]",A22)-FIND("[",A22)+1),"")),A22)," ",""),"-",""))&amp;CHAR(34)&amp;",")</f>
        <v>"lets09",</v>
      </c>
      <c r="DE22" s="48" t="str">
        <f>CHAR(34)&amp;"start"&amp;IFERROR(LEFT(SUBSTITUTE(A22,"["&amp;MID(A22,FIND("[",A22)+1,FIND("]",A22)-FIND("[",A22)-1)&amp;"] ",""),1),LEFT(A22,1))&amp;CHAR(34)&amp;","</f>
        <v>"startL",</v>
      </c>
      <c r="DF22" s="48" t="str">
        <f>IFERROR(IF(SEARCH("tan",A22)&gt;0,CHAR(34)&amp;"withtn"&amp;CHAR(34)&amp;",",""),"")</f>
        <v/>
      </c>
      <c r="DG22" s="48" t="str">
        <f>IFERROR(IF(SEARCH("q",A22)&gt;0,CHAR(34)&amp;"with_q"&amp;CHAR(34)&amp;",",""),"")</f>
        <v/>
      </c>
      <c r="DH22" s="48" t="str">
        <f>IFERROR(IF(SEARCH("v",A22)&gt;0,CHAR(34)&amp;"with_v"&amp;CHAR(34)&amp;",",""),"")</f>
        <v/>
      </c>
      <c r="DI22" s="48" t="str">
        <f>IFERROR(IF(SEARCH("w",A22)&gt;0,CHAR(34)&amp;"with_w"&amp;CHAR(34)&amp;",",""),"")</f>
        <v/>
      </c>
      <c r="DJ22" s="48" t="str">
        <f>IFERROR(IF(SEARCH("y",A22)&gt;0,CHAR(34)&amp;"with_y"&amp;CHAR(34)&amp;",",""),"")</f>
        <v/>
      </c>
      <c r="DK22" s="48" t="str">
        <f>IFERROR(IF(SEARCH("z",A22)&gt;0,CHAR(34)&amp;"with_z"&amp;CHAR(34)&amp;",",""),"")</f>
        <v/>
      </c>
      <c r="DL22" s="48" t="str">
        <f>IF(CG22=2, CHAR(34) &amp; _xlfn.TEXTJOIN("", TRUE, _xlfn._xlws.SORT(HP22:HX22)) &amp; CHAR(34) &amp; ",", "")</f>
        <v/>
      </c>
      <c r="DM22" s="48" t="str" cm="1">
        <f t="array" ref="DM22">IF(CG22=3,CHAR(34) &amp; _xlfn.TEXTJOIN("", TRUE, RIGHT(HP22:HX22, 2)) &amp; CHAR(34) &amp; ",", "")</f>
        <v/>
      </c>
      <c r="DN22" s="48" t="str">
        <f>IF(AND(ISNUMBER(SEARCH("18", O22)), ISERROR(SEARCH("1918", O22)), ISERROR(SEARCH("2018", O22))), CHAR(34) &amp; "year18" &amp; CHAR(34) &amp; ",", "")</f>
        <v/>
      </c>
      <c r="DO22" s="48" t="str">
        <f>IF(AND(ISNUMBER(SEARCH("19", O22)), ISERROR(SEARCH("1819", O22)),  ISERROR(SEARCH("1219", O22)),ISERROR(SEARCH("1119", O22)),ISERROR(SEARCH("1190", O22)),ISERROR(SEARCH("2019", O22))), CHAR(34) &amp; "year19" &amp; CHAR(34) &amp; ",", "")</f>
        <v/>
      </c>
      <c r="DP22" s="6" t="str">
        <f>IF(AND(ISNUMBER(SEARCH("20", O22)), ISERROR(SEARCH("1920", O22))), CHAR(34)&amp;"year00"&amp;CHAR(34)&amp;",", "")</f>
        <v>"year00",</v>
      </c>
      <c r="DQ22" s="6" t="str">
        <f>IF(CC22="y",CHAR(34)&amp;"soviet"&amp;CHAR(34)&amp;",","")</f>
        <v/>
      </c>
      <c r="DR22" s="6" t="str">
        <f>IF(BY22="y",CHAR(34)&amp;"dgband"&amp;CHAR(34)&amp;",","")</f>
        <v/>
      </c>
      <c r="DS22" s="6" t="str">
        <f>IF(W22="y",IF(AND(V22="n",BY22&lt;&gt;"y"),CHAR(34)&amp;"allver"&amp;CHAR(34)&amp;",",""),"")</f>
        <v/>
      </c>
      <c r="DT22" s="6" t="str">
        <f>IF(V22="y",IF(AND(W22="n",BY22&lt;&gt;"y"),CHAR(34)&amp;"allhor"&amp;CHAR(34)&amp;",",""),"")</f>
        <v>"allhor",</v>
      </c>
      <c r="DU22" s="6" t="str">
        <f>IF(BY22="y",IF(AND(W22="n",V22="n"),CHAR(34)&amp;"alldia"&amp;CHAR(34)&amp;",",""),"")</f>
        <v/>
      </c>
      <c r="DW22" s="48" t="str">
        <f>IF(CL22="y",CHAR(34)&amp;CL$1&amp;CHAR(34)&amp;",","")</f>
        <v/>
      </c>
      <c r="DX22" s="48" t="str">
        <f>IF(CM22="y",CHAR(34)&amp;CM$1&amp;CHAR(34)&amp;",","")</f>
        <v>"2Bands",</v>
      </c>
      <c r="DY22" s="48" t="str">
        <f>IF(CN22="y",CHAR(34)&amp;CN$1&amp;CHAR(34)&amp;",","")</f>
        <v/>
      </c>
      <c r="DZ22" s="48" t="str">
        <f>IF(CO22="y",CHAR(34)&amp;CO$1&amp;CHAR(34)&amp;",","")</f>
        <v/>
      </c>
      <c r="EA22" s="48" t="str">
        <f>IF(T22="y",CHAR(34)&amp;T$1&amp;CHAR(34)&amp;",","")</f>
        <v/>
      </c>
      <c r="EB22" s="48" t="str">
        <f>IF(U22="y",CHAR(34)&amp;U$1&amp;CHAR(34)&amp;",","")</f>
        <v/>
      </c>
      <c r="EC22" s="48" t="str">
        <f>IF(V22="y",CHAR(34)&amp;V$1&amp;CHAR(34)&amp;",","")</f>
        <v>"Horizo",</v>
      </c>
      <c r="ED22" s="48" t="str">
        <f>IF(W22="y",CHAR(34)&amp;W$1&amp;CHAR(34)&amp;",","")</f>
        <v/>
      </c>
      <c r="EE22" s="48" t="str">
        <f>IF(X22="y",CHAR(34)&amp;X$1&amp;CHAR(34)&amp;",","")</f>
        <v>"Circle",</v>
      </c>
      <c r="EF22" s="48" t="str">
        <f>IF(AND(Y22&lt;&gt;"n",Y22&lt;&gt;""),CHAR(34)&amp;Y$1&amp;CHAR(34)&amp;",","")</f>
        <v/>
      </c>
      <c r="EG22" s="48" t="str">
        <f>IF(Z22="y",CHAR(34)&amp;Z$1&amp;CHAR(34)&amp;",","")</f>
        <v/>
      </c>
      <c r="EH22" s="48" t="str">
        <f>IF(AA22="y",CHAR(34)&amp;AA$1&amp;CHAR(34)&amp;",","")</f>
        <v>"Plants",</v>
      </c>
      <c r="EI22" s="48" t="str">
        <f>IF(AB22="y",CHAR(34)&amp;AB$1&amp;CHAR(34)&amp;",","")</f>
        <v/>
      </c>
      <c r="EJ22" s="48" t="str">
        <f>IF(AC22="y",CHAR(34)&amp;AC$1&amp;CHAR(34)&amp;",","")</f>
        <v/>
      </c>
      <c r="EK22" s="48" t="str">
        <f>IF(AD22="y",CHAR(34)&amp;AD$1&amp;CHAR(34)&amp;",","")</f>
        <v/>
      </c>
      <c r="EL22" s="48" t="str">
        <f>IF(AE22="y",CHAR(34)&amp;AE$1&amp;CHAR(34)&amp;",","")</f>
        <v>"IsMoon",</v>
      </c>
      <c r="EM22" s="48" t="str">
        <f>IF(AF22="y",CHAR(34)&amp;AF$1&amp;CHAR(34)&amp;",","")</f>
        <v/>
      </c>
      <c r="EN22" s="48" t="str">
        <f>IF(AG22="y",CHAR(34)&amp;AG$1&amp;CHAR(34)&amp;",","")</f>
        <v/>
      </c>
      <c r="EO22" s="48" t="str">
        <f>IF(AH22="y",CHAR(34)&amp;AH$1&amp;CHAR(34)&amp;",","")</f>
        <v/>
      </c>
      <c r="EP22" s="48" t="str">
        <f>IF(AI22="y",CHAR(34)&amp;AI$1&amp;CHAR(34)&amp;",","")</f>
        <v/>
      </c>
      <c r="EQ22" s="48" t="str">
        <f>IF(AJ22="y",CHAR(34)&amp;AJ$1&amp;CHAR(34)&amp;",","")</f>
        <v/>
      </c>
      <c r="ER22" s="48" t="str">
        <f>IF(AK22="y",CHAR(34)&amp;AK$1&amp;CHAR(34)&amp;",","")</f>
        <v/>
      </c>
      <c r="ES22" s="48" t="str">
        <f>IF(AL22="y",CHAR(34)&amp;AL$1&amp;CHAR(34)&amp;",","")</f>
        <v/>
      </c>
      <c r="ET22" s="48" t="str">
        <f>IF(AM22="y",CHAR(34)&amp;AM$1&amp;CHAR(34)&amp;",","")</f>
        <v/>
      </c>
      <c r="EU22" s="48" t="str">
        <f>IF(AN22="y",CHAR(34)&amp;AN$1&amp;CHAR(34)&amp;",","")</f>
        <v/>
      </c>
      <c r="EV22" s="48" t="str">
        <f>IF(AO22="y",CHAR(34)&amp;AO$1&amp;CHAR(34)&amp;",","")</f>
        <v/>
      </c>
      <c r="EW22" s="48" t="str">
        <f>IF(AP22="y",CHAR(34)&amp;AP$1&amp;CHAR(34)&amp;",","")</f>
        <v/>
      </c>
      <c r="EX22" s="48" t="str">
        <f>IF(AQ22="y",CHAR(34)&amp;AQ$1&amp;CHAR(34)&amp;",","")</f>
        <v/>
      </c>
      <c r="EY22" s="48" t="str">
        <f>IF(AR22="y",CHAR(34)&amp;AR$1&amp;CHAR(34)&amp;",","")</f>
        <v/>
      </c>
      <c r="EZ22" s="48" t="str">
        <f>IF(AS22="y",CHAR(34)&amp;AS$1&amp;CHAR(34)&amp;",","")</f>
        <v/>
      </c>
      <c r="FA22" s="48" t="str">
        <f>IF(AT22&gt;0,CHAR(34)&amp;"sta"&amp;AZ22&amp;CHAR(34)&amp;",","")</f>
        <v>"staORA",</v>
      </c>
      <c r="FB22" s="48" t="str">
        <f>IF(AND(AT22&gt;0,BA22&lt;&gt;""),CHAR(34)&amp;"sta"&amp;BA22&amp;CHAR(34)&amp;",","")</f>
        <v/>
      </c>
      <c r="FD22" s="48" t="str">
        <f>IF(BV22="n",CHAR(34)&amp;"tcWHYE"&amp;CHAR(34)&amp;",",IF(BV22="y",CHAR(34)&amp;FD$1&amp;CHAR(34)&amp;",",""))</f>
        <v/>
      </c>
      <c r="FE22" s="48" t="str">
        <f>IF(COUNTIF(BL22:BT22,"BLU")=0,CHAR(34)&amp;"NO_BLU"&amp;CHAR(34)&amp;",", "")</f>
        <v/>
      </c>
      <c r="FF22" s="48" t="str">
        <f>IF(COUNTIF(BL22:BT22,"WHI")=0,CHAR(34)&amp;"NO_WHI"&amp;CHAR(34)&amp;",", "")</f>
        <v>"NO_WHI",</v>
      </c>
      <c r="FG22" s="48" t="str">
        <f>IF(COUNTIF(BL22:BT22,"RED")=0,CHAR(34)&amp;"NO_RED"&amp;CHAR(34)&amp;",", "")</f>
        <v/>
      </c>
      <c r="FH22" s="48" t="str">
        <f>IF(COUNTIF(BL22:BS22,"GRE")=0,CHAR(34)&amp;"NO_GRE"&amp;CHAR(34)&amp;",", "")</f>
        <v>"NO_GRE",</v>
      </c>
      <c r="FI22" s="48" t="str">
        <f>IF(COUNTIF(BL22:BT22,"YEL")=0,CHAR(34)&amp;"NO_YEL"&amp;CHAR(34)&amp;",", "")</f>
        <v>"NO_YEL",</v>
      </c>
      <c r="FJ22" s="48" t="str">
        <f>IF(COUNTIF(BL22:BT22,"BLA")=0,CHAR(34)&amp;"NO_BLA"&amp;CHAR(34)&amp;",", "")</f>
        <v/>
      </c>
      <c r="FK22" s="48" t="str">
        <f>IF(AND(FH22&lt;&gt;"",FF22&lt;&gt;""),CHAR(34)&amp;"WHGRNO"&amp;CHAR(34)&amp;",","")</f>
        <v>"WHGRNO",</v>
      </c>
      <c r="FL22" s="48" t="str">
        <f>IF(AND(FI22&lt;&gt;"",FF22&lt;&gt;""),CHAR(34)&amp;"WHYENO"&amp;CHAR(34)&amp;",","")</f>
        <v>"WHYENO",</v>
      </c>
      <c r="FM22" s="48" t="str">
        <f>IF(AND(FJ22&lt;&gt;"",FF22&lt;&gt;""),CHAR(34)&amp;"BAWHNO"&amp;CHAR(34)&amp;",","")</f>
        <v/>
      </c>
      <c r="FN22" s="48" t="str">
        <f>IF(AND(FE22&lt;&gt;"",FF22&lt;&gt;""),CHAR(34)&amp;"BLWHNO"&amp;CHAR(34)&amp;",","")</f>
        <v/>
      </c>
      <c r="FO22" s="48" t="str">
        <f>IF(AND(FE22&lt;&gt;"",FG22&lt;&gt;""),CHAR(34)&amp;"BLRENO"&amp;CHAR(34)&amp;",","")</f>
        <v/>
      </c>
      <c r="FP22" s="48" t="str">
        <f>IF(AND(FF22&lt;&gt;"",FF22&lt;&gt;""),CHAR(34)&amp;"WHRENO"&amp;CHAR(34)&amp;",","")</f>
        <v>"WHRENO",</v>
      </c>
      <c r="FQ22" s="48" t="str">
        <f>IF(LEN(BF22)=3,CHAR(34)&amp;"001"&amp;BF22&amp;CHAR(34)&amp;",","")</f>
        <v>"001RED",</v>
      </c>
      <c r="FR22" s="48" t="str">
        <f>IF(LEN(BG22)=3,CHAR(34)&amp;"002"&amp;BG22&amp;CHAR(34)&amp;",","")</f>
        <v/>
      </c>
      <c r="FS22" s="48" t="str">
        <f>IF(LEN(BH22)=3,CHAR(34)&amp;"003"&amp;BH22&amp;CHAR(34)&amp;",","")</f>
        <v>"003BLU",</v>
      </c>
      <c r="FT22" s="48" t="str">
        <f>CHAR(34)&amp;"myr"&amp;BD22&amp;CHAR(34)&amp;","</f>
        <v>"myrBLU",</v>
      </c>
      <c r="FU22" s="48" t="str">
        <f>IF(AY22="y",CHAR(34)&amp;"island"&amp;CHAR(34)&amp;",","")</f>
        <v/>
      </c>
      <c r="FV22" s="48" t="str">
        <f>IF(BZ22="y",CHAR(34)&amp;"landlo"&amp;CHAR(34)&amp;",","")</f>
        <v/>
      </c>
      <c r="FW22" s="48" t="str">
        <f>IF(CA22="y",CHAR(34)&amp;"eunion"&amp;CHAR(34)&amp;",","")</f>
        <v/>
      </c>
      <c r="FY22" s="48" t="str">
        <f>IFERROR(IF(SEARCH("Arabic",CB22)&gt;0,CHAR(34)&amp;"arabic"&amp;CHAR(34)&amp;",",""),"")</f>
        <v/>
      </c>
      <c r="FZ22" s="48" t="str">
        <f>IFERROR(IF(SEARCH("English",CB22)&gt;0,CHAR(34)&amp;"englis"&amp;CHAR(34)&amp;",",""),"")</f>
        <v/>
      </c>
      <c r="GA22" s="48" t="str">
        <f>IFERROR(IF(SEARCH("French",CB22)&gt;0,CHAR(34)&amp;"french"&amp;CHAR(34)&amp;",",""),"")</f>
        <v/>
      </c>
      <c r="GB22" s="48" t="str">
        <f>IFERROR(IF(SEARCH("Spanish",CB22)&gt;0,CHAR(34)&amp;"spanis"&amp;CHAR(34)&amp;",",""),"")</f>
        <v/>
      </c>
      <c r="GE22" s="48" t="str">
        <f>IFERROR(IF(SEARCH("Dutch",CB22)&gt;0,CHAR(34)&amp;"dutchs"&amp;CHAR(34)&amp;",",""),"")</f>
        <v/>
      </c>
      <c r="GF22" s="48" t="str">
        <f>IFERROR(IF(SEARCH("Historical",AU22)&gt;0,CHAR(34)&amp;"histor"&amp;CHAR(34)&amp;",",""),"")</f>
        <v/>
      </c>
      <c r="GG22" s="48" t="str">
        <f>IF(BU22="y",CHAR(34)&amp;"unjack"&amp;CHAR(34)&amp;",","")</f>
        <v/>
      </c>
      <c r="GH22" s="48" t="str">
        <f>IF(CD22=1,CHAR(34)&amp;"southc"&amp;CHAR(34)&amp;",","")</f>
        <v/>
      </c>
      <c r="GI22" s="48" t="str">
        <f>IF(CE22=1,CHAR(34)&amp;"hasmap"&amp;CHAR(34)&amp;",","")</f>
        <v/>
      </c>
      <c r="GJ22" s="48" t="str">
        <f>IF(CP22="y",CHAR(34)&amp;CP$1&amp;CHAR(34)&amp;",","")</f>
        <v/>
      </c>
      <c r="GK22" s="48" t="str">
        <f>IF(GJ22="",CHAR(34)&amp;"HasSta"&amp;CHAR(34)&amp;",","")</f>
        <v>"HasSta",</v>
      </c>
      <c r="GL22" s="48" t="str">
        <f>IF(CQ22="y",CHAR(34)&amp;CQ$1&amp;CHAR(34)&amp;",","")</f>
        <v/>
      </c>
      <c r="GM22" s="48" t="str">
        <f>IF(CR22="y",CHAR(34)&amp;CR$1&amp;CHAR(34)&amp;",","")</f>
        <v>"2Stars",</v>
      </c>
      <c r="GN22" s="48" t="str">
        <f>IF(CS22="y",CHAR(34)&amp;CS$1&amp;CHAR(34)&amp;",","")</f>
        <v/>
      </c>
      <c r="GP22" s="48" t="str">
        <f>CHAR(34)&amp;AU22&amp;CHAR(34)</f>
        <v>"City"</v>
      </c>
      <c r="GS22" s="48" t="str">
        <f>SUBSTITUTE("["&amp;_xlfn.CONCAT(CW22:GN22)&amp;"]",",]","]")</f>
        <v>["4Color","lets09","startL","year00","allhor","2Bands","Horizo","Circle","Plants","IsMoon","staORA","NO_WHI","NO_GRE","NO_YEL","WHGRNO","WHYENO","WHRENO","001RED","003BLU","myrBLU","HasSta","2Stars"]</v>
      </c>
      <c r="GT22" s="48" t="str">
        <f>IF(BL22&lt;&gt;"",CHAR(34)&amp;"cl_"&amp;BL22&amp;CHAR(34)&amp;",","")</f>
        <v>"cl_BLA",</v>
      </c>
      <c r="GU22" s="48" t="str">
        <f>IF(BM22&lt;&gt;"",CHAR(34)&amp;"cl_"&amp;BM22&amp;CHAR(34)&amp;",","")</f>
        <v>"cl_BLU",</v>
      </c>
      <c r="GV22" s="48" t="str">
        <f>IF(BN22&lt;&gt;"",CHAR(34)&amp;"cl_"&amp;BN22&amp;CHAR(34)&amp;",","")</f>
        <v/>
      </c>
      <c r="GW22" s="48" t="str">
        <f>IF(BO22&lt;&gt;"",CHAR(34)&amp;"cl_"&amp;BO22&amp;CHAR(34)&amp;",","")</f>
        <v>"cl_RED",</v>
      </c>
      <c r="GX22" s="48" t="str">
        <f>IF(BP22&lt;&gt;"",CHAR(34)&amp;"cl_"&amp;BP22&amp;CHAR(34)&amp;",","")</f>
        <v/>
      </c>
      <c r="GY22" s="48" t="str">
        <f>IF(BQ22&lt;&gt;"",CHAR(34)&amp;"cl_"&amp;BQ22&amp;CHAR(34)&amp;",","")</f>
        <v>"cl_ORA",</v>
      </c>
      <c r="GZ22" s="48" t="str">
        <f>IF(BR22&lt;&gt;"",CHAR(34)&amp;"cl_"&amp;BR22&amp;CHAR(34)&amp;",","")</f>
        <v/>
      </c>
      <c r="HA22" s="48" t="str">
        <f>IF(BS22&lt;&gt;"",CHAR(34)&amp;"cl_"&amp;BS22&amp;CHAR(34)&amp;",","")</f>
        <v/>
      </c>
      <c r="HB22" s="48" t="str">
        <f>IF(BT22&lt;&gt;"",CHAR(34)&amp;"cl_"&amp;BT22&amp;CHAR(34)&amp;",","")</f>
        <v/>
      </c>
      <c r="HC22" s="48" t="str">
        <f>SUBSTITUTE("["&amp;_xlfn.CONCAT(GT22:HB22)&amp;"]",",]","]")</f>
        <v>["cl_BLA","cl_BLU","cl_RED","cl_ORA"]</v>
      </c>
      <c r="HE22" s="71"/>
      <c r="HF22" s="72" t="str">
        <f>"{couname:"&amp;CT22&amp;(IF(HK22&lt;&gt;"",",subtype:"&amp;CHAR(34)&amp;HK22&amp;CHAR(34),""))&amp;",year:"&amp;HJ22&amp;",region:"&amp;CU22&amp;",Colors:"&amp;HC22&amp;",Items:"&amp;GS22&amp;",Flag:"&amp;CV22&amp;",HDFlag:"&amp;CHAR(34)&amp;E22&amp;CHAR(34)&amp;",type:"&amp;GP22&amp;", describe: "&amp;HH22&amp;", isnew:"&amp;CHAR(34)&amp;F22&amp;CHAR(34)&amp;", links: "&amp;HL22&amp;"},"</f>
        <v>{couname:"[CAN] Longueuil",year:"2005",region:"rgn_North America",Colors:["cl_BLA","cl_BLU","cl_RED","cl_ORA"],Items:["4Color","lets09","startL","year00","allhor","2Bands","Horizo","Circle","Plants","IsMoon","staORA","NO_WHI","NO_GRE","NO_YEL","WHGRNO","WHYENO","WHRENO","001RED","003BLU","myrBLU","HasSta","2Stars"],Flag:"https://upload.wikimedia.org/wikipedia/commons/thumb/c/c5/Drapeau_ville_ca_Longueuil_%28Qu%C3%A9bec%29.svg/640px-Drapeau_ville_ca_Longueuil_%28Qu%C3%A9bec%29.svg.png",HDFlag:"https://upload.wikimedia.org/wikipedia/commons/thumb/c/c5/Drapeau_ville_ca_Longueuil_%28Qu%C3%A9bec%29.svg/1280px-Drapeau_ville_ca_Longueuil_%28Qu%C3%A9bec%29.svg.png",type:"City", describe: "\nThe city's coat of arms extended to be a rectangular flag.", isnew:".", links: "https://en.m.wikipedia.org/wiki/Longueuil"},</v>
      </c>
      <c r="HG22" s="73" t="str">
        <f>"{couname:"&amp;CT22&amp;(IF(HK22&lt;&gt;"",",subtype:"&amp;CHAR(34)&amp;HK22&amp;CHAR(34),""))&amp;",year:"&amp;HJ22&amp;",region:"&amp;CU22&amp;",Colors:"&amp;HC22&amp;",Items:"&amp;GS22&amp;",Flag:"&amp;CV22&amp;",HDFlag:"&amp;CHAR(34)&amp;E22&amp;CHAR(34)&amp;",type:"&amp;GP22&amp;", describe: "&amp;HI22&amp;", links: "&amp;HL22&amp;"},"</f>
        <v>{couname:"[CAN] Longueuil",year:"2005",region:"rgn_North America",Colors:["cl_BLA","cl_BLU","cl_RED","cl_ORA"],Items:["4Color","lets09","startL","year00","allhor","2Bands","Horizo","Circle","Plants","IsMoon","staORA","NO_WHI","NO_GRE","NO_YEL","WHGRNO","WHYENO","WHRENO","001RED","003BLU","myrBLU","HasSta","2Stars"],Flag:"https://upload.wikimedia.org/wikipedia/commons/thumb/c/c5/Drapeau_ville_ca_Longueuil_%28Qu%C3%A9bec%29.svg/640px-Drapeau_ville_ca_Longueuil_%28Qu%C3%A9bec%29.svg.png",HDFlag:"https://upload.wikimedia.org/wikipedia/commons/thumb/c/c5/Drapeau_ville_ca_Longueuil_%28Qu%C3%A9bec%29.svg/1280px-Drapeau_ville_ca_Longueuil_%28Qu%C3%A9bec%29.svg.png",type:"City", describe: "\nThe city's coat of arms extended to be a rectangular flag.", links: "https://en.m.wikipedia.org/wiki/Longueuil"},</v>
      </c>
      <c r="HH22" s="48" t="str">
        <f>IF(P22&lt;&gt;"",CHAR(34)&amp;"\n"&amp;P22&amp;CHAR(34),CHAR(34)&amp;CHAR(34))</f>
        <v>"\nThe city's coat of arms extended to be a rectangular flag."</v>
      </c>
      <c r="HI22" s="48" t="str">
        <f>IF(J22=0,CHAR(34)&amp;CHAR(34),HH22)</f>
        <v>"\nThe city's coat of arms extended to be a rectangular flag."</v>
      </c>
      <c r="HJ22" s="48" t="str">
        <f>CHAR(34)&amp;O22&amp;CHAR(34)</f>
        <v>"2005"</v>
      </c>
      <c r="HL22" s="48" t="str">
        <f>CHAR(34)&amp;I22&amp;CHAR(34)</f>
        <v>"https://en.m.wikipedia.org/wiki/Longueuil"</v>
      </c>
      <c r="HM22" s="72"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{"couname":"[CAN] Longueuil","subtype":"[CAN] Quebec","year":"2005","region":"rgn_North America","Colors":["cl_BLA","cl_BLU","cl_RED","cl_ORA"],"Items":["4Color","lets09","startL","year00","allhor","2Bands","Horizo","Circle","Plants","IsMoon","staORA","NO_WHI","NO_GRE","NO_YEL","WHGRNO","WHYENO","WHRENO","001RED","003BLU","myrBLU","HasSta","2Stars"],"Flag":"https://upload.wikimedia.org/wikipedia/commons/thumb/c/c5/Drapeau_ville_ca_Longueuil_%28Qu%C3%A9bec%29.svg/640px-Drapeau_ville_ca_Longueuil_%28Qu%C3%A9bec%29.svg.png","HDFlag":"https://upload.wikimedia.org/wikipedia/commons/thumb/c/c5/Drapeau_ville_ca_Longueuil_%28Qu%C3%A9bec%29.svg/1280px-Drapeau_ville_ca_Longueuil_%28Qu%C3%A9bec%29.svg.png","type":"City", "describe": "\nThe city's coat of arms extended to be a rectangular flag.", "isnew": ".", "links": "https://en.m.wikipedia.org/wiki/Longueuil"},</v>
      </c>
      <c r="HN22" s="74"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{"couname":"[CAN] Longueuil","subtype":"[CAN] Quebec","year":"2005","region":"rgn_North America","Colors":["cl_BLA","cl_BLU","cl_RED","cl_ORA"],"Items":["4Color","lets09","startL","year00","allhor","2Bands","Horizo","Circle","Plants","IsMoon","staORA","NO_WHI","NO_GRE","NO_YEL","WHGRNO","WHYENO","WHRENO","001RED","003BLU","myrBLU","HasSta","2Stars"],"Flag":"https://upload.wikimedia.org/wikipedia/commons/thumb/c/c5/Drapeau_ville_ca_Longueuil_%28Qu%C3%A9bec%29.svg/640px-Drapeau_ville_ca_Longueuil_%28Qu%C3%A9bec%29.svg.png","HDFlag":"https://upload.wikimedia.org/wikipedia/commons/thumb/c/c5/Drapeau_ville_ca_Longueuil_%28Qu%C3%A9bec%29.svg/1280px-Drapeau_ville_ca_Longueuil_%28Qu%C3%A9bec%29.svg.png","type":"City", "describe": "\nThe city's coat of arms extended to be a rectangular flag.", "isnew": ".", "links": "https://en.m.wikipedia.org/wiki/Longueuil"},</v>
      </c>
      <c r="HO22" s="75">
        <v>45644</v>
      </c>
      <c r="HP22" s="48" t="str" cm="1">
        <f t="array" ref="HP22">IF(_xlfn.TEXTJOIN(", ", TRUE, IF(ISNUMBER(SEARCH("BLA", BL22:BT22)), COLUMN(BL22:BT22) - COLUMN(BL22) + 1, ""))&lt;&gt;"","BLA","")</f>
        <v>BLA</v>
      </c>
      <c r="HQ22" s="48" t="str" cm="1">
        <f t="array" ref="HQ22">IF(_xlfn.TEXTJOIN(", ", TRUE, IF(ISNUMBER(SEARCH("BLU", BL22:BT22)), COLUMN(BL22:BT22) - COLUMN(BL22) + 1, ""))&lt;&gt;"","BLU","")</f>
        <v>BLU</v>
      </c>
      <c r="HR22" s="48" t="str" cm="1">
        <f t="array" ref="HR22">IF(_xlfn.TEXTJOIN(", ", TRUE, IF(ISNUMBER(SEARCH("GRE", BL22:BT22)), COLUMN(BL22:BT22) - COLUMN(BL22) + 1, ""))&lt;&gt;"","GRE","")</f>
        <v/>
      </c>
      <c r="HS22" s="48" t="str" cm="1">
        <f t="array" ref="HS22">IF(_xlfn.TEXTJOIN(", ", TRUE, IF(ISNUMBER(SEARCH("RED", BL22:BT22)), COLUMN(BL22:BT22) - COLUMN(BL22) + 1, ""))&lt;&gt;"","RED","")</f>
        <v>RED</v>
      </c>
      <c r="HT22" s="48" t="str" cm="1">
        <f t="array" ref="HT22">IF(_xlfn.TEXTJOIN(", ", TRUE, IF(ISNUMBER(SEARCH("YEL", BL22:BT22)), COLUMN(BL22:BT22) - COLUMN(BL22) + 1, ""))&lt;&gt;"","YEL","")</f>
        <v/>
      </c>
      <c r="HU22" s="48" t="str" cm="1">
        <f t="array" ref="HU22">IF(_xlfn.TEXTJOIN(", ", TRUE, IF(ISNUMBER(SEARCH("ORA", BL22:BT22)), COLUMN(BL22:BT22) - COLUMN(BL22) + 1, ""))&lt;&gt;"","ORA","")</f>
        <v>ORA</v>
      </c>
      <c r="HV22" s="48" t="str" cm="1">
        <f t="array" ref="HV22">IF(_xlfn.TEXTJOIN(", ", TRUE, IF(ISNUMBER(SEARCH("BRO", BL22:BT22)), COLUMN(BL22:BT22) - COLUMN(BL22) + 1, ""))&lt;&gt;"","BRO","")</f>
        <v/>
      </c>
      <c r="HW22" s="48" t="str" cm="1">
        <f t="array" ref="HW22">IF(_xlfn.TEXTJOIN(", ", TRUE, IF(ISNUMBER(SEARCH("PUR", BL22:BT22)), COLUMN(BL22:BT22) - COLUMN(BL22) + 1, ""))&lt;&gt;"","PUR","")</f>
        <v/>
      </c>
      <c r="HX22" s="48" t="str" cm="1">
        <f t="array" ref="HX22">IF(_xlfn.TEXTJOIN(", ", TRUE, IF(ISNUMBER(SEARCH("WHI", BL22:BT22)), COLUMN(BL22:BT22) - COLUMN(BL22) + 1, ""))&lt;&gt;"","WHI","")</f>
        <v/>
      </c>
      <c r="HY22" s="76"/>
      <c r="HZ22" s="76"/>
      <c r="IA22" s="6"/>
      <c r="IB22" s="6"/>
      <c r="IC22" s="77"/>
      <c r="ID22" s="77"/>
      <c r="IE22" s="77"/>
      <c r="IF22" s="77"/>
      <c r="IG22" s="77"/>
      <c r="IH22" s="77"/>
      <c r="II22" s="77"/>
      <c r="IJ22" s="77"/>
      <c r="IK22" s="77"/>
      <c r="IM22" s="45">
        <f>COUNTIF(IC22:IK22,"&gt;0")-CG22</f>
        <v>-4</v>
      </c>
      <c r="IN22" s="78" t="str">
        <f>"http://mkweb.bcgsc.ca/color-summarizer/?url="&amp;D22&amp;"&amp;precision=low&amp;num_clusters="&amp;CG22&amp;"&amp;text=1"</f>
        <v>http://mkweb.bcgsc.ca/color-summarizer/?url=https://upload.wikimedia.org/wikipedia/commons/thumb/c/c5/Drapeau_ville_ca_Longueuil_%28Qu%C3%A9bec%29.svg/640px-Drapeau_ville_ca_Longueuil_%28Qu%C3%A9bec%29.svg.png&amp;precision=low&amp;num_clusters=4&amp;text=1</v>
      </c>
      <c r="IO22" s="48" t="str">
        <f>IF(HP22&lt;&gt;"",CHAR(34)&amp;"black"&amp;CHAR(34),"")</f>
        <v>"black"</v>
      </c>
      <c r="IP22" s="48" t="str">
        <f>IF(HQ22&lt;&gt;"",CHAR(34)&amp;"blue"&amp;CHAR(34),"")</f>
        <v>"blue"</v>
      </c>
      <c r="IQ22" s="48" t="str">
        <f>IF(HR22&lt;&gt;"",CHAR(34)&amp;"green"&amp;CHAR(34),"")</f>
        <v/>
      </c>
      <c r="IR22" s="48" t="str">
        <f>IF(HS22&lt;&gt;"",CHAR(34)&amp;"red"&amp;CHAR(34),"")</f>
        <v>"red"</v>
      </c>
      <c r="IS22" s="48" t="str">
        <f>IF(HT22&lt;&gt;"",CHAR(34)&amp;"yellow"&amp;CHAR(34),"")</f>
        <v/>
      </c>
      <c r="IT22" s="48" t="str">
        <f>IF(HU22&lt;&gt;"",CHAR(34)&amp;"orange"&amp;CHAR(34),"")</f>
        <v>"orange"</v>
      </c>
      <c r="IU22" s="48" t="str">
        <f>IF(HV22&lt;&gt;"",CHAR(34)&amp;"brown"&amp;CHAR(34),"")</f>
        <v/>
      </c>
      <c r="IV22" s="48" t="str">
        <f>IF(HW22&lt;&gt;"",CHAR(34)&amp;"purple"&amp;CHAR(34),"")</f>
        <v/>
      </c>
      <c r="IW22" s="48" t="str">
        <f>IF(HX22&lt;&gt;"",CHAR(34)&amp;"white"&amp;CHAR(34),"")</f>
        <v/>
      </c>
      <c r="IX22" s="48" t="str">
        <f>"{"&amp;CHAR(34)&amp;"url"&amp;CHAR(34)&amp;":"&amp;CHAR(34)&amp;IN22&amp;CHAR(34)&amp;","&amp;CHAR(34)&amp;"name"&amp;CHAR(34)&amp;":"&amp;CHAR(34)&amp;A22&amp;CHAR(34)&amp;"},"</f>
        <v>{"url":"http://mkweb.bcgsc.ca/color-summarizer/?url=https://upload.wikimedia.org/wikipedia/commons/thumb/c/c5/Drapeau_ville_ca_Longueuil_%28Qu%C3%A9bec%29.svg/640px-Drapeau_ville_ca_Longueuil_%28Qu%C3%A9bec%29.svg.png&amp;precision=low&amp;num_clusters=4&amp;text=1","name":"[CAN] Longueuil"},</v>
      </c>
      <c r="IY22" s="48">
        <v>1503</v>
      </c>
    </row>
    <row r="23" spans="1:259" s="48" customFormat="1" ht="38.4" customHeight="1" thickBot="1" x14ac:dyDescent="0.35">
      <c r="A23" s="97" t="s">
        <v>1825</v>
      </c>
      <c r="B23" s="40" t="e" vm="42">
        <v>#VALUE!</v>
      </c>
      <c r="C23" s="41">
        <v>3</v>
      </c>
      <c r="D23" s="42" t="s">
        <v>1826</v>
      </c>
      <c r="E23" s="43" t="s">
        <v>1827</v>
      </c>
      <c r="F23" s="44" t="s">
        <v>163</v>
      </c>
      <c r="G23" s="45">
        <f>COUNTIF($A$1:$A$8323,A23)</f>
        <v>1</v>
      </c>
      <c r="H23" s="46" t="s">
        <v>1790</v>
      </c>
      <c r="I23" s="47" t="s">
        <v>1828</v>
      </c>
      <c r="J23" s="48" t="str">
        <f>""</f>
        <v/>
      </c>
      <c r="K23" s="49"/>
      <c r="L23" s="50"/>
      <c r="M23" s="50"/>
      <c r="N23" s="51" t="s">
        <v>231</v>
      </c>
      <c r="O23" s="52">
        <v>2017</v>
      </c>
      <c r="P23" s="53" t="s">
        <v>1829</v>
      </c>
      <c r="Q23" s="54">
        <v>1</v>
      </c>
      <c r="R23" s="55" t="s">
        <v>231</v>
      </c>
      <c r="S23" s="56">
        <v>2</v>
      </c>
      <c r="T23" s="57" t="s">
        <v>164</v>
      </c>
      <c r="U23" s="58" t="s">
        <v>165</v>
      </c>
      <c r="V23" s="58" t="s">
        <v>165</v>
      </c>
      <c r="W23" s="58" t="s">
        <v>165</v>
      </c>
      <c r="X23" s="58" t="s">
        <v>165</v>
      </c>
      <c r="Y23" s="58" t="s">
        <v>164</v>
      </c>
      <c r="Z23" s="58" t="s">
        <v>164</v>
      </c>
      <c r="AA23" s="58" t="s">
        <v>165</v>
      </c>
      <c r="AB23" s="58" t="s">
        <v>164</v>
      </c>
      <c r="AC23" s="58" t="s">
        <v>164</v>
      </c>
      <c r="AD23" s="58" t="s">
        <v>164</v>
      </c>
      <c r="AE23" s="58" t="s">
        <v>164</v>
      </c>
      <c r="AF23" s="59" t="s">
        <v>164</v>
      </c>
      <c r="AG23" s="59" t="s">
        <v>165</v>
      </c>
      <c r="AH23" s="59" t="s">
        <v>165</v>
      </c>
      <c r="AI23" s="59" t="s">
        <v>164</v>
      </c>
      <c r="AJ23" s="59" t="s">
        <v>164</v>
      </c>
      <c r="AK23" s="59" t="s">
        <v>164</v>
      </c>
      <c r="AL23" s="59" t="s">
        <v>164</v>
      </c>
      <c r="AM23" s="59" t="s">
        <v>164</v>
      </c>
      <c r="AN23" s="59" t="s">
        <v>164</v>
      </c>
      <c r="AO23" s="59" t="s">
        <v>164</v>
      </c>
      <c r="AP23" s="59" t="s">
        <v>164</v>
      </c>
      <c r="AQ23" s="59" t="s">
        <v>164</v>
      </c>
      <c r="AR23" s="59" t="s">
        <v>164</v>
      </c>
      <c r="AS23" s="59" t="s">
        <v>164</v>
      </c>
      <c r="AT23" s="60">
        <v>0</v>
      </c>
      <c r="AU23" s="59" t="s">
        <v>196</v>
      </c>
      <c r="AV23" s="59" t="str">
        <f>IF(LEFT(A23,1)="[",LEFT(A23,5)&amp;AU23&amp;A23,"")</f>
        <v>[CAN]City[CAN] Montreal</v>
      </c>
      <c r="AW23" s="59" t="str">
        <f>C23&amp;H23&amp;A23</f>
        <v>3[CAN] Quebec[CAN] Montreal</v>
      </c>
      <c r="AX23" s="61"/>
      <c r="AY23" s="61"/>
      <c r="AZ23" s="62" t="s">
        <v>167</v>
      </c>
      <c r="BA23" s="62" t="s">
        <v>167</v>
      </c>
      <c r="BB23" s="62"/>
      <c r="BC23" s="63"/>
      <c r="BD23" s="64" t="s">
        <v>159</v>
      </c>
      <c r="BE23" s="47"/>
      <c r="BF23" s="64" t="s">
        <v>154</v>
      </c>
      <c r="BG23" s="64" t="s">
        <v>167</v>
      </c>
      <c r="BH23" s="64" t="s">
        <v>154</v>
      </c>
      <c r="BI23" s="64"/>
      <c r="BJ23" s="64"/>
      <c r="BK23" s="47"/>
      <c r="BL23" s="64" t="s">
        <v>151</v>
      </c>
      <c r="BM23" s="64" t="s">
        <v>152</v>
      </c>
      <c r="BN23" s="64" t="s">
        <v>153</v>
      </c>
      <c r="BO23" s="64" t="s">
        <v>154</v>
      </c>
      <c r="BP23" s="64" t="s">
        <v>155</v>
      </c>
      <c r="BQ23" s="64" t="s">
        <v>167</v>
      </c>
      <c r="BR23" s="64" t="s">
        <v>167</v>
      </c>
      <c r="BS23" s="64" t="s">
        <v>158</v>
      </c>
      <c r="BT23" s="64" t="s">
        <v>159</v>
      </c>
      <c r="BU23" s="65"/>
      <c r="BV23" s="66"/>
      <c r="BW23" s="66">
        <v>0</v>
      </c>
      <c r="BX23" s="47"/>
      <c r="CB23" s="6"/>
      <c r="CC23" s="6"/>
      <c r="CD23" s="67">
        <v>0</v>
      </c>
      <c r="CE23" s="67">
        <v>0</v>
      </c>
      <c r="CF23" s="67" t="e">
        <v>#REF!</v>
      </c>
      <c r="CG23" s="68" cm="1">
        <f t="array" ref="CG23">SUMPRODUCT(--(LEN(TRIM(BL23:BT23))&gt;0))</f>
        <v>7</v>
      </c>
      <c r="CH23" s="59" t="str">
        <f>IF(CG23=2,"y","n")</f>
        <v>n</v>
      </c>
      <c r="CI23" s="59" t="str">
        <f>IF(CG23=3,"y","n")</f>
        <v>n</v>
      </c>
      <c r="CJ23" s="59" t="str">
        <f>IF(CG23=4,"y","n")</f>
        <v>n</v>
      </c>
      <c r="CK23" s="59" t="str">
        <f>IF(CG23&gt;4,"y","n")</f>
        <v>y</v>
      </c>
      <c r="CL23" s="59" t="str">
        <f>IF(S23=0,"y","n")</f>
        <v>n</v>
      </c>
      <c r="CM23" s="59" t="str">
        <f>IF(S23=2,"y","n")</f>
        <v>y</v>
      </c>
      <c r="CN23" s="59" t="str">
        <f>IF(S23=3,"y","n")</f>
        <v>n</v>
      </c>
      <c r="CO23" s="59" t="str">
        <f>IF(S23&gt;=4,"y","n")</f>
        <v>n</v>
      </c>
      <c r="CP23" s="59" t="str">
        <f>IF(AT23=0,"y","n")</f>
        <v>y</v>
      </c>
      <c r="CQ23" s="59" t="str">
        <f>IF(AT23=1,"y","n")</f>
        <v>n</v>
      </c>
      <c r="CR23" s="59" t="str">
        <f>IF(AT23=2,"y","n")</f>
        <v>n</v>
      </c>
      <c r="CS23" s="59" t="str">
        <f>IF(AT23&gt;=3,"y","n")</f>
        <v>n</v>
      </c>
      <c r="CT23" s="69" t="str">
        <f>CHAR(34)&amp;A23&amp;CHAR(34)</f>
        <v>"[CAN] Montreal"</v>
      </c>
      <c r="CU23" s="70" t="str">
        <f>CHAR(34)&amp;"rgn_"&amp;R23&amp;CHAR(34)</f>
        <v>"rgn_North America"</v>
      </c>
      <c r="CV23" s="48" t="str">
        <f>CHAR(34)&amp;D23&amp;CHAR(34)</f>
        <v>"https://upload.wikimedia.org/wikipedia/commons/thumb/d/dc/Flag_of_Montreal.svg/640px-Flag_of_Montreal.svg.png"</v>
      </c>
      <c r="CW23" s="48" t="str">
        <f>IF(CH23="y",CHAR(34)&amp;CH$1&amp;CHAR(34)&amp;",","")</f>
        <v/>
      </c>
      <c r="CX23" s="48" t="str">
        <f>IF(CI23="y",CHAR(34)&amp;CI$1&amp;CHAR(34)&amp;",","")</f>
        <v/>
      </c>
      <c r="CY23" s="48" t="str">
        <f>IF(CJ23="y",CHAR(34)&amp;CJ$1&amp;CHAR(34)&amp;",","")</f>
        <v/>
      </c>
      <c r="CZ23" s="48" t="str">
        <f>IF(CK23="y",CHAR(34)&amp;CK$1&amp;CHAR(34)&amp;",","")</f>
        <v>"5+Colo",</v>
      </c>
      <c r="DA23" s="48" t="str">
        <f>IF(Q23&gt;1,CHAR(34)&amp;"words2"&amp;CHAR(34)&amp;",","")</f>
        <v/>
      </c>
      <c r="DB23" s="48" t="str">
        <f>IF(Q23&gt;2,CHAR(34)&amp;"words3"&amp;CHAR(34)&amp;",","")</f>
        <v/>
      </c>
      <c r="DC23" s="48" t="str">
        <f>IF(Q23=2,CHAR(34)&amp;"exact2"&amp;CHAR(34)&amp;",","")</f>
        <v/>
      </c>
      <c r="DD23" s="48" t="str">
        <f>IF(LEN(CHAR(34)&amp;"lets"&amp;LEN(SUBSTITUTE(SUBSTITUTE(IFERROR(TRIM(SUBSTITUTE(SUBSTITUTE(SUBSTITUTE(IFERROR(TRIM(SUBSTITUTE(A23,MID(A23,FIND("(",A23),FIND(")",A23)-FIND("(",A23)+1),"")),A23),"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",""),"-",""))&amp;CHAR(34)&amp;",")=9,CHAR(34)&amp;"lets"&amp;LEN(SUBSTITUTE(SUBSTITUTE(IFERROR(TRIM(SUBSTITUTE(SUBSTITUTE(SUBSTITUTE(IFERROR(TRIM(SUBSTITUTE(A23,MID(A23,FIND("(",A23),FIND(")",A23)-FIND("(",A23)+1),"")),A23),"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",""),"-",""))&amp;CHAR(34)&amp;",",CHAR(34)&amp;"lets0"&amp;LEN(SUBSTITUTE(SUBSTITUTE(IFERROR(TRIM(SUBSTITUTE(SUBSTITUTE(SUBSTITUTE(IFERROR(TRIM(SUBSTITUTE(A23,MID(A23,FIND("(",A23),FIND(")",A23)-FIND("(",A23)+1),"")),A23),"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f>
        <v>"lets08",</v>
      </c>
      <c r="DE23" s="48" t="str">
        <f>IFERROR(CHAR(34)&amp;"start"&amp;LEFT(TRIM(SUBSTITUTE(SUBSTITUTE(TRIM(SUBSTITUTE(SUBSTITUTE(A23, MID(A23, FIND("[", A23), FIND("]", A23) - FIND("[", A23) + 1), ""), "  ", " ")), MID(TRIM(SUBSTITUTE(SUBSTITUTE(A23, MID(A23, FIND("[", A23), FIND("]", A23) - FIND("[", A23) + 1), ""), "  ", " ")), FIND("[", TRIM(SUBSTITUTE(SUBSTITUTE(A23, MID(A23, FIND("[", A23), FIND("]", A23) - FIND("[", A23) + 1), ""), "  ", " "))), FIND("]", TRIM(SUBSTITUTE(SUBSTITUTE(A23, MID(A23, FIND("[", A23), FIND("]", A23) - FIND("[", A23) + 1), ""), "  ", " "))) - FIND("[", TRIM(SUBSTITUTE(SUBSTITUTE(A23, MID(A23, FIND("[", A23), FIND("]", A23) - FIND("[", A23) + 1), ""), "  ", " "))) + 1), ""), "  ", " ")),1)&amp;CHAR(34)&amp;",",CHAR(34)&amp;"start"&amp;IFERROR(LEFT(SUBSTITUTE(A23,"["&amp;MID(A23,FIND("[",A23)+1,FIND("]",A23)-FIND("[",A23)-1)&amp;"] ",""),1),LEFT(A23,1))&amp;CHAR(34)&amp;",")</f>
        <v>"startM",</v>
      </c>
      <c r="DF23" s="48" t="str">
        <f>IFERROR(IF(SEARCH("tan",A23)&gt;0,CHAR(34)&amp;"withtn"&amp;CHAR(34)&amp;",",""),"")</f>
        <v/>
      </c>
      <c r="DG23" s="48" t="str">
        <f>IFERROR(IF(SEARCH("q",A23)&gt;0,CHAR(34)&amp;"with_q"&amp;CHAR(34)&amp;",",""),"")</f>
        <v/>
      </c>
      <c r="DH23" s="48" t="str">
        <f>IFERROR(IF(SEARCH("v",A23)&gt;0,CHAR(34)&amp;"with_v"&amp;CHAR(34)&amp;",",""),"")</f>
        <v/>
      </c>
      <c r="DI23" s="48" t="str">
        <f>IFERROR(IF(SEARCH("w",A23)&gt;0,CHAR(34)&amp;"with_w"&amp;CHAR(34)&amp;",",""),"")</f>
        <v/>
      </c>
      <c r="DJ23" s="48" t="str">
        <f>IFERROR(IF(SEARCH("y",A23)&gt;0,CHAR(34)&amp;"with_y"&amp;CHAR(34)&amp;",",""),"")</f>
        <v/>
      </c>
      <c r="DK23" s="48" t="str">
        <f>IFERROR(IF(SEARCH("z",A23)&gt;0,CHAR(34)&amp;"with_z"&amp;CHAR(34)&amp;",",""),"")</f>
        <v/>
      </c>
      <c r="DL23" s="48" t="str">
        <f>IF(CG23=2, CHAR(34) &amp; _xlfn.TEXTJOIN("", TRUE, _xlfn._xlws.SORT(HP23:HX23)) &amp; CHAR(34) &amp; ",", "")</f>
        <v/>
      </c>
      <c r="DM23" s="48" t="str" cm="1">
        <f t="array" ref="DM23">IF(CG23=3,CHAR(34) &amp; _xlfn.TEXTJOIN("", TRUE, RIGHT(HP23:HX23, 2)) &amp; CHAR(34) &amp; ",", "")</f>
        <v/>
      </c>
      <c r="DN23" s="48" t="str">
        <f>IF(AND(ISNUMBER(SEARCH("18", O23)), ISERROR(SEARCH("1918", O23)), ISERROR(SEARCH("2018", O23))), CHAR(34) &amp; "year18" &amp; CHAR(34) &amp; ",", "")</f>
        <v/>
      </c>
      <c r="DO23" s="48" t="str">
        <f>IF(AND(ISNUMBER(SEARCH("19", O23)), ISERROR(SEARCH("1819", O23)),  ISERROR(SEARCH("1219", O23)),ISERROR(SEARCH("1119", O23)),ISERROR(SEARCH("1190", O23)),ISERROR(SEARCH("2019", O23))), CHAR(34) &amp; "year19" &amp; CHAR(34) &amp; ",", "")</f>
        <v/>
      </c>
      <c r="DP23" s="6" t="str">
        <f>IF(AND(ISNUMBER(SEARCH("20", O23)), ISERROR(SEARCH("1920", O23))), CHAR(34)&amp;"year00"&amp;CHAR(34)&amp;",", "")</f>
        <v>"year00",</v>
      </c>
      <c r="DQ23" s="6" t="str">
        <f>IF(CC23="y",CHAR(34)&amp;"soviet"&amp;CHAR(34)&amp;",","")</f>
        <v/>
      </c>
      <c r="DR23" s="6" t="str">
        <f>IF(BY23="y",CHAR(34)&amp;"dgband"&amp;CHAR(34)&amp;",","")</f>
        <v/>
      </c>
      <c r="DS23" s="6" t="str">
        <f>IF(W23="y",IF(AND(V23="n",BY23&lt;&gt;"y"),CHAR(34)&amp;"allver"&amp;CHAR(34)&amp;",",""),"")</f>
        <v/>
      </c>
      <c r="DT23" s="6" t="str">
        <f>IF(V23="y",IF(AND(W23="n",BY23&lt;&gt;"y"),CHAR(34)&amp;"allhor"&amp;CHAR(34)&amp;",",""),"")</f>
        <v/>
      </c>
      <c r="DU23" s="6" t="str">
        <f>IF(BY23="y",IF(AND(W23="n",V23="n"),CHAR(34)&amp;"alldia"&amp;CHAR(34)&amp;",",""),"")</f>
        <v/>
      </c>
      <c r="DV23" s="48" t="str">
        <f>IF(IA23&lt;&gt;"",(IF(IA23="y",CHAR(34)&amp;"largec"&amp;CHAR(34)&amp;",",CHAR(34)&amp;"smallc"&amp;CHAR(34)&amp;",")),"")</f>
        <v>"largec",</v>
      </c>
      <c r="DW23" s="48" t="str">
        <f>IF(CL23="y",CHAR(34)&amp;CL$1&amp;CHAR(34)&amp;",","")</f>
        <v/>
      </c>
      <c r="DX23" s="48" t="str">
        <f>IF(CM23="y",CHAR(34)&amp;CM$1&amp;CHAR(34)&amp;",","")</f>
        <v>"2Bands",</v>
      </c>
      <c r="DY23" s="48" t="str">
        <f>IF(CN23="y",CHAR(34)&amp;CN$1&amp;CHAR(34)&amp;",","")</f>
        <v/>
      </c>
      <c r="DZ23" s="48" t="str">
        <f>IF(CO23="y",CHAR(34)&amp;CO$1&amp;CHAR(34)&amp;",","")</f>
        <v/>
      </c>
      <c r="EA23" s="48" t="str">
        <f>IF(T23="y",CHAR(34)&amp;T$1&amp;CHAR(34)&amp;",","")</f>
        <v/>
      </c>
      <c r="EB23" s="48" t="str">
        <f>IF(U23="y",CHAR(34)&amp;U$1&amp;CHAR(34)&amp;",","")</f>
        <v>"Crosse",</v>
      </c>
      <c r="EC23" s="48" t="str">
        <f>IF(V23="y",CHAR(34)&amp;V$1&amp;CHAR(34)&amp;",","")</f>
        <v>"Horizo",</v>
      </c>
      <c r="ED23" s="48" t="str">
        <f>IF(W23="y",CHAR(34)&amp;W$1&amp;CHAR(34)&amp;",","")</f>
        <v>"Vertic",</v>
      </c>
      <c r="EE23" s="48" t="str">
        <f>IF(X23="y",CHAR(34)&amp;X$1&amp;CHAR(34)&amp;",","")</f>
        <v>"Circle",</v>
      </c>
      <c r="EF23" s="48" t="str">
        <f>IF(AND(Y23&lt;&gt;"n",Y23&lt;&gt;""),CHAR(34)&amp;Y$1&amp;CHAR(34)&amp;",","")</f>
        <v/>
      </c>
      <c r="EG23" s="48" t="str">
        <f>IF(Z23="y",CHAR(34)&amp;Z$1&amp;CHAR(34)&amp;",","")</f>
        <v/>
      </c>
      <c r="EH23" s="48" t="str">
        <f>IF(AA23="y",CHAR(34)&amp;AA$1&amp;CHAR(34)&amp;",","")</f>
        <v>"Plants",</v>
      </c>
      <c r="EI23" s="48" t="str">
        <f>IF(AB23="y",CHAR(34)&amp;AB$1&amp;CHAR(34)&amp;",","")</f>
        <v/>
      </c>
      <c r="EJ23" s="48" t="str">
        <f>IF(AC23="y",CHAR(34)&amp;AC$1&amp;CHAR(34)&amp;",","")</f>
        <v/>
      </c>
      <c r="EK23" s="48" t="str">
        <f>IF(AD23="y",CHAR(34)&amp;AD$1&amp;CHAR(34)&amp;",","")</f>
        <v/>
      </c>
      <c r="EL23" s="48" t="str">
        <f>IF(AE23="y",CHAR(34)&amp;AE$1&amp;CHAR(34)&amp;",","")</f>
        <v/>
      </c>
      <c r="EM23" s="48" t="str">
        <f>IF(AF23="y",CHAR(34)&amp;AF$1&amp;CHAR(34)&amp;",","")</f>
        <v/>
      </c>
      <c r="EN23" s="48" t="str">
        <f>IF(AG23="y",CHAR(34)&amp;AG$1&amp;CHAR(34)&amp;",","")</f>
        <v>"Unequa",</v>
      </c>
      <c r="EO23" s="48" t="str">
        <f>IF(AH23="y",CHAR(34)&amp;AH$1&amp;CHAR(34)&amp;",","")</f>
        <v>"Center",</v>
      </c>
      <c r="EP23" s="48" t="str">
        <f>IF(AI23="y",CHAR(34)&amp;AI$1&amp;CHAR(34)&amp;",","")</f>
        <v/>
      </c>
      <c r="EQ23" s="48" t="str">
        <f>IF(AJ23="y",CHAR(34)&amp;AJ$1&amp;CHAR(34)&amp;",","")</f>
        <v/>
      </c>
      <c r="ER23" s="48" t="str">
        <f>IF(AK23="y",CHAR(34)&amp;AK$1&amp;CHAR(34)&amp;",","")</f>
        <v/>
      </c>
      <c r="ES23" s="48" t="str">
        <f>IF(AL23="y",CHAR(34)&amp;AL$1&amp;CHAR(34)&amp;",","")</f>
        <v/>
      </c>
      <c r="ET23" s="48" t="str">
        <f>IF(AM23="y",CHAR(34)&amp;AM$1&amp;CHAR(34)&amp;",","")</f>
        <v/>
      </c>
      <c r="EU23" s="48" t="str">
        <f>IF(AN23="y",CHAR(34)&amp;AN$1&amp;CHAR(34)&amp;",","")</f>
        <v/>
      </c>
      <c r="EV23" s="48" t="str">
        <f>IF(AO23="y",CHAR(34)&amp;AO$1&amp;CHAR(34)&amp;",","")</f>
        <v/>
      </c>
      <c r="EW23" s="48" t="str">
        <f>IF(AP23="y",CHAR(34)&amp;AP$1&amp;CHAR(34)&amp;",","")</f>
        <v/>
      </c>
      <c r="EX23" s="48" t="str">
        <f>IF(AQ23="y",CHAR(34)&amp;AQ$1&amp;CHAR(34)&amp;",","")</f>
        <v/>
      </c>
      <c r="EY23" s="48" t="str">
        <f>IF(AR23="y",CHAR(34)&amp;AR$1&amp;CHAR(34)&amp;",","")</f>
        <v/>
      </c>
      <c r="EZ23" s="48" t="str">
        <f>IF(AS23="y",CHAR(34)&amp;AS$1&amp;CHAR(34)&amp;",","")</f>
        <v/>
      </c>
      <c r="FA23" s="48" t="str">
        <f>IF(AT23&gt;0,CHAR(34)&amp;"sta"&amp;AZ23&amp;CHAR(34)&amp;",","")</f>
        <v/>
      </c>
      <c r="FB23" s="48" t="str">
        <f>IF(AND(AT23&gt;0,BA23&lt;&gt;""),CHAR(34)&amp;"sta"&amp;BA23&amp;CHAR(34)&amp;",","")</f>
        <v/>
      </c>
      <c r="FC23" s="48" t="str">
        <f>IF(AND(AT23&gt;0,BB23&lt;&gt;""),CHAR(34)&amp;"sta"&amp;BB23&amp;CHAR(34)&amp;",","")</f>
        <v/>
      </c>
      <c r="FD23" s="48" t="str">
        <f>IF(BV23="n",CHAR(34)&amp;"tcWHYE"&amp;CHAR(34)&amp;",",IF(BV23="y",CHAR(34)&amp;FD$1&amp;CHAR(34)&amp;",",""))</f>
        <v/>
      </c>
      <c r="FE23" s="48" t="str">
        <f>IF(COUNTIF(BL23:BT23,"BLU")=0,CHAR(34)&amp;"NO_BLU"&amp;CHAR(34)&amp;",", "")</f>
        <v/>
      </c>
      <c r="FF23" s="48" t="str">
        <f>IF(COUNTIF(BL23:BT23,"WHI")=0,CHAR(34)&amp;"NO_WHI"&amp;CHAR(34)&amp;",", "")</f>
        <v/>
      </c>
      <c r="FG23" s="48" t="str">
        <f>IF(COUNTIF(BL23:BT23,"RED")=0,CHAR(34)&amp;"NO_RED"&amp;CHAR(34)&amp;",", "")</f>
        <v/>
      </c>
      <c r="FH23" s="48" t="str">
        <f>IF(COUNTIF(BL23:BS23,"GRE")=0,CHAR(34)&amp;"NO_GRE"&amp;CHAR(34)&amp;",", "")</f>
        <v/>
      </c>
      <c r="FI23" s="48" t="str">
        <f>IF(COUNTIF(BL23:BT23,"YEL")=0,CHAR(34)&amp;"NO_YEL"&amp;CHAR(34)&amp;",", "")</f>
        <v/>
      </c>
      <c r="FJ23" s="48" t="str">
        <f>IF(COUNTIF(BL23:BT23,"BLA")=0,CHAR(34)&amp;"NO_BLA"&amp;CHAR(34)&amp;",", "")</f>
        <v/>
      </c>
      <c r="FK23" s="48" t="str">
        <f>IF(AND(FH23&lt;&gt;"",FF23&lt;&gt;""),CHAR(34)&amp;"WHGRNO"&amp;CHAR(34)&amp;",","")</f>
        <v/>
      </c>
      <c r="FL23" s="48" t="str">
        <f>IF(AND(FI23&lt;&gt;"",FF23&lt;&gt;""),CHAR(34)&amp;"WHYENO"&amp;CHAR(34)&amp;",","")</f>
        <v/>
      </c>
      <c r="FM23" s="48" t="str">
        <f>IF(AND(FJ23&lt;&gt;"",FF23&lt;&gt;""),CHAR(34)&amp;"BAWHNO"&amp;CHAR(34)&amp;",","")</f>
        <v/>
      </c>
      <c r="FN23" s="48" t="str">
        <f>IF(AND(FE23&lt;&gt;"",FF23&lt;&gt;""),CHAR(34)&amp;"BLWHNO"&amp;CHAR(34)&amp;",","")</f>
        <v/>
      </c>
      <c r="FO23" s="48" t="str">
        <f>IF(AND(FE23&lt;&gt;"",FG23&lt;&gt;""),CHAR(34)&amp;"BLRENO"&amp;CHAR(34)&amp;",","")</f>
        <v/>
      </c>
      <c r="FP23" s="48" t="str">
        <f>IF(AND(FF23&lt;&gt;"",FF23&lt;&gt;""),CHAR(34)&amp;"WHRENO"&amp;CHAR(34)&amp;",","")</f>
        <v/>
      </c>
      <c r="FQ23" s="48" t="str">
        <f>IF(LEN(BF23)=3,CHAR(34)&amp;"001"&amp;BF23&amp;CHAR(34)&amp;",","")</f>
        <v>"001RED",</v>
      </c>
      <c r="FR23" s="48" t="str">
        <f>IF(LEN(BG23)=3,CHAR(34)&amp;"002"&amp;BG23&amp;CHAR(34)&amp;",","")</f>
        <v/>
      </c>
      <c r="FS23" s="48" t="str">
        <f>IF(LEN(BH23)=3,CHAR(34)&amp;"003"&amp;BH23&amp;CHAR(34)&amp;",","")</f>
        <v>"003RED",</v>
      </c>
      <c r="FT23" s="48" t="str">
        <f>CHAR(34)&amp;"myr"&amp;BD23&amp;CHAR(34)&amp;","</f>
        <v>"myrWHI",</v>
      </c>
      <c r="FU23" s="48" t="str">
        <f>IF(AY23="y",CHAR(34)&amp;"island"&amp;CHAR(34)&amp;",","")</f>
        <v/>
      </c>
      <c r="FV23" s="48" t="str">
        <f>IF(BZ23="y",CHAR(34)&amp;"landlo"&amp;CHAR(34)&amp;",","")</f>
        <v/>
      </c>
      <c r="FW23" s="48" t="str">
        <f>IF(CA23="y",CHAR(34)&amp;"eunion"&amp;CHAR(34)&amp;",","")</f>
        <v/>
      </c>
      <c r="FX23" s="48" t="str">
        <f>SUBSTITUTE(IFERROR(SEARCH("[",A23),IFERROR(IF(AND(CA23&lt;&gt;"y",SEARCH("Europe",R23)&gt;0),CHAR(34)&amp;"noeuni"&amp;CHAR(34)&amp;",",""),"")),"1","")</f>
        <v/>
      </c>
      <c r="FY23" s="48" t="str">
        <f>IFERROR(IF(SEARCH("Arabic",CB23)&gt;0,CHAR(34)&amp;"arabic"&amp;CHAR(34)&amp;",",""),"")</f>
        <v/>
      </c>
      <c r="FZ23" s="48" t="str">
        <f>IFERROR(IF(SEARCH("English",CB23)&gt;0,CHAR(34)&amp;"englis"&amp;CHAR(34)&amp;",",""),"")</f>
        <v/>
      </c>
      <c r="GA23" s="48" t="str">
        <f>IFERROR(IF(SEARCH("French",CB23)&gt;0,CHAR(34)&amp;"french"&amp;CHAR(34)&amp;",",""),"")</f>
        <v/>
      </c>
      <c r="GB23" s="48" t="str">
        <f>IFERROR(IF(SEARCH("Spanish",CB23)&gt;0,CHAR(34)&amp;"spanis"&amp;CHAR(34)&amp;",",""),"")</f>
        <v/>
      </c>
      <c r="GC23" s="48" t="str">
        <f>IFERROR(IF(SEARCH("Portuguese",CB23)&gt;0,CHAR(34)&amp;"portug"&amp;CHAR(34)&amp;",",""),"")</f>
        <v/>
      </c>
      <c r="GD23" s="48" t="str">
        <f>IFERROR(IF(SEARCH("German",CB23)&gt;0,CHAR(34)&amp;"german"&amp;CHAR(34)&amp;",",""),"")</f>
        <v/>
      </c>
      <c r="GE23" s="48" t="str">
        <f>IFERROR(IF(SEARCH("Dutch",CB23)&gt;0,CHAR(34)&amp;"dutchs"&amp;CHAR(34)&amp;",",""),"")</f>
        <v/>
      </c>
      <c r="GF23" s="48" t="str">
        <f>IFERROR(IF(SEARCH("Historical",AU23)&gt;0,CHAR(34)&amp;"histor"&amp;CHAR(34)&amp;",",""),"")</f>
        <v/>
      </c>
      <c r="GG23" s="48" t="str">
        <f>IF(BU23="y",CHAR(34)&amp;"unjack"&amp;CHAR(34)&amp;",","")</f>
        <v/>
      </c>
      <c r="GH23" s="48" t="str">
        <f>IF(CD23=1,CHAR(34)&amp;"southc"&amp;CHAR(34)&amp;",","")</f>
        <v/>
      </c>
      <c r="GI23" s="48" t="str">
        <f>IF(CE23=1,CHAR(34)&amp;"hasmap"&amp;CHAR(34)&amp;",","")</f>
        <v/>
      </c>
      <c r="GJ23" s="48" t="str">
        <f>IF(CP23="y",CHAR(34)&amp;CP$1&amp;CHAR(34)&amp;",","")</f>
        <v>"NoStar",</v>
      </c>
      <c r="GK23" s="48" t="str">
        <f>IF(GJ23="",CHAR(34)&amp;"HasSta"&amp;CHAR(34)&amp;",","")</f>
        <v/>
      </c>
      <c r="GL23" s="48" t="str">
        <f>IF(CQ23="y",CHAR(34)&amp;CQ$1&amp;CHAR(34)&amp;",","")</f>
        <v/>
      </c>
      <c r="GM23" s="48" t="str">
        <f>IF(CR23="y",CHAR(34)&amp;CR$1&amp;CHAR(34)&amp;",","")</f>
        <v/>
      </c>
      <c r="GN23" s="48" t="str">
        <f>IF(CS23="y",CHAR(34)&amp;CS$1&amp;CHAR(34)&amp;",","")</f>
        <v/>
      </c>
      <c r="GP23" s="48" t="str">
        <f>CHAR(34)&amp;AU23&amp;CHAR(34)</f>
        <v>"City"</v>
      </c>
      <c r="GS23" s="48" t="str">
        <f>SUBSTITUTE("["&amp;_xlfn.CONCAT(CW23:GN23)&amp;"]",",]","]")</f>
        <v>["5+Colo","lets08","startM","year00","largec","2Bands","Crosse","Horizo","Vertic","Circle","Plants","Unequa","Center","001RED","003RED","myrWHI","NoStar"]</v>
      </c>
      <c r="GT23" s="48" t="str">
        <f>IF(BL23&lt;&gt;"",CHAR(34)&amp;"cl_"&amp;BL23&amp;CHAR(34)&amp;",","")</f>
        <v>"cl_BLA",</v>
      </c>
      <c r="GU23" s="48" t="str">
        <f>IF(BM23&lt;&gt;"",CHAR(34)&amp;"cl_"&amp;BM23&amp;CHAR(34)&amp;",","")</f>
        <v>"cl_BLU",</v>
      </c>
      <c r="GV23" s="48" t="str">
        <f>IF(BN23&lt;&gt;"",CHAR(34)&amp;"cl_"&amp;BN23&amp;CHAR(34)&amp;",","")</f>
        <v>"cl_GRE",</v>
      </c>
      <c r="GW23" s="48" t="str">
        <f>IF(BO23&lt;&gt;"",CHAR(34)&amp;"cl_"&amp;BO23&amp;CHAR(34)&amp;",","")</f>
        <v>"cl_RED",</v>
      </c>
      <c r="GX23" s="48" t="str">
        <f>IF(BP23&lt;&gt;"",CHAR(34)&amp;"cl_"&amp;BP23&amp;CHAR(34)&amp;",","")</f>
        <v>"cl_YEL",</v>
      </c>
      <c r="GY23" s="48" t="str">
        <f>IF(BQ23&lt;&gt;"",CHAR(34)&amp;"cl_"&amp;BQ23&amp;CHAR(34)&amp;",","")</f>
        <v/>
      </c>
      <c r="GZ23" s="48" t="str">
        <f>IF(BR23&lt;&gt;"",CHAR(34)&amp;"cl_"&amp;BR23&amp;CHAR(34)&amp;",","")</f>
        <v/>
      </c>
      <c r="HA23" s="48" t="str">
        <f>IF(BS23&lt;&gt;"",CHAR(34)&amp;"cl_"&amp;BS23&amp;CHAR(34)&amp;",","")</f>
        <v>"cl_PUR",</v>
      </c>
      <c r="HB23" s="48" t="str">
        <f>IF(BT23&lt;&gt;"",CHAR(34)&amp;"cl_"&amp;BT23&amp;CHAR(34)&amp;",","")</f>
        <v>"cl_WHI",</v>
      </c>
      <c r="HC23" s="48" t="str">
        <f>SUBSTITUTE("["&amp;_xlfn.CONCAT(GT23:HB23)&amp;"]",",]","]")</f>
        <v>["cl_BLA","cl_BLU","cl_GRE","cl_RED","cl_YEL","cl_PUR","cl_WHI"]</v>
      </c>
      <c r="HE23" s="71"/>
      <c r="HF23" s="72" t="str">
        <f>"{couname:"&amp;CT23&amp;(IF(HK23&lt;&gt;"",",subtype:"&amp;CHAR(34)&amp;HK23&amp;CHAR(34),""))&amp;",year:"&amp;HJ23&amp;",region:"&amp;CU23&amp;",Colors:"&amp;HC23&amp;",Items:"&amp;GS23&amp;",Flag:"&amp;CV23&amp;",HDFlag:"&amp;CHAR(34)&amp;E23&amp;CHAR(34)&amp;",type:"&amp;GP23&amp;", describe: "&amp;HH23&amp;", isnew:"&amp;CHAR(34)&amp;F23&amp;CHAR(34)&amp;", links: "&amp;HL23&amp;"},"</f>
        <v>{couname:"[CAN] Montreal",year:"2017",region:"rgn_North America",Colors:["cl_BLA","cl_BLU","cl_GRE","cl_RED","cl_YEL","cl_PUR","cl_WHI"],Items:["5+Colo","lets08","startM","year00","largec","2Bands","Crosse","Horizo","Vertic","Circle","Plants","Unequa","Center","001RED","003RED","myrWHI","NoStar"],Flag:"https://upload.wikimedia.org/wikipedia/commons/thumb/d/dc/Flag_of_Montreal.svg/640px-Flag_of_Montreal.svg.png",HDFlag:"https://upload.wikimedia.org/wikipedia/commons/thumb/d/dc/Flag_of_Montreal.svg/1280px-Flag_of_Montreal.svg.png",type:"City", describe: "\nThe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 isnew:".", links: "https://en.m.wikipedia.org/wiki/Flag_of_Montreal"},</v>
      </c>
      <c r="HG23" s="73" t="str">
        <f>"{couname:"&amp;CT23&amp;(IF(HK23&lt;&gt;"",",subtype:"&amp;CHAR(34)&amp;HK23&amp;CHAR(34),""))&amp;",year:"&amp;HJ23&amp;",region:"&amp;CU23&amp;",Colors:"&amp;HC23&amp;",Items:"&amp;GS23&amp;",Flag:"&amp;CV23&amp;",HDFlag:"&amp;CHAR(34)&amp;E23&amp;CHAR(34)&amp;",type:"&amp;GP23&amp;", describe: "&amp;HI23&amp;", links: "&amp;HL23&amp;"},"</f>
        <v>{couname:"[CAN] Montreal",year:"2017",region:"rgn_North America",Colors:["cl_BLA","cl_BLU","cl_GRE","cl_RED","cl_YEL","cl_PUR","cl_WHI"],Items:["5+Colo","lets08","startM","year00","largec","2Bands","Crosse","Horizo","Vertic","Circle","Plants","Unequa","Center","001RED","003RED","myrWHI","NoStar"],Flag:"https://upload.wikimedia.org/wikipedia/commons/thumb/d/dc/Flag_of_Montreal.svg/640px-Flag_of_Montreal.svg.png",HDFlag:"https://upload.wikimedia.org/wikipedia/commons/thumb/d/dc/Flag_of_Montreal.svg/1280px-Flag_of_Montreal.svg.png",type:"City", describe: "\nThe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 links: "https://en.m.wikipedia.org/wiki/Flag_of_Montreal"},</v>
      </c>
      <c r="HH23" s="48" t="str">
        <f>IF(P23&lt;&gt;"",CHAR(34)&amp;"\n"&amp;P23&amp;CHAR(34),CHAR(34)&amp;CHAR(34))</f>
        <v>"\nThe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v>
      </c>
      <c r="HI23" s="48" t="str">
        <f>IF(J23=0,CHAR(34)&amp;CHAR(34),HH23)</f>
        <v>"\nThe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v>
      </c>
      <c r="HJ23" s="48" t="str">
        <f>CHAR(34)&amp;O23&amp;CHAR(34)</f>
        <v>"2017"</v>
      </c>
      <c r="HL23" s="48" t="str">
        <f>CHAR(34)&amp;I23&amp;CHAR(34)</f>
        <v>"https://en.m.wikipedia.org/wiki/Flag_of_Montreal"</v>
      </c>
      <c r="HM23" s="72"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{"couname":"[CAN] Montreal","subtype":"[CAN] Quebec","year":"2017","region":"rgn_North America","Colors":["cl_BLA","cl_BLU","cl_GRE","cl_RED","cl_YEL","cl_PUR","cl_WHI"],"Items":["5+Colo","lets08","startM","year00","largec","2Bands","Crosse","Horizo","Vertic","Circle","Plants","Unequa","Center","001RED","003RED","myrWHI","NoStar"],"Flag":"https://upload.wikimedia.org/wikipedia/commons/thumb/d/dc/Flag_of_Montreal.svg/640px-Flag_of_Montreal.svg.png","HDFlag":"https://upload.wikimedia.org/wikipedia/commons/thumb/d/dc/Flag_of_Montreal.svg/1280px-Flag_of_Montreal.svg.png","type":"City", "describe": "\nThe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 "isnew": ".", "links": "https://en.m.wikipedia.org/wiki/Flag_of_Montreal"},</v>
      </c>
      <c r="HN23" s="74"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{"couname":"[CAN] Montreal","subtype":"[CAN] Quebec","year":"2017","region":"rgn_North America","Colors":["cl_BLA","cl_BLU","cl_GRE","cl_RED","cl_YEL","cl_PUR","cl_WHI"],"Items":["5+Colo","lets08","startM","year00","largec","2Bands","Crosse","Horizo","Vertic","Circle","Plants","Unequa","Center","001RED","003RED","myrWHI","NoStar"],"Flag":"https://upload.wikimedia.org/wikipedia/commons/thumb/d/dc/Flag_of_Montreal.svg/640px-Flag_of_Montreal.svg.png","HDFlag":"https://upload.wikimedia.org/wikipedia/commons/thumb/d/dc/Flag_of_Montreal.svg/1280px-Flag_of_Montreal.svg.png","type":"City", "describe": "\nThe flag consists of a red symmetric cross with a red disc in the centre, as well as five emblems representing the ancestral presence of Indigenous peoples and the four main European ethnic groups that were settled in the city in the 19th century, and which are also represented on the Canadian Red Ensign.", "isnew": ".", "links": "https://en.m.wikipedia.org/wiki/Flag_of_Montreal"},</v>
      </c>
      <c r="HO23" s="75">
        <v>45583</v>
      </c>
      <c r="HP23" s="48" t="str" cm="1">
        <f t="array" ref="HP23">IF(_xlfn.TEXTJOIN(", ", TRUE, IF(ISNUMBER(SEARCH("BLA", BL23:BT23)), COLUMN(BL23:BT23) - COLUMN(BL23) + 1, ""))&lt;&gt;"","BLA","")</f>
        <v>BLA</v>
      </c>
      <c r="HQ23" s="48" t="str" cm="1">
        <f t="array" ref="HQ23">IF(_xlfn.TEXTJOIN(", ", TRUE, IF(ISNUMBER(SEARCH("BLU", BL23:BT23)), COLUMN(BL23:BT23) - COLUMN(BL23) + 1, ""))&lt;&gt;"","BLU","")</f>
        <v>BLU</v>
      </c>
      <c r="HR23" s="48" t="str" cm="1">
        <f t="array" ref="HR23">IF(_xlfn.TEXTJOIN(", ", TRUE, IF(ISNUMBER(SEARCH("GRE", BL23:BT23)), COLUMN(BL23:BT23) - COLUMN(BL23) + 1, ""))&lt;&gt;"","GRE","")</f>
        <v>GRE</v>
      </c>
      <c r="HS23" s="48" t="str" cm="1">
        <f t="array" ref="HS23">IF(_xlfn.TEXTJOIN(", ", TRUE, IF(ISNUMBER(SEARCH("RED", BL23:BT23)), COLUMN(BL23:BT23) - COLUMN(BL23) + 1, ""))&lt;&gt;"","RED","")</f>
        <v>RED</v>
      </c>
      <c r="HT23" s="48" t="str" cm="1">
        <f t="array" ref="HT23">IF(_xlfn.TEXTJOIN(", ", TRUE, IF(ISNUMBER(SEARCH("YEL", BL23:BT23)), COLUMN(BL23:BT23) - COLUMN(BL23) + 1, ""))&lt;&gt;"","YEL","")</f>
        <v>YEL</v>
      </c>
      <c r="HU23" s="48" t="str" cm="1">
        <f t="array" ref="HU23">IF(_xlfn.TEXTJOIN(", ", TRUE, IF(ISNUMBER(SEARCH("ORA", BL23:BT23)), COLUMN(BL23:BT23) - COLUMN(BL23) + 1, ""))&lt;&gt;"","ORA","")</f>
        <v/>
      </c>
      <c r="HV23" s="48" t="str" cm="1">
        <f t="array" ref="HV23">IF(_xlfn.TEXTJOIN(", ", TRUE, IF(ISNUMBER(SEARCH("BRO", BL23:BT23)), COLUMN(BL23:BT23) - COLUMN(BL23) + 1, ""))&lt;&gt;"","BRO","")</f>
        <v/>
      </c>
      <c r="HW23" s="48" t="str" cm="1">
        <f t="array" ref="HW23">IF(_xlfn.TEXTJOIN(", ", TRUE, IF(ISNUMBER(SEARCH("PUR", BL23:BT23)), COLUMN(BL23:BT23) - COLUMN(BL23) + 1, ""))&lt;&gt;"","PUR","")</f>
        <v>PUR</v>
      </c>
      <c r="HX23" s="48" t="str" cm="1">
        <f t="array" ref="HX23">IF(_xlfn.TEXTJOIN(", ", TRUE, IF(ISNUMBER(SEARCH("WHI", BL23:BT23)), COLUMN(BL23:BT23) - COLUMN(BL23) + 1, ""))&lt;&gt;"","WHI","")</f>
        <v>WHI</v>
      </c>
      <c r="HY23" s="76"/>
      <c r="HZ23" s="76"/>
      <c r="IA23" s="6" t="s">
        <v>165</v>
      </c>
      <c r="IB23" s="6"/>
      <c r="IC23" s="77"/>
      <c r="ID23" s="77"/>
      <c r="IE23" s="77"/>
      <c r="IF23" s="77"/>
      <c r="IG23" s="77"/>
      <c r="IH23" s="77"/>
      <c r="II23" s="77"/>
      <c r="IJ23" s="77"/>
      <c r="IK23" s="77"/>
      <c r="IL23" s="48">
        <f>SUM(IC23:IK23)</f>
        <v>0</v>
      </c>
      <c r="IM23" s="45">
        <f>COUNTIF(IC23:IK23,"&gt;0")-CG23</f>
        <v>-7</v>
      </c>
      <c r="IN23" s="78" t="str">
        <f>"http://mkweb.bcgsc.ca/color-summarizer/?url="&amp;D23&amp;"&amp;precision=low&amp;num_clusters="&amp;CG23&amp;"&amp;text=1"</f>
        <v>http://mkweb.bcgsc.ca/color-summarizer/?url=https://upload.wikimedia.org/wikipedia/commons/thumb/d/dc/Flag_of_Montreal.svg/640px-Flag_of_Montreal.svg.png&amp;precision=low&amp;num_clusters=7&amp;text=1</v>
      </c>
      <c r="IO23" s="48" t="str">
        <f>IF(HP23&lt;&gt;"",CHAR(34)&amp;"black"&amp;CHAR(34),"")</f>
        <v>"black"</v>
      </c>
      <c r="IP23" s="48" t="str">
        <f>IF(HQ23&lt;&gt;"",CHAR(34)&amp;"blue"&amp;CHAR(34),"")</f>
        <v>"blue"</v>
      </c>
      <c r="IQ23" s="48" t="str">
        <f>IF(HR23&lt;&gt;"",CHAR(34)&amp;"green"&amp;CHAR(34),"")</f>
        <v>"green"</v>
      </c>
      <c r="IR23" s="48" t="str">
        <f>IF(HS23&lt;&gt;"",CHAR(34)&amp;"red"&amp;CHAR(34),"")</f>
        <v>"red"</v>
      </c>
      <c r="IS23" s="48" t="str">
        <f>IF(HT23&lt;&gt;"",CHAR(34)&amp;"yellow"&amp;CHAR(34),"")</f>
        <v>"yellow"</v>
      </c>
      <c r="IT23" s="48" t="str">
        <f>IF(HU23&lt;&gt;"",CHAR(34)&amp;"orange"&amp;CHAR(34),"")</f>
        <v/>
      </c>
      <c r="IU23" s="48" t="str">
        <f>IF(HV23&lt;&gt;"",CHAR(34)&amp;"brown"&amp;CHAR(34),"")</f>
        <v/>
      </c>
      <c r="IV23" s="48" t="str">
        <f>IF(HW23&lt;&gt;"",CHAR(34)&amp;"purple"&amp;CHAR(34),"")</f>
        <v>"purple"</v>
      </c>
      <c r="IW23" s="48" t="str">
        <f>IF(HX23&lt;&gt;"",CHAR(34)&amp;"white"&amp;CHAR(34),"")</f>
        <v>"white"</v>
      </c>
      <c r="IX23" s="48" t="str">
        <f>"{"&amp;CHAR(34)&amp;"url"&amp;CHAR(34)&amp;":"&amp;CHAR(34)&amp;IN23&amp;CHAR(34)&amp;","&amp;CHAR(34)&amp;"name"&amp;CHAR(34)&amp;":"&amp;CHAR(34)&amp;A23&amp;CHAR(34)&amp;"},"</f>
        <v>{"url":"http://mkweb.bcgsc.ca/color-summarizer/?url=https://upload.wikimedia.org/wikipedia/commons/thumb/d/dc/Flag_of_Montreal.svg/640px-Flag_of_Montreal.svg.png&amp;precision=low&amp;num_clusters=7&amp;text=1","name":"[CAN] Montreal"},</v>
      </c>
      <c r="IY23" s="48">
        <v>957</v>
      </c>
    </row>
    <row r="24" spans="1:259" s="48" customFormat="1" ht="38.4" customHeight="1" thickBot="1" x14ac:dyDescent="0.35">
      <c r="A24" s="97" t="s">
        <v>1874</v>
      </c>
      <c r="B24" s="40" t="e" vm="43">
        <v>#VALUE!</v>
      </c>
      <c r="C24" s="41">
        <v>3</v>
      </c>
      <c r="D24" s="42" t="s">
        <v>1875</v>
      </c>
      <c r="E24" s="43" t="s">
        <v>1876</v>
      </c>
      <c r="F24" s="44" t="s">
        <v>163</v>
      </c>
      <c r="G24" s="45">
        <f>COUNTIF($A$1:$A$8323,A24)</f>
        <v>1</v>
      </c>
      <c r="H24" s="46" t="s">
        <v>1790</v>
      </c>
      <c r="I24" s="47" t="s">
        <v>1877</v>
      </c>
      <c r="J24" s="48" t="str">
        <f>""</f>
        <v/>
      </c>
      <c r="K24" s="49"/>
      <c r="L24" s="50"/>
      <c r="M24" s="50"/>
      <c r="N24" s="51" t="s">
        <v>231</v>
      </c>
      <c r="O24" s="52">
        <v>1987</v>
      </c>
      <c r="P24" s="53" t="s">
        <v>1878</v>
      </c>
      <c r="Q24" s="54">
        <v>2</v>
      </c>
      <c r="R24" s="55" t="s">
        <v>231</v>
      </c>
      <c r="S24" s="56">
        <v>0</v>
      </c>
      <c r="T24" s="57" t="s">
        <v>164</v>
      </c>
      <c r="U24" s="58" t="s">
        <v>164</v>
      </c>
      <c r="V24" s="58" t="s">
        <v>165</v>
      </c>
      <c r="W24" s="58" t="s">
        <v>165</v>
      </c>
      <c r="X24" s="58" t="s">
        <v>165</v>
      </c>
      <c r="Y24" s="58" t="s">
        <v>164</v>
      </c>
      <c r="Z24" s="58" t="s">
        <v>164</v>
      </c>
      <c r="AA24" s="58" t="s">
        <v>164</v>
      </c>
      <c r="AB24" s="58" t="s">
        <v>164</v>
      </c>
      <c r="AC24" s="58" t="s">
        <v>164</v>
      </c>
      <c r="AD24" s="58" t="s">
        <v>164</v>
      </c>
      <c r="AE24" s="58" t="s">
        <v>164</v>
      </c>
      <c r="AF24" s="59" t="s">
        <v>164</v>
      </c>
      <c r="AG24" s="59" t="s">
        <v>165</v>
      </c>
      <c r="AH24" s="59" t="s">
        <v>165</v>
      </c>
      <c r="AI24" s="59" t="s">
        <v>164</v>
      </c>
      <c r="AJ24" s="59" t="s">
        <v>164</v>
      </c>
      <c r="AK24" s="59" t="s">
        <v>164</v>
      </c>
      <c r="AL24" s="59" t="s">
        <v>164</v>
      </c>
      <c r="AM24" s="59" t="s">
        <v>164</v>
      </c>
      <c r="AN24" s="59" t="s">
        <v>164</v>
      </c>
      <c r="AO24" s="59" t="s">
        <v>164</v>
      </c>
      <c r="AP24" s="59" t="s">
        <v>165</v>
      </c>
      <c r="AQ24" s="59" t="s">
        <v>164</v>
      </c>
      <c r="AR24" s="59" t="s">
        <v>164</v>
      </c>
      <c r="AS24" s="59" t="s">
        <v>164</v>
      </c>
      <c r="AT24" s="60">
        <v>0</v>
      </c>
      <c r="AU24" s="59" t="s">
        <v>196</v>
      </c>
      <c r="AV24" s="59" t="str">
        <f>IF(LEFT(A24,1)="[",LEFT(A24,5)&amp;AU24&amp;A24,"")</f>
        <v>[CAN]City[CAN] Quebec City</v>
      </c>
      <c r="AW24" s="59" t="str">
        <f>C24&amp;H24&amp;A24</f>
        <v>3[CAN] Quebec[CAN] Quebec City</v>
      </c>
      <c r="AX24" s="61"/>
      <c r="AY24" s="61"/>
      <c r="AZ24" s="62" t="s">
        <v>167</v>
      </c>
      <c r="BA24" s="62" t="s">
        <v>167</v>
      </c>
      <c r="BB24" s="62"/>
      <c r="BC24" s="63"/>
      <c r="BD24" s="64" t="s">
        <v>152</v>
      </c>
      <c r="BE24" s="47"/>
      <c r="BF24" s="64" t="s">
        <v>167</v>
      </c>
      <c r="BG24" s="64" t="s">
        <v>167</v>
      </c>
      <c r="BH24" s="64" t="s">
        <v>167</v>
      </c>
      <c r="BI24" s="64"/>
      <c r="BJ24" s="64"/>
      <c r="BK24" s="47"/>
      <c r="BL24" s="64" t="s">
        <v>167</v>
      </c>
      <c r="BM24" s="64" t="s">
        <v>152</v>
      </c>
      <c r="BN24" s="64" t="s">
        <v>167</v>
      </c>
      <c r="BO24" s="64" t="s">
        <v>167</v>
      </c>
      <c r="BP24" s="64" t="s">
        <v>155</v>
      </c>
      <c r="BQ24" s="64" t="s">
        <v>167</v>
      </c>
      <c r="BR24" s="64" t="s">
        <v>167</v>
      </c>
      <c r="BS24" s="64" t="s">
        <v>167</v>
      </c>
      <c r="BT24" s="64" t="s">
        <v>159</v>
      </c>
      <c r="BU24" s="65"/>
      <c r="BV24" s="66"/>
      <c r="BW24" s="66">
        <v>0</v>
      </c>
      <c r="BX24" s="47"/>
      <c r="CB24" s="6"/>
      <c r="CC24" s="6"/>
      <c r="CD24" s="67">
        <v>0</v>
      </c>
      <c r="CE24" s="67">
        <v>0</v>
      </c>
      <c r="CF24" s="67" t="e">
        <v>#REF!</v>
      </c>
      <c r="CG24" s="68" cm="1">
        <f t="array" ref="CG24">SUMPRODUCT(--(LEN(TRIM(BL24:BT24))&gt;0))</f>
        <v>3</v>
      </c>
      <c r="CH24" s="59" t="str">
        <f>IF(CG24=2,"y","n")</f>
        <v>n</v>
      </c>
      <c r="CI24" s="59" t="str">
        <f>IF(CG24=3,"y","n")</f>
        <v>y</v>
      </c>
      <c r="CJ24" s="59" t="str">
        <f>IF(CG24=4,"y","n")</f>
        <v>n</v>
      </c>
      <c r="CK24" s="59" t="str">
        <f>IF(CG24&gt;4,"y","n")</f>
        <v>n</v>
      </c>
      <c r="CL24" s="59" t="str">
        <f>IF(S24=0,"y","n")</f>
        <v>y</v>
      </c>
      <c r="CM24" s="59" t="str">
        <f>IF(S24=2,"y","n")</f>
        <v>n</v>
      </c>
      <c r="CN24" s="59" t="str">
        <f>IF(S24=3,"y","n")</f>
        <v>n</v>
      </c>
      <c r="CO24" s="59" t="str">
        <f>IF(S24&gt;=4,"y","n")</f>
        <v>n</v>
      </c>
      <c r="CP24" s="59" t="str">
        <f>IF(AT24=0,"y","n")</f>
        <v>y</v>
      </c>
      <c r="CQ24" s="59" t="str">
        <f>IF(AT24=1,"y","n")</f>
        <v>n</v>
      </c>
      <c r="CR24" s="59" t="str">
        <f>IF(AT24=2,"y","n")</f>
        <v>n</v>
      </c>
      <c r="CS24" s="59" t="str">
        <f>IF(AT24&gt;=3,"y","n")</f>
        <v>n</v>
      </c>
      <c r="CT24" s="69" t="str">
        <f>CHAR(34)&amp;A24&amp;CHAR(34)</f>
        <v>"[CAN] Quebec City"</v>
      </c>
      <c r="CU24" s="70" t="str">
        <f>CHAR(34)&amp;"rgn_"&amp;R24&amp;CHAR(34)</f>
        <v>"rgn_North America"</v>
      </c>
      <c r="CV24" s="48" t="str">
        <f>CHAR(34)&amp;D24&amp;CHAR(34)</f>
        <v>"https://upload.wikimedia.org/wikipedia/commons/thumb/3/3a/Flag_of_Quebec_City.svg/640px-Flag_of_Quebec_City.svg.png"</v>
      </c>
      <c r="CW24" s="48" t="str">
        <f>IF(CH24="y",CHAR(34)&amp;CH$1&amp;CHAR(34)&amp;",","")</f>
        <v/>
      </c>
      <c r="CX24" s="48" t="str">
        <f>IF(CI24="y",CHAR(34)&amp;CI$1&amp;CHAR(34)&amp;",","")</f>
        <v>"3Color",</v>
      </c>
      <c r="CY24" s="48" t="str">
        <f>IF(CJ24="y",CHAR(34)&amp;CJ$1&amp;CHAR(34)&amp;",","")</f>
        <v/>
      </c>
      <c r="CZ24" s="48" t="str">
        <f>IF(CK24="y",CHAR(34)&amp;CK$1&amp;CHAR(34)&amp;",","")</f>
        <v/>
      </c>
      <c r="DA24" s="48" t="str">
        <f>IF(Q24&gt;1,CHAR(34)&amp;"words2"&amp;CHAR(34)&amp;",","")</f>
        <v>"words2",</v>
      </c>
      <c r="DB24" s="48" t="str">
        <f>IF(Q24&gt;2,CHAR(34)&amp;"words3"&amp;CHAR(34)&amp;",","")</f>
        <v/>
      </c>
      <c r="DC24" s="48" t="str">
        <f>IF(Q24=2,CHAR(34)&amp;"exact2"&amp;CHAR(34)&amp;",","")</f>
        <v>"exact2",</v>
      </c>
      <c r="DD24" s="48" t="str">
        <f>IF(LEN(CHAR(34)&amp;"lets"&amp;LEN(SUBSTITUTE(SUBSTITUTE(IFERROR(TRIM(SUBSTITUTE(SUBSTITUTE(SUBSTITUTE(IFERROR(TRIM(SUBSTITUTE(A24,MID(A24,FIND("(",A24),FIND(")",A24)-FIND("(",A24)+1),"")),A24),"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",""),"-",""))&amp;CHAR(34)&amp;",")=9,CHAR(34)&amp;"lets"&amp;LEN(SUBSTITUTE(SUBSTITUTE(IFERROR(TRIM(SUBSTITUTE(SUBSTITUTE(SUBSTITUTE(IFERROR(TRIM(SUBSTITUTE(A24,MID(A24,FIND("(",A24),FIND(")",A24)-FIND("(",A24)+1),"")),A24),"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",""),"-",""))&amp;CHAR(34)&amp;",",CHAR(34)&amp;"lets0"&amp;LEN(SUBSTITUTE(SUBSTITUTE(IFERROR(TRIM(SUBSTITUTE(SUBSTITUTE(SUBSTITUTE(IFERROR(TRIM(SUBSTITUTE(A24,MID(A24,FIND("(",A24),FIND(")",A24)-FIND("(",A24)+1),"")),A24),"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f>
        <v>"lets10",</v>
      </c>
      <c r="DE24" s="48" t="str">
        <f>IFERROR(CHAR(34)&amp;"start"&amp;LEFT(TRIM(SUBSTITUTE(SUBSTITUTE(TRIM(SUBSTITUTE(SUBSTITUTE(A24, MID(A24, FIND("[", A24), FIND("]", A24) - FIND("[", A24) + 1), ""), "  ", " ")), MID(TRIM(SUBSTITUTE(SUBSTITUTE(A24, MID(A24, FIND("[", A24), FIND("]", A24) - FIND("[", A24) + 1), ""), "  ", " ")), FIND("[", TRIM(SUBSTITUTE(SUBSTITUTE(A24, MID(A24, FIND("[", A24), FIND("]", A24) - FIND("[", A24) + 1), ""), "  ", " "))), FIND("]", TRIM(SUBSTITUTE(SUBSTITUTE(A24, MID(A24, FIND("[", A24), FIND("]", A24) - FIND("[", A24) + 1), ""), "  ", " "))) - FIND("[", TRIM(SUBSTITUTE(SUBSTITUTE(A24, MID(A24, FIND("[", A24), FIND("]", A24) - FIND("[", A24) + 1), ""), "  ", " "))) + 1), ""), "  ", " ")),1)&amp;CHAR(34)&amp;",",CHAR(34)&amp;"start"&amp;IFERROR(LEFT(SUBSTITUTE(A24,"["&amp;MID(A24,FIND("[",A24)+1,FIND("]",A24)-FIND("[",A24)-1)&amp;"] ",""),1),LEFT(A24,1))&amp;CHAR(34)&amp;",")</f>
        <v>"startQ",</v>
      </c>
      <c r="DF24" s="48" t="str">
        <f>IFERROR(IF(SEARCH("tan",A24)&gt;0,CHAR(34)&amp;"withtn"&amp;CHAR(34)&amp;",",""),"")</f>
        <v/>
      </c>
      <c r="DG24" s="48" t="str">
        <f>IFERROR(IF(SEARCH("q",A24)&gt;0,CHAR(34)&amp;"with_q"&amp;CHAR(34)&amp;",",""),"")</f>
        <v>"with_q",</v>
      </c>
      <c r="DH24" s="48" t="str">
        <f>IFERROR(IF(SEARCH("v",A24)&gt;0,CHAR(34)&amp;"with_v"&amp;CHAR(34)&amp;",",""),"")</f>
        <v/>
      </c>
      <c r="DI24" s="48" t="str">
        <f>IFERROR(IF(SEARCH("w",A24)&gt;0,CHAR(34)&amp;"with_w"&amp;CHAR(34)&amp;",",""),"")</f>
        <v/>
      </c>
      <c r="DJ24" s="48" t="str">
        <f>IFERROR(IF(SEARCH("y",A24)&gt;0,CHAR(34)&amp;"with_y"&amp;CHAR(34)&amp;",",""),"")</f>
        <v>"with_y",</v>
      </c>
      <c r="DK24" s="48" t="str">
        <f>IFERROR(IF(SEARCH("z",A24)&gt;0,CHAR(34)&amp;"with_z"&amp;CHAR(34)&amp;",",""),"")</f>
        <v/>
      </c>
      <c r="DL24" s="48" t="str">
        <f>IF(CG24=2, CHAR(34) &amp; _xlfn.TEXTJOIN("", TRUE, _xlfn._xlws.SORT(HP24:HX24)) &amp; CHAR(34) &amp; ",", "")</f>
        <v/>
      </c>
      <c r="DM24" s="48" t="str" cm="1">
        <f t="array" ref="DM24">IF(CG24=3,CHAR(34) &amp; _xlfn.TEXTJOIN("", TRUE, RIGHT(HP24:HX24, 2)) &amp; CHAR(34) &amp; ",", "")</f>
        <v>"LUELHI",</v>
      </c>
      <c r="DN24" s="48" t="str">
        <f>IF(AND(ISNUMBER(SEARCH("18", O24)), ISERROR(SEARCH("1918", O24)), ISERROR(SEARCH("2018", O24))), CHAR(34) &amp; "year18" &amp; CHAR(34) &amp; ",", "")</f>
        <v/>
      </c>
      <c r="DO24" s="48" t="str">
        <f>IF(AND(ISNUMBER(SEARCH("19", O24)), ISERROR(SEARCH("1819", O24)),  ISERROR(SEARCH("1219", O24)),ISERROR(SEARCH("1119", O24)),ISERROR(SEARCH("1190", O24)),ISERROR(SEARCH("2019", O24))), CHAR(34) &amp; "year19" &amp; CHAR(34) &amp; ",", "")</f>
        <v>"year19",</v>
      </c>
      <c r="DP24" s="6" t="str">
        <f>IF(AND(ISNUMBER(SEARCH("20", O24)), ISERROR(SEARCH("1920", O24))), CHAR(34)&amp;"year00"&amp;CHAR(34)&amp;",", "")</f>
        <v/>
      </c>
      <c r="DQ24" s="6" t="str">
        <f>IF(CC24="y",CHAR(34)&amp;"soviet"&amp;CHAR(34)&amp;",","")</f>
        <v/>
      </c>
      <c r="DR24" s="6" t="str">
        <f>IF(BY24="y",CHAR(34)&amp;"dgband"&amp;CHAR(34)&amp;",","")</f>
        <v/>
      </c>
      <c r="DS24" s="6" t="str">
        <f>IF(W24="y",IF(AND(V24="n",BY24&lt;&gt;"y"),CHAR(34)&amp;"allver"&amp;CHAR(34)&amp;",",""),"")</f>
        <v/>
      </c>
      <c r="DT24" s="6" t="str">
        <f>IF(V24="y",IF(AND(W24="n",BY24&lt;&gt;"y"),CHAR(34)&amp;"allhor"&amp;CHAR(34)&amp;",",""),"")</f>
        <v/>
      </c>
      <c r="DU24" s="6" t="str">
        <f>IF(BY24="y",IF(AND(W24="n",V24="n"),CHAR(34)&amp;"alldia"&amp;CHAR(34)&amp;",",""),"")</f>
        <v/>
      </c>
      <c r="DV24" s="48" t="str">
        <f>IF(IA24&lt;&gt;"",(IF(IA24="y",CHAR(34)&amp;"largec"&amp;CHAR(34)&amp;",",CHAR(34)&amp;"smallc"&amp;CHAR(34)&amp;",")),"")</f>
        <v/>
      </c>
      <c r="DW24" s="48" t="str">
        <f>IF(CL24="y",CHAR(34)&amp;CL$1&amp;CHAR(34)&amp;",","")</f>
        <v>"NoBand",</v>
      </c>
      <c r="DX24" s="48" t="str">
        <f>IF(CM24="y",CHAR(34)&amp;CM$1&amp;CHAR(34)&amp;",","")</f>
        <v/>
      </c>
      <c r="DY24" s="48" t="str">
        <f>IF(CN24="y",CHAR(34)&amp;CN$1&amp;CHAR(34)&amp;",","")</f>
        <v/>
      </c>
      <c r="DZ24" s="48" t="str">
        <f>IF(CO24="y",CHAR(34)&amp;CO$1&amp;CHAR(34)&amp;",","")</f>
        <v/>
      </c>
      <c r="EA24" s="48" t="str">
        <f>IF(T24="y",CHAR(34)&amp;T$1&amp;CHAR(34)&amp;",","")</f>
        <v/>
      </c>
      <c r="EB24" s="48" t="str">
        <f>IF(U24="y",CHAR(34)&amp;U$1&amp;CHAR(34)&amp;",","")</f>
        <v/>
      </c>
      <c r="EC24" s="48" t="str">
        <f>IF(V24="y",CHAR(34)&amp;V$1&amp;CHAR(34)&amp;",","")</f>
        <v>"Horizo",</v>
      </c>
      <c r="ED24" s="48" t="str">
        <f>IF(W24="y",CHAR(34)&amp;W$1&amp;CHAR(34)&amp;",","")</f>
        <v>"Vertic",</v>
      </c>
      <c r="EE24" s="48" t="str">
        <f>IF(X24="y",CHAR(34)&amp;X$1&amp;CHAR(34)&amp;",","")</f>
        <v>"Circle",</v>
      </c>
      <c r="EF24" s="48" t="str">
        <f>IF(AND(Y24&lt;&gt;"n",Y24&lt;&gt;""),CHAR(34)&amp;Y$1&amp;CHAR(34)&amp;",","")</f>
        <v/>
      </c>
      <c r="EG24" s="48" t="str">
        <f>IF(Z24="y",CHAR(34)&amp;Z$1&amp;CHAR(34)&amp;",","")</f>
        <v/>
      </c>
      <c r="EH24" s="48" t="str">
        <f>IF(AA24="y",CHAR(34)&amp;AA$1&amp;CHAR(34)&amp;",","")</f>
        <v/>
      </c>
      <c r="EI24" s="48" t="str">
        <f>IF(AB24="y",CHAR(34)&amp;AB$1&amp;CHAR(34)&amp;",","")</f>
        <v/>
      </c>
      <c r="EJ24" s="48" t="str">
        <f>IF(AC24="y",CHAR(34)&amp;AC$1&amp;CHAR(34)&amp;",","")</f>
        <v/>
      </c>
      <c r="EK24" s="48" t="str">
        <f>IF(AD24="y",CHAR(34)&amp;AD$1&amp;CHAR(34)&amp;",","")</f>
        <v/>
      </c>
      <c r="EL24" s="48" t="str">
        <f>IF(AE24="y",CHAR(34)&amp;AE$1&amp;CHAR(34)&amp;",","")</f>
        <v/>
      </c>
      <c r="EM24" s="48" t="str">
        <f>IF(AF24="y",CHAR(34)&amp;AF$1&amp;CHAR(34)&amp;",","")</f>
        <v/>
      </c>
      <c r="EN24" s="48" t="str">
        <f>IF(AG24="y",CHAR(34)&amp;AG$1&amp;CHAR(34)&amp;",","")</f>
        <v>"Unequa",</v>
      </c>
      <c r="EO24" s="48" t="str">
        <f>IF(AH24="y",CHAR(34)&amp;AH$1&amp;CHAR(34)&amp;",","")</f>
        <v>"Center",</v>
      </c>
      <c r="EP24" s="48" t="str">
        <f>IF(AI24="y",CHAR(34)&amp;AI$1&amp;CHAR(34)&amp;",","")</f>
        <v/>
      </c>
      <c r="EQ24" s="48" t="str">
        <f>IF(AJ24="y",CHAR(34)&amp;AJ$1&amp;CHAR(34)&amp;",","")</f>
        <v/>
      </c>
      <c r="ER24" s="48" t="str">
        <f>IF(AK24="y",CHAR(34)&amp;AK$1&amp;CHAR(34)&amp;",","")</f>
        <v/>
      </c>
      <c r="ES24" s="48" t="str">
        <f>IF(AL24="y",CHAR(34)&amp;AL$1&amp;CHAR(34)&amp;",","")</f>
        <v/>
      </c>
      <c r="ET24" s="48" t="str">
        <f>IF(AM24="y",CHAR(34)&amp;AM$1&amp;CHAR(34)&amp;",","")</f>
        <v/>
      </c>
      <c r="EU24" s="48" t="str">
        <f>IF(AN24="y",CHAR(34)&amp;AN$1&amp;CHAR(34)&amp;",","")</f>
        <v/>
      </c>
      <c r="EV24" s="48" t="str">
        <f>IF(AO24="y",CHAR(34)&amp;AO$1&amp;CHAR(34)&amp;",","")</f>
        <v/>
      </c>
      <c r="EW24" s="48" t="str">
        <f>IF(AP24="y",CHAR(34)&amp;AP$1&amp;CHAR(34)&amp;",","")</f>
        <v>"Ships!",</v>
      </c>
      <c r="EX24" s="48" t="str">
        <f>IF(AQ24="y",CHAR(34)&amp;AQ$1&amp;CHAR(34)&amp;",","")</f>
        <v/>
      </c>
      <c r="EY24" s="48" t="str">
        <f>IF(AR24="y",CHAR(34)&amp;AR$1&amp;CHAR(34)&amp;",","")</f>
        <v/>
      </c>
      <c r="EZ24" s="48" t="str">
        <f>IF(AS24="y",CHAR(34)&amp;AS$1&amp;CHAR(34)&amp;",","")</f>
        <v/>
      </c>
      <c r="FA24" s="48" t="str">
        <f>IF(AT24&gt;0,CHAR(34)&amp;"sta"&amp;AZ24&amp;CHAR(34)&amp;",","")</f>
        <v/>
      </c>
      <c r="FB24" s="48" t="str">
        <f>IF(AND(AT24&gt;0,BA24&lt;&gt;""),CHAR(34)&amp;"sta"&amp;BA24&amp;CHAR(34)&amp;",","")</f>
        <v/>
      </c>
      <c r="FC24" s="48" t="str">
        <f>IF(AND(AT24&gt;0,BB24&lt;&gt;""),CHAR(34)&amp;"sta"&amp;BB24&amp;CHAR(34)&amp;",","")</f>
        <v/>
      </c>
      <c r="FD24" s="48" t="str">
        <f>IF(BV24="n",CHAR(34)&amp;"tcWHYE"&amp;CHAR(34)&amp;",",IF(BV24="y",CHAR(34)&amp;FD$1&amp;CHAR(34)&amp;",",""))</f>
        <v/>
      </c>
      <c r="FE24" s="48" t="str">
        <f>IF(COUNTIF(BL24:BT24,"BLU")=0,CHAR(34)&amp;"NO_BLU"&amp;CHAR(34)&amp;",", "")</f>
        <v/>
      </c>
      <c r="FF24" s="48" t="str">
        <f>IF(COUNTIF(BL24:BT24,"WHI")=0,CHAR(34)&amp;"NO_WHI"&amp;CHAR(34)&amp;",", "")</f>
        <v/>
      </c>
      <c r="FG24" s="48" t="str">
        <f>IF(COUNTIF(BL24:BT24,"RED")=0,CHAR(34)&amp;"NO_RED"&amp;CHAR(34)&amp;",", "")</f>
        <v>"NO_RED",</v>
      </c>
      <c r="FH24" s="48" t="str">
        <f>IF(COUNTIF(BL24:BS24,"GRE")=0,CHAR(34)&amp;"NO_GRE"&amp;CHAR(34)&amp;",", "")</f>
        <v>"NO_GRE",</v>
      </c>
      <c r="FI24" s="48" t="str">
        <f>IF(COUNTIF(BL24:BT24,"YEL")=0,CHAR(34)&amp;"NO_YEL"&amp;CHAR(34)&amp;",", "")</f>
        <v/>
      </c>
      <c r="FJ24" s="48" t="str">
        <f>IF(COUNTIF(BL24:BT24,"BLA")=0,CHAR(34)&amp;"NO_BLA"&amp;CHAR(34)&amp;",", "")</f>
        <v>"NO_BLA",</v>
      </c>
      <c r="FK24" s="48" t="str">
        <f>IF(AND(FH24&lt;&gt;"",FF24&lt;&gt;""),CHAR(34)&amp;"WHGRNO"&amp;CHAR(34)&amp;",","")</f>
        <v/>
      </c>
      <c r="FL24" s="48" t="str">
        <f>IF(AND(FI24&lt;&gt;"",FF24&lt;&gt;""),CHAR(34)&amp;"WHYENO"&amp;CHAR(34)&amp;",","")</f>
        <v/>
      </c>
      <c r="FM24" s="48" t="str">
        <f>IF(AND(FJ24&lt;&gt;"",FF24&lt;&gt;""),CHAR(34)&amp;"BAWHNO"&amp;CHAR(34)&amp;",","")</f>
        <v/>
      </c>
      <c r="FN24" s="48" t="str">
        <f>IF(AND(FE24&lt;&gt;"",FF24&lt;&gt;""),CHAR(34)&amp;"BLWHNO"&amp;CHAR(34)&amp;",","")</f>
        <v/>
      </c>
      <c r="FO24" s="48" t="str">
        <f>IF(AND(FE24&lt;&gt;"",FG24&lt;&gt;""),CHAR(34)&amp;"BLRENO"&amp;CHAR(34)&amp;",","")</f>
        <v/>
      </c>
      <c r="FP24" s="48" t="str">
        <f>IF(AND(FF24&lt;&gt;"",FF24&lt;&gt;""),CHAR(34)&amp;"WHRENO"&amp;CHAR(34)&amp;",","")</f>
        <v/>
      </c>
      <c r="FQ24" s="48" t="str">
        <f>IF(LEN(BF24)=3,CHAR(34)&amp;"001"&amp;BF24&amp;CHAR(34)&amp;",","")</f>
        <v/>
      </c>
      <c r="FR24" s="48" t="str">
        <f>IF(LEN(BG24)=3,CHAR(34)&amp;"002"&amp;BG24&amp;CHAR(34)&amp;",","")</f>
        <v/>
      </c>
      <c r="FS24" s="48" t="str">
        <f>IF(LEN(BH24)=3,CHAR(34)&amp;"003"&amp;BH24&amp;CHAR(34)&amp;",","")</f>
        <v/>
      </c>
      <c r="FT24" s="48" t="str">
        <f>CHAR(34)&amp;"myr"&amp;BD24&amp;CHAR(34)&amp;","</f>
        <v>"myrBLU",</v>
      </c>
      <c r="FU24" s="48" t="str">
        <f>IF(AY24="y",CHAR(34)&amp;"island"&amp;CHAR(34)&amp;",","")</f>
        <v/>
      </c>
      <c r="FV24" s="48" t="str">
        <f>IF(BZ24="y",CHAR(34)&amp;"landlo"&amp;CHAR(34)&amp;",","")</f>
        <v/>
      </c>
      <c r="FW24" s="48" t="str">
        <f>IF(CA24="y",CHAR(34)&amp;"eunion"&amp;CHAR(34)&amp;",","")</f>
        <v/>
      </c>
      <c r="FX24" s="48" t="str">
        <f>SUBSTITUTE(IFERROR(SEARCH("[",A24),IFERROR(IF(AND(CA24&lt;&gt;"y",SEARCH("Europe",R24)&gt;0),CHAR(34)&amp;"noeuni"&amp;CHAR(34)&amp;",",""),"")),"1","")</f>
        <v/>
      </c>
      <c r="FY24" s="48" t="str">
        <f>IFERROR(IF(SEARCH("Arabic",CB24)&gt;0,CHAR(34)&amp;"arabic"&amp;CHAR(34)&amp;",",""),"")</f>
        <v/>
      </c>
      <c r="FZ24" s="48" t="str">
        <f>IFERROR(IF(SEARCH("English",CB24)&gt;0,CHAR(34)&amp;"englis"&amp;CHAR(34)&amp;",",""),"")</f>
        <v/>
      </c>
      <c r="GA24" s="48" t="str">
        <f>IFERROR(IF(SEARCH("French",CB24)&gt;0,CHAR(34)&amp;"french"&amp;CHAR(34)&amp;",",""),"")</f>
        <v/>
      </c>
      <c r="GB24" s="48" t="str">
        <f>IFERROR(IF(SEARCH("Spanish",CB24)&gt;0,CHAR(34)&amp;"spanis"&amp;CHAR(34)&amp;",",""),"")</f>
        <v/>
      </c>
      <c r="GC24" s="48" t="str">
        <f>IFERROR(IF(SEARCH("Portuguese",CB24)&gt;0,CHAR(34)&amp;"portug"&amp;CHAR(34)&amp;",",""),"")</f>
        <v/>
      </c>
      <c r="GD24" s="48" t="str">
        <f>IFERROR(IF(SEARCH("German",CB24)&gt;0,CHAR(34)&amp;"german"&amp;CHAR(34)&amp;",",""),"")</f>
        <v/>
      </c>
      <c r="GE24" s="48" t="str">
        <f>IFERROR(IF(SEARCH("Dutch",CB24)&gt;0,CHAR(34)&amp;"dutchs"&amp;CHAR(34)&amp;",",""),"")</f>
        <v/>
      </c>
      <c r="GF24" s="48" t="str">
        <f>IFERROR(IF(SEARCH("Historical",AU24)&gt;0,CHAR(34)&amp;"histor"&amp;CHAR(34)&amp;",",""),"")</f>
        <v/>
      </c>
      <c r="GG24" s="48" t="str">
        <f>IF(BU24="y",CHAR(34)&amp;"unjack"&amp;CHAR(34)&amp;",","")</f>
        <v/>
      </c>
      <c r="GH24" s="48" t="str">
        <f>IF(CD24=1,CHAR(34)&amp;"southc"&amp;CHAR(34)&amp;",","")</f>
        <v/>
      </c>
      <c r="GI24" s="48" t="str">
        <f>IF(CE24=1,CHAR(34)&amp;"hasmap"&amp;CHAR(34)&amp;",","")</f>
        <v/>
      </c>
      <c r="GJ24" s="48" t="str">
        <f>IF(CP24="y",CHAR(34)&amp;CP$1&amp;CHAR(34)&amp;",","")</f>
        <v>"NoStar",</v>
      </c>
      <c r="GK24" s="48" t="str">
        <f>IF(GJ24="",CHAR(34)&amp;"HasSta"&amp;CHAR(34)&amp;",","")</f>
        <v/>
      </c>
      <c r="GL24" s="48" t="str">
        <f>IF(CQ24="y",CHAR(34)&amp;CQ$1&amp;CHAR(34)&amp;",","")</f>
        <v/>
      </c>
      <c r="GM24" s="48" t="str">
        <f>IF(CR24="y",CHAR(34)&amp;CR$1&amp;CHAR(34)&amp;",","")</f>
        <v/>
      </c>
      <c r="GN24" s="48" t="str">
        <f>IF(CS24="y",CHAR(34)&amp;CS$1&amp;CHAR(34)&amp;",","")</f>
        <v/>
      </c>
      <c r="GP24" s="48" t="str">
        <f>CHAR(34)&amp;AU24&amp;CHAR(34)</f>
        <v>"City"</v>
      </c>
      <c r="GS24" s="48" t="str">
        <f>SUBSTITUTE("["&amp;_xlfn.CONCAT(CW24:GN24)&amp;"]",",]","]")</f>
        <v>["3Color","words2","exact2","lets10","startQ","with_q","with_y","LUELHI","year19","NoBand","Horizo","Vertic","Circle","Unequa","Center","Ships!","NO_RED","NO_GRE","NO_BLA","myrBLU","NoStar"]</v>
      </c>
      <c r="GT24" s="48" t="str">
        <f>IF(BL24&lt;&gt;"",CHAR(34)&amp;"cl_"&amp;BL24&amp;CHAR(34)&amp;",","")</f>
        <v/>
      </c>
      <c r="GU24" s="48" t="str">
        <f>IF(BM24&lt;&gt;"",CHAR(34)&amp;"cl_"&amp;BM24&amp;CHAR(34)&amp;",","")</f>
        <v>"cl_BLU",</v>
      </c>
      <c r="GV24" s="48" t="str">
        <f>IF(BN24&lt;&gt;"",CHAR(34)&amp;"cl_"&amp;BN24&amp;CHAR(34)&amp;",","")</f>
        <v/>
      </c>
      <c r="GW24" s="48" t="str">
        <f>IF(BO24&lt;&gt;"",CHAR(34)&amp;"cl_"&amp;BO24&amp;CHAR(34)&amp;",","")</f>
        <v/>
      </c>
      <c r="GX24" s="48" t="str">
        <f>IF(BP24&lt;&gt;"",CHAR(34)&amp;"cl_"&amp;BP24&amp;CHAR(34)&amp;",","")</f>
        <v>"cl_YEL",</v>
      </c>
      <c r="GY24" s="48" t="str">
        <f>IF(BQ24&lt;&gt;"",CHAR(34)&amp;"cl_"&amp;BQ24&amp;CHAR(34)&amp;",","")</f>
        <v/>
      </c>
      <c r="GZ24" s="48" t="str">
        <f>IF(BR24&lt;&gt;"",CHAR(34)&amp;"cl_"&amp;BR24&amp;CHAR(34)&amp;",","")</f>
        <v/>
      </c>
      <c r="HA24" s="48" t="str">
        <f>IF(BS24&lt;&gt;"",CHAR(34)&amp;"cl_"&amp;BS24&amp;CHAR(34)&amp;",","")</f>
        <v/>
      </c>
      <c r="HB24" s="48" t="str">
        <f>IF(BT24&lt;&gt;"",CHAR(34)&amp;"cl_"&amp;BT24&amp;CHAR(34)&amp;",","")</f>
        <v>"cl_WHI",</v>
      </c>
      <c r="HC24" s="48" t="str">
        <f>SUBSTITUTE("["&amp;_xlfn.CONCAT(GT24:HB24)&amp;"]",",]","]")</f>
        <v>["cl_BLU","cl_YEL","cl_WHI"]</v>
      </c>
      <c r="HE24" s="71"/>
      <c r="HF24" s="72" t="str">
        <f>"{couname:"&amp;CT24&amp;(IF(HK24&lt;&gt;"",",subtype:"&amp;CHAR(34)&amp;HK24&amp;CHAR(34),""))&amp;",year:"&amp;HJ24&amp;",region:"&amp;CU24&amp;",Colors:"&amp;HC24&amp;",Items:"&amp;GS24&amp;",Flag:"&amp;CV24&amp;",HDFlag:"&amp;CHAR(34)&amp;E24&amp;CHAR(34)&amp;",type:"&amp;GP24&amp;", describe: "&amp;HH24&amp;", isnew:"&amp;CHAR(34)&amp;F24&amp;CHAR(34)&amp;", links: "&amp;HL24&amp;"},"</f>
        <v>{couname:"[CAN] Quebec City",year:"1987",region:"rgn_North America",Colors:["cl_BLU","cl_YEL","cl_WHI"],Items:["3Color","words2","exact2","lets10","startQ","with_q","with_y","LUELHI","year19","NoBand","Horizo","Vertic","Circle","Unequa","Center","Ships!","NO_RED","NO_GRE","NO_BLA","myrBLU","NoStar"],Flag:"https://upload.wikimedia.org/wikipedia/commons/thumb/3/3a/Flag_of_Quebec_City.svg/640px-Flag_of_Quebec_City.svg.png",HDFlag:"https://upload.wikimedia.org/wikipedia/commons/thumb/3/3a/Flag_of_Quebec_City.svg/1280px-Flag_of_Quebec_City.svg.png",type:"City", describe: "\nAn azure background with a white border (crenelated) and a gold ship in the center.", isnew:".", links: "https://en.m.wikipedia.org/wiki/Flag_of_Quebec_City"},</v>
      </c>
      <c r="HG24" s="73" t="str">
        <f>"{couname:"&amp;CT24&amp;(IF(HK24&lt;&gt;"",",subtype:"&amp;CHAR(34)&amp;HK24&amp;CHAR(34),""))&amp;",year:"&amp;HJ24&amp;",region:"&amp;CU24&amp;",Colors:"&amp;HC24&amp;",Items:"&amp;GS24&amp;",Flag:"&amp;CV24&amp;",HDFlag:"&amp;CHAR(34)&amp;E24&amp;CHAR(34)&amp;",type:"&amp;GP24&amp;", describe: "&amp;HI24&amp;", links: "&amp;HL24&amp;"},"</f>
        <v>{couname:"[CAN] Quebec City",year:"1987",region:"rgn_North America",Colors:["cl_BLU","cl_YEL","cl_WHI"],Items:["3Color","words2","exact2","lets10","startQ","with_q","with_y","LUELHI","year19","NoBand","Horizo","Vertic","Circle","Unequa","Center","Ships!","NO_RED","NO_GRE","NO_BLA","myrBLU","NoStar"],Flag:"https://upload.wikimedia.org/wikipedia/commons/thumb/3/3a/Flag_of_Quebec_City.svg/640px-Flag_of_Quebec_City.svg.png",HDFlag:"https://upload.wikimedia.org/wikipedia/commons/thumb/3/3a/Flag_of_Quebec_City.svg/1280px-Flag_of_Quebec_City.svg.png",type:"City", describe: "\nAn azure background with a white border (crenelated) and a gold ship in the center.", links: "https://en.m.wikipedia.org/wiki/Flag_of_Quebec_City"},</v>
      </c>
      <c r="HH24" s="48" t="str">
        <f>IF(P24&lt;&gt;"",CHAR(34)&amp;"\n"&amp;P24&amp;CHAR(34),CHAR(34)&amp;CHAR(34))</f>
        <v>"\nAn azure background with a white border (crenelated) and a gold ship in the center."</v>
      </c>
      <c r="HI24" s="48" t="str">
        <f>IF(J24=0,CHAR(34)&amp;CHAR(34),HH24)</f>
        <v>"\nAn azure background with a white border (crenelated) and a gold ship in the center."</v>
      </c>
      <c r="HJ24" s="48" t="str">
        <f>CHAR(34)&amp;O24&amp;CHAR(34)</f>
        <v>"1987"</v>
      </c>
      <c r="HL24" s="48" t="str">
        <f>CHAR(34)&amp;I24&amp;CHAR(34)</f>
        <v>"https://en.m.wikipedia.org/wiki/Flag_of_Quebec_City"</v>
      </c>
      <c r="HM24" s="72"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{"couname":"[CAN] Quebec City","subtype":"[CAN] Quebec","year":"1987","region":"rgn_North America","Colors":["cl_BLU","cl_YEL","cl_WHI"],"Items":["3Color","words2","exact2","lets10","startQ","with_q","with_y","LUELHI","year19","NoBand","Horizo","Vertic","Circle","Unequa","Center","Ships!","NO_RED","NO_GRE","NO_BLA","myrBLU","NoStar"],"Flag":"https://upload.wikimedia.org/wikipedia/commons/thumb/3/3a/Flag_of_Quebec_City.svg/640px-Flag_of_Quebec_City.svg.png","HDFlag":"https://upload.wikimedia.org/wikipedia/commons/thumb/3/3a/Flag_of_Quebec_City.svg/1280px-Flag_of_Quebec_City.svg.png","type":"City", "describe": "\nAn azure background with a white border (crenelated) and a gold ship in the center.", "isnew": ".", "links": "https://en.m.wikipedia.org/wiki/Flag_of_Quebec_City"},</v>
      </c>
      <c r="HN24" s="74"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{"couname":"[CAN] Quebec City","subtype":"[CAN] Quebec","year":"1987","region":"rgn_North America","Colors":["cl_BLU","cl_YEL","cl_WHI"],"Items":["3Color","words2","exact2","lets10","startQ","with_q","with_y","LUELHI","year19","NoBand","Horizo","Vertic","Circle","Unequa","Center","Ships!","NO_RED","NO_GRE","NO_BLA","myrBLU","NoStar"],"Flag":"https://upload.wikimedia.org/wikipedia/commons/thumb/3/3a/Flag_of_Quebec_City.svg/640px-Flag_of_Quebec_City.svg.png","HDFlag":"https://upload.wikimedia.org/wikipedia/commons/thumb/3/3a/Flag_of_Quebec_City.svg/1280px-Flag_of_Quebec_City.svg.png","type":"City", "describe": "\nAn azure background with a white border (crenelated) and a gold ship in the center.", "isnew": ".", "links": "https://en.m.wikipedia.org/wiki/Flag_of_Quebec_City"},</v>
      </c>
      <c r="HO24" s="75">
        <v>45583</v>
      </c>
      <c r="HP24" s="48" t="str" cm="1">
        <f t="array" ref="HP24">IF(_xlfn.TEXTJOIN(", ", TRUE, IF(ISNUMBER(SEARCH("BLA", BL24:BT24)), COLUMN(BL24:BT24) - COLUMN(BL24) + 1, ""))&lt;&gt;"","BLA","")</f>
        <v/>
      </c>
      <c r="HQ24" s="48" t="str" cm="1">
        <f t="array" ref="HQ24">IF(_xlfn.TEXTJOIN(", ", TRUE, IF(ISNUMBER(SEARCH("BLU", BL24:BT24)), COLUMN(BL24:BT24) - COLUMN(BL24) + 1, ""))&lt;&gt;"","BLU","")</f>
        <v>BLU</v>
      </c>
      <c r="HR24" s="48" t="str" cm="1">
        <f t="array" ref="HR24">IF(_xlfn.TEXTJOIN(", ", TRUE, IF(ISNUMBER(SEARCH("GRE", BL24:BT24)), COLUMN(BL24:BT24) - COLUMN(BL24) + 1, ""))&lt;&gt;"","GRE","")</f>
        <v/>
      </c>
      <c r="HS24" s="48" t="str" cm="1">
        <f t="array" ref="HS24">IF(_xlfn.TEXTJOIN(", ", TRUE, IF(ISNUMBER(SEARCH("RED", BL24:BT24)), COLUMN(BL24:BT24) - COLUMN(BL24) + 1, ""))&lt;&gt;"","RED","")</f>
        <v/>
      </c>
      <c r="HT24" s="48" t="str" cm="1">
        <f t="array" ref="HT24">IF(_xlfn.TEXTJOIN(", ", TRUE, IF(ISNUMBER(SEARCH("YEL", BL24:BT24)), COLUMN(BL24:BT24) - COLUMN(BL24) + 1, ""))&lt;&gt;"","YEL","")</f>
        <v>YEL</v>
      </c>
      <c r="HU24" s="48" t="str" cm="1">
        <f t="array" ref="HU24">IF(_xlfn.TEXTJOIN(", ", TRUE, IF(ISNUMBER(SEARCH("ORA", BL24:BT24)), COLUMN(BL24:BT24) - COLUMN(BL24) + 1, ""))&lt;&gt;"","ORA","")</f>
        <v/>
      </c>
      <c r="HV24" s="48" t="str" cm="1">
        <f t="array" ref="HV24">IF(_xlfn.TEXTJOIN(", ", TRUE, IF(ISNUMBER(SEARCH("BRO", BL24:BT24)), COLUMN(BL24:BT24) - COLUMN(BL24) + 1, ""))&lt;&gt;"","BRO","")</f>
        <v/>
      </c>
      <c r="HW24" s="48" t="str" cm="1">
        <f t="array" ref="HW24">IF(_xlfn.TEXTJOIN(", ", TRUE, IF(ISNUMBER(SEARCH("PUR", BL24:BT24)), COLUMN(BL24:BT24) - COLUMN(BL24) + 1, ""))&lt;&gt;"","PUR","")</f>
        <v/>
      </c>
      <c r="HX24" s="48" t="str" cm="1">
        <f t="array" ref="HX24">IF(_xlfn.TEXTJOIN(", ", TRUE, IF(ISNUMBER(SEARCH("WHI", BL24:BT24)), COLUMN(BL24:BT24) - COLUMN(BL24) + 1, ""))&lt;&gt;"","WHI","")</f>
        <v>WHI</v>
      </c>
      <c r="HY24" s="76"/>
      <c r="HZ24" s="76"/>
      <c r="IA24" s="6"/>
      <c r="IB24" s="6"/>
      <c r="IC24" s="77"/>
      <c r="ID24" s="77"/>
      <c r="IE24" s="77"/>
      <c r="IF24" s="77"/>
      <c r="IG24" s="77"/>
      <c r="IH24" s="77"/>
      <c r="II24" s="77"/>
      <c r="IJ24" s="77"/>
      <c r="IK24" s="77"/>
      <c r="IL24" s="48">
        <f>SUM(IC24:IK24)</f>
        <v>0</v>
      </c>
      <c r="IM24" s="45">
        <f>COUNTIF(IC24:IK24,"&gt;0")-CG24</f>
        <v>-3</v>
      </c>
      <c r="IN24" s="78" t="str">
        <f>"http://mkweb.bcgsc.ca/color-summarizer/?url="&amp;D24&amp;"&amp;precision=low&amp;num_clusters="&amp;CG24&amp;"&amp;text=1"</f>
        <v>http://mkweb.bcgsc.ca/color-summarizer/?url=https://upload.wikimedia.org/wikipedia/commons/thumb/3/3a/Flag_of_Quebec_City.svg/640px-Flag_of_Quebec_City.svg.png&amp;precision=low&amp;num_clusters=3&amp;text=1</v>
      </c>
      <c r="IO24" s="48" t="str">
        <f>IF(HP24&lt;&gt;"",CHAR(34)&amp;"black"&amp;CHAR(34),"")</f>
        <v/>
      </c>
      <c r="IP24" s="48" t="str">
        <f>IF(HQ24&lt;&gt;"",CHAR(34)&amp;"blue"&amp;CHAR(34),"")</f>
        <v>"blue"</v>
      </c>
      <c r="IQ24" s="48" t="str">
        <f>IF(HR24&lt;&gt;"",CHAR(34)&amp;"green"&amp;CHAR(34),"")</f>
        <v/>
      </c>
      <c r="IR24" s="48" t="str">
        <f>IF(HS24&lt;&gt;"",CHAR(34)&amp;"red"&amp;CHAR(34),"")</f>
        <v/>
      </c>
      <c r="IS24" s="48" t="str">
        <f>IF(HT24&lt;&gt;"",CHAR(34)&amp;"yellow"&amp;CHAR(34),"")</f>
        <v>"yellow"</v>
      </c>
      <c r="IT24" s="48" t="str">
        <f>IF(HU24&lt;&gt;"",CHAR(34)&amp;"orange"&amp;CHAR(34),"")</f>
        <v/>
      </c>
      <c r="IU24" s="48" t="str">
        <f>IF(HV24&lt;&gt;"",CHAR(34)&amp;"brown"&amp;CHAR(34),"")</f>
        <v/>
      </c>
      <c r="IV24" s="48" t="str">
        <f>IF(HW24&lt;&gt;"",CHAR(34)&amp;"purple"&amp;CHAR(34),"")</f>
        <v/>
      </c>
      <c r="IW24" s="48" t="str">
        <f>IF(HX24&lt;&gt;"",CHAR(34)&amp;"white"&amp;CHAR(34),"")</f>
        <v>"white"</v>
      </c>
      <c r="IX24" s="48" t="str">
        <f>"{"&amp;CHAR(34)&amp;"url"&amp;CHAR(34)&amp;":"&amp;CHAR(34)&amp;IN24&amp;CHAR(34)&amp;","&amp;CHAR(34)&amp;"name"&amp;CHAR(34)&amp;":"&amp;CHAR(34)&amp;A24&amp;CHAR(34)&amp;"},"</f>
        <v>{"url":"http://mkweb.bcgsc.ca/color-summarizer/?url=https://upload.wikimedia.org/wikipedia/commons/thumb/3/3a/Flag_of_Quebec_City.svg/640px-Flag_of_Quebec_City.svg.png&amp;precision=low&amp;num_clusters=3&amp;text=1","name":"[CAN] Quebec City"},</v>
      </c>
      <c r="IY24" s="48">
        <v>958</v>
      </c>
    </row>
    <row r="25" spans="1:259" s="48" customFormat="1" ht="38.4" customHeight="1" thickBot="1" x14ac:dyDescent="0.35">
      <c r="A25" s="97" t="s">
        <v>1889</v>
      </c>
      <c r="B25" s="40" t="e" vm="44">
        <v>#VALUE!</v>
      </c>
      <c r="C25" s="41">
        <v>3</v>
      </c>
      <c r="D25" s="42" t="s">
        <v>1890</v>
      </c>
      <c r="E25" s="43" t="s">
        <v>1891</v>
      </c>
      <c r="F25" s="44" t="s">
        <v>163</v>
      </c>
      <c r="G25" s="45">
        <f>COUNTIF($A$1:$A$8323,A25)</f>
        <v>1</v>
      </c>
      <c r="H25" s="46" t="s">
        <v>1777</v>
      </c>
      <c r="I25" s="47" t="s">
        <v>1892</v>
      </c>
      <c r="J25" s="48" t="str">
        <f>""</f>
        <v/>
      </c>
      <c r="K25" s="49"/>
      <c r="L25" s="50"/>
      <c r="M25" s="50"/>
      <c r="N25" s="51" t="s">
        <v>231</v>
      </c>
      <c r="O25" s="52">
        <v>1983</v>
      </c>
      <c r="P25" s="53" t="s">
        <v>1893</v>
      </c>
      <c r="Q25" s="54">
        <v>1</v>
      </c>
      <c r="R25" s="55" t="s">
        <v>231</v>
      </c>
      <c r="S25" s="56">
        <v>11</v>
      </c>
      <c r="T25" s="57" t="s">
        <v>165</v>
      </c>
      <c r="U25" s="58" t="s">
        <v>164</v>
      </c>
      <c r="V25" s="58" t="s">
        <v>165</v>
      </c>
      <c r="W25" s="58" t="s">
        <v>164</v>
      </c>
      <c r="X25" s="58" t="s">
        <v>164</v>
      </c>
      <c r="Y25" s="58" t="s">
        <v>164</v>
      </c>
      <c r="Z25" s="58" t="s">
        <v>165</v>
      </c>
      <c r="AA25" s="58" t="s">
        <v>164</v>
      </c>
      <c r="AB25" s="58" t="s">
        <v>164</v>
      </c>
      <c r="AC25" s="58" t="s">
        <v>165</v>
      </c>
      <c r="AD25" s="58" t="s">
        <v>164</v>
      </c>
      <c r="AE25" s="58" t="s">
        <v>164</v>
      </c>
      <c r="AF25" s="59" t="s">
        <v>165</v>
      </c>
      <c r="AG25" s="59" t="s">
        <v>165</v>
      </c>
      <c r="AH25" s="59" t="s">
        <v>164</v>
      </c>
      <c r="AI25" s="59" t="s">
        <v>164</v>
      </c>
      <c r="AJ25" s="59" t="s">
        <v>164</v>
      </c>
      <c r="AK25" s="59" t="s">
        <v>164</v>
      </c>
      <c r="AL25" s="59" t="s">
        <v>164</v>
      </c>
      <c r="AM25" s="59" t="s">
        <v>164</v>
      </c>
      <c r="AN25" s="59" t="s">
        <v>164</v>
      </c>
      <c r="AO25" s="59" t="s">
        <v>164</v>
      </c>
      <c r="AP25" s="59" t="s">
        <v>164</v>
      </c>
      <c r="AQ25" s="59" t="s">
        <v>165</v>
      </c>
      <c r="AR25" s="59" t="s">
        <v>164</v>
      </c>
      <c r="AS25" s="59" t="s">
        <v>164</v>
      </c>
      <c r="AT25" s="60">
        <v>0</v>
      </c>
      <c r="AU25" s="59" t="s">
        <v>196</v>
      </c>
      <c r="AV25" s="59" t="str">
        <f>IF(LEFT(A25,1)="[",LEFT(A25,5)&amp;AU25&amp;A25,"")</f>
        <v>[CAN]City[CAN] Vancouver</v>
      </c>
      <c r="AW25" s="59" t="str">
        <f>C25&amp;H25&amp;A25</f>
        <v>3[CAN] British Columbia[CAN] Vancouver</v>
      </c>
      <c r="AX25" s="61"/>
      <c r="AY25" s="61"/>
      <c r="AZ25" s="62" t="s">
        <v>167</v>
      </c>
      <c r="BA25" s="62" t="s">
        <v>167</v>
      </c>
      <c r="BB25" s="62"/>
      <c r="BC25" s="63"/>
      <c r="BD25" s="64" t="s">
        <v>159</v>
      </c>
      <c r="BE25" s="47"/>
      <c r="BF25" s="64" t="s">
        <v>159</v>
      </c>
      <c r="BG25" s="64" t="s">
        <v>152</v>
      </c>
      <c r="BH25" s="64" t="s">
        <v>159</v>
      </c>
      <c r="BI25" s="64"/>
      <c r="BJ25" s="64"/>
      <c r="BK25" s="47"/>
      <c r="BL25" s="64" t="s">
        <v>151</v>
      </c>
      <c r="BM25" s="64" t="s">
        <v>152</v>
      </c>
      <c r="BN25" s="64" t="s">
        <v>153</v>
      </c>
      <c r="BO25" s="64" t="s">
        <v>167</v>
      </c>
      <c r="BP25" s="64" t="s">
        <v>155</v>
      </c>
      <c r="BQ25" s="64" t="s">
        <v>167</v>
      </c>
      <c r="BR25" s="64" t="s">
        <v>167</v>
      </c>
      <c r="BS25" s="64" t="s">
        <v>167</v>
      </c>
      <c r="BT25" s="64" t="s">
        <v>159</v>
      </c>
      <c r="BU25" s="65"/>
      <c r="BV25" s="66"/>
      <c r="BW25" s="66">
        <v>0</v>
      </c>
      <c r="BX25" s="47"/>
      <c r="BY25" s="48" t="s">
        <v>164</v>
      </c>
      <c r="CB25" s="6"/>
      <c r="CC25" s="6"/>
      <c r="CD25" s="67">
        <v>0</v>
      </c>
      <c r="CE25" s="67">
        <v>0</v>
      </c>
      <c r="CF25" s="67" t="e">
        <v>#REF!</v>
      </c>
      <c r="CG25" s="68" cm="1">
        <f t="array" ref="CG25">SUMPRODUCT(--(LEN(TRIM(BL25:BT25))&gt;0))</f>
        <v>5</v>
      </c>
      <c r="CH25" s="59" t="str">
        <f>IF(CG25=2,"y","n")</f>
        <v>n</v>
      </c>
      <c r="CI25" s="59" t="str">
        <f>IF(CG25=3,"y","n")</f>
        <v>n</v>
      </c>
      <c r="CJ25" s="59" t="str">
        <f>IF(CG25=4,"y","n")</f>
        <v>n</v>
      </c>
      <c r="CK25" s="59" t="str">
        <f>IF(CG25&gt;4,"y","n")</f>
        <v>y</v>
      </c>
      <c r="CL25" s="59" t="str">
        <f>IF(S25=0,"y","n")</f>
        <v>n</v>
      </c>
      <c r="CM25" s="59" t="str">
        <f>IF(S25=2,"y","n")</f>
        <v>n</v>
      </c>
      <c r="CN25" s="59" t="str">
        <f>IF(S25=3,"y","n")</f>
        <v>n</v>
      </c>
      <c r="CO25" s="59" t="str">
        <f>IF(S25&gt;=4,"y","n")</f>
        <v>y</v>
      </c>
      <c r="CP25" s="59" t="str">
        <f>IF(AT25=0,"y","n")</f>
        <v>y</v>
      </c>
      <c r="CQ25" s="59" t="str">
        <f>IF(AT25=1,"y","n")</f>
        <v>n</v>
      </c>
      <c r="CR25" s="59" t="str">
        <f>IF(AT25=2,"y","n")</f>
        <v>n</v>
      </c>
      <c r="CS25" s="59" t="str">
        <f>IF(AT25&gt;=3,"y","n")</f>
        <v>n</v>
      </c>
      <c r="CT25" s="69" t="str">
        <f>CHAR(34)&amp;A25&amp;CHAR(34)</f>
        <v>"[CAN] Vancouver"</v>
      </c>
      <c r="CU25" s="70" t="str">
        <f>CHAR(34)&amp;"rgn_"&amp;R25&amp;CHAR(34)</f>
        <v>"rgn_North America"</v>
      </c>
      <c r="CV25" s="48" t="str">
        <f>CHAR(34)&amp;D25&amp;CHAR(34)</f>
        <v>"https://upload.wikimedia.org/wikipedia/commons/thumb/c/c5/Flag_of_Vancouver.svg/320px-Flag_of_Vancouver.svg.png"</v>
      </c>
      <c r="CW25" s="48" t="str">
        <f>IF(CH25="y",CHAR(34)&amp;CH$1&amp;CHAR(34)&amp;",","")</f>
        <v/>
      </c>
      <c r="CX25" s="48" t="str">
        <f>IF(CI25="y",CHAR(34)&amp;CI$1&amp;CHAR(34)&amp;",","")</f>
        <v/>
      </c>
      <c r="CY25" s="48" t="str">
        <f>IF(CJ25="y",CHAR(34)&amp;CJ$1&amp;CHAR(34)&amp;",","")</f>
        <v/>
      </c>
      <c r="CZ25" s="48" t="str">
        <f>IF(CK25="y",CHAR(34)&amp;CK$1&amp;CHAR(34)&amp;",","")</f>
        <v>"5+Colo",</v>
      </c>
      <c r="DA25" s="48" t="str">
        <f>IF(Q25&gt;1,CHAR(34)&amp;"words2"&amp;CHAR(34)&amp;",","")</f>
        <v/>
      </c>
      <c r="DB25" s="48" t="str">
        <f>IF(Q25&gt;2,CHAR(34)&amp;"words3"&amp;CHAR(34)&amp;",","")</f>
        <v/>
      </c>
      <c r="DD25" s="48" t="str">
        <f>IF(LEN(CHAR(34)&amp;"lets"&amp;LEN(SUBSTITUTE(SUBSTITUTE(IFERROR(TRIM(SUBSTITUTE(A25,MID(A25,FIND("[",A25),FIND("]",A25)-FIND("[",A25)+1),"")),A25)," ",""),"-",""))&amp;CHAR(34)&amp;",")=9,CHAR(34)&amp;"lets"&amp;LEN(SUBSTITUTE(SUBSTITUTE(IFERROR(TRIM(SUBSTITUTE(A25,MID(A25,FIND("[",A25),FIND("]",A25)-FIND("[",A25)+1),"")),A25)," ",""),"-",""))&amp;CHAR(34)&amp;",",CHAR(34)&amp;"lets0"&amp;LEN(SUBSTITUTE(SUBSTITUTE(IFERROR(TRIM(SUBSTITUTE(A25,MID(A25,FIND("[",A25),FIND("]",A25)-FIND("[",A25)+1),"")),A25)," ",""),"-",""))&amp;CHAR(34)&amp;",")</f>
        <v>"lets09",</v>
      </c>
      <c r="DE25" s="48" t="str">
        <f>CHAR(34)&amp;"start"&amp;IFERROR(LEFT(SUBSTITUTE(A25,"["&amp;MID(A25,FIND("[",A25)+1,FIND("]",A25)-FIND("[",A25)-1)&amp;"] ",""),1),LEFT(A25,1))&amp;CHAR(34)&amp;","</f>
        <v>"startV",</v>
      </c>
      <c r="DF25" s="48" t="str">
        <f>IFERROR(IF(SEARCH("tan",A25)&gt;0,CHAR(34)&amp;"withtn"&amp;CHAR(34)&amp;",",""),"")</f>
        <v/>
      </c>
      <c r="DG25" s="48" t="str">
        <f>IFERROR(IF(SEARCH("q",A25)&gt;0,CHAR(34)&amp;"with_q"&amp;CHAR(34)&amp;",",""),"")</f>
        <v/>
      </c>
      <c r="DH25" s="48" t="str">
        <f>IFERROR(IF(SEARCH("v",A25)&gt;0,CHAR(34)&amp;"with_v"&amp;CHAR(34)&amp;",",""),"")</f>
        <v>"with_v",</v>
      </c>
      <c r="DI25" s="48" t="str">
        <f>IFERROR(IF(SEARCH("w",A25)&gt;0,CHAR(34)&amp;"with_w"&amp;CHAR(34)&amp;",",""),"")</f>
        <v/>
      </c>
      <c r="DJ25" s="48" t="str">
        <f>IFERROR(IF(SEARCH("y",A25)&gt;0,CHAR(34)&amp;"with_y"&amp;CHAR(34)&amp;",",""),"")</f>
        <v/>
      </c>
      <c r="DK25" s="48" t="str">
        <f>IFERROR(IF(SEARCH("z",A25)&gt;0,CHAR(34)&amp;"with_z"&amp;CHAR(34)&amp;",",""),"")</f>
        <v/>
      </c>
      <c r="DL25" s="48" t="str">
        <f>IF(CG25=2, CHAR(34) &amp; _xlfn.TEXTJOIN("", TRUE, _xlfn._xlws.SORT(HP25:HX25)) &amp; CHAR(34) &amp; ",", "")</f>
        <v/>
      </c>
      <c r="DM25" s="48" t="str" cm="1">
        <f t="array" ref="DM25">IF(CG25=3,CHAR(34) &amp; _xlfn.TEXTJOIN("", TRUE, RIGHT(HP25:HX25, 2)) &amp; CHAR(34) &amp; ",", "")</f>
        <v/>
      </c>
      <c r="DN25" s="48" t="str">
        <f>IF(AND(ISNUMBER(SEARCH("18", O25)), ISERROR(SEARCH("1918", O25)), ISERROR(SEARCH("2018", O25))), CHAR(34) &amp; "year18" &amp; CHAR(34) &amp; ",", "")</f>
        <v/>
      </c>
      <c r="DO25" s="48" t="str">
        <f>IF(AND(ISNUMBER(SEARCH("19", O25)), ISERROR(SEARCH("1819", O25)),  ISERROR(SEARCH("1219", O25)),ISERROR(SEARCH("1119", O25)),ISERROR(SEARCH("1190", O25)),ISERROR(SEARCH("2019", O25))), CHAR(34) &amp; "year19" &amp; CHAR(34) &amp; ",", "")</f>
        <v>"year19",</v>
      </c>
      <c r="DP25" s="6" t="str">
        <f>IF(AND(ISNUMBER(SEARCH("20", O25)), ISERROR(SEARCH("1920", O25))), CHAR(34)&amp;"year00"&amp;CHAR(34)&amp;",", "")</f>
        <v/>
      </c>
      <c r="DQ25" s="6" t="str">
        <f>IF(CC25="y",CHAR(34)&amp;"soviet"&amp;CHAR(34)&amp;",","")</f>
        <v/>
      </c>
      <c r="DR25" s="6" t="str">
        <f>IF(BY25="y",CHAR(34)&amp;"dgband"&amp;CHAR(34)&amp;",","")</f>
        <v/>
      </c>
      <c r="DS25" s="6" t="str">
        <f>IF(W25="y",IF(AND(V25="n",BY25&lt;&gt;"y"),CHAR(34)&amp;"allver"&amp;CHAR(34)&amp;",",""),"")</f>
        <v/>
      </c>
      <c r="DT25" s="6" t="str">
        <f>IF(V25="y",IF(AND(W25="n",BY25&lt;&gt;"y"),CHAR(34)&amp;"allhor"&amp;CHAR(34)&amp;",",""),"")</f>
        <v>"allhor",</v>
      </c>
      <c r="DU25" s="6" t="str">
        <f>IF(BY25="y",IF(AND(W25="n",V25="n"),CHAR(34)&amp;"alldia"&amp;CHAR(34)&amp;",",""),"")</f>
        <v/>
      </c>
      <c r="DW25" s="48" t="str">
        <f>IF(CL25="y",CHAR(34)&amp;CL$1&amp;CHAR(34)&amp;",","")</f>
        <v/>
      </c>
      <c r="DX25" s="48" t="str">
        <f>IF(CM25="y",CHAR(34)&amp;CM$1&amp;CHAR(34)&amp;",","")</f>
        <v/>
      </c>
      <c r="DY25" s="48" t="str">
        <f>IF(CN25="y",CHAR(34)&amp;CN$1&amp;CHAR(34)&amp;",","")</f>
        <v/>
      </c>
      <c r="DZ25" s="48" t="str">
        <f>IF(CO25="y",CHAR(34)&amp;CO$1&amp;CHAR(34)&amp;",","")</f>
        <v>"4+Band",</v>
      </c>
      <c r="EA25" s="48" t="str">
        <f>IF(T25="y",CHAR(34)&amp;T$1&amp;CHAR(34)&amp;",","")</f>
        <v>"Diagon",</v>
      </c>
      <c r="EB25" s="48" t="str">
        <f>IF(U25="y",CHAR(34)&amp;U$1&amp;CHAR(34)&amp;",","")</f>
        <v/>
      </c>
      <c r="EC25" s="48" t="str">
        <f>IF(V25="y",CHAR(34)&amp;V$1&amp;CHAR(34)&amp;",","")</f>
        <v>"Horizo",</v>
      </c>
      <c r="ED25" s="48" t="str">
        <f>IF(W25="y",CHAR(34)&amp;W$1&amp;CHAR(34)&amp;",","")</f>
        <v/>
      </c>
      <c r="EE25" s="48" t="str">
        <f>IF(X25="y",CHAR(34)&amp;X$1&amp;CHAR(34)&amp;",","")</f>
        <v/>
      </c>
      <c r="EF25" s="48" t="str">
        <f>IF(AND(Y25&lt;&gt;"n",Y25&lt;&gt;""),CHAR(34)&amp;Y$1&amp;CHAR(34)&amp;",","")</f>
        <v/>
      </c>
      <c r="EG25" s="48" t="str">
        <f>IF(Z25="y",CHAR(34)&amp;Z$1&amp;CHAR(34)&amp;",","")</f>
        <v>"Bird",</v>
      </c>
      <c r="EH25" s="48" t="str">
        <f>IF(AA25="y",CHAR(34)&amp;AA$1&amp;CHAR(34)&amp;",","")</f>
        <v/>
      </c>
      <c r="EI25" s="48" t="str">
        <f>IF(AB25="y",CHAR(34)&amp;AB$1&amp;CHAR(34)&amp;",","")</f>
        <v/>
      </c>
      <c r="EJ25" s="48" t="str">
        <f>IF(AC25="y",CHAR(34)&amp;AC$1&amp;CHAR(34)&amp;",","")</f>
        <v>"Weapon",</v>
      </c>
      <c r="EK25" s="48" t="str">
        <f>IF(AD25="y",CHAR(34)&amp;AD$1&amp;CHAR(34)&amp;",","")</f>
        <v/>
      </c>
      <c r="EL25" s="48" t="str">
        <f>IF(AE25="y",CHAR(34)&amp;AE$1&amp;CHAR(34)&amp;",","")</f>
        <v/>
      </c>
      <c r="EM25" s="48" t="str">
        <f>IF(AF25="y",CHAR(34)&amp;AF$1&amp;CHAR(34)&amp;",","")</f>
        <v>"Trside",</v>
      </c>
      <c r="EN25" s="48" t="str">
        <f>IF(AG25="y",CHAR(34)&amp;AG$1&amp;CHAR(34)&amp;",","")</f>
        <v>"Unequa",</v>
      </c>
      <c r="EO25" s="48" t="str">
        <f>IF(AH25="y",CHAR(34)&amp;AH$1&amp;CHAR(34)&amp;",","")</f>
        <v/>
      </c>
      <c r="EP25" s="48" t="str">
        <f>IF(AI25="y",CHAR(34)&amp;AI$1&amp;CHAR(34)&amp;",","")</f>
        <v/>
      </c>
      <c r="EQ25" s="48" t="str">
        <f>IF(AJ25="y",CHAR(34)&amp;AJ$1&amp;CHAR(34)&amp;",","")</f>
        <v/>
      </c>
      <c r="ER25" s="48" t="str">
        <f>IF(AK25="y",CHAR(34)&amp;AK$1&amp;CHAR(34)&amp;",","")</f>
        <v/>
      </c>
      <c r="ES25" s="48" t="str">
        <f>IF(AL25="y",CHAR(34)&amp;AL$1&amp;CHAR(34)&amp;",","")</f>
        <v/>
      </c>
      <c r="ET25" s="48" t="str">
        <f>IF(AM25="y",CHAR(34)&amp;AM$1&amp;CHAR(34)&amp;",","")</f>
        <v/>
      </c>
      <c r="EU25" s="48" t="str">
        <f>IF(AN25="y",CHAR(34)&amp;AN$1&amp;CHAR(34)&amp;",","")</f>
        <v/>
      </c>
      <c r="EV25" s="48" t="str">
        <f>IF(AO25="y",CHAR(34)&amp;AO$1&amp;CHAR(34)&amp;",","")</f>
        <v/>
      </c>
      <c r="EW25" s="48" t="str">
        <f>IF(AP25="y",CHAR(34)&amp;AP$1&amp;CHAR(34)&amp;",","")</f>
        <v/>
      </c>
      <c r="EX25" s="48" t="str">
        <f>IF(AQ25="y",CHAR(34)&amp;AQ$1&amp;CHAR(34)&amp;",","")</f>
        <v>"Crowns",</v>
      </c>
      <c r="EY25" s="48" t="str">
        <f>IF(AR25="y",CHAR(34)&amp;AR$1&amp;CHAR(34)&amp;",","")</f>
        <v/>
      </c>
      <c r="EZ25" s="48" t="str">
        <f>IF(AS25="y",CHAR(34)&amp;AS$1&amp;CHAR(34)&amp;",","")</f>
        <v/>
      </c>
      <c r="FA25" s="48" t="str">
        <f>IF(AT25&gt;0,CHAR(34)&amp;"sta"&amp;AZ25&amp;CHAR(34)&amp;",","")</f>
        <v/>
      </c>
      <c r="FB25" s="48" t="str">
        <f>IF(AND(AT25&gt;0,BA25&lt;&gt;""),CHAR(34)&amp;"sta"&amp;BA25&amp;CHAR(34)&amp;",","")</f>
        <v/>
      </c>
      <c r="FD25" s="48" t="str">
        <f>IF(BV25="n",CHAR(34)&amp;"tcWHYE"&amp;CHAR(34)&amp;",",IF(BV25="y",CHAR(34)&amp;FD$1&amp;CHAR(34)&amp;",",""))</f>
        <v/>
      </c>
      <c r="FE25" s="48" t="str">
        <f>IF(COUNTIF(BL25:BT25,"BLU")=0,CHAR(34)&amp;"NO_BLU"&amp;CHAR(34)&amp;",", "")</f>
        <v/>
      </c>
      <c r="FF25" s="48" t="str">
        <f>IF(COUNTIF(BL25:BT25,"WHI")=0,CHAR(34)&amp;"NO_WHI"&amp;CHAR(34)&amp;",", "")</f>
        <v/>
      </c>
      <c r="FG25" s="48" t="str">
        <f>IF(COUNTIF(BL25:BT25,"RED")=0,CHAR(34)&amp;"NO_RED"&amp;CHAR(34)&amp;",", "")</f>
        <v>"NO_RED",</v>
      </c>
      <c r="FH25" s="48" t="str">
        <f>IF(COUNTIF(BL25:BS25,"GRE")=0,CHAR(34)&amp;"NO_GRE"&amp;CHAR(34)&amp;",", "")</f>
        <v/>
      </c>
      <c r="FI25" s="48" t="str">
        <f>IF(COUNTIF(BL25:BT25,"YEL")=0,CHAR(34)&amp;"NO_YEL"&amp;CHAR(34)&amp;",", "")</f>
        <v/>
      </c>
      <c r="FJ25" s="48" t="str">
        <f>IF(COUNTIF(BL25:BT25,"BLA")=0,CHAR(34)&amp;"NO_BLA"&amp;CHAR(34)&amp;",", "")</f>
        <v/>
      </c>
      <c r="FK25" s="48" t="str">
        <f>IF(AND(FH25&lt;&gt;"",FF25&lt;&gt;""),CHAR(34)&amp;"WHGRNO"&amp;CHAR(34)&amp;",","")</f>
        <v/>
      </c>
      <c r="FL25" s="48" t="str">
        <f>IF(AND(FI25&lt;&gt;"",FF25&lt;&gt;""),CHAR(34)&amp;"WHYENO"&amp;CHAR(34)&amp;",","")</f>
        <v/>
      </c>
      <c r="FM25" s="48" t="str">
        <f>IF(AND(FJ25&lt;&gt;"",FF25&lt;&gt;""),CHAR(34)&amp;"BAWHNO"&amp;CHAR(34)&amp;",","")</f>
        <v/>
      </c>
      <c r="FN25" s="48" t="str">
        <f>IF(AND(FE25&lt;&gt;"",FF25&lt;&gt;""),CHAR(34)&amp;"BLWHNO"&amp;CHAR(34)&amp;",","")</f>
        <v/>
      </c>
      <c r="FO25" s="48" t="str">
        <f>IF(AND(FE25&lt;&gt;"",FG25&lt;&gt;""),CHAR(34)&amp;"BLRENO"&amp;CHAR(34)&amp;",","")</f>
        <v/>
      </c>
      <c r="FP25" s="48" t="str">
        <f>IF(AND(FF25&lt;&gt;"",FF25&lt;&gt;""),CHAR(34)&amp;"WHRENO"&amp;CHAR(34)&amp;",","")</f>
        <v/>
      </c>
      <c r="FQ25" s="48" t="str">
        <f>IF(LEN(BF25)=3,CHAR(34)&amp;"001"&amp;BF25&amp;CHAR(34)&amp;",","")</f>
        <v>"001WHI",</v>
      </c>
      <c r="FR25" s="48" t="str">
        <f>IF(LEN(BG25)=3,CHAR(34)&amp;"002"&amp;BG25&amp;CHAR(34)&amp;",","")</f>
        <v>"002BLU",</v>
      </c>
      <c r="FS25" s="48" t="str">
        <f>IF(LEN(BH25)=3,CHAR(34)&amp;"003"&amp;BH25&amp;CHAR(34)&amp;",","")</f>
        <v>"003WHI",</v>
      </c>
      <c r="FT25" s="48" t="str">
        <f>CHAR(34)&amp;"myr"&amp;BD25&amp;CHAR(34)&amp;","</f>
        <v>"myrWHI",</v>
      </c>
      <c r="FU25" s="48" t="str">
        <f>IF(AY25="y",CHAR(34)&amp;"island"&amp;CHAR(34)&amp;",","")</f>
        <v/>
      </c>
      <c r="FV25" s="48" t="str">
        <f>IF(BZ25="y",CHAR(34)&amp;"landlo"&amp;CHAR(34)&amp;",","")</f>
        <v/>
      </c>
      <c r="FW25" s="48" t="str">
        <f>IF(CA25="y",CHAR(34)&amp;"eunion"&amp;CHAR(34)&amp;",","")</f>
        <v/>
      </c>
      <c r="FY25" s="48" t="str">
        <f>IFERROR(IF(SEARCH("Arabic",CB25)&gt;0,CHAR(34)&amp;"arabic"&amp;CHAR(34)&amp;",",""),"")</f>
        <v/>
      </c>
      <c r="FZ25" s="48" t="str">
        <f>IFERROR(IF(SEARCH("English",CB25)&gt;0,CHAR(34)&amp;"englis"&amp;CHAR(34)&amp;",",""),"")</f>
        <v/>
      </c>
      <c r="GA25" s="48" t="str">
        <f>IFERROR(IF(SEARCH("French",CB25)&gt;0,CHAR(34)&amp;"french"&amp;CHAR(34)&amp;",",""),"")</f>
        <v/>
      </c>
      <c r="GB25" s="48" t="str">
        <f>IFERROR(IF(SEARCH("Spanish",CB25)&gt;0,CHAR(34)&amp;"spanis"&amp;CHAR(34)&amp;",",""),"")</f>
        <v/>
      </c>
      <c r="GE25" s="48" t="str">
        <f>IFERROR(IF(SEARCH("Dutch",CB25)&gt;0,CHAR(34)&amp;"dutchs"&amp;CHAR(34)&amp;",",""),"")</f>
        <v/>
      </c>
      <c r="GF25" s="48" t="str">
        <f>IFERROR(IF(SEARCH("Historical",AU25)&gt;0,CHAR(34)&amp;"histor"&amp;CHAR(34)&amp;",",""),"")</f>
        <v/>
      </c>
      <c r="GG25" s="48" t="str">
        <f>IF(BU25="y",CHAR(34)&amp;"unjack"&amp;CHAR(34)&amp;",","")</f>
        <v/>
      </c>
      <c r="GH25" s="48" t="str">
        <f>IF(CD25=1,CHAR(34)&amp;"southc"&amp;CHAR(34)&amp;",","")</f>
        <v/>
      </c>
      <c r="GI25" s="48" t="str">
        <f>IF(CE25=1,CHAR(34)&amp;"hasmap"&amp;CHAR(34)&amp;",","")</f>
        <v/>
      </c>
      <c r="GJ25" s="48" t="str">
        <f>IF(CP25="y",CHAR(34)&amp;CP$1&amp;CHAR(34)&amp;",","")</f>
        <v>"NoStar",</v>
      </c>
      <c r="GK25" s="48" t="str">
        <f>IF(GJ25="",CHAR(34)&amp;"HasSta"&amp;CHAR(34)&amp;",","")</f>
        <v/>
      </c>
      <c r="GL25" s="48" t="str">
        <f>IF(CQ25="y",CHAR(34)&amp;CQ$1&amp;CHAR(34)&amp;",","")</f>
        <v/>
      </c>
      <c r="GM25" s="48" t="str">
        <f>IF(CR25="y",CHAR(34)&amp;CR$1&amp;CHAR(34)&amp;",","")</f>
        <v/>
      </c>
      <c r="GN25" s="48" t="str">
        <f>IF(CS25="y",CHAR(34)&amp;CS$1&amp;CHAR(34)&amp;",","")</f>
        <v/>
      </c>
      <c r="GP25" s="48" t="str">
        <f>CHAR(34)&amp;AU25&amp;CHAR(34)</f>
        <v>"City"</v>
      </c>
      <c r="GS25" s="48" t="str">
        <f>SUBSTITUTE("["&amp;_xlfn.CONCAT(CW25:GN25)&amp;"]",",]","]")</f>
        <v>["5+Colo","lets09","startV","with_v","year19","allhor","4+Band","Diagon","Horizo","Bird","Weapon","Trside","Unequa","Crowns","NO_RED","001WHI","002BLU","003WHI","myrWHI","NoStar"]</v>
      </c>
      <c r="GT25" s="48" t="str">
        <f>IF(BL25&lt;&gt;"",CHAR(34)&amp;"cl_"&amp;BL25&amp;CHAR(34)&amp;",","")</f>
        <v>"cl_BLA",</v>
      </c>
      <c r="GU25" s="48" t="str">
        <f>IF(BM25&lt;&gt;"",CHAR(34)&amp;"cl_"&amp;BM25&amp;CHAR(34)&amp;",","")</f>
        <v>"cl_BLU",</v>
      </c>
      <c r="GV25" s="48" t="str">
        <f>IF(BN25&lt;&gt;"",CHAR(34)&amp;"cl_"&amp;BN25&amp;CHAR(34)&amp;",","")</f>
        <v>"cl_GRE",</v>
      </c>
      <c r="GW25" s="48" t="str">
        <f>IF(BO25&lt;&gt;"",CHAR(34)&amp;"cl_"&amp;BO25&amp;CHAR(34)&amp;",","")</f>
        <v/>
      </c>
      <c r="GX25" s="48" t="str">
        <f>IF(BP25&lt;&gt;"",CHAR(34)&amp;"cl_"&amp;BP25&amp;CHAR(34)&amp;",","")</f>
        <v>"cl_YEL",</v>
      </c>
      <c r="GY25" s="48" t="str">
        <f>IF(BQ25&lt;&gt;"",CHAR(34)&amp;"cl_"&amp;BQ25&amp;CHAR(34)&amp;",","")</f>
        <v/>
      </c>
      <c r="GZ25" s="48" t="str">
        <f>IF(BR25&lt;&gt;"",CHAR(34)&amp;"cl_"&amp;BR25&amp;CHAR(34)&amp;",","")</f>
        <v/>
      </c>
      <c r="HA25" s="48" t="str">
        <f>IF(BS25&lt;&gt;"",CHAR(34)&amp;"cl_"&amp;BS25&amp;CHAR(34)&amp;",","")</f>
        <v/>
      </c>
      <c r="HB25" s="48" t="str">
        <f>IF(BT25&lt;&gt;"",CHAR(34)&amp;"cl_"&amp;BT25&amp;CHAR(34)&amp;",","")</f>
        <v>"cl_WHI",</v>
      </c>
      <c r="HC25" s="48" t="str">
        <f>SUBSTITUTE("["&amp;_xlfn.CONCAT(GT25:HB25)&amp;"]",",]","]")</f>
        <v>["cl_BLA","cl_BLU","cl_GRE","cl_YEL","cl_WHI"]</v>
      </c>
      <c r="HE25" s="71"/>
      <c r="HF25" s="72" t="str">
        <f>"{couname:"&amp;CT25&amp;(IF(HK25&lt;&gt;"",",subtype:"&amp;CHAR(34)&amp;HK25&amp;CHAR(34),""))&amp;",year:"&amp;HJ25&amp;",region:"&amp;CU25&amp;",Colors:"&amp;HC25&amp;",Items:"&amp;GS25&amp;",Flag:"&amp;CV25&amp;",HDFlag:"&amp;CHAR(34)&amp;E25&amp;CHAR(34)&amp;",type:"&amp;GP25&amp;", describe: "&amp;HH25&amp;", isnew:"&amp;CHAR(34)&amp;F25&amp;CHAR(34)&amp;", links: "&amp;HL25&amp;"},"</f>
        <v>{couname:"[CAN] Vancouver",year:"1983",region:"rgn_North America",Colors:["cl_BLA","cl_BLU","cl_GRE","cl_YEL","cl_WHI"],Items:["5+Colo","lets09","startV","with_v","year19","allhor","4+Band","Diagon","Horizo","Bird","Weapon","Trside","Unequa","Crowns","NO_RED","001WHI","002BLU","003WHI","myrWHI","NoStar"],Flag:"https://upload.wikimedia.org/wikipedia/commons/thumb/c/c5/Flag_of_Vancouver.svg/320px-Flag_of_Vancouver.svg.png",HDFlag:"https://upload.wikimedia.org/wikipedia/commons/thumb/c/c5/Flag_of_Vancouver.svg/800px-Flag_of_Vancouver.svg.png",type:"City", describe: "\nThe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 isnew:".", links: "https://en.wikipedia.org/wiki/Flag_of_Vancouver"},</v>
      </c>
      <c r="HG25" s="73" t="str">
        <f>"{couname:"&amp;CT25&amp;(IF(HK25&lt;&gt;"",",subtype:"&amp;CHAR(34)&amp;HK25&amp;CHAR(34),""))&amp;",year:"&amp;HJ25&amp;",region:"&amp;CU25&amp;",Colors:"&amp;HC25&amp;",Items:"&amp;GS25&amp;",Flag:"&amp;CV25&amp;",HDFlag:"&amp;CHAR(34)&amp;E25&amp;CHAR(34)&amp;",type:"&amp;GP25&amp;", describe: "&amp;HI25&amp;", links: "&amp;HL25&amp;"},"</f>
        <v>{couname:"[CAN] Vancouver",year:"1983",region:"rgn_North America",Colors:["cl_BLA","cl_BLU","cl_GRE","cl_YEL","cl_WHI"],Items:["5+Colo","lets09","startV","with_v","year19","allhor","4+Band","Diagon","Horizo","Bird","Weapon","Trside","Unequa","Crowns","NO_RED","001WHI","002BLU","003WHI","myrWHI","NoStar"],Flag:"https://upload.wikimedia.org/wikipedia/commons/thumb/c/c5/Flag_of_Vancouver.svg/320px-Flag_of_Vancouver.svg.png",HDFlag:"https://upload.wikimedia.org/wikipedia/commons/thumb/c/c5/Flag_of_Vancouver.svg/800px-Flag_of_Vancouver.svg.png",type:"City", describe: "\nThe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 links: "https://en.wikipedia.org/wiki/Flag_of_Vancouver"},</v>
      </c>
      <c r="HH25" s="48" t="str">
        <f>IF(P25&lt;&gt;"",CHAR(34)&amp;"\n"&amp;P25&amp;CHAR(34),CHAR(34)&amp;CHAR(34))</f>
        <v>"\nThe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v>
      </c>
      <c r="HI25" s="48" t="str">
        <f>IF(J25=0,CHAR(34)&amp;CHAR(34),HH25)</f>
        <v>"\nThe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v>
      </c>
      <c r="HJ25" s="48" t="str">
        <f>CHAR(34)&amp;O25&amp;CHAR(34)</f>
        <v>"1983"</v>
      </c>
      <c r="HL25" s="48" t="str">
        <f>CHAR(34)&amp;I25&amp;CHAR(34)</f>
        <v>"https://en.wikipedia.org/wiki/Flag_of_Vancouver"</v>
      </c>
      <c r="HM25" s="72"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{"couname":"[CAN] Vancouver","subtype":"[CAN] British Columbia","year":"1983","region":"rgn_North America","Colors":["cl_BLA","cl_BLU","cl_GRE","cl_YEL","cl_WHI"],"Items":["5+Colo","lets09","startV","with_v","year19","allhor","4+Band","Diagon","Horizo","Bird","Weapon","Trside","Unequa","Crowns","NO_RED","001WHI","002BLU","003WHI","myrWHI","NoStar"],"Flag":"https://upload.wikimedia.org/wikipedia/commons/thumb/c/c5/Flag_of_Vancouver.svg/320px-Flag_of_Vancouver.svg.png","HDFlag":"https://upload.wikimedia.org/wikipedia/commons/thumb/c/c5/Flag_of_Vancouver.svg/800px-Flag_of_Vancouver.svg.png","type":"City", "describe": "\nThe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 "isnew": ".", "links": "https://en.wikipedia.org/wiki/Flag_of_Vancouver"},</v>
      </c>
      <c r="HN25" s="74"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{"couname":"[CAN] Vancouver","subtype":"[CAN] British Columbia","year":"1983","region":"rgn_North America","Colors":["cl_BLA","cl_BLU","cl_GRE","cl_YEL","cl_WHI"],"Items":["5+Colo","lets09","startV","with_v","year19","allhor","4+Band","Diagon","Horizo","Bird","Weapon","Trside","Unequa","Crowns","NO_RED","001WHI","002BLU","003WHI","myrWHI","NoStar"],"Flag":"https://upload.wikimedia.org/wikipedia/commons/thumb/c/c5/Flag_of_Vancouver.svg/320px-Flag_of_Vancouver.svg.png","HDFlag":"https://upload.wikimedia.org/wikipedia/commons/thumb/c/c5/Flag_of_Vancouver.svg/800px-Flag_of_Vancouver.svg.png","type":"City", "describe": "\nThe white and blue symbolize Vancouver's position as a natural harbor on the Pacific Ocean, while the green pentagon represents the land on which the city was built and the forests that stood on this land. These elements echo the motto on the pre-1969 municipal coat of arms, By Sea and Land We Prosper. The mural crown in the city badge reflects Vancouver's status as an incorporated city, while the axe and paddle stand for the city's traditional industries; logging and fishing.", "isnew": ".", "links": "https://en.wikipedia.org/wiki/Flag_of_Vancouver"},</v>
      </c>
      <c r="HO25" s="75">
        <v>45610</v>
      </c>
      <c r="HP25" s="48" t="str" cm="1">
        <f t="array" ref="HP25">IF(_xlfn.TEXTJOIN(", ", TRUE, IF(ISNUMBER(SEARCH("BLA", BL25:BT25)), COLUMN(BL25:BT25) - COLUMN(BL25) + 1, ""))&lt;&gt;"","BLA","")</f>
        <v>BLA</v>
      </c>
      <c r="HQ25" s="48" t="str" cm="1">
        <f t="array" ref="HQ25">IF(_xlfn.TEXTJOIN(", ", TRUE, IF(ISNUMBER(SEARCH("BLU", BL25:BT25)), COLUMN(BL25:BT25) - COLUMN(BL25) + 1, ""))&lt;&gt;"","BLU","")</f>
        <v>BLU</v>
      </c>
      <c r="HR25" s="48" t="str" cm="1">
        <f t="array" ref="HR25">IF(_xlfn.TEXTJOIN(", ", TRUE, IF(ISNUMBER(SEARCH("GRE", BL25:BT25)), COLUMN(BL25:BT25) - COLUMN(BL25) + 1, ""))&lt;&gt;"","GRE","")</f>
        <v>GRE</v>
      </c>
      <c r="HS25" s="48" t="str" cm="1">
        <f t="array" ref="HS25">IF(_xlfn.TEXTJOIN(", ", TRUE, IF(ISNUMBER(SEARCH("RED", BL25:BT25)), COLUMN(BL25:BT25) - COLUMN(BL25) + 1, ""))&lt;&gt;"","RED","")</f>
        <v/>
      </c>
      <c r="HT25" s="48" t="str" cm="1">
        <f t="array" ref="HT25">IF(_xlfn.TEXTJOIN(", ", TRUE, IF(ISNUMBER(SEARCH("YEL", BL25:BT25)), COLUMN(BL25:BT25) - COLUMN(BL25) + 1, ""))&lt;&gt;"","YEL","")</f>
        <v>YEL</v>
      </c>
      <c r="HU25" s="48" t="str" cm="1">
        <f t="array" ref="HU25">IF(_xlfn.TEXTJOIN(", ", TRUE, IF(ISNUMBER(SEARCH("ORA", BL25:BT25)), COLUMN(BL25:BT25) - COLUMN(BL25) + 1, ""))&lt;&gt;"","ORA","")</f>
        <v/>
      </c>
      <c r="HV25" s="48" t="str" cm="1">
        <f t="array" ref="HV25">IF(_xlfn.TEXTJOIN(", ", TRUE, IF(ISNUMBER(SEARCH("BRO", BL25:BT25)), COLUMN(BL25:BT25) - COLUMN(BL25) + 1, ""))&lt;&gt;"","BRO","")</f>
        <v/>
      </c>
      <c r="HW25" s="48" t="str" cm="1">
        <f t="array" ref="HW25">IF(_xlfn.TEXTJOIN(", ", TRUE, IF(ISNUMBER(SEARCH("PUR", BL25:BT25)), COLUMN(BL25:BT25) - COLUMN(BL25) + 1, ""))&lt;&gt;"","PUR","")</f>
        <v/>
      </c>
      <c r="HX25" s="48" t="str" cm="1">
        <f t="array" ref="HX25">IF(_xlfn.TEXTJOIN(", ", TRUE, IF(ISNUMBER(SEARCH("WHI", BL25:BT25)), COLUMN(BL25:BT25) - COLUMN(BL25) + 1, ""))&lt;&gt;"","WHI","")</f>
        <v>WHI</v>
      </c>
      <c r="HY25" s="76"/>
      <c r="HZ25" s="76"/>
      <c r="IA25" s="6"/>
      <c r="IB25" s="6"/>
      <c r="IC25" s="77"/>
      <c r="ID25" s="77"/>
      <c r="IE25" s="77"/>
      <c r="IF25" s="77"/>
      <c r="IG25" s="77"/>
      <c r="IH25" s="77"/>
      <c r="II25" s="77"/>
      <c r="IJ25" s="77"/>
      <c r="IK25" s="77"/>
      <c r="IM25" s="45">
        <f>COUNTIF(IC25:IK25,"&gt;0")-CG25</f>
        <v>-5</v>
      </c>
      <c r="IN25" s="78" t="str">
        <f>"http://mkweb.bcgsc.ca/color-summarizer/?url="&amp;D25&amp;"&amp;precision=low&amp;num_clusters="&amp;CG25&amp;"&amp;text=1"</f>
        <v>http://mkweb.bcgsc.ca/color-summarizer/?url=https://upload.wikimedia.org/wikipedia/commons/thumb/c/c5/Flag_of_Vancouver.svg/320px-Flag_of_Vancouver.svg.png&amp;precision=low&amp;num_clusters=5&amp;text=1</v>
      </c>
      <c r="IO25" s="48" t="str">
        <f>IF(HP25&lt;&gt;"",CHAR(34)&amp;"black"&amp;CHAR(34),"")</f>
        <v>"black"</v>
      </c>
      <c r="IP25" s="48" t="str">
        <f>IF(HQ25&lt;&gt;"",CHAR(34)&amp;"blue"&amp;CHAR(34),"")</f>
        <v>"blue"</v>
      </c>
      <c r="IQ25" s="48" t="str">
        <f>IF(HR25&lt;&gt;"",CHAR(34)&amp;"green"&amp;CHAR(34),"")</f>
        <v>"green"</v>
      </c>
      <c r="IR25" s="48" t="str">
        <f>IF(HS25&lt;&gt;"",CHAR(34)&amp;"red"&amp;CHAR(34),"")</f>
        <v/>
      </c>
      <c r="IS25" s="48" t="str">
        <f>IF(HT25&lt;&gt;"",CHAR(34)&amp;"yellow"&amp;CHAR(34),"")</f>
        <v>"yellow"</v>
      </c>
      <c r="IT25" s="48" t="str">
        <f>IF(HU25&lt;&gt;"",CHAR(34)&amp;"orange"&amp;CHAR(34),"")</f>
        <v/>
      </c>
      <c r="IU25" s="48" t="str">
        <f>IF(HV25&lt;&gt;"",CHAR(34)&amp;"brown"&amp;CHAR(34),"")</f>
        <v/>
      </c>
      <c r="IV25" s="48" t="str">
        <f>IF(HW25&lt;&gt;"",CHAR(34)&amp;"purple"&amp;CHAR(34),"")</f>
        <v/>
      </c>
      <c r="IW25" s="48" t="str">
        <f>IF(HX25&lt;&gt;"",CHAR(34)&amp;"white"&amp;CHAR(34),"")</f>
        <v>"white"</v>
      </c>
      <c r="IX25" s="48" t="str">
        <f>"{"&amp;CHAR(34)&amp;"url"&amp;CHAR(34)&amp;":"&amp;CHAR(34)&amp;IN25&amp;CHAR(34)&amp;","&amp;CHAR(34)&amp;"name"&amp;CHAR(34)&amp;":"&amp;CHAR(34)&amp;A25&amp;CHAR(34)&amp;"},"</f>
        <v>{"url":"http://mkweb.bcgsc.ca/color-summarizer/?url=https://upload.wikimedia.org/wikipedia/commons/thumb/c/c5/Flag_of_Vancouver.svg/320px-Flag_of_Vancouver.svg.png&amp;precision=low&amp;num_clusters=5&amp;text=1","name":"[CAN] Vancouver"},</v>
      </c>
      <c r="IY25" s="48">
        <v>1262</v>
      </c>
    </row>
    <row r="26" spans="1:259" s="48" customFormat="1" ht="38.4" customHeight="1" thickBot="1" x14ac:dyDescent="0.35">
      <c r="A26" s="87" t="s">
        <v>1767</v>
      </c>
      <c r="B26" s="40" t="e" vm="45">
        <v>#VALUE!</v>
      </c>
      <c r="C26" s="41" t="s">
        <v>225</v>
      </c>
      <c r="D26" s="42" t="s">
        <v>1768</v>
      </c>
      <c r="E26" s="43" t="s">
        <v>1769</v>
      </c>
      <c r="F26" s="44" t="s">
        <v>163</v>
      </c>
      <c r="G26" s="45">
        <f>COUNTIF($A$1:$A$8323,A26)</f>
        <v>1</v>
      </c>
      <c r="H26" s="46" t="s">
        <v>1899</v>
      </c>
      <c r="I26" s="47" t="s">
        <v>1770</v>
      </c>
      <c r="J26" s="48" t="str">
        <f>""</f>
        <v/>
      </c>
      <c r="K26" s="49"/>
      <c r="L26" s="50"/>
      <c r="M26" s="50"/>
      <c r="N26" s="51" t="s">
        <v>231</v>
      </c>
      <c r="O26" s="52">
        <v>1884</v>
      </c>
      <c r="P26" s="53" t="s">
        <v>1771</v>
      </c>
      <c r="Q26" s="54">
        <v>1</v>
      </c>
      <c r="R26" s="55" t="s">
        <v>231</v>
      </c>
      <c r="S26" s="56">
        <v>3</v>
      </c>
      <c r="T26" s="57" t="s">
        <v>164</v>
      </c>
      <c r="U26" s="58" t="s">
        <v>164</v>
      </c>
      <c r="V26" s="58" t="s">
        <v>164</v>
      </c>
      <c r="W26" s="58" t="s">
        <v>165</v>
      </c>
      <c r="X26" s="58" t="s">
        <v>164</v>
      </c>
      <c r="Y26" s="58" t="s">
        <v>164</v>
      </c>
      <c r="Z26" s="58" t="s">
        <v>164</v>
      </c>
      <c r="AA26" s="58" t="s">
        <v>164</v>
      </c>
      <c r="AB26" s="58" t="s">
        <v>164</v>
      </c>
      <c r="AC26" s="58" t="s">
        <v>164</v>
      </c>
      <c r="AD26" s="58" t="s">
        <v>164</v>
      </c>
      <c r="AE26" s="58" t="s">
        <v>164</v>
      </c>
      <c r="AF26" s="59" t="s">
        <v>164</v>
      </c>
      <c r="AG26" s="59" t="s">
        <v>165</v>
      </c>
      <c r="AH26" s="59" t="s">
        <v>164</v>
      </c>
      <c r="AI26" s="59" t="s">
        <v>164</v>
      </c>
      <c r="AJ26" s="59" t="s">
        <v>164</v>
      </c>
      <c r="AK26" s="59" t="s">
        <v>164</v>
      </c>
      <c r="AL26" s="59" t="s">
        <v>164</v>
      </c>
      <c r="AM26" s="59" t="s">
        <v>164</v>
      </c>
      <c r="AN26" s="59" t="s">
        <v>164</v>
      </c>
      <c r="AO26" s="59" t="s">
        <v>164</v>
      </c>
      <c r="AP26" s="59" t="s">
        <v>164</v>
      </c>
      <c r="AQ26" s="59" t="s">
        <v>164</v>
      </c>
      <c r="AR26" s="59" t="s">
        <v>164</v>
      </c>
      <c r="AS26" s="59" t="s">
        <v>164</v>
      </c>
      <c r="AT26" s="60">
        <v>1</v>
      </c>
      <c r="AU26" s="59" t="s">
        <v>172</v>
      </c>
      <c r="AV26" s="59" t="str">
        <f>IF(LEFT(A26,1)="[",LEFT(A26,5)&amp;AU26&amp;A26,"")</f>
        <v>[CAN]People[CAN] Acadia</v>
      </c>
      <c r="AW26" s="59" t="str">
        <f>C26&amp;H26&amp;A26</f>
        <v>3c[CAN] Other[CAN] Acadia</v>
      </c>
      <c r="AX26" s="61"/>
      <c r="AY26" s="61"/>
      <c r="AZ26" s="62" t="s">
        <v>155</v>
      </c>
      <c r="BA26" s="62" t="s">
        <v>167</v>
      </c>
      <c r="BB26" s="62"/>
      <c r="BC26" s="63"/>
      <c r="BD26" s="64" t="s">
        <v>168</v>
      </c>
      <c r="BE26" s="47"/>
      <c r="BF26" s="64" t="s">
        <v>152</v>
      </c>
      <c r="BG26" s="64" t="s">
        <v>159</v>
      </c>
      <c r="BH26" s="64" t="s">
        <v>154</v>
      </c>
      <c r="BI26" s="64"/>
      <c r="BJ26" s="64"/>
      <c r="BK26" s="47"/>
      <c r="BL26" s="64" t="s">
        <v>167</v>
      </c>
      <c r="BM26" s="64" t="s">
        <v>152</v>
      </c>
      <c r="BN26" s="64" t="s">
        <v>167</v>
      </c>
      <c r="BO26" s="64" t="s">
        <v>154</v>
      </c>
      <c r="BP26" s="64" t="s">
        <v>155</v>
      </c>
      <c r="BQ26" s="64" t="s">
        <v>167</v>
      </c>
      <c r="BR26" s="64" t="s">
        <v>167</v>
      </c>
      <c r="BS26" s="64" t="s">
        <v>167</v>
      </c>
      <c r="BT26" s="64" t="s">
        <v>159</v>
      </c>
      <c r="BU26" s="65"/>
      <c r="BV26" s="66"/>
      <c r="BW26" s="66">
        <v>0</v>
      </c>
      <c r="BX26" s="47"/>
      <c r="CB26" s="6"/>
      <c r="CC26" s="6"/>
      <c r="CD26" s="67">
        <v>0</v>
      </c>
      <c r="CE26" s="67">
        <v>0</v>
      </c>
      <c r="CF26" s="67" t="e">
        <v>#REF!</v>
      </c>
      <c r="CG26" s="68" cm="1">
        <f t="array" ref="CG26">SUMPRODUCT(--(LEN(TRIM(BL26:BT26))&gt;0))</f>
        <v>4</v>
      </c>
      <c r="CH26" s="59" t="str">
        <f>IF(CG26=2,"y","n")</f>
        <v>n</v>
      </c>
      <c r="CI26" s="59" t="str">
        <f>IF(CG26=3,"y","n")</f>
        <v>n</v>
      </c>
      <c r="CJ26" s="59" t="str">
        <f>IF(CG26=4,"y","n")</f>
        <v>y</v>
      </c>
      <c r="CK26" s="59" t="str">
        <f>IF(CG26&gt;4,"y","n")</f>
        <v>n</v>
      </c>
      <c r="CL26" s="59" t="str">
        <f>IF(S26=0,"y","n")</f>
        <v>n</v>
      </c>
      <c r="CM26" s="59" t="str">
        <f>IF(S26=2,"y","n")</f>
        <v>n</v>
      </c>
      <c r="CN26" s="59" t="str">
        <f>IF(S26=3,"y","n")</f>
        <v>y</v>
      </c>
      <c r="CO26" s="59" t="str">
        <f>IF(S26&gt;=4,"y","n")</f>
        <v>n</v>
      </c>
      <c r="CP26" s="59" t="str">
        <f>IF(AT26=0,"y","n")</f>
        <v>n</v>
      </c>
      <c r="CQ26" s="59" t="str">
        <f>IF(AT26=1,"y","n")</f>
        <v>y</v>
      </c>
      <c r="CR26" s="59" t="str">
        <f>IF(AT26=2,"y","n")</f>
        <v>n</v>
      </c>
      <c r="CS26" s="59" t="str">
        <f>IF(AT26&gt;=3,"y","n")</f>
        <v>n</v>
      </c>
      <c r="CT26" s="69" t="str">
        <f>CHAR(34)&amp;A26&amp;CHAR(34)</f>
        <v>"[CAN] Acadia"</v>
      </c>
      <c r="CU26" s="70" t="str">
        <f>CHAR(34)&amp;"rgn_"&amp;R26&amp;CHAR(34)</f>
        <v>"rgn_North America"</v>
      </c>
      <c r="CV26" s="48" t="str">
        <f>CHAR(34)&amp;D26&amp;CHAR(34)</f>
        <v>"https://upload.wikimedia.org/wikipedia/commons/thumb/2/27/Flag_of_Acadia.svg/320px-Flag_of_Acadia.svg.png"</v>
      </c>
      <c r="CW26" s="48" t="str">
        <f>IF(CH26="y",CHAR(34)&amp;CH$1&amp;CHAR(34)&amp;",","")</f>
        <v/>
      </c>
      <c r="CX26" s="48" t="str">
        <f>IF(CI26="y",CHAR(34)&amp;CI$1&amp;CHAR(34)&amp;",","")</f>
        <v/>
      </c>
      <c r="CY26" s="48" t="str">
        <f>IF(CJ26="y",CHAR(34)&amp;CJ$1&amp;CHAR(34)&amp;",","")</f>
        <v>"4Color",</v>
      </c>
      <c r="CZ26" s="48" t="str">
        <f>IF(CK26="y",CHAR(34)&amp;CK$1&amp;CHAR(34)&amp;",","")</f>
        <v/>
      </c>
      <c r="DA26" s="48" t="str">
        <f>IF(Q26&gt;1,CHAR(34)&amp;"words2"&amp;CHAR(34)&amp;",","")</f>
        <v/>
      </c>
      <c r="DB26" s="48" t="str">
        <f>IF(Q26&gt;2,CHAR(34)&amp;"words3"&amp;CHAR(34)&amp;",","")</f>
        <v/>
      </c>
      <c r="DC26" s="48" t="str">
        <f>IF(Q26=2,CHAR(34)&amp;"exact2"&amp;CHAR(34)&amp;",","")</f>
        <v/>
      </c>
      <c r="DD26" s="48"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"lets06",</v>
      </c>
      <c r="DE26" s="48"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"startA",</v>
      </c>
      <c r="DF26" s="48" t="str">
        <f>IFERROR(IF(SEARCH("tan",A26)&gt;0,CHAR(34)&amp;"withtn"&amp;CHAR(34)&amp;",",""),"")</f>
        <v/>
      </c>
      <c r="DG26" s="48" t="str">
        <f>IFERROR(IF(SEARCH("q",A26)&gt;0,CHAR(34)&amp;"with_q"&amp;CHAR(34)&amp;",",""),"")</f>
        <v/>
      </c>
      <c r="DH26" s="48" t="str">
        <f>IFERROR(IF(SEARCH("v",A26)&gt;0,CHAR(34)&amp;"with_v"&amp;CHAR(34)&amp;",",""),"")</f>
        <v/>
      </c>
      <c r="DI26" s="48" t="str">
        <f>IFERROR(IF(SEARCH("w",A26)&gt;0,CHAR(34)&amp;"with_w"&amp;CHAR(34)&amp;",",""),"")</f>
        <v/>
      </c>
      <c r="DJ26" s="48" t="str">
        <f>IFERROR(IF(SEARCH("y",A26)&gt;0,CHAR(34)&amp;"with_y"&amp;CHAR(34)&amp;",",""),"")</f>
        <v/>
      </c>
      <c r="DK26" s="48" t="str">
        <f>IFERROR(IF(SEARCH("z",A26)&gt;0,CHAR(34)&amp;"with_z"&amp;CHAR(34)&amp;",",""),"")</f>
        <v/>
      </c>
      <c r="DL26" s="48" t="str">
        <f>IF(CG26=2, CHAR(34) &amp; _xlfn.TEXTJOIN("", TRUE, _xlfn._xlws.SORT(HP26:HX26)) &amp; CHAR(34) &amp; ",", "")</f>
        <v/>
      </c>
      <c r="DM26" s="48" t="str" cm="1">
        <f t="array" ref="DM26">IF(CG26=3,CHAR(34) &amp; _xlfn.TEXTJOIN("", TRUE, RIGHT(HP26:HX26, 2)) &amp; CHAR(34) &amp; ",", "")</f>
        <v/>
      </c>
      <c r="DN26" s="48" t="str">
        <f>IF(AND(ISNUMBER(SEARCH("18", O26)), ISERROR(SEARCH("1918", O26)), ISERROR(SEARCH("2018", O26))), CHAR(34) &amp; "year18" &amp; CHAR(34) &amp; ",", "")</f>
        <v>"year18",</v>
      </c>
      <c r="DO26" s="48" t="str">
        <f>IF(AND(ISNUMBER(SEARCH("19", O26)), ISERROR(SEARCH("1819", O26)),  ISERROR(SEARCH("1219", O26)),ISERROR(SEARCH("1119", O26)),ISERROR(SEARCH("1190", O26)),ISERROR(SEARCH("2019", O26))), CHAR(34) &amp; "year19" &amp; CHAR(34) &amp; ",", "")</f>
        <v/>
      </c>
      <c r="DP26" s="6" t="str">
        <f>IF(AND(ISNUMBER(SEARCH("20", O26)), ISERROR(SEARCH("1920", O26))), CHAR(34)&amp;"year00"&amp;CHAR(34)&amp;",", "")</f>
        <v/>
      </c>
      <c r="DQ26" s="6" t="str">
        <f>IF(CC26="y",CHAR(34)&amp;"soviet"&amp;CHAR(34)&amp;",","")</f>
        <v/>
      </c>
      <c r="DR26" s="6" t="str">
        <f>IF(BY26="y",CHAR(34)&amp;"dgband"&amp;CHAR(34)&amp;",","")</f>
        <v/>
      </c>
      <c r="DS26" s="6" t="str">
        <f>IF(W26="y",IF(AND(V26="n",BY26&lt;&gt;"y"),CHAR(34)&amp;"allver"&amp;CHAR(34)&amp;",",""),"")</f>
        <v>"allver",</v>
      </c>
      <c r="DT26" s="6" t="str">
        <f>IF(V26="y",IF(AND(W26="n",BY26&lt;&gt;"y"),CHAR(34)&amp;"allhor"&amp;CHAR(34)&amp;",",""),"")</f>
        <v/>
      </c>
      <c r="DU26" s="6" t="str">
        <f>IF(BY26="y",IF(AND(W26="n",V26="n"),CHAR(34)&amp;"alldia"&amp;CHAR(34)&amp;",",""),"")</f>
        <v/>
      </c>
      <c r="DV26" s="48" t="str">
        <f>IF(IA26&lt;&gt;"",(IF(IA26="y",CHAR(34)&amp;"largec"&amp;CHAR(34)&amp;",",CHAR(34)&amp;"smallc"&amp;CHAR(34)&amp;",")),"")</f>
        <v/>
      </c>
      <c r="DW26" s="48" t="str">
        <f>IF(CL26="y",CHAR(34)&amp;CL$1&amp;CHAR(34)&amp;",","")</f>
        <v/>
      </c>
      <c r="DX26" s="48" t="str">
        <f>IF(CM26="y",CHAR(34)&amp;CM$1&amp;CHAR(34)&amp;",","")</f>
        <v/>
      </c>
      <c r="DY26" s="48" t="str">
        <f>IF(CN26="y",CHAR(34)&amp;CN$1&amp;CHAR(34)&amp;",","")</f>
        <v>"3Bands",</v>
      </c>
      <c r="DZ26" s="48" t="str">
        <f>IF(CO26="y",CHAR(34)&amp;CO$1&amp;CHAR(34)&amp;",","")</f>
        <v/>
      </c>
      <c r="EA26" s="48" t="str">
        <f>IF(T26="y",CHAR(34)&amp;T$1&amp;CHAR(34)&amp;",","")</f>
        <v/>
      </c>
      <c r="EB26" s="48" t="str">
        <f>IF(U26="y",CHAR(34)&amp;U$1&amp;CHAR(34)&amp;",","")</f>
        <v/>
      </c>
      <c r="EC26" s="48" t="str">
        <f>IF(V26="y",CHAR(34)&amp;V$1&amp;CHAR(34)&amp;",","")</f>
        <v/>
      </c>
      <c r="ED26" s="48" t="str">
        <f>IF(W26="y",CHAR(34)&amp;W$1&amp;CHAR(34)&amp;",","")</f>
        <v>"Vertic",</v>
      </c>
      <c r="EE26" s="48" t="str">
        <f>IF(X26="y",CHAR(34)&amp;X$1&amp;CHAR(34)&amp;",","")</f>
        <v/>
      </c>
      <c r="EF26" s="48" t="str">
        <f>IF(AND(Y26&lt;&gt;"n",Y26&lt;&gt;""),CHAR(34)&amp;Y$1&amp;CHAR(34)&amp;",","")</f>
        <v/>
      </c>
      <c r="EG26" s="48" t="str">
        <f>IF(Z26="y",CHAR(34)&amp;Z$1&amp;CHAR(34)&amp;",","")</f>
        <v/>
      </c>
      <c r="EH26" s="48" t="str">
        <f>IF(AA26="y",CHAR(34)&amp;AA$1&amp;CHAR(34)&amp;",","")</f>
        <v/>
      </c>
      <c r="EI26" s="48" t="str">
        <f>IF(AB26="y",CHAR(34)&amp;AB$1&amp;CHAR(34)&amp;",","")</f>
        <v/>
      </c>
      <c r="EJ26" s="48" t="str">
        <f>IF(AC26="y",CHAR(34)&amp;AC$1&amp;CHAR(34)&amp;",","")</f>
        <v/>
      </c>
      <c r="EK26" s="48" t="str">
        <f>IF(AD26="y",CHAR(34)&amp;AD$1&amp;CHAR(34)&amp;",","")</f>
        <v/>
      </c>
      <c r="EL26" s="48" t="str">
        <f>IF(AE26="y",CHAR(34)&amp;AE$1&amp;CHAR(34)&amp;",","")</f>
        <v/>
      </c>
      <c r="EM26" s="48" t="str">
        <f>IF(AF26="y",CHAR(34)&amp;AF$1&amp;CHAR(34)&amp;",","")</f>
        <v/>
      </c>
      <c r="EN26" s="48" t="str">
        <f>IF(AG26="y",CHAR(34)&amp;AG$1&amp;CHAR(34)&amp;",","")</f>
        <v>"Unequa",</v>
      </c>
      <c r="EO26" s="48" t="str">
        <f>IF(AH26="y",CHAR(34)&amp;AH$1&amp;CHAR(34)&amp;",","")</f>
        <v/>
      </c>
      <c r="EP26" s="48" t="str">
        <f>IF(AI26="y",CHAR(34)&amp;AI$1&amp;CHAR(34)&amp;",","")</f>
        <v/>
      </c>
      <c r="EQ26" s="48" t="str">
        <f>IF(AJ26="y",CHAR(34)&amp;AJ$1&amp;CHAR(34)&amp;",","")</f>
        <v/>
      </c>
      <c r="ER26" s="48" t="str">
        <f>IF(AK26="y",CHAR(34)&amp;AK$1&amp;CHAR(34)&amp;",","")</f>
        <v/>
      </c>
      <c r="ES26" s="48" t="str">
        <f>IF(AL26="y",CHAR(34)&amp;AL$1&amp;CHAR(34)&amp;",","")</f>
        <v/>
      </c>
      <c r="ET26" s="48" t="str">
        <f>IF(AM26="y",CHAR(34)&amp;AM$1&amp;CHAR(34)&amp;",","")</f>
        <v/>
      </c>
      <c r="EU26" s="48" t="str">
        <f>IF(AN26="y",CHAR(34)&amp;AN$1&amp;CHAR(34)&amp;",","")</f>
        <v/>
      </c>
      <c r="EV26" s="48" t="str">
        <f>IF(AO26="y",CHAR(34)&amp;AO$1&amp;CHAR(34)&amp;",","")</f>
        <v/>
      </c>
      <c r="EW26" s="48" t="str">
        <f>IF(AP26="y",CHAR(34)&amp;AP$1&amp;CHAR(34)&amp;",","")</f>
        <v/>
      </c>
      <c r="EX26" s="48" t="str">
        <f>IF(AQ26="y",CHAR(34)&amp;AQ$1&amp;CHAR(34)&amp;",","")</f>
        <v/>
      </c>
      <c r="EY26" s="48" t="str">
        <f>IF(AR26="y",CHAR(34)&amp;AR$1&amp;CHAR(34)&amp;",","")</f>
        <v/>
      </c>
      <c r="EZ26" s="48" t="str">
        <f>IF(AS26="y",CHAR(34)&amp;AS$1&amp;CHAR(34)&amp;",","")</f>
        <v/>
      </c>
      <c r="FA26" s="48" t="str">
        <f>IF(AT26&gt;0,CHAR(34)&amp;"sta"&amp;AZ26&amp;CHAR(34)&amp;",","")</f>
        <v>"staYEL",</v>
      </c>
      <c r="FB26" s="48" t="str">
        <f>IF(AND(AT26&gt;0,BA26&lt;&gt;""),CHAR(34)&amp;"sta"&amp;BA26&amp;CHAR(34)&amp;",","")</f>
        <v/>
      </c>
      <c r="FC26" s="48" t="str">
        <f>IF(AND(AT26&gt;0,BB26&lt;&gt;""),CHAR(34)&amp;"sta"&amp;BB26&amp;CHAR(34)&amp;",","")</f>
        <v/>
      </c>
      <c r="FD26" s="48" t="str">
        <f>IF(BV26="n",CHAR(34)&amp;"tcWHYE"&amp;CHAR(34)&amp;",",IF(BV26="y",CHAR(34)&amp;FD$1&amp;CHAR(34)&amp;",",""))</f>
        <v/>
      </c>
      <c r="FE26" s="48" t="str">
        <f>IF(COUNTIF(BL26:BT26,"BLU")=0,CHAR(34)&amp;"NO_BLU"&amp;CHAR(34)&amp;",", "")</f>
        <v/>
      </c>
      <c r="FF26" s="48" t="str">
        <f>IF(COUNTIF(BL26:BT26,"WHI")=0,CHAR(34)&amp;"NO_WHI"&amp;CHAR(34)&amp;",", "")</f>
        <v/>
      </c>
      <c r="FG26" s="48" t="str">
        <f>IF(COUNTIF(BL26:BT26,"RED")=0,CHAR(34)&amp;"NO_RED"&amp;CHAR(34)&amp;",", "")</f>
        <v/>
      </c>
      <c r="FH26" s="48" t="str">
        <f>IF(COUNTIF(BL26:BS26,"GRE")=0,CHAR(34)&amp;"NO_GRE"&amp;CHAR(34)&amp;",", "")</f>
        <v>"NO_GRE",</v>
      </c>
      <c r="FI26" s="48" t="str">
        <f>IF(COUNTIF(BL26:BT26,"YEL")=0,CHAR(34)&amp;"NO_YEL"&amp;CHAR(34)&amp;",", "")</f>
        <v/>
      </c>
      <c r="FJ26" s="48" t="str">
        <f>IF(COUNTIF(BL26:BT26,"BLA")=0,CHAR(34)&amp;"NO_BLA"&amp;CHAR(34)&amp;",", "")</f>
        <v>"NO_BLA",</v>
      </c>
      <c r="FK26" s="48" t="str">
        <f>IF(AND(FH26&lt;&gt;"",FF26&lt;&gt;""),CHAR(34)&amp;"WHGRNO"&amp;CHAR(34)&amp;",","")</f>
        <v/>
      </c>
      <c r="FL26" s="48" t="str">
        <f>IF(AND(FI26&lt;&gt;"",FF26&lt;&gt;""),CHAR(34)&amp;"WHYENO"&amp;CHAR(34)&amp;",","")</f>
        <v/>
      </c>
      <c r="FM26" s="48" t="str">
        <f>IF(AND(FJ26&lt;&gt;"",FF26&lt;&gt;""),CHAR(34)&amp;"BAWHNO"&amp;CHAR(34)&amp;",","")</f>
        <v/>
      </c>
      <c r="FN26" s="48" t="str">
        <f>IF(AND(FE26&lt;&gt;"",FF26&lt;&gt;""),CHAR(34)&amp;"BLWHNO"&amp;CHAR(34)&amp;",","")</f>
        <v/>
      </c>
      <c r="FO26" s="48" t="str">
        <f>IF(AND(FE26&lt;&gt;"",FG26&lt;&gt;""),CHAR(34)&amp;"BLRENO"&amp;CHAR(34)&amp;",","")</f>
        <v/>
      </c>
      <c r="FP26" s="48" t="str">
        <f>IF(AND(FF26&lt;&gt;"",FF26&lt;&gt;""),CHAR(34)&amp;"WHRENO"&amp;CHAR(34)&amp;",","")</f>
        <v/>
      </c>
      <c r="FQ26" s="48" t="str">
        <f>IF(LEN(BF26)=3,CHAR(34)&amp;"001"&amp;BF26&amp;CHAR(34)&amp;",","")</f>
        <v>"001BLU",</v>
      </c>
      <c r="FR26" s="48" t="str">
        <f>IF(LEN(BG26)=3,CHAR(34)&amp;"002"&amp;BG26&amp;CHAR(34)&amp;",","")</f>
        <v>"002WHI",</v>
      </c>
      <c r="FS26" s="48" t="str">
        <f>IF(LEN(BH26)=3,CHAR(34)&amp;"003"&amp;BH26&amp;CHAR(34)&amp;",","")</f>
        <v>"003RED",</v>
      </c>
      <c r="FT26" s="48" t="str">
        <f>CHAR(34)&amp;"myr"&amp;BD26&amp;CHAR(34)&amp;","</f>
        <v>"myrEQ",</v>
      </c>
      <c r="FU26" s="48" t="str">
        <f>IF(AY26="y",CHAR(34)&amp;"island"&amp;CHAR(34)&amp;",","")</f>
        <v/>
      </c>
      <c r="FV26" s="48" t="str">
        <f>IF(BZ26="y",CHAR(34)&amp;"landlo"&amp;CHAR(34)&amp;",","")</f>
        <v/>
      </c>
      <c r="FW26" s="48" t="str">
        <f>IF(CA26="y",CHAR(34)&amp;"eunion"&amp;CHAR(34)&amp;",","")</f>
        <v/>
      </c>
      <c r="FX26" s="48" t="str">
        <f>SUBSTITUTE(IFERROR(SEARCH("[",A26),IFERROR(IF(AND(CA26&lt;&gt;"y",SEARCH("Europe",R26)&gt;0),CHAR(34)&amp;"noeuni"&amp;CHAR(34)&amp;",",""),"")),"1","")</f>
        <v/>
      </c>
      <c r="FY26" s="48" t="str">
        <f>IFERROR(IF(SEARCH("Arabic",CB26)&gt;0,CHAR(34)&amp;"arabic"&amp;CHAR(34)&amp;",",""),"")</f>
        <v/>
      </c>
      <c r="FZ26" s="48" t="str">
        <f>IFERROR(IF(SEARCH("English",CB26)&gt;0,CHAR(34)&amp;"englis"&amp;CHAR(34)&amp;",",""),"")</f>
        <v/>
      </c>
      <c r="GA26" s="48" t="str">
        <f>IFERROR(IF(SEARCH("French",CB26)&gt;0,CHAR(34)&amp;"french"&amp;CHAR(34)&amp;",",""),"")</f>
        <v/>
      </c>
      <c r="GB26" s="48" t="str">
        <f>IFERROR(IF(SEARCH("Spanish",CB26)&gt;0,CHAR(34)&amp;"spanis"&amp;CHAR(34)&amp;",",""),"")</f>
        <v/>
      </c>
      <c r="GC26" s="48" t="str">
        <f>IFERROR(IF(SEARCH("Portuguese",CB26)&gt;0,CHAR(34)&amp;"portug"&amp;CHAR(34)&amp;",",""),"")</f>
        <v/>
      </c>
      <c r="GD26" s="48" t="str">
        <f>IFERROR(IF(SEARCH("German",CB26)&gt;0,CHAR(34)&amp;"german"&amp;CHAR(34)&amp;",",""),"")</f>
        <v/>
      </c>
      <c r="GE26" s="48" t="str">
        <f>IFERROR(IF(SEARCH("Dutch",CB26)&gt;0,CHAR(34)&amp;"dutchs"&amp;CHAR(34)&amp;",",""),"")</f>
        <v/>
      </c>
      <c r="GF26" s="48" t="str">
        <f>IFERROR(IF(SEARCH("Historical",AU26)&gt;0,CHAR(34)&amp;"histor"&amp;CHAR(34)&amp;",",""),"")</f>
        <v/>
      </c>
      <c r="GG26" s="48" t="str">
        <f>IF(BU26="y",CHAR(34)&amp;"unjack"&amp;CHAR(34)&amp;",","")</f>
        <v/>
      </c>
      <c r="GH26" s="48" t="str">
        <f>IF(CD26=1,CHAR(34)&amp;"southc"&amp;CHAR(34)&amp;",","")</f>
        <v/>
      </c>
      <c r="GI26" s="48" t="str">
        <f>IF(CE26=1,CHAR(34)&amp;"hasmap"&amp;CHAR(34)&amp;",","")</f>
        <v/>
      </c>
      <c r="GJ26" s="48" t="str">
        <f>IF(CP26="y",CHAR(34)&amp;CP$1&amp;CHAR(34)&amp;",","")</f>
        <v/>
      </c>
      <c r="GK26" s="48" t="str">
        <f>IF(GJ26="",CHAR(34)&amp;"HasSta"&amp;CHAR(34)&amp;",","")</f>
        <v>"HasSta",</v>
      </c>
      <c r="GL26" s="48" t="str">
        <f>IF(CQ26="y",CHAR(34)&amp;CQ$1&amp;CHAR(34)&amp;",","")</f>
        <v>"1Stars",</v>
      </c>
      <c r="GM26" s="48" t="str">
        <f>IF(CR26="y",CHAR(34)&amp;CR$1&amp;CHAR(34)&amp;",","")</f>
        <v/>
      </c>
      <c r="GN26" s="48" t="str">
        <f>IF(CS26="y",CHAR(34)&amp;CS$1&amp;CHAR(34)&amp;",","")</f>
        <v/>
      </c>
      <c r="GP26" s="48" t="str">
        <f>CHAR(34)&amp;AU26&amp;CHAR(34)</f>
        <v>"People"</v>
      </c>
      <c r="GS26" s="48" t="str">
        <f>SUBSTITUTE("["&amp;_xlfn.CONCAT(CW26:GN26)&amp;"]",",]","]")</f>
        <v>["4Color","lets06","startA","year18","allver","3Bands","Vertic","Unequa","staYEL","NO_GRE","NO_BLA","001BLU","002WHI","003RED","myrEQ","HasSta","1Stars"]</v>
      </c>
      <c r="GT26" s="48" t="str">
        <f>IF(BL26&lt;&gt;"",CHAR(34)&amp;"cl_"&amp;BL26&amp;CHAR(34)&amp;",","")</f>
        <v/>
      </c>
      <c r="GU26" s="48" t="str">
        <f>IF(BM26&lt;&gt;"",CHAR(34)&amp;"cl_"&amp;BM26&amp;CHAR(34)&amp;",","")</f>
        <v>"cl_BLU",</v>
      </c>
      <c r="GV26" s="48" t="str">
        <f>IF(BN26&lt;&gt;"",CHAR(34)&amp;"cl_"&amp;BN26&amp;CHAR(34)&amp;",","")</f>
        <v/>
      </c>
      <c r="GW26" s="48" t="str">
        <f>IF(BO26&lt;&gt;"",CHAR(34)&amp;"cl_"&amp;BO26&amp;CHAR(34)&amp;",","")</f>
        <v>"cl_RED",</v>
      </c>
      <c r="GX26" s="48" t="str">
        <f>IF(BP26&lt;&gt;"",CHAR(34)&amp;"cl_"&amp;BP26&amp;CHAR(34)&amp;",","")</f>
        <v>"cl_YEL",</v>
      </c>
      <c r="GY26" s="48" t="str">
        <f>IF(BQ26&lt;&gt;"",CHAR(34)&amp;"cl_"&amp;BQ26&amp;CHAR(34)&amp;",","")</f>
        <v/>
      </c>
      <c r="GZ26" s="48" t="str">
        <f>IF(BR26&lt;&gt;"",CHAR(34)&amp;"cl_"&amp;BR26&amp;CHAR(34)&amp;",","")</f>
        <v/>
      </c>
      <c r="HA26" s="48" t="str">
        <f>IF(BS26&lt;&gt;"",CHAR(34)&amp;"cl_"&amp;BS26&amp;CHAR(34)&amp;",","")</f>
        <v/>
      </c>
      <c r="HB26" s="48" t="str">
        <f>IF(BT26&lt;&gt;"",CHAR(34)&amp;"cl_"&amp;BT26&amp;CHAR(34)&amp;",","")</f>
        <v>"cl_WHI",</v>
      </c>
      <c r="HC26" s="48" t="str">
        <f>SUBSTITUTE("["&amp;_xlfn.CONCAT(GT26:HB26)&amp;"]",",]","]")</f>
        <v>["cl_BLU","cl_RED","cl_YEL","cl_WHI"]</v>
      </c>
      <c r="HE26" s="71"/>
      <c r="HF26" s="72" t="str">
        <f>"{couname:"&amp;CT26&amp;(IF(HK26&lt;&gt;"",",subtype:"&amp;CHAR(34)&amp;HK26&amp;CHAR(34),""))&amp;",year:"&amp;HJ26&amp;",region:"&amp;CU26&amp;",Colors:"&amp;HC26&amp;",Items:"&amp;GS26&amp;",Flag:"&amp;CV26&amp;",HDFlag:"&amp;CHAR(34)&amp;E26&amp;CHAR(34)&amp;",type:"&amp;GP26&amp;", describe: "&amp;HH26&amp;", isnew:"&amp;CHAR(34)&amp;F26&amp;CHAR(34)&amp;", links: "&amp;HL26&amp;"},"</f>
        <v>{couname:"[CAN] Acadia",year:"1884",region:"rgn_North America",Colors:["cl_BLU","cl_RED","cl_YEL","cl_WHI"],Items:["4Color","lets06","startA","year18","allver","3Bands","Vertic","Unequa","staYEL","NO_GRE","NO_BLA","001BLU","002WHI","003RED","myrEQ","HasSta","1Stars"],Flag:"https://upload.wikimedia.org/wikipedia/commons/thumb/2/27/Flag_of_Acadia.svg/320px-Flag_of_Acadia.svg.png",HDFlag:"https://upload.wikimedia.org/wikipedia/commons/thumb/2/27/Flag_of_Acadia.svg/720px-Flag_of_Acadia.svg.png",type:"People", describe: "\nIt was designed by Father Marcel-Francois Richard, a priest from New Brunswick. Richard's flag was a French tricolour, with a star in papal colours in the blue segment, representing devotion to the Virgin Mary and successfully proposed that it become the Acadian national flag.", isnew:".", links: "https://en.wikipedia.org/wiki/Flag_of_Acadia"},</v>
      </c>
      <c r="HG26" s="73" t="str">
        <f>"{couname:"&amp;CT26&amp;(IF(HK26&lt;&gt;"",",subtype:"&amp;CHAR(34)&amp;HK26&amp;CHAR(34),""))&amp;",year:"&amp;HJ26&amp;",region:"&amp;CU26&amp;",Colors:"&amp;HC26&amp;",Items:"&amp;GS26&amp;",Flag:"&amp;CV26&amp;",HDFlag:"&amp;CHAR(34)&amp;E26&amp;CHAR(34)&amp;",type:"&amp;GP26&amp;", describe: "&amp;HI26&amp;", links: "&amp;HL26&amp;"},"</f>
        <v>{couname:"[CAN] Acadia",year:"1884",region:"rgn_North America",Colors:["cl_BLU","cl_RED","cl_YEL","cl_WHI"],Items:["4Color","lets06","startA","year18","allver","3Bands","Vertic","Unequa","staYEL","NO_GRE","NO_BLA","001BLU","002WHI","003RED","myrEQ","HasSta","1Stars"],Flag:"https://upload.wikimedia.org/wikipedia/commons/thumb/2/27/Flag_of_Acadia.svg/320px-Flag_of_Acadia.svg.png",HDFlag:"https://upload.wikimedia.org/wikipedia/commons/thumb/2/27/Flag_of_Acadia.svg/720px-Flag_of_Acadia.svg.png",type:"People", describe: "\nIt was designed by Father Marcel-Francois Richard, a priest from New Brunswick. Richard's flag was a French tricolour, with a star in papal colours in the blue segment, representing devotion to the Virgin Mary and successfully proposed that it become the Acadian national flag.", links: "https://en.wikipedia.org/wiki/Flag_of_Acadia"},</v>
      </c>
      <c r="HH26" s="48" t="str">
        <f>IF(P26&lt;&gt;"",CHAR(34)&amp;"\n"&amp;P26&amp;CHAR(34),CHAR(34)&amp;CHAR(34))</f>
        <v>"\nIt was designed by Father Marcel-Francois Richard, a priest from New Brunswick. Richard's flag was a French tricolour, with a star in papal colours in the blue segment, representing devotion to the Virgin Mary and successfully proposed that it become the Acadian national flag."</v>
      </c>
      <c r="HI26" s="48" t="str">
        <f>IF(J26=0,CHAR(34)&amp;CHAR(34),HH26)</f>
        <v>"\nIt was designed by Father Marcel-Francois Richard, a priest from New Brunswick. Richard's flag was a French tricolour, with a star in papal colours in the blue segment, representing devotion to the Virgin Mary and successfully proposed that it become the Acadian national flag."</v>
      </c>
      <c r="HJ26" s="48" t="str">
        <f>CHAR(34)&amp;O26&amp;CHAR(34)</f>
        <v>"1884"</v>
      </c>
      <c r="HL26" s="48" t="str">
        <f>CHAR(34)&amp;I26&amp;CHAR(34)</f>
        <v>"https://en.wikipedia.org/wiki/Flag_of_Acadia"</v>
      </c>
      <c r="HM26" s="72"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{"couname":"[CAN] Acadia","subtype":"[CAN] Other","year":"1884","region":"rgn_North America","Colors":["cl_BLU","cl_RED","cl_YEL","cl_WHI"],"Items":["4Color","lets06","startA","year18","allver","3Bands","Vertic","Unequa","staYEL","NO_GRE","NO_BLA","001BLU","002WHI","003RED","myrEQ","HasSta","1Stars"],"Flag":"https://upload.wikimedia.org/wikipedia/commons/thumb/2/27/Flag_of_Acadia.svg/320px-Flag_of_Acadia.svg.png","HDFlag":"https://upload.wikimedia.org/wikipedia/commons/thumb/2/27/Flag_of_Acadia.svg/720px-Flag_of_Acadia.svg.png","type":"People", "describe": "\nIt was designed by Father Marcel-Francois Richard, a priest from New Brunswick. Richard's flag was a French tricolour, with a star in papal colours in the blue segment, representing devotion to the Virgin Mary and successfully proposed that it become the Acadian national flag.", "isnew": ".", "links": "https://en.wikipedia.org/wiki/Flag_of_Acadia"},</v>
      </c>
      <c r="HN26" s="74"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{"couname":"[CAN] Acadia","subtype":"[CAN] Other","year":"1884","region":"rgn_North America","Colors":["cl_BLU","cl_RED","cl_YEL","cl_WHI"],"Items":["4Color","lets06","startA","year18","allver","3Bands","Vertic","Unequa","staYEL","NO_GRE","NO_BLA","001BLU","002WHI","003RED","myrEQ","HasSta","1Stars"],"Flag":"https://upload.wikimedia.org/wikipedia/commons/thumb/2/27/Flag_of_Acadia.svg/320px-Flag_of_Acadia.svg.png","HDFlag":"https://upload.wikimedia.org/wikipedia/commons/thumb/2/27/Flag_of_Acadia.svg/720px-Flag_of_Acadia.svg.png","type":"People", "describe": "\nIt was designed by Father Marcel-Francois Richard, a priest from New Brunswick. Richard's flag was a French tricolour, with a star in papal colours in the blue segment, representing devotion to the Virgin Mary and successfully proposed that it become the Acadian national flag.", "isnew": ".", "links": "https://en.wikipedia.org/wiki/Flag_of_Acadia"},</v>
      </c>
      <c r="HO26" s="75">
        <v>45583</v>
      </c>
      <c r="HP26" s="48" t="str" cm="1">
        <f t="array" ref="HP26">IF(_xlfn.TEXTJOIN(", ", TRUE, IF(ISNUMBER(SEARCH("BLA", BL26:BT26)), COLUMN(BL26:BT26) - COLUMN(BL26) + 1, ""))&lt;&gt;"","BLA","")</f>
        <v/>
      </c>
      <c r="HQ26" s="48" t="str" cm="1">
        <f t="array" ref="HQ26">IF(_xlfn.TEXTJOIN(", ", TRUE, IF(ISNUMBER(SEARCH("BLU", BL26:BT26)), COLUMN(BL26:BT26) - COLUMN(BL26) + 1, ""))&lt;&gt;"","BLU","")</f>
        <v>BLU</v>
      </c>
      <c r="HR26" s="48" t="str" cm="1">
        <f t="array" ref="HR26">IF(_xlfn.TEXTJOIN(", ", TRUE, IF(ISNUMBER(SEARCH("GRE", BL26:BT26)), COLUMN(BL26:BT26) - COLUMN(BL26) + 1, ""))&lt;&gt;"","GRE","")</f>
        <v/>
      </c>
      <c r="HS26" s="48" t="str" cm="1">
        <f t="array" ref="HS26">IF(_xlfn.TEXTJOIN(", ", TRUE, IF(ISNUMBER(SEARCH("RED", BL26:BT26)), COLUMN(BL26:BT26) - COLUMN(BL26) + 1, ""))&lt;&gt;"","RED","")</f>
        <v>RED</v>
      </c>
      <c r="HT26" s="48" t="str" cm="1">
        <f t="array" ref="HT26">IF(_xlfn.TEXTJOIN(", ", TRUE, IF(ISNUMBER(SEARCH("YEL", BL26:BT26)), COLUMN(BL26:BT26) - COLUMN(BL26) + 1, ""))&lt;&gt;"","YEL","")</f>
        <v>YEL</v>
      </c>
      <c r="HU26" s="48" t="str" cm="1">
        <f t="array" ref="HU26">IF(_xlfn.TEXTJOIN(", ", TRUE, IF(ISNUMBER(SEARCH("ORA", BL26:BT26)), COLUMN(BL26:BT26) - COLUMN(BL26) + 1, ""))&lt;&gt;"","ORA","")</f>
        <v/>
      </c>
      <c r="HV26" s="48" t="str" cm="1">
        <f t="array" ref="HV26">IF(_xlfn.TEXTJOIN(", ", TRUE, IF(ISNUMBER(SEARCH("BRO", BL26:BT26)), COLUMN(BL26:BT26) - COLUMN(BL26) + 1, ""))&lt;&gt;"","BRO","")</f>
        <v/>
      </c>
      <c r="HW26" s="48" t="str" cm="1">
        <f t="array" ref="HW26">IF(_xlfn.TEXTJOIN(", ", TRUE, IF(ISNUMBER(SEARCH("PUR", BL26:BT26)), COLUMN(BL26:BT26) - COLUMN(BL26) + 1, ""))&lt;&gt;"","PUR","")</f>
        <v/>
      </c>
      <c r="HX26" s="48" t="str" cm="1">
        <f t="array" ref="HX26">IF(_xlfn.TEXTJOIN(", ", TRUE, IF(ISNUMBER(SEARCH("WHI", BL26:BT26)), COLUMN(BL26:BT26) - COLUMN(BL26) + 1, ""))&lt;&gt;"","WHI","")</f>
        <v>WHI</v>
      </c>
      <c r="HY26" s="76"/>
      <c r="HZ26" s="76"/>
      <c r="IA26" s="6"/>
      <c r="IB26" s="6"/>
      <c r="IC26" s="77"/>
      <c r="ID26" s="77"/>
      <c r="IE26" s="77"/>
      <c r="IF26" s="77"/>
      <c r="IG26" s="77"/>
      <c r="IH26" s="77"/>
      <c r="II26" s="77"/>
      <c r="IJ26" s="77"/>
      <c r="IK26" s="77"/>
      <c r="IL26" s="48">
        <f>SUM(IC26:IK26)</f>
        <v>0</v>
      </c>
      <c r="IM26" s="45">
        <f>COUNTIF(IC26:IK26,"&gt;0")-CG26</f>
        <v>-4</v>
      </c>
      <c r="IN26" s="78" t="str">
        <f>"http://mkweb.bcgsc.ca/color-summarizer/?url="&amp;D26&amp;"&amp;precision=low&amp;num_clusters="&amp;CG26&amp;"&amp;text=1"</f>
        <v>http://mkweb.bcgsc.ca/color-summarizer/?url=https://upload.wikimedia.org/wikipedia/commons/thumb/2/27/Flag_of_Acadia.svg/320px-Flag_of_Acadia.svg.png&amp;precision=low&amp;num_clusters=4&amp;text=1</v>
      </c>
      <c r="IO26" s="48" t="str">
        <f>IF(HP26&lt;&gt;"",CHAR(34)&amp;"black"&amp;CHAR(34),"")</f>
        <v/>
      </c>
      <c r="IP26" s="48" t="str">
        <f>IF(HQ26&lt;&gt;"",CHAR(34)&amp;"blue"&amp;CHAR(34),"")</f>
        <v>"blue"</v>
      </c>
      <c r="IQ26" s="48" t="str">
        <f>IF(HR26&lt;&gt;"",CHAR(34)&amp;"green"&amp;CHAR(34),"")</f>
        <v/>
      </c>
      <c r="IR26" s="48" t="str">
        <f>IF(HS26&lt;&gt;"",CHAR(34)&amp;"red"&amp;CHAR(34),"")</f>
        <v>"red"</v>
      </c>
      <c r="IS26" s="48" t="str">
        <f>IF(HT26&lt;&gt;"",CHAR(34)&amp;"yellow"&amp;CHAR(34),"")</f>
        <v>"yellow"</v>
      </c>
      <c r="IT26" s="48" t="str">
        <f>IF(HU26&lt;&gt;"",CHAR(34)&amp;"orange"&amp;CHAR(34),"")</f>
        <v/>
      </c>
      <c r="IU26" s="48" t="str">
        <f>IF(HV26&lt;&gt;"",CHAR(34)&amp;"brown"&amp;CHAR(34),"")</f>
        <v/>
      </c>
      <c r="IV26" s="48" t="str">
        <f>IF(HW26&lt;&gt;"",CHAR(34)&amp;"purple"&amp;CHAR(34),"")</f>
        <v/>
      </c>
      <c r="IW26" s="48" t="str">
        <f>IF(HX26&lt;&gt;"",CHAR(34)&amp;"white"&amp;CHAR(34),"")</f>
        <v>"white"</v>
      </c>
      <c r="IX26" s="48" t="str">
        <f>"{"&amp;CHAR(34)&amp;"url"&amp;CHAR(34)&amp;":"&amp;CHAR(34)&amp;IN26&amp;CHAR(34)&amp;","&amp;CHAR(34)&amp;"name"&amp;CHAR(34)&amp;":"&amp;CHAR(34)&amp;A26&amp;CHAR(34)&amp;"},"</f>
        <v>{"url":"http://mkweb.bcgsc.ca/color-summarizer/?url=https://upload.wikimedia.org/wikipedia/commons/thumb/2/27/Flag_of_Acadia.svg/320px-Flag_of_Acadia.svg.png&amp;precision=low&amp;num_clusters=4&amp;text=1","name":"[CAN] Acadia"},</v>
      </c>
      <c r="IY26" s="48">
        <v>354</v>
      </c>
    </row>
    <row r="27" spans="1:259" s="48" customFormat="1" ht="38.4" customHeight="1" thickBot="1" x14ac:dyDescent="0.35">
      <c r="A27" s="87" t="s">
        <v>1809</v>
      </c>
      <c r="B27" s="40" t="e" vm="46">
        <v>#VALUE!</v>
      </c>
      <c r="C27" s="41" t="s">
        <v>225</v>
      </c>
      <c r="D27" s="42" t="s">
        <v>1810</v>
      </c>
      <c r="E27" s="43" t="s">
        <v>1811</v>
      </c>
      <c r="F27" s="44" t="s">
        <v>163</v>
      </c>
      <c r="G27" s="45">
        <f>COUNTIF($A$1:$A$8323,A27)</f>
        <v>1</v>
      </c>
      <c r="H27" s="46" t="s">
        <v>1899</v>
      </c>
      <c r="I27" s="47" t="s">
        <v>1812</v>
      </c>
      <c r="J27" s="48" t="str">
        <f>""</f>
        <v/>
      </c>
      <c r="K27" s="49"/>
      <c r="L27" s="50"/>
      <c r="M27" s="50"/>
      <c r="N27" s="51" t="s">
        <v>231</v>
      </c>
      <c r="O27" s="52">
        <v>1816</v>
      </c>
      <c r="P27" s="53" t="s">
        <v>1813</v>
      </c>
      <c r="Q27" s="54">
        <v>1</v>
      </c>
      <c r="R27" s="55" t="s">
        <v>231</v>
      </c>
      <c r="S27" s="56">
        <v>0</v>
      </c>
      <c r="T27" s="57" t="s">
        <v>164</v>
      </c>
      <c r="U27" s="58" t="s">
        <v>164</v>
      </c>
      <c r="V27" s="58" t="s">
        <v>164</v>
      </c>
      <c r="W27" s="58" t="s">
        <v>164</v>
      </c>
      <c r="X27" s="58" t="s">
        <v>164</v>
      </c>
      <c r="Y27" s="58" t="s">
        <v>164</v>
      </c>
      <c r="Z27" s="58" t="s">
        <v>164</v>
      </c>
      <c r="AA27" s="58" t="s">
        <v>164</v>
      </c>
      <c r="AB27" s="58" t="s">
        <v>164</v>
      </c>
      <c r="AC27" s="58" t="s">
        <v>164</v>
      </c>
      <c r="AD27" s="58" t="s">
        <v>164</v>
      </c>
      <c r="AE27" s="58" t="s">
        <v>164</v>
      </c>
      <c r="AF27" s="59" t="s">
        <v>164</v>
      </c>
      <c r="AG27" s="59" t="s">
        <v>164</v>
      </c>
      <c r="AH27" s="59" t="s">
        <v>165</v>
      </c>
      <c r="AI27" s="59" t="s">
        <v>164</v>
      </c>
      <c r="AJ27" s="59" t="s">
        <v>164</v>
      </c>
      <c r="AK27" s="59" t="s">
        <v>164</v>
      </c>
      <c r="AL27" s="59" t="s">
        <v>164</v>
      </c>
      <c r="AM27" s="59" t="s">
        <v>164</v>
      </c>
      <c r="AN27" s="59" t="s">
        <v>164</v>
      </c>
      <c r="AO27" s="59" t="s">
        <v>164</v>
      </c>
      <c r="AP27" s="59" t="s">
        <v>164</v>
      </c>
      <c r="AQ27" s="59" t="s">
        <v>164</v>
      </c>
      <c r="AR27" s="59" t="s">
        <v>165</v>
      </c>
      <c r="AS27" s="59" t="s">
        <v>164</v>
      </c>
      <c r="AT27" s="60">
        <v>0</v>
      </c>
      <c r="AU27" s="59" t="s">
        <v>172</v>
      </c>
      <c r="AV27" s="59" t="str">
        <f>IF(LEFT(A27,1)="[",LEFT(A27,5)&amp;AU27&amp;A27,"")</f>
        <v>[CAN]People[CAN] Metis</v>
      </c>
      <c r="AW27" s="59" t="str">
        <f>C27&amp;H27&amp;A27</f>
        <v>3c[CAN] Other[CAN] Metis</v>
      </c>
      <c r="AX27" s="61"/>
      <c r="AY27" s="61"/>
      <c r="AZ27" s="62" t="s">
        <v>167</v>
      </c>
      <c r="BA27" s="62" t="s">
        <v>167</v>
      </c>
      <c r="BB27" s="62"/>
      <c r="BC27" s="63"/>
      <c r="BD27" s="64" t="s">
        <v>152</v>
      </c>
      <c r="BE27" s="47"/>
      <c r="BF27" s="64" t="s">
        <v>167</v>
      </c>
      <c r="BG27" s="64" t="s">
        <v>167</v>
      </c>
      <c r="BH27" s="64" t="s">
        <v>167</v>
      </c>
      <c r="BI27" s="64"/>
      <c r="BJ27" s="64"/>
      <c r="BK27" s="47"/>
      <c r="BL27" s="64" t="s">
        <v>167</v>
      </c>
      <c r="BM27" s="64" t="s">
        <v>152</v>
      </c>
      <c r="BN27" s="64" t="s">
        <v>167</v>
      </c>
      <c r="BO27" s="64" t="s">
        <v>167</v>
      </c>
      <c r="BP27" s="64" t="s">
        <v>167</v>
      </c>
      <c r="BQ27" s="64" t="s">
        <v>167</v>
      </c>
      <c r="BR27" s="64" t="s">
        <v>167</v>
      </c>
      <c r="BS27" s="64" t="s">
        <v>167</v>
      </c>
      <c r="BT27" s="64" t="s">
        <v>159</v>
      </c>
      <c r="BU27" s="65"/>
      <c r="BV27" s="66"/>
      <c r="BW27" s="66">
        <v>0</v>
      </c>
      <c r="BX27" s="47"/>
      <c r="CB27" s="6"/>
      <c r="CC27" s="6"/>
      <c r="CD27" s="67">
        <v>0</v>
      </c>
      <c r="CE27" s="67">
        <v>0</v>
      </c>
      <c r="CF27" s="67" t="e">
        <v>#REF!</v>
      </c>
      <c r="CG27" s="68" cm="1">
        <f t="array" ref="CG27">SUMPRODUCT(--(LEN(TRIM(BL27:BT27))&gt;0))</f>
        <v>2</v>
      </c>
      <c r="CH27" s="59" t="str">
        <f>IF(CG27=2,"y","n")</f>
        <v>y</v>
      </c>
      <c r="CI27" s="59" t="str">
        <f>IF(CG27=3,"y","n")</f>
        <v>n</v>
      </c>
      <c r="CJ27" s="59" t="str">
        <f>IF(CG27=4,"y","n")</f>
        <v>n</v>
      </c>
      <c r="CK27" s="59" t="str">
        <f>IF(CG27&gt;4,"y","n")</f>
        <v>n</v>
      </c>
      <c r="CL27" s="59" t="str">
        <f>IF(S27=0,"y","n")</f>
        <v>y</v>
      </c>
      <c r="CM27" s="59" t="str">
        <f>IF(S27=2,"y","n")</f>
        <v>n</v>
      </c>
      <c r="CN27" s="59" t="str">
        <f>IF(S27=3,"y","n")</f>
        <v>n</v>
      </c>
      <c r="CO27" s="59" t="str">
        <f>IF(S27&gt;=4,"y","n")</f>
        <v>n</v>
      </c>
      <c r="CP27" s="59" t="str">
        <f>IF(AT27=0,"y","n")</f>
        <v>y</v>
      </c>
      <c r="CQ27" s="59" t="str">
        <f>IF(AT27=1,"y","n")</f>
        <v>n</v>
      </c>
      <c r="CR27" s="59" t="str">
        <f>IF(AT27=2,"y","n")</f>
        <v>n</v>
      </c>
      <c r="CS27" s="59" t="str">
        <f>IF(AT27&gt;=3,"y","n")</f>
        <v>n</v>
      </c>
      <c r="CT27" s="69" t="str">
        <f>CHAR(34)&amp;A27&amp;CHAR(34)</f>
        <v>"[CAN] Metis"</v>
      </c>
      <c r="CU27" s="70" t="str">
        <f>CHAR(34)&amp;"rgn_"&amp;R27&amp;CHAR(34)</f>
        <v>"rgn_North America"</v>
      </c>
      <c r="CV27" s="48" t="str">
        <f>CHAR(34)&amp;D27&amp;CHAR(34)</f>
        <v>"https://upload.wikimedia.org/wikipedia/commons/thumb/f/f4/Metis_Blue.svg/640px-Metis_Blue.svg.png"</v>
      </c>
      <c r="CW27" s="48" t="str">
        <f>IF(CH27="y",CHAR(34)&amp;CH$1&amp;CHAR(34)&amp;",","")</f>
        <v>"2Color",</v>
      </c>
      <c r="CX27" s="48" t="str">
        <f>IF(CI27="y",CHAR(34)&amp;CI$1&amp;CHAR(34)&amp;",","")</f>
        <v/>
      </c>
      <c r="CY27" s="48" t="str">
        <f>IF(CJ27="y",CHAR(34)&amp;CJ$1&amp;CHAR(34)&amp;",","")</f>
        <v/>
      </c>
      <c r="CZ27" s="48" t="str">
        <f>IF(CK27="y",CHAR(34)&amp;CK$1&amp;CHAR(34)&amp;",","")</f>
        <v/>
      </c>
      <c r="DA27" s="48" t="str">
        <f>IF(Q27&gt;1,CHAR(34)&amp;"words2"&amp;CHAR(34)&amp;",","")</f>
        <v/>
      </c>
      <c r="DB27" s="48" t="str">
        <f>IF(Q27&gt;2,CHAR(34)&amp;"words3"&amp;CHAR(34)&amp;",","")</f>
        <v/>
      </c>
      <c r="DD27" s="48" t="str">
        <f>IF(LEN(CHAR(34)&amp;"lets"&amp;LEN(SUBSTITUTE(SUBSTITUTE(IFERROR(TRIM(SUBSTITUTE(A27,MID(A27,FIND("[",A27),FIND("]",A27)-FIND("[",A27)+1),"")),A27)," ",""),"-",""))&amp;CHAR(34)&amp;",")=9,CHAR(34)&amp;"lets"&amp;LEN(SUBSTITUTE(SUBSTITUTE(IFERROR(TRIM(SUBSTITUTE(A27,MID(A27,FIND("[",A27),FIND("]",A27)-FIND("[",A27)+1),"")),A27)," ",""),"-",""))&amp;CHAR(34)&amp;",",CHAR(34)&amp;"lets0"&amp;LEN(SUBSTITUTE(SUBSTITUTE(IFERROR(TRIM(SUBSTITUTE(A27,MID(A27,FIND("[",A27),FIND("]",A27)-FIND("[",A27)+1),"")),A27)," ",""),"-",""))&amp;CHAR(34)&amp;",")</f>
        <v>"lets05",</v>
      </c>
      <c r="DE27" s="48" t="str">
        <f>CHAR(34)&amp;"start"&amp;IFERROR(LEFT(SUBSTITUTE(A27,"["&amp;MID(A27,FIND("[",A27)+1,FIND("]",A27)-FIND("[",A27)-1)&amp;"] ",""),1),LEFT(A27,1))&amp;CHAR(34)&amp;","</f>
        <v>"startM",</v>
      </c>
      <c r="DF27" s="48" t="str">
        <f>IFERROR(IF(SEARCH("tan",A27)&gt;0,CHAR(34)&amp;"withtn"&amp;CHAR(34)&amp;",",""),"")</f>
        <v/>
      </c>
      <c r="DG27" s="48" t="str">
        <f>IFERROR(IF(SEARCH("q",A27)&gt;0,CHAR(34)&amp;"with_q"&amp;CHAR(34)&amp;",",""),"")</f>
        <v/>
      </c>
      <c r="DH27" s="48" t="str">
        <f>IFERROR(IF(SEARCH("v",A27)&gt;0,CHAR(34)&amp;"with_v"&amp;CHAR(34)&amp;",",""),"")</f>
        <v/>
      </c>
      <c r="DI27" s="48" t="str">
        <f>IFERROR(IF(SEARCH("w",A27)&gt;0,CHAR(34)&amp;"with_w"&amp;CHAR(34)&amp;",",""),"")</f>
        <v/>
      </c>
      <c r="DJ27" s="48" t="str">
        <f>IFERROR(IF(SEARCH("y",A27)&gt;0,CHAR(34)&amp;"with_y"&amp;CHAR(34)&amp;",",""),"")</f>
        <v/>
      </c>
      <c r="DK27" s="48" t="str">
        <f>IFERROR(IF(SEARCH("z",A27)&gt;0,CHAR(34)&amp;"with_z"&amp;CHAR(34)&amp;",",""),"")</f>
        <v/>
      </c>
      <c r="DL27" s="48" t="str">
        <f>IF(CG27=2, CHAR(34) &amp; _xlfn.TEXTJOIN("", TRUE, _xlfn._xlws.SORT(HP27:HX27)) &amp; CHAR(34) &amp; ",", "")</f>
        <v>"BLUWHI",</v>
      </c>
      <c r="DM27" s="48" t="str" cm="1">
        <f t="array" ref="DM27">IF(CG27=3,CHAR(34) &amp; _xlfn.TEXTJOIN("", TRUE, RIGHT(HP27:HX27, 2)) &amp; CHAR(34) &amp; ",", "")</f>
        <v/>
      </c>
      <c r="DN27" s="48" t="str">
        <f>IF(AND(ISNUMBER(SEARCH("18", O27)), ISERROR(SEARCH("1918", O27)), ISERROR(SEARCH("2018", O27))), CHAR(34) &amp; "year18" &amp; CHAR(34) &amp; ",", "")</f>
        <v>"year18",</v>
      </c>
      <c r="DO27" s="48" t="str">
        <f>IF(AND(ISNUMBER(SEARCH("19", O27)), ISERROR(SEARCH("1819", O27)),  ISERROR(SEARCH("1219", O27)),ISERROR(SEARCH("1119", O27)),ISERROR(SEARCH("1190", O27)),ISERROR(SEARCH("2019", O27))), CHAR(34) &amp; "year19" &amp; CHAR(34) &amp; ",", "")</f>
        <v/>
      </c>
      <c r="DP27" s="6" t="str">
        <f>IF(AND(ISNUMBER(SEARCH("20", O27)), ISERROR(SEARCH("1920", O27))), CHAR(34)&amp;"year00"&amp;CHAR(34)&amp;",", "")</f>
        <v/>
      </c>
      <c r="DQ27" s="6" t="str">
        <f>IF(CC27="y",CHAR(34)&amp;"soviet"&amp;CHAR(34)&amp;",","")</f>
        <v/>
      </c>
      <c r="DR27" s="6" t="str">
        <f>IF(BY27="y",CHAR(34)&amp;"dgband"&amp;CHAR(34)&amp;",","")</f>
        <v/>
      </c>
      <c r="DS27" s="6" t="str">
        <f>IF(W27="y",IF(AND(V27="n",BY27&lt;&gt;"y"),CHAR(34)&amp;"allver"&amp;CHAR(34)&amp;",",""),"")</f>
        <v/>
      </c>
      <c r="DT27" s="6" t="str">
        <f>IF(V27="y",IF(AND(W27="n",BY27&lt;&gt;"y"),CHAR(34)&amp;"allhor"&amp;CHAR(34)&amp;",",""),"")</f>
        <v/>
      </c>
      <c r="DU27" s="6" t="str">
        <f>IF(BY27="y",IF(AND(W27="n",V27="n"),CHAR(34)&amp;"alldia"&amp;CHAR(34)&amp;",",""),"")</f>
        <v/>
      </c>
      <c r="DW27" s="48" t="str">
        <f>IF(CL27="y",CHAR(34)&amp;CL$1&amp;CHAR(34)&amp;",","")</f>
        <v>"NoBand",</v>
      </c>
      <c r="DX27" s="48" t="str">
        <f>IF(CM27="y",CHAR(34)&amp;CM$1&amp;CHAR(34)&amp;",","")</f>
        <v/>
      </c>
      <c r="DY27" s="48" t="str">
        <f>IF(CN27="y",CHAR(34)&amp;CN$1&amp;CHAR(34)&amp;",","")</f>
        <v/>
      </c>
      <c r="DZ27" s="48" t="str">
        <f>IF(CO27="y",CHAR(34)&amp;CO$1&amp;CHAR(34)&amp;",","")</f>
        <v/>
      </c>
      <c r="EA27" s="48" t="str">
        <f>IF(T27="y",CHAR(34)&amp;T$1&amp;CHAR(34)&amp;",","")</f>
        <v/>
      </c>
      <c r="EB27" s="48" t="str">
        <f>IF(U27="y",CHAR(34)&amp;U$1&amp;CHAR(34)&amp;",","")</f>
        <v/>
      </c>
      <c r="EC27" s="48" t="str">
        <f>IF(V27="y",CHAR(34)&amp;V$1&amp;CHAR(34)&amp;",","")</f>
        <v/>
      </c>
      <c r="ED27" s="48" t="str">
        <f>IF(W27="y",CHAR(34)&amp;W$1&amp;CHAR(34)&amp;",","")</f>
        <v/>
      </c>
      <c r="EE27" s="48" t="str">
        <f>IF(X27="y",CHAR(34)&amp;X$1&amp;CHAR(34)&amp;",","")</f>
        <v/>
      </c>
      <c r="EF27" s="48" t="str">
        <f>IF(AND(Y27&lt;&gt;"n",Y27&lt;&gt;""),CHAR(34)&amp;Y$1&amp;CHAR(34)&amp;",","")</f>
        <v/>
      </c>
      <c r="EG27" s="48" t="str">
        <f>IF(Z27="y",CHAR(34)&amp;Z$1&amp;CHAR(34)&amp;",","")</f>
        <v/>
      </c>
      <c r="EH27" s="48" t="str">
        <f>IF(AA27="y",CHAR(34)&amp;AA$1&amp;CHAR(34)&amp;",","")</f>
        <v/>
      </c>
      <c r="EI27" s="48" t="str">
        <f>IF(AB27="y",CHAR(34)&amp;AB$1&amp;CHAR(34)&amp;",","")</f>
        <v/>
      </c>
      <c r="EJ27" s="48" t="str">
        <f>IF(AC27="y",CHAR(34)&amp;AC$1&amp;CHAR(34)&amp;",","")</f>
        <v/>
      </c>
      <c r="EK27" s="48" t="str">
        <f>IF(AD27="y",CHAR(34)&amp;AD$1&amp;CHAR(34)&amp;",","")</f>
        <v/>
      </c>
      <c r="EL27" s="48" t="str">
        <f>IF(AE27="y",CHAR(34)&amp;AE$1&amp;CHAR(34)&amp;",","")</f>
        <v/>
      </c>
      <c r="EM27" s="48" t="str">
        <f>IF(AF27="y",CHAR(34)&amp;AF$1&amp;CHAR(34)&amp;",","")</f>
        <v/>
      </c>
      <c r="EN27" s="48" t="str">
        <f>IF(AG27="y",CHAR(34)&amp;AG$1&amp;CHAR(34)&amp;",","")</f>
        <v/>
      </c>
      <c r="EO27" s="48" t="str">
        <f>IF(AH27="y",CHAR(34)&amp;AH$1&amp;CHAR(34)&amp;",","")</f>
        <v>"Center",</v>
      </c>
      <c r="EP27" s="48" t="str">
        <f>IF(AI27="y",CHAR(34)&amp;AI$1&amp;CHAR(34)&amp;",","")</f>
        <v/>
      </c>
      <c r="EQ27" s="48" t="str">
        <f>IF(AJ27="y",CHAR(34)&amp;AJ$1&amp;CHAR(34)&amp;",","")</f>
        <v/>
      </c>
      <c r="ER27" s="48" t="str">
        <f>IF(AK27="y",CHAR(34)&amp;AK$1&amp;CHAR(34)&amp;",","")</f>
        <v/>
      </c>
      <c r="ES27" s="48" t="str">
        <f>IF(AL27="y",CHAR(34)&amp;AL$1&amp;CHAR(34)&amp;",","")</f>
        <v/>
      </c>
      <c r="ET27" s="48" t="str">
        <f>IF(AM27="y",CHAR(34)&amp;AM$1&amp;CHAR(34)&amp;",","")</f>
        <v/>
      </c>
      <c r="EU27" s="48" t="str">
        <f>IF(AN27="y",CHAR(34)&amp;AN$1&amp;CHAR(34)&amp;",","")</f>
        <v/>
      </c>
      <c r="EV27" s="48" t="str">
        <f>IF(AO27="y",CHAR(34)&amp;AO$1&amp;CHAR(34)&amp;",","")</f>
        <v/>
      </c>
      <c r="EW27" s="48" t="str">
        <f>IF(AP27="y",CHAR(34)&amp;AP$1&amp;CHAR(34)&amp;",","")</f>
        <v/>
      </c>
      <c r="EX27" s="48" t="str">
        <f>IF(AQ27="y",CHAR(34)&amp;AQ$1&amp;CHAR(34)&amp;",","")</f>
        <v/>
      </c>
      <c r="EY27" s="48" t="str">
        <f>IF(AR27="y",CHAR(34)&amp;AR$1&amp;CHAR(34)&amp;",","")</f>
        <v>"Rotate",</v>
      </c>
      <c r="EZ27" s="48" t="str">
        <f>IF(AS27="y",CHAR(34)&amp;AS$1&amp;CHAR(34)&amp;",","")</f>
        <v/>
      </c>
      <c r="FA27" s="48" t="str">
        <f>IF(AT27&gt;0,CHAR(34)&amp;"sta"&amp;AZ27&amp;CHAR(34)&amp;",","")</f>
        <v/>
      </c>
      <c r="FB27" s="48" t="str">
        <f>IF(AND(AT27&gt;0,BA27&lt;&gt;""),CHAR(34)&amp;"sta"&amp;BA27&amp;CHAR(34)&amp;",","")</f>
        <v/>
      </c>
      <c r="FD27" s="48" t="str">
        <f>IF(BV27="n",CHAR(34)&amp;"tcWHYE"&amp;CHAR(34)&amp;",",IF(BV27="y",CHAR(34)&amp;FD$1&amp;CHAR(34)&amp;",",""))</f>
        <v/>
      </c>
      <c r="FE27" s="48" t="str">
        <f>IF(COUNTIF(BL27:BT27,"BLU")=0,CHAR(34)&amp;"NO_BLU"&amp;CHAR(34)&amp;",", "")</f>
        <v/>
      </c>
      <c r="FF27" s="48" t="str">
        <f>IF(COUNTIF(BL27:BT27,"WHI")=0,CHAR(34)&amp;"NO_WHI"&amp;CHAR(34)&amp;",", "")</f>
        <v/>
      </c>
      <c r="FG27" s="48" t="str">
        <f>IF(COUNTIF(BL27:BT27,"RED")=0,CHAR(34)&amp;"NO_RED"&amp;CHAR(34)&amp;",", "")</f>
        <v>"NO_RED",</v>
      </c>
      <c r="FH27" s="48" t="str">
        <f>IF(COUNTIF(BL27:BS27,"GRE")=0,CHAR(34)&amp;"NO_GRE"&amp;CHAR(34)&amp;",", "")</f>
        <v>"NO_GRE",</v>
      </c>
      <c r="FI27" s="48" t="str">
        <f>IF(COUNTIF(BL27:BT27,"YEL")=0,CHAR(34)&amp;"NO_YEL"&amp;CHAR(34)&amp;",", "")</f>
        <v>"NO_YEL",</v>
      </c>
      <c r="FJ27" s="48" t="str">
        <f>IF(COUNTIF(BL27:BT27,"BLA")=0,CHAR(34)&amp;"NO_BLA"&amp;CHAR(34)&amp;",", "")</f>
        <v>"NO_BLA",</v>
      </c>
      <c r="FK27" s="48" t="str">
        <f>IF(AND(FH27&lt;&gt;"",FF27&lt;&gt;""),CHAR(34)&amp;"WHGRNO"&amp;CHAR(34)&amp;",","")</f>
        <v/>
      </c>
      <c r="FL27" s="48" t="str">
        <f>IF(AND(FI27&lt;&gt;"",FF27&lt;&gt;""),CHAR(34)&amp;"WHYENO"&amp;CHAR(34)&amp;",","")</f>
        <v/>
      </c>
      <c r="FM27" s="48" t="str">
        <f>IF(AND(FJ27&lt;&gt;"",FF27&lt;&gt;""),CHAR(34)&amp;"BAWHNO"&amp;CHAR(34)&amp;",","")</f>
        <v/>
      </c>
      <c r="FN27" s="48" t="str">
        <f>IF(AND(FE27&lt;&gt;"",FF27&lt;&gt;""),CHAR(34)&amp;"BLWHNO"&amp;CHAR(34)&amp;",","")</f>
        <v/>
      </c>
      <c r="FO27" s="48" t="str">
        <f>IF(AND(FE27&lt;&gt;"",FG27&lt;&gt;""),CHAR(34)&amp;"BLRENO"&amp;CHAR(34)&amp;",","")</f>
        <v/>
      </c>
      <c r="FP27" s="48" t="str">
        <f>IF(AND(FF27&lt;&gt;"",FF27&lt;&gt;""),CHAR(34)&amp;"WHRENO"&amp;CHAR(34)&amp;",","")</f>
        <v/>
      </c>
      <c r="FQ27" s="48" t="str">
        <f>IF(LEN(BF27)=3,CHAR(34)&amp;"001"&amp;BF27&amp;CHAR(34)&amp;",","")</f>
        <v/>
      </c>
      <c r="FR27" s="48" t="str">
        <f>IF(LEN(BG27)=3,CHAR(34)&amp;"002"&amp;BG27&amp;CHAR(34)&amp;",","")</f>
        <v/>
      </c>
      <c r="FS27" s="48" t="str">
        <f>IF(LEN(BH27)=3,CHAR(34)&amp;"003"&amp;BH27&amp;CHAR(34)&amp;",","")</f>
        <v/>
      </c>
      <c r="FT27" s="48" t="str">
        <f>CHAR(34)&amp;"myr"&amp;BD27&amp;CHAR(34)&amp;","</f>
        <v>"myrBLU",</v>
      </c>
      <c r="FU27" s="48" t="str">
        <f>IF(AY27="y",CHAR(34)&amp;"island"&amp;CHAR(34)&amp;",","")</f>
        <v/>
      </c>
      <c r="FV27" s="48" t="str">
        <f>IF(BZ27="y",CHAR(34)&amp;"landlo"&amp;CHAR(34)&amp;",","")</f>
        <v/>
      </c>
      <c r="FW27" s="48" t="str">
        <f>IF(CA27="y",CHAR(34)&amp;"eunion"&amp;CHAR(34)&amp;",","")</f>
        <v/>
      </c>
      <c r="FY27" s="48" t="str">
        <f>IFERROR(IF(SEARCH("Arabic",CB27)&gt;0,CHAR(34)&amp;"arabic"&amp;CHAR(34)&amp;",",""),"")</f>
        <v/>
      </c>
      <c r="FZ27" s="48" t="str">
        <f>IFERROR(IF(SEARCH("English",CB27)&gt;0,CHAR(34)&amp;"englis"&amp;CHAR(34)&amp;",",""),"")</f>
        <v/>
      </c>
      <c r="GA27" s="48" t="str">
        <f>IFERROR(IF(SEARCH("French",CB27)&gt;0,CHAR(34)&amp;"french"&amp;CHAR(34)&amp;",",""),"")</f>
        <v/>
      </c>
      <c r="GB27" s="48" t="str">
        <f>IFERROR(IF(SEARCH("Spanish",CB27)&gt;0,CHAR(34)&amp;"spanis"&amp;CHAR(34)&amp;",",""),"")</f>
        <v/>
      </c>
      <c r="GE27" s="48" t="str">
        <f>IFERROR(IF(SEARCH("Dutch",CB27)&gt;0,CHAR(34)&amp;"dutchs"&amp;CHAR(34)&amp;",",""),"")</f>
        <v/>
      </c>
      <c r="GF27" s="48" t="str">
        <f>IFERROR(IF(SEARCH("Historical",AU27)&gt;0,CHAR(34)&amp;"histor"&amp;CHAR(34)&amp;",",""),"")</f>
        <v/>
      </c>
      <c r="GG27" s="48" t="str">
        <f>IF(BU27="y",CHAR(34)&amp;"unjack"&amp;CHAR(34)&amp;",","")</f>
        <v/>
      </c>
      <c r="GH27" s="48" t="str">
        <f>IF(CD27=1,CHAR(34)&amp;"southc"&amp;CHAR(34)&amp;",","")</f>
        <v/>
      </c>
      <c r="GI27" s="48" t="str">
        <f>IF(CE27=1,CHAR(34)&amp;"hasmap"&amp;CHAR(34)&amp;",","")</f>
        <v/>
      </c>
      <c r="GJ27" s="48" t="str">
        <f>IF(CP27="y",CHAR(34)&amp;CP$1&amp;CHAR(34)&amp;",","")</f>
        <v>"NoStar",</v>
      </c>
      <c r="GK27" s="48" t="str">
        <f>IF(GJ27="",CHAR(34)&amp;"HasSta"&amp;CHAR(34)&amp;",","")</f>
        <v/>
      </c>
      <c r="GL27" s="48" t="str">
        <f>IF(CQ27="y",CHAR(34)&amp;CQ$1&amp;CHAR(34)&amp;",","")</f>
        <v/>
      </c>
      <c r="GM27" s="48" t="str">
        <f>IF(CR27="y",CHAR(34)&amp;CR$1&amp;CHAR(34)&amp;",","")</f>
        <v/>
      </c>
      <c r="GN27" s="48" t="str">
        <f>IF(CS27="y",CHAR(34)&amp;CS$1&amp;CHAR(34)&amp;",","")</f>
        <v/>
      </c>
      <c r="GP27" s="48" t="str">
        <f>CHAR(34)&amp;AU27&amp;CHAR(34)</f>
        <v>"People"</v>
      </c>
      <c r="GS27" s="48" t="str">
        <f>SUBSTITUTE("["&amp;_xlfn.CONCAT(CW27:GN27)&amp;"]",",]","]")</f>
        <v>["2Color","lets05","startM","BLUWHI","year18","NoBand","Center","Rotate","NO_RED","NO_GRE","NO_YEL","NO_BLA","myrBLU","NoStar"]</v>
      </c>
      <c r="GT27" s="48" t="str">
        <f>IF(BL27&lt;&gt;"",CHAR(34)&amp;"cl_"&amp;BL27&amp;CHAR(34)&amp;",","")</f>
        <v/>
      </c>
      <c r="GU27" s="48" t="str">
        <f>IF(BM27&lt;&gt;"",CHAR(34)&amp;"cl_"&amp;BM27&amp;CHAR(34)&amp;",","")</f>
        <v>"cl_BLU",</v>
      </c>
      <c r="GV27" s="48" t="str">
        <f>IF(BN27&lt;&gt;"",CHAR(34)&amp;"cl_"&amp;BN27&amp;CHAR(34)&amp;",","")</f>
        <v/>
      </c>
      <c r="GW27" s="48" t="str">
        <f>IF(BO27&lt;&gt;"",CHAR(34)&amp;"cl_"&amp;BO27&amp;CHAR(34)&amp;",","")</f>
        <v/>
      </c>
      <c r="GX27" s="48" t="str">
        <f>IF(BP27&lt;&gt;"",CHAR(34)&amp;"cl_"&amp;BP27&amp;CHAR(34)&amp;",","")</f>
        <v/>
      </c>
      <c r="GY27" s="48" t="str">
        <f>IF(BQ27&lt;&gt;"",CHAR(34)&amp;"cl_"&amp;BQ27&amp;CHAR(34)&amp;",","")</f>
        <v/>
      </c>
      <c r="GZ27" s="48" t="str">
        <f>IF(BR27&lt;&gt;"",CHAR(34)&amp;"cl_"&amp;BR27&amp;CHAR(34)&amp;",","")</f>
        <v/>
      </c>
      <c r="HA27" s="48" t="str">
        <f>IF(BS27&lt;&gt;"",CHAR(34)&amp;"cl_"&amp;BS27&amp;CHAR(34)&amp;",","")</f>
        <v/>
      </c>
      <c r="HB27" s="48" t="str">
        <f>IF(BT27&lt;&gt;"",CHAR(34)&amp;"cl_"&amp;BT27&amp;CHAR(34)&amp;",","")</f>
        <v>"cl_WHI",</v>
      </c>
      <c r="HC27" s="48" t="str">
        <f>SUBSTITUTE("["&amp;_xlfn.CONCAT(GT27:HB27)&amp;"]",",]","]")</f>
        <v>["cl_BLU","cl_WHI"]</v>
      </c>
      <c r="HE27" s="71"/>
      <c r="HF27" s="72" t="str">
        <f>"{couname:"&amp;CT27&amp;(IF(HK27&lt;&gt;"",",subtype:"&amp;CHAR(34)&amp;HK27&amp;CHAR(34),""))&amp;",year:"&amp;HJ27&amp;",region:"&amp;CU27&amp;",Colors:"&amp;HC27&amp;",Items:"&amp;GS27&amp;",Flag:"&amp;CV27&amp;",HDFlag:"&amp;CHAR(34)&amp;E27&amp;CHAR(34)&amp;",type:"&amp;GP27&amp;", describe: "&amp;HH27&amp;", isnew:"&amp;CHAR(34)&amp;F27&amp;CHAR(34)&amp;", links: "&amp;HL27&amp;"},"</f>
        <v>{couname:"[CAN] Metis",year:"1816",region:"rgn_North America",Colors:["cl_BLU","cl_WHI"],Items:["2Color","lets05","startM","BLUWHI","year18","NoBand","Center","Rotate","NO_RED","NO_GRE","NO_YEL","NO_BLA","myrBLU","NoStar"],Flag:"https://upload.wikimedia.org/wikipedia/commons/thumb/f/f4/Metis_Blue.svg/640px-Metis_Blue.svg.png",HDFlag:"https://upload.wikimedia.org/wikipedia/commons/thumb/f/f4/Metis_Blue.svg/2560px-Metis_Blue.svg.png",type:"People", describe: "\nThe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 isnew:".", links: "https://www.ictinc.ca/blog/the-metis-flag "},</v>
      </c>
      <c r="HG27" s="73" t="str">
        <f>"{couname:"&amp;CT27&amp;(IF(HK27&lt;&gt;"",",subtype:"&amp;CHAR(34)&amp;HK27&amp;CHAR(34),""))&amp;",year:"&amp;HJ27&amp;",region:"&amp;CU27&amp;",Colors:"&amp;HC27&amp;",Items:"&amp;GS27&amp;",Flag:"&amp;CV27&amp;",HDFlag:"&amp;CHAR(34)&amp;E27&amp;CHAR(34)&amp;",type:"&amp;GP27&amp;", describe: "&amp;HI27&amp;", links: "&amp;HL27&amp;"},"</f>
        <v>{couname:"[CAN] Metis",year:"1816",region:"rgn_North America",Colors:["cl_BLU","cl_WHI"],Items:["2Color","lets05","startM","BLUWHI","year18","NoBand","Center","Rotate","NO_RED","NO_GRE","NO_YEL","NO_BLA","myrBLU","NoStar"],Flag:"https://upload.wikimedia.org/wikipedia/commons/thumb/f/f4/Metis_Blue.svg/640px-Metis_Blue.svg.png",HDFlag:"https://upload.wikimedia.org/wikipedia/commons/thumb/f/f4/Metis_Blue.svg/2560px-Metis_Blue.svg.png",type:"People", describe: "\nThe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 links: "https://www.ictinc.ca/blog/the-metis-flag "},</v>
      </c>
      <c r="HH27" s="48" t="str">
        <f>IF(P27&lt;&gt;"",CHAR(34)&amp;"\n"&amp;P27&amp;CHAR(34),CHAR(34)&amp;CHAR(34))</f>
        <v>"\nThe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v>
      </c>
      <c r="HI27" s="48" t="str">
        <f>IF(J27=0,CHAR(34)&amp;CHAR(34),HH27)</f>
        <v>"\nThe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v>
      </c>
      <c r="HJ27" s="48" t="str">
        <f>CHAR(34)&amp;O27&amp;CHAR(34)</f>
        <v>"1816"</v>
      </c>
      <c r="HL27" s="48" t="str">
        <f>CHAR(34)&amp;I27&amp;CHAR(34)</f>
        <v>"https://www.ictinc.ca/blog/the-metis-flag "</v>
      </c>
      <c r="HM27" s="72"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{"couname":"[CAN] Metis","subtype":"[CAN] Other","year":"1816","region":"rgn_North America","Colors":["cl_BLU","cl_WHI"],"Items":["2Color","lets05","startM","BLUWHI","year18","NoBand","Center","Rotate","NO_RED","NO_GRE","NO_YEL","NO_BLA","myrBLU","NoStar"],"Flag":"https://upload.wikimedia.org/wikipedia/commons/thumb/f/f4/Metis_Blue.svg/640px-Metis_Blue.svg.png","HDFlag":"https://upload.wikimedia.org/wikipedia/commons/thumb/f/f4/Metis_Blue.svg/2560px-Metis_Blue.svg.png","type":"People", "describe": "\nThe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 "isnew": ".", "links": "https://www.ictinc.ca/blog/the-metis-flag "},</v>
      </c>
      <c r="HN27" s="74"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{"couname":"[CAN] Metis","subtype":"[CAN] Other","year":"1816","region":"rgn_North America","Colors":["cl_BLU","cl_WHI"],"Items":["2Color","lets05","startM","BLUWHI","year18","NoBand","Center","Rotate","NO_RED","NO_GRE","NO_YEL","NO_BLA","myrBLU","NoStar"],"Flag":"https://upload.wikimedia.org/wikipedia/commons/thumb/f/f4/Metis_Blue.svg/640px-Metis_Blue.svg.png","HDFlag":"https://upload.wikimedia.org/wikipedia/commons/thumb/f/f4/Metis_Blue.svg/2560px-Metis_Blue.svg.png","type":"People", "describe": "\nThe Métis flag or flag of the Métis Nation features a white infinity sign on a blue background. The infinity symbol represents the mixing of two distinct cultures, European and First Nations, to create a unique and distinct culture, that of the Métis (which means 'to mix' in Latin). The infinity symbol, which refers to a quantity without end, in this situation symbolizes the faith that the Métis culture will exist forever.", "isnew": ".", "links": "https://www.ictinc.ca/blog/the-metis-flag "},</v>
      </c>
      <c r="HO27" s="75">
        <v>45596</v>
      </c>
      <c r="HP27" s="48" t="str" cm="1">
        <f t="array" ref="HP27">IF(_xlfn.TEXTJOIN(", ", TRUE, IF(ISNUMBER(SEARCH("BLA", BL27:BT27)), COLUMN(BL27:BT27) - COLUMN(BL27) + 1, ""))&lt;&gt;"","BLA","")</f>
        <v/>
      </c>
      <c r="HQ27" s="48" t="str" cm="1">
        <f t="array" ref="HQ27">IF(_xlfn.TEXTJOIN(", ", TRUE, IF(ISNUMBER(SEARCH("BLU", BL27:BT27)), COLUMN(BL27:BT27) - COLUMN(BL27) + 1, ""))&lt;&gt;"","BLU","")</f>
        <v>BLU</v>
      </c>
      <c r="HR27" s="48" t="str" cm="1">
        <f t="array" ref="HR27">IF(_xlfn.TEXTJOIN(", ", TRUE, IF(ISNUMBER(SEARCH("GRE", BL27:BT27)), COLUMN(BL27:BT27) - COLUMN(BL27) + 1, ""))&lt;&gt;"","GRE","")</f>
        <v/>
      </c>
      <c r="HS27" s="48" t="str" cm="1">
        <f t="array" ref="HS27">IF(_xlfn.TEXTJOIN(", ", TRUE, IF(ISNUMBER(SEARCH("RED", BL27:BT27)), COLUMN(BL27:BT27) - COLUMN(BL27) + 1, ""))&lt;&gt;"","RED","")</f>
        <v/>
      </c>
      <c r="HT27" s="48" t="str" cm="1">
        <f t="array" ref="HT27">IF(_xlfn.TEXTJOIN(", ", TRUE, IF(ISNUMBER(SEARCH("YEL", BL27:BT27)), COLUMN(BL27:BT27) - COLUMN(BL27) + 1, ""))&lt;&gt;"","YEL","")</f>
        <v/>
      </c>
      <c r="HU27" s="48" t="str" cm="1">
        <f t="array" ref="HU27">IF(_xlfn.TEXTJOIN(", ", TRUE, IF(ISNUMBER(SEARCH("ORA", BL27:BT27)), COLUMN(BL27:BT27) - COLUMN(BL27) + 1, ""))&lt;&gt;"","ORA","")</f>
        <v/>
      </c>
      <c r="HV27" s="48" t="str" cm="1">
        <f t="array" ref="HV27">IF(_xlfn.TEXTJOIN(", ", TRUE, IF(ISNUMBER(SEARCH("BRO", BL27:BT27)), COLUMN(BL27:BT27) - COLUMN(BL27) + 1, ""))&lt;&gt;"","BRO","")</f>
        <v/>
      </c>
      <c r="HW27" s="48" t="str" cm="1">
        <f t="array" ref="HW27">IF(_xlfn.TEXTJOIN(", ", TRUE, IF(ISNUMBER(SEARCH("PUR", BL27:BT27)), COLUMN(BL27:BT27) - COLUMN(BL27) + 1, ""))&lt;&gt;"","PUR","")</f>
        <v/>
      </c>
      <c r="HX27" s="48" t="str" cm="1">
        <f t="array" ref="HX27">IF(_xlfn.TEXTJOIN(", ", TRUE, IF(ISNUMBER(SEARCH("WHI", BL27:BT27)), COLUMN(BL27:BT27) - COLUMN(BL27) + 1, ""))&lt;&gt;"","WHI","")</f>
        <v>WHI</v>
      </c>
      <c r="HY27" s="76"/>
      <c r="HZ27" s="76"/>
      <c r="IA27" s="6"/>
      <c r="IB27" s="6"/>
      <c r="IC27" s="77"/>
      <c r="ID27" s="77"/>
      <c r="IE27" s="77"/>
      <c r="IF27" s="77"/>
      <c r="IG27" s="77"/>
      <c r="IH27" s="77"/>
      <c r="II27" s="77"/>
      <c r="IJ27" s="77"/>
      <c r="IK27" s="77"/>
      <c r="IM27" s="45">
        <f>COUNTIF(IC27:IK27,"&gt;0")-CG27</f>
        <v>-2</v>
      </c>
      <c r="IN27" s="78" t="str">
        <f>"http://mkweb.bcgsc.ca/color-summarizer/?url="&amp;D27&amp;"&amp;precision=low&amp;num_clusters="&amp;CG27&amp;"&amp;text=1"</f>
        <v>http://mkweb.bcgsc.ca/color-summarizer/?url=https://upload.wikimedia.org/wikipedia/commons/thumb/f/f4/Metis_Blue.svg/640px-Metis_Blue.svg.png&amp;precision=low&amp;num_clusters=2&amp;text=1</v>
      </c>
      <c r="IO27" s="48" t="str">
        <f>IF(HP27&lt;&gt;"",CHAR(34)&amp;"black"&amp;CHAR(34),"")</f>
        <v/>
      </c>
      <c r="IP27" s="48" t="str">
        <f>IF(HQ27&lt;&gt;"",CHAR(34)&amp;"blue"&amp;CHAR(34),"")</f>
        <v>"blue"</v>
      </c>
      <c r="IQ27" s="48" t="str">
        <f>IF(HR27&lt;&gt;"",CHAR(34)&amp;"green"&amp;CHAR(34),"")</f>
        <v/>
      </c>
      <c r="IR27" s="48" t="str">
        <f>IF(HS27&lt;&gt;"",CHAR(34)&amp;"red"&amp;CHAR(34),"")</f>
        <v/>
      </c>
      <c r="IS27" s="48" t="str">
        <f>IF(HT27&lt;&gt;"",CHAR(34)&amp;"yellow"&amp;CHAR(34),"")</f>
        <v/>
      </c>
      <c r="IT27" s="48" t="str">
        <f>IF(HU27&lt;&gt;"",CHAR(34)&amp;"orange"&amp;CHAR(34),"")</f>
        <v/>
      </c>
      <c r="IU27" s="48" t="str">
        <f>IF(HV27&lt;&gt;"",CHAR(34)&amp;"brown"&amp;CHAR(34),"")</f>
        <v/>
      </c>
      <c r="IV27" s="48" t="str">
        <f>IF(HW27&lt;&gt;"",CHAR(34)&amp;"purple"&amp;CHAR(34),"")</f>
        <v/>
      </c>
      <c r="IW27" s="48" t="str">
        <f>IF(HX27&lt;&gt;"",CHAR(34)&amp;"white"&amp;CHAR(34),"")</f>
        <v>"white"</v>
      </c>
      <c r="IX27" s="48" t="str">
        <f>"{"&amp;CHAR(34)&amp;"url"&amp;CHAR(34)&amp;":"&amp;CHAR(34)&amp;IN27&amp;CHAR(34)&amp;","&amp;CHAR(34)&amp;"name"&amp;CHAR(34)&amp;":"&amp;CHAR(34)&amp;A27&amp;CHAR(34)&amp;"},"</f>
        <v>{"url":"http://mkweb.bcgsc.ca/color-summarizer/?url=https://upload.wikimedia.org/wikipedia/commons/thumb/f/f4/Metis_Blue.svg/640px-Metis_Blue.svg.png&amp;precision=low&amp;num_clusters=2&amp;text=1","name":"[CAN] Metis"},</v>
      </c>
      <c r="IY27" s="48">
        <v>1263</v>
      </c>
    </row>
    <row r="28" spans="1:259" s="48" customFormat="1" ht="38.4" customHeight="1" thickBot="1" x14ac:dyDescent="0.35">
      <c r="A28" s="87" t="s">
        <v>1814</v>
      </c>
      <c r="B28" s="40" t="e" vm="47">
        <v>#VALUE!</v>
      </c>
      <c r="C28" s="41" t="s">
        <v>225</v>
      </c>
      <c r="D28" s="42" t="s">
        <v>1815</v>
      </c>
      <c r="E28" s="43" t="s">
        <v>1816</v>
      </c>
      <c r="F28" s="44" t="s">
        <v>163</v>
      </c>
      <c r="G28" s="45">
        <f>COUNTIF($A$1:$A$8323,A28)</f>
        <v>1</v>
      </c>
      <c r="H28" s="46" t="s">
        <v>1899</v>
      </c>
      <c r="I28" s="47" t="s">
        <v>1817</v>
      </c>
      <c r="J28" s="48" t="str">
        <f>""</f>
        <v/>
      </c>
      <c r="K28" s="49"/>
      <c r="L28" s="50"/>
      <c r="M28" s="50"/>
      <c r="N28" s="51" t="s">
        <v>231</v>
      </c>
      <c r="O28" s="52">
        <v>1900</v>
      </c>
      <c r="P28" s="53" t="s">
        <v>1818</v>
      </c>
      <c r="Q28" s="54">
        <v>1</v>
      </c>
      <c r="R28" s="55" t="s">
        <v>231</v>
      </c>
      <c r="S28" s="56">
        <v>2</v>
      </c>
      <c r="T28" s="57" t="s">
        <v>164</v>
      </c>
      <c r="U28" s="58" t="s">
        <v>165</v>
      </c>
      <c r="V28" s="58" t="s">
        <v>165</v>
      </c>
      <c r="W28" s="58" t="s">
        <v>165</v>
      </c>
      <c r="X28" s="58" t="s">
        <v>164</v>
      </c>
      <c r="Y28" s="58" t="s">
        <v>164</v>
      </c>
      <c r="Z28" s="58" t="s">
        <v>164</v>
      </c>
      <c r="AA28" s="58" t="s">
        <v>164</v>
      </c>
      <c r="AB28" s="58" t="s">
        <v>164</v>
      </c>
      <c r="AC28" s="58" t="s">
        <v>164</v>
      </c>
      <c r="AD28" s="58" t="s">
        <v>165</v>
      </c>
      <c r="AE28" s="58" t="s">
        <v>165</v>
      </c>
      <c r="AF28" s="59" t="s">
        <v>164</v>
      </c>
      <c r="AG28" s="59" t="s">
        <v>165</v>
      </c>
      <c r="AH28" s="59" t="s">
        <v>164</v>
      </c>
      <c r="AI28" s="59" t="s">
        <v>164</v>
      </c>
      <c r="AJ28" s="59" t="s">
        <v>164</v>
      </c>
      <c r="AK28" s="59" t="s">
        <v>164</v>
      </c>
      <c r="AL28" s="59" t="s">
        <v>164</v>
      </c>
      <c r="AM28" s="59" t="s">
        <v>164</v>
      </c>
      <c r="AN28" s="59" t="s">
        <v>164</v>
      </c>
      <c r="AO28" s="59" t="s">
        <v>164</v>
      </c>
      <c r="AP28" s="59" t="s">
        <v>164</v>
      </c>
      <c r="AQ28" s="59" t="s">
        <v>164</v>
      </c>
      <c r="AR28" s="59" t="s">
        <v>164</v>
      </c>
      <c r="AS28" s="59" t="s">
        <v>164</v>
      </c>
      <c r="AT28" s="60">
        <v>1</v>
      </c>
      <c r="AU28" s="59" t="s">
        <v>172</v>
      </c>
      <c r="AV28" s="59" t="str">
        <f>IF(LEFT(A28,1)="[",LEFT(A28,5)&amp;AU28&amp;A28,"")</f>
        <v>[CAN]People[CAN] Mi'kmaq</v>
      </c>
      <c r="AW28" s="59" t="str">
        <f>C28&amp;H28&amp;A28</f>
        <v>3c[CAN] Other[CAN] Mi'kmaq</v>
      </c>
      <c r="AX28" s="61"/>
      <c r="AY28" s="61"/>
      <c r="AZ28" s="62" t="s">
        <v>154</v>
      </c>
      <c r="BA28" s="62" t="s">
        <v>167</v>
      </c>
      <c r="BB28" s="62"/>
      <c r="BC28" s="63"/>
      <c r="BD28" s="64" t="s">
        <v>159</v>
      </c>
      <c r="BE28" s="47"/>
      <c r="BF28" s="64" t="s">
        <v>167</v>
      </c>
      <c r="BG28" s="64" t="s">
        <v>167</v>
      </c>
      <c r="BH28" s="64" t="s">
        <v>167</v>
      </c>
      <c r="BI28" s="64"/>
      <c r="BJ28" s="64"/>
      <c r="BK28" s="47"/>
      <c r="BL28" s="64" t="s">
        <v>167</v>
      </c>
      <c r="BM28" s="64" t="s">
        <v>167</v>
      </c>
      <c r="BN28" s="64" t="s">
        <v>167</v>
      </c>
      <c r="BO28" s="64" t="s">
        <v>154</v>
      </c>
      <c r="BP28" s="64" t="s">
        <v>167</v>
      </c>
      <c r="BQ28" s="64" t="s">
        <v>167</v>
      </c>
      <c r="BR28" s="64" t="s">
        <v>167</v>
      </c>
      <c r="BS28" s="64" t="s">
        <v>167</v>
      </c>
      <c r="BT28" s="64" t="s">
        <v>159</v>
      </c>
      <c r="BU28" s="65"/>
      <c r="BV28" s="66"/>
      <c r="BW28" s="66">
        <v>0</v>
      </c>
      <c r="BX28" s="47"/>
      <c r="CB28" s="6"/>
      <c r="CC28" s="6"/>
      <c r="CD28" s="67">
        <v>0</v>
      </c>
      <c r="CE28" s="67">
        <v>0</v>
      </c>
      <c r="CF28" s="67" t="e">
        <v>#REF!</v>
      </c>
      <c r="CG28" s="68" cm="1">
        <f t="array" ref="CG28">SUMPRODUCT(--(LEN(TRIM(BL28:BT28))&gt;0))</f>
        <v>2</v>
      </c>
      <c r="CH28" s="59" t="str">
        <f>IF(CG28=2,"y","n")</f>
        <v>y</v>
      </c>
      <c r="CI28" s="59" t="str">
        <f>IF(CG28=3,"y","n")</f>
        <v>n</v>
      </c>
      <c r="CJ28" s="59" t="str">
        <f>IF(CG28=4,"y","n")</f>
        <v>n</v>
      </c>
      <c r="CK28" s="59" t="str">
        <f>IF(CG28&gt;4,"y","n")</f>
        <v>n</v>
      </c>
      <c r="CL28" s="59" t="str">
        <f>IF(S28=0,"y","n")</f>
        <v>n</v>
      </c>
      <c r="CM28" s="59" t="str">
        <f>IF(S28=2,"y","n")</f>
        <v>y</v>
      </c>
      <c r="CN28" s="59" t="str">
        <f>IF(S28=3,"y","n")</f>
        <v>n</v>
      </c>
      <c r="CO28" s="59" t="str">
        <f>IF(S28&gt;=4,"y","n")</f>
        <v>n</v>
      </c>
      <c r="CP28" s="59" t="str">
        <f>IF(AT28=0,"y","n")</f>
        <v>n</v>
      </c>
      <c r="CQ28" s="59" t="str">
        <f>IF(AT28=1,"y","n")</f>
        <v>y</v>
      </c>
      <c r="CR28" s="59" t="str">
        <f>IF(AT28=2,"y","n")</f>
        <v>n</v>
      </c>
      <c r="CS28" s="59" t="str">
        <f>IF(AT28&gt;=3,"y","n")</f>
        <v>n</v>
      </c>
      <c r="CT28" s="69" t="str">
        <f>CHAR(34)&amp;A28&amp;CHAR(34)</f>
        <v>"[CAN] Mi'kmaq"</v>
      </c>
      <c r="CU28" s="70" t="str">
        <f>CHAR(34)&amp;"rgn_"&amp;R28&amp;CHAR(34)</f>
        <v>"rgn_North America"</v>
      </c>
      <c r="CV28" s="48" t="str">
        <f>CHAR(34)&amp;D28&amp;CHAR(34)</f>
        <v>"https://upload.wikimedia.org/wikipedia/commons/thumb/e/e0/Mikmaq_State_Flag_%28vertical%29.svg/300px-Mikmaq_State_Flag_%28vertical%29.svg.png"</v>
      </c>
      <c r="CW28" s="48" t="str">
        <f>IF(CH28="y",CHAR(34)&amp;CH$1&amp;CHAR(34)&amp;",","")</f>
        <v>"2Color",</v>
      </c>
      <c r="CX28" s="48" t="str">
        <f>IF(CI28="y",CHAR(34)&amp;CI$1&amp;CHAR(34)&amp;",","")</f>
        <v/>
      </c>
      <c r="CY28" s="48" t="str">
        <f>IF(CJ28="y",CHAR(34)&amp;CJ$1&amp;CHAR(34)&amp;",","")</f>
        <v/>
      </c>
      <c r="CZ28" s="48" t="str">
        <f>IF(CK28="y",CHAR(34)&amp;CK$1&amp;CHAR(34)&amp;",","")</f>
        <v/>
      </c>
      <c r="DA28" s="48" t="str">
        <f>IF(Q28&gt;1,CHAR(34)&amp;"words2"&amp;CHAR(34)&amp;",","")</f>
        <v/>
      </c>
      <c r="DB28" s="48" t="str">
        <f>IF(Q28&gt;2,CHAR(34)&amp;"words3"&amp;CHAR(34)&amp;",","")</f>
        <v/>
      </c>
      <c r="DD28" s="48" t="str">
        <f>IF(LEN(CHAR(34)&amp;"lets"&amp;LEN(SUBSTITUTE(SUBSTITUTE(IFERROR(TRIM(SUBSTITUTE(A28,MID(A28,FIND("[",A28),FIND("]",A28)-FIND("[",A28)+1),"")),A28)," ",""),"-",""))&amp;CHAR(34)&amp;",")=9,CHAR(34)&amp;"lets"&amp;LEN(SUBSTITUTE(SUBSTITUTE(IFERROR(TRIM(SUBSTITUTE(A28,MID(A28,FIND("[",A28),FIND("]",A28)-FIND("[",A28)+1),"")),A28)," ",""),"-",""))&amp;CHAR(34)&amp;",",CHAR(34)&amp;"lets0"&amp;LEN(SUBSTITUTE(SUBSTITUTE(IFERROR(TRIM(SUBSTITUTE(A28,MID(A28,FIND("[",A28),FIND("]",A28)-FIND("[",A28)+1),"")),A28)," ",""),"-",""))&amp;CHAR(34)&amp;",")</f>
        <v>"lets07",</v>
      </c>
      <c r="DE28" s="48" t="str">
        <f>CHAR(34)&amp;"start"&amp;IFERROR(LEFT(SUBSTITUTE(A28,"["&amp;MID(A28,FIND("[",A28)+1,FIND("]",A28)-FIND("[",A28)-1)&amp;"] ",""),1),LEFT(A28,1))&amp;CHAR(34)&amp;","</f>
        <v>"startM",</v>
      </c>
      <c r="DF28" s="48" t="str">
        <f>IFERROR(IF(SEARCH("tan",A28)&gt;0,CHAR(34)&amp;"withtn"&amp;CHAR(34)&amp;",",""),"")</f>
        <v/>
      </c>
      <c r="DG28" s="48" t="str">
        <f>IFERROR(IF(SEARCH("q",A28)&gt;0,CHAR(34)&amp;"with_q"&amp;CHAR(34)&amp;",",""),"")</f>
        <v>"with_q",</v>
      </c>
      <c r="DH28" s="48" t="str">
        <f>IFERROR(IF(SEARCH("v",A28)&gt;0,CHAR(34)&amp;"with_v"&amp;CHAR(34)&amp;",",""),"")</f>
        <v/>
      </c>
      <c r="DI28" s="48" t="str">
        <f>IFERROR(IF(SEARCH("w",A28)&gt;0,CHAR(34)&amp;"with_w"&amp;CHAR(34)&amp;",",""),"")</f>
        <v/>
      </c>
      <c r="DJ28" s="48" t="str">
        <f>IFERROR(IF(SEARCH("y",A28)&gt;0,CHAR(34)&amp;"with_y"&amp;CHAR(34)&amp;",",""),"")</f>
        <v/>
      </c>
      <c r="DK28" s="48" t="str">
        <f>IFERROR(IF(SEARCH("z",A28)&gt;0,CHAR(34)&amp;"with_z"&amp;CHAR(34)&amp;",",""),"")</f>
        <v/>
      </c>
      <c r="DL28" s="48" t="str">
        <f>IF(CG28=2, CHAR(34) &amp; _xlfn.TEXTJOIN("", TRUE, _xlfn._xlws.SORT(HP28:HX28)) &amp; CHAR(34) &amp; ",", "")</f>
        <v>"REDWHI",</v>
      </c>
      <c r="DM28" s="48" t="str" cm="1">
        <f t="array" ref="DM28">IF(CG28=3,CHAR(34) &amp; _xlfn.TEXTJOIN("", TRUE, RIGHT(HP28:HX28, 2)) &amp; CHAR(34) &amp; ",", "")</f>
        <v/>
      </c>
      <c r="DN28" s="48" t="str">
        <f>IF(AND(ISNUMBER(SEARCH("18", O28)), ISERROR(SEARCH("1918", O28)), ISERROR(SEARCH("2018", O28))), CHAR(34) &amp; "year18" &amp; CHAR(34) &amp; ",", "")</f>
        <v/>
      </c>
      <c r="DO28" s="48" t="str">
        <f>IF(AND(ISNUMBER(SEARCH("19", O28)), ISERROR(SEARCH("1819", O28)),  ISERROR(SEARCH("1219", O28)),ISERROR(SEARCH("1119", O28)),ISERROR(SEARCH("1190", O28)),ISERROR(SEARCH("2019", O28))), CHAR(34) &amp; "year19" &amp; CHAR(34) &amp; ",", "")</f>
        <v>"year19",</v>
      </c>
      <c r="DP28" s="6" t="str">
        <f>IF(AND(ISNUMBER(SEARCH("20", O28)), ISERROR(SEARCH("1920", O28))), CHAR(34)&amp;"year00"&amp;CHAR(34)&amp;",", "")</f>
        <v/>
      </c>
      <c r="DQ28" s="6" t="str">
        <f>IF(CC28="y",CHAR(34)&amp;"soviet"&amp;CHAR(34)&amp;",","")</f>
        <v/>
      </c>
      <c r="DR28" s="6" t="str">
        <f>IF(BY28="y",CHAR(34)&amp;"dgband"&amp;CHAR(34)&amp;",","")</f>
        <v/>
      </c>
      <c r="DS28" s="6" t="str">
        <f>IF(W28="y",IF(AND(V28="n",BY28&lt;&gt;"y"),CHAR(34)&amp;"allver"&amp;CHAR(34)&amp;",",""),"")</f>
        <v/>
      </c>
      <c r="DT28" s="6" t="str">
        <f>IF(V28="y",IF(AND(W28="n",BY28&lt;&gt;"y"),CHAR(34)&amp;"allhor"&amp;CHAR(34)&amp;",",""),"")</f>
        <v/>
      </c>
      <c r="DU28" s="6" t="str">
        <f>IF(BY28="y",IF(AND(W28="n",V28="n"),CHAR(34)&amp;"alldia"&amp;CHAR(34)&amp;",",""),"")</f>
        <v/>
      </c>
      <c r="DW28" s="48" t="str">
        <f>IF(CL28="y",CHAR(34)&amp;CL$1&amp;CHAR(34)&amp;",","")</f>
        <v/>
      </c>
      <c r="DX28" s="48" t="str">
        <f>IF(CM28="y",CHAR(34)&amp;CM$1&amp;CHAR(34)&amp;",","")</f>
        <v>"2Bands",</v>
      </c>
      <c r="DY28" s="48" t="str">
        <f>IF(CN28="y",CHAR(34)&amp;CN$1&amp;CHAR(34)&amp;",","")</f>
        <v/>
      </c>
      <c r="DZ28" s="48" t="str">
        <f>IF(CO28="y",CHAR(34)&amp;CO$1&amp;CHAR(34)&amp;",","")</f>
        <v/>
      </c>
      <c r="EA28" s="48" t="str">
        <f>IF(T28="y",CHAR(34)&amp;T$1&amp;CHAR(34)&amp;",","")</f>
        <v/>
      </c>
      <c r="EB28" s="48" t="str">
        <f>IF(U28="y",CHAR(34)&amp;U$1&amp;CHAR(34)&amp;",","")</f>
        <v>"Crosse",</v>
      </c>
      <c r="EC28" s="48" t="str">
        <f>IF(V28="y",CHAR(34)&amp;V$1&amp;CHAR(34)&amp;",","")</f>
        <v>"Horizo",</v>
      </c>
      <c r="ED28" s="48" t="str">
        <f>IF(W28="y",CHAR(34)&amp;W$1&amp;CHAR(34)&amp;",","")</f>
        <v>"Vertic",</v>
      </c>
      <c r="EE28" s="48" t="str">
        <f>IF(X28="y",CHAR(34)&amp;X$1&amp;CHAR(34)&amp;",","")</f>
        <v/>
      </c>
      <c r="EF28" s="48" t="str">
        <f>IF(AND(Y28&lt;&gt;"n",Y28&lt;&gt;""),CHAR(34)&amp;Y$1&amp;CHAR(34)&amp;",","")</f>
        <v/>
      </c>
      <c r="EG28" s="48" t="str">
        <f>IF(Z28="y",CHAR(34)&amp;Z$1&amp;CHAR(34)&amp;",","")</f>
        <v/>
      </c>
      <c r="EH28" s="48" t="str">
        <f>IF(AA28="y",CHAR(34)&amp;AA$1&amp;CHAR(34)&amp;",","")</f>
        <v/>
      </c>
      <c r="EI28" s="48" t="str">
        <f>IF(AB28="y",CHAR(34)&amp;AB$1&amp;CHAR(34)&amp;",","")</f>
        <v/>
      </c>
      <c r="EJ28" s="48" t="str">
        <f>IF(AC28="y",CHAR(34)&amp;AC$1&amp;CHAR(34)&amp;",","")</f>
        <v/>
      </c>
      <c r="EK28" s="48" t="str">
        <f>IF(AD28="y",CHAR(34)&amp;AD$1&amp;CHAR(34)&amp;",","")</f>
        <v>"HasSun",</v>
      </c>
      <c r="EL28" s="48" t="str">
        <f>IF(AE28="y",CHAR(34)&amp;AE$1&amp;CHAR(34)&amp;",","")</f>
        <v>"IsMoon",</v>
      </c>
      <c r="EM28" s="48" t="str">
        <f>IF(AF28="y",CHAR(34)&amp;AF$1&amp;CHAR(34)&amp;",","")</f>
        <v/>
      </c>
      <c r="EN28" s="48" t="str">
        <f>IF(AG28="y",CHAR(34)&amp;AG$1&amp;CHAR(34)&amp;",","")</f>
        <v>"Unequa",</v>
      </c>
      <c r="EO28" s="48" t="str">
        <f>IF(AH28="y",CHAR(34)&amp;AH$1&amp;CHAR(34)&amp;",","")</f>
        <v/>
      </c>
      <c r="EP28" s="48" t="str">
        <f>IF(AI28="y",CHAR(34)&amp;AI$1&amp;CHAR(34)&amp;",","")</f>
        <v/>
      </c>
      <c r="EQ28" s="48" t="str">
        <f>IF(AJ28="y",CHAR(34)&amp;AJ$1&amp;CHAR(34)&amp;",","")</f>
        <v/>
      </c>
      <c r="ER28" s="48" t="str">
        <f>IF(AK28="y",CHAR(34)&amp;AK$1&amp;CHAR(34)&amp;",","")</f>
        <v/>
      </c>
      <c r="ES28" s="48" t="str">
        <f>IF(AL28="y",CHAR(34)&amp;AL$1&amp;CHAR(34)&amp;",","")</f>
        <v/>
      </c>
      <c r="ET28" s="48" t="str">
        <f>IF(AM28="y",CHAR(34)&amp;AM$1&amp;CHAR(34)&amp;",","")</f>
        <v/>
      </c>
      <c r="EU28" s="48" t="str">
        <f>IF(AN28="y",CHAR(34)&amp;AN$1&amp;CHAR(34)&amp;",","")</f>
        <v/>
      </c>
      <c r="EV28" s="48" t="str">
        <f>IF(AO28="y",CHAR(34)&amp;AO$1&amp;CHAR(34)&amp;",","")</f>
        <v/>
      </c>
      <c r="EW28" s="48" t="str">
        <f>IF(AP28="y",CHAR(34)&amp;AP$1&amp;CHAR(34)&amp;",","")</f>
        <v/>
      </c>
      <c r="EX28" s="48" t="str">
        <f>IF(AQ28="y",CHAR(34)&amp;AQ$1&amp;CHAR(34)&amp;",","")</f>
        <v/>
      </c>
      <c r="EY28" s="48" t="str">
        <f>IF(AR28="y",CHAR(34)&amp;AR$1&amp;CHAR(34)&amp;",","")</f>
        <v/>
      </c>
      <c r="EZ28" s="48" t="str">
        <f>IF(AS28="y",CHAR(34)&amp;AS$1&amp;CHAR(34)&amp;",","")</f>
        <v/>
      </c>
      <c r="FA28" s="48" t="str">
        <f>IF(AT28&gt;0,CHAR(34)&amp;"sta"&amp;AZ28&amp;CHAR(34)&amp;",","")</f>
        <v>"staRED",</v>
      </c>
      <c r="FB28" s="48" t="str">
        <f>IF(AND(AT28&gt;0,BA28&lt;&gt;""),CHAR(34)&amp;"sta"&amp;BA28&amp;CHAR(34)&amp;",","")</f>
        <v/>
      </c>
      <c r="FD28" s="48" t="str">
        <f>IF(BV28="n",CHAR(34)&amp;"tcWHYE"&amp;CHAR(34)&amp;",",IF(BV28="y",CHAR(34)&amp;FD$1&amp;CHAR(34)&amp;",",""))</f>
        <v/>
      </c>
      <c r="FE28" s="48" t="str">
        <f>IF(COUNTIF(BL28:BT28,"BLU")=0,CHAR(34)&amp;"NO_BLU"&amp;CHAR(34)&amp;",", "")</f>
        <v>"NO_BLU",</v>
      </c>
      <c r="FF28" s="48" t="str">
        <f>IF(COUNTIF(BL28:BT28,"WHI")=0,CHAR(34)&amp;"NO_WHI"&amp;CHAR(34)&amp;",", "")</f>
        <v/>
      </c>
      <c r="FG28" s="48" t="str">
        <f>IF(COUNTIF(BL28:BT28,"RED")=0,CHAR(34)&amp;"NO_RED"&amp;CHAR(34)&amp;",", "")</f>
        <v/>
      </c>
      <c r="FH28" s="48" t="str">
        <f>IF(COUNTIF(BL28:BS28,"GRE")=0,CHAR(34)&amp;"NO_GRE"&amp;CHAR(34)&amp;",", "")</f>
        <v>"NO_GRE",</v>
      </c>
      <c r="FI28" s="48" t="str">
        <f>IF(COUNTIF(BL28:BT28,"YEL")=0,CHAR(34)&amp;"NO_YEL"&amp;CHAR(34)&amp;",", "")</f>
        <v>"NO_YEL",</v>
      </c>
      <c r="FJ28" s="48" t="str">
        <f>IF(COUNTIF(BL28:BT28,"BLA")=0,CHAR(34)&amp;"NO_BLA"&amp;CHAR(34)&amp;",", "")</f>
        <v>"NO_BLA",</v>
      </c>
      <c r="FK28" s="48" t="str">
        <f>IF(AND(FH28&lt;&gt;"",FF28&lt;&gt;""),CHAR(34)&amp;"WHGRNO"&amp;CHAR(34)&amp;",","")</f>
        <v/>
      </c>
      <c r="FL28" s="48" t="str">
        <f>IF(AND(FI28&lt;&gt;"",FF28&lt;&gt;""),CHAR(34)&amp;"WHYENO"&amp;CHAR(34)&amp;",","")</f>
        <v/>
      </c>
      <c r="FM28" s="48" t="str">
        <f>IF(AND(FJ28&lt;&gt;"",FF28&lt;&gt;""),CHAR(34)&amp;"BAWHNO"&amp;CHAR(34)&amp;",","")</f>
        <v/>
      </c>
      <c r="FN28" s="48" t="str">
        <f>IF(AND(FE28&lt;&gt;"",FF28&lt;&gt;""),CHAR(34)&amp;"BLWHNO"&amp;CHAR(34)&amp;",","")</f>
        <v/>
      </c>
      <c r="FO28" s="48" t="str">
        <f>IF(AND(FE28&lt;&gt;"",FG28&lt;&gt;""),CHAR(34)&amp;"BLRENO"&amp;CHAR(34)&amp;",","")</f>
        <v/>
      </c>
      <c r="FP28" s="48" t="str">
        <f>IF(AND(FF28&lt;&gt;"",FF28&lt;&gt;""),CHAR(34)&amp;"WHRENO"&amp;CHAR(34)&amp;",","")</f>
        <v/>
      </c>
      <c r="FQ28" s="48" t="str">
        <f>IF(LEN(BF28)=3,CHAR(34)&amp;"001"&amp;BF28&amp;CHAR(34)&amp;",","")</f>
        <v/>
      </c>
      <c r="FR28" s="48" t="str">
        <f>IF(LEN(BG28)=3,CHAR(34)&amp;"002"&amp;BG28&amp;CHAR(34)&amp;",","")</f>
        <v/>
      </c>
      <c r="FS28" s="48" t="str">
        <f>IF(LEN(BH28)=3,CHAR(34)&amp;"003"&amp;BH28&amp;CHAR(34)&amp;",","")</f>
        <v/>
      </c>
      <c r="FT28" s="48" t="str">
        <f>CHAR(34)&amp;"myr"&amp;BD28&amp;CHAR(34)&amp;","</f>
        <v>"myrWHI",</v>
      </c>
      <c r="FU28" s="48" t="str">
        <f>IF(AY28="y",CHAR(34)&amp;"island"&amp;CHAR(34)&amp;",","")</f>
        <v/>
      </c>
      <c r="FV28" s="48" t="str">
        <f>IF(BZ28="y",CHAR(34)&amp;"landlo"&amp;CHAR(34)&amp;",","")</f>
        <v/>
      </c>
      <c r="FW28" s="48" t="str">
        <f>IF(CA28="y",CHAR(34)&amp;"eunion"&amp;CHAR(34)&amp;",","")</f>
        <v/>
      </c>
      <c r="FY28" s="48" t="str">
        <f>IFERROR(IF(SEARCH("Arabic",CB28)&gt;0,CHAR(34)&amp;"arabic"&amp;CHAR(34)&amp;",",""),"")</f>
        <v/>
      </c>
      <c r="FZ28" s="48" t="str">
        <f>IFERROR(IF(SEARCH("English",CB28)&gt;0,CHAR(34)&amp;"englis"&amp;CHAR(34)&amp;",",""),"")</f>
        <v/>
      </c>
      <c r="GA28" s="48" t="str">
        <f>IFERROR(IF(SEARCH("French",CB28)&gt;0,CHAR(34)&amp;"french"&amp;CHAR(34)&amp;",",""),"")</f>
        <v/>
      </c>
      <c r="GB28" s="48" t="str">
        <f>IFERROR(IF(SEARCH("Spanish",CB28)&gt;0,CHAR(34)&amp;"spanis"&amp;CHAR(34)&amp;",",""),"")</f>
        <v/>
      </c>
      <c r="GE28" s="48" t="str">
        <f>IFERROR(IF(SEARCH("Dutch",CB28)&gt;0,CHAR(34)&amp;"dutchs"&amp;CHAR(34)&amp;",",""),"")</f>
        <v/>
      </c>
      <c r="GF28" s="48" t="str">
        <f>IFERROR(IF(SEARCH("Historical",AU28)&gt;0,CHAR(34)&amp;"histor"&amp;CHAR(34)&amp;",",""),"")</f>
        <v/>
      </c>
      <c r="GG28" s="48" t="str">
        <f>IF(BU28="y",CHAR(34)&amp;"unjack"&amp;CHAR(34)&amp;",","")</f>
        <v/>
      </c>
      <c r="GH28" s="48" t="str">
        <f>IF(CD28=1,CHAR(34)&amp;"southc"&amp;CHAR(34)&amp;",","")</f>
        <v/>
      </c>
      <c r="GI28" s="48" t="str">
        <f>IF(CE28=1,CHAR(34)&amp;"hasmap"&amp;CHAR(34)&amp;",","")</f>
        <v/>
      </c>
      <c r="GJ28" s="48" t="str">
        <f>IF(CP28="y",CHAR(34)&amp;CP$1&amp;CHAR(34)&amp;",","")</f>
        <v/>
      </c>
      <c r="GK28" s="48" t="str">
        <f>IF(GJ28="",CHAR(34)&amp;"HasSta"&amp;CHAR(34)&amp;",","")</f>
        <v>"HasSta",</v>
      </c>
      <c r="GL28" s="48" t="str">
        <f>IF(CQ28="y",CHAR(34)&amp;CQ$1&amp;CHAR(34)&amp;",","")</f>
        <v>"1Stars",</v>
      </c>
      <c r="GM28" s="48" t="str">
        <f>IF(CR28="y",CHAR(34)&amp;CR$1&amp;CHAR(34)&amp;",","")</f>
        <v/>
      </c>
      <c r="GN28" s="48" t="str">
        <f>IF(CS28="y",CHAR(34)&amp;CS$1&amp;CHAR(34)&amp;",","")</f>
        <v/>
      </c>
      <c r="GP28" s="48" t="str">
        <f>CHAR(34)&amp;AU28&amp;CHAR(34)</f>
        <v>"People"</v>
      </c>
      <c r="GS28" s="48" t="str">
        <f>SUBSTITUTE("["&amp;_xlfn.CONCAT(CW28:GN28)&amp;"]",",]","]")</f>
        <v>["2Color","lets07","startM","with_q","REDWHI","year19","2Bands","Crosse","Horizo","Vertic","HasSun","IsMoon","Unequa","staRED","NO_BLU","NO_GRE","NO_YEL","NO_BLA","myrWHI","HasSta","1Stars"]</v>
      </c>
      <c r="GT28" s="48" t="str">
        <f>IF(BL28&lt;&gt;"",CHAR(34)&amp;"cl_"&amp;BL28&amp;CHAR(34)&amp;",","")</f>
        <v/>
      </c>
      <c r="GU28" s="48" t="str">
        <f>IF(BM28&lt;&gt;"",CHAR(34)&amp;"cl_"&amp;BM28&amp;CHAR(34)&amp;",","")</f>
        <v/>
      </c>
      <c r="GV28" s="48" t="str">
        <f>IF(BN28&lt;&gt;"",CHAR(34)&amp;"cl_"&amp;BN28&amp;CHAR(34)&amp;",","")</f>
        <v/>
      </c>
      <c r="GW28" s="48" t="str">
        <f>IF(BO28&lt;&gt;"",CHAR(34)&amp;"cl_"&amp;BO28&amp;CHAR(34)&amp;",","")</f>
        <v>"cl_RED",</v>
      </c>
      <c r="GX28" s="48" t="str">
        <f>IF(BP28&lt;&gt;"",CHAR(34)&amp;"cl_"&amp;BP28&amp;CHAR(34)&amp;",","")</f>
        <v/>
      </c>
      <c r="GY28" s="48" t="str">
        <f>IF(BQ28&lt;&gt;"",CHAR(34)&amp;"cl_"&amp;BQ28&amp;CHAR(34)&amp;",","")</f>
        <v/>
      </c>
      <c r="GZ28" s="48" t="str">
        <f>IF(BR28&lt;&gt;"",CHAR(34)&amp;"cl_"&amp;BR28&amp;CHAR(34)&amp;",","")</f>
        <v/>
      </c>
      <c r="HA28" s="48" t="str">
        <f>IF(BS28&lt;&gt;"",CHAR(34)&amp;"cl_"&amp;BS28&amp;CHAR(34)&amp;",","")</f>
        <v/>
      </c>
      <c r="HB28" s="48" t="str">
        <f>IF(BT28&lt;&gt;"",CHAR(34)&amp;"cl_"&amp;BT28&amp;CHAR(34)&amp;",","")</f>
        <v>"cl_WHI",</v>
      </c>
      <c r="HC28" s="48" t="str">
        <f>SUBSTITUTE("["&amp;_xlfn.CONCAT(GT28:HB28)&amp;"]",",]","]")</f>
        <v>["cl_RED","cl_WHI"]</v>
      </c>
      <c r="HE28" s="71"/>
      <c r="HF28" s="72" t="str">
        <f>"{couname:"&amp;CT28&amp;(IF(HK28&lt;&gt;"",",subtype:"&amp;CHAR(34)&amp;HK28&amp;CHAR(34),""))&amp;",year:"&amp;HJ28&amp;",region:"&amp;CU28&amp;",Colors:"&amp;HC28&amp;",Items:"&amp;GS28&amp;",Flag:"&amp;CV28&amp;",HDFlag:"&amp;CHAR(34)&amp;E28&amp;CHAR(34)&amp;",type:"&amp;GP28&amp;", describe: "&amp;HH28&amp;", isnew:"&amp;CHAR(34)&amp;F28&amp;CHAR(34)&amp;", links: "&amp;HL28&amp;"},"</f>
        <v>{couname:"[CAN] Mi'kmaq",year:"1900",region:"rgn_North America",Colors:["cl_RED","cl_WHI"],Items:["2Color","lets07","startM","with_q","REDWHI","year19","2Bands","Crosse","Horizo","Vertic","HasSun","IsMoon","Unequa","staRED","NO_BLU","NO_GRE","NO_YEL","NO_BLA","myrWHI","HasSta","1Stars"],Flag:"https://upload.wikimedia.org/wikipedia/commons/thumb/e/e0/Mikmaq_State_Flag_%28vertical%29.svg/300px-Mikmaq_State_Flag_%28vertical%29.svg.png",HDFlag:"https://upload.wikimedia.org/wikipedia/commons/thumb/e/e0/Mikmaq_State_Flag_%28vertical%29.svg/1024px-Mikmaq_State_Flag_%28vertical%29.svg.png",type:"People", describe: "\nCommonly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 isnew:".", links: "https://www.stu.ca/indigenous-homepage/events/wolastoqiyik-maliseet-and-mikmaq-flag-raising/"},</v>
      </c>
      <c r="HG28" s="73" t="str">
        <f>"{couname:"&amp;CT28&amp;(IF(HK28&lt;&gt;"",",subtype:"&amp;CHAR(34)&amp;HK28&amp;CHAR(34),""))&amp;",year:"&amp;HJ28&amp;",region:"&amp;CU28&amp;",Colors:"&amp;HC28&amp;",Items:"&amp;GS28&amp;",Flag:"&amp;CV28&amp;",HDFlag:"&amp;CHAR(34)&amp;E28&amp;CHAR(34)&amp;",type:"&amp;GP28&amp;", describe: "&amp;HI28&amp;", links: "&amp;HL28&amp;"},"</f>
        <v>{couname:"[CAN] Mi'kmaq",year:"1900",region:"rgn_North America",Colors:["cl_RED","cl_WHI"],Items:["2Color","lets07","startM","with_q","REDWHI","year19","2Bands","Crosse","Horizo","Vertic","HasSun","IsMoon","Unequa","staRED","NO_BLU","NO_GRE","NO_YEL","NO_BLA","myrWHI","HasSta","1Stars"],Flag:"https://upload.wikimedia.org/wikipedia/commons/thumb/e/e0/Mikmaq_State_Flag_%28vertical%29.svg/300px-Mikmaq_State_Flag_%28vertical%29.svg.png",HDFlag:"https://upload.wikimedia.org/wikipedia/commons/thumb/e/e0/Mikmaq_State_Flag_%28vertical%29.svg/1024px-Mikmaq_State_Flag_%28vertical%29.svg.png",type:"People", describe: "\nCommonly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 links: "https://www.stu.ca/indigenous-homepage/events/wolastoqiyik-maliseet-and-mikmaq-flag-raising/"},</v>
      </c>
      <c r="HH28" s="48" t="str">
        <f>IF(P28&lt;&gt;"",CHAR(34)&amp;"\n"&amp;P28&amp;CHAR(34),CHAR(34)&amp;CHAR(34))</f>
        <v>"\nCommonly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v>
      </c>
      <c r="HI28" s="48" t="str">
        <f>IF(J28=0,CHAR(34)&amp;CHAR(34),HH28)</f>
        <v>"\nCommonly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v>
      </c>
      <c r="HJ28" s="48" t="str">
        <f>CHAR(34)&amp;O28&amp;CHAR(34)</f>
        <v>"1900"</v>
      </c>
      <c r="HL28" s="48" t="str">
        <f>CHAR(34)&amp;I28&amp;CHAR(34)</f>
        <v>"https://www.stu.ca/indigenous-homepage/events/wolastoqiyik-maliseet-and-mikmaq-flag-raising/"</v>
      </c>
      <c r="HM28" s="72"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{"couname":"[CAN] Mi'kmaq","subtype":"[CAN] Other","year":"1900","region":"rgn_North America","Colors":["cl_RED","cl_WHI"],"Items":["2Color","lets07","startM","with_q","REDWHI","year19","2Bands","Crosse","Horizo","Vertic","HasSun","IsMoon","Unequa","staRED","NO_BLU","NO_GRE","NO_YEL","NO_BLA","myrWHI","HasSta","1Stars"],"Flag":"https://upload.wikimedia.org/wikipedia/commons/thumb/e/e0/Mikmaq_State_Flag_%28vertical%29.svg/300px-Mikmaq_State_Flag_%28vertical%29.svg.png","HDFlag":"https://upload.wikimedia.org/wikipedia/commons/thumb/e/e0/Mikmaq_State_Flag_%28vertical%29.svg/1024px-Mikmaq_State_Flag_%28vertical%29.svg.png","type":"People", "describe": "\nCommonly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 "isnew": ".", "links": "https://www.stu.ca/indigenous-homepage/events/wolastoqiyik-maliseet-and-mikmaq-flag-raising/"},</v>
      </c>
      <c r="HN28" s="74"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{"couname":"[CAN] Mi'kmaq","subtype":"[CAN] Other","year":"1900","region":"rgn_North America","Colors":["cl_RED","cl_WHI"],"Items":["2Color","lets07","startM","with_q","REDWHI","year19","2Bands","Crosse","Horizo","Vertic","HasSun","IsMoon","Unequa","staRED","NO_BLU","NO_GRE","NO_YEL","NO_BLA","myrWHI","HasSta","1Stars"],"Flag":"https://upload.wikimedia.org/wikipedia/commons/thumb/e/e0/Mikmaq_State_Flag_%28vertical%29.svg/300px-Mikmaq_State_Flag_%28vertical%29.svg.png","HDFlag":"https://upload.wikimedia.org/wikipedia/commons/thumb/e/e0/Mikmaq_State_Flag_%28vertical%29.svg/1024px-Mikmaq_State_Flag_%28vertical%29.svg.png","type":"People", "describe": "\nCommonly refered to as the Santéé Mawióómi flag or the Míkmaq Grand Council Flag, the wapéék (white) denotes the purity of Creation, mekwéék klujjewey (red cross) represents mankind and infinity (four directions), náákúúset (sun) representes forces of the day, and tepkunaset (moon) signifies forces of the night.", "isnew": ".", "links": "https://www.stu.ca/indigenous-homepage/events/wolastoqiyik-maliseet-and-mikmaq-flag-raising/"},</v>
      </c>
      <c r="HO28" s="75">
        <v>45596</v>
      </c>
      <c r="HP28" s="48" t="str" cm="1">
        <f t="array" ref="HP28">IF(_xlfn.TEXTJOIN(", ", TRUE, IF(ISNUMBER(SEARCH("BLA", BL28:BT28)), COLUMN(BL28:BT28) - COLUMN(BL28) + 1, ""))&lt;&gt;"","BLA","")</f>
        <v/>
      </c>
      <c r="HQ28" s="48" t="str" cm="1">
        <f t="array" ref="HQ28">IF(_xlfn.TEXTJOIN(", ", TRUE, IF(ISNUMBER(SEARCH("BLU", BL28:BT28)), COLUMN(BL28:BT28) - COLUMN(BL28) + 1, ""))&lt;&gt;"","BLU","")</f>
        <v/>
      </c>
      <c r="HR28" s="48" t="str" cm="1">
        <f t="array" ref="HR28">IF(_xlfn.TEXTJOIN(", ", TRUE, IF(ISNUMBER(SEARCH("GRE", BL28:BT28)), COLUMN(BL28:BT28) - COLUMN(BL28) + 1, ""))&lt;&gt;"","GRE","")</f>
        <v/>
      </c>
      <c r="HS28" s="48" t="str" cm="1">
        <f t="array" ref="HS28">IF(_xlfn.TEXTJOIN(", ", TRUE, IF(ISNUMBER(SEARCH("RED", BL28:BT28)), COLUMN(BL28:BT28) - COLUMN(BL28) + 1, ""))&lt;&gt;"","RED","")</f>
        <v>RED</v>
      </c>
      <c r="HT28" s="48" t="str" cm="1">
        <f t="array" ref="HT28">IF(_xlfn.TEXTJOIN(", ", TRUE, IF(ISNUMBER(SEARCH("YEL", BL28:BT28)), COLUMN(BL28:BT28) - COLUMN(BL28) + 1, ""))&lt;&gt;"","YEL","")</f>
        <v/>
      </c>
      <c r="HU28" s="48" t="str" cm="1">
        <f t="array" ref="HU28">IF(_xlfn.TEXTJOIN(", ", TRUE, IF(ISNUMBER(SEARCH("ORA", BL28:BT28)), COLUMN(BL28:BT28) - COLUMN(BL28) + 1, ""))&lt;&gt;"","ORA","")</f>
        <v/>
      </c>
      <c r="HV28" s="48" t="str" cm="1">
        <f t="array" ref="HV28">IF(_xlfn.TEXTJOIN(", ", TRUE, IF(ISNUMBER(SEARCH("BRO", BL28:BT28)), COLUMN(BL28:BT28) - COLUMN(BL28) + 1, ""))&lt;&gt;"","BRO","")</f>
        <v/>
      </c>
      <c r="HW28" s="48" t="str" cm="1">
        <f t="array" ref="HW28">IF(_xlfn.TEXTJOIN(", ", TRUE, IF(ISNUMBER(SEARCH("PUR", BL28:BT28)), COLUMN(BL28:BT28) - COLUMN(BL28) + 1, ""))&lt;&gt;"","PUR","")</f>
        <v/>
      </c>
      <c r="HX28" s="48" t="str" cm="1">
        <f t="array" ref="HX28">IF(_xlfn.TEXTJOIN(", ", TRUE, IF(ISNUMBER(SEARCH("WHI", BL28:BT28)), COLUMN(BL28:BT28) - COLUMN(BL28) + 1, ""))&lt;&gt;"","WHI","")</f>
        <v>WHI</v>
      </c>
      <c r="HY28" s="76"/>
      <c r="HZ28" s="76"/>
      <c r="IA28" s="6"/>
      <c r="IB28" s="6"/>
      <c r="IC28" s="77"/>
      <c r="ID28" s="77"/>
      <c r="IE28" s="77"/>
      <c r="IF28" s="77"/>
      <c r="IG28" s="77"/>
      <c r="IH28" s="77"/>
      <c r="II28" s="77"/>
      <c r="IJ28" s="77"/>
      <c r="IK28" s="77"/>
      <c r="IM28" s="45">
        <f>COUNTIF(IC28:IK28,"&gt;0")-CG28</f>
        <v>-2</v>
      </c>
      <c r="IN28" s="78" t="str">
        <f>"http://mkweb.bcgsc.ca/color-summarizer/?url="&amp;D28&amp;"&amp;precision=low&amp;num_clusters="&amp;CG28&amp;"&amp;text=1"</f>
        <v>http://mkweb.bcgsc.ca/color-summarizer/?url=https://upload.wikimedia.org/wikipedia/commons/thumb/e/e0/Mikmaq_State_Flag_%28vertical%29.svg/300px-Mikmaq_State_Flag_%28vertical%29.svg.png&amp;precision=low&amp;num_clusters=2&amp;text=1</v>
      </c>
      <c r="IO28" s="48" t="str">
        <f>IF(HP28&lt;&gt;"",CHAR(34)&amp;"black"&amp;CHAR(34),"")</f>
        <v/>
      </c>
      <c r="IP28" s="48" t="str">
        <f>IF(HQ28&lt;&gt;"",CHAR(34)&amp;"blue"&amp;CHAR(34),"")</f>
        <v/>
      </c>
      <c r="IQ28" s="48" t="str">
        <f>IF(HR28&lt;&gt;"",CHAR(34)&amp;"green"&amp;CHAR(34),"")</f>
        <v/>
      </c>
      <c r="IR28" s="48" t="str">
        <f>IF(HS28&lt;&gt;"",CHAR(34)&amp;"red"&amp;CHAR(34),"")</f>
        <v>"red"</v>
      </c>
      <c r="IS28" s="48" t="str">
        <f>IF(HT28&lt;&gt;"",CHAR(34)&amp;"yellow"&amp;CHAR(34),"")</f>
        <v/>
      </c>
      <c r="IT28" s="48" t="str">
        <f>IF(HU28&lt;&gt;"",CHAR(34)&amp;"orange"&amp;CHAR(34),"")</f>
        <v/>
      </c>
      <c r="IU28" s="48" t="str">
        <f>IF(HV28&lt;&gt;"",CHAR(34)&amp;"brown"&amp;CHAR(34),"")</f>
        <v/>
      </c>
      <c r="IV28" s="48" t="str">
        <f>IF(HW28&lt;&gt;"",CHAR(34)&amp;"purple"&amp;CHAR(34),"")</f>
        <v/>
      </c>
      <c r="IW28" s="48" t="str">
        <f>IF(HX28&lt;&gt;"",CHAR(34)&amp;"white"&amp;CHAR(34),"")</f>
        <v>"white"</v>
      </c>
      <c r="IX28" s="48" t="str">
        <f>"{"&amp;CHAR(34)&amp;"url"&amp;CHAR(34)&amp;":"&amp;CHAR(34)&amp;IN28&amp;CHAR(34)&amp;","&amp;CHAR(34)&amp;"name"&amp;CHAR(34)&amp;":"&amp;CHAR(34)&amp;A28&amp;CHAR(34)&amp;"},"</f>
        <v>{"url":"http://mkweb.bcgsc.ca/color-summarizer/?url=https://upload.wikimedia.org/wikipedia/commons/thumb/e/e0/Mikmaq_State_Flag_%28vertical%29.svg/300px-Mikmaq_State_Flag_%28vertical%29.svg.png&amp;precision=low&amp;num_clusters=2&amp;text=1","name":"[CAN] Mi'kmaq"},</v>
      </c>
      <c r="IY28" s="48">
        <v>1264</v>
      </c>
    </row>
    <row r="29" spans="1:259" ht="38.4" customHeight="1" x14ac:dyDescent="0.3">
      <c r="D29" s="83"/>
      <c r="E29" s="83"/>
      <c r="F29" s="83"/>
      <c r="G29" s="83"/>
      <c r="H29" s="83"/>
    </row>
    <row r="30" spans="1:259" ht="38.4" customHeight="1" x14ac:dyDescent="0.3">
      <c r="D30" s="83"/>
      <c r="E30" s="83"/>
      <c r="F30" s="83"/>
      <c r="G30" s="83"/>
      <c r="H30" s="83"/>
    </row>
    <row r="31" spans="1:259" ht="38.4" customHeight="1" x14ac:dyDescent="0.3">
      <c r="D31" s="83"/>
      <c r="E31" s="83"/>
      <c r="F31" s="83"/>
      <c r="G31" s="83"/>
      <c r="H31" s="83"/>
    </row>
  </sheetData>
  <autoFilter ref="A1:IY1" xr:uid="{A1051193-A95B-4CFB-A73C-F0184620C81F}">
    <sortState xmlns:xlrd2="http://schemas.microsoft.com/office/spreadsheetml/2017/richdata2" ref="A2:IY28">
      <sortCondition ref="AW1"/>
    </sortState>
  </autoFilter>
  <conditionalFormatting sqref="H1 CW1:GS1 IA1:IB1">
    <cfRule type="cellIs" dxfId="3780" priority="118" operator="greaterThan">
      <formula>0</formula>
    </cfRule>
  </conditionalFormatting>
  <conditionalFormatting sqref="H1 H32:H1048576">
    <cfRule type="cellIs" dxfId="3779" priority="84" stopIfTrue="1" operator="notEqual">
      <formula>""</formula>
    </cfRule>
  </conditionalFormatting>
  <conditionalFormatting sqref="T1:BK1">
    <cfRule type="cellIs" dxfId="3778" priority="121" operator="greaterThan">
      <formula>0</formula>
    </cfRule>
  </conditionalFormatting>
  <conditionalFormatting sqref="BV1:BW1 BV29:BW1048576">
    <cfRule type="cellIs" dxfId="3777" priority="120" operator="equal">
      <formula>"nc"</formula>
    </cfRule>
  </conditionalFormatting>
  <conditionalFormatting sqref="HF1:HG1">
    <cfRule type="cellIs" dxfId="3776" priority="122" operator="greaterThan">
      <formula>0</formula>
    </cfRule>
  </conditionalFormatting>
  <conditionalFormatting sqref="HK1">
    <cfRule type="cellIs" dxfId="3775" priority="119" operator="greaterThan">
      <formula>0</formula>
    </cfRule>
  </conditionalFormatting>
  <conditionalFormatting sqref="HP1:HX1">
    <cfRule type="cellIs" dxfId="3774" priority="96" operator="equal">
      <formula>"PIN"</formula>
    </cfRule>
    <cfRule type="cellIs" dxfId="3773" priority="97" operator="equal">
      <formula>"ORA"</formula>
    </cfRule>
    <cfRule type="cellIs" dxfId="3772" priority="98" operator="equal">
      <formula>"GRA"</formula>
    </cfRule>
    <cfRule type="cellIs" dxfId="3771" priority="99" operator="equal">
      <formula>"PUR"</formula>
    </cfRule>
    <cfRule type="cellIs" dxfId="3770" priority="100" operator="equal">
      <formula>"BRO"</formula>
    </cfRule>
    <cfRule type="cellIs" dxfId="3769" priority="101" operator="equal">
      <formula>"YEL"</formula>
    </cfRule>
    <cfRule type="cellIs" dxfId="3768" priority="102" operator="equal">
      <formula>"BLU"</formula>
    </cfRule>
    <cfRule type="cellIs" dxfId="3767" priority="103" operator="equal">
      <formula>"WHI"</formula>
    </cfRule>
    <cfRule type="cellIs" dxfId="3766" priority="104" operator="equal">
      <formula>"GRE"</formula>
    </cfRule>
    <cfRule type="cellIs" dxfId="3765" priority="105" operator="equal">
      <formula>"RED"</formula>
    </cfRule>
    <cfRule type="cellIs" dxfId="3764" priority="106" operator="equal">
      <formula>"BLA"</formula>
    </cfRule>
  </conditionalFormatting>
  <conditionalFormatting sqref="IC1:IK1">
    <cfRule type="cellIs" dxfId="3763" priority="107" operator="equal">
      <formula>"PIN"</formula>
    </cfRule>
    <cfRule type="cellIs" dxfId="3762" priority="108" operator="equal">
      <formula>"ORA"</formula>
    </cfRule>
    <cfRule type="cellIs" dxfId="3761" priority="109" operator="equal">
      <formula>"GRA"</formula>
    </cfRule>
    <cfRule type="cellIs" dxfId="3760" priority="110" operator="equal">
      <formula>"PUR"</formula>
    </cfRule>
    <cfRule type="cellIs" dxfId="3759" priority="111" operator="equal">
      <formula>"BRO"</formula>
    </cfRule>
    <cfRule type="cellIs" dxfId="3758" priority="112" operator="equal">
      <formula>"YEL"</formula>
    </cfRule>
    <cfRule type="cellIs" dxfId="3757" priority="113" operator="equal">
      <formula>"BLU"</formula>
    </cfRule>
    <cfRule type="cellIs" dxfId="3756" priority="114" operator="equal">
      <formula>"WHI"</formula>
    </cfRule>
    <cfRule type="cellIs" dxfId="3755" priority="115" operator="equal">
      <formula>"GRE"</formula>
    </cfRule>
    <cfRule type="cellIs" dxfId="3754" priority="116" operator="equal">
      <formula>"RED"</formula>
    </cfRule>
    <cfRule type="cellIs" dxfId="3753" priority="117" operator="equal">
      <formula>"BLA"</formula>
    </cfRule>
  </conditionalFormatting>
  <conditionalFormatting sqref="IO1:IW1">
    <cfRule type="cellIs" dxfId="3752" priority="85" operator="equal">
      <formula>"PIN"</formula>
    </cfRule>
    <cfRule type="cellIs" dxfId="3751" priority="86" operator="equal">
      <formula>"ORA"</formula>
    </cfRule>
    <cfRule type="cellIs" dxfId="3750" priority="87" operator="equal">
      <formula>"GRA"</formula>
    </cfRule>
    <cfRule type="cellIs" dxfId="3749" priority="88" operator="equal">
      <formula>"PUR"</formula>
    </cfRule>
    <cfRule type="cellIs" dxfId="3748" priority="89" operator="equal">
      <formula>"BRO"</formula>
    </cfRule>
    <cfRule type="cellIs" dxfId="3747" priority="90" operator="equal">
      <formula>"YEL"</formula>
    </cfRule>
    <cfRule type="cellIs" dxfId="3746" priority="91" operator="equal">
      <formula>"BLU"</formula>
    </cfRule>
    <cfRule type="cellIs" dxfId="3745" priority="92" operator="equal">
      <formula>"WHI"</formula>
    </cfRule>
    <cfRule type="cellIs" dxfId="3744" priority="93" operator="equal">
      <formula>"GRE"</formula>
    </cfRule>
    <cfRule type="cellIs" dxfId="3743" priority="94" operator="equal">
      <formula>"RED"</formula>
    </cfRule>
    <cfRule type="cellIs" dxfId="3742" priority="95" operator="equal">
      <formula>"BLA"</formula>
    </cfRule>
  </conditionalFormatting>
  <conditionalFormatting sqref="H2">
    <cfRule type="cellIs" dxfId="3741" priority="78" stopIfTrue="1" operator="notEqual">
      <formula>""</formula>
    </cfRule>
  </conditionalFormatting>
  <conditionalFormatting sqref="AZ2:BU2">
    <cfRule type="cellIs" dxfId="3740" priority="66" operator="equal">
      <formula>"PIN"</formula>
    </cfRule>
    <cfRule type="cellIs" dxfId="3739" priority="67" operator="equal">
      <formula>"ORA"</formula>
    </cfRule>
    <cfRule type="cellIs" dxfId="3738" priority="68" operator="equal">
      <formula>"GRA"</formula>
    </cfRule>
    <cfRule type="cellIs" dxfId="3737" priority="69" operator="equal">
      <formula>"PUR"</formula>
    </cfRule>
    <cfRule type="cellIs" dxfId="3736" priority="70" operator="equal">
      <formula>"BRO"</formula>
    </cfRule>
    <cfRule type="cellIs" dxfId="3735" priority="71" operator="equal">
      <formula>"YEL"</formula>
    </cfRule>
    <cfRule type="cellIs" dxfId="3734" priority="72" operator="equal">
      <formula>"BLU"</formula>
    </cfRule>
    <cfRule type="cellIs" dxfId="3733" priority="73" operator="equal">
      <formula>"WHI"</formula>
    </cfRule>
    <cfRule type="cellIs" dxfId="3732" priority="74" operator="equal">
      <formula>"GRE"</formula>
    </cfRule>
    <cfRule type="cellIs" dxfId="3731" priority="75" operator="equal">
      <formula>"RED"</formula>
    </cfRule>
    <cfRule type="cellIs" dxfId="3730" priority="76" operator="equal">
      <formula>"BLA"</formula>
    </cfRule>
  </conditionalFormatting>
  <conditionalFormatting sqref="BV2">
    <cfRule type="cellIs" dxfId="3729" priority="79" operator="equal">
      <formula>"nc"</formula>
    </cfRule>
  </conditionalFormatting>
  <conditionalFormatting sqref="BZ2:CA2 CD2:CF2">
    <cfRule type="cellIs" dxfId="3728" priority="77" operator="greaterThan">
      <formula>0</formula>
    </cfRule>
  </conditionalFormatting>
  <conditionalFormatting sqref="R2 CU2">
    <cfRule type="cellIs" dxfId="3727" priority="65" operator="greaterThan">
      <formula>0</formula>
    </cfRule>
  </conditionalFormatting>
  <conditionalFormatting sqref="T2:AS2 CH2:CS2">
    <cfRule type="cellIs" dxfId="3726" priority="49" stopIfTrue="1" operator="equal">
      <formula>"n"</formula>
    </cfRule>
    <cfRule type="cellIs" dxfId="3725" priority="50" stopIfTrue="1" operator="equal">
      <formula>"y"</formula>
    </cfRule>
    <cfRule type="cellIs" dxfId="3724" priority="51" operator="greaterThan">
      <formula>0</formula>
    </cfRule>
  </conditionalFormatting>
  <conditionalFormatting sqref="AZ2:BB2">
    <cfRule type="expression" dxfId="3723" priority="48">
      <formula>$AT2=0</formula>
    </cfRule>
  </conditionalFormatting>
  <conditionalFormatting sqref="BX2:CA2 CD2:CF2">
    <cfRule type="cellIs" dxfId="3722" priority="52" operator="equal">
      <formula>"y"</formula>
    </cfRule>
    <cfRule type="cellIs" dxfId="3721" priority="54" operator="equal">
      <formula>"PIN"</formula>
    </cfRule>
    <cfRule type="cellIs" dxfId="3720" priority="55" operator="equal">
      <formula>"ORA"</formula>
    </cfRule>
    <cfRule type="cellIs" dxfId="3719" priority="56" operator="equal">
      <formula>"GRA"</formula>
    </cfRule>
    <cfRule type="cellIs" dxfId="3718" priority="57" operator="equal">
      <formula>"PUR"</formula>
    </cfRule>
    <cfRule type="cellIs" dxfId="3717" priority="58" operator="equal">
      <formula>"BRO"</formula>
    </cfRule>
    <cfRule type="cellIs" dxfId="3716" priority="59" operator="equal">
      <formula>"YEL"</formula>
    </cfRule>
    <cfRule type="cellIs" dxfId="3715" priority="60" operator="equal">
      <formula>"BLU"</formula>
    </cfRule>
    <cfRule type="cellIs" dxfId="3714" priority="61" operator="equal">
      <formula>"WHI"</formula>
    </cfRule>
    <cfRule type="cellIs" dxfId="3713" priority="62" operator="equal">
      <formula>"GRE"</formula>
    </cfRule>
    <cfRule type="cellIs" dxfId="3712" priority="63" operator="equal">
      <formula>"RED"</formula>
    </cfRule>
    <cfRule type="cellIs" dxfId="3711" priority="64" operator="equal">
      <formula>"BLA"</formula>
    </cfRule>
  </conditionalFormatting>
  <conditionalFormatting sqref="IC2:IK2">
    <cfRule type="expression" dxfId="3710"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28">
    <cfRule type="cellIs" dxfId="3709" priority="42" stopIfTrue="1" operator="notEqual">
      <formula>""</formula>
    </cfRule>
  </conditionalFormatting>
  <conditionalFormatting sqref="BV3:BV28">
    <cfRule type="cellIs" dxfId="3708" priority="43" operator="equal">
      <formula>"nc"</formula>
    </cfRule>
  </conditionalFormatting>
  <conditionalFormatting sqref="R3:R28 CU3:CU28">
    <cfRule type="cellIs" dxfId="3707" priority="41" operator="greaterThan">
      <formula>0</formula>
    </cfRule>
  </conditionalFormatting>
  <conditionalFormatting sqref="T3:AS28 CH3:CS28">
    <cfRule type="cellIs" dxfId="3706" priority="37" stopIfTrue="1" operator="equal">
      <formula>"n"</formula>
    </cfRule>
    <cfRule type="cellIs" dxfId="3705" priority="38" stopIfTrue="1" operator="equal">
      <formula>"y"</formula>
    </cfRule>
    <cfRule type="cellIs" dxfId="3704" priority="39" operator="greaterThan">
      <formula>0</formula>
    </cfRule>
  </conditionalFormatting>
  <conditionalFormatting sqref="AZ3:BB28">
    <cfRule type="expression" dxfId="3703" priority="24">
      <formula>$AT3=0</formula>
    </cfRule>
  </conditionalFormatting>
  <conditionalFormatting sqref="BX3:CA28 CD3:CF28 AZ3:BU28">
    <cfRule type="cellIs" dxfId="3702" priority="25" operator="equal">
      <formula>"PIN"</formula>
    </cfRule>
    <cfRule type="cellIs" dxfId="3701" priority="26" operator="equal">
      <formula>"ORA"</formula>
    </cfRule>
    <cfRule type="cellIs" dxfId="3700" priority="27" operator="equal">
      <formula>"GRA"</formula>
    </cfRule>
    <cfRule type="cellIs" dxfId="3699" priority="28" operator="equal">
      <formula>"PUR"</formula>
    </cfRule>
    <cfRule type="cellIs" dxfId="3698" priority="29" operator="equal">
      <formula>"BRO"</formula>
    </cfRule>
    <cfRule type="cellIs" dxfId="3697" priority="30" operator="equal">
      <formula>"YEL"</formula>
    </cfRule>
    <cfRule type="cellIs" dxfId="3696" priority="31" operator="equal">
      <formula>"BLU"</formula>
    </cfRule>
    <cfRule type="cellIs" dxfId="3695" priority="32" operator="equal">
      <formula>"WHI"</formula>
    </cfRule>
    <cfRule type="cellIs" dxfId="3694" priority="33" operator="equal">
      <formula>"GRE"</formula>
    </cfRule>
    <cfRule type="cellIs" dxfId="3693" priority="34" operator="equal">
      <formula>"RED"</formula>
    </cfRule>
    <cfRule type="cellIs" dxfId="3692" priority="35" operator="equal">
      <formula>"BLA"</formula>
    </cfRule>
  </conditionalFormatting>
  <conditionalFormatting sqref="BX3:CA28 CD3:CF28">
    <cfRule type="cellIs" dxfId="3691" priority="40" operator="equal">
      <formula>"y"</formula>
    </cfRule>
  </conditionalFormatting>
  <conditionalFormatting sqref="BZ3:CA28 CD3:CF28">
    <cfRule type="cellIs" dxfId="3690" priority="36" operator="greaterThan">
      <formula>0</formula>
    </cfRule>
  </conditionalFormatting>
  <conditionalFormatting sqref="IC3:IC28">
    <cfRule type="cellIs" dxfId="3689" priority="17" stopIfTrue="1" operator="greaterThan">
      <formula>0</formula>
    </cfRule>
  </conditionalFormatting>
  <conditionalFormatting sqref="ID3:ID28">
    <cfRule type="cellIs" dxfId="3688" priority="15" stopIfTrue="1" operator="greaterThan">
      <formula>0</formula>
    </cfRule>
  </conditionalFormatting>
  <conditionalFormatting sqref="II3:II28 IE3:IF28">
    <cfRule type="cellIs" dxfId="3687" priority="22" operator="greaterThan">
      <formula>0</formula>
    </cfRule>
  </conditionalFormatting>
  <conditionalFormatting sqref="II3:II28 IF3:IF28">
    <cfRule type="cellIs" dxfId="3686" priority="16" stopIfTrue="1" operator="greaterThan">
      <formula>0</formula>
    </cfRule>
  </conditionalFormatting>
  <conditionalFormatting sqref="IG3:IG28">
    <cfRule type="cellIs" dxfId="3685" priority="21" operator="greaterThan">
      <formula>0</formula>
    </cfRule>
  </conditionalFormatting>
  <conditionalFormatting sqref="IH3:II28">
    <cfRule type="cellIs" dxfId="3684" priority="20" operator="greaterThan">
      <formula>0</formula>
    </cfRule>
  </conditionalFormatting>
  <conditionalFormatting sqref="IJ3:IJ28">
    <cfRule type="cellIs" dxfId="3683" priority="19" operator="greaterThan">
      <formula>0</formula>
    </cfRule>
  </conditionalFormatting>
  <conditionalFormatting sqref="IK3:IK28">
    <cfRule type="cellIs" dxfId="3682" priority="18" operator="greaterThan">
      <formula>0</formula>
    </cfRule>
  </conditionalFormatting>
  <conditionalFormatting sqref="IF3:IF28">
    <cfRule type="cellIs" dxfId="3681" priority="14" stopIfTrue="1" operator="greaterThan">
      <formula>0</formula>
    </cfRule>
  </conditionalFormatting>
  <conditionalFormatting sqref="IC3:IK28">
    <cfRule type="expression" dxfId="3680" priority="23">
      <formula>$IL3&gt;0</formula>
    </cfRule>
  </conditionalFormatting>
  <conditionalFormatting sqref="IM3:IM28">
    <cfRule type="cellIs" dxfId="3679" priority="13" operator="equal">
      <formula>0</formula>
    </cfRule>
  </conditionalFormatting>
  <conditionalFormatting sqref="BX3:CA28 CD3:CF28">
    <cfRule type="cellIs" dxfId="3678" priority="1" operator="equal">
      <formula>"y"</formula>
    </cfRule>
    <cfRule type="cellIs" dxfId="3677" priority="2" operator="equal">
      <formula>"PIN"</formula>
    </cfRule>
    <cfRule type="cellIs" dxfId="3676" priority="3" operator="equal">
      <formula>"ORA"</formula>
    </cfRule>
    <cfRule type="cellIs" dxfId="3675" priority="4" operator="equal">
      <formula>"GRA"</formula>
    </cfRule>
    <cfRule type="cellIs" dxfId="3674" priority="5" operator="equal">
      <formula>"PUR"</formula>
    </cfRule>
    <cfRule type="cellIs" dxfId="3673" priority="6" operator="equal">
      <formula>"BRO"</formula>
    </cfRule>
    <cfRule type="cellIs" dxfId="3672" priority="7" operator="equal">
      <formula>"YEL"</formula>
    </cfRule>
    <cfRule type="cellIs" dxfId="3671" priority="8" operator="equal">
      <formula>"BLU"</formula>
    </cfRule>
    <cfRule type="cellIs" dxfId="3670" priority="9" operator="equal">
      <formula>"WHI"</formula>
    </cfRule>
    <cfRule type="cellIs" dxfId="3669" priority="10" operator="equal">
      <formula>"GRE"</formula>
    </cfRule>
    <cfRule type="cellIs" dxfId="3668" priority="11" operator="equal">
      <formula>"RED"</formula>
    </cfRule>
    <cfRule type="cellIs" dxfId="3667" priority="12" operator="equal">
      <formula>"BLA"</formula>
    </cfRule>
  </conditionalFormatting>
  <conditionalFormatting sqref="AT3:AT28">
    <cfRule type="colorScale" priority="44">
      <colorScale>
        <cfvo type="min"/>
        <cfvo type="max"/>
        <color rgb="FFFCFCFF"/>
        <color theme="8" tint="0.39997558519241921"/>
      </colorScale>
    </cfRule>
  </conditionalFormatting>
  <conditionalFormatting sqref="S3:S28">
    <cfRule type="colorScale" priority="45">
      <colorScale>
        <cfvo type="min"/>
        <cfvo type="max"/>
        <color rgb="FFFCFCFF"/>
        <color rgb="FF754BFB"/>
      </colorScale>
    </cfRule>
  </conditionalFormatting>
  <conditionalFormatting sqref="J3:J28">
    <cfRule type="colorScale" priority="46">
      <colorScale>
        <cfvo type="min"/>
        <cfvo type="percentile" val="50"/>
        <cfvo type="max"/>
        <color rgb="FFF8696B"/>
        <color rgb="FFFFEB84"/>
        <color rgb="FF63BE7B"/>
      </colorScale>
    </cfRule>
  </conditionalFormatting>
  <conditionalFormatting sqref="CG3:CG28">
    <cfRule type="colorScale" priority="47">
      <colorScale>
        <cfvo type="min"/>
        <cfvo type="max"/>
        <color rgb="FFFCFCFF"/>
        <color rgb="FF63BE7B"/>
      </colorScale>
    </cfRule>
  </conditionalFormatting>
  <hyperlinks>
    <hyperlink ref="A2" r:id="rId1" display="https://fbref.com/en/country/CAN/Canada-Football" xr:uid="{773FB1B9-5FF0-4E54-87F3-F5DAA345EDC7}"/>
    <hyperlink ref="I10" r:id="rId2" xr:uid="{B0C1ADEB-25FC-46D2-B138-2574DAB9EC24}"/>
    <hyperlink ref="E10" r:id="rId3" xr:uid="{DB2161AB-E1E3-4160-A934-30A3871B9B13}"/>
    <hyperlink ref="D10" r:id="rId4" xr:uid="{B2FFFABD-C6B3-4631-A76E-9C14D9B92BD0}"/>
    <hyperlink ref="E12" r:id="rId5" xr:uid="{39AAE135-0B83-4C8B-AE46-4C13E778F69C}"/>
    <hyperlink ref="D12" r:id="rId6" xr:uid="{8E6F1E36-A129-4A2D-BB91-ED7DA6646826}"/>
    <hyperlink ref="I14" r:id="rId7" xr:uid="{585886D8-1685-46C3-B9EF-A27F90712C7A}"/>
    <hyperlink ref="E14" r:id="rId8" xr:uid="{B51BD4C3-2D43-4AE6-9937-FA8E661C48C2}"/>
    <hyperlink ref="D14" r:id="rId9" xr:uid="{26415B74-06C4-43C0-807B-6D96FC3AEA67}"/>
    <hyperlink ref="E15" r:id="rId10" xr:uid="{FFF018E3-9157-4AD9-B5B6-3B4D86D5404F}"/>
    <hyperlink ref="D15" r:id="rId11" xr:uid="{70D67B2B-283F-4617-8667-907E78537FF3}"/>
    <hyperlink ref="I15" r:id="rId12" xr:uid="{2C8EF3EB-8470-418F-925C-AD7558218406}"/>
    <hyperlink ref="E4" r:id="rId13" xr:uid="{57B5CB99-5551-4F9B-8781-92AF4803A174}"/>
    <hyperlink ref="D4" r:id="rId14" xr:uid="{292AFA8F-9CE9-4A36-AAFA-32BF0353DD23}"/>
    <hyperlink ref="I5" r:id="rId15" xr:uid="{01153570-2965-4B34-BFEC-BB80E4921533}"/>
    <hyperlink ref="E5" r:id="rId16" xr:uid="{F8BCBC8F-81A1-4717-85EF-43109802402E}"/>
    <hyperlink ref="D5" r:id="rId17" xr:uid="{1ECEA212-BB4C-466E-9C93-9B148ABF5142}"/>
    <hyperlink ref="I3" r:id="rId18" xr:uid="{5D41BBA1-E284-4094-8AE7-A3DDDA61DED3}"/>
    <hyperlink ref="E3" r:id="rId19" xr:uid="{1AE04BC0-F0AD-4487-B313-96D21A588682}"/>
    <hyperlink ref="D3" r:id="rId20" xr:uid="{C64FC108-7BD0-46C5-9344-590535124765}"/>
    <hyperlink ref="I13" r:id="rId21" xr:uid="{922A2640-9B31-402C-8400-46FED6C03B3D}"/>
    <hyperlink ref="E13" r:id="rId22" xr:uid="{5C4439A0-5AD0-4B66-A91C-D9CDE65AC215}"/>
    <hyperlink ref="D13" r:id="rId23" xr:uid="{3E6056C2-BEA9-487A-A900-85315B8702B6}"/>
    <hyperlink ref="I8" r:id="rId24" xr:uid="{3B455A79-3C8F-4E15-BEB0-917907344DE7}"/>
    <hyperlink ref="I7" r:id="rId25" xr:uid="{EF2DE31F-3480-4FCE-A3E3-5C09D0C4A6A9}"/>
    <hyperlink ref="E7" r:id="rId26" xr:uid="{8E2E9323-08BD-48E7-B63E-31D4A0BA9BC1}"/>
    <hyperlink ref="D7" r:id="rId27" xr:uid="{C8B9B919-03A8-4828-940A-F1133C99531D}"/>
    <hyperlink ref="I6" r:id="rId28" xr:uid="{D6BB69F9-C2E7-430D-A414-0982CD91B40C}"/>
    <hyperlink ref="I17" r:id="rId29" xr:uid="{9CACC195-6C61-4D8C-8773-253A5311B38E}"/>
  </hyperlinks>
  <pageMargins left="0.7" right="0.7" top="0.75" bottom="0.75" header="0.3" footer="0.3"/>
  <pageSetup paperSize="9" orientation="portrait" r:id="rId30"/>
  <drawing r:id="rId31"/>
  <legacyDrawing r:id="rId32"/>
  <mc:AlternateContent xmlns:mc="http://schemas.openxmlformats.org/markup-compatibility/2006">
    <mc:Choice Requires="x14">
      <controls>
        <mc:AlternateContent xmlns:mc="http://schemas.openxmlformats.org/markup-compatibility/2006">
          <mc:Choice Requires="x14">
            <control shapeId="107521" r:id="rId33"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7522" r:id="rId34"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7523" r:id="rId35"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5C9E3-9B66-4106-8CAB-0C372F76A801}">
  <sheetPr codeName="Sheet43"/>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1670</v>
      </c>
      <c r="B2" s="40" t="e" vm="48">
        <v>#VALUE!</v>
      </c>
      <c r="C2" s="41">
        <v>1</v>
      </c>
      <c r="D2" s="42" t="s">
        <v>1671</v>
      </c>
      <c r="E2" s="43" t="s">
        <v>1672</v>
      </c>
      <c r="F2" s="44" t="s">
        <v>163</v>
      </c>
      <c r="G2" s="45">
        <f>COUNTIF($A$1:$A$8304,A2)</f>
        <v>1</v>
      </c>
      <c r="H2" s="46"/>
      <c r="I2" s="47" t="s">
        <v>1673</v>
      </c>
      <c r="J2" s="48" t="str">
        <f>""</f>
        <v/>
      </c>
      <c r="K2" s="49">
        <v>5212173</v>
      </c>
      <c r="L2" s="50">
        <v>2470000</v>
      </c>
      <c r="M2" s="50" t="s">
        <v>1680</v>
      </c>
      <c r="N2" s="51" t="s">
        <v>231</v>
      </c>
      <c r="O2" s="52" t="s">
        <v>1674</v>
      </c>
      <c r="P2" s="53" t="s">
        <v>1675</v>
      </c>
      <c r="Q2" s="54">
        <v>2</v>
      </c>
      <c r="R2" s="55" t="s">
        <v>231</v>
      </c>
      <c r="S2" s="56">
        <v>5</v>
      </c>
      <c r="T2" s="57" t="s">
        <v>164</v>
      </c>
      <c r="U2" s="58" t="s">
        <v>164</v>
      </c>
      <c r="V2" s="58" t="s">
        <v>165</v>
      </c>
      <c r="W2" s="58" t="s">
        <v>164</v>
      </c>
      <c r="X2" s="58" t="s">
        <v>164</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165</v>
      </c>
      <c r="AL2" s="59" t="s">
        <v>164</v>
      </c>
      <c r="AM2" s="59" t="s">
        <v>164</v>
      </c>
      <c r="AN2" s="59" t="s">
        <v>164</v>
      </c>
      <c r="AO2" s="59" t="s">
        <v>164</v>
      </c>
      <c r="AP2" s="59" t="s">
        <v>164</v>
      </c>
      <c r="AQ2" s="59" t="s">
        <v>164</v>
      </c>
      <c r="AR2" s="59" t="s">
        <v>165</v>
      </c>
      <c r="AS2" s="59" t="s">
        <v>164</v>
      </c>
      <c r="AT2" s="60">
        <v>0</v>
      </c>
      <c r="AU2" s="59"/>
      <c r="AV2" s="59" t="str">
        <f>IF(LEFT(A2,1)="[",LEFT(A2,5)&amp;AU2&amp;A2,"")</f>
        <v/>
      </c>
      <c r="AW2" s="59" t="str">
        <f>C2&amp;H2&amp;A2</f>
        <v>1Costa Rica</v>
      </c>
      <c r="AX2" s="61" t="str">
        <f>_xlfn.TEXTJOIN(";",TRUE,AU2:AW2)</f>
        <v>1Costa Rica</v>
      </c>
      <c r="AY2" s="61"/>
      <c r="AZ2" s="62"/>
      <c r="BA2" s="62"/>
      <c r="BB2" s="62"/>
      <c r="BC2" s="63"/>
      <c r="BD2" s="64" t="s">
        <v>168</v>
      </c>
      <c r="BE2" s="47"/>
      <c r="BF2" s="64" t="s">
        <v>152</v>
      </c>
      <c r="BG2" s="64" t="s">
        <v>154</v>
      </c>
      <c r="BH2" s="64" t="s">
        <v>152</v>
      </c>
      <c r="BI2" s="64" t="s">
        <v>159</v>
      </c>
      <c r="BJ2" s="64"/>
      <c r="BK2" s="47"/>
      <c r="BL2" s="64" t="s">
        <v>152</v>
      </c>
      <c r="BM2" s="64" t="s">
        <v>154</v>
      </c>
      <c r="BN2" s="64" t="s">
        <v>159</v>
      </c>
      <c r="BO2" s="64"/>
      <c r="BP2" s="64"/>
      <c r="BQ2" s="64"/>
      <c r="BR2" s="64"/>
      <c r="BS2" s="64"/>
      <c r="BT2" s="64"/>
      <c r="BU2" s="65"/>
      <c r="BV2" s="66" t="s">
        <v>173</v>
      </c>
      <c r="BW2" s="66" t="s">
        <v>174</v>
      </c>
      <c r="BX2" s="47"/>
      <c r="CB2" s="6" t="s">
        <v>138</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"Costa Rica"</v>
      </c>
      <c r="CU2" s="70" t="str">
        <f>CHAR(34)&amp;"rgn_"&amp;R2&amp;CHAR(34)</f>
        <v>"rgn_North America"</v>
      </c>
      <c r="CV2" s="48" t="str">
        <f>CHAR(34)&amp;D2&amp;CHAR(34)</f>
        <v>"https://i.ibb.co/GM89PDg/Costa-Rica-Flag.png"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"Rotate",</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"002RED",</v>
      </c>
      <c r="FS2" s="48" t="str">
        <f>IF(LEN(BH2)=3,CHAR(34)&amp;"003"&amp;BH2&amp;CHAR(34)&amp;",","")</f>
        <v>"003BLU",</v>
      </c>
      <c r="FT2" s="48" t="str">
        <f>CHAR(34)&amp;"myr"&amp;BD2&amp;CHAR(34)&amp;","</f>
        <v>"myrEQ",</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["3Color","words2","exact2","lets09","startC","LUEDHI","year18","allhor","4+Band","Horizo","Unequa","OnlyBa","Rotate","NO_GRE","NO_YEL","NO_BLA","001BLU","002RED","003BLU","myrEQ","spanis","NoStar"]</v>
      </c>
      <c r="GT2" s="48" t="str">
        <f>IF(BL2&lt;&gt;"",CHAR(34)&amp;"cl_"&amp;BL2&amp;CHAR(34)&amp;",","")</f>
        <v>"cl_BLU",</v>
      </c>
      <c r="GU2" s="48" t="str">
        <f>IF(BM2&lt;&gt;"",CHAR(34)&amp;"cl_"&amp;BM2&amp;CHAR(34)&amp;",","")</f>
        <v>"cl_RED",</v>
      </c>
      <c r="GV2" s="48" t="str">
        <f>IF(BN2&lt;&gt;"",CHAR(34)&amp;"cl_"&amp;BN2&amp;CHAR(34)&amp;",","")</f>
        <v>"cl_WHI",</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{couname:"Costa Rica",year:"1848 ",region:"rgn_North America",Colors:["cl_BLU","cl_RED","cl_WHI"],Items:["3Color","words2","exact2","lets09","startC","LUEDHI","year18","allhor","4+Band","Horizo","Unequa","OnlyBa","Rotate","NO_GRE","NO_YEL","NO_BLA","001BLU","002RED","003BLU","myrEQ","spanis","NoStar"],Flag:"https://i.ibb.co/GM89PDg/Costa-Rica-Flag.png",HDFlag:"https://upload.wikimedia.org/wikipedia/commons/thumb/f/f2/Flag_of_Costa_Rica.svg/2560px-Flag_of_Costa_Rica.svg.png",type:"", describe: "\n\n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 isnew:".", links: "https://en.wikipedia.org/wiki/Flag_of_Costa_Rica"},</v>
      </c>
      <c r="HG2" s="73" t="str">
        <f>"{couname:"&amp;CT2&amp;(IF(HK2&lt;&gt;"",",subtype:"&amp;CHAR(34)&amp;HK2&amp;CHAR(34),""))&amp;",year:"&amp;HJ2&amp;",region:"&amp;CU2&amp;",Colors:"&amp;HC2&amp;",Items:"&amp;GS2&amp;",Flag:"&amp;CV2&amp;",HDFlag:"&amp;CHAR(34)&amp;E2&amp;CHAR(34)&amp;",type:"&amp;GP2&amp;", describe: "&amp;HI2&amp;", links: "&amp;HL2&amp;"},"</f>
        <v>{couname:"Costa Rica",year:"1848 ",region:"rgn_North America",Colors:["cl_BLU","cl_RED","cl_WHI"],Items:["3Color","words2","exact2","lets09","startC","LUEDHI","year18","allhor","4+Band","Horizo","Unequa","OnlyBa","Rotate","NO_GRE","NO_YEL","NO_BLA","001BLU","002RED","003BLU","myrEQ","spanis","NoStar"],Flag:"https://i.ibb.co/GM89PDg/Costa-Rica-Flag.png",HDFlag:"https://upload.wikimedia.org/wikipedia/commons/thumb/f/f2/Flag_of_Costa_Rica.svg/2560px-Flag_of_Costa_Rica.svg.png",type:"", describe: "\n\n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 links: "https://en.wikipedia.org/wiki/Flag_of_Costa_Rica"},</v>
      </c>
      <c r="HH2" s="48" t="str">
        <f>IF(P2&lt;&gt;"",CHAR(34)&amp;"\n"&amp;P2&amp;CHAR(34),CHAR(34)&amp;CHAR(34))</f>
        <v>"\n\n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v>
      </c>
      <c r="HI2" s="48" t="str">
        <f>IF(J2=0,CHAR(34)&amp;CHAR(34),HH2)</f>
        <v>"\n\n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v>
      </c>
      <c r="HJ2" s="48" t="str">
        <f>CHAR(34)&amp;O2&amp;CHAR(34)</f>
        <v>"1848 "</v>
      </c>
      <c r="HL2" s="48" t="str">
        <f>CHAR(34)&amp;I2&amp;CHAR(34)</f>
        <v>"https://en.wikipedia.org/wiki/Flag_of_Costa_Rica"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{"couname":"Costa Rica","year":"1848 ","region":"rgn_North America","Colors":["cl_BLU","cl_RED","cl_WHI"],"Items":["3Color","words2","exact2","lets09","startC","LUEDHI","year18","allhor","4+Band","Horizo","Unequa","OnlyBa","Rotate","NO_GRE","NO_YEL","NO_BLA","001BLU","002RED","003BLU","myrEQ","spanis","NoStar"],"Flag":"https://i.ibb.co/GM89PDg/Costa-Rica-Flag.png","HDFlag":"https://upload.wikimedia.org/wikipedia/commons/thumb/f/f2/Flag_of_Costa_Rica.svg/2560px-Flag_of_Costa_Rica.svg.png","type":"", "describe": "\n\n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 "isnew": ".", "links": "https://en.wikipedia.org/wiki/Flag_of_Costa_Rica"},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{"couname":"Costa Rica","year":"1848 ","region":"rgn_North America","Colors":["cl_BLU","cl_RED","cl_WHI"],"Items":["3Color","words2","exact2","lets09","startC","LUEDHI","year18","allhor","4+Band","Horizo","Unequa","OnlyBa","Rotate","NO_GRE","NO_YEL","NO_BLA","001BLU","002RED","003BLU","myrEQ","spanis","NoStar"],"Flag":"https://i.ibb.co/GM89PDg/Costa-Rica-Flag.png","HDFlag":"https://upload.wikimedia.org/wikipedia/commons/thumb/f/f2/Flag_of_Costa_Rica.svg/2560px-Flag_of_Costa_Rica.svg.png","type":"", "describe": "\n\n • Blue: Represents the sky, opportunities, idealism, and perseverance.\n\n • White: Symbolizes clear thinking, happiness, wisdom, power and beauty of the sky, the driving force of initiatives to search for new endeavors, and the peace of Costa Rica\n\n • Red: Stands for the blood shed for freedom, as well as the warmth and generosity of the Costa Rican people.", "isnew": ".", "links": "https://en.wikipedia.org/wiki/Flag_of_Costa_Rica"},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http://mkweb.bcgsc.ca/color-summarizer/?url=https://i.ibb.co/GM89PDg/Costa-Rica-Flag.png&amp;precision=low&amp;num_clusters=3&amp;text=1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{"url":"http://mkweb.bcgsc.ca/color-summarizer/?url=https://i.ibb.co/GM89PDg/Costa-Rica-Flag.png&amp;precision=low&amp;num_clusters=3&amp;text=1","name":"Costa Rica"},</v>
      </c>
      <c r="IY2" s="48">
        <v>53</v>
      </c>
    </row>
    <row r="3" spans="1:259" s="48" customFormat="1" ht="38.4" customHeight="1" thickBot="1" x14ac:dyDescent="0.35">
      <c r="A3" s="79" t="s">
        <v>1676</v>
      </c>
      <c r="B3" s="40" t="e" vm="49">
        <v>#VALUE!</v>
      </c>
      <c r="C3" s="41" t="s">
        <v>221</v>
      </c>
      <c r="D3" s="42" t="s">
        <v>1677</v>
      </c>
      <c r="E3" s="43" t="s">
        <v>1677</v>
      </c>
      <c r="F3" s="44" t="s">
        <v>163</v>
      </c>
      <c r="G3" s="45">
        <f>COUNTIF($A$1:$A$8332,A3)</f>
        <v>1</v>
      </c>
      <c r="H3" s="46"/>
      <c r="I3" s="47" t="s">
        <v>1673</v>
      </c>
      <c r="J3" s="48" t="str">
        <f>""</f>
        <v/>
      </c>
      <c r="K3" s="49"/>
      <c r="L3" s="50"/>
      <c r="M3" s="50"/>
      <c r="N3" s="51" t="s">
        <v>231</v>
      </c>
      <c r="O3" s="52" t="s">
        <v>1678</v>
      </c>
      <c r="P3" s="53" t="s">
        <v>1679</v>
      </c>
      <c r="Q3" s="54">
        <v>2</v>
      </c>
      <c r="R3" s="55" t="s">
        <v>231</v>
      </c>
      <c r="S3" s="56">
        <v>5</v>
      </c>
      <c r="T3" s="57" t="s">
        <v>164</v>
      </c>
      <c r="U3" s="58" t="s">
        <v>164</v>
      </c>
      <c r="V3" s="58" t="s">
        <v>165</v>
      </c>
      <c r="W3" s="58" t="s">
        <v>164</v>
      </c>
      <c r="X3" s="58" t="s">
        <v>164</v>
      </c>
      <c r="Y3" s="58" t="s">
        <v>164</v>
      </c>
      <c r="Z3" s="58" t="s">
        <v>164</v>
      </c>
      <c r="AA3" s="58" t="s">
        <v>165</v>
      </c>
      <c r="AB3" s="58" t="s">
        <v>165</v>
      </c>
      <c r="AC3" s="58" t="s">
        <v>164</v>
      </c>
      <c r="AD3" s="58" t="s">
        <v>165</v>
      </c>
      <c r="AE3" s="58" t="s">
        <v>164</v>
      </c>
      <c r="AF3" s="59" t="s">
        <v>164</v>
      </c>
      <c r="AG3" s="59" t="s">
        <v>164</v>
      </c>
      <c r="AH3" s="59" t="s">
        <v>164</v>
      </c>
      <c r="AI3" s="59" t="s">
        <v>164</v>
      </c>
      <c r="AJ3" s="59" t="s">
        <v>164</v>
      </c>
      <c r="AK3" s="59" t="s">
        <v>164</v>
      </c>
      <c r="AL3" s="59" t="s">
        <v>164</v>
      </c>
      <c r="AM3" s="59" t="s">
        <v>165</v>
      </c>
      <c r="AN3" s="59" t="s">
        <v>164</v>
      </c>
      <c r="AO3" s="59" t="s">
        <v>164</v>
      </c>
      <c r="AP3" s="59" t="s">
        <v>165</v>
      </c>
      <c r="AQ3" s="59" t="s">
        <v>164</v>
      </c>
      <c r="AR3" s="59" t="s">
        <v>164</v>
      </c>
      <c r="AS3" s="59" t="s">
        <v>165</v>
      </c>
      <c r="AT3" s="60">
        <v>7</v>
      </c>
      <c r="AU3" s="59" t="s">
        <v>207</v>
      </c>
      <c r="AV3" s="59" t="str">
        <f>IF(LEFT(A3,1)="[",LEFT(A3,5)&amp;AU3&amp;A3,"")</f>
        <v>[CRI]State[CRI] Costa Rica (State Flag)</v>
      </c>
      <c r="AW3" s="59" t="str">
        <f>C3&amp;H3&amp;A3</f>
        <v>2a[CRI] Costa Rica (State Flag)</v>
      </c>
      <c r="AX3" s="61"/>
      <c r="AY3" s="61"/>
      <c r="AZ3" s="62" t="s">
        <v>159</v>
      </c>
      <c r="BA3" s="62"/>
      <c r="BB3" s="62"/>
      <c r="BC3" s="63"/>
      <c r="BD3" s="64" t="s">
        <v>159</v>
      </c>
      <c r="BE3" s="47"/>
      <c r="BF3" s="64" t="s">
        <v>152</v>
      </c>
      <c r="BG3" s="64" t="s">
        <v>154</v>
      </c>
      <c r="BH3" s="64" t="s">
        <v>152</v>
      </c>
      <c r="BI3" s="64" t="s">
        <v>159</v>
      </c>
      <c r="BJ3" s="64"/>
      <c r="BK3" s="47"/>
      <c r="BL3" s="64" t="s">
        <v>152</v>
      </c>
      <c r="BM3" s="64" t="s">
        <v>154</v>
      </c>
      <c r="BN3" s="64" t="s">
        <v>159</v>
      </c>
      <c r="BO3" s="64" t="s">
        <v>155</v>
      </c>
      <c r="BP3" s="64" t="s">
        <v>153</v>
      </c>
      <c r="BQ3" s="64" t="s">
        <v>151</v>
      </c>
      <c r="BR3" s="64" t="s">
        <v>157</v>
      </c>
      <c r="BS3" s="64"/>
      <c r="BT3" s="64"/>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n</v>
      </c>
      <c r="CQ3" s="59" t="str">
        <f>IF(AT3=1,"y","n")</f>
        <v>n</v>
      </c>
      <c r="CR3" s="59" t="str">
        <f>IF(AT3=2,"y","n")</f>
        <v>n</v>
      </c>
      <c r="CS3" s="59" t="str">
        <f>IF(AT3&gt;=3,"y","n")</f>
        <v>y</v>
      </c>
      <c r="CT3" s="69" t="str">
        <f>CHAR(34)&amp;A3&amp;CHAR(34)</f>
        <v>"[CRI] Costa Rica (State Flag)"</v>
      </c>
      <c r="CU3" s="70" t="str">
        <f>CHAR(34)&amp;"rgn_"&amp;R3&amp;CHAR(34)</f>
        <v>"rgn_North America"</v>
      </c>
      <c r="CV3" s="48" t="str">
        <f>CHAR(34)&amp;D3&amp;CHAR(34)</f>
        <v>"https://upload.wikimedia.org/wikipedia/commons/thumb/b/bc/Flag_of_Costa_Rica_%28state%29.svg/2560px-Flag_of_Costa_Rica_%28state%29.svg.png"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"startC",</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"Ships!",</v>
      </c>
      <c r="EX3" s="48" t="str">
        <f>IF(AQ3="y",CHAR(34)&amp;AQ$1&amp;CHAR(34)&amp;",","")</f>
        <v/>
      </c>
      <c r="EY3" s="48" t="str">
        <f>IF(AR3="y",CHAR(34)&amp;AR$1&amp;CHAR(34)&amp;",","")</f>
        <v/>
      </c>
      <c r="EZ3" s="48" t="str">
        <f>IF(AS3="y",CHAR(34)&amp;AS$1&amp;CHAR(34)&amp;",","")</f>
        <v>"Waters",</v>
      </c>
      <c r="FA3" s="48" t="str">
        <f>IF(AT3&gt;0,CHAR(34)&amp;"sta"&amp;AZ3&amp;CHAR(34)&amp;",","")</f>
        <v>"staWHI",</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"002RED",</v>
      </c>
      <c r="FS3" s="48" t="str">
        <f>IF(LEN(BH3)=3,CHAR(34)&amp;"003"&amp;BH3&amp;CHAR(34)&amp;",","")</f>
        <v>"003BLU",</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
      </c>
      <c r="GN3" s="48" t="str">
        <f>IF(CS3="y",CHAR(34)&amp;CS$1&amp;CHAR(34)&amp;",","")</f>
        <v>"3+Star",</v>
      </c>
      <c r="GP3" s="48" t="str">
        <f>CHAR(34)&amp;AU3&amp;CHAR(34)</f>
        <v>"State"</v>
      </c>
      <c r="GS3" s="48" t="str">
        <f>SUBSTITUTE("["&amp;_xlfn.CONCAT(CW3:GN3)&amp;"]",",]","]")</f>
        <v>["5+Colo","words2","lets20","startC","year19","allhor","4+Band","Horizo","Plants","Texted","HasSun","Geogrh","Ships!","Waters","staWHI","001BLU","002RED","003BLU","myrWHI","HasSta","3+Star"]</v>
      </c>
      <c r="GT3" s="48" t="str">
        <f>IF(BL3&lt;&gt;"",CHAR(34)&amp;"cl_"&amp;BL3&amp;CHAR(34)&amp;",","")</f>
        <v>"cl_BLU",</v>
      </c>
      <c r="GU3" s="48" t="str">
        <f>IF(BM3&lt;&gt;"",CHAR(34)&amp;"cl_"&amp;BM3&amp;CHAR(34)&amp;",","")</f>
        <v>"cl_RED",</v>
      </c>
      <c r="GV3" s="48" t="str">
        <f>IF(BN3&lt;&gt;"",CHAR(34)&amp;"cl_"&amp;BN3&amp;CHAR(34)&amp;",","")</f>
        <v>"cl_WHI",</v>
      </c>
      <c r="GW3" s="48" t="str">
        <f>IF(BO3&lt;&gt;"",CHAR(34)&amp;"cl_"&amp;BO3&amp;CHAR(34)&amp;",","")</f>
        <v>"cl_YEL",</v>
      </c>
      <c r="GX3" s="48" t="str">
        <f>IF(BP3&lt;&gt;"",CHAR(34)&amp;"cl_"&amp;BP3&amp;CHAR(34)&amp;",","")</f>
        <v>"cl_GRE",</v>
      </c>
      <c r="GY3" s="48" t="str">
        <f>IF(BQ3&lt;&gt;"",CHAR(34)&amp;"cl_"&amp;BQ3&amp;CHAR(34)&amp;",","")</f>
        <v>"cl_BLA",</v>
      </c>
      <c r="GZ3" s="48" t="str">
        <f>IF(BR3&lt;&gt;"",CHAR(34)&amp;"cl_"&amp;BR3&amp;CHAR(34)&amp;",","")</f>
        <v>"cl_BRO",</v>
      </c>
      <c r="HA3" s="48" t="str">
        <f>IF(BS3&lt;&gt;"",CHAR(34)&amp;"cl_"&amp;BS3&amp;CHAR(34)&amp;",","")</f>
        <v/>
      </c>
      <c r="HB3" s="48" t="str">
        <f>IF(BT3&lt;&gt;"",CHAR(34)&amp;"cl_"&amp;BT3&amp;CHAR(34)&amp;",","")</f>
        <v/>
      </c>
      <c r="HC3" s="48" t="str">
        <f>SUBSTITUTE("["&amp;_xlfn.CONCAT(GT3:HB3)&amp;"]",",]","]")</f>
        <v>["cl_BLU","cl_RED","cl_WHI","cl_YEL","cl_GRE","cl_BLA","cl_BRO"]</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{couname:"[CRI] Costa Rica (State Flag)",year:"1906, 1908",region:"rgn_North America",Colors:["cl_BLU","cl_RED","cl_WHI","cl_YEL","cl_GRE","cl_BLA","cl_BRO"],Items:["5+Colo","words2","lets20","startC","year19","allhor","4+Band","Horizo","Plants","Texted","HasSun","Geogrh","Ships!","Waters","staWHI","001BLU","002RED","003BLU","myrWHI","HasSta","3+Star"],Flag:"https://upload.wikimedia.org/wikipedia/commons/thumb/b/bc/Flag_of_Costa_Rica_%28state%29.svg/2560px-Flag_of_Costa_Rica_%28state%29.svg.png",HDFlag:"https://upload.wikimedia.org/wikipedia/commons/thumb/b/bc/Flag_of_Costa_Rica_%28state%29.svg/2560px-Flag_of_Costa_Rica_%28state%29.svg.png",type:"State", describe: "\nThe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 isnew:".", links: "https://en.wikipedia.org/wiki/Flag_of_Costa_Rica"},</v>
      </c>
      <c r="HG3" s="73" t="str">
        <f>"{couname:"&amp;CT3&amp;(IF(HK3&lt;&gt;"",",subtype:"&amp;CHAR(34)&amp;HK3&amp;CHAR(34),""))&amp;",year:"&amp;HJ3&amp;",region:"&amp;CU3&amp;",Colors:"&amp;HC3&amp;",Items:"&amp;GS3&amp;",Flag:"&amp;CV3&amp;",HDFlag:"&amp;CHAR(34)&amp;E3&amp;CHAR(34)&amp;",type:"&amp;GP3&amp;", describe: "&amp;HI3&amp;", links: "&amp;HL3&amp;"},"</f>
        <v>{couname:"[CRI] Costa Rica (State Flag)",year:"1906, 1908",region:"rgn_North America",Colors:["cl_BLU","cl_RED","cl_WHI","cl_YEL","cl_GRE","cl_BLA","cl_BRO"],Items:["5+Colo","words2","lets20","startC","year19","allhor","4+Band","Horizo","Plants","Texted","HasSun","Geogrh","Ships!","Waters","staWHI","001BLU","002RED","003BLU","myrWHI","HasSta","3+Star"],Flag:"https://upload.wikimedia.org/wikipedia/commons/thumb/b/bc/Flag_of_Costa_Rica_%28state%29.svg/2560px-Flag_of_Costa_Rica_%28state%29.svg.png",HDFlag:"https://upload.wikimedia.org/wikipedia/commons/thumb/b/bc/Flag_of_Costa_Rica_%28state%29.svg/2560px-Flag_of_Costa_Rica_%28state%29.svg.png",type:"State", describe: "\nThe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 links: "https://en.wikipedia.org/wiki/Flag_of_Costa_Rica"},</v>
      </c>
      <c r="HH3" s="48" t="str">
        <f>IF(P3&lt;&gt;"",CHAR(34)&amp;"\n"&amp;P3&amp;CHAR(34),CHAR(34)&amp;CHAR(34))</f>
        <v>"\nThe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v>
      </c>
      <c r="HI3" s="48" t="str">
        <f>IF(J3=0,CHAR(34)&amp;CHAR(34),HH3)</f>
        <v>"\nThe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v>
      </c>
      <c r="HJ3" s="48" t="str">
        <f>CHAR(34)&amp;O3&amp;CHAR(34)</f>
        <v>"1906, 1908"</v>
      </c>
      <c r="HL3" s="48" t="str">
        <f>CHAR(34)&amp;I3&amp;CHAR(34)</f>
        <v>"https://en.wikipedia.org/wiki/Flag_of_Costa_Rica"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{"couname":"[CRI] Costa Rica (State Flag)","year":"1906, 1908","region":"rgn_North America","Colors":["cl_BLU","cl_RED","cl_WHI","cl_YEL","cl_GRE","cl_BLA","cl_BRO"],"Items":["5+Colo","words2","lets20","startC","year19","allhor","4+Band","Horizo","Plants","Texted","HasSun","Geogrh","Ships!","Waters","staWHI","001BLU","002RED","003BLU","myrWHI","HasSta","3+Star"],"Flag":"https://upload.wikimedia.org/wikipedia/commons/thumb/b/bc/Flag_of_Costa_Rica_%28state%29.svg/2560px-Flag_of_Costa_Rica_%28state%29.svg.png","HDFlag":"https://upload.wikimedia.org/wikipedia/commons/thumb/b/bc/Flag_of_Costa_Rica_%28state%29.svg/2560px-Flag_of_Costa_Rica_%28state%29.svg.png","type":"State", "describe": "\nThe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 "isnew": ".", "links": "https://en.wikipedia.org/wiki/Flag_of_Costa_Rica"},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{"couname":"[CRI] Costa Rica (State Flag)","year":"1906, 1908","region":"rgn_North America","Colors":["cl_BLU","cl_RED","cl_WHI","cl_YEL","cl_GRE","cl_BLA","cl_BRO"],"Items":["5+Colo","words2","lets20","startC","year19","allhor","4+Band","Horizo","Plants","Texted","HasSun","Geogrh","Ships!","Waters","staWHI","001BLU","002RED","003BLU","myrWHI","HasSta","3+Star"],"Flag":"https://upload.wikimedia.org/wikipedia/commons/thumb/b/bc/Flag_of_Costa_Rica_%28state%29.svg/2560px-Flag_of_Costa_Rica_%28state%29.svg.png","HDFlag":"https://upload.wikimedia.org/wikipedia/commons/thumb/b/bc/Flag_of_Costa_Rica_%28state%29.svg/2560px-Flag_of_Costa_Rica_%28state%29.svg.png","type":"State", "describe": "\nThe colors of the flag share the ideals of French Revolution of 1848: freedom, equality, and brotherhood. Blue means the sky, opportunities at reach, intellectual thinking, perseverance to accomplish a goal, infinite, eternity, and ideals of the religious and spiritual desires. White means clear thinking, happiness, wisdom, power and beauty of the sky, the driving force of initiatives to search for new endeavors, and the peace of Costa Rica. Red means 'civilization of the century' and the sun casting on Costa Rica the 'first rays of its true independence', the warmth of Costa Rican people, their love to live, their bloodshed for freedom, and their generous attitude. The seven stars in the coat of arms represent the seven provinces of the republic.", "isnew": ".", "links": "https://en.wikipedia.org/wiki/Flag_of_Costa_Rica"},</v>
      </c>
      <c r="HO3" s="75">
        <v>45596</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http://mkweb.bcgsc.ca/color-summarizer/?url=https://upload.wikimedia.org/wikipedia/commons/thumb/b/bc/Flag_of_Costa_Rica_%28state%29.svg/2560px-Flag_of_Costa_Rica_%28state%29.svg.png&amp;precision=low&amp;num_clusters=7&amp;text=1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{"url":"http://mkweb.bcgsc.ca/color-summarizer/?url=https://upload.wikimedia.org/wikipedia/commons/thumb/b/bc/Flag_of_Costa_Rica_%28state%29.svg/2560px-Flag_of_Costa_Rica_%28state%29.svg.png&amp;precision=low&amp;num_clusters=7&amp;text=1","name":"[CRI] Costa Rica (State Flag)"},</v>
      </c>
      <c r="IY3" s="48">
        <v>1267</v>
      </c>
    </row>
  </sheetData>
  <autoFilter ref="A1:IY1" xr:uid="{A1051193-A95B-4CFB-A73C-F0184620C81F}">
    <sortState xmlns:xlrd2="http://schemas.microsoft.com/office/spreadsheetml/2017/richdata2" ref="A2:IY1">
      <sortCondition ref="AW1"/>
    </sortState>
  </autoFilter>
  <conditionalFormatting sqref="H1 CW1:GS1 IA1:IB1">
    <cfRule type="cellIs" dxfId="3666" priority="118" operator="greaterThan">
      <formula>0</formula>
    </cfRule>
  </conditionalFormatting>
  <conditionalFormatting sqref="H1 H4:H1048576">
    <cfRule type="cellIs" dxfId="3665" priority="84" stopIfTrue="1" operator="notEqual">
      <formula>""</formula>
    </cfRule>
  </conditionalFormatting>
  <conditionalFormatting sqref="T1:BK1">
    <cfRule type="cellIs" dxfId="3664" priority="121" operator="greaterThan">
      <formula>0</formula>
    </cfRule>
  </conditionalFormatting>
  <conditionalFormatting sqref="BV1:BW1 BV4:BW1048576">
    <cfRule type="cellIs" dxfId="3663" priority="120" operator="equal">
      <formula>"nc"</formula>
    </cfRule>
  </conditionalFormatting>
  <conditionalFormatting sqref="HF1:HG1">
    <cfRule type="cellIs" dxfId="3662" priority="122" operator="greaterThan">
      <formula>0</formula>
    </cfRule>
  </conditionalFormatting>
  <conditionalFormatting sqref="HK1">
    <cfRule type="cellIs" dxfId="3661" priority="119" operator="greaterThan">
      <formula>0</formula>
    </cfRule>
  </conditionalFormatting>
  <conditionalFormatting sqref="HP1:HX1">
    <cfRule type="cellIs" dxfId="3660" priority="96" operator="equal">
      <formula>"PIN"</formula>
    </cfRule>
    <cfRule type="cellIs" dxfId="3659" priority="97" operator="equal">
      <formula>"ORA"</formula>
    </cfRule>
    <cfRule type="cellIs" dxfId="3658" priority="98" operator="equal">
      <formula>"GRA"</formula>
    </cfRule>
    <cfRule type="cellIs" dxfId="3657" priority="99" operator="equal">
      <formula>"PUR"</formula>
    </cfRule>
    <cfRule type="cellIs" dxfId="3656" priority="100" operator="equal">
      <formula>"BRO"</formula>
    </cfRule>
    <cfRule type="cellIs" dxfId="3655" priority="101" operator="equal">
      <formula>"YEL"</formula>
    </cfRule>
    <cfRule type="cellIs" dxfId="3654" priority="102" operator="equal">
      <formula>"BLU"</formula>
    </cfRule>
    <cfRule type="cellIs" dxfId="3653" priority="103" operator="equal">
      <formula>"WHI"</formula>
    </cfRule>
    <cfRule type="cellIs" dxfId="3652" priority="104" operator="equal">
      <formula>"GRE"</formula>
    </cfRule>
    <cfRule type="cellIs" dxfId="3651" priority="105" operator="equal">
      <formula>"RED"</formula>
    </cfRule>
    <cfRule type="cellIs" dxfId="3650" priority="106" operator="equal">
      <formula>"BLA"</formula>
    </cfRule>
  </conditionalFormatting>
  <conditionalFormatting sqref="IC1:IK1">
    <cfRule type="cellIs" dxfId="3649" priority="107" operator="equal">
      <formula>"PIN"</formula>
    </cfRule>
    <cfRule type="cellIs" dxfId="3648" priority="108" operator="equal">
      <formula>"ORA"</formula>
    </cfRule>
    <cfRule type="cellIs" dxfId="3647" priority="109" operator="equal">
      <formula>"GRA"</formula>
    </cfRule>
    <cfRule type="cellIs" dxfId="3646" priority="110" operator="equal">
      <formula>"PUR"</formula>
    </cfRule>
    <cfRule type="cellIs" dxfId="3645" priority="111" operator="equal">
      <formula>"BRO"</formula>
    </cfRule>
    <cfRule type="cellIs" dxfId="3644" priority="112" operator="equal">
      <formula>"YEL"</formula>
    </cfRule>
    <cfRule type="cellIs" dxfId="3643" priority="113" operator="equal">
      <formula>"BLU"</formula>
    </cfRule>
    <cfRule type="cellIs" dxfId="3642" priority="114" operator="equal">
      <formula>"WHI"</formula>
    </cfRule>
    <cfRule type="cellIs" dxfId="3641" priority="115" operator="equal">
      <formula>"GRE"</formula>
    </cfRule>
    <cfRule type="cellIs" dxfId="3640" priority="116" operator="equal">
      <formula>"RED"</formula>
    </cfRule>
    <cfRule type="cellIs" dxfId="3639" priority="117" operator="equal">
      <formula>"BLA"</formula>
    </cfRule>
  </conditionalFormatting>
  <conditionalFormatting sqref="IO1:IW1">
    <cfRule type="cellIs" dxfId="3638" priority="85" operator="equal">
      <formula>"PIN"</formula>
    </cfRule>
    <cfRule type="cellIs" dxfId="3637" priority="86" operator="equal">
      <formula>"ORA"</formula>
    </cfRule>
    <cfRule type="cellIs" dxfId="3636" priority="87" operator="equal">
      <formula>"GRA"</formula>
    </cfRule>
    <cfRule type="cellIs" dxfId="3635" priority="88" operator="equal">
      <formula>"PUR"</formula>
    </cfRule>
    <cfRule type="cellIs" dxfId="3634" priority="89" operator="equal">
      <formula>"BRO"</formula>
    </cfRule>
    <cfRule type="cellIs" dxfId="3633" priority="90" operator="equal">
      <formula>"YEL"</formula>
    </cfRule>
    <cfRule type="cellIs" dxfId="3632" priority="91" operator="equal">
      <formula>"BLU"</formula>
    </cfRule>
    <cfRule type="cellIs" dxfId="3631" priority="92" operator="equal">
      <formula>"WHI"</formula>
    </cfRule>
    <cfRule type="cellIs" dxfId="3630" priority="93" operator="equal">
      <formula>"GRE"</formula>
    </cfRule>
    <cfRule type="cellIs" dxfId="3629" priority="94" operator="equal">
      <formula>"RED"</formula>
    </cfRule>
    <cfRule type="cellIs" dxfId="3628" priority="95" operator="equal">
      <formula>"BLA"</formula>
    </cfRule>
  </conditionalFormatting>
  <conditionalFormatting sqref="H2">
    <cfRule type="cellIs" dxfId="3627" priority="78" stopIfTrue="1" operator="notEqual">
      <formula>""</formula>
    </cfRule>
  </conditionalFormatting>
  <conditionalFormatting sqref="AZ2:BU2">
    <cfRule type="cellIs" dxfId="3626" priority="66" operator="equal">
      <formula>"PIN"</formula>
    </cfRule>
    <cfRule type="cellIs" dxfId="3625" priority="67" operator="equal">
      <formula>"ORA"</formula>
    </cfRule>
    <cfRule type="cellIs" dxfId="3624" priority="68" operator="equal">
      <formula>"GRA"</formula>
    </cfRule>
    <cfRule type="cellIs" dxfId="3623" priority="69" operator="equal">
      <formula>"PUR"</formula>
    </cfRule>
    <cfRule type="cellIs" dxfId="3622" priority="70" operator="equal">
      <formula>"BRO"</formula>
    </cfRule>
    <cfRule type="cellIs" dxfId="3621" priority="71" operator="equal">
      <formula>"YEL"</formula>
    </cfRule>
    <cfRule type="cellIs" dxfId="3620" priority="72" operator="equal">
      <formula>"BLU"</formula>
    </cfRule>
    <cfRule type="cellIs" dxfId="3619" priority="73" operator="equal">
      <formula>"WHI"</formula>
    </cfRule>
    <cfRule type="cellIs" dxfId="3618" priority="74" operator="equal">
      <formula>"GRE"</formula>
    </cfRule>
    <cfRule type="cellIs" dxfId="3617" priority="75" operator="equal">
      <formula>"RED"</formula>
    </cfRule>
    <cfRule type="cellIs" dxfId="3616" priority="76" operator="equal">
      <formula>"BLA"</formula>
    </cfRule>
  </conditionalFormatting>
  <conditionalFormatting sqref="BV2">
    <cfRule type="cellIs" dxfId="3615" priority="79" operator="equal">
      <formula>"nc"</formula>
    </cfRule>
  </conditionalFormatting>
  <conditionalFormatting sqref="BZ2:CA2 CD2:CF2">
    <cfRule type="cellIs" dxfId="3614" priority="77" operator="greaterThan">
      <formula>0</formula>
    </cfRule>
  </conditionalFormatting>
  <conditionalFormatting sqref="R2 CU2">
    <cfRule type="cellIs" dxfId="3613" priority="65" operator="greaterThan">
      <formula>0</formula>
    </cfRule>
  </conditionalFormatting>
  <conditionalFormatting sqref="T2:AS2 CH2:CS2">
    <cfRule type="cellIs" dxfId="3612" priority="49" stopIfTrue="1" operator="equal">
      <formula>"n"</formula>
    </cfRule>
    <cfRule type="cellIs" dxfId="3611" priority="50" stopIfTrue="1" operator="equal">
      <formula>"y"</formula>
    </cfRule>
    <cfRule type="cellIs" dxfId="3610" priority="51" operator="greaterThan">
      <formula>0</formula>
    </cfRule>
  </conditionalFormatting>
  <conditionalFormatting sqref="AZ2:BB2">
    <cfRule type="expression" dxfId="3609" priority="48">
      <formula>$AT2=0</formula>
    </cfRule>
  </conditionalFormatting>
  <conditionalFormatting sqref="BX2:CA2 CD2:CF2">
    <cfRule type="cellIs" dxfId="3608" priority="52" operator="equal">
      <formula>"y"</formula>
    </cfRule>
    <cfRule type="cellIs" dxfId="3607" priority="54" operator="equal">
      <formula>"PIN"</formula>
    </cfRule>
    <cfRule type="cellIs" dxfId="3606" priority="55" operator="equal">
      <formula>"ORA"</formula>
    </cfRule>
    <cfRule type="cellIs" dxfId="3605" priority="56" operator="equal">
      <formula>"GRA"</formula>
    </cfRule>
    <cfRule type="cellIs" dxfId="3604" priority="57" operator="equal">
      <formula>"PUR"</formula>
    </cfRule>
    <cfRule type="cellIs" dxfId="3603" priority="58" operator="equal">
      <formula>"BRO"</formula>
    </cfRule>
    <cfRule type="cellIs" dxfId="3602" priority="59" operator="equal">
      <formula>"YEL"</formula>
    </cfRule>
    <cfRule type="cellIs" dxfId="3601" priority="60" operator="equal">
      <formula>"BLU"</formula>
    </cfRule>
    <cfRule type="cellIs" dxfId="3600" priority="61" operator="equal">
      <formula>"WHI"</formula>
    </cfRule>
    <cfRule type="cellIs" dxfId="3599" priority="62" operator="equal">
      <formula>"GRE"</formula>
    </cfRule>
    <cfRule type="cellIs" dxfId="3598" priority="63" operator="equal">
      <formula>"RED"</formula>
    </cfRule>
    <cfRule type="cellIs" dxfId="3597" priority="64" operator="equal">
      <formula>"BLA"</formula>
    </cfRule>
  </conditionalFormatting>
  <conditionalFormatting sqref="IC2:IK2">
    <cfRule type="expression" dxfId="3596"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595" priority="42" stopIfTrue="1" operator="notEqual">
      <formula>""</formula>
    </cfRule>
  </conditionalFormatting>
  <conditionalFormatting sqref="BV3">
    <cfRule type="cellIs" dxfId="3594" priority="43" operator="equal">
      <formula>"nc"</formula>
    </cfRule>
  </conditionalFormatting>
  <conditionalFormatting sqref="R3 CU3">
    <cfRule type="cellIs" dxfId="3593" priority="41" operator="greaterThan">
      <formula>0</formula>
    </cfRule>
  </conditionalFormatting>
  <conditionalFormatting sqref="T3:AS3 CH3:CS3">
    <cfRule type="cellIs" dxfId="3592" priority="37" stopIfTrue="1" operator="equal">
      <formula>"n"</formula>
    </cfRule>
    <cfRule type="cellIs" dxfId="3591" priority="38" stopIfTrue="1" operator="equal">
      <formula>"y"</formula>
    </cfRule>
    <cfRule type="cellIs" dxfId="3590" priority="39" operator="greaterThan">
      <formula>0</formula>
    </cfRule>
  </conditionalFormatting>
  <conditionalFormatting sqref="AZ3:BB3">
    <cfRule type="expression" dxfId="3589" priority="24">
      <formula>$AT3=0</formula>
    </cfRule>
  </conditionalFormatting>
  <conditionalFormatting sqref="BX3:CA3 CD3:CF3 AZ3:BU3">
    <cfRule type="cellIs" dxfId="3588" priority="25" operator="equal">
      <formula>"PIN"</formula>
    </cfRule>
    <cfRule type="cellIs" dxfId="3587" priority="26" operator="equal">
      <formula>"ORA"</formula>
    </cfRule>
    <cfRule type="cellIs" dxfId="3586" priority="27" operator="equal">
      <formula>"GRA"</formula>
    </cfRule>
    <cfRule type="cellIs" dxfId="3585" priority="28" operator="equal">
      <formula>"PUR"</formula>
    </cfRule>
    <cfRule type="cellIs" dxfId="3584" priority="29" operator="equal">
      <formula>"BRO"</formula>
    </cfRule>
    <cfRule type="cellIs" dxfId="3583" priority="30" operator="equal">
      <formula>"YEL"</formula>
    </cfRule>
    <cfRule type="cellIs" dxfId="3582" priority="31" operator="equal">
      <formula>"BLU"</formula>
    </cfRule>
    <cfRule type="cellIs" dxfId="3581" priority="32" operator="equal">
      <formula>"WHI"</formula>
    </cfRule>
    <cfRule type="cellIs" dxfId="3580" priority="33" operator="equal">
      <formula>"GRE"</formula>
    </cfRule>
    <cfRule type="cellIs" dxfId="3579" priority="34" operator="equal">
      <formula>"RED"</formula>
    </cfRule>
    <cfRule type="cellIs" dxfId="3578" priority="35" operator="equal">
      <formula>"BLA"</formula>
    </cfRule>
  </conditionalFormatting>
  <conditionalFormatting sqref="BX3:CA3 CD3:CF3">
    <cfRule type="cellIs" dxfId="3577" priority="40" operator="equal">
      <formula>"y"</formula>
    </cfRule>
  </conditionalFormatting>
  <conditionalFormatting sqref="BZ3:CA3 CD3:CF3">
    <cfRule type="cellIs" dxfId="3576" priority="36" operator="greaterThan">
      <formula>0</formula>
    </cfRule>
  </conditionalFormatting>
  <conditionalFormatting sqref="IC3">
    <cfRule type="cellIs" dxfId="3575" priority="17" stopIfTrue="1" operator="greaterThan">
      <formula>0</formula>
    </cfRule>
  </conditionalFormatting>
  <conditionalFormatting sqref="ID3">
    <cfRule type="cellIs" dxfId="3574" priority="15" stopIfTrue="1" operator="greaterThan">
      <formula>0</formula>
    </cfRule>
  </conditionalFormatting>
  <conditionalFormatting sqref="II3 IE3:IF3">
    <cfRule type="cellIs" dxfId="3573" priority="22" operator="greaterThan">
      <formula>0</formula>
    </cfRule>
  </conditionalFormatting>
  <conditionalFormatting sqref="II3 IF3">
    <cfRule type="cellIs" dxfId="3572" priority="16" stopIfTrue="1" operator="greaterThan">
      <formula>0</formula>
    </cfRule>
  </conditionalFormatting>
  <conditionalFormatting sqref="IG3">
    <cfRule type="cellIs" dxfId="3571" priority="21" operator="greaterThan">
      <formula>0</formula>
    </cfRule>
  </conditionalFormatting>
  <conditionalFormatting sqref="IH3:II3">
    <cfRule type="cellIs" dxfId="3570" priority="20" operator="greaterThan">
      <formula>0</formula>
    </cfRule>
  </conditionalFormatting>
  <conditionalFormatting sqref="IJ3">
    <cfRule type="cellIs" dxfId="3569" priority="19" operator="greaterThan">
      <formula>0</formula>
    </cfRule>
  </conditionalFormatting>
  <conditionalFormatting sqref="IK3">
    <cfRule type="cellIs" dxfId="3568" priority="18" operator="greaterThan">
      <formula>0</formula>
    </cfRule>
  </conditionalFormatting>
  <conditionalFormatting sqref="IF3">
    <cfRule type="cellIs" dxfId="3567" priority="14" stopIfTrue="1" operator="greaterThan">
      <formula>0</formula>
    </cfRule>
  </conditionalFormatting>
  <conditionalFormatting sqref="IC3:IK3">
    <cfRule type="expression" dxfId="3566" priority="23">
      <formula>$IL3&gt;0</formula>
    </cfRule>
  </conditionalFormatting>
  <conditionalFormatting sqref="IM3">
    <cfRule type="cellIs" dxfId="3565" priority="13" operator="equal">
      <formula>0</formula>
    </cfRule>
  </conditionalFormatting>
  <conditionalFormatting sqref="BX3:CA3 CD3:CF3">
    <cfRule type="cellIs" dxfId="3564" priority="1" operator="equal">
      <formula>"y"</formula>
    </cfRule>
    <cfRule type="cellIs" dxfId="3563" priority="2" operator="equal">
      <formula>"PIN"</formula>
    </cfRule>
    <cfRule type="cellIs" dxfId="3562" priority="3" operator="equal">
      <formula>"ORA"</formula>
    </cfRule>
    <cfRule type="cellIs" dxfId="3561" priority="4" operator="equal">
      <formula>"GRA"</formula>
    </cfRule>
    <cfRule type="cellIs" dxfId="3560" priority="5" operator="equal">
      <formula>"PUR"</formula>
    </cfRule>
    <cfRule type="cellIs" dxfId="3559" priority="6" operator="equal">
      <formula>"BRO"</formula>
    </cfRule>
    <cfRule type="cellIs" dxfId="3558" priority="7" operator="equal">
      <formula>"YEL"</formula>
    </cfRule>
    <cfRule type="cellIs" dxfId="3557" priority="8" operator="equal">
      <formula>"BLU"</formula>
    </cfRule>
    <cfRule type="cellIs" dxfId="3556" priority="9" operator="equal">
      <formula>"WHI"</formula>
    </cfRule>
    <cfRule type="cellIs" dxfId="3555" priority="10" operator="equal">
      <formula>"GRE"</formula>
    </cfRule>
    <cfRule type="cellIs" dxfId="3554" priority="11" operator="equal">
      <formula>"RED"</formula>
    </cfRule>
    <cfRule type="cellIs" dxfId="3553"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CRC/Costa-Rica-Football" xr:uid="{8A421A2D-ECC3-441C-AC3E-6C0FE2C142A3}"/>
    <hyperlink ref="I3" r:id="rId2" xr:uid="{6FFBC7B8-4589-4EE5-A400-012135E8D6CE}"/>
    <hyperlink ref="D3" r:id="rId3" xr:uid="{129913BD-72BA-49D3-B2EE-D42D02644E24}"/>
    <hyperlink ref="E3" r:id="rId4" xr:uid="{6A079019-918B-4715-97A2-26098664D84E}"/>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24929" r:id="rId8"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4930" r:id="rId9"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4931" r:id="rId10"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EC20C-A0A4-424E-B374-F07F825645CF}">
  <sheetPr codeName="Sheet32"/>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1606</v>
      </c>
      <c r="B2" s="40" t="e" vm="50">
        <v>#VALUE!</v>
      </c>
      <c r="C2" s="41">
        <v>1</v>
      </c>
      <c r="D2" s="42" t="s">
        <v>1607</v>
      </c>
      <c r="E2" s="43" t="s">
        <v>1608</v>
      </c>
      <c r="F2" s="44" t="s">
        <v>163</v>
      </c>
      <c r="G2" s="45">
        <f>COUNTIF($A$1:$A$8309,A2)</f>
        <v>1</v>
      </c>
      <c r="H2" s="46"/>
      <c r="I2" s="47" t="s">
        <v>1603</v>
      </c>
      <c r="J2" s="48" t="str">
        <f>""</f>
        <v/>
      </c>
      <c r="K2" s="49">
        <v>192000</v>
      </c>
      <c r="L2" s="50">
        <v>1300000</v>
      </c>
      <c r="M2" s="50" t="s">
        <v>1612</v>
      </c>
      <c r="N2" s="51" t="s">
        <v>231</v>
      </c>
      <c r="O2" s="52" t="s">
        <v>224</v>
      </c>
      <c r="P2" s="53" t="s">
        <v>1609</v>
      </c>
      <c r="Q2" s="54">
        <v>1</v>
      </c>
      <c r="R2" s="55" t="s">
        <v>231</v>
      </c>
      <c r="S2" s="56">
        <v>3</v>
      </c>
      <c r="T2" s="57" t="s">
        <v>164</v>
      </c>
      <c r="U2" s="58" t="s">
        <v>164</v>
      </c>
      <c r="V2" s="58" t="s">
        <v>165</v>
      </c>
      <c r="W2" s="58" t="s">
        <v>164</v>
      </c>
      <c r="X2" s="58" t="s">
        <v>164</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2</v>
      </c>
      <c r="AU2" s="59"/>
      <c r="AV2" s="59" t="str">
        <f>IF(LEFT(A2,1)="[",LEFT(A2,5)&amp;AU2&amp;A2,"")</f>
        <v/>
      </c>
      <c r="AW2" s="59" t="str">
        <f>C2&amp;H2&amp;A2</f>
        <v>1Curaçao</v>
      </c>
      <c r="AX2" s="61" t="str">
        <f>_xlfn.TEXTJOIN(";",TRUE,AU2:AW2)</f>
        <v>1Curaçao</v>
      </c>
      <c r="AY2" s="61" t="s">
        <v>165</v>
      </c>
      <c r="AZ2" s="62" t="s">
        <v>159</v>
      </c>
      <c r="BA2" s="62"/>
      <c r="BB2" s="62"/>
      <c r="BC2" s="63"/>
      <c r="BD2" s="64" t="s">
        <v>152</v>
      </c>
      <c r="BE2" s="47"/>
      <c r="BF2" s="64" t="s">
        <v>152</v>
      </c>
      <c r="BG2" s="64" t="s">
        <v>155</v>
      </c>
      <c r="BH2" s="64" t="s">
        <v>152</v>
      </c>
      <c r="BI2" s="64"/>
      <c r="BJ2" s="64"/>
      <c r="BK2" s="47"/>
      <c r="BL2" s="64" t="s">
        <v>152</v>
      </c>
      <c r="BM2" s="64" t="s">
        <v>159</v>
      </c>
      <c r="BN2" s="64" t="s">
        <v>155</v>
      </c>
      <c r="BO2" s="64"/>
      <c r="BP2" s="64"/>
      <c r="BQ2" s="64"/>
      <c r="BR2" s="64"/>
      <c r="BS2" s="64"/>
      <c r="BT2" s="64"/>
      <c r="BU2" s="65"/>
      <c r="BV2" s="66" t="s">
        <v>165</v>
      </c>
      <c r="BW2" s="66">
        <v>0</v>
      </c>
      <c r="BX2" s="47"/>
      <c r="CB2" s="6" t="s">
        <v>1610</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n</v>
      </c>
      <c r="CQ2" s="59" t="str">
        <f>IF(AT2=1,"y","n")</f>
        <v>n</v>
      </c>
      <c r="CR2" s="59" t="str">
        <f>IF(AT2=2,"y","n")</f>
        <v>y</v>
      </c>
      <c r="CS2" s="59" t="str">
        <f>IF(AT2&gt;=3,"y","n")</f>
        <v>n</v>
      </c>
      <c r="CT2" s="69" t="str">
        <f>CHAR(34)&amp;A2&amp;CHAR(34)</f>
        <v>"Curaçao"</v>
      </c>
      <c r="CU2" s="70" t="str">
        <f>CHAR(34)&amp;"rgn_"&amp;R2&amp;CHAR(34)</f>
        <v>"rgn_North America"</v>
      </c>
      <c r="CV2" s="48" t="str">
        <f>CHAR(34)&amp;D2&amp;CHAR(34)</f>
        <v>"https://i.ibb.co/4wkgVtk/Curacao-Flag.png"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"LUELHI",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"002YEL",</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"dutchs",</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"2Stars",</v>
      </c>
      <c r="GN2" s="48" t="str">
        <f>IF(CS2="y",CHAR(34)&amp;CS$1&amp;CHAR(34)&amp;",","")</f>
        <v/>
      </c>
      <c r="GP2" s="48" t="str">
        <f>CHAR(34)&amp;AU2&amp;CHAR(34)</f>
        <v>""</v>
      </c>
      <c r="GS2" s="48" t="str">
        <f>SUBSTITUTE("["&amp;_xlfn.CONCAT(CW2:GN2)&amp;"]",",]","]")</f>
        <v>["3Color","lets07","startC","LUELHI","year19","allhor","3Bands","Horizo","Unequa","staWHI","ntWHYE","NO_RED","NO_GRE","NO_BLA","001BLU","002YEL","003BLU","myrBLU","island","englis","dutchs","HasSta","2Stars"]</v>
      </c>
      <c r="GT2" s="48" t="str">
        <f>IF(BL2&lt;&gt;"",CHAR(34)&amp;"cl_"&amp;BL2&amp;CHAR(34)&amp;",","")</f>
        <v>"cl_BLU",</v>
      </c>
      <c r="GU2" s="48" t="str">
        <f>IF(BM2&lt;&gt;"",CHAR(34)&amp;"cl_"&amp;BM2&amp;CHAR(34)&amp;",","")</f>
        <v>"cl_WHI",</v>
      </c>
      <c r="GV2" s="48" t="str">
        <f>IF(BN2&lt;&gt;"",CHAR(34)&amp;"cl_"&amp;BN2&amp;CHAR(34)&amp;",","")</f>
        <v>"cl_YEL",</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{couname:"Curaçao",year:"1984 ",region:"rgn_North America",Colors:["cl_BLU","cl_WHI","cl_YEL"],Items:["3Color","lets07","startC","LUELHI","year19","allhor","3Bands","Horizo","Unequa","staWHI","ntWHYE","NO_RED","NO_GRE","NO_BLA","001BLU","002YEL","003BLU","myrBLU","island","englis","dutchs","HasSta","2Stars"],Flag:"https://i.ibb.co/4wkgVtk/Curacao-Flag.png",HDFlag:"https://upload.wikimedia.org/wikipedia/commons/thumb/b/b1/Flag_of_Cura%C3%A7ao.svg/2560px-Flag_of_Cura%C3%A7ao.svg.png",type:"", describe: "\nThe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 isnew:".", links: "https://en.wikipedia.org/wiki/Flag_of_Curaçao"},</v>
      </c>
      <c r="HG2" s="73" t="str">
        <f>"{couname:"&amp;CT2&amp;(IF(HK2&lt;&gt;"",",subtype:"&amp;CHAR(34)&amp;HK2&amp;CHAR(34),""))&amp;",year:"&amp;HJ2&amp;",region:"&amp;CU2&amp;",Colors:"&amp;HC2&amp;",Items:"&amp;GS2&amp;",Flag:"&amp;CV2&amp;",HDFlag:"&amp;CHAR(34)&amp;E2&amp;CHAR(34)&amp;",type:"&amp;GP2&amp;", describe: "&amp;HI2&amp;", links: "&amp;HL2&amp;"},"</f>
        <v>{couname:"Curaçao",year:"1984 ",region:"rgn_North America",Colors:["cl_BLU","cl_WHI","cl_YEL"],Items:["3Color","lets07","startC","LUELHI","year19","allhor","3Bands","Horizo","Unequa","staWHI","ntWHYE","NO_RED","NO_GRE","NO_BLA","001BLU","002YEL","003BLU","myrBLU","island","englis","dutchs","HasSta","2Stars"],Flag:"https://i.ibb.co/4wkgVtk/Curacao-Flag.png",HDFlag:"https://upload.wikimedia.org/wikipedia/commons/thumb/b/b1/Flag_of_Cura%C3%A7ao.svg/2560px-Flag_of_Cura%C3%A7ao.svg.png",type:"", describe: "\nThe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 links: "https://en.wikipedia.org/wiki/Flag_of_Curaçao"},</v>
      </c>
      <c r="HH2" s="48" t="str">
        <f>IF(P2&lt;&gt;"",CHAR(34)&amp;"\n"&amp;P2&amp;CHAR(34),CHAR(34)&amp;CHAR(34))</f>
        <v>"\nThe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v>
      </c>
      <c r="HI2" s="48" t="str">
        <f>IF(J2=0,CHAR(34)&amp;CHAR(34),HH2)</f>
        <v>"\nThe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v>
      </c>
      <c r="HJ2" s="48" t="str">
        <f>CHAR(34)&amp;O2&amp;CHAR(34)</f>
        <v>"1984 "</v>
      </c>
      <c r="HL2" s="48" t="str">
        <f>CHAR(34)&amp;I2&amp;CHAR(34)</f>
        <v>"https://en.wikipedia.org/wiki/Flag_of_Curaçao"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{"couname":"Curaçao","year":"1984 ","region":"rgn_North America","Colors":["cl_BLU","cl_WHI","cl_YEL"],"Items":["3Color","lets07","startC","LUELHI","year19","allhor","3Bands","Horizo","Unequa","staWHI","ntWHYE","NO_RED","NO_GRE","NO_BLA","001BLU","002YEL","003BLU","myrBLU","island","englis","dutchs","HasSta","2Stars"],"Flag":"https://i.ibb.co/4wkgVtk/Curacao-Flag.png","HDFlag":"https://upload.wikimedia.org/wikipedia/commons/thumb/b/b1/Flag_of_Cura%C3%A7ao.svg/2560px-Flag_of_Cura%C3%A7ao.svg.png","type":"", "describe": "\nThe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 "isnew": ".", "links": "https://en.wikipedia.org/wiki/Flag_of_Curaçao"},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{"couname":"Curaçao","year":"1984 ","region":"rgn_North America","Colors":["cl_BLU","cl_WHI","cl_YEL"],"Items":["3Color","lets07","startC","LUELHI","year19","allhor","3Bands","Horizo","Unequa","staWHI","ntWHYE","NO_RED","NO_GRE","NO_BLA","001BLU","002YEL","003BLU","myrBLU","island","englis","dutchs","HasSta","2Stars"],"Flag":"https://i.ibb.co/4wkgVtk/Curacao-Flag.png","HDFlag":"https://upload.wikimedia.org/wikipedia/commons/thumb/b/b1/Flag_of_Cura%C3%A7ao.svg/2560px-Flag_of_Cura%C3%A7ao.svg.png","type":"", "describe": "\nThe blue symbolises the sea and sky (the bottom and top blue sections, respectively), divided by a yellow stroke representing the bright sun which bathes the island. The two stars represent Curaçao and Klein Curaçao, with the five points on each star symbolise the five continents from which Curaçao's people descend.", "isnew": ".", "links": "https://en.wikipedia.org/wiki/Flag_of_Curaçao"},</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http://mkweb.bcgsc.ca/color-summarizer/?url=https://i.ibb.co/4wkgVtk/Curacao-Flag.png&amp;precision=low&amp;num_clusters=3&amp;text=1</v>
      </c>
      <c r="IO2" s="48" t="str">
        <f>IF(HP2&lt;&gt;"",CHAR(34)&amp;"black"&amp;CHAR(34),"")</f>
        <v/>
      </c>
      <c r="IP2" s="48" t="str">
        <f>IF(HQ2&lt;&gt;"",CHAR(34)&amp;"blue"&amp;CHAR(34),"")</f>
        <v>"blue"</v>
      </c>
      <c r="IQ2" s="48" t="str">
        <f>IF(HR2&lt;&gt;"",CHAR(34)&amp;"green"&amp;CHAR(34),"")</f>
        <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{"url":"http://mkweb.bcgsc.ca/color-summarizer/?url=https://i.ibb.co/4wkgVtk/Curacao-Flag.png&amp;precision=low&amp;num_clusters=3&amp;text=1","name":"Curaçao"},</v>
      </c>
      <c r="IY2" s="48">
        <v>56</v>
      </c>
    </row>
    <row r="3" spans="1:259" s="48" customFormat="1" ht="38.4" customHeight="1" thickBot="1" x14ac:dyDescent="0.35">
      <c r="A3" s="87" t="s">
        <v>1600</v>
      </c>
      <c r="B3" s="40" t="e" vm="51">
        <v>#VALUE!</v>
      </c>
      <c r="C3" s="41" t="s">
        <v>197</v>
      </c>
      <c r="D3" s="42" t="s">
        <v>1601</v>
      </c>
      <c r="E3" s="43" t="s">
        <v>1602</v>
      </c>
      <c r="F3" s="44" t="s">
        <v>212</v>
      </c>
      <c r="G3" s="45">
        <f>COUNTIF($A$1:$A$8339,A3)</f>
        <v>1</v>
      </c>
      <c r="H3" s="46" t="s">
        <v>1611</v>
      </c>
      <c r="I3" s="47" t="s">
        <v>1603</v>
      </c>
      <c r="J3" s="48" t="str">
        <f>""</f>
        <v/>
      </c>
      <c r="K3" s="49"/>
      <c r="L3" s="50"/>
      <c r="M3" s="50"/>
      <c r="N3" s="51" t="s">
        <v>231</v>
      </c>
      <c r="O3" s="52" t="s">
        <v>176</v>
      </c>
      <c r="P3" s="53" t="s">
        <v>1604</v>
      </c>
      <c r="Q3" s="54">
        <v>3</v>
      </c>
      <c r="R3" s="55" t="s">
        <v>231</v>
      </c>
      <c r="S3" s="56">
        <v>7</v>
      </c>
      <c r="T3" s="57" t="s">
        <v>164</v>
      </c>
      <c r="U3" s="58" t="s">
        <v>164</v>
      </c>
      <c r="V3" s="58" t="s">
        <v>165</v>
      </c>
      <c r="W3" s="58" t="s">
        <v>164</v>
      </c>
      <c r="X3" s="58" t="s">
        <v>165</v>
      </c>
      <c r="Y3" s="58" t="s">
        <v>164</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2</v>
      </c>
      <c r="AU3" s="59" t="s">
        <v>1605</v>
      </c>
      <c r="AV3" s="59" t="str">
        <f>IF(LEFT(A3,1)="[",LEFT(A3,5)&amp;AU3&amp;A3,"")</f>
        <v>[CUW]Government[CUW] Governor of Curaçao</v>
      </c>
      <c r="AW3" s="59" t="str">
        <f>C3&amp;H3&amp;A3</f>
        <v>3b[CUW] Other[CUW] Governor of Curaçao</v>
      </c>
      <c r="AX3" s="61"/>
      <c r="AY3" s="61"/>
      <c r="AZ3" s="62" t="s">
        <v>159</v>
      </c>
      <c r="BA3" s="62"/>
      <c r="BB3" s="62"/>
      <c r="BC3" s="63"/>
      <c r="BD3" s="64" t="s">
        <v>159</v>
      </c>
      <c r="BE3" s="47"/>
      <c r="BF3" s="64" t="s">
        <v>154</v>
      </c>
      <c r="BG3" s="64" t="s">
        <v>159</v>
      </c>
      <c r="BH3" s="64" t="s">
        <v>152</v>
      </c>
      <c r="BI3" s="64"/>
      <c r="BJ3" s="64"/>
      <c r="BK3" s="47"/>
      <c r="BL3" s="64" t="s">
        <v>159</v>
      </c>
      <c r="BM3" s="64" t="s">
        <v>152</v>
      </c>
      <c r="BN3" s="64" t="s">
        <v>154</v>
      </c>
      <c r="BO3" s="64" t="s">
        <v>155</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n</v>
      </c>
      <c r="CN3" s="59" t="str">
        <f>IF(S3=3,"y","n")</f>
        <v>n</v>
      </c>
      <c r="CO3" s="59" t="str">
        <f>IF(S3&gt;=4,"y","n")</f>
        <v>y</v>
      </c>
      <c r="CP3" s="59" t="str">
        <f>IF(AT3=0,"y","n")</f>
        <v>n</v>
      </c>
      <c r="CQ3" s="59" t="str">
        <f>IF(AT3=1,"y","n")</f>
        <v>n</v>
      </c>
      <c r="CR3" s="59" t="str">
        <f>IF(AT3=2,"y","n")</f>
        <v>y</v>
      </c>
      <c r="CS3" s="59" t="str">
        <f>IF(AT3&gt;=3,"y","n")</f>
        <v>n</v>
      </c>
      <c r="CT3" s="69" t="str">
        <f>CHAR(34)&amp;A3&amp;CHAR(34)</f>
        <v>"[CUW] Governor of Curaçao"</v>
      </c>
      <c r="CU3" s="70" t="str">
        <f>CHAR(34)&amp;"rgn_"&amp;R3&amp;CHAR(34)</f>
        <v>"rgn_North America"</v>
      </c>
      <c r="CV3" s="48" t="str">
        <f>CHAR(34)&amp;D3&amp;CHAR(34)</f>
        <v>"https://upload.wikimedia.org/wikipedia/commons/thumb/e/e6/Flag_of_the_Governor_of_Cura%C3%A7ao.svg/640px-Flag_of_the_Governor_of_Cura%C3%A7ao.svg.png"</v>
      </c>
      <c r="CW3" s="48" t="str">
        <f>IF(CH3="y",CHAR(34)&amp;CH$1&amp;CHAR(34)&amp;",","")</f>
        <v/>
      </c>
      <c r="CX3" s="48" t="str">
        <f>IF(CI3="y",CHAR(34)&amp;CI$1&amp;CHAR(34)&amp;",","")</f>
        <v/>
      </c>
      <c r="CY3" s="48" t="str">
        <f>IF(CJ3="y",CHAR(34)&amp;CJ$1&amp;CHAR(34)&amp;",","")</f>
        <v>"4Color",</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"lets17",</v>
      </c>
      <c r="DE3" s="48" t="str">
        <f>CHAR(34)&amp;"start"&amp;IFERROR(LEFT(SUBSTITUTE(A3,"["&amp;MID(A3,FIND("[",A3)+1,FIND("]",A3)-FIND("[",A3)-1)&amp;"] ",""),1),LEFT(A3,1))&amp;CHAR(34)&amp;","</f>
        <v>"startG",</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"staWHI",</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"002WHI",</v>
      </c>
      <c r="FS3" s="48" t="str">
        <f>IF(LEN(BH3)=3,CHAR(34)&amp;"003"&amp;BH3&amp;CHAR(34)&amp;",","")</f>
        <v>"003BLU",</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"2Stars",</v>
      </c>
      <c r="GN3" s="48" t="str">
        <f>IF(CS3="y",CHAR(34)&amp;CS$1&amp;CHAR(34)&amp;",","")</f>
        <v/>
      </c>
      <c r="GP3" s="48" t="str">
        <f>CHAR(34)&amp;AU3&amp;CHAR(34)</f>
        <v>"Government"</v>
      </c>
      <c r="GS3" s="48" t="str">
        <f>SUBSTITUTE("["&amp;_xlfn.CONCAT(CW3:GN3)&amp;"]",",]","]")</f>
        <v>["4Color","words2","words3","lets17","startG","with_v","with_w","allhor","4+Band","Horizo","Circle","Center","staWHI","NO_GRE","NO_BLA","001RED","002WHI","003BLU","myrWHI","HasSta","2Stars"]</v>
      </c>
      <c r="GT3" s="48" t="str">
        <f>IF(BL3&lt;&gt;"",CHAR(34)&amp;"cl_"&amp;BL3&amp;CHAR(34)&amp;",","")</f>
        <v>"cl_WHI",</v>
      </c>
      <c r="GU3" s="48" t="str">
        <f>IF(BM3&lt;&gt;"",CHAR(34)&amp;"cl_"&amp;BM3&amp;CHAR(34)&amp;",","")</f>
        <v>"cl_BLU",</v>
      </c>
      <c r="GV3" s="48" t="str">
        <f>IF(BN3&lt;&gt;"",CHAR(34)&amp;"cl_"&amp;BN3&amp;CHAR(34)&amp;",","")</f>
        <v>"cl_RED",</v>
      </c>
      <c r="GW3" s="48" t="str">
        <f>IF(BO3&lt;&gt;"",CHAR(34)&amp;"cl_"&amp;BO3&amp;CHAR(34)&amp;",","")</f>
        <v>"cl_YEL",</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["cl_WHI","cl_BLU","cl_RED","cl_YEL"]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{couname:"[CUW] Governor of Curaçao",year:"???",region:"rgn_North America",Colors:["cl_WHI","cl_BLU","cl_RED","cl_YEL"],Items:["4Color","words2","words3","lets17","startG","with_v","with_w","allhor","4+Band","Horizo","Circle","Center","staWHI","NO_GRE","NO_BLA","001RED","002WHI","003BLU","myrWHI","HasSta","2Stars"],Flag:"https://upload.wikimedia.org/wikipedia/commons/thumb/e/e6/Flag_of_the_Governor_of_Cura%C3%A7ao.svg/640px-Flag_of_the_Governor_of_Cura%C3%A7ao.svg.png",HDFlag:"https://upload.wikimedia.org/wikipedia/commons/thumb/e/e6/Flag_of_the_Governor_of_Cura%C3%A7ao.svg/2560px-Flag_of_the_Governor_of_Cura%C3%A7ao.svg.png",type:"Government", describe: "\nA white field with along the top and bottom three horizontal stripes red, white, and blue. Blue disk in the center with two white five-pointed stars and a yellow stripe.", isnew:"www", links: "https://en.wikipedia.org/wiki/Flag_of_Curaçao"},</v>
      </c>
      <c r="HG3" s="73" t="str">
        <f>"{couname:"&amp;CT3&amp;(IF(HK3&lt;&gt;"",",subtype:"&amp;CHAR(34)&amp;HK3&amp;CHAR(34),""))&amp;",year:"&amp;HJ3&amp;",region:"&amp;CU3&amp;",Colors:"&amp;HC3&amp;",Items:"&amp;GS3&amp;",Flag:"&amp;CV3&amp;",HDFlag:"&amp;CHAR(34)&amp;E3&amp;CHAR(34)&amp;",type:"&amp;GP3&amp;", describe: "&amp;HI3&amp;", links: "&amp;HL3&amp;"},"</f>
        <v>{couname:"[CUW] Governor of Curaçao",year:"???",region:"rgn_North America",Colors:["cl_WHI","cl_BLU","cl_RED","cl_YEL"],Items:["4Color","words2","words3","lets17","startG","with_v","with_w","allhor","4+Band","Horizo","Circle","Center","staWHI","NO_GRE","NO_BLA","001RED","002WHI","003BLU","myrWHI","HasSta","2Stars"],Flag:"https://upload.wikimedia.org/wikipedia/commons/thumb/e/e6/Flag_of_the_Governor_of_Cura%C3%A7ao.svg/640px-Flag_of_the_Governor_of_Cura%C3%A7ao.svg.png",HDFlag:"https://upload.wikimedia.org/wikipedia/commons/thumb/e/e6/Flag_of_the_Governor_of_Cura%C3%A7ao.svg/2560px-Flag_of_the_Governor_of_Cura%C3%A7ao.svg.png",type:"Government", describe: "\nA white field with along the top and bottom three horizontal stripes red, white, and blue. Blue disk in the center with two white five-pointed stars and a yellow stripe.", links: "https://en.wikipedia.org/wiki/Flag_of_Curaçao"},</v>
      </c>
      <c r="HH3" s="48" t="str">
        <f>IF(P3&lt;&gt;"",CHAR(34)&amp;"\n"&amp;P3&amp;CHAR(34),CHAR(34)&amp;CHAR(34))</f>
        <v>"\nA white field with along the top and bottom three horizontal stripes red, white, and blue. Blue disk in the center with two white five-pointed stars and a yellow stripe."</v>
      </c>
      <c r="HI3" s="48" t="str">
        <f>IF(J3=0,CHAR(34)&amp;CHAR(34),HH3)</f>
        <v>"\nA white field with along the top and bottom three horizontal stripes red, white, and blue. Blue disk in the center with two white five-pointed stars and a yellow stripe."</v>
      </c>
      <c r="HJ3" s="48" t="str">
        <f>CHAR(34)&amp;O3&amp;CHAR(34)</f>
        <v>"???"</v>
      </c>
      <c r="HL3" s="48" t="str">
        <f>CHAR(34)&amp;I3&amp;CHAR(34)</f>
        <v>"https://en.wikipedia.org/wiki/Flag_of_Curaçao"</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{"couname":"[CUW] Governor of Curaçao","subtype":"[CUW] Other","year":"???","region":"rgn_North America","Colors":["cl_WHI","cl_BLU","cl_RED","cl_YEL"],"Items":["4Color","words2","words3","lets17","startG","with_v","with_w","allhor","4+Band","Horizo","Circle","Center","staWHI","NO_GRE","NO_BLA","001RED","002WHI","003BLU","myrWHI","HasSta","2Stars"],"Flag":"https://upload.wikimedia.org/wikipedia/commons/thumb/e/e6/Flag_of_the_Governor_of_Cura%C3%A7ao.svg/640px-Flag_of_the_Governor_of_Cura%C3%A7ao.svg.png","HDFlag":"https://upload.wikimedia.org/wikipedia/commons/thumb/e/e6/Flag_of_the_Governor_of_Cura%C3%A7ao.svg/2560px-Flag_of_the_Governor_of_Cura%C3%A7ao.svg.png","type":"Government", "describe": "\nA white field with along the top and bottom three horizontal stripes red, white, and blue. Blue disk in the center with two white five-pointed stars and a yellow stripe.", "isnew": "www", "links": "https://en.wikipedia.org/wiki/Flag_of_Curaçao"},</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{"couname":"[CUW] Governor of Curaçao","subtype":"[CUW] Other","year":"???","region":"rgn_North America","Colors":["cl_WHI","cl_BLU","cl_RED","cl_YEL"],"Items":["4Color","words2","words3","lets17","startG","with_v","with_w","allhor","4+Band","Horizo","Circle","Center","staWHI","NO_GRE","NO_BLA","001RED","002WHI","003BLU","myrWHI","HasSta","2Stars"],"Flag":"https://upload.wikimedia.org/wikipedia/commons/thumb/e/e6/Flag_of_the_Governor_of_Cura%C3%A7ao.svg/640px-Flag_of_the_Governor_of_Cura%C3%A7ao.svg.png","HDFlag":"https://upload.wikimedia.org/wikipedia/commons/thumb/e/e6/Flag_of_the_Governor_of_Cura%C3%A7ao.svg/2560px-Flag_of_the_Governor_of_Cura%C3%A7ao.svg.png","type":"Government", "describe": "\nA white field with along the top and bottom three horizontal stripes red, white, and blue. Blue disk in the center with two white five-pointed stars and a yellow stripe.", "isnew": "www", "links": "https://en.wikipedia.org/wiki/Flag_of_Curaçao"},</v>
      </c>
      <c r="HO3" s="75">
        <v>45653</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http://mkweb.bcgsc.ca/color-summarizer/?url=https://upload.wikimedia.org/wikipedia/commons/thumb/e/e6/Flag_of_the_Governor_of_Cura%C3%A7ao.svg/640px-Flag_of_the_Governor_of_Cura%C3%A7ao.svg.png&amp;precision=low&amp;num_clusters=4&amp;text=1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{"url":"http://mkweb.bcgsc.ca/color-summarizer/?url=https://upload.wikimedia.org/wikipedia/commons/thumb/e/e6/Flag_of_the_Governor_of_Cura%C3%A7ao.svg/640px-Flag_of_the_Governor_of_Cura%C3%A7ao.svg.png&amp;precision=low&amp;num_clusters=4&amp;text=1","name":"[CUW] Governor of Curaçao"},</v>
      </c>
      <c r="IY3" s="48">
        <v>1503</v>
      </c>
    </row>
    <row r="6" spans="1:259" ht="38.4" customHeight="1" x14ac:dyDescent="0.3">
      <c r="F6" s="80"/>
      <c r="K6" s="80"/>
      <c r="L6" s="80"/>
    </row>
    <row r="7" spans="1:259" ht="38.4" customHeight="1" x14ac:dyDescent="0.3">
      <c r="F7" s="80"/>
      <c r="K7" s="80"/>
      <c r="L7" s="80"/>
    </row>
    <row r="8" spans="1:259" ht="38.4" customHeight="1" x14ac:dyDescent="0.3">
      <c r="F8" s="80"/>
      <c r="K8" s="80"/>
      <c r="L8" s="80"/>
    </row>
  </sheetData>
  <autoFilter ref="A1:IY1" xr:uid="{A1051193-A95B-4CFB-A73C-F0184620C81F}">
    <sortState xmlns:xlrd2="http://schemas.microsoft.com/office/spreadsheetml/2017/richdata2" ref="A2:IY1">
      <sortCondition ref="AW1"/>
    </sortState>
  </autoFilter>
  <conditionalFormatting sqref="H1 CW1:GS1 IA1:IB1">
    <cfRule type="cellIs" dxfId="3552" priority="118" operator="greaterThan">
      <formula>0</formula>
    </cfRule>
  </conditionalFormatting>
  <conditionalFormatting sqref="H1 H4:H5 H9:H1048576">
    <cfRule type="cellIs" dxfId="3551" priority="84" stopIfTrue="1" operator="notEqual">
      <formula>""</formula>
    </cfRule>
  </conditionalFormatting>
  <conditionalFormatting sqref="T1:BK1">
    <cfRule type="cellIs" dxfId="3550" priority="121" operator="greaterThan">
      <formula>0</formula>
    </cfRule>
  </conditionalFormatting>
  <conditionalFormatting sqref="BV1:BW1 BV4:BW1048576">
    <cfRule type="cellIs" dxfId="3549" priority="120" operator="equal">
      <formula>"nc"</formula>
    </cfRule>
  </conditionalFormatting>
  <conditionalFormatting sqref="HF1:HG1">
    <cfRule type="cellIs" dxfId="3548" priority="122" operator="greaterThan">
      <formula>0</formula>
    </cfRule>
  </conditionalFormatting>
  <conditionalFormatting sqref="HK1">
    <cfRule type="cellIs" dxfId="3547" priority="119" operator="greaterThan">
      <formula>0</formula>
    </cfRule>
  </conditionalFormatting>
  <conditionalFormatting sqref="HP1:HX1">
    <cfRule type="cellIs" dxfId="3546" priority="96" operator="equal">
      <formula>"PIN"</formula>
    </cfRule>
    <cfRule type="cellIs" dxfId="3545" priority="97" operator="equal">
      <formula>"ORA"</formula>
    </cfRule>
    <cfRule type="cellIs" dxfId="3544" priority="98" operator="equal">
      <formula>"GRA"</formula>
    </cfRule>
    <cfRule type="cellIs" dxfId="3543" priority="99" operator="equal">
      <formula>"PUR"</formula>
    </cfRule>
    <cfRule type="cellIs" dxfId="3542" priority="100" operator="equal">
      <formula>"BRO"</formula>
    </cfRule>
    <cfRule type="cellIs" dxfId="3541" priority="101" operator="equal">
      <formula>"YEL"</formula>
    </cfRule>
    <cfRule type="cellIs" dxfId="3540" priority="102" operator="equal">
      <formula>"BLU"</formula>
    </cfRule>
    <cfRule type="cellIs" dxfId="3539" priority="103" operator="equal">
      <formula>"WHI"</formula>
    </cfRule>
    <cfRule type="cellIs" dxfId="3538" priority="104" operator="equal">
      <formula>"GRE"</formula>
    </cfRule>
    <cfRule type="cellIs" dxfId="3537" priority="105" operator="equal">
      <formula>"RED"</formula>
    </cfRule>
    <cfRule type="cellIs" dxfId="3536" priority="106" operator="equal">
      <formula>"BLA"</formula>
    </cfRule>
  </conditionalFormatting>
  <conditionalFormatting sqref="IC1:IK1">
    <cfRule type="cellIs" dxfId="3535" priority="107" operator="equal">
      <formula>"PIN"</formula>
    </cfRule>
    <cfRule type="cellIs" dxfId="3534" priority="108" operator="equal">
      <formula>"ORA"</formula>
    </cfRule>
    <cfRule type="cellIs" dxfId="3533" priority="109" operator="equal">
      <formula>"GRA"</formula>
    </cfRule>
    <cfRule type="cellIs" dxfId="3532" priority="110" operator="equal">
      <formula>"PUR"</formula>
    </cfRule>
    <cfRule type="cellIs" dxfId="3531" priority="111" operator="equal">
      <formula>"BRO"</formula>
    </cfRule>
    <cfRule type="cellIs" dxfId="3530" priority="112" operator="equal">
      <formula>"YEL"</formula>
    </cfRule>
    <cfRule type="cellIs" dxfId="3529" priority="113" operator="equal">
      <formula>"BLU"</formula>
    </cfRule>
    <cfRule type="cellIs" dxfId="3528" priority="114" operator="equal">
      <formula>"WHI"</formula>
    </cfRule>
    <cfRule type="cellIs" dxfId="3527" priority="115" operator="equal">
      <formula>"GRE"</formula>
    </cfRule>
    <cfRule type="cellIs" dxfId="3526" priority="116" operator="equal">
      <formula>"RED"</formula>
    </cfRule>
    <cfRule type="cellIs" dxfId="3525" priority="117" operator="equal">
      <formula>"BLA"</formula>
    </cfRule>
  </conditionalFormatting>
  <conditionalFormatting sqref="IO1:IW1">
    <cfRule type="cellIs" dxfId="3524" priority="85" operator="equal">
      <formula>"PIN"</formula>
    </cfRule>
    <cfRule type="cellIs" dxfId="3523" priority="86" operator="equal">
      <formula>"ORA"</formula>
    </cfRule>
    <cfRule type="cellIs" dxfId="3522" priority="87" operator="equal">
      <formula>"GRA"</formula>
    </cfRule>
    <cfRule type="cellIs" dxfId="3521" priority="88" operator="equal">
      <formula>"PUR"</formula>
    </cfRule>
    <cfRule type="cellIs" dxfId="3520" priority="89" operator="equal">
      <formula>"BRO"</formula>
    </cfRule>
    <cfRule type="cellIs" dxfId="3519" priority="90" operator="equal">
      <formula>"YEL"</formula>
    </cfRule>
    <cfRule type="cellIs" dxfId="3518" priority="91" operator="equal">
      <formula>"BLU"</formula>
    </cfRule>
    <cfRule type="cellIs" dxfId="3517" priority="92" operator="equal">
      <formula>"WHI"</formula>
    </cfRule>
    <cfRule type="cellIs" dxfId="3516" priority="93" operator="equal">
      <formula>"GRE"</formula>
    </cfRule>
    <cfRule type="cellIs" dxfId="3515" priority="94" operator="equal">
      <formula>"RED"</formula>
    </cfRule>
    <cfRule type="cellIs" dxfId="3514" priority="95" operator="equal">
      <formula>"BLA"</formula>
    </cfRule>
  </conditionalFormatting>
  <conditionalFormatting sqref="H3">
    <cfRule type="cellIs" dxfId="3513" priority="78" stopIfTrue="1" operator="notEqual">
      <formula>""</formula>
    </cfRule>
  </conditionalFormatting>
  <conditionalFormatting sqref="BV3">
    <cfRule type="cellIs" dxfId="3512" priority="79" operator="equal">
      <formula>"nc"</formula>
    </cfRule>
  </conditionalFormatting>
  <conditionalFormatting sqref="R3 CU3">
    <cfRule type="cellIs" dxfId="3511" priority="77" operator="greaterThan">
      <formula>0</formula>
    </cfRule>
  </conditionalFormatting>
  <conditionalFormatting sqref="T3:AS3 CH3:CS3">
    <cfRule type="cellIs" dxfId="3510" priority="73" stopIfTrue="1" operator="equal">
      <formula>"n"</formula>
    </cfRule>
    <cfRule type="cellIs" dxfId="3509" priority="74" stopIfTrue="1" operator="equal">
      <formula>"y"</formula>
    </cfRule>
    <cfRule type="cellIs" dxfId="3508" priority="75" operator="greaterThan">
      <formula>0</formula>
    </cfRule>
  </conditionalFormatting>
  <conditionalFormatting sqref="AZ3:BB3">
    <cfRule type="expression" dxfId="3507" priority="60">
      <formula>$AT3=0</formula>
    </cfRule>
  </conditionalFormatting>
  <conditionalFormatting sqref="BX3:CA3 CD3:CF3 AZ3:BU3">
    <cfRule type="cellIs" dxfId="3506" priority="61" operator="equal">
      <formula>"PIN"</formula>
    </cfRule>
    <cfRule type="cellIs" dxfId="3505" priority="62" operator="equal">
      <formula>"ORA"</formula>
    </cfRule>
    <cfRule type="cellIs" dxfId="3504" priority="63" operator="equal">
      <formula>"GRA"</formula>
    </cfRule>
    <cfRule type="cellIs" dxfId="3503" priority="64" operator="equal">
      <formula>"PUR"</formula>
    </cfRule>
    <cfRule type="cellIs" dxfId="3502" priority="65" operator="equal">
      <formula>"BRO"</formula>
    </cfRule>
    <cfRule type="cellIs" dxfId="3501" priority="66" operator="equal">
      <formula>"YEL"</formula>
    </cfRule>
    <cfRule type="cellIs" dxfId="3500" priority="67" operator="equal">
      <formula>"BLU"</formula>
    </cfRule>
    <cfRule type="cellIs" dxfId="3499" priority="68" operator="equal">
      <formula>"WHI"</formula>
    </cfRule>
    <cfRule type="cellIs" dxfId="3498" priority="69" operator="equal">
      <formula>"GRE"</formula>
    </cfRule>
    <cfRule type="cellIs" dxfId="3497" priority="70" operator="equal">
      <formula>"RED"</formula>
    </cfRule>
    <cfRule type="cellIs" dxfId="3496" priority="71" operator="equal">
      <formula>"BLA"</formula>
    </cfRule>
  </conditionalFormatting>
  <conditionalFormatting sqref="BX3:CA3 CD3:CF3">
    <cfRule type="cellIs" dxfId="3495" priority="76" operator="equal">
      <formula>"y"</formula>
    </cfRule>
  </conditionalFormatting>
  <conditionalFormatting sqref="BZ3:CA3 CD3:CF3">
    <cfRule type="cellIs" dxfId="3494" priority="72" operator="greaterThan">
      <formula>0</formula>
    </cfRule>
  </conditionalFormatting>
  <conditionalFormatting sqref="IC3">
    <cfRule type="cellIs" dxfId="3493" priority="53" stopIfTrue="1" operator="greaterThan">
      <formula>0</formula>
    </cfRule>
  </conditionalFormatting>
  <conditionalFormatting sqref="ID3">
    <cfRule type="cellIs" dxfId="3492" priority="51" stopIfTrue="1" operator="greaterThan">
      <formula>0</formula>
    </cfRule>
  </conditionalFormatting>
  <conditionalFormatting sqref="II3 IE3:IF3">
    <cfRule type="cellIs" dxfId="3491" priority="58" operator="greaterThan">
      <formula>0</formula>
    </cfRule>
  </conditionalFormatting>
  <conditionalFormatting sqref="II3 IF3">
    <cfRule type="cellIs" dxfId="3490" priority="52" stopIfTrue="1" operator="greaterThan">
      <formula>0</formula>
    </cfRule>
  </conditionalFormatting>
  <conditionalFormatting sqref="IG3">
    <cfRule type="cellIs" dxfId="3489" priority="57" operator="greaterThan">
      <formula>0</formula>
    </cfRule>
  </conditionalFormatting>
  <conditionalFormatting sqref="IH3:II3">
    <cfRule type="cellIs" dxfId="3488" priority="56" operator="greaterThan">
      <formula>0</formula>
    </cfRule>
  </conditionalFormatting>
  <conditionalFormatting sqref="IJ3">
    <cfRule type="cellIs" dxfId="3487" priority="55" operator="greaterThan">
      <formula>0</formula>
    </cfRule>
  </conditionalFormatting>
  <conditionalFormatting sqref="IK3">
    <cfRule type="cellIs" dxfId="3486" priority="54" operator="greaterThan">
      <formula>0</formula>
    </cfRule>
  </conditionalFormatting>
  <conditionalFormatting sqref="IF3">
    <cfRule type="cellIs" dxfId="3485" priority="50" stopIfTrue="1" operator="greaterThan">
      <formula>0</formula>
    </cfRule>
  </conditionalFormatting>
  <conditionalFormatting sqref="IC3:IK3">
    <cfRule type="expression" dxfId="3484" priority="59">
      <formula>$IL3&gt;0</formula>
    </cfRule>
  </conditionalFormatting>
  <conditionalFormatting sqref="IM3">
    <cfRule type="cellIs" dxfId="3483" priority="49" operator="equal">
      <formula>0</formula>
    </cfRule>
  </conditionalFormatting>
  <conditionalFormatting sqref="BX3:CA3 CD3:CF3">
    <cfRule type="cellIs" dxfId="3482" priority="37" operator="equal">
      <formula>"y"</formula>
    </cfRule>
    <cfRule type="cellIs" dxfId="3481" priority="38" operator="equal">
      <formula>"PIN"</formula>
    </cfRule>
    <cfRule type="cellIs" dxfId="3480" priority="39" operator="equal">
      <formula>"ORA"</formula>
    </cfRule>
    <cfRule type="cellIs" dxfId="3479" priority="40" operator="equal">
      <formula>"GRA"</formula>
    </cfRule>
    <cfRule type="cellIs" dxfId="3478" priority="41" operator="equal">
      <formula>"PUR"</formula>
    </cfRule>
    <cfRule type="cellIs" dxfId="3477" priority="42" operator="equal">
      <formula>"BRO"</formula>
    </cfRule>
    <cfRule type="cellIs" dxfId="3476" priority="43" operator="equal">
      <formula>"YEL"</formula>
    </cfRule>
    <cfRule type="cellIs" dxfId="3475" priority="44" operator="equal">
      <formula>"BLU"</formula>
    </cfRule>
    <cfRule type="cellIs" dxfId="3474" priority="45" operator="equal">
      <formula>"WHI"</formula>
    </cfRule>
    <cfRule type="cellIs" dxfId="3473" priority="46" operator="equal">
      <formula>"GRE"</formula>
    </cfRule>
    <cfRule type="cellIs" dxfId="3472" priority="47" operator="equal">
      <formula>"RED"</formula>
    </cfRule>
    <cfRule type="cellIs" dxfId="3471"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3470" priority="31" stopIfTrue="1" operator="notEqual">
      <formula>""</formula>
    </cfRule>
  </conditionalFormatting>
  <conditionalFormatting sqref="AZ2:BU2">
    <cfRule type="cellIs" dxfId="3469" priority="19" operator="equal">
      <formula>"PIN"</formula>
    </cfRule>
    <cfRule type="cellIs" dxfId="3468" priority="20" operator="equal">
      <formula>"ORA"</formula>
    </cfRule>
    <cfRule type="cellIs" dxfId="3467" priority="21" operator="equal">
      <formula>"GRA"</formula>
    </cfRule>
    <cfRule type="cellIs" dxfId="3466" priority="22" operator="equal">
      <formula>"PUR"</formula>
    </cfRule>
    <cfRule type="cellIs" dxfId="3465" priority="23" operator="equal">
      <formula>"BRO"</formula>
    </cfRule>
    <cfRule type="cellIs" dxfId="3464" priority="24" operator="equal">
      <formula>"YEL"</formula>
    </cfRule>
    <cfRule type="cellIs" dxfId="3463" priority="25" operator="equal">
      <formula>"BLU"</formula>
    </cfRule>
    <cfRule type="cellIs" dxfId="3462" priority="26" operator="equal">
      <formula>"WHI"</formula>
    </cfRule>
    <cfRule type="cellIs" dxfId="3461" priority="27" operator="equal">
      <formula>"GRE"</formula>
    </cfRule>
    <cfRule type="cellIs" dxfId="3460" priority="28" operator="equal">
      <formula>"RED"</formula>
    </cfRule>
    <cfRule type="cellIs" dxfId="3459" priority="29" operator="equal">
      <formula>"BLA"</formula>
    </cfRule>
  </conditionalFormatting>
  <conditionalFormatting sqref="BV2">
    <cfRule type="cellIs" dxfId="3458" priority="32" operator="equal">
      <formula>"nc"</formula>
    </cfRule>
  </conditionalFormatting>
  <conditionalFormatting sqref="BZ2:CA2 CD2:CF2">
    <cfRule type="cellIs" dxfId="3457" priority="30" operator="greaterThan">
      <formula>0</formula>
    </cfRule>
  </conditionalFormatting>
  <conditionalFormatting sqref="R2 CU2">
    <cfRule type="cellIs" dxfId="3456" priority="18" operator="greaterThan">
      <formula>0</formula>
    </cfRule>
  </conditionalFormatting>
  <conditionalFormatting sqref="T2:AS2 CH2:CS2">
    <cfRule type="cellIs" dxfId="3455" priority="2" stopIfTrue="1" operator="equal">
      <formula>"n"</formula>
    </cfRule>
    <cfRule type="cellIs" dxfId="3454" priority="3" stopIfTrue="1" operator="equal">
      <formula>"y"</formula>
    </cfRule>
    <cfRule type="cellIs" dxfId="3453" priority="4" operator="greaterThan">
      <formula>0</formula>
    </cfRule>
  </conditionalFormatting>
  <conditionalFormatting sqref="AZ2:BB2">
    <cfRule type="expression" dxfId="3452" priority="1">
      <formula>$AT2=0</formula>
    </cfRule>
  </conditionalFormatting>
  <conditionalFormatting sqref="BX2:CA2 CD2:CF2">
    <cfRule type="cellIs" dxfId="3451" priority="5" operator="equal">
      <formula>"y"</formula>
    </cfRule>
    <cfRule type="cellIs" dxfId="3450" priority="7" operator="equal">
      <formula>"PIN"</formula>
    </cfRule>
    <cfRule type="cellIs" dxfId="3449" priority="8" operator="equal">
      <formula>"ORA"</formula>
    </cfRule>
    <cfRule type="cellIs" dxfId="3448" priority="9" operator="equal">
      <formula>"GRA"</formula>
    </cfRule>
    <cfRule type="cellIs" dxfId="3447" priority="10" operator="equal">
      <formula>"PUR"</formula>
    </cfRule>
    <cfRule type="cellIs" dxfId="3446" priority="11" operator="equal">
      <formula>"BRO"</formula>
    </cfRule>
    <cfRule type="cellIs" dxfId="3445" priority="12" operator="equal">
      <formula>"YEL"</formula>
    </cfRule>
    <cfRule type="cellIs" dxfId="3444" priority="13" operator="equal">
      <formula>"BLU"</formula>
    </cfRule>
    <cfRule type="cellIs" dxfId="3443" priority="14" operator="equal">
      <formula>"WHI"</formula>
    </cfRule>
    <cfRule type="cellIs" dxfId="3442" priority="15" operator="equal">
      <formula>"GRE"</formula>
    </cfRule>
    <cfRule type="cellIs" dxfId="3441" priority="16" operator="equal">
      <formula>"RED"</formula>
    </cfRule>
    <cfRule type="cellIs" dxfId="3440" priority="17" operator="equal">
      <formula>"BLA"</formula>
    </cfRule>
  </conditionalFormatting>
  <conditionalFormatting sqref="IC2:IK2">
    <cfRule type="expression" dxfId="3439"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070CE845-F38F-45F1-88A7-4648DB0DD809}"/>
    <hyperlink ref="A2" r:id="rId2" display="https://fbref.com/en/country/CUW/Curacao-Football" xr:uid="{95F83740-49DB-4E57-AE81-AA717D1F4CA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366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366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366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0293A-0BBA-4CAB-A38A-8D4309722B66}">
  <sheetPr codeName="Sheet24"/>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1687</v>
      </c>
      <c r="B2" s="40" t="e" vm="52">
        <v>#VALUE!</v>
      </c>
      <c r="C2" s="41">
        <v>1</v>
      </c>
      <c r="D2" s="42" t="s">
        <v>1688</v>
      </c>
      <c r="E2" s="43" t="s">
        <v>1689</v>
      </c>
      <c r="F2" s="44" t="s">
        <v>163</v>
      </c>
      <c r="G2" s="45">
        <f>COUNTIF($A$1:$A$8303,A2)</f>
        <v>1</v>
      </c>
      <c r="H2" s="46"/>
      <c r="I2" s="47" t="s">
        <v>1684</v>
      </c>
      <c r="J2" s="48" t="str">
        <f>""</f>
        <v/>
      </c>
      <c r="K2" s="49">
        <v>69320</v>
      </c>
      <c r="L2" s="50">
        <v>429284</v>
      </c>
      <c r="M2" s="50" t="s">
        <v>1904</v>
      </c>
      <c r="N2" s="51" t="s">
        <v>231</v>
      </c>
      <c r="O2" s="52" t="s">
        <v>171</v>
      </c>
      <c r="P2" s="53" t="s">
        <v>1685</v>
      </c>
      <c r="Q2" s="54">
        <v>2</v>
      </c>
      <c r="R2" s="55" t="s">
        <v>231</v>
      </c>
      <c r="S2" s="56">
        <v>0</v>
      </c>
      <c r="T2" s="57" t="s">
        <v>164</v>
      </c>
      <c r="U2" s="58" t="s">
        <v>165</v>
      </c>
      <c r="V2" s="58" t="s">
        <v>164</v>
      </c>
      <c r="W2" s="58" t="s">
        <v>164</v>
      </c>
      <c r="X2" s="58" t="s">
        <v>164</v>
      </c>
      <c r="Y2" s="58" t="s">
        <v>165</v>
      </c>
      <c r="Z2" s="58" t="s">
        <v>164</v>
      </c>
      <c r="AA2" s="58" t="s">
        <v>165</v>
      </c>
      <c r="AB2" s="58" t="s">
        <v>165</v>
      </c>
      <c r="AC2" s="58" t="s">
        <v>164</v>
      </c>
      <c r="AD2" s="58" t="s">
        <v>164</v>
      </c>
      <c r="AE2" s="58" t="s">
        <v>164</v>
      </c>
      <c r="AF2" s="59" t="s">
        <v>164</v>
      </c>
      <c r="AG2" s="59" t="s">
        <v>164</v>
      </c>
      <c r="AH2" s="59" t="s">
        <v>164</v>
      </c>
      <c r="AI2" s="59" t="s">
        <v>165</v>
      </c>
      <c r="AJ2" s="59" t="s">
        <v>164</v>
      </c>
      <c r="AK2" s="59" t="s">
        <v>164</v>
      </c>
      <c r="AL2" s="59" t="s">
        <v>165</v>
      </c>
      <c r="AM2" s="59" t="s">
        <v>164</v>
      </c>
      <c r="AN2" s="59" t="s">
        <v>164</v>
      </c>
      <c r="AO2" s="59" t="s">
        <v>164</v>
      </c>
      <c r="AP2" s="59" t="s">
        <v>164</v>
      </c>
      <c r="AQ2" s="59" t="s">
        <v>164</v>
      </c>
      <c r="AR2" s="59" t="s">
        <v>164</v>
      </c>
      <c r="AS2" s="59" t="s">
        <v>165</v>
      </c>
      <c r="AT2" s="60">
        <v>3</v>
      </c>
      <c r="AU2" s="59"/>
      <c r="AV2" s="59" t="str">
        <f>IF(LEFT(A2,1)="[",LEFT(A2,5)&amp;AU2&amp;A2,"")</f>
        <v/>
      </c>
      <c r="AW2" s="59" t="str">
        <f>C2&amp;H2&amp;A2</f>
        <v>1Cayman Islands</v>
      </c>
      <c r="AX2" s="61" t="str">
        <f>_xlfn.TEXTJOIN(";",TRUE,AU2:AW2)</f>
        <v>1Cayman Islands</v>
      </c>
      <c r="AY2" s="61" t="s">
        <v>165</v>
      </c>
      <c r="AZ2" s="62" t="s">
        <v>153</v>
      </c>
      <c r="BA2" s="62" t="s">
        <v>155</v>
      </c>
      <c r="BB2" s="62"/>
      <c r="BC2" s="63"/>
      <c r="BD2" s="64" t="s">
        <v>152</v>
      </c>
      <c r="BE2" s="47"/>
      <c r="BF2" s="64"/>
      <c r="BG2" s="64"/>
      <c r="BH2" s="64"/>
      <c r="BI2" s="64"/>
      <c r="BJ2" s="64"/>
      <c r="BK2" s="47"/>
      <c r="BL2" s="64" t="s">
        <v>152</v>
      </c>
      <c r="BM2" s="64" t="s">
        <v>154</v>
      </c>
      <c r="BN2" s="64" t="s">
        <v>159</v>
      </c>
      <c r="BO2" s="64" t="s">
        <v>155</v>
      </c>
      <c r="BP2" s="64" t="s">
        <v>153</v>
      </c>
      <c r="BQ2" s="64" t="s">
        <v>151</v>
      </c>
      <c r="BR2" s="64"/>
      <c r="BS2" s="64"/>
      <c r="BT2" s="64"/>
      <c r="BU2" s="65" t="s">
        <v>165</v>
      </c>
      <c r="BV2" s="66" t="s">
        <v>164</v>
      </c>
      <c r="BW2" s="66" t="s">
        <v>174</v>
      </c>
      <c r="BX2" s="47"/>
      <c r="CB2" s="6" t="s">
        <v>136</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n</v>
      </c>
      <c r="CQ2" s="59" t="str">
        <f>IF(AT2=1,"y","n")</f>
        <v>n</v>
      </c>
      <c r="CR2" s="59" t="str">
        <f>IF(AT2=2,"y","n")</f>
        <v>n</v>
      </c>
      <c r="CS2" s="59" t="str">
        <f>IF(AT2&gt;=3,"y","n")</f>
        <v>y</v>
      </c>
      <c r="CT2" s="69" t="str">
        <f>CHAR(34)&amp;A2&amp;CHAR(34)</f>
        <v>"Cayman Islands"</v>
      </c>
      <c r="CU2" s="70" t="str">
        <f>CHAR(34)&amp;"rgn_"&amp;R2&amp;CHAR(34)</f>
        <v>"rgn_North America"</v>
      </c>
      <c r="CV2" s="48" t="str">
        <f>CHAR(34)&amp;D2&amp;CHAR(34)</f>
        <v>"https://i.ibb.co/7JGtKyG/Cayman-Islands-Flag.png"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"lets13",</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"with_y",</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"Crosse",</v>
      </c>
      <c r="EC2" s="48" t="str">
        <f>IF(V2="y",CHAR(34)&amp;V$1&amp;CHAR(34)&amp;",","")</f>
        <v/>
      </c>
      <c r="ED2" s="48" t="str">
        <f>IF(W2="y",CHAR(34)&amp;W$1&amp;CHAR(34)&amp;",","")</f>
        <v/>
      </c>
      <c r="EE2" s="48" t="str">
        <f>IF(X2="y",CHAR(34)&amp;X$1&amp;CHAR(34)&amp;",","")</f>
        <v/>
      </c>
      <c r="EF2" s="48" t="str">
        <f>IF(AND(Y2&lt;&gt;"n",Y2&lt;&gt;""),CHAR(34)&amp;Y$1&amp;CHAR(34)&amp;",","")</f>
        <v>"Animal",</v>
      </c>
      <c r="EG2" s="48" t="str">
        <f>IF(Z2="y",CHAR(34)&amp;Z$1&amp;CHAR(34)&amp;",","")</f>
        <v/>
      </c>
      <c r="EH2" s="48" t="str">
        <f>IF(AA2="y",CHAR(34)&amp;AA$1&amp;CHAR(34)&amp;",","")</f>
        <v>"Plants",</v>
      </c>
      <c r="EI2" s="48" t="str">
        <f>IF(AB2="y",CHAR(34)&amp;AB$1&amp;CHAR(34)&amp;",","")</f>
        <v>"Texted",</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"Wavess",</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"Waters",</v>
      </c>
      <c r="FA2" s="48" t="str">
        <f>IF(AT2&gt;0,CHAR(34)&amp;"sta"&amp;AZ2&amp;CHAR(34)&amp;",","")</f>
        <v>"staGRE",</v>
      </c>
      <c r="FB2" s="48" t="str">
        <f>IF(AND(AT2&gt;0,BA2&lt;&gt;""),CHAR(34)&amp;"sta"&amp;BA2&amp;CHAR(34)&amp;",","")</f>
        <v>"staYEL",</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["5+Colo","words2","exact2","lets13","startC","with_y","year19","smallc","NoBand","Crosse","Animal","Plants","Texted","Canton","Wavess","Waters","staGRE","staYEL","tcWHYE","myrBLU","island","englis","unjack","HasSta","3+Star"]</v>
      </c>
      <c r="GT2" s="48" t="str">
        <f>IF(BL2&lt;&gt;"",CHAR(34)&amp;"cl_"&amp;BL2&amp;CHAR(34)&amp;",","")</f>
        <v>"cl_BLU",</v>
      </c>
      <c r="GU2" s="48" t="str">
        <f>IF(BM2&lt;&gt;"",CHAR(34)&amp;"cl_"&amp;BM2&amp;CHAR(34)&amp;",","")</f>
        <v>"cl_RED",</v>
      </c>
      <c r="GV2" s="48" t="str">
        <f>IF(BN2&lt;&gt;"",CHAR(34)&amp;"cl_"&amp;BN2&amp;CHAR(34)&amp;",","")</f>
        <v>"cl_WHI",</v>
      </c>
      <c r="GW2" s="48" t="str">
        <f>IF(BO2&lt;&gt;"",CHAR(34)&amp;"cl_"&amp;BO2&amp;CHAR(34)&amp;",","")</f>
        <v>"cl_YEL",</v>
      </c>
      <c r="GX2" s="48" t="str">
        <f>IF(BP2&lt;&gt;"",CHAR(34)&amp;"cl_"&amp;BP2&amp;CHAR(34)&amp;",","")</f>
        <v>"cl_GRE",</v>
      </c>
      <c r="GY2" s="48" t="str">
        <f>IF(BQ2&lt;&gt;"",CHAR(34)&amp;"cl_"&amp;BQ2&amp;CHAR(34)&amp;",","")</f>
        <v>"cl_BLA",</v>
      </c>
      <c r="GZ2" s="48" t="str">
        <f>IF(BR2&lt;&gt;"",CHAR(34)&amp;"cl_"&amp;BR2&amp;CHAR(34)&amp;",","")</f>
        <v/>
      </c>
      <c r="HA2" s="48" t="str">
        <f>IF(BS2&lt;&gt;"",CHAR(34)&amp;"cl_"&amp;BS2&amp;CHAR(34)&amp;",","")</f>
        <v/>
      </c>
      <c r="HB2" s="48" t="str">
        <f>IF(BT2&lt;&gt;"",CHAR(34)&amp;"cl_"&amp;BT2&amp;CHAR(34)&amp;",","")</f>
        <v/>
      </c>
      <c r="HC2" s="48" t="str">
        <f>SUBSTITUTE("["&amp;_xlfn.CONCAT(GT2:HB2)&amp;"]",",]","]")</f>
        <v>["cl_BLU","cl_RED","cl_WHI","cl_YEL","cl_GRE","cl_BLA"]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{couname:"Cayman Islands",year:"1999 ",region:"rgn_North America",Colors:["cl_BLU","cl_RED","cl_WHI","cl_YEL","cl_GRE","cl_BLA"],Items:["5+Colo","words2","exact2","lets13","startC","with_y","year19","smallc","NoBand","Crosse","Animal","Plants","Texted","Canton","Wavess","Waters","staGRE","staYEL","tcWHYE","myrBLU","island","englis","unjack","HasSta","3+Star"],Flag:"https://i.ibb.co/7JGtKyG/Cayman-Islands-Flag.png",HDFlag:"https://upload.wikimedia.org/wikipedia/commons/thumb/0/0f/Flag_of_the_Cayman_Islands.svg/2560px-Flag_of_the_Cayman_Islands.svg.png",type:"",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isnew:".", links: "https://en.wikipedia.org/wiki/Flag_of_the_Cayman_Islands"},</v>
      </c>
      <c r="HG2" s="73" t="str">
        <f>"{couname:"&amp;CT2&amp;(IF(HK2&lt;&gt;"",",subtype:"&amp;CHAR(34)&amp;HK2&amp;CHAR(34),""))&amp;",year:"&amp;HJ2&amp;",region:"&amp;CU2&amp;",Colors:"&amp;HC2&amp;",Items:"&amp;GS2&amp;",Flag:"&amp;CV2&amp;",HDFlag:"&amp;CHAR(34)&amp;E2&amp;CHAR(34)&amp;",type:"&amp;GP2&amp;", describe: "&amp;HI2&amp;", links: "&amp;HL2&amp;"},"</f>
        <v>{couname:"Cayman Islands",year:"1999 ",region:"rgn_North America",Colors:["cl_BLU","cl_RED","cl_WHI","cl_YEL","cl_GRE","cl_BLA"],Items:["5+Colo","words2","exact2","lets13","startC","with_y","year19","smallc","NoBand","Crosse","Animal","Plants","Texted","Canton","Wavess","Waters","staGRE","staYEL","tcWHYE","myrBLU","island","englis","unjack","HasSta","3+Star"],Flag:"https://i.ibb.co/7JGtKyG/Cayman-Islands-Flag.png",HDFlag:"https://upload.wikimedia.org/wikipedia/commons/thumb/0/0f/Flag_of_the_Cayman_Islands.svg/2560px-Flag_of_the_Cayman_Islands.svg.png",type:"",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links: "https://en.wikipedia.org/wiki/Flag_of_the_Cayman_Islands"},</v>
      </c>
      <c r="HH2" s="48" t="str">
        <f>IF(P2&lt;&gt;"",CHAR(34)&amp;"\n"&amp;P2&amp;CHAR(34),CHAR(34)&amp;CHAR(34))</f>
        <v>"\nThe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v>
      </c>
      <c r="HI2" s="48" t="str">
        <f>IF(J2=0,CHAR(34)&amp;CHAR(34),HH2)</f>
        <v>"\nThe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v>
      </c>
      <c r="HJ2" s="48" t="str">
        <f>CHAR(34)&amp;O2&amp;CHAR(34)</f>
        <v>"1999 "</v>
      </c>
      <c r="HL2" s="48" t="str">
        <f>CHAR(34)&amp;I2&amp;CHAR(34)</f>
        <v>"https://en.wikipedia.org/wiki/Flag_of_the_Cayman_Islands"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{"couname":"Cayman Islands","year":"1999 ","region":"rgn_North America","Colors":["cl_BLU","cl_RED","cl_WHI","cl_YEL","cl_GRE","cl_BLA"],"Items":["5+Colo","words2","exact2","lets13","startC","with_y","year19","smallc","NoBand","Crosse","Animal","Plants","Texted","Canton","Wavess","Waters","staGRE","staYEL","tcWHYE","myrBLU","island","englis","unjack","HasSta","3+Star"],"Flag":"https://i.ibb.co/7JGtKyG/Cayman-Islands-Flag.png","HDFlag":"https://upload.wikimedia.org/wikipedia/commons/thumb/0/0f/Flag_of_the_Cayman_Islands.svg/2560px-Flag_of_the_Cayman_Islands.svg.png","type":"",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"isnew": ".", "links": "https://en.wikipedia.org/wiki/Flag_of_the_Cayman_Islands"},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{"couname":"Cayman Islands","year":"1999 ","region":"rgn_North America","Colors":["cl_BLU","cl_RED","cl_WHI","cl_YEL","cl_GRE","cl_BLA"],"Items":["5+Colo","words2","exact2","lets13","startC","with_y","year19","smallc","NoBand","Crosse","Animal","Plants","Texted","Canton","Wavess","Waters","staGRE","staYEL","tcWHYE","myrBLU","island","englis","unjack","HasSta","3+Star"],"Flag":"https://i.ibb.co/7JGtKyG/Cayman-Islands-Flag.png","HDFlag":"https://upload.wikimedia.org/wikipedia/commons/thumb/0/0f/Flag_of_the_Cayman_Islands.svg/2560px-Flag_of_the_Cayman_Islands.svg.png","type":"",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"isnew": ".", "links": "https://en.wikipedia.org/wiki/Flag_of_the_Cayman_Islands"},</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t="s">
        <v>164</v>
      </c>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http://mkweb.bcgsc.ca/color-summarizer/?url=https://i.ibb.co/7JGtKyG/Cayman-Islands-Flag.png&amp;precision=low&amp;num_clusters=6&amp;text=1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{"url":"http://mkweb.bcgsc.ca/color-summarizer/?url=https://i.ibb.co/7JGtKyG/Cayman-Islands-Flag.png&amp;precision=low&amp;num_clusters=6&amp;text=1","name":"Cayman Islands"},</v>
      </c>
      <c r="IY2" s="48">
        <v>42</v>
      </c>
    </row>
    <row r="3" spans="1:259" s="48" customFormat="1" ht="38.4" customHeight="1" thickBot="1" x14ac:dyDescent="0.35">
      <c r="A3" s="87" t="s">
        <v>1681</v>
      </c>
      <c r="B3" s="40" t="e" vm="53">
        <v>#VALUE!</v>
      </c>
      <c r="C3" s="41" t="s">
        <v>197</v>
      </c>
      <c r="D3" s="42" t="s">
        <v>1682</v>
      </c>
      <c r="E3" s="43" t="s">
        <v>1683</v>
      </c>
      <c r="F3" s="44" t="s">
        <v>212</v>
      </c>
      <c r="G3" s="45">
        <f>COUNTIF($A$1:$A$8330,A3)</f>
        <v>1</v>
      </c>
      <c r="H3" s="46" t="s">
        <v>1690</v>
      </c>
      <c r="I3" s="47" t="s">
        <v>1684</v>
      </c>
      <c r="J3" s="48" t="str">
        <f>""</f>
        <v/>
      </c>
      <c r="K3" s="49"/>
      <c r="L3" s="50"/>
      <c r="M3" s="50"/>
      <c r="N3" s="51" t="s">
        <v>231</v>
      </c>
      <c r="O3" s="52" t="s">
        <v>171</v>
      </c>
      <c r="P3" s="53" t="s">
        <v>1685</v>
      </c>
      <c r="Q3" s="54">
        <v>2</v>
      </c>
      <c r="R3" s="55" t="s">
        <v>231</v>
      </c>
      <c r="S3" s="56">
        <v>0</v>
      </c>
      <c r="T3" s="57" t="s">
        <v>164</v>
      </c>
      <c r="U3" s="58" t="s">
        <v>165</v>
      </c>
      <c r="V3" s="58" t="s">
        <v>164</v>
      </c>
      <c r="W3" s="58" t="s">
        <v>164</v>
      </c>
      <c r="X3" s="58" t="s">
        <v>164</v>
      </c>
      <c r="Y3" s="58" t="s">
        <v>165</v>
      </c>
      <c r="Z3" s="58" t="s">
        <v>164</v>
      </c>
      <c r="AA3" s="58" t="s">
        <v>165</v>
      </c>
      <c r="AB3" s="58" t="s">
        <v>165</v>
      </c>
      <c r="AC3" s="58" t="s">
        <v>164</v>
      </c>
      <c r="AD3" s="58" t="s">
        <v>164</v>
      </c>
      <c r="AE3" s="58" t="s">
        <v>164</v>
      </c>
      <c r="AF3" s="59" t="s">
        <v>164</v>
      </c>
      <c r="AG3" s="59" t="s">
        <v>164</v>
      </c>
      <c r="AH3" s="59" t="s">
        <v>164</v>
      </c>
      <c r="AI3" s="59" t="s">
        <v>165</v>
      </c>
      <c r="AJ3" s="59" t="s">
        <v>164</v>
      </c>
      <c r="AK3" s="59" t="s">
        <v>164</v>
      </c>
      <c r="AL3" s="59" t="s">
        <v>165</v>
      </c>
      <c r="AM3" s="59" t="s">
        <v>164</v>
      </c>
      <c r="AN3" s="59" t="s">
        <v>164</v>
      </c>
      <c r="AO3" s="59" t="s">
        <v>164</v>
      </c>
      <c r="AP3" s="59" t="s">
        <v>164</v>
      </c>
      <c r="AQ3" s="59" t="s">
        <v>164</v>
      </c>
      <c r="AR3" s="59" t="s">
        <v>164</v>
      </c>
      <c r="AS3" s="59" t="s">
        <v>165</v>
      </c>
      <c r="AT3" s="60">
        <v>3</v>
      </c>
      <c r="AU3" s="59" t="s">
        <v>1596</v>
      </c>
      <c r="AV3" s="59" t="str">
        <f>IF(LEFT(A3,1)="[",LEFT(A3,5)&amp;AU3&amp;A3,"")</f>
        <v>[CYM]Civil[CYM] Cayman Islands (Civil Ensign)</v>
      </c>
      <c r="AW3" s="59" t="str">
        <f>C3&amp;H3&amp;A3</f>
        <v>3b[CYM] Other[CYM] Cayman Islands (Civil Ensign)</v>
      </c>
      <c r="AX3" s="61" t="s">
        <v>1686</v>
      </c>
      <c r="AY3" s="61"/>
      <c r="AZ3" s="62" t="s">
        <v>153</v>
      </c>
      <c r="BA3" s="62" t="s">
        <v>155</v>
      </c>
      <c r="BB3" s="62"/>
      <c r="BC3" s="63"/>
      <c r="BD3" s="64" t="s">
        <v>154</v>
      </c>
      <c r="BE3" s="47"/>
      <c r="BF3" s="64"/>
      <c r="BG3" s="64"/>
      <c r="BH3" s="64"/>
      <c r="BI3" s="64"/>
      <c r="BJ3" s="64"/>
      <c r="BK3" s="47"/>
      <c r="BL3" s="64" t="s">
        <v>152</v>
      </c>
      <c r="BM3" s="64" t="s">
        <v>154</v>
      </c>
      <c r="BN3" s="64" t="s">
        <v>159</v>
      </c>
      <c r="BO3" s="64" t="s">
        <v>155</v>
      </c>
      <c r="BP3" s="64" t="s">
        <v>153</v>
      </c>
      <c r="BQ3" s="64" t="s">
        <v>151</v>
      </c>
      <c r="BR3" s="64"/>
      <c r="BS3" s="64"/>
      <c r="BT3" s="64"/>
      <c r="BU3" s="65" t="s">
        <v>165</v>
      </c>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n</v>
      </c>
      <c r="CQ3" s="59" t="str">
        <f>IF(AT3=1,"y","n")</f>
        <v>n</v>
      </c>
      <c r="CR3" s="59" t="str">
        <f>IF(AT3=2,"y","n")</f>
        <v>n</v>
      </c>
      <c r="CS3" s="59" t="str">
        <f>IF(AT3&gt;=3,"y","n")</f>
        <v>y</v>
      </c>
      <c r="CT3" s="69" t="str">
        <f>CHAR(34)&amp;A3&amp;CHAR(34)</f>
        <v>"[CYM] Cayman Islands (Civil Ensign)"</v>
      </c>
      <c r="CU3" s="70" t="str">
        <f>CHAR(34)&amp;"rgn_"&amp;R3&amp;CHAR(34)</f>
        <v>"rgn_North America"</v>
      </c>
      <c r="CV3" s="48" t="str">
        <f>CHAR(34)&amp;D3&amp;CHAR(34)</f>
        <v>"https://upload.wikimedia.org/wikipedia/commons/thumb/8/8b/Civil_Ensign_of_the_Cayman_Islands.svg/640px-Civil_Ensign_of_the_Cayman_Islands.svg.png"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8" t="str">
        <f>CHAR(34)&amp;"start"&amp;IFERROR(LEFT(SUBSTITUTE(A3,"["&amp;MID(A3,FIND("[",A3)+1,FIND("]",A3)-FIND("[",A3)-1)&amp;"] ",""),1),LEFT(A3,1))&amp;CHAR(34)&amp;","</f>
        <v>"startC",</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
      </c>
      <c r="EF3" s="48" t="str">
        <f>IF(AND(Y3&lt;&gt;"n",Y3&lt;&gt;""),CHAR(34)&amp;Y$1&amp;CHAR(34)&amp;",","")</f>
        <v>"Animal",</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"Wavess",</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"Waters",</v>
      </c>
      <c r="FA3" s="48" t="str">
        <f>IF(AT3&gt;0,CHAR(34)&amp;"sta"&amp;AZ3&amp;CHAR(34)&amp;",","")</f>
        <v>"staGRE",</v>
      </c>
      <c r="FB3" s="48" t="str">
        <f>IF(AND(AT3&gt;0,BA3&lt;&gt;""),CHAR(34)&amp;"sta"&amp;BA3&amp;CHAR(34)&amp;",","")</f>
        <v>"staYEL",</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"myrRED",</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"unjack",</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
      </c>
      <c r="GN3" s="48" t="str">
        <f>IF(CS3="y",CHAR(34)&amp;CS$1&amp;CHAR(34)&amp;",","")</f>
        <v>"3+Star",</v>
      </c>
      <c r="GP3" s="48" t="str">
        <f>CHAR(34)&amp;AU3&amp;CHAR(34)</f>
        <v>"Civil"</v>
      </c>
      <c r="GS3" s="48" t="str">
        <f>SUBSTITUTE("["&amp;_xlfn.CONCAT(CW3:GN3)&amp;"]",",]","]")</f>
        <v>["5+Colo","words2","lets26","startC","with_v","with_y","year19","NoBand","Crosse","Animal","Plants","Texted","Canton","Wavess","Waters","staGRE","staYEL","myrRED","unjack","HasSta","3+Star"]</v>
      </c>
      <c r="GT3" s="48" t="str">
        <f>IF(BL3&lt;&gt;"",CHAR(34)&amp;"cl_"&amp;BL3&amp;CHAR(34)&amp;",","")</f>
        <v>"cl_BLU",</v>
      </c>
      <c r="GU3" s="48" t="str">
        <f>IF(BM3&lt;&gt;"",CHAR(34)&amp;"cl_"&amp;BM3&amp;CHAR(34)&amp;",","")</f>
        <v>"cl_RED",</v>
      </c>
      <c r="GV3" s="48" t="str">
        <f>IF(BN3&lt;&gt;"",CHAR(34)&amp;"cl_"&amp;BN3&amp;CHAR(34)&amp;",","")</f>
        <v>"cl_WHI",</v>
      </c>
      <c r="GW3" s="48" t="str">
        <f>IF(BO3&lt;&gt;"",CHAR(34)&amp;"cl_"&amp;BO3&amp;CHAR(34)&amp;",","")</f>
        <v>"cl_YEL",</v>
      </c>
      <c r="GX3" s="48" t="str">
        <f>IF(BP3&lt;&gt;"",CHAR(34)&amp;"cl_"&amp;BP3&amp;CHAR(34)&amp;",","")</f>
        <v>"cl_GRE",</v>
      </c>
      <c r="GY3" s="48" t="str">
        <f>IF(BQ3&lt;&gt;"",CHAR(34)&amp;"cl_"&amp;BQ3&amp;CHAR(34)&amp;",","")</f>
        <v>"cl_BLA",</v>
      </c>
      <c r="GZ3" s="48" t="str">
        <f>IF(BR3&lt;&gt;"",CHAR(34)&amp;"cl_"&amp;BR3&amp;CHAR(34)&amp;",","")</f>
        <v/>
      </c>
      <c r="HA3" s="48" t="str">
        <f>IF(BS3&lt;&gt;"",CHAR(34)&amp;"cl_"&amp;BS3&amp;CHAR(34)&amp;",","")</f>
        <v/>
      </c>
      <c r="HB3" s="48" t="str">
        <f>IF(BT3&lt;&gt;"",CHAR(34)&amp;"cl_"&amp;BT3&amp;CHAR(34)&amp;",","")</f>
        <v/>
      </c>
      <c r="HC3" s="48" t="str">
        <f>SUBSTITUTE("["&amp;_xlfn.CONCAT(GT3:HB3)&amp;"]",",]","]")</f>
        <v>["cl_BLU","cl_RED","cl_WHI","cl_YEL","cl_GRE","cl_BLA"]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{couname:"[CYM] Cayman Islands (Civil Ensign)",year:"1999 ",region:"rgn_North America",Colors:["cl_BLU","cl_RED","cl_WHI","cl_YEL","cl_GRE","cl_BLA"],Items:["5+Colo","words2","lets26","startC","with_v","with_y","year19","NoBand","Crosse","Animal","Plants","Texted","Canton","Wavess","Waters","staGRE","staYEL","myrRED","unjack","HasSta","3+Star"],Flag:"https://upload.wikimedia.org/wikipedia/commons/thumb/8/8b/Civil_Ensign_of_the_Cayman_Islands.svg/640px-Civil_Ensign_of_the_Cayman_Islands.svg.png",HDFlag:"https://upload.wikimedia.org/wikipedia/commons/thumb/8/8b/Civil_Ensign_of_the_Cayman_Islands.svg/2560px-Civil_Ensign_of_the_Cayman_Islands.svg.png",type:"Civil",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isnew:"www", links: "https://en.wikipedia.org/wiki/Flag_of_the_Cayman_Islands"},</v>
      </c>
      <c r="HG3" s="73" t="str">
        <f>"{couname:"&amp;CT3&amp;(IF(HK3&lt;&gt;"",",subtype:"&amp;CHAR(34)&amp;HK3&amp;CHAR(34),""))&amp;",year:"&amp;HJ3&amp;",region:"&amp;CU3&amp;",Colors:"&amp;HC3&amp;",Items:"&amp;GS3&amp;",Flag:"&amp;CV3&amp;",HDFlag:"&amp;CHAR(34)&amp;E3&amp;CHAR(34)&amp;",type:"&amp;GP3&amp;", describe: "&amp;HI3&amp;", links: "&amp;HL3&amp;"},"</f>
        <v>{couname:"[CYM] Cayman Islands (Civil Ensign)",year:"1999 ",region:"rgn_North America",Colors:["cl_BLU","cl_RED","cl_WHI","cl_YEL","cl_GRE","cl_BLA"],Items:["5+Colo","words2","lets26","startC","with_v","with_y","year19","NoBand","Crosse","Animal","Plants","Texted","Canton","Wavess","Waters","staGRE","staYEL","myrRED","unjack","HasSta","3+Star"],Flag:"https://upload.wikimedia.org/wikipedia/commons/thumb/8/8b/Civil_Ensign_of_the_Cayman_Islands.svg/640px-Civil_Ensign_of_the_Cayman_Islands.svg.png",HDFlag:"https://upload.wikimedia.org/wikipedia/commons/thumb/8/8b/Civil_Ensign_of_the_Cayman_Islands.svg/2560px-Civil_Ensign_of_the_Cayman_Islands.svg.png",type:"Civil",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links: "https://en.wikipedia.org/wiki/Flag_of_the_Cayman_Islands"},</v>
      </c>
      <c r="HH3" s="48" t="str">
        <f>IF(P3&lt;&gt;"",CHAR(34)&amp;"\n"&amp;P3&amp;CHAR(34),CHAR(34)&amp;CHAR(34))</f>
        <v>"\nThe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v>
      </c>
      <c r="HI3" s="48" t="str">
        <f>IF(J3=0,CHAR(34)&amp;CHAR(34),HH3)</f>
        <v>"\nThe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v>
      </c>
      <c r="HJ3" s="48" t="str">
        <f>CHAR(34)&amp;O3&amp;CHAR(34)</f>
        <v>"1999 "</v>
      </c>
      <c r="HL3" s="48" t="str">
        <f>CHAR(34)&amp;I3&amp;CHAR(34)</f>
        <v>"https://en.wikipedia.org/wiki/Flag_of_the_Cayman_Islands"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{"couname":"[CYM] Cayman Islands (Civil Ensign)","subtype":"[CYM] Other","year":"1999 ","region":"rgn_North America","Colors":["cl_BLU","cl_RED","cl_WHI","cl_YEL","cl_GRE","cl_BLA"],"Items":["5+Colo","words2","lets26","startC","with_v","with_y","year19","NoBand","Crosse","Animal","Plants","Texted","Canton","Wavess","Waters","staGRE","staYEL","myrRED","unjack","HasSta","3+Star"],"Flag":"https://upload.wikimedia.org/wikipedia/commons/thumb/8/8b/Civil_Ensign_of_the_Cayman_Islands.svg/640px-Civil_Ensign_of_the_Cayman_Islands.svg.png","HDFlag":"https://upload.wikimedia.org/wikipedia/commons/thumb/8/8b/Civil_Ensign_of_the_Cayman_Islands.svg/2560px-Civil_Ensign_of_the_Cayman_Islands.svg.png","type":"Civil",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"isnew": "www", "links": "https://en.wikipedia.org/wiki/Flag_of_the_Cayman_Islands"},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{"couname":"[CYM] Cayman Islands (Civil Ensign)","subtype":"[CYM] Other","year":"1999 ","region":"rgn_North America","Colors":["cl_BLU","cl_RED","cl_WHI","cl_YEL","cl_GRE","cl_BLA"],"Items":["5+Colo","words2","lets26","startC","with_v","with_y","year19","NoBand","Crosse","Animal","Plants","Texted","Canton","Wavess","Waters","staGRE","staYEL","myrRED","unjack","HasSta","3+Star"],"Flag":"https://upload.wikimedia.org/wikipedia/commons/thumb/8/8b/Civil_Ensign_of_the_Cayman_Islands.svg/640px-Civil_Ensign_of_the_Cayman_Islands.svg.png","HDFlag":"https://upload.wikimedia.org/wikipedia/commons/thumb/8/8b/Civil_Ensign_of_the_Cayman_Islands.svg/2560px-Civil_Ensign_of_the_Cayman_Islands.svg.png","type":"Civil", "describe": "\nThe blue and white waves evoke the Caribbean Sea, while the three green stars represent the territory's three islands of Grand Cayman, Little Cayman, and Cayman Brac. The yellow lion on the red field is a conspicuous symbol of the Kingdom of England, the Cayman Islands' mother country. The turtle alludes to the original Spanish name for the islands (Las Tortugas), as well as its tradition of seafaring. The pineapple signifies Cayman's connection with Jamaica, whose coat of arms features five pineapples. The turtle and pineapple also epitomise the flora and fauna of the islands. The motto, He hath founded it upon the seas, is derived from the Book of Psalms 24:2, and recognises the Christian patrimony of the islands.", "isnew": "www", "links": "https://en.wikipedia.org/wiki/Flag_of_the_Cayman_Islands"},</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http://mkweb.bcgsc.ca/color-summarizer/?url=https://upload.wikimedia.org/wikipedia/commons/thumb/8/8b/Civil_Ensign_of_the_Cayman_Islands.svg/640px-Civil_Ensign_of_the_Cayman_Islands.svg.png&amp;precision=low&amp;num_clusters=6&amp;text=1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{"url":"http://mkweb.bcgsc.ca/color-summarizer/?url=https://upload.wikimedia.org/wikipedia/commons/thumb/8/8b/Civil_Ensign_of_the_Cayman_Islands.svg/640px-Civil_Ensign_of_the_Cayman_Islands.svg.png&amp;precision=low&amp;num_clusters=6&amp;text=1","name":"[CYM] Cayman Islands (Civil Ensign)"},</v>
      </c>
      <c r="IY3" s="48">
        <v>1503</v>
      </c>
    </row>
    <row r="5" spans="1:259" ht="38.4" customHeight="1" x14ac:dyDescent="0.3">
      <c r="D5" s="80"/>
      <c r="E5" s="80"/>
      <c r="F5" s="80"/>
    </row>
    <row r="6" spans="1:259" ht="38.4" customHeight="1" x14ac:dyDescent="0.3">
      <c r="D6" s="80"/>
      <c r="E6" s="80"/>
      <c r="F6" s="80"/>
    </row>
    <row r="7" spans="1:259" ht="38.4" customHeight="1" x14ac:dyDescent="0.3">
      <c r="D7" s="80"/>
      <c r="E7" s="80"/>
      <c r="F7" s="80"/>
    </row>
  </sheetData>
  <autoFilter ref="A1:IY1" xr:uid="{A1051193-A95B-4CFB-A73C-F0184620C81F}">
    <sortState xmlns:xlrd2="http://schemas.microsoft.com/office/spreadsheetml/2017/richdata2" ref="A2:IY1">
      <sortCondition ref="AW1"/>
    </sortState>
  </autoFilter>
  <conditionalFormatting sqref="H1 CW1:GS1 IA1:IB1">
    <cfRule type="cellIs" dxfId="3438" priority="118" operator="greaterThan">
      <formula>0</formula>
    </cfRule>
  </conditionalFormatting>
  <conditionalFormatting sqref="H1 H4 H8:H1048576">
    <cfRule type="cellIs" dxfId="3437" priority="84" stopIfTrue="1" operator="notEqual">
      <formula>""</formula>
    </cfRule>
  </conditionalFormatting>
  <conditionalFormatting sqref="T1:BK1">
    <cfRule type="cellIs" dxfId="3436" priority="121" operator="greaterThan">
      <formula>0</formula>
    </cfRule>
  </conditionalFormatting>
  <conditionalFormatting sqref="BV1:BW1 BV4:BW1048576">
    <cfRule type="cellIs" dxfId="3435" priority="120" operator="equal">
      <formula>"nc"</formula>
    </cfRule>
  </conditionalFormatting>
  <conditionalFormatting sqref="HF1:HG1">
    <cfRule type="cellIs" dxfId="3434" priority="122" operator="greaterThan">
      <formula>0</formula>
    </cfRule>
  </conditionalFormatting>
  <conditionalFormatting sqref="HK1">
    <cfRule type="cellIs" dxfId="3433" priority="119" operator="greaterThan">
      <formula>0</formula>
    </cfRule>
  </conditionalFormatting>
  <conditionalFormatting sqref="HP1:HX1">
    <cfRule type="cellIs" dxfId="3432" priority="96" operator="equal">
      <formula>"PIN"</formula>
    </cfRule>
    <cfRule type="cellIs" dxfId="3431" priority="97" operator="equal">
      <formula>"ORA"</formula>
    </cfRule>
    <cfRule type="cellIs" dxfId="3430" priority="98" operator="equal">
      <formula>"GRA"</formula>
    </cfRule>
    <cfRule type="cellIs" dxfId="3429" priority="99" operator="equal">
      <formula>"PUR"</formula>
    </cfRule>
    <cfRule type="cellIs" dxfId="3428" priority="100" operator="equal">
      <formula>"BRO"</formula>
    </cfRule>
    <cfRule type="cellIs" dxfId="3427" priority="101" operator="equal">
      <formula>"YEL"</formula>
    </cfRule>
    <cfRule type="cellIs" dxfId="3426" priority="102" operator="equal">
      <formula>"BLU"</formula>
    </cfRule>
    <cfRule type="cellIs" dxfId="3425" priority="103" operator="equal">
      <formula>"WHI"</formula>
    </cfRule>
    <cfRule type="cellIs" dxfId="3424" priority="104" operator="equal">
      <formula>"GRE"</formula>
    </cfRule>
    <cfRule type="cellIs" dxfId="3423" priority="105" operator="equal">
      <formula>"RED"</formula>
    </cfRule>
    <cfRule type="cellIs" dxfId="3422" priority="106" operator="equal">
      <formula>"BLA"</formula>
    </cfRule>
  </conditionalFormatting>
  <conditionalFormatting sqref="IC1:IK1">
    <cfRule type="cellIs" dxfId="3421" priority="107" operator="equal">
      <formula>"PIN"</formula>
    </cfRule>
    <cfRule type="cellIs" dxfId="3420" priority="108" operator="equal">
      <formula>"ORA"</formula>
    </cfRule>
    <cfRule type="cellIs" dxfId="3419" priority="109" operator="equal">
      <formula>"GRA"</formula>
    </cfRule>
    <cfRule type="cellIs" dxfId="3418" priority="110" operator="equal">
      <formula>"PUR"</formula>
    </cfRule>
    <cfRule type="cellIs" dxfId="3417" priority="111" operator="equal">
      <formula>"BRO"</formula>
    </cfRule>
    <cfRule type="cellIs" dxfId="3416" priority="112" operator="equal">
      <formula>"YEL"</formula>
    </cfRule>
    <cfRule type="cellIs" dxfId="3415" priority="113" operator="equal">
      <formula>"BLU"</formula>
    </cfRule>
    <cfRule type="cellIs" dxfId="3414" priority="114" operator="equal">
      <formula>"WHI"</formula>
    </cfRule>
    <cfRule type="cellIs" dxfId="3413" priority="115" operator="equal">
      <formula>"GRE"</formula>
    </cfRule>
    <cfRule type="cellIs" dxfId="3412" priority="116" operator="equal">
      <formula>"RED"</formula>
    </cfRule>
    <cfRule type="cellIs" dxfId="3411" priority="117" operator="equal">
      <formula>"BLA"</formula>
    </cfRule>
  </conditionalFormatting>
  <conditionalFormatting sqref="IO1:IW1">
    <cfRule type="cellIs" dxfId="3410" priority="85" operator="equal">
      <formula>"PIN"</formula>
    </cfRule>
    <cfRule type="cellIs" dxfId="3409" priority="86" operator="equal">
      <formula>"ORA"</formula>
    </cfRule>
    <cfRule type="cellIs" dxfId="3408" priority="87" operator="equal">
      <formula>"GRA"</formula>
    </cfRule>
    <cfRule type="cellIs" dxfId="3407" priority="88" operator="equal">
      <formula>"PUR"</formula>
    </cfRule>
    <cfRule type="cellIs" dxfId="3406" priority="89" operator="equal">
      <formula>"BRO"</formula>
    </cfRule>
    <cfRule type="cellIs" dxfId="3405" priority="90" operator="equal">
      <formula>"YEL"</formula>
    </cfRule>
    <cfRule type="cellIs" dxfId="3404" priority="91" operator="equal">
      <formula>"BLU"</formula>
    </cfRule>
    <cfRule type="cellIs" dxfId="3403" priority="92" operator="equal">
      <formula>"WHI"</formula>
    </cfRule>
    <cfRule type="cellIs" dxfId="3402" priority="93" operator="equal">
      <formula>"GRE"</formula>
    </cfRule>
    <cfRule type="cellIs" dxfId="3401" priority="94" operator="equal">
      <formula>"RED"</formula>
    </cfRule>
    <cfRule type="cellIs" dxfId="3400" priority="95" operator="equal">
      <formula>"BLA"</formula>
    </cfRule>
  </conditionalFormatting>
  <conditionalFormatting sqref="H3">
    <cfRule type="cellIs" dxfId="3399" priority="78" stopIfTrue="1" operator="notEqual">
      <formula>""</formula>
    </cfRule>
  </conditionalFormatting>
  <conditionalFormatting sqref="BV3">
    <cfRule type="cellIs" dxfId="3398" priority="79" operator="equal">
      <formula>"nc"</formula>
    </cfRule>
  </conditionalFormatting>
  <conditionalFormatting sqref="R3 CU3">
    <cfRule type="cellIs" dxfId="3397" priority="77" operator="greaterThan">
      <formula>0</formula>
    </cfRule>
  </conditionalFormatting>
  <conditionalFormatting sqref="T3:AS3 CH3:CS3">
    <cfRule type="cellIs" dxfId="3396" priority="73" stopIfTrue="1" operator="equal">
      <formula>"n"</formula>
    </cfRule>
    <cfRule type="cellIs" dxfId="3395" priority="74" stopIfTrue="1" operator="equal">
      <formula>"y"</formula>
    </cfRule>
    <cfRule type="cellIs" dxfId="3394" priority="75" operator="greaterThan">
      <formula>0</formula>
    </cfRule>
  </conditionalFormatting>
  <conditionalFormatting sqref="AZ3:BB3">
    <cfRule type="expression" dxfId="3393" priority="60">
      <formula>$AT3=0</formula>
    </cfRule>
  </conditionalFormatting>
  <conditionalFormatting sqref="BX3:CA3 CD3:CF3 AZ3:BU3">
    <cfRule type="cellIs" dxfId="3392" priority="61" operator="equal">
      <formula>"PIN"</formula>
    </cfRule>
    <cfRule type="cellIs" dxfId="3391" priority="62" operator="equal">
      <formula>"ORA"</formula>
    </cfRule>
    <cfRule type="cellIs" dxfId="3390" priority="63" operator="equal">
      <formula>"GRA"</formula>
    </cfRule>
    <cfRule type="cellIs" dxfId="3389" priority="64" operator="equal">
      <formula>"PUR"</formula>
    </cfRule>
    <cfRule type="cellIs" dxfId="3388" priority="65" operator="equal">
      <formula>"BRO"</formula>
    </cfRule>
    <cfRule type="cellIs" dxfId="3387" priority="66" operator="equal">
      <formula>"YEL"</formula>
    </cfRule>
    <cfRule type="cellIs" dxfId="3386" priority="67" operator="equal">
      <formula>"BLU"</formula>
    </cfRule>
    <cfRule type="cellIs" dxfId="3385" priority="68" operator="equal">
      <formula>"WHI"</formula>
    </cfRule>
    <cfRule type="cellIs" dxfId="3384" priority="69" operator="equal">
      <formula>"GRE"</formula>
    </cfRule>
    <cfRule type="cellIs" dxfId="3383" priority="70" operator="equal">
      <formula>"RED"</formula>
    </cfRule>
    <cfRule type="cellIs" dxfId="3382" priority="71" operator="equal">
      <formula>"BLA"</formula>
    </cfRule>
  </conditionalFormatting>
  <conditionalFormatting sqref="BX3:CA3 CD3:CF3">
    <cfRule type="cellIs" dxfId="3381" priority="76" operator="equal">
      <formula>"y"</formula>
    </cfRule>
  </conditionalFormatting>
  <conditionalFormatting sqref="BZ3:CA3 CD3:CF3">
    <cfRule type="cellIs" dxfId="3380" priority="72" operator="greaterThan">
      <formula>0</formula>
    </cfRule>
  </conditionalFormatting>
  <conditionalFormatting sqref="IC3">
    <cfRule type="cellIs" dxfId="3379" priority="53" stopIfTrue="1" operator="greaterThan">
      <formula>0</formula>
    </cfRule>
  </conditionalFormatting>
  <conditionalFormatting sqref="ID3">
    <cfRule type="cellIs" dxfId="3378" priority="51" stopIfTrue="1" operator="greaterThan">
      <formula>0</formula>
    </cfRule>
  </conditionalFormatting>
  <conditionalFormatting sqref="II3 IE3:IF3">
    <cfRule type="cellIs" dxfId="3377" priority="58" operator="greaterThan">
      <formula>0</formula>
    </cfRule>
  </conditionalFormatting>
  <conditionalFormatting sqref="II3 IF3">
    <cfRule type="cellIs" dxfId="3376" priority="52" stopIfTrue="1" operator="greaterThan">
      <formula>0</formula>
    </cfRule>
  </conditionalFormatting>
  <conditionalFormatting sqref="IG3">
    <cfRule type="cellIs" dxfId="3375" priority="57" operator="greaterThan">
      <formula>0</formula>
    </cfRule>
  </conditionalFormatting>
  <conditionalFormatting sqref="IH3:II3">
    <cfRule type="cellIs" dxfId="3374" priority="56" operator="greaterThan">
      <formula>0</formula>
    </cfRule>
  </conditionalFormatting>
  <conditionalFormatting sqref="IJ3">
    <cfRule type="cellIs" dxfId="3373" priority="55" operator="greaterThan">
      <formula>0</formula>
    </cfRule>
  </conditionalFormatting>
  <conditionalFormatting sqref="IK3">
    <cfRule type="cellIs" dxfId="3372" priority="54" operator="greaterThan">
      <formula>0</formula>
    </cfRule>
  </conditionalFormatting>
  <conditionalFormatting sqref="IF3">
    <cfRule type="cellIs" dxfId="3371" priority="50" stopIfTrue="1" operator="greaterThan">
      <formula>0</formula>
    </cfRule>
  </conditionalFormatting>
  <conditionalFormatting sqref="IC3:IK3">
    <cfRule type="expression" dxfId="3370" priority="59">
      <formula>$IL3&gt;0</formula>
    </cfRule>
  </conditionalFormatting>
  <conditionalFormatting sqref="IM3">
    <cfRule type="cellIs" dxfId="3369" priority="49" operator="equal">
      <formula>0</formula>
    </cfRule>
  </conditionalFormatting>
  <conditionalFormatting sqref="BX3:CA3 CD3:CF3">
    <cfRule type="cellIs" dxfId="3368" priority="37" operator="equal">
      <formula>"y"</formula>
    </cfRule>
    <cfRule type="cellIs" dxfId="3367" priority="38" operator="equal">
      <formula>"PIN"</formula>
    </cfRule>
    <cfRule type="cellIs" dxfId="3366" priority="39" operator="equal">
      <formula>"ORA"</formula>
    </cfRule>
    <cfRule type="cellIs" dxfId="3365" priority="40" operator="equal">
      <formula>"GRA"</formula>
    </cfRule>
    <cfRule type="cellIs" dxfId="3364" priority="41" operator="equal">
      <formula>"PUR"</formula>
    </cfRule>
    <cfRule type="cellIs" dxfId="3363" priority="42" operator="equal">
      <formula>"BRO"</formula>
    </cfRule>
    <cfRule type="cellIs" dxfId="3362" priority="43" operator="equal">
      <formula>"YEL"</formula>
    </cfRule>
    <cfRule type="cellIs" dxfId="3361" priority="44" operator="equal">
      <formula>"BLU"</formula>
    </cfRule>
    <cfRule type="cellIs" dxfId="3360" priority="45" operator="equal">
      <formula>"WHI"</formula>
    </cfRule>
    <cfRule type="cellIs" dxfId="3359" priority="46" operator="equal">
      <formula>"GRE"</formula>
    </cfRule>
    <cfRule type="cellIs" dxfId="3358" priority="47" operator="equal">
      <formula>"RED"</formula>
    </cfRule>
    <cfRule type="cellIs" dxfId="3357"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3356" priority="31" stopIfTrue="1" operator="notEqual">
      <formula>""</formula>
    </cfRule>
  </conditionalFormatting>
  <conditionalFormatting sqref="AZ2:BU2">
    <cfRule type="cellIs" dxfId="3355" priority="19" operator="equal">
      <formula>"PIN"</formula>
    </cfRule>
    <cfRule type="cellIs" dxfId="3354" priority="20" operator="equal">
      <formula>"ORA"</formula>
    </cfRule>
    <cfRule type="cellIs" dxfId="3353" priority="21" operator="equal">
      <formula>"GRA"</formula>
    </cfRule>
    <cfRule type="cellIs" dxfId="3352" priority="22" operator="equal">
      <formula>"PUR"</formula>
    </cfRule>
    <cfRule type="cellIs" dxfId="3351" priority="23" operator="equal">
      <formula>"BRO"</formula>
    </cfRule>
    <cfRule type="cellIs" dxfId="3350" priority="24" operator="equal">
      <formula>"YEL"</formula>
    </cfRule>
    <cfRule type="cellIs" dxfId="3349" priority="25" operator="equal">
      <formula>"BLU"</formula>
    </cfRule>
    <cfRule type="cellIs" dxfId="3348" priority="26" operator="equal">
      <formula>"WHI"</formula>
    </cfRule>
    <cfRule type="cellIs" dxfId="3347" priority="27" operator="equal">
      <formula>"GRE"</formula>
    </cfRule>
    <cfRule type="cellIs" dxfId="3346" priority="28" operator="equal">
      <formula>"RED"</formula>
    </cfRule>
    <cfRule type="cellIs" dxfId="3345" priority="29" operator="equal">
      <formula>"BLA"</formula>
    </cfRule>
  </conditionalFormatting>
  <conditionalFormatting sqref="BV2">
    <cfRule type="cellIs" dxfId="3344" priority="32" operator="equal">
      <formula>"nc"</formula>
    </cfRule>
  </conditionalFormatting>
  <conditionalFormatting sqref="BZ2:CA2 CD2:CF2">
    <cfRule type="cellIs" dxfId="3343" priority="30" operator="greaterThan">
      <formula>0</formula>
    </cfRule>
  </conditionalFormatting>
  <conditionalFormatting sqref="R2 CU2">
    <cfRule type="cellIs" dxfId="3342" priority="18" operator="greaterThan">
      <formula>0</formula>
    </cfRule>
  </conditionalFormatting>
  <conditionalFormatting sqref="T2:AS2 CH2:CS2">
    <cfRule type="cellIs" dxfId="3341" priority="2" stopIfTrue="1" operator="equal">
      <formula>"n"</formula>
    </cfRule>
    <cfRule type="cellIs" dxfId="3340" priority="3" stopIfTrue="1" operator="equal">
      <formula>"y"</formula>
    </cfRule>
    <cfRule type="cellIs" dxfId="3339" priority="4" operator="greaterThan">
      <formula>0</formula>
    </cfRule>
  </conditionalFormatting>
  <conditionalFormatting sqref="AZ2:BB2">
    <cfRule type="expression" dxfId="3338" priority="1">
      <formula>$AT2=0</formula>
    </cfRule>
  </conditionalFormatting>
  <conditionalFormatting sqref="BX2:CA2 CD2:CF2">
    <cfRule type="cellIs" dxfId="3337" priority="5" operator="equal">
      <formula>"y"</formula>
    </cfRule>
    <cfRule type="cellIs" dxfId="3336" priority="7" operator="equal">
      <formula>"PIN"</formula>
    </cfRule>
    <cfRule type="cellIs" dxfId="3335" priority="8" operator="equal">
      <formula>"ORA"</formula>
    </cfRule>
    <cfRule type="cellIs" dxfId="3334" priority="9" operator="equal">
      <formula>"GRA"</formula>
    </cfRule>
    <cfRule type="cellIs" dxfId="3333" priority="10" operator="equal">
      <formula>"PUR"</formula>
    </cfRule>
    <cfRule type="cellIs" dxfId="3332" priority="11" operator="equal">
      <formula>"BRO"</formula>
    </cfRule>
    <cfRule type="cellIs" dxfId="3331" priority="12" operator="equal">
      <formula>"YEL"</formula>
    </cfRule>
    <cfRule type="cellIs" dxfId="3330" priority="13" operator="equal">
      <formula>"BLU"</formula>
    </cfRule>
    <cfRule type="cellIs" dxfId="3329" priority="14" operator="equal">
      <formula>"WHI"</formula>
    </cfRule>
    <cfRule type="cellIs" dxfId="3328" priority="15" operator="equal">
      <formula>"GRE"</formula>
    </cfRule>
    <cfRule type="cellIs" dxfId="3327" priority="16" operator="equal">
      <formula>"RED"</formula>
    </cfRule>
    <cfRule type="cellIs" dxfId="3326" priority="17" operator="equal">
      <formula>"BLA"</formula>
    </cfRule>
  </conditionalFormatting>
  <conditionalFormatting sqref="IC2:IK2">
    <cfRule type="expression" dxfId="3325"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AY/Cayman-Islands-Football" xr:uid="{B8EE16D0-31AB-4322-B7EA-90E3D5689E2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547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547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547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6AEE1-F07E-466F-A855-01EF154B29BD}">
  <sheetPr codeName="Sheet23"/>
  <dimension ref="A1:IY9"/>
  <sheetViews>
    <sheetView zoomScale="70" zoomScaleNormal="70" workbookViewId="0">
      <pane xSplit="5" ySplit="1" topLeftCell="F2" activePane="bottomRight" state="frozen"/>
      <selection pane="topRight" activeCell="F1" sqref="F1"/>
      <selection pane="bottomLeft" activeCell="A2" sqref="A2"/>
      <selection pane="bottomRight" activeCell="I10" sqref="I10"/>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1336</v>
      </c>
      <c r="B2" s="40" t="e" vm="54">
        <v>#VALUE!</v>
      </c>
      <c r="C2" s="41">
        <v>1</v>
      </c>
      <c r="D2" s="42" t="s">
        <v>1337</v>
      </c>
      <c r="E2" s="43" t="s">
        <v>1338</v>
      </c>
      <c r="F2" s="44" t="s">
        <v>163</v>
      </c>
      <c r="G2" s="45">
        <f>COUNTIF($A$1:$A$8324,A2)</f>
        <v>1</v>
      </c>
      <c r="H2" s="46"/>
      <c r="I2" s="47" t="s">
        <v>1339</v>
      </c>
      <c r="J2" s="48" t="str">
        <f>""</f>
        <v/>
      </c>
      <c r="K2" s="49">
        <v>11332000</v>
      </c>
      <c r="L2" s="50">
        <v>10000000</v>
      </c>
      <c r="M2" s="50" t="s">
        <v>1362</v>
      </c>
      <c r="N2" s="51" t="s">
        <v>231</v>
      </c>
      <c r="O2" s="52" t="s">
        <v>1340</v>
      </c>
      <c r="P2" s="53" t="s">
        <v>1341</v>
      </c>
      <c r="Q2" s="54">
        <v>2</v>
      </c>
      <c r="R2" s="55" t="s">
        <v>231</v>
      </c>
      <c r="S2" s="56">
        <v>2</v>
      </c>
      <c r="T2" s="57" t="s">
        <v>164</v>
      </c>
      <c r="U2" s="58" t="s">
        <v>165</v>
      </c>
      <c r="V2" s="58" t="s">
        <v>165</v>
      </c>
      <c r="W2" s="58" t="s">
        <v>165</v>
      </c>
      <c r="X2" s="58" t="s">
        <v>164</v>
      </c>
      <c r="Y2" s="58" t="s">
        <v>164</v>
      </c>
      <c r="Z2" s="58" t="s">
        <v>164</v>
      </c>
      <c r="AA2" s="58" t="s">
        <v>165</v>
      </c>
      <c r="AB2" s="58" t="s">
        <v>165</v>
      </c>
      <c r="AC2" s="58" t="s">
        <v>165</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1Dominican Republic</v>
      </c>
      <c r="AX2" s="61" t="str">
        <f>_xlfn.TEXTJOIN(";",TRUE,AU2:AW2)</f>
        <v>1Dominican Republic</v>
      </c>
      <c r="AY2" s="61" t="s">
        <v>165</v>
      </c>
      <c r="AZ2" s="62"/>
      <c r="BA2" s="62"/>
      <c r="BB2" s="62"/>
      <c r="BC2" s="63"/>
      <c r="BD2" s="64" t="s">
        <v>168</v>
      </c>
      <c r="BE2" s="47"/>
      <c r="BF2" s="64"/>
      <c r="BG2" s="64"/>
      <c r="BH2" s="64"/>
      <c r="BI2" s="64"/>
      <c r="BJ2" s="64"/>
      <c r="BK2" s="47"/>
      <c r="BL2" s="64" t="s">
        <v>159</v>
      </c>
      <c r="BM2" s="64" t="s">
        <v>154</v>
      </c>
      <c r="BN2" s="64" t="s">
        <v>152</v>
      </c>
      <c r="BO2" s="64" t="s">
        <v>153</v>
      </c>
      <c r="BP2" s="64" t="s">
        <v>155</v>
      </c>
      <c r="BQ2" s="64"/>
      <c r="BR2" s="64"/>
      <c r="BS2" s="64"/>
      <c r="BT2" s="64"/>
      <c r="BU2" s="65"/>
      <c r="BV2" s="66" t="s">
        <v>164</v>
      </c>
      <c r="BW2" s="66" t="s">
        <v>174</v>
      </c>
      <c r="BX2" s="47"/>
      <c r="CB2" s="6" t="s">
        <v>138</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"Dominican Republic"</v>
      </c>
      <c r="CU2" s="70" t="str">
        <f>CHAR(34)&amp;"rgn_"&amp;R2&amp;CHAR(34)</f>
        <v>"rgn_North America"</v>
      </c>
      <c r="CV2" s="48" t="str">
        <f>CHAR(34)&amp;D2&amp;CHAR(34)</f>
        <v>"https://i.ibb.co/vdMS6bk/Dominican-Republic-Flag.png"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"startD",</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"largec",</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"Crosse",</v>
      </c>
      <c r="EC2" s="48" t="str">
        <f>IF(V2="y",CHAR(34)&amp;V$1&amp;CHAR(34)&amp;",","")</f>
        <v>"Horizo",</v>
      </c>
      <c r="ED2" s="48" t="str">
        <f>IF(W2="y",CHAR(34)&amp;W$1&amp;CHAR(34)&amp;",","")</f>
        <v>"Vertic",</v>
      </c>
      <c r="EE2" s="48" t="str">
        <f>IF(X2="y",CHAR(34)&amp;X$1&amp;CHAR(34)&amp;",","")</f>
        <v/>
      </c>
      <c r="EF2" s="48" t="str">
        <f>IF(AND(Y2&lt;&gt;"n",Y2&lt;&gt;""),CHAR(34)&amp;Y$1&amp;CHAR(34)&amp;",","")</f>
        <v/>
      </c>
      <c r="EG2" s="48" t="str">
        <f>IF(Z2="y",CHAR(34)&amp;Z$1&amp;CHAR(34)&amp;",","")</f>
        <v/>
      </c>
      <c r="EH2" s="48" t="str">
        <f>IF(AA2="y",CHAR(34)&amp;AA$1&amp;CHAR(34)&amp;",","")</f>
        <v>"Plants",</v>
      </c>
      <c r="EI2" s="48" t="str">
        <f>IF(AB2="y",CHAR(34)&amp;AB$1&amp;CHAR(34)&amp;",","")</f>
        <v>"Texted",</v>
      </c>
      <c r="EJ2" s="48" t="str">
        <f>IF(AC2="y",CHAR(34)&amp;AC$1&amp;CHAR(34)&amp;",","")</f>
        <v>"Weapon",</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["5+Colo","words2","exact2","lets17","startD","year18","largec","2Bands","Crosse","Horizo","Vertic","Plants","Texted","Weapon","Center","tcWHYE","NO_BLA","myrEQ","island","spanis","NoStar"]</v>
      </c>
      <c r="GT2" s="48" t="str">
        <f>IF(BL2&lt;&gt;"",CHAR(34)&amp;"cl_"&amp;BL2&amp;CHAR(34)&amp;",","")</f>
        <v>"cl_WHI",</v>
      </c>
      <c r="GU2" s="48" t="str">
        <f>IF(BM2&lt;&gt;"",CHAR(34)&amp;"cl_"&amp;BM2&amp;CHAR(34)&amp;",","")</f>
        <v>"cl_RED",</v>
      </c>
      <c r="GV2" s="48" t="str">
        <f>IF(BN2&lt;&gt;"",CHAR(34)&amp;"cl_"&amp;BN2&amp;CHAR(34)&amp;",","")</f>
        <v>"cl_BLU",</v>
      </c>
      <c r="GW2" s="48" t="str">
        <f>IF(BO2&lt;&gt;"",CHAR(34)&amp;"cl_"&amp;BO2&amp;CHAR(34)&amp;",","")</f>
        <v>"cl_GRE",</v>
      </c>
      <c r="GX2" s="48" t="str">
        <f>IF(BP2&lt;&gt;"",CHAR(34)&amp;"cl_"&amp;BP2&amp;CHAR(34)&amp;",","")</f>
        <v>"cl_YEL",</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["cl_WHI","cl_RED","cl_BLU","cl_GRE","cl_YEL"]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{couname:"Dominican Republic",year:"1863 ",region:"rgn_North America",Colors:["cl_WHI","cl_RED","cl_BLU","cl_GRE","cl_YEL"],Items:["5+Colo","words2","exact2","lets17","startD","year18","largec","2Bands","Crosse","Horizo","Vertic","Plants","Texted","Weapon","Center","tcWHYE","NO_BLA","myrEQ","island","spanis","NoStar"],Flag:"https://i.ibb.co/vdMS6bk/Dominican-Republic-Flag.png",HDFlag:"https://upload.wikimedia.org/wikipedia/commons/thumb/9/9f/Flag_of_the_Dominican_Republic.svg/2560px-Flag_of_the_Dominican_Republic.svg.png",type:"", describe: "\nThe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 isnew:".", links: "https://en.wikipedia.org/wiki/Flag_of_the_Dominican_Republic"},</v>
      </c>
      <c r="HG2" s="73" t="str">
        <f>"{couname:"&amp;CT2&amp;(IF(HK2&lt;&gt;"",",subtype:"&amp;CHAR(34)&amp;HK2&amp;CHAR(34),""))&amp;",year:"&amp;HJ2&amp;",region:"&amp;CU2&amp;",Colors:"&amp;HC2&amp;",Items:"&amp;GS2&amp;",Flag:"&amp;CV2&amp;",HDFlag:"&amp;CHAR(34)&amp;E2&amp;CHAR(34)&amp;",type:"&amp;GP2&amp;", describe: "&amp;HI2&amp;", links: "&amp;HL2&amp;"},"</f>
        <v>{couname:"Dominican Republic",year:"1863 ",region:"rgn_North America",Colors:["cl_WHI","cl_RED","cl_BLU","cl_GRE","cl_YEL"],Items:["5+Colo","words2","exact2","lets17","startD","year18","largec","2Bands","Crosse","Horizo","Vertic","Plants","Texted","Weapon","Center","tcWHYE","NO_BLA","myrEQ","island","spanis","NoStar"],Flag:"https://i.ibb.co/vdMS6bk/Dominican-Republic-Flag.png",HDFlag:"https://upload.wikimedia.org/wikipedia/commons/thumb/9/9f/Flag_of_the_Dominican_Republic.svg/2560px-Flag_of_the_Dominican_Republic.svg.png",type:"", describe: "\nThe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 links: "https://en.wikipedia.org/wiki/Flag_of_the_Dominican_Republic"},</v>
      </c>
      <c r="HH2" s="48" t="str">
        <f>IF(P2&lt;&gt;"",CHAR(34)&amp;"\n"&amp;P2&amp;CHAR(34),CHAR(34)&amp;CHAR(34))</f>
        <v>"\nThe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v>
      </c>
      <c r="HI2" s="48" t="str">
        <f>IF(J2=0,CHAR(34)&amp;CHAR(34),HH2)</f>
        <v>"\nThe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v>
      </c>
      <c r="HJ2" s="48" t="str">
        <f>CHAR(34)&amp;O2&amp;CHAR(34)</f>
        <v>"1863 "</v>
      </c>
      <c r="HL2" s="48" t="str">
        <f>CHAR(34)&amp;I2&amp;CHAR(34)</f>
        <v>"https://en.wikipedia.org/wiki/Flag_of_the_Dominican_Republic"</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{"couname":"Dominican Republic","year":"1863 ","region":"rgn_North America","Colors":["cl_WHI","cl_RED","cl_BLU","cl_GRE","cl_YEL"],"Items":["5+Colo","words2","exact2","lets17","startD","year18","largec","2Bands","Crosse","Horizo","Vertic","Plants","Texted","Weapon","Center","tcWHYE","NO_BLA","myrEQ","island","spanis","NoStar"],"Flag":"https://i.ibb.co/vdMS6bk/Dominican-Republic-Flag.png","HDFlag":"https://upload.wikimedia.org/wikipedia/commons/thumb/9/9f/Flag_of_the_Dominican_Republic.svg/2560px-Flag_of_the_Dominican_Republic.svg.png","type":"", "describe": "\nThe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 "isnew": ".", "links": "https://en.wikipedia.org/wiki/Flag_of_the_Dominican_Republic"},</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{"couname":"Dominican Republic","year":"1863 ","region":"rgn_North America","Colors":["cl_WHI","cl_RED","cl_BLU","cl_GRE","cl_YEL"],"Items":["5+Colo","words2","exact2","lets17","startD","year18","largec","2Bands","Crosse","Horizo","Vertic","Plants","Texted","Weapon","Center","tcWHYE","NO_BLA","myrEQ","island","spanis","NoStar"],"Flag":"https://i.ibb.co/vdMS6bk/Dominican-Republic-Flag.png","HDFlag":"https://upload.wikimedia.org/wikipedia/commons/thumb/9/9f/Flag_of_the_Dominican_Republic.svg/2560px-Flag_of_the_Dominican_Republic.svg.png","type":"", "describe": "\nThe colours used in the flag have a relevant meaning for the Dominicans. The red symbolizes the blood spilled by the fighters in the war of independence; the blue represents the sky raised above the country and from where God protects the nation and its ideas of progress while the white symbolizes the peace and union of the Dominicans.", "isnew": ".", "links": "https://en.wikipedia.org/wiki/Flag_of_the_Dominican_Republic"},</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165</v>
      </c>
      <c r="IB2" s="6" t="s">
        <v>164</v>
      </c>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http://mkweb.bcgsc.ca/color-summarizer/?url=https://i.ibb.co/vdMS6bk/Dominican-Republic-Flag.png&amp;precision=low&amp;num_clusters=5&amp;text=1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{"url":"http://mkweb.bcgsc.ca/color-summarizer/?url=https://i.ibb.co/vdMS6bk/Dominican-Republic-Flag.png&amp;precision=low&amp;num_clusters=5&amp;text=1","name":"Dominican Republic"},</v>
      </c>
      <c r="IY2" s="48">
        <v>62</v>
      </c>
    </row>
    <row r="3" spans="1:259" s="48" customFormat="1" ht="38.4" customHeight="1" thickBot="1" x14ac:dyDescent="0.35">
      <c r="A3" s="79" t="s">
        <v>1342</v>
      </c>
      <c r="B3" s="40" t="e" vm="55">
        <v>#VALUE!</v>
      </c>
      <c r="C3" s="41">
        <v>2</v>
      </c>
      <c r="D3" s="42" t="s">
        <v>1343</v>
      </c>
      <c r="E3" s="43" t="s">
        <v>1344</v>
      </c>
      <c r="F3" s="44" t="s">
        <v>163</v>
      </c>
      <c r="G3" s="45">
        <f>COUNTIF($A$1:$A$8376,A3)</f>
        <v>1</v>
      </c>
      <c r="H3" s="46"/>
      <c r="I3" s="47" t="s">
        <v>1345</v>
      </c>
      <c r="J3" s="48" t="str">
        <f>""</f>
        <v/>
      </c>
      <c r="K3" s="49"/>
      <c r="L3" s="50"/>
      <c r="M3" s="50"/>
      <c r="N3" s="51" t="s">
        <v>231</v>
      </c>
      <c r="O3" s="52" t="s">
        <v>176</v>
      </c>
      <c r="P3" s="53" t="s">
        <v>211</v>
      </c>
      <c r="Q3" s="54">
        <v>2</v>
      </c>
      <c r="R3" s="55" t="s">
        <v>231</v>
      </c>
      <c r="S3" s="56">
        <v>5</v>
      </c>
      <c r="T3" s="57" t="s">
        <v>164</v>
      </c>
      <c r="U3" s="58" t="s">
        <v>164</v>
      </c>
      <c r="V3" s="58" t="s">
        <v>165</v>
      </c>
      <c r="W3" s="58" t="s">
        <v>164</v>
      </c>
      <c r="X3" s="58" t="s">
        <v>165</v>
      </c>
      <c r="Y3" s="58" t="s">
        <v>165</v>
      </c>
      <c r="Z3" s="58" t="s">
        <v>164</v>
      </c>
      <c r="AA3" s="58" t="s">
        <v>164</v>
      </c>
      <c r="AB3" s="58" t="s">
        <v>165</v>
      </c>
      <c r="AC3" s="58" t="s">
        <v>164</v>
      </c>
      <c r="AD3" s="58" t="s">
        <v>164</v>
      </c>
      <c r="AE3" s="58" t="s">
        <v>164</v>
      </c>
      <c r="AF3" s="59" t="s">
        <v>164</v>
      </c>
      <c r="AG3" s="59" t="s">
        <v>165</v>
      </c>
      <c r="AH3" s="59" t="s">
        <v>164</v>
      </c>
      <c r="AI3" s="59" t="s">
        <v>164</v>
      </c>
      <c r="AJ3" s="59" t="s">
        <v>164</v>
      </c>
      <c r="AK3" s="59" t="s">
        <v>164</v>
      </c>
      <c r="AL3" s="59" t="s">
        <v>164</v>
      </c>
      <c r="AM3" s="59" t="s">
        <v>164</v>
      </c>
      <c r="AN3" s="59" t="s">
        <v>164</v>
      </c>
      <c r="AO3" s="59" t="s">
        <v>165</v>
      </c>
      <c r="AP3" s="59" t="s">
        <v>164</v>
      </c>
      <c r="AQ3" s="59" t="s">
        <v>165</v>
      </c>
      <c r="AR3" s="59" t="s">
        <v>164</v>
      </c>
      <c r="AS3" s="59" t="s">
        <v>164</v>
      </c>
      <c r="AT3" s="60">
        <v>0</v>
      </c>
      <c r="AU3" s="59" t="s">
        <v>166</v>
      </c>
      <c r="AV3" s="59" t="str">
        <f>IF(LEFT(A3,1)="[",LEFT(A3,5)&amp;AU3&amp;A3,"")</f>
        <v>[DOM]Province[DOM] Distrito Nacional</v>
      </c>
      <c r="AW3" s="59" t="str">
        <f>C3&amp;H3&amp;A3</f>
        <v>2[DOM] Distrito Nacional</v>
      </c>
      <c r="AX3" s="61"/>
      <c r="AY3" s="61"/>
      <c r="AZ3" s="62"/>
      <c r="BA3" s="62"/>
      <c r="BB3" s="62"/>
      <c r="BC3" s="63"/>
      <c r="BD3" s="64" t="s">
        <v>155</v>
      </c>
      <c r="BE3" s="47"/>
      <c r="BF3" s="64" t="s">
        <v>155</v>
      </c>
      <c r="BG3" s="64" t="s">
        <v>155</v>
      </c>
      <c r="BH3" s="64" t="s">
        <v>155</v>
      </c>
      <c r="BI3" s="64" t="s">
        <v>154</v>
      </c>
      <c r="BJ3" s="64"/>
      <c r="BK3" s="47"/>
      <c r="BL3" s="64" t="s">
        <v>155</v>
      </c>
      <c r="BM3" s="64" t="s">
        <v>154</v>
      </c>
      <c r="BN3" s="64" t="s">
        <v>159</v>
      </c>
      <c r="BO3" s="64" t="s">
        <v>151</v>
      </c>
      <c r="BP3" s="64" t="s">
        <v>152</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"[DOM] Distrito Nacional"</v>
      </c>
      <c r="CU3" s="70" t="str">
        <f>CHAR(34)&amp;"rgn_"&amp;R3&amp;CHAR(34)</f>
        <v>"rgn_North America"</v>
      </c>
      <c r="CV3" s="48" t="str">
        <f>CHAR(34)&amp;D3&amp;CHAR(34)</f>
        <v>"https://upload.wikimedia.org/wikipedia/commons/thumb/a/a6/Bandera_distrito_nacional.png/640px-Bandera_distrito_nacional.png"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"lets16",</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"startD",</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"Builds",</v>
      </c>
      <c r="EW3" s="48" t="str">
        <f>IF(AP3="y",CHAR(34)&amp;AP$1&amp;CHAR(34)&amp;",","")</f>
        <v/>
      </c>
      <c r="EX3" s="48" t="str">
        <f>IF(AQ3="y",CHAR(34)&amp;AQ$1&amp;CHAR(34)&amp;",","")</f>
        <v>"Crowns",</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"001YEL",</v>
      </c>
      <c r="FR3" s="48" t="str">
        <f>IF(LEN(BG3)=3,CHAR(34)&amp;"002"&amp;BG3&amp;CHAR(34)&amp;",","")</f>
        <v>"002YEL",</v>
      </c>
      <c r="FS3" s="48" t="str">
        <f>IF(LEN(BH3)=3,CHAR(34)&amp;"003"&amp;BH3&amp;CHAR(34)&amp;",","")</f>
        <v>"003YEL",</v>
      </c>
      <c r="FT3" s="48" t="str">
        <f>CHAR(34)&amp;"myr"&amp;BD3&amp;CHAR(34)&amp;","</f>
        <v>"myrYEL",</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"Province"</v>
      </c>
      <c r="GS3" s="48" t="str">
        <f>SUBSTITUTE("["&amp;_xlfn.CONCAT(CW3:GN3)&amp;"]",",]","]")</f>
        <v>["5+Colo","words2","exact2","lets16","startD","allhor","4+Band","Horizo","Circle","Animal","Texted","Unequa","Builds","Crowns","NO_GRE","001YEL","002YEL","003YEL","myrYEL","NoStar"]</v>
      </c>
      <c r="GT3" s="48" t="str">
        <f>IF(BL3&lt;&gt;"",CHAR(34)&amp;"cl_"&amp;BL3&amp;CHAR(34)&amp;",","")</f>
        <v>"cl_YEL",</v>
      </c>
      <c r="GU3" s="48" t="str">
        <f>IF(BM3&lt;&gt;"",CHAR(34)&amp;"cl_"&amp;BM3&amp;CHAR(34)&amp;",","")</f>
        <v>"cl_RED",</v>
      </c>
      <c r="GV3" s="48" t="str">
        <f>IF(BN3&lt;&gt;"",CHAR(34)&amp;"cl_"&amp;BN3&amp;CHAR(34)&amp;",","")</f>
        <v>"cl_WHI",</v>
      </c>
      <c r="GW3" s="48" t="str">
        <f>IF(BO3&lt;&gt;"",CHAR(34)&amp;"cl_"&amp;BO3&amp;CHAR(34)&amp;",","")</f>
        <v>"cl_BLA",</v>
      </c>
      <c r="GX3" s="48" t="str">
        <f>IF(BP3&lt;&gt;"",CHAR(34)&amp;"cl_"&amp;BP3&amp;CHAR(34)&amp;",","")</f>
        <v>"cl_BLU",</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["cl_YEL","cl_RED","cl_WHI","cl_BLA","cl_BLU"]</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{couname:"[DOM] Distrito Nacional",year:"???",region:"rgn_North America",Colors:["cl_YEL","cl_RED","cl_WHI","cl_BLA","cl_BLU"],Items:["5+Colo","words2","exact2","lets16","startD","allhor","4+Band","Horizo","Circle","Animal","Texted","Unequa","Builds","Crowns","NO_GRE","001YEL","002YEL","003YEL","myrYEL","NoStar"],Flag:"https://upload.wikimedia.org/wikipedia/commons/thumb/a/a6/Bandera_distrito_nacional.png/640px-Bandera_distrito_nacional.png",HDFlag:"https://upload.wikimedia.org/wikipedia/commons/a/a6/Bandera_distrito_nacional.png",type:"Province", describe: "\nNot available", isnew:".", links: "https://en.wikipedia.org/wiki/Distrito_Nacional"},</v>
      </c>
      <c r="HG3" s="73" t="str">
        <f>"{couname:"&amp;CT3&amp;(IF(HK3&lt;&gt;"",",subtype:"&amp;CHAR(34)&amp;HK3&amp;CHAR(34),""))&amp;",year:"&amp;HJ3&amp;",region:"&amp;CU3&amp;",Colors:"&amp;HC3&amp;",Items:"&amp;GS3&amp;",Flag:"&amp;CV3&amp;",HDFlag:"&amp;CHAR(34)&amp;E3&amp;CHAR(34)&amp;",type:"&amp;GP3&amp;", describe: "&amp;HI3&amp;", links: "&amp;HL3&amp;"},"</f>
        <v>{couname:"[DOM] Distrito Nacional",year:"???",region:"rgn_North America",Colors:["cl_YEL","cl_RED","cl_WHI","cl_BLA","cl_BLU"],Items:["5+Colo","words2","exact2","lets16","startD","allhor","4+Band","Horizo","Circle","Animal","Texted","Unequa","Builds","Crowns","NO_GRE","001YEL","002YEL","003YEL","myrYEL","NoStar"],Flag:"https://upload.wikimedia.org/wikipedia/commons/thumb/a/a6/Bandera_distrito_nacional.png/640px-Bandera_distrito_nacional.png",HDFlag:"https://upload.wikimedia.org/wikipedia/commons/a/a6/Bandera_distrito_nacional.png",type:"Province", describe: "\nNot available", links: "https://en.wikipedia.org/wiki/Distrito_Nacional"},</v>
      </c>
      <c r="HH3" s="48" t="str">
        <f>IF(P3&lt;&gt;"",CHAR(34)&amp;"\n"&amp;P3&amp;CHAR(34),CHAR(34)&amp;CHAR(34))</f>
        <v>"\nNot available"</v>
      </c>
      <c r="HI3" s="48" t="str">
        <f>IF(J3=0,CHAR(34)&amp;CHAR(34),HH3)</f>
        <v>"\nNot available"</v>
      </c>
      <c r="HJ3" s="48" t="str">
        <f>CHAR(34)&amp;O3&amp;CHAR(34)</f>
        <v>"???"</v>
      </c>
      <c r="HL3" s="48" t="str">
        <f>CHAR(34)&amp;I3&amp;CHAR(34)</f>
        <v>"https://en.wikipedia.org/wiki/Distrito_Nacional"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{"couname":"[DOM] Distrito Nacional","year":"???","region":"rgn_North America","Colors":["cl_YEL","cl_RED","cl_WHI","cl_BLA","cl_BLU"],"Items":["5+Colo","words2","exact2","lets16","startD","allhor","4+Band","Horizo","Circle","Animal","Texted","Unequa","Builds","Crowns","NO_GRE","001YEL","002YEL","003YEL","myrYEL","NoStar"],"Flag":"https://upload.wikimedia.org/wikipedia/commons/thumb/a/a6/Bandera_distrito_nacional.png/640px-Bandera_distrito_nacional.png","HDFlag":"https://upload.wikimedia.org/wikipedia/commons/a/a6/Bandera_distrito_nacional.png","type":"Province", "describe": "\nNot available", "isnew": ".", "links": "https://en.wikipedia.org/wiki/Distrito_Nacional"},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{"couname":"[DOM] Distrito Nacional","year":"???","region":"rgn_North America","Colors":["cl_YEL","cl_RED","cl_WHI","cl_BLA","cl_BLU"],"Items":["5+Colo","words2","exact2","lets16","startD","allhor","4+Band","Horizo","Circle","Animal","Texted","Unequa","Builds","Crowns","NO_GRE","001YEL","002YEL","003YEL","myrYEL","NoStar"],"Flag":"https://upload.wikimedia.org/wikipedia/commons/thumb/a/a6/Bandera_distrito_nacional.png/640px-Bandera_distrito_nacional.png","HDFlag":"https://upload.wikimedia.org/wikipedia/commons/a/a6/Bandera_distrito_nacional.png","type":"Province", "describe": "\nNot available", "isnew": ".", "links": "https://en.wikipedia.org/wiki/Distrito_Nacional"},</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-5</v>
      </c>
      <c r="IN3" s="78" t="str">
        <f>"http://mkweb.bcgsc.ca/color-summarizer/?url="&amp;D3&amp;"&amp;precision=low&amp;num_clusters="&amp;CG3&amp;"&amp;text=1"</f>
        <v>http://mkweb.bcgsc.ca/color-summarizer/?url=https://upload.wikimedia.org/wikipedia/commons/thumb/a/a6/Bandera_distrito_nacional.png/640px-Bandera_distrito_nacional.png&amp;precision=low&amp;num_clusters=5&amp;text=1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{"url":"http://mkweb.bcgsc.ca/color-summarizer/?url=https://upload.wikimedia.org/wikipedia/commons/thumb/a/a6/Bandera_distrito_nacional.png/640px-Bandera_distrito_nacional.png&amp;precision=low&amp;num_clusters=5&amp;text=1","name":"[DOM] Distrito Nacional"},</v>
      </c>
      <c r="IY3" s="48">
        <v>387</v>
      </c>
    </row>
    <row r="4" spans="1:259" s="48" customFormat="1" ht="38.4" customHeight="1" thickBot="1" x14ac:dyDescent="0.35">
      <c r="A4" s="79" t="s">
        <v>1346</v>
      </c>
      <c r="B4" s="40" t="e" vm="56">
        <v>#VALUE!</v>
      </c>
      <c r="C4" s="41">
        <v>2</v>
      </c>
      <c r="D4" s="42" t="s">
        <v>1347</v>
      </c>
      <c r="E4" s="43" t="s">
        <v>1347</v>
      </c>
      <c r="F4" s="44" t="s">
        <v>163</v>
      </c>
      <c r="G4" s="45">
        <f>COUNTIF($A$1:$A$8376,A4)</f>
        <v>1</v>
      </c>
      <c r="H4" s="46"/>
      <c r="I4" s="47" t="s">
        <v>1348</v>
      </c>
      <c r="J4" s="48" t="str">
        <f>""</f>
        <v/>
      </c>
      <c r="K4" s="49"/>
      <c r="L4" s="50"/>
      <c r="M4" s="50"/>
      <c r="N4" s="51" t="s">
        <v>231</v>
      </c>
      <c r="O4" s="52" t="s">
        <v>176</v>
      </c>
      <c r="P4" s="53" t="s">
        <v>211</v>
      </c>
      <c r="Q4" s="54">
        <v>1</v>
      </c>
      <c r="R4" s="55" t="s">
        <v>231</v>
      </c>
      <c r="S4" s="56">
        <v>3</v>
      </c>
      <c r="T4" s="57" t="s">
        <v>164</v>
      </c>
      <c r="U4" s="58" t="s">
        <v>164</v>
      </c>
      <c r="V4" s="58" t="s">
        <v>165</v>
      </c>
      <c r="W4" s="58" t="s">
        <v>164</v>
      </c>
      <c r="X4" s="58" t="s">
        <v>164</v>
      </c>
      <c r="Y4" s="58" t="s">
        <v>164</v>
      </c>
      <c r="Z4" s="58" t="s">
        <v>164</v>
      </c>
      <c r="AA4" s="58" t="s">
        <v>164</v>
      </c>
      <c r="AB4" s="58" t="s">
        <v>164</v>
      </c>
      <c r="AC4" s="58" t="s">
        <v>164</v>
      </c>
      <c r="AD4" s="58" t="s">
        <v>164</v>
      </c>
      <c r="AE4" s="58" t="s">
        <v>164</v>
      </c>
      <c r="AF4" s="59" t="s">
        <v>164</v>
      </c>
      <c r="AG4" s="59" t="s">
        <v>164</v>
      </c>
      <c r="AH4" s="59" t="s">
        <v>164</v>
      </c>
      <c r="AI4" s="59" t="s">
        <v>164</v>
      </c>
      <c r="AJ4" s="59" t="s">
        <v>164</v>
      </c>
      <c r="AK4" s="59" t="s">
        <v>165</v>
      </c>
      <c r="AL4" s="59" t="s">
        <v>164</v>
      </c>
      <c r="AM4" s="59" t="s">
        <v>164</v>
      </c>
      <c r="AN4" s="59" t="s">
        <v>164</v>
      </c>
      <c r="AO4" s="59" t="s">
        <v>164</v>
      </c>
      <c r="AP4" s="59" t="s">
        <v>164</v>
      </c>
      <c r="AQ4" s="59" t="s">
        <v>164</v>
      </c>
      <c r="AR4" s="59" t="s">
        <v>164</v>
      </c>
      <c r="AS4" s="59" t="s">
        <v>164</v>
      </c>
      <c r="AT4" s="60">
        <v>0</v>
      </c>
      <c r="AU4" s="59" t="s">
        <v>166</v>
      </c>
      <c r="AV4" s="59" t="str">
        <f>IF(LEFT(A4,1)="[",LEFT(A4,5)&amp;AU4&amp;A4,"")</f>
        <v>[DOM]Province[DOM] Independencia</v>
      </c>
      <c r="AW4" s="59" t="str">
        <f>C4&amp;H4&amp;A4</f>
        <v>2[DOM] Independencia</v>
      </c>
      <c r="AX4" s="61"/>
      <c r="AY4" s="61"/>
      <c r="AZ4" s="62"/>
      <c r="BA4" s="62"/>
      <c r="BB4" s="62"/>
      <c r="BC4" s="63"/>
      <c r="BD4" s="64" t="s">
        <v>168</v>
      </c>
      <c r="BE4" s="47"/>
      <c r="BF4" s="64" t="s">
        <v>159</v>
      </c>
      <c r="BG4" s="64" t="s">
        <v>154</v>
      </c>
      <c r="BH4" s="64" t="s">
        <v>152</v>
      </c>
      <c r="BI4" s="64"/>
      <c r="BJ4" s="64"/>
      <c r="BK4" s="47"/>
      <c r="BL4" s="64" t="s">
        <v>159</v>
      </c>
      <c r="BM4" s="64" t="s">
        <v>154</v>
      </c>
      <c r="BN4" s="64" t="s">
        <v>152</v>
      </c>
      <c r="BO4" s="64"/>
      <c r="BP4" s="64"/>
      <c r="BQ4" s="64"/>
      <c r="BR4" s="64"/>
      <c r="BS4" s="64"/>
      <c r="BT4" s="64"/>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"[DOM] Independencia"</v>
      </c>
      <c r="CU4" s="70" t="str">
        <f>CHAR(34)&amp;"rgn_"&amp;R4&amp;CHAR(34)</f>
        <v>"rgn_North America"</v>
      </c>
      <c r="CV4" s="48" t="str">
        <f>CHAR(34)&amp;D4&amp;CHAR(34)</f>
        <v>"https://upload.wikimedia.org/wikipedia/commons/3/3e/Bandera_de_la_provincia_Independencia.png"</v>
      </c>
      <c r="CW4" s="48" t="str">
        <f>IF(CH4="y",CHAR(34)&amp;CH$1&amp;CHAR(34)&amp;",","")</f>
        <v/>
      </c>
      <c r="CX4" s="48" t="str">
        <f>IF(CI4="y",CHAR(34)&amp;CI$1&amp;CHAR(34)&amp;",","")</f>
        <v>"3Color",</v>
      </c>
      <c r="CY4" s="48" t="str">
        <f>IF(CJ4="y",CHAR(34)&amp;CJ$1&amp;CHAR(34)&amp;",","")</f>
        <v/>
      </c>
      <c r="CZ4" s="48" t="str">
        <f>IF(CK4="y",CHAR(34)&amp;CK$1&amp;CHAR(34)&amp;",","")</f>
        <v/>
      </c>
      <c r="DA4" s="48" t="str">
        <f>IF(Q4&gt;1,CHAR(34)&amp;"words2"&amp;CHAR(34)&amp;",","")</f>
        <v/>
      </c>
      <c r="DB4" s="48" t="str">
        <f>IF(Q4&gt;2,CHAR(34)&amp;"words3"&amp;CHAR(34)&amp;",","")</f>
        <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"lets13",</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"startI",</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"LUEDHI",</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V4" s="48" t="str">
        <f>IF(IA4&lt;&gt;"",(IF(IA4="y",CHAR(34)&amp;"largec"&amp;CHAR(34)&amp;",",CHAR(34)&amp;"smallc"&amp;CHAR(34)&amp;",")),"")</f>
        <v/>
      </c>
      <c r="DW4" s="48" t="str">
        <f>IF(CL4="y",CHAR(34)&amp;CL$1&amp;CHAR(34)&amp;",","")</f>
        <v/>
      </c>
      <c r="DX4" s="48" t="str">
        <f>IF(CM4="y",CHAR(34)&amp;CM$1&amp;CHAR(34)&amp;",","")</f>
        <v/>
      </c>
      <c r="DY4" s="48" t="str">
        <f>IF(CN4="y",CHAR(34)&amp;CN$1&amp;CHAR(34)&amp;",","")</f>
        <v>"3Bands",</v>
      </c>
      <c r="DZ4" s="48" t="str">
        <f>IF(CO4="y",CHAR(34)&amp;CO$1&amp;CHAR(34)&amp;",","")</f>
        <v/>
      </c>
      <c r="EA4" s="48" t="str">
        <f>IF(T4="y",CHAR(34)&amp;T$1&amp;CHAR(34)&amp;",","")</f>
        <v/>
      </c>
      <c r="EB4" s="48" t="str">
        <f>IF(U4="y",CHAR(34)&amp;U$1&amp;CHAR(34)&amp;",","")</f>
        <v/>
      </c>
      <c r="EC4" s="48" t="str">
        <f>IF(V4="y",CHAR(34)&amp;V$1&amp;CHAR(34)&amp;",","")</f>
        <v>"Horizo",</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
      </c>
      <c r="EQ4" s="48" t="str">
        <f>IF(AJ4="y",CHAR(34)&amp;AJ$1&amp;CHAR(34)&amp;",","")</f>
        <v/>
      </c>
      <c r="ER4" s="48" t="str">
        <f>IF(AK4="y",CHAR(34)&amp;AK$1&amp;CHAR(34)&amp;",","")</f>
        <v>"OnlyBa",</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"001WHI",</v>
      </c>
      <c r="FR4" s="48" t="str">
        <f>IF(LEN(BG4)=3,CHAR(34)&amp;"002"&amp;BG4&amp;CHAR(34)&amp;",","")</f>
        <v>"002RED",</v>
      </c>
      <c r="FS4" s="48" t="str">
        <f>IF(LEN(BH4)=3,CHAR(34)&amp;"003"&amp;BH4&amp;CHAR(34)&amp;",","")</f>
        <v>"003BLU",</v>
      </c>
      <c r="FT4" s="48" t="str">
        <f>CHAR(34)&amp;"myr"&amp;BD4&amp;CHAR(34)&amp;","</f>
        <v>"myrEQ",</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"Province"</v>
      </c>
      <c r="GS4" s="48" t="str">
        <f>SUBSTITUTE("["&amp;_xlfn.CONCAT(CW4:GN4)&amp;"]",",]","]")</f>
        <v>["3Color","lets13","startI","LUEDHI","allhor","3Bands","Horizo","OnlyBa","NO_GRE","NO_YEL","NO_BLA","001WHI","002RED","003BLU","myrEQ","NoStar"]</v>
      </c>
      <c r="GT4" s="48" t="str">
        <f>IF(BL4&lt;&gt;"",CHAR(34)&amp;"cl_"&amp;BL4&amp;CHAR(34)&amp;",","")</f>
        <v>"cl_WHI",</v>
      </c>
      <c r="GU4" s="48" t="str">
        <f>IF(BM4&lt;&gt;"",CHAR(34)&amp;"cl_"&amp;BM4&amp;CHAR(34)&amp;",","")</f>
        <v>"cl_RED",</v>
      </c>
      <c r="GV4" s="48" t="str">
        <f>IF(BN4&lt;&gt;"",CHAR(34)&amp;"cl_"&amp;BN4&amp;CHAR(34)&amp;",","")</f>
        <v>"cl_BLU",</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["cl_WHI","cl_RED","cl_BLU"]</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{couname:"[DOM] Independencia",year:"???",region:"rgn_North America",Colors:["cl_WHI","cl_RED","cl_BLU"],Items:["3Color","lets13","startI","LUEDHI","allhor","3Bands","Horizo","OnlyBa","NO_GRE","NO_YEL","NO_BLA","001WHI","002RED","003BLU","myrEQ","NoStar"],Flag:"https://upload.wikimedia.org/wikipedia/commons/3/3e/Bandera_de_la_provincia_Independencia.png",HDFlag:"https://upload.wikimedia.org/wikipedia/commons/3/3e/Bandera_de_la_provincia_Independencia.png",type:"Province", describe: "\nNot available", isnew:".", links: "https://en.wikipedia.org/wiki/Independencia_Province"},</v>
      </c>
      <c r="HG4" s="73" t="str">
        <f>"{couname:"&amp;CT4&amp;(IF(HK4&lt;&gt;"",",subtype:"&amp;CHAR(34)&amp;HK4&amp;CHAR(34),""))&amp;",year:"&amp;HJ4&amp;",region:"&amp;CU4&amp;",Colors:"&amp;HC4&amp;",Items:"&amp;GS4&amp;",Flag:"&amp;CV4&amp;",HDFlag:"&amp;CHAR(34)&amp;E4&amp;CHAR(34)&amp;",type:"&amp;GP4&amp;", describe: "&amp;HI4&amp;", links: "&amp;HL4&amp;"},"</f>
        <v>{couname:"[DOM] Independencia",year:"???",region:"rgn_North America",Colors:["cl_WHI","cl_RED","cl_BLU"],Items:["3Color","lets13","startI","LUEDHI","allhor","3Bands","Horizo","OnlyBa","NO_GRE","NO_YEL","NO_BLA","001WHI","002RED","003BLU","myrEQ","NoStar"],Flag:"https://upload.wikimedia.org/wikipedia/commons/3/3e/Bandera_de_la_provincia_Independencia.png",HDFlag:"https://upload.wikimedia.org/wikipedia/commons/3/3e/Bandera_de_la_provincia_Independencia.png",type:"Province", describe: "\nNot available", links: "https://en.wikipedia.org/wiki/Independencia_Province"},</v>
      </c>
      <c r="HH4" s="48" t="str">
        <f>IF(P4&lt;&gt;"",CHAR(34)&amp;"\n"&amp;P4&amp;CHAR(34),CHAR(34)&amp;CHAR(34))</f>
        <v>"\nNot available"</v>
      </c>
      <c r="HI4" s="48" t="str">
        <f>IF(J4=0,CHAR(34)&amp;CHAR(34),HH4)</f>
        <v>"\nNot available"</v>
      </c>
      <c r="HJ4" s="48" t="str">
        <f>CHAR(34)&amp;O4&amp;CHAR(34)</f>
        <v>"???"</v>
      </c>
      <c r="HL4" s="48" t="str">
        <f>CHAR(34)&amp;I4&amp;CHAR(34)</f>
        <v>"https://en.wikipedia.org/wiki/Independencia_Province"</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{"couname":"[DOM] Independencia","year":"???","region":"rgn_North America","Colors":["cl_WHI","cl_RED","cl_BLU"],"Items":["3Color","lets13","startI","LUEDHI","allhor","3Bands","Horizo","OnlyBa","NO_GRE","NO_YEL","NO_BLA","001WHI","002RED","003BLU","myrEQ","NoStar"],"Flag":"https://upload.wikimedia.org/wikipedia/commons/3/3e/Bandera_de_la_provincia_Independencia.png","HDFlag":"https://upload.wikimedia.org/wikipedia/commons/3/3e/Bandera_de_la_provincia_Independencia.png","type":"Province", "describe": "\nNot available", "isnew": ".", "links": "https://en.wikipedia.org/wiki/Independencia_Province"},</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{"couname":"[DOM] Independencia","year":"???","region":"rgn_North America","Colors":["cl_WHI","cl_RED","cl_BLU"],"Items":["3Color","lets13","startI","LUEDHI","allhor","3Bands","Horizo","OnlyBa","NO_GRE","NO_YEL","NO_BLA","001WHI","002RED","003BLU","myrEQ","NoStar"],"Flag":"https://upload.wikimedia.org/wikipedia/commons/3/3e/Bandera_de_la_provincia_Independencia.png","HDFlag":"https://upload.wikimedia.org/wikipedia/commons/3/3e/Bandera_de_la_provincia_Independencia.png","type":"Province", "describe": "\nNot available", "isnew": ".", "links": "https://en.wikipedia.org/wiki/Independencia_Province"},</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SUM(IC4:IK4)</f>
        <v>0</v>
      </c>
      <c r="IM4" s="45">
        <f>COUNTIF(IC4:IK4,"&gt;0")-CG4</f>
        <v>-3</v>
      </c>
      <c r="IN4" s="78" t="str">
        <f>"http://mkweb.bcgsc.ca/color-summarizer/?url="&amp;D4&amp;"&amp;precision=low&amp;num_clusters="&amp;CG4&amp;"&amp;text=1"</f>
        <v>http://mkweb.bcgsc.ca/color-summarizer/?url=https://upload.wikimedia.org/wikipedia/commons/3/3e/Bandera_de_la_provincia_Independencia.png&amp;precision=low&amp;num_clusters=3&amp;text=1</v>
      </c>
      <c r="IO4" s="48" t="str">
        <f>IF(HP4&lt;&gt;"",CHAR(34)&amp;"black"&amp;CHAR(34),"")</f>
        <v/>
      </c>
      <c r="IP4" s="48" t="str">
        <f>IF(HQ4&lt;&gt;"",CHAR(34)&amp;"blue"&amp;CHAR(34),"")</f>
        <v>"blue"</v>
      </c>
      <c r="IQ4" s="48" t="str">
        <f>IF(HR4&lt;&gt;"",CHAR(34)&amp;"green"&amp;CHAR(34),"")</f>
        <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{"url":"http://mkweb.bcgsc.ca/color-summarizer/?url=https://upload.wikimedia.org/wikipedia/commons/3/3e/Bandera_de_la_provincia_Independencia.png&amp;precision=low&amp;num_clusters=3&amp;text=1","name":"[DOM] Independencia"},</v>
      </c>
      <c r="IY4" s="48">
        <v>388</v>
      </c>
    </row>
    <row r="5" spans="1:259" s="48" customFormat="1" ht="38.4" customHeight="1" thickBot="1" x14ac:dyDescent="0.35">
      <c r="A5" s="79" t="s">
        <v>1349</v>
      </c>
      <c r="B5" s="40" t="e" vm="57">
        <v>#VALUE!</v>
      </c>
      <c r="C5" s="41">
        <v>2</v>
      </c>
      <c r="D5" s="42" t="s">
        <v>1350</v>
      </c>
      <c r="E5" s="43" t="s">
        <v>1351</v>
      </c>
      <c r="F5" s="44" t="s">
        <v>163</v>
      </c>
      <c r="G5" s="45">
        <f>COUNTIF($A$1:$A$8376,A5)</f>
        <v>1</v>
      </c>
      <c r="H5" s="46"/>
      <c r="I5" s="47" t="s">
        <v>1352</v>
      </c>
      <c r="J5" s="48" t="str">
        <f>""</f>
        <v/>
      </c>
      <c r="K5" s="49"/>
      <c r="L5" s="50"/>
      <c r="M5" s="50"/>
      <c r="N5" s="51" t="s">
        <v>231</v>
      </c>
      <c r="O5" s="52" t="s">
        <v>176</v>
      </c>
      <c r="P5" s="53" t="s">
        <v>1353</v>
      </c>
      <c r="Q5" s="54">
        <v>2</v>
      </c>
      <c r="R5" s="55" t="s">
        <v>231</v>
      </c>
      <c r="S5" s="56">
        <v>3</v>
      </c>
      <c r="T5" s="57" t="s">
        <v>164</v>
      </c>
      <c r="U5" s="58" t="s">
        <v>164</v>
      </c>
      <c r="V5" s="58" t="s">
        <v>165</v>
      </c>
      <c r="W5" s="58" t="s">
        <v>164</v>
      </c>
      <c r="X5" s="58" t="s">
        <v>164</v>
      </c>
      <c r="Y5" s="58" t="s">
        <v>164</v>
      </c>
      <c r="Z5" s="58" t="s">
        <v>164</v>
      </c>
      <c r="AA5" s="58" t="s">
        <v>164</v>
      </c>
      <c r="AB5" s="58" t="s">
        <v>164</v>
      </c>
      <c r="AC5" s="58" t="s">
        <v>164</v>
      </c>
      <c r="AD5" s="58" t="s">
        <v>164</v>
      </c>
      <c r="AE5" s="58" t="s">
        <v>164</v>
      </c>
      <c r="AF5" s="59" t="s">
        <v>164</v>
      </c>
      <c r="AG5" s="59" t="s">
        <v>164</v>
      </c>
      <c r="AH5" s="59" t="s">
        <v>164</v>
      </c>
      <c r="AI5" s="59" t="s">
        <v>164</v>
      </c>
      <c r="AJ5" s="59" t="s">
        <v>164</v>
      </c>
      <c r="AK5" s="59" t="s">
        <v>165</v>
      </c>
      <c r="AL5" s="59" t="s">
        <v>164</v>
      </c>
      <c r="AM5" s="59" t="s">
        <v>164</v>
      </c>
      <c r="AN5" s="59" t="s">
        <v>164</v>
      </c>
      <c r="AO5" s="59" t="s">
        <v>164</v>
      </c>
      <c r="AP5" s="59" t="s">
        <v>164</v>
      </c>
      <c r="AQ5" s="59" t="s">
        <v>164</v>
      </c>
      <c r="AR5" s="59" t="s">
        <v>164</v>
      </c>
      <c r="AS5" s="59" t="s">
        <v>164</v>
      </c>
      <c r="AT5" s="60">
        <v>0</v>
      </c>
      <c r="AU5" s="59" t="s">
        <v>166</v>
      </c>
      <c r="AV5" s="59" t="str">
        <f>IF(LEFT(A5,1)="[",LEFT(A5,5)&amp;AU5&amp;A5,"")</f>
        <v>[DOM]Province[DOM] Monseñor Nouel</v>
      </c>
      <c r="AW5" s="59" t="str">
        <f>C5&amp;H5&amp;A5</f>
        <v>2[DOM] Monseñor Nouel</v>
      </c>
      <c r="AX5" s="61"/>
      <c r="AY5" s="61"/>
      <c r="AZ5" s="62"/>
      <c r="BA5" s="62"/>
      <c r="BB5" s="62"/>
      <c r="BC5" s="63"/>
      <c r="BD5" s="64" t="s">
        <v>168</v>
      </c>
      <c r="BE5" s="47"/>
      <c r="BF5" s="64" t="s">
        <v>152</v>
      </c>
      <c r="BG5" s="64" t="s">
        <v>159</v>
      </c>
      <c r="BH5" s="64" t="s">
        <v>153</v>
      </c>
      <c r="BI5" s="64"/>
      <c r="BJ5" s="64"/>
      <c r="BK5" s="47"/>
      <c r="BL5" s="64" t="s">
        <v>152</v>
      </c>
      <c r="BM5" s="64" t="s">
        <v>159</v>
      </c>
      <c r="BN5" s="64" t="s">
        <v>153</v>
      </c>
      <c r="BO5" s="64"/>
      <c r="BP5" s="64"/>
      <c r="BQ5" s="64"/>
      <c r="BR5" s="64"/>
      <c r="BS5" s="64"/>
      <c r="BT5" s="64"/>
      <c r="BU5" s="65"/>
      <c r="BV5" s="66"/>
      <c r="BW5" s="66">
        <v>0</v>
      </c>
      <c r="BX5" s="47"/>
      <c r="CB5" s="6"/>
      <c r="CC5" s="6"/>
      <c r="CD5" s="67">
        <v>0</v>
      </c>
      <c r="CE5" s="67">
        <v>0</v>
      </c>
      <c r="CF5" s="67" t="e">
        <v>#REF!</v>
      </c>
      <c r="CG5" s="68" cm="1">
        <f t="array" ref="CG5">SUMPRODUCT(--(LEN(TRIM(BL5:BT5))&gt;0))</f>
        <v>3</v>
      </c>
      <c r="CH5" s="59" t="str">
        <f>IF(CG5=2,"y","n")</f>
        <v>n</v>
      </c>
      <c r="CI5" s="59" t="str">
        <f>IF(CG5=3,"y","n")</f>
        <v>y</v>
      </c>
      <c r="CJ5" s="59" t="str">
        <f>IF(CG5=4,"y","n")</f>
        <v>n</v>
      </c>
      <c r="CK5" s="59" t="str">
        <f>IF(CG5&gt;4,"y","n")</f>
        <v>n</v>
      </c>
      <c r="CL5" s="59" t="str">
        <f>IF(S5=0,"y","n")</f>
        <v>n</v>
      </c>
      <c r="CM5" s="59" t="str">
        <f>IF(S5=2,"y","n")</f>
        <v>n</v>
      </c>
      <c r="CN5" s="59" t="str">
        <f>IF(S5=3,"y","n")</f>
        <v>y</v>
      </c>
      <c r="CO5" s="59" t="str">
        <f>IF(S5&gt;=4,"y","n")</f>
        <v>n</v>
      </c>
      <c r="CP5" s="59" t="str">
        <f>IF(AT5=0,"y","n")</f>
        <v>y</v>
      </c>
      <c r="CQ5" s="59" t="str">
        <f>IF(AT5=1,"y","n")</f>
        <v>n</v>
      </c>
      <c r="CR5" s="59" t="str">
        <f>IF(AT5=2,"y","n")</f>
        <v>n</v>
      </c>
      <c r="CS5" s="59" t="str">
        <f>IF(AT5&gt;=3,"y","n")</f>
        <v>n</v>
      </c>
      <c r="CT5" s="69" t="str">
        <f>CHAR(34)&amp;A5&amp;CHAR(34)</f>
        <v>"[DOM] Monseñor Nouel"</v>
      </c>
      <c r="CU5" s="70" t="str">
        <f>CHAR(34)&amp;"rgn_"&amp;R5&amp;CHAR(34)</f>
        <v>"rgn_North America"</v>
      </c>
      <c r="CV5" s="48" t="str">
        <f>CHAR(34)&amp;D5&amp;CHAR(34)</f>
        <v>"https://upload.wikimedia.org/wikipedia/commons/thumb/4/4a/Bandera_de_la_Provincia_Monse%C3%B1or_Nouel.svg/150px-Bandera_de_la_Provincia_Monse%C3%B1or_Nouel.svg.png"</v>
      </c>
      <c r="CW5" s="48" t="str">
        <f>IF(CH5="y",CHAR(34)&amp;CH$1&amp;CHAR(34)&amp;",","")</f>
        <v/>
      </c>
      <c r="CX5" s="48" t="str">
        <f>IF(CI5="y",CHAR(34)&amp;CI$1&amp;CHAR(34)&amp;",","")</f>
        <v>"3Color",</v>
      </c>
      <c r="CY5" s="48" t="str">
        <f>IF(CJ5="y",CHAR(34)&amp;CJ$1&amp;CHAR(34)&amp;",","")</f>
        <v/>
      </c>
      <c r="CZ5" s="48" t="str">
        <f>IF(CK5="y",CHAR(34)&amp;CK$1&amp;CHAR(34)&amp;",","")</f>
        <v/>
      </c>
      <c r="DA5" s="48" t="str">
        <f>IF(Q5&gt;1,CHAR(34)&amp;"words2"&amp;CHAR(34)&amp;",","")</f>
        <v>"words2",</v>
      </c>
      <c r="DB5" s="48" t="str">
        <f>IF(Q5&gt;2,CHAR(34)&amp;"words3"&amp;CHAR(34)&amp;",","")</f>
        <v/>
      </c>
      <c r="DC5" s="48" t="str">
        <f>IF(Q5=2,CHAR(34)&amp;"exact2"&amp;CHAR(34)&amp;",","")</f>
        <v>"exact2",</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"lets13",</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"startM",</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"LUREHI",</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V5" s="48" t="str">
        <f>IF(IA5&lt;&gt;"",(IF(IA5="y",CHAR(34)&amp;"largec"&amp;CHAR(34)&amp;",",CHAR(34)&amp;"smallc"&amp;CHAR(34)&amp;",")),"")</f>
        <v/>
      </c>
      <c r="DW5" s="48" t="str">
        <f>IF(CL5="y",CHAR(34)&amp;CL$1&amp;CHAR(34)&amp;",","")</f>
        <v/>
      </c>
      <c r="DX5" s="48" t="str">
        <f>IF(CM5="y",CHAR(34)&amp;CM$1&amp;CHAR(34)&amp;",","")</f>
        <v/>
      </c>
      <c r="DY5" s="48" t="str">
        <f>IF(CN5="y",CHAR(34)&amp;CN$1&amp;CHAR(34)&amp;",","")</f>
        <v>"3Bands",</v>
      </c>
      <c r="DZ5" s="48" t="str">
        <f>IF(CO5="y",CHAR(34)&amp;CO$1&amp;CHAR(34)&amp;",","")</f>
        <v/>
      </c>
      <c r="EA5" s="48" t="str">
        <f>IF(T5="y",CHAR(34)&amp;T$1&amp;CHAR(34)&amp;",","")</f>
        <v/>
      </c>
      <c r="EB5" s="48" t="str">
        <f>IF(U5="y",CHAR(34)&amp;U$1&amp;CHAR(34)&amp;",","")</f>
        <v/>
      </c>
      <c r="EC5" s="48" t="str">
        <f>IF(V5="y",CHAR(34)&amp;V$1&amp;CHAR(34)&amp;",","")</f>
        <v>"Horizo",</v>
      </c>
      <c r="ED5" s="48" t="str">
        <f>IF(W5="y",CHAR(34)&amp;W$1&amp;CHAR(34)&amp;",","")</f>
        <v/>
      </c>
      <c r="EE5" s="48" t="str">
        <f>IF(X5="y",CHAR(34)&amp;X$1&amp;CHAR(34)&amp;",","")</f>
        <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
      </c>
      <c r="EO5" s="48" t="str">
        <f>IF(AH5="y",CHAR(34)&amp;AH$1&amp;CHAR(34)&amp;",","")</f>
        <v/>
      </c>
      <c r="EP5" s="48" t="str">
        <f>IF(AI5="y",CHAR(34)&amp;AI$1&amp;CHAR(34)&amp;",","")</f>
        <v/>
      </c>
      <c r="EQ5" s="48" t="str">
        <f>IF(AJ5="y",CHAR(34)&amp;AJ$1&amp;CHAR(34)&amp;",","")</f>
        <v/>
      </c>
      <c r="ER5" s="48" t="str">
        <f>IF(AK5="y",CHAR(34)&amp;AK$1&amp;CHAR(34)&amp;",","")</f>
        <v>"OnlyBa",</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"NO_RED",</v>
      </c>
      <c r="FH5" s="48" t="str">
        <f>IF(COUNTIF(BL5:BS5,"GRE")=0,CHAR(34)&amp;"NO_GRE"&amp;CHAR(34)&amp;",", "")</f>
        <v/>
      </c>
      <c r="FI5" s="48" t="str">
        <f>IF(COUNTIF(BL5:BT5,"YEL")=0,CHAR(34)&amp;"NO_YEL"&amp;CHAR(34)&amp;",", "")</f>
        <v>"NO_YEL",</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"001BLU",</v>
      </c>
      <c r="FR5" s="48" t="str">
        <f>IF(LEN(BG5)=3,CHAR(34)&amp;"002"&amp;BG5&amp;CHAR(34)&amp;",","")</f>
        <v>"002WHI",</v>
      </c>
      <c r="FS5" s="48" t="str">
        <f>IF(LEN(BH5)=3,CHAR(34)&amp;"003"&amp;BH5&amp;CHAR(34)&amp;",","")</f>
        <v>"003GRE",</v>
      </c>
      <c r="FT5" s="48" t="str">
        <f>CHAR(34)&amp;"myr"&amp;BD5&amp;CHAR(34)&amp;","</f>
        <v>"myrEQ",</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"Province"</v>
      </c>
      <c r="GS5" s="48" t="str">
        <f>SUBSTITUTE("["&amp;_xlfn.CONCAT(CW5:GN5)&amp;"]",",]","]")</f>
        <v>["3Color","words2","exact2","lets13","startM","LUREHI","allhor","3Bands","Horizo","OnlyBa","NO_RED","NO_YEL","NO_BLA","001BLU","002WHI","003GRE","myrEQ","NoStar"]</v>
      </c>
      <c r="GT5" s="48" t="str">
        <f>IF(BL5&lt;&gt;"",CHAR(34)&amp;"cl_"&amp;BL5&amp;CHAR(34)&amp;",","")</f>
        <v>"cl_BLU",</v>
      </c>
      <c r="GU5" s="48" t="str">
        <f>IF(BM5&lt;&gt;"",CHAR(34)&amp;"cl_"&amp;BM5&amp;CHAR(34)&amp;",","")</f>
        <v>"cl_WHI",</v>
      </c>
      <c r="GV5" s="48" t="str">
        <f>IF(BN5&lt;&gt;"",CHAR(34)&amp;"cl_"&amp;BN5&amp;CHAR(34)&amp;",","")</f>
        <v>"cl_GRE",</v>
      </c>
      <c r="GW5" s="48" t="str">
        <f>IF(BO5&lt;&gt;"",CHAR(34)&amp;"cl_"&amp;BO5&amp;CHAR(34)&amp;",","")</f>
        <v/>
      </c>
      <c r="GX5" s="48" t="str">
        <f>IF(BP5&lt;&gt;"",CHAR(34)&amp;"cl_"&amp;BP5&amp;CHAR(34)&amp;",","")</f>
        <v/>
      </c>
      <c r="GY5" s="48" t="str">
        <f>IF(BQ5&lt;&gt;"",CHAR(34)&amp;"cl_"&amp;BQ5&amp;CHAR(34)&amp;",","")</f>
        <v/>
      </c>
      <c r="GZ5" s="48" t="str">
        <f>IF(BR5&lt;&gt;"",CHAR(34)&amp;"cl_"&amp;BR5&amp;CHAR(34)&amp;",","")</f>
        <v/>
      </c>
      <c r="HA5" s="48" t="str">
        <f>IF(BS5&lt;&gt;"",CHAR(34)&amp;"cl_"&amp;BS5&amp;CHAR(34)&amp;",","")</f>
        <v/>
      </c>
      <c r="HB5" s="48" t="str">
        <f>IF(BT5&lt;&gt;"",CHAR(34)&amp;"cl_"&amp;BT5&amp;CHAR(34)&amp;",","")</f>
        <v/>
      </c>
      <c r="HC5" s="48" t="str">
        <f>SUBSTITUTE("["&amp;_xlfn.CONCAT(GT5:HB5)&amp;"]",",]","]")</f>
        <v>["cl_BLU","cl_WHI","cl_GRE"]</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{couname:"[DOM] Monseñor Nouel",year:"???",region:"rgn_North America",Colors:["cl_BLU","cl_WHI","cl_GRE"],Items:["3Color","words2","exact2","lets13","startM","LUREHI","allhor","3Bands","Horizo","OnlyBa","NO_RED","NO_YEL","NO_BLA","001BLU","002WHI","003GRE","myrEQ","NoStar"],Flag:"https://upload.wikimedia.org/wikipedia/commons/thumb/4/4a/Bandera_de_la_Provincia_Monse%C3%B1or_Nouel.svg/150px-Bandera_de_la_Provincia_Monse%C3%B1or_Nouel.svg.png",HDFlag:"https://upload.wikimedia.org/wikipedia/commons/thumb/4/4a/Bandera_de_la_Provincia_Monse%C3%B1or_Nouel.svg/2560px-Bandera_de_la_Provincia_Monse%C3%B1or_Nouel.svg.png",type:"Province", describe: "\nThe province is named after Monseñor Dr. Adolfo Alejandro Nouel y Bobadilla (1862-1937), an Archbishop of Santo Domingo who was briefly President of the Republic from 1912 to 1913.", isnew:".", links: "https://en.wikipedia.org/wiki/Monseñor_Nouel_Province"},</v>
      </c>
      <c r="HG5" s="73" t="str">
        <f>"{couname:"&amp;CT5&amp;(IF(HK5&lt;&gt;"",",subtype:"&amp;CHAR(34)&amp;HK5&amp;CHAR(34),""))&amp;",year:"&amp;HJ5&amp;",region:"&amp;CU5&amp;",Colors:"&amp;HC5&amp;",Items:"&amp;GS5&amp;",Flag:"&amp;CV5&amp;",HDFlag:"&amp;CHAR(34)&amp;E5&amp;CHAR(34)&amp;",type:"&amp;GP5&amp;", describe: "&amp;HI5&amp;", links: "&amp;HL5&amp;"},"</f>
        <v>{couname:"[DOM] Monseñor Nouel",year:"???",region:"rgn_North America",Colors:["cl_BLU","cl_WHI","cl_GRE"],Items:["3Color","words2","exact2","lets13","startM","LUREHI","allhor","3Bands","Horizo","OnlyBa","NO_RED","NO_YEL","NO_BLA","001BLU","002WHI","003GRE","myrEQ","NoStar"],Flag:"https://upload.wikimedia.org/wikipedia/commons/thumb/4/4a/Bandera_de_la_Provincia_Monse%C3%B1or_Nouel.svg/150px-Bandera_de_la_Provincia_Monse%C3%B1or_Nouel.svg.png",HDFlag:"https://upload.wikimedia.org/wikipedia/commons/thumb/4/4a/Bandera_de_la_Provincia_Monse%C3%B1or_Nouel.svg/2560px-Bandera_de_la_Provincia_Monse%C3%B1or_Nouel.svg.png",type:"Province", describe: "\nThe province is named after Monseñor Dr. Adolfo Alejandro Nouel y Bobadilla (1862-1937), an Archbishop of Santo Domingo who was briefly President of the Republic from 1912 to 1913.", links: "https://en.wikipedia.org/wiki/Monseñor_Nouel_Province"},</v>
      </c>
      <c r="HH5" s="48" t="str">
        <f>IF(P5&lt;&gt;"",CHAR(34)&amp;"\n"&amp;P5&amp;CHAR(34),CHAR(34)&amp;CHAR(34))</f>
        <v>"\nThe province is named after Monseñor Dr. Adolfo Alejandro Nouel y Bobadilla (1862-1937), an Archbishop of Santo Domingo who was briefly President of the Republic from 1912 to 1913."</v>
      </c>
      <c r="HI5" s="48" t="str">
        <f>IF(J5=0,CHAR(34)&amp;CHAR(34),HH5)</f>
        <v>"\nThe province is named after Monseñor Dr. Adolfo Alejandro Nouel y Bobadilla (1862-1937), an Archbishop of Santo Domingo who was briefly President of the Republic from 1912 to 1913."</v>
      </c>
      <c r="HJ5" s="48" t="str">
        <f>CHAR(34)&amp;O5&amp;CHAR(34)</f>
        <v>"???"</v>
      </c>
      <c r="HL5" s="48" t="str">
        <f>CHAR(34)&amp;I5&amp;CHAR(34)</f>
        <v>"https://en.wikipedia.org/wiki/Monseñor_Nouel_Province"</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{"couname":"[DOM] Monseñor Nouel","year":"???","region":"rgn_North America","Colors":["cl_BLU","cl_WHI","cl_GRE"],"Items":["3Color","words2","exact2","lets13","startM","LUREHI","allhor","3Bands","Horizo","OnlyBa","NO_RED","NO_YEL","NO_BLA","001BLU","002WHI","003GRE","myrEQ","NoStar"],"Flag":"https://upload.wikimedia.org/wikipedia/commons/thumb/4/4a/Bandera_de_la_Provincia_Monse%C3%B1or_Nouel.svg/150px-Bandera_de_la_Provincia_Monse%C3%B1or_Nouel.svg.png","HDFlag":"https://upload.wikimedia.org/wikipedia/commons/thumb/4/4a/Bandera_de_la_Provincia_Monse%C3%B1or_Nouel.svg/2560px-Bandera_de_la_Provincia_Monse%C3%B1or_Nouel.svg.png","type":"Province", "describe": "\nThe province is named after Monseñor Dr. Adolfo Alejandro Nouel y Bobadilla (1862-1937), an Archbishop of Santo Domingo who was briefly President of the Republic from 1912 to 1913.", "isnew": ".", "links": "https://en.wikipedia.org/wiki/Monseñor_Nouel_Province"},</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{"couname":"[DOM] Monseñor Nouel","year":"???","region":"rgn_North America","Colors":["cl_BLU","cl_WHI","cl_GRE"],"Items":["3Color","words2","exact2","lets13","startM","LUREHI","allhor","3Bands","Horizo","OnlyBa","NO_RED","NO_YEL","NO_BLA","001BLU","002WHI","003GRE","myrEQ","NoStar"],"Flag":"https://upload.wikimedia.org/wikipedia/commons/thumb/4/4a/Bandera_de_la_Provincia_Monse%C3%B1or_Nouel.svg/150px-Bandera_de_la_Provincia_Monse%C3%B1or_Nouel.svg.png","HDFlag":"https://upload.wikimedia.org/wikipedia/commons/thumb/4/4a/Bandera_de_la_Provincia_Monse%C3%B1or_Nouel.svg/2560px-Bandera_de_la_Provincia_Monse%C3%B1or_Nouel.svg.png","type":"Province", "describe": "\nThe province is named after Monseñor Dr. Adolfo Alejandro Nouel y Bobadilla (1862-1937), an Archbishop of Santo Domingo who was briefly President of the Republic from 1912 to 1913.", "isnew": ".", "links": "https://en.wikipedia.org/wiki/Monseñor_Nouel_Province"},</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SUM(IC5:IK5)</f>
        <v>0</v>
      </c>
      <c r="IM5" s="45">
        <f>COUNTIF(IC5:IK5,"&gt;0")-CG5</f>
        <v>-3</v>
      </c>
      <c r="IN5" s="78" t="str">
        <f>"http://mkweb.bcgsc.ca/color-summarizer/?url="&amp;D5&amp;"&amp;precision=low&amp;num_clusters="&amp;CG5&amp;"&amp;text=1"</f>
        <v>http://mkweb.bcgsc.ca/color-summarizer/?url=https://upload.wikimedia.org/wikipedia/commons/thumb/4/4a/Bandera_de_la_Provincia_Monse%C3%B1or_Nouel.svg/150px-Bandera_de_la_Provincia_Monse%C3%B1or_Nouel.svg.png&amp;precision=low&amp;num_clusters=3&amp;text=1</v>
      </c>
      <c r="IO5" s="48" t="str">
        <f>IF(HP5&lt;&gt;"",CHAR(34)&amp;"black"&amp;CHAR(34),"")</f>
        <v/>
      </c>
      <c r="IP5" s="48" t="str">
        <f>IF(HQ5&lt;&gt;"",CHAR(34)&amp;"blue"&amp;CHAR(34),"")</f>
        <v>"blue"</v>
      </c>
      <c r="IQ5" s="48" t="str">
        <f>IF(HR5&lt;&gt;"",CHAR(34)&amp;"green"&amp;CHAR(34),"")</f>
        <v>"green"</v>
      </c>
      <c r="IR5" s="48" t="str">
        <f>IF(HS5&lt;&gt;"",CHAR(34)&amp;"red"&amp;CHAR(34),"")</f>
        <v/>
      </c>
      <c r="IS5" s="48" t="str">
        <f>IF(HT5&lt;&gt;"",CHAR(34)&amp;"yellow"&amp;CHAR(34),"")</f>
        <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{"url":"http://mkweb.bcgsc.ca/color-summarizer/?url=https://upload.wikimedia.org/wikipedia/commons/thumb/4/4a/Bandera_de_la_Provincia_Monse%C3%B1or_Nouel.svg/150px-Bandera_de_la_Provincia_Monse%C3%B1or_Nouel.svg.png&amp;precision=low&amp;num_clusters=3&amp;text=1","name":"[DOM] Monseñor Nouel"},</v>
      </c>
      <c r="IY5" s="48">
        <v>389</v>
      </c>
    </row>
    <row r="6" spans="1:259" s="48" customFormat="1" ht="38.4" customHeight="1" thickBot="1" x14ac:dyDescent="0.35">
      <c r="A6" s="79" t="s">
        <v>1354</v>
      </c>
      <c r="B6" s="40" t="e" vm="58">
        <v>#VALUE!</v>
      </c>
      <c r="C6" s="41">
        <v>2</v>
      </c>
      <c r="D6" s="42" t="s">
        <v>1355</v>
      </c>
      <c r="E6" s="43" t="s">
        <v>1356</v>
      </c>
      <c r="F6" s="44" t="s">
        <v>163</v>
      </c>
      <c r="G6" s="45">
        <f>COUNTIF($A$1:$A$8376,A6)</f>
        <v>1</v>
      </c>
      <c r="H6" s="46"/>
      <c r="I6" s="47" t="s">
        <v>1357</v>
      </c>
      <c r="J6" s="48" t="str">
        <f>""</f>
        <v/>
      </c>
      <c r="K6" s="49"/>
      <c r="L6" s="50"/>
      <c r="M6" s="50"/>
      <c r="N6" s="51" t="s">
        <v>231</v>
      </c>
      <c r="O6" s="52" t="s">
        <v>176</v>
      </c>
      <c r="P6" s="53" t="s">
        <v>211</v>
      </c>
      <c r="Q6" s="54">
        <v>2</v>
      </c>
      <c r="R6" s="55" t="s">
        <v>231</v>
      </c>
      <c r="S6" s="56">
        <v>3</v>
      </c>
      <c r="T6" s="57" t="s">
        <v>164</v>
      </c>
      <c r="U6" s="58" t="s">
        <v>164</v>
      </c>
      <c r="V6" s="58" t="s">
        <v>165</v>
      </c>
      <c r="W6" s="58" t="s">
        <v>164</v>
      </c>
      <c r="X6" s="58" t="s">
        <v>165</v>
      </c>
      <c r="Y6" s="58" t="s">
        <v>164</v>
      </c>
      <c r="Z6" s="58" t="s">
        <v>164</v>
      </c>
      <c r="AA6" s="58" t="s">
        <v>165</v>
      </c>
      <c r="AB6" s="58" t="s">
        <v>165</v>
      </c>
      <c r="AC6" s="58" t="s">
        <v>164</v>
      </c>
      <c r="AD6" s="58" t="s">
        <v>165</v>
      </c>
      <c r="AE6" s="58" t="s">
        <v>164</v>
      </c>
      <c r="AF6" s="59" t="s">
        <v>164</v>
      </c>
      <c r="AG6" s="59" t="s">
        <v>165</v>
      </c>
      <c r="AH6" s="59" t="s">
        <v>164</v>
      </c>
      <c r="AI6" s="59" t="s">
        <v>164</v>
      </c>
      <c r="AJ6" s="59" t="s">
        <v>164</v>
      </c>
      <c r="AK6" s="59" t="s">
        <v>164</v>
      </c>
      <c r="AL6" s="59" t="s">
        <v>165</v>
      </c>
      <c r="AM6" s="59" t="s">
        <v>165</v>
      </c>
      <c r="AN6" s="59" t="s">
        <v>164</v>
      </c>
      <c r="AO6" s="59" t="s">
        <v>164</v>
      </c>
      <c r="AP6" s="59" t="s">
        <v>164</v>
      </c>
      <c r="AQ6" s="59" t="s">
        <v>165</v>
      </c>
      <c r="AR6" s="59" t="s">
        <v>164</v>
      </c>
      <c r="AS6" s="59" t="s">
        <v>165</v>
      </c>
      <c r="AT6" s="60">
        <v>0</v>
      </c>
      <c r="AU6" s="59" t="s">
        <v>166</v>
      </c>
      <c r="AV6" s="59" t="str">
        <f>IF(LEFT(A6,1)="[",LEFT(A6,5)&amp;AU6&amp;A6,"")</f>
        <v>[DOM]Province[DOM] Puerto Plata</v>
      </c>
      <c r="AW6" s="59" t="str">
        <f>C6&amp;H6&amp;A6</f>
        <v>2[DOM] Puerto Plata</v>
      </c>
      <c r="AX6" s="61"/>
      <c r="AY6" s="61"/>
      <c r="AZ6" s="62"/>
      <c r="BA6" s="62"/>
      <c r="BB6" s="62"/>
      <c r="BC6" s="63"/>
      <c r="BD6" s="64" t="s">
        <v>159</v>
      </c>
      <c r="BE6" s="47"/>
      <c r="BF6" s="64" t="s">
        <v>154</v>
      </c>
      <c r="BG6" s="64" t="s">
        <v>159</v>
      </c>
      <c r="BH6" s="64" t="s">
        <v>152</v>
      </c>
      <c r="BI6" s="64"/>
      <c r="BJ6" s="64"/>
      <c r="BK6" s="47"/>
      <c r="BL6" s="64" t="s">
        <v>154</v>
      </c>
      <c r="BM6" s="64" t="s">
        <v>159</v>
      </c>
      <c r="BN6" s="64" t="s">
        <v>152</v>
      </c>
      <c r="BO6" s="64" t="s">
        <v>153</v>
      </c>
      <c r="BP6" s="64" t="s">
        <v>157</v>
      </c>
      <c r="BQ6" s="64" t="s">
        <v>155</v>
      </c>
      <c r="BR6" s="64"/>
      <c r="BS6" s="64"/>
      <c r="BT6" s="64"/>
      <c r="BU6" s="65"/>
      <c r="BV6" s="66"/>
      <c r="BW6" s="66">
        <v>0</v>
      </c>
      <c r="BX6" s="47"/>
      <c r="CB6" s="6"/>
      <c r="CC6" s="6"/>
      <c r="CD6" s="67">
        <v>0</v>
      </c>
      <c r="CE6" s="67">
        <v>0</v>
      </c>
      <c r="CF6" s="67" t="e">
        <v>#REF!</v>
      </c>
      <c r="CG6" s="68" cm="1">
        <f t="array" ref="CG6">SUMPRODUCT(--(LEN(TRIM(BL6:BT6))&gt;0))</f>
        <v>6</v>
      </c>
      <c r="CH6" s="59" t="str">
        <f>IF(CG6=2,"y","n")</f>
        <v>n</v>
      </c>
      <c r="CI6" s="59" t="str">
        <f>IF(CG6=3,"y","n")</f>
        <v>n</v>
      </c>
      <c r="CJ6" s="59" t="str">
        <f>IF(CG6=4,"y","n")</f>
        <v>n</v>
      </c>
      <c r="CK6" s="59" t="str">
        <f>IF(CG6&gt;4,"y","n")</f>
        <v>y</v>
      </c>
      <c r="CL6" s="59" t="str">
        <f>IF(S6=0,"y","n")</f>
        <v>n</v>
      </c>
      <c r="CM6" s="59" t="str">
        <f>IF(S6=2,"y","n")</f>
        <v>n</v>
      </c>
      <c r="CN6" s="59" t="str">
        <f>IF(S6=3,"y","n")</f>
        <v>y</v>
      </c>
      <c r="CO6" s="59" t="str">
        <f>IF(S6&gt;=4,"y","n")</f>
        <v>n</v>
      </c>
      <c r="CP6" s="59" t="str">
        <f>IF(AT6=0,"y","n")</f>
        <v>y</v>
      </c>
      <c r="CQ6" s="59" t="str">
        <f>IF(AT6=1,"y","n")</f>
        <v>n</v>
      </c>
      <c r="CR6" s="59" t="str">
        <f>IF(AT6=2,"y","n")</f>
        <v>n</v>
      </c>
      <c r="CS6" s="59" t="str">
        <f>IF(AT6&gt;=3,"y","n")</f>
        <v>n</v>
      </c>
      <c r="CT6" s="69" t="str">
        <f>CHAR(34)&amp;A6&amp;CHAR(34)</f>
        <v>"[DOM] Puerto Plata"</v>
      </c>
      <c r="CU6" s="70" t="str">
        <f>CHAR(34)&amp;"rgn_"&amp;R6&amp;CHAR(34)</f>
        <v>"rgn_North America"</v>
      </c>
      <c r="CV6" s="48" t="str">
        <f>CHAR(34)&amp;D6&amp;CHAR(34)</f>
        <v>"https://upload.wikimedia.org/wikipedia/commons/thumb/0/0d/Flag_of_Puerto_Plata_Province.svg/1920px-Flag_of_Puerto_Plata_Province.svg.png"</v>
      </c>
      <c r="CW6" s="48" t="str">
        <f>IF(CH6="y",CHAR(34)&amp;CH$1&amp;CHAR(34)&amp;",","")</f>
        <v/>
      </c>
      <c r="CX6" s="48" t="str">
        <f>IF(CI6="y",CHAR(34)&amp;CI$1&amp;CHAR(34)&amp;",","")</f>
        <v/>
      </c>
      <c r="CY6" s="48" t="str">
        <f>IF(CJ6="y",CHAR(34)&amp;CJ$1&amp;CHAR(34)&amp;",","")</f>
        <v/>
      </c>
      <c r="CZ6" s="48" t="str">
        <f>IF(CK6="y",CHAR(34)&amp;CK$1&amp;CHAR(34)&amp;",","")</f>
        <v>"5+Colo",</v>
      </c>
      <c r="DA6" s="48" t="str">
        <f>IF(Q6&gt;1,CHAR(34)&amp;"words2"&amp;CHAR(34)&amp;",","")</f>
        <v>"words2",</v>
      </c>
      <c r="DB6" s="48" t="str">
        <f>IF(Q6&gt;2,CHAR(34)&amp;"words3"&amp;CHAR(34)&amp;",","")</f>
        <v/>
      </c>
      <c r="DC6" s="48" t="str">
        <f>IF(Q6=2,CHAR(34)&amp;"exact2"&amp;CHAR(34)&amp;",","")</f>
        <v>"exact2",</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"lets11",</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"startP",</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8" t="str">
        <f>IF(IA6&lt;&gt;"",(IF(IA6="y",CHAR(34)&amp;"largec"&amp;CHAR(34)&amp;",",CHAR(34)&amp;"smallc"&amp;CHAR(34)&amp;",")),"")</f>
        <v/>
      </c>
      <c r="DW6" s="48" t="str">
        <f>IF(CL6="y",CHAR(34)&amp;CL$1&amp;CHAR(34)&amp;",","")</f>
        <v/>
      </c>
      <c r="DX6" s="48" t="str">
        <f>IF(CM6="y",CHAR(34)&amp;CM$1&amp;CHAR(34)&amp;",","")</f>
        <v/>
      </c>
      <c r="DY6" s="48" t="str">
        <f>IF(CN6="y",CHAR(34)&amp;CN$1&amp;CHAR(34)&amp;",","")</f>
        <v>"3Bands",</v>
      </c>
      <c r="DZ6" s="48" t="str">
        <f>IF(CO6="y",CHAR(34)&amp;CO$1&amp;CHAR(34)&amp;",","")</f>
        <v/>
      </c>
      <c r="EA6" s="48" t="str">
        <f>IF(T6="y",CHAR(34)&amp;T$1&amp;CHAR(34)&amp;",","")</f>
        <v/>
      </c>
      <c r="EB6" s="48" t="str">
        <f>IF(U6="y",CHAR(34)&amp;U$1&amp;CHAR(34)&amp;",","")</f>
        <v/>
      </c>
      <c r="EC6" s="48" t="str">
        <f>IF(V6="y",CHAR(34)&amp;V$1&amp;CHAR(34)&amp;",","")</f>
        <v>"Horizo",</v>
      </c>
      <c r="ED6" s="48" t="str">
        <f>IF(W6="y",CHAR(34)&amp;W$1&amp;CHAR(34)&amp;",","")</f>
        <v/>
      </c>
      <c r="EE6" s="48" t="str">
        <f>IF(X6="y",CHAR(34)&amp;X$1&amp;CHAR(34)&amp;",","")</f>
        <v>"Circle",</v>
      </c>
      <c r="EF6" s="48" t="str">
        <f>IF(AND(Y6&lt;&gt;"n",Y6&lt;&gt;""),CHAR(34)&amp;Y$1&amp;CHAR(34)&amp;",","")</f>
        <v/>
      </c>
      <c r="EG6" s="48" t="str">
        <f>IF(Z6="y",CHAR(34)&amp;Z$1&amp;CHAR(34)&amp;",","")</f>
        <v/>
      </c>
      <c r="EH6" s="48" t="str">
        <f>IF(AA6="y",CHAR(34)&amp;AA$1&amp;CHAR(34)&amp;",","")</f>
        <v>"Plants",</v>
      </c>
      <c r="EI6" s="48" t="str">
        <f>IF(AB6="y",CHAR(34)&amp;AB$1&amp;CHAR(34)&amp;",","")</f>
        <v>"Texted",</v>
      </c>
      <c r="EJ6" s="48" t="str">
        <f>IF(AC6="y",CHAR(34)&amp;AC$1&amp;CHAR(34)&amp;",","")</f>
        <v/>
      </c>
      <c r="EK6" s="48" t="str">
        <f>IF(AD6="y",CHAR(34)&amp;AD$1&amp;CHAR(34)&amp;",","")</f>
        <v>"HasSun",</v>
      </c>
      <c r="EL6" s="48" t="str">
        <f>IF(AE6="y",CHAR(34)&amp;AE$1&amp;CHAR(34)&amp;",","")</f>
        <v/>
      </c>
      <c r="EM6" s="48" t="str">
        <f>IF(AF6="y",CHAR(34)&amp;AF$1&amp;CHAR(34)&amp;",","")</f>
        <v/>
      </c>
      <c r="EN6" s="48" t="str">
        <f>IF(AG6="y",CHAR(34)&amp;AG$1&amp;CHAR(34)&amp;",","")</f>
        <v>"Unequa",</v>
      </c>
      <c r="EO6" s="48" t="str">
        <f>IF(AH6="y",CHAR(34)&amp;AH$1&amp;CHAR(34)&amp;",","")</f>
        <v/>
      </c>
      <c r="EP6" s="48" t="str">
        <f>IF(AI6="y",CHAR(34)&amp;AI$1&amp;CHAR(34)&amp;",","")</f>
        <v/>
      </c>
      <c r="EQ6" s="48" t="str">
        <f>IF(AJ6="y",CHAR(34)&amp;AJ$1&amp;CHAR(34)&amp;",","")</f>
        <v/>
      </c>
      <c r="ER6" s="48" t="str">
        <f>IF(AK6="y",CHAR(34)&amp;AK$1&amp;CHAR(34)&amp;",","")</f>
        <v/>
      </c>
      <c r="ES6" s="48" t="str">
        <f>IF(AL6="y",CHAR(34)&amp;AL$1&amp;CHAR(34)&amp;",","")</f>
        <v>"Wavess",</v>
      </c>
      <c r="ET6" s="48" t="str">
        <f>IF(AM6="y",CHAR(34)&amp;AM$1&amp;CHAR(34)&amp;",","")</f>
        <v>"Geogrh",</v>
      </c>
      <c r="EU6" s="48" t="str">
        <f>IF(AN6="y",CHAR(34)&amp;AN$1&amp;CHAR(34)&amp;",","")</f>
        <v/>
      </c>
      <c r="EV6" s="48" t="str">
        <f>IF(AO6="y",CHAR(34)&amp;AO$1&amp;CHAR(34)&amp;",","")</f>
        <v/>
      </c>
      <c r="EW6" s="48" t="str">
        <f>IF(AP6="y",CHAR(34)&amp;AP$1&amp;CHAR(34)&amp;",","")</f>
        <v/>
      </c>
      <c r="EX6" s="48" t="str">
        <f>IF(AQ6="y",CHAR(34)&amp;AQ$1&amp;CHAR(34)&amp;",","")</f>
        <v>"Crowns",</v>
      </c>
      <c r="EY6" s="48" t="str">
        <f>IF(AR6="y",CHAR(34)&amp;AR$1&amp;CHAR(34)&amp;",","")</f>
        <v/>
      </c>
      <c r="EZ6" s="48" t="str">
        <f>IF(AS6="y",CHAR(34)&amp;AS$1&amp;CHAR(34)&amp;",","")</f>
        <v>"Waters",</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
      </c>
      <c r="FI6" s="48" t="str">
        <f>IF(COUNTIF(BL6:BT6,"YEL")=0,CHAR(34)&amp;"NO_YEL"&amp;CHAR(34)&amp;",", "")</f>
        <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"001RED",</v>
      </c>
      <c r="FR6" s="48" t="str">
        <f>IF(LEN(BG6)=3,CHAR(34)&amp;"002"&amp;BG6&amp;CHAR(34)&amp;",","")</f>
        <v>"002WHI",</v>
      </c>
      <c r="FS6" s="48" t="str">
        <f>IF(LEN(BH6)=3,CHAR(34)&amp;"003"&amp;BH6&amp;CHAR(34)&amp;",","")</f>
        <v>"003BLU",</v>
      </c>
      <c r="FT6" s="48" t="str">
        <f>CHAR(34)&amp;"myr"&amp;BD6&amp;CHAR(34)&amp;","</f>
        <v>"myrWHI",</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"Province"</v>
      </c>
      <c r="GS6" s="48" t="str">
        <f>SUBSTITUTE("["&amp;_xlfn.CONCAT(CW6:GN6)&amp;"]",",]","]")</f>
        <v>["5+Colo","words2","exact2","lets11","startP","allhor","3Bands","Horizo","Circle","Plants","Texted","HasSun","Unequa","Wavess","Geogrh","Crowns","Waters","NO_BLA","001RED","002WHI","003BLU","myrWHI","NoStar"]</v>
      </c>
      <c r="GT6" s="48" t="str">
        <f>IF(BL6&lt;&gt;"",CHAR(34)&amp;"cl_"&amp;BL6&amp;CHAR(34)&amp;",","")</f>
        <v>"cl_RED",</v>
      </c>
      <c r="GU6" s="48" t="str">
        <f>IF(BM6&lt;&gt;"",CHAR(34)&amp;"cl_"&amp;BM6&amp;CHAR(34)&amp;",","")</f>
        <v>"cl_WHI",</v>
      </c>
      <c r="GV6" s="48" t="str">
        <f>IF(BN6&lt;&gt;"",CHAR(34)&amp;"cl_"&amp;BN6&amp;CHAR(34)&amp;",","")</f>
        <v>"cl_BLU",</v>
      </c>
      <c r="GW6" s="48" t="str">
        <f>IF(BO6&lt;&gt;"",CHAR(34)&amp;"cl_"&amp;BO6&amp;CHAR(34)&amp;",","")</f>
        <v>"cl_GRE",</v>
      </c>
      <c r="GX6" s="48" t="str">
        <f>IF(BP6&lt;&gt;"",CHAR(34)&amp;"cl_"&amp;BP6&amp;CHAR(34)&amp;",","")</f>
        <v>"cl_BRO",</v>
      </c>
      <c r="GY6" s="48" t="str">
        <f>IF(BQ6&lt;&gt;"",CHAR(34)&amp;"cl_"&amp;BQ6&amp;CHAR(34)&amp;",","")</f>
        <v>"cl_YEL",</v>
      </c>
      <c r="GZ6" s="48" t="str">
        <f>IF(BR6&lt;&gt;"",CHAR(34)&amp;"cl_"&amp;BR6&amp;CHAR(34)&amp;",","")</f>
        <v/>
      </c>
      <c r="HA6" s="48" t="str">
        <f>IF(BS6&lt;&gt;"",CHAR(34)&amp;"cl_"&amp;BS6&amp;CHAR(34)&amp;",","")</f>
        <v/>
      </c>
      <c r="HB6" s="48" t="str">
        <f>IF(BT6&lt;&gt;"",CHAR(34)&amp;"cl_"&amp;BT6&amp;CHAR(34)&amp;",","")</f>
        <v/>
      </c>
      <c r="HC6" s="48" t="str">
        <f>SUBSTITUTE("["&amp;_xlfn.CONCAT(GT6:HB6)&amp;"]",",]","]")</f>
        <v>["cl_RED","cl_WHI","cl_BLU","cl_GRE","cl_BRO","cl_YEL"]</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{couname:"[DOM] Puerto Plata",year:"???",region:"rgn_North America",Colors:["cl_RED","cl_WHI","cl_BLU","cl_GRE","cl_BRO","cl_YEL"],Items:["5+Colo","words2","exact2","lets11","startP","allhor","3Bands","Horizo","Circle","Plants","Texted","HasSun","Unequa","Wavess","Geogrh","Crowns","Waters","NO_BLA","001RED","002WHI","003BLU","myrWHI","NoStar"],Flag:"https://upload.wikimedia.org/wikipedia/commons/thumb/0/0d/Flag_of_Puerto_Plata_Province.svg/1920px-Flag_of_Puerto_Plata_Province.svg.png",HDFlag:"https://upload.wikimedia.org/wikipedia/commons/thumb/0/0d/Flag_of_Puerto_Plata_Province.svg/2560px-Flag_of_Puerto_Plata_Province.svg.png",type:"Province", describe: "\nNot available", isnew:".", links: "https://en.wikipedia.org/wiki/Puerto_Plata_Province"},</v>
      </c>
      <c r="HG6" s="73" t="str">
        <f>"{couname:"&amp;CT6&amp;(IF(HK6&lt;&gt;"",",subtype:"&amp;CHAR(34)&amp;HK6&amp;CHAR(34),""))&amp;",year:"&amp;HJ6&amp;",region:"&amp;CU6&amp;",Colors:"&amp;HC6&amp;",Items:"&amp;GS6&amp;",Flag:"&amp;CV6&amp;",HDFlag:"&amp;CHAR(34)&amp;E6&amp;CHAR(34)&amp;",type:"&amp;GP6&amp;", describe: "&amp;HI6&amp;", links: "&amp;HL6&amp;"},"</f>
        <v>{couname:"[DOM] Puerto Plata",year:"???",region:"rgn_North America",Colors:["cl_RED","cl_WHI","cl_BLU","cl_GRE","cl_BRO","cl_YEL"],Items:["5+Colo","words2","exact2","lets11","startP","allhor","3Bands","Horizo","Circle","Plants","Texted","HasSun","Unequa","Wavess","Geogrh","Crowns","Waters","NO_BLA","001RED","002WHI","003BLU","myrWHI","NoStar"],Flag:"https://upload.wikimedia.org/wikipedia/commons/thumb/0/0d/Flag_of_Puerto_Plata_Province.svg/1920px-Flag_of_Puerto_Plata_Province.svg.png",HDFlag:"https://upload.wikimedia.org/wikipedia/commons/thumb/0/0d/Flag_of_Puerto_Plata_Province.svg/2560px-Flag_of_Puerto_Plata_Province.svg.png",type:"Province", describe: "\nNot available", links: "https://en.wikipedia.org/wiki/Puerto_Plata_Province"},</v>
      </c>
      <c r="HH6" s="48" t="str">
        <f>IF(P6&lt;&gt;"",CHAR(34)&amp;"\n"&amp;P6&amp;CHAR(34),CHAR(34)&amp;CHAR(34))</f>
        <v>"\nNot available"</v>
      </c>
      <c r="HI6" s="48" t="str">
        <f>IF(J6=0,CHAR(34)&amp;CHAR(34),HH6)</f>
        <v>"\nNot available"</v>
      </c>
      <c r="HJ6" s="48" t="str">
        <f>CHAR(34)&amp;O6&amp;CHAR(34)</f>
        <v>"???"</v>
      </c>
      <c r="HL6" s="48" t="str">
        <f>CHAR(34)&amp;I6&amp;CHAR(34)</f>
        <v>"https://en.wikipedia.org/wiki/Puerto_Plata_Province"</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{"couname":"[DOM] Puerto Plata","year":"???","region":"rgn_North America","Colors":["cl_RED","cl_WHI","cl_BLU","cl_GRE","cl_BRO","cl_YEL"],"Items":["5+Colo","words2","exact2","lets11","startP","allhor","3Bands","Horizo","Circle","Plants","Texted","HasSun","Unequa","Wavess","Geogrh","Crowns","Waters","NO_BLA","001RED","002WHI","003BLU","myrWHI","NoStar"],"Flag":"https://upload.wikimedia.org/wikipedia/commons/thumb/0/0d/Flag_of_Puerto_Plata_Province.svg/1920px-Flag_of_Puerto_Plata_Province.svg.png","HDFlag":"https://upload.wikimedia.org/wikipedia/commons/thumb/0/0d/Flag_of_Puerto_Plata_Province.svg/2560px-Flag_of_Puerto_Plata_Province.svg.png","type":"Province", "describe": "\nNot available", "isnew": ".", "links": "https://en.wikipedia.org/wiki/Puerto_Plata_Province"},</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{"couname":"[DOM] Puerto Plata","year":"???","region":"rgn_North America","Colors":["cl_RED","cl_WHI","cl_BLU","cl_GRE","cl_BRO","cl_YEL"],"Items":["5+Colo","words2","exact2","lets11","startP","allhor","3Bands","Horizo","Circle","Plants","Texted","HasSun","Unequa","Wavess","Geogrh","Crowns","Waters","NO_BLA","001RED","002WHI","003BLU","myrWHI","NoStar"],"Flag":"https://upload.wikimedia.org/wikipedia/commons/thumb/0/0d/Flag_of_Puerto_Plata_Province.svg/1920px-Flag_of_Puerto_Plata_Province.svg.png","HDFlag":"https://upload.wikimedia.org/wikipedia/commons/thumb/0/0d/Flag_of_Puerto_Plata_Province.svg/2560px-Flag_of_Puerto_Plata_Province.svg.png","type":"Province", "describe": "\nNot available", "isnew": ".", "links": "https://en.wikipedia.org/wiki/Puerto_Plata_Province"},</v>
      </c>
      <c r="HO6" s="75"/>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BRO</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SUM(IC6:IK6)</f>
        <v>0</v>
      </c>
      <c r="IM6" s="45">
        <f>COUNTIF(IC6:IK6,"&gt;0")-CG6</f>
        <v>-6</v>
      </c>
      <c r="IN6" s="78" t="str">
        <f>"http://mkweb.bcgsc.ca/color-summarizer/?url="&amp;D6&amp;"&amp;precision=low&amp;num_clusters="&amp;CG6&amp;"&amp;text=1"</f>
        <v>http://mkweb.bcgsc.ca/color-summarizer/?url=https://upload.wikimedia.org/wikipedia/commons/thumb/0/0d/Flag_of_Puerto_Plata_Province.svg/1920px-Flag_of_Puerto_Plata_Province.svg.png&amp;precision=low&amp;num_clusters=6&amp;text=1</v>
      </c>
      <c r="IO6" s="48" t="str">
        <f>IF(HP6&lt;&gt;"",CHAR(34)&amp;"black"&amp;CHAR(34),"")</f>
        <v/>
      </c>
      <c r="IP6" s="48" t="str">
        <f>IF(HQ6&lt;&gt;"",CHAR(34)&amp;"blue"&amp;CHAR(34),"")</f>
        <v>"blue"</v>
      </c>
      <c r="IQ6" s="48" t="str">
        <f>IF(HR6&lt;&gt;"",CHAR(34)&amp;"green"&amp;CHAR(34),"")</f>
        <v>"green"</v>
      </c>
      <c r="IR6" s="48" t="str">
        <f>IF(HS6&lt;&gt;"",CHAR(34)&amp;"red"&amp;CHAR(34),"")</f>
        <v>"red"</v>
      </c>
      <c r="IS6" s="48" t="str">
        <f>IF(HT6&lt;&gt;"",CHAR(34)&amp;"yellow"&amp;CHAR(34),"")</f>
        <v>"yellow"</v>
      </c>
      <c r="IT6" s="48" t="str">
        <f>IF(HU6&lt;&gt;"",CHAR(34)&amp;"orange"&amp;CHAR(34),"")</f>
        <v/>
      </c>
      <c r="IU6" s="48" t="str">
        <f>IF(HV6&lt;&gt;"",CHAR(34)&amp;"brown"&amp;CHAR(34),"")</f>
        <v>"brown"</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{"url":"http://mkweb.bcgsc.ca/color-summarizer/?url=https://upload.wikimedia.org/wikipedia/commons/thumb/0/0d/Flag_of_Puerto_Plata_Province.svg/1920px-Flag_of_Puerto_Plata_Province.svg.png&amp;precision=low&amp;num_clusters=6&amp;text=1","name":"[DOM] Puerto Plata"},</v>
      </c>
      <c r="IY6" s="48">
        <v>390</v>
      </c>
    </row>
    <row r="7" spans="1:259" s="48" customFormat="1" ht="38.4" customHeight="1" thickBot="1" x14ac:dyDescent="0.35">
      <c r="A7" s="79" t="s">
        <v>1358</v>
      </c>
      <c r="B7" s="40" t="e" vm="59">
        <v>#VALUE!</v>
      </c>
      <c r="C7" s="41">
        <v>2</v>
      </c>
      <c r="D7" s="42" t="s">
        <v>1359</v>
      </c>
      <c r="E7" s="43" t="s">
        <v>1360</v>
      </c>
      <c r="F7" s="44" t="s">
        <v>163</v>
      </c>
      <c r="G7" s="45">
        <f>COUNTIF($A$1:$A$8376,A7)</f>
        <v>1</v>
      </c>
      <c r="H7" s="46"/>
      <c r="I7" s="47" t="s">
        <v>1361</v>
      </c>
      <c r="J7" s="48" t="str">
        <f>""</f>
        <v/>
      </c>
      <c r="K7" s="49"/>
      <c r="L7" s="50"/>
      <c r="M7" s="50"/>
      <c r="N7" s="51" t="s">
        <v>231</v>
      </c>
      <c r="O7" s="52" t="s">
        <v>176</v>
      </c>
      <c r="P7" s="53" t="s">
        <v>211</v>
      </c>
      <c r="Q7" s="54">
        <v>4</v>
      </c>
      <c r="R7" s="55" t="s">
        <v>231</v>
      </c>
      <c r="S7" s="56">
        <v>3</v>
      </c>
      <c r="T7" s="57" t="s">
        <v>164</v>
      </c>
      <c r="U7" s="58" t="s">
        <v>164</v>
      </c>
      <c r="V7" s="58" t="s">
        <v>165</v>
      </c>
      <c r="W7" s="58" t="s">
        <v>164</v>
      </c>
      <c r="X7" s="58" t="s">
        <v>164</v>
      </c>
      <c r="Y7" s="58" t="s">
        <v>164</v>
      </c>
      <c r="Z7" s="58" t="s">
        <v>164</v>
      </c>
      <c r="AA7" s="58" t="s">
        <v>164</v>
      </c>
      <c r="AB7" s="58" t="s">
        <v>164</v>
      </c>
      <c r="AC7" s="58" t="s">
        <v>164</v>
      </c>
      <c r="AD7" s="58" t="s">
        <v>164</v>
      </c>
      <c r="AE7" s="58" t="s">
        <v>164</v>
      </c>
      <c r="AF7" s="59" t="s">
        <v>164</v>
      </c>
      <c r="AG7" s="59" t="s">
        <v>164</v>
      </c>
      <c r="AH7" s="59" t="s">
        <v>164</v>
      </c>
      <c r="AI7" s="59" t="s">
        <v>164</v>
      </c>
      <c r="AJ7" s="59" t="s">
        <v>164</v>
      </c>
      <c r="AK7" s="59" t="s">
        <v>165</v>
      </c>
      <c r="AL7" s="59" t="s">
        <v>164</v>
      </c>
      <c r="AM7" s="59" t="s">
        <v>164</v>
      </c>
      <c r="AN7" s="59" t="s">
        <v>164</v>
      </c>
      <c r="AO7" s="59" t="s">
        <v>164</v>
      </c>
      <c r="AP7" s="59" t="s">
        <v>164</v>
      </c>
      <c r="AQ7" s="59" t="s">
        <v>164</v>
      </c>
      <c r="AR7" s="59" t="s">
        <v>164</v>
      </c>
      <c r="AS7" s="59" t="s">
        <v>164</v>
      </c>
      <c r="AT7" s="60">
        <v>0</v>
      </c>
      <c r="AU7" s="59" t="s">
        <v>166</v>
      </c>
      <c r="AV7" s="59" t="str">
        <f>IF(LEFT(A7,1)="[",LEFT(A7,5)&amp;AU7&amp;A7,"")</f>
        <v>[DOM]Province[DOM] San Pedro de Macoris</v>
      </c>
      <c r="AW7" s="59" t="str">
        <f>C7&amp;H7&amp;A7</f>
        <v>2[DOM] San Pedro de Macoris</v>
      </c>
      <c r="AX7" s="61"/>
      <c r="AY7" s="61"/>
      <c r="AZ7" s="62"/>
      <c r="BA7" s="62"/>
      <c r="BB7" s="62"/>
      <c r="BC7" s="63"/>
      <c r="BD7" s="64" t="s">
        <v>168</v>
      </c>
      <c r="BE7" s="47"/>
      <c r="BF7" s="64" t="s">
        <v>155</v>
      </c>
      <c r="BG7" s="64" t="s">
        <v>154</v>
      </c>
      <c r="BH7" s="64" t="s">
        <v>152</v>
      </c>
      <c r="BI7" s="64"/>
      <c r="BJ7" s="64"/>
      <c r="BK7" s="47"/>
      <c r="BL7" s="64" t="s">
        <v>155</v>
      </c>
      <c r="BM7" s="64" t="s">
        <v>154</v>
      </c>
      <c r="BN7" s="64" t="s">
        <v>152</v>
      </c>
      <c r="BO7" s="64"/>
      <c r="BP7" s="64"/>
      <c r="BQ7" s="64"/>
      <c r="BR7" s="64"/>
      <c r="BS7" s="64"/>
      <c r="BT7" s="64"/>
      <c r="BU7" s="65"/>
      <c r="BV7" s="66"/>
      <c r="BW7" s="66">
        <v>0</v>
      </c>
      <c r="BX7" s="47"/>
      <c r="CB7" s="6"/>
      <c r="CC7" s="6"/>
      <c r="CD7" s="67">
        <v>0</v>
      </c>
      <c r="CE7" s="67">
        <v>0</v>
      </c>
      <c r="CF7" s="67" t="e">
        <v>#REF!</v>
      </c>
      <c r="CG7" s="68" cm="1">
        <f t="array" ref="CG7">SUMPRODUCT(--(LEN(TRIM(BL7:BT7))&gt;0))</f>
        <v>3</v>
      </c>
      <c r="CH7" s="59" t="str">
        <f>IF(CG7=2,"y","n")</f>
        <v>n</v>
      </c>
      <c r="CI7" s="59" t="str">
        <f>IF(CG7=3,"y","n")</f>
        <v>y</v>
      </c>
      <c r="CJ7" s="59" t="str">
        <f>IF(CG7=4,"y","n")</f>
        <v>n</v>
      </c>
      <c r="CK7" s="59" t="str">
        <f>IF(CG7&gt;4,"y","n")</f>
        <v>n</v>
      </c>
      <c r="CL7" s="59" t="str">
        <f>IF(S7=0,"y","n")</f>
        <v>n</v>
      </c>
      <c r="CM7" s="59" t="str">
        <f>IF(S7=2,"y","n")</f>
        <v>n</v>
      </c>
      <c r="CN7" s="59" t="str">
        <f>IF(S7=3,"y","n")</f>
        <v>y</v>
      </c>
      <c r="CO7" s="59" t="str">
        <f>IF(S7&gt;=4,"y","n")</f>
        <v>n</v>
      </c>
      <c r="CP7" s="59" t="str">
        <f>IF(AT7=0,"y","n")</f>
        <v>y</v>
      </c>
      <c r="CQ7" s="59" t="str">
        <f>IF(AT7=1,"y","n")</f>
        <v>n</v>
      </c>
      <c r="CR7" s="59" t="str">
        <f>IF(AT7=2,"y","n")</f>
        <v>n</v>
      </c>
      <c r="CS7" s="59" t="str">
        <f>IF(AT7&gt;=3,"y","n")</f>
        <v>n</v>
      </c>
      <c r="CT7" s="69" t="str">
        <f>CHAR(34)&amp;A7&amp;CHAR(34)</f>
        <v>"[DOM] San Pedro de Macoris"</v>
      </c>
      <c r="CU7" s="70" t="str">
        <f>CHAR(34)&amp;"rgn_"&amp;R7&amp;CHAR(34)</f>
        <v>"rgn_North America"</v>
      </c>
      <c r="CV7" s="48" t="str">
        <f>CHAR(34)&amp;D7&amp;CHAR(34)</f>
        <v>"https://upload.wikimedia.org/wikipedia/commons/thumb/7/79/Flag_of_San_Pedro_de_Macor%C3%ADs_Province.svg/150px-Flag_of_San_Pedro_de_Macor%C3%ADs_Province.svg.png"</v>
      </c>
      <c r="CW7" s="48" t="str">
        <f>IF(CH7="y",CHAR(34)&amp;CH$1&amp;CHAR(34)&amp;",","")</f>
        <v/>
      </c>
      <c r="CX7" s="48" t="str">
        <f>IF(CI7="y",CHAR(34)&amp;CI$1&amp;CHAR(34)&amp;",","")</f>
        <v>"3Color",</v>
      </c>
      <c r="CY7" s="48" t="str">
        <f>IF(CJ7="y",CHAR(34)&amp;CJ$1&amp;CHAR(34)&amp;",","")</f>
        <v/>
      </c>
      <c r="CZ7" s="48" t="str">
        <f>IF(CK7="y",CHAR(34)&amp;CK$1&amp;CHAR(34)&amp;",","")</f>
        <v/>
      </c>
      <c r="DA7" s="48" t="str">
        <f>IF(Q7&gt;1,CHAR(34)&amp;"words2"&amp;CHAR(34)&amp;",","")</f>
        <v>"words2",</v>
      </c>
      <c r="DB7" s="48" t="str">
        <f>IF(Q7&gt;2,CHAR(34)&amp;"words3"&amp;CHAR(34)&amp;",","")</f>
        <v>"words3",</v>
      </c>
      <c r="DC7" s="48" t="str">
        <f>IF(Q7=2,CHAR(34)&amp;"exact2"&amp;CHAR(34)&amp;",","")</f>
        <v/>
      </c>
      <c r="DD7" s="48"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"lets17",</v>
      </c>
      <c r="DE7" s="48"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"startS",</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"LUEDEL",</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"allhor",</v>
      </c>
      <c r="DU7" s="6" t="str">
        <f>IF(BY7="y",IF(AND(W7="n",V7="n"),CHAR(34)&amp;"alldia"&amp;CHAR(34)&amp;",",""),"")</f>
        <v/>
      </c>
      <c r="DV7" s="48" t="str">
        <f>IF(IA7&lt;&gt;"",(IF(IA7="y",CHAR(34)&amp;"largec"&amp;CHAR(34)&amp;",",CHAR(34)&amp;"smallc"&amp;CHAR(34)&amp;",")),"")</f>
        <v/>
      </c>
      <c r="DW7" s="48" t="str">
        <f>IF(CL7="y",CHAR(34)&amp;CL$1&amp;CHAR(34)&amp;",","")</f>
        <v/>
      </c>
      <c r="DX7" s="48" t="str">
        <f>IF(CM7="y",CHAR(34)&amp;CM$1&amp;CHAR(34)&amp;",","")</f>
        <v/>
      </c>
      <c r="DY7" s="48" t="str">
        <f>IF(CN7="y",CHAR(34)&amp;CN$1&amp;CHAR(34)&amp;",","")</f>
        <v>"3Bands",</v>
      </c>
      <c r="DZ7" s="48" t="str">
        <f>IF(CO7="y",CHAR(34)&amp;CO$1&amp;CHAR(34)&amp;",","")</f>
        <v/>
      </c>
      <c r="EA7" s="48" t="str">
        <f>IF(T7="y",CHAR(34)&amp;T$1&amp;CHAR(34)&amp;",","")</f>
        <v/>
      </c>
      <c r="EB7" s="48" t="str">
        <f>IF(U7="y",CHAR(34)&amp;U$1&amp;CHAR(34)&amp;",","")</f>
        <v/>
      </c>
      <c r="EC7" s="48" t="str">
        <f>IF(V7="y",CHAR(34)&amp;V$1&amp;CHAR(34)&amp;",","")</f>
        <v>"Horizo",</v>
      </c>
      <c r="ED7" s="48" t="str">
        <f>IF(W7="y",CHAR(34)&amp;W$1&amp;CHAR(34)&amp;",","")</f>
        <v/>
      </c>
      <c r="EE7" s="48" t="str">
        <f>IF(X7="y",CHAR(34)&amp;X$1&amp;CHAR(34)&amp;",","")</f>
        <v/>
      </c>
      <c r="EF7" s="48" t="str">
        <f>IF(AND(Y7&lt;&gt;"n",Y7&lt;&gt;""),CHAR(34)&amp;Y$1&amp;CHAR(34)&amp;",","")</f>
        <v/>
      </c>
      <c r="EG7" s="48" t="str">
        <f>IF(Z7="y",CHAR(34)&amp;Z$1&amp;CHAR(34)&amp;",","")</f>
        <v/>
      </c>
      <c r="EH7" s="48" t="str">
        <f>IF(AA7="y",CHAR(34)&amp;AA$1&amp;CHAR(34)&amp;",","")</f>
        <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
      </c>
      <c r="EO7" s="48" t="str">
        <f>IF(AH7="y",CHAR(34)&amp;AH$1&amp;CHAR(34)&amp;",","")</f>
        <v/>
      </c>
      <c r="EP7" s="48" t="str">
        <f>IF(AI7="y",CHAR(34)&amp;AI$1&amp;CHAR(34)&amp;",","")</f>
        <v/>
      </c>
      <c r="EQ7" s="48" t="str">
        <f>IF(AJ7="y",CHAR(34)&amp;AJ$1&amp;CHAR(34)&amp;",","")</f>
        <v/>
      </c>
      <c r="ER7" s="48" t="str">
        <f>IF(AK7="y",CHAR(34)&amp;AK$1&amp;CHAR(34)&amp;",","")</f>
        <v>"OnlyBa",</v>
      </c>
      <c r="ES7" s="48" t="str">
        <f>IF(AL7="y",CHAR(34)&amp;AL$1&amp;CHAR(34)&amp;",","")</f>
        <v/>
      </c>
      <c r="ET7" s="48" t="str">
        <f>IF(AM7="y",CHAR(34)&amp;AM$1&amp;CHAR(34)&amp;",","")</f>
        <v/>
      </c>
      <c r="EU7" s="48" t="str">
        <f>IF(AN7="y",CHAR(34)&amp;AN$1&amp;CHAR(34)&amp;",","")</f>
        <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C7" s="48" t="str">
        <f>IF(AND(AT7&gt;0,BB7&lt;&gt;""),CHAR(34)&amp;"sta"&amp;BB7&amp;CHAR(34)&amp;",","")</f>
        <v/>
      </c>
      <c r="FD7" s="48" t="str">
        <f>IF(BV7="n",CHAR(34)&amp;"tcWHYE"&amp;CHAR(34)&amp;",",IF(BV7="y",CHAR(34)&amp;FD$1&amp;CHAR(34)&amp;",",""))</f>
        <v/>
      </c>
      <c r="FE7" s="48" t="str">
        <f>IF(COUNTIF(BL7:BT7,"BLU")=0,CHAR(34)&amp;"NO_BLU"&amp;CHAR(34)&amp;",", "")</f>
        <v/>
      </c>
      <c r="FF7" s="48" t="str">
        <f>IF(COUNTIF(BL7:BT7,"WHI")=0,CHAR(34)&amp;"NO_WHI"&amp;CHAR(34)&amp;",", "")</f>
        <v>"NO_WHI",</v>
      </c>
      <c r="FG7" s="48" t="str">
        <f>IF(COUNTIF(BL7:BT7,"RED")=0,CHAR(34)&amp;"NO_RED"&amp;CHAR(34)&amp;",", "")</f>
        <v/>
      </c>
      <c r="FH7" s="48" t="str">
        <f>IF(COUNTIF(BL7:BS7,"GRE")=0,CHAR(34)&amp;"NO_GRE"&amp;CHAR(34)&amp;",", "")</f>
        <v>"NO_GRE",</v>
      </c>
      <c r="FI7" s="48" t="str">
        <f>IF(COUNTIF(BL7:BT7,"YEL")=0,CHAR(34)&amp;"NO_YEL"&amp;CHAR(34)&amp;",", "")</f>
        <v/>
      </c>
      <c r="FJ7" s="48" t="str">
        <f>IF(COUNTIF(BL7:BT7,"BLA")=0,CHAR(34)&amp;"NO_BLA"&amp;CHAR(34)&amp;",", "")</f>
        <v>"NO_BLA",</v>
      </c>
      <c r="FK7" s="48" t="str">
        <f>IF(AND(FH7&lt;&gt;"",FF7&lt;&gt;""),CHAR(34)&amp;"WHGRNO"&amp;CHAR(34)&amp;",","")</f>
        <v>"WHGRNO",</v>
      </c>
      <c r="FL7" s="48" t="str">
        <f>IF(AND(FI7&lt;&gt;"",FF7&lt;&gt;""),CHAR(34)&amp;"WHYENO"&amp;CHAR(34)&amp;",","")</f>
        <v/>
      </c>
      <c r="FM7" s="48" t="str">
        <f>IF(AND(FJ7&lt;&gt;"",FF7&lt;&gt;""),CHAR(34)&amp;"BAWHNO"&amp;CHAR(34)&amp;",","")</f>
        <v>"BAWHNO",</v>
      </c>
      <c r="FN7" s="48" t="str">
        <f>IF(AND(FE7&lt;&gt;"",FF7&lt;&gt;""),CHAR(34)&amp;"BLWHNO"&amp;CHAR(34)&amp;",","")</f>
        <v/>
      </c>
      <c r="FO7" s="48" t="str">
        <f>IF(AND(FE7&lt;&gt;"",FG7&lt;&gt;""),CHAR(34)&amp;"BLRENO"&amp;CHAR(34)&amp;",","")</f>
        <v/>
      </c>
      <c r="FP7" s="48" t="str">
        <f>IF(AND(FF7&lt;&gt;"",FF7&lt;&gt;""),CHAR(34)&amp;"WHRENO"&amp;CHAR(34)&amp;",","")</f>
        <v>"WHRENO",</v>
      </c>
      <c r="FQ7" s="48" t="str">
        <f>IF(LEN(BF7)=3,CHAR(34)&amp;"001"&amp;BF7&amp;CHAR(34)&amp;",","")</f>
        <v>"001YEL",</v>
      </c>
      <c r="FR7" s="48" t="str">
        <f>IF(LEN(BG7)=3,CHAR(34)&amp;"002"&amp;BG7&amp;CHAR(34)&amp;",","")</f>
        <v>"002RED",</v>
      </c>
      <c r="FS7" s="48" t="str">
        <f>IF(LEN(BH7)=3,CHAR(34)&amp;"003"&amp;BH7&amp;CHAR(34)&amp;",","")</f>
        <v>"003BLU",</v>
      </c>
      <c r="FT7" s="48" t="str">
        <f>CHAR(34)&amp;"myr"&amp;BD7&amp;CHAR(34)&amp;","</f>
        <v>"myrEQ",</v>
      </c>
      <c r="FU7" s="48" t="str">
        <f>IF(AY7="y",CHAR(34)&amp;"island"&amp;CHAR(34)&amp;",","")</f>
        <v/>
      </c>
      <c r="FV7" s="48" t="str">
        <f>IF(BZ7="y",CHAR(34)&amp;"landlo"&amp;CHAR(34)&amp;",","")</f>
        <v/>
      </c>
      <c r="FW7" s="48" t="str">
        <f>IF(CA7="y",CHAR(34)&amp;"eunion"&amp;CHAR(34)&amp;",","")</f>
        <v/>
      </c>
      <c r="FX7" s="48" t="str">
        <f>SUBSTITUTE(IFERROR(SEARCH("[",A7),IFERROR(IF(AND(CA7&lt;&gt;"y",SEARCH("Europe",R7)&gt;0),CHAR(34)&amp;"noeuni"&amp;CHAR(34)&amp;",",""),"")),"1","")</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C7" s="48" t="str">
        <f>IFERROR(IF(SEARCH("Portuguese",CB7)&gt;0,CHAR(34)&amp;"portug"&amp;CHAR(34)&amp;",",""),"")</f>
        <v/>
      </c>
      <c r="GD7" s="48" t="str">
        <f>IFERROR(IF(SEARCH("German",CB7)&gt;0,CHAR(34)&amp;"german"&amp;CHAR(34)&amp;",",""),"")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"Province"</v>
      </c>
      <c r="GS7" s="48" t="str">
        <f>SUBSTITUTE("["&amp;_xlfn.CONCAT(CW7:GN7)&amp;"]",",]","]")</f>
        <v>["3Color","words2","words3","lets17","startS","LUEDEL","allhor","3Bands","Horizo","OnlyBa","NO_WHI","NO_GRE","NO_BLA","WHGRNO","BAWHNO","WHRENO","001YEL","002RED","003BLU","myrEQ","NoStar"]</v>
      </c>
      <c r="GT7" s="48" t="str">
        <f>IF(BL7&lt;&gt;"",CHAR(34)&amp;"cl_"&amp;BL7&amp;CHAR(34)&amp;",","")</f>
        <v>"cl_YEL",</v>
      </c>
      <c r="GU7" s="48" t="str">
        <f>IF(BM7&lt;&gt;"",CHAR(34)&amp;"cl_"&amp;BM7&amp;CHAR(34)&amp;",","")</f>
        <v>"cl_RED",</v>
      </c>
      <c r="GV7" s="48" t="str">
        <f>IF(BN7&lt;&gt;"",CHAR(34)&amp;"cl_"&amp;BN7&amp;CHAR(34)&amp;",","")</f>
        <v>"cl_BLU",</v>
      </c>
      <c r="GW7" s="48" t="str">
        <f>IF(BO7&lt;&gt;"",CHAR(34)&amp;"cl_"&amp;BO7&amp;CHAR(34)&amp;",","")</f>
        <v/>
      </c>
      <c r="GX7" s="48" t="str">
        <f>IF(BP7&lt;&gt;"",CHAR(34)&amp;"cl_"&amp;BP7&amp;CHAR(34)&amp;",","")</f>
        <v/>
      </c>
      <c r="GY7" s="48" t="str">
        <f>IF(BQ7&lt;&gt;"",CHAR(34)&amp;"cl_"&amp;BQ7&amp;CHAR(34)&amp;",","")</f>
        <v/>
      </c>
      <c r="GZ7" s="48" t="str">
        <f>IF(BR7&lt;&gt;"",CHAR(34)&amp;"cl_"&amp;BR7&amp;CHAR(34)&amp;",","")</f>
        <v/>
      </c>
      <c r="HA7" s="48" t="str">
        <f>IF(BS7&lt;&gt;"",CHAR(34)&amp;"cl_"&amp;BS7&amp;CHAR(34)&amp;",","")</f>
        <v/>
      </c>
      <c r="HB7" s="48" t="str">
        <f>IF(BT7&lt;&gt;"",CHAR(34)&amp;"cl_"&amp;BT7&amp;CHAR(34)&amp;",","")</f>
        <v/>
      </c>
      <c r="HC7" s="48" t="str">
        <f>SUBSTITUTE("["&amp;_xlfn.CONCAT(GT7:HB7)&amp;"]",",]","]")</f>
        <v>["cl_YEL","cl_RED","cl_BLU"]</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{couname:"[DOM] San Pedro de Macoris",year:"???",region:"rgn_North America",Colors:["cl_YEL","cl_RED","cl_BLU"],Items:["3Color","words2","words3","lets17","startS","LUEDEL","allhor","3Bands","Horizo","OnlyBa","NO_WHI","NO_GRE","NO_BLA","WHGRNO","BAWHNO","WHRENO","001YEL","002RED","003BLU","myrEQ","NoStar"],Flag:"https://upload.wikimedia.org/wikipedia/commons/thumb/7/79/Flag_of_San_Pedro_de_Macor%C3%ADs_Province.svg/150px-Flag_of_San_Pedro_de_Macor%C3%ADs_Province.svg.png",HDFlag:"https://upload.wikimedia.org/wikipedia/commons/thumb/7/79/Flag_of_San_Pedro_de_Macor%C3%ADs_Province.svg/2560px-Flag_of_San_Pedro_de_Macor%C3%ADs_Province.svg.png",type:"Province", describe: "\nNot available", isnew:".", links: "https://en.wikipedia.org/wiki/San_Pedro_de_Macorís_Province"},</v>
      </c>
      <c r="HG7" s="73" t="str">
        <f>"{couname:"&amp;CT7&amp;(IF(HK7&lt;&gt;"",",subtype:"&amp;CHAR(34)&amp;HK7&amp;CHAR(34),""))&amp;",year:"&amp;HJ7&amp;",region:"&amp;CU7&amp;",Colors:"&amp;HC7&amp;",Items:"&amp;GS7&amp;",Flag:"&amp;CV7&amp;",HDFlag:"&amp;CHAR(34)&amp;E7&amp;CHAR(34)&amp;",type:"&amp;GP7&amp;", describe: "&amp;HI7&amp;", links: "&amp;HL7&amp;"},"</f>
        <v>{couname:"[DOM] San Pedro de Macoris",year:"???",region:"rgn_North America",Colors:["cl_YEL","cl_RED","cl_BLU"],Items:["3Color","words2","words3","lets17","startS","LUEDEL","allhor","3Bands","Horizo","OnlyBa","NO_WHI","NO_GRE","NO_BLA","WHGRNO","BAWHNO","WHRENO","001YEL","002RED","003BLU","myrEQ","NoStar"],Flag:"https://upload.wikimedia.org/wikipedia/commons/thumb/7/79/Flag_of_San_Pedro_de_Macor%C3%ADs_Province.svg/150px-Flag_of_San_Pedro_de_Macor%C3%ADs_Province.svg.png",HDFlag:"https://upload.wikimedia.org/wikipedia/commons/thumb/7/79/Flag_of_San_Pedro_de_Macor%C3%ADs_Province.svg/2560px-Flag_of_San_Pedro_de_Macor%C3%ADs_Province.svg.png",type:"Province", describe: "\nNot available", links: "https://en.wikipedia.org/wiki/San_Pedro_de_Macorís_Province"},</v>
      </c>
      <c r="HH7" s="48" t="str">
        <f>IF(P7&lt;&gt;"",CHAR(34)&amp;"\n"&amp;P7&amp;CHAR(34),CHAR(34)&amp;CHAR(34))</f>
        <v>"\nNot available"</v>
      </c>
      <c r="HI7" s="48" t="str">
        <f>IF(J7=0,CHAR(34)&amp;CHAR(34),HH7)</f>
        <v>"\nNot available"</v>
      </c>
      <c r="HJ7" s="48" t="str">
        <f>CHAR(34)&amp;O7&amp;CHAR(34)</f>
        <v>"???"</v>
      </c>
      <c r="HL7" s="48" t="str">
        <f>CHAR(34)&amp;I7&amp;CHAR(34)</f>
        <v>"https://en.wikipedia.org/wiki/San_Pedro_de_Macorís_Province"</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{"couname":"[DOM] San Pedro de Macoris","year":"???","region":"rgn_North America","Colors":["cl_YEL","cl_RED","cl_BLU"],"Items":["3Color","words2","words3","lets17","startS","LUEDEL","allhor","3Bands","Horizo","OnlyBa","NO_WHI","NO_GRE","NO_BLA","WHGRNO","BAWHNO","WHRENO","001YEL","002RED","003BLU","myrEQ","NoStar"],"Flag":"https://upload.wikimedia.org/wikipedia/commons/thumb/7/79/Flag_of_San_Pedro_de_Macor%C3%ADs_Province.svg/150px-Flag_of_San_Pedro_de_Macor%C3%ADs_Province.svg.png","HDFlag":"https://upload.wikimedia.org/wikipedia/commons/thumb/7/79/Flag_of_San_Pedro_de_Macor%C3%ADs_Province.svg/2560px-Flag_of_San_Pedro_de_Macor%C3%ADs_Province.svg.png","type":"Province", "describe": "\nNot available", "isnew": ".", "links": "https://en.wikipedia.org/wiki/San_Pedro_de_Macorís_Province"},</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{"couname":"[DOM] San Pedro de Macoris","year":"???","region":"rgn_North America","Colors":["cl_YEL","cl_RED","cl_BLU"],"Items":["3Color","words2","words3","lets17","startS","LUEDEL","allhor","3Bands","Horizo","OnlyBa","NO_WHI","NO_GRE","NO_BLA","WHGRNO","BAWHNO","WHRENO","001YEL","002RED","003BLU","myrEQ","NoStar"],"Flag":"https://upload.wikimedia.org/wikipedia/commons/thumb/7/79/Flag_of_San_Pedro_de_Macor%C3%ADs_Province.svg/150px-Flag_of_San_Pedro_de_Macor%C3%ADs_Province.svg.png","HDFlag":"https://upload.wikimedia.org/wikipedia/commons/thumb/7/79/Flag_of_San_Pedro_de_Macor%C3%ADs_Province.svg/2560px-Flag_of_San_Pedro_de_Macor%C3%ADs_Province.svg.png","type":"Province", "describe": "\nNot available", "isnew": ".", "links": "https://en.wikipedia.org/wiki/San_Pedro_de_Macorís_Province"},</v>
      </c>
      <c r="HO7" s="75"/>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RED</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
      </c>
      <c r="HY7" s="76"/>
      <c r="HZ7" s="76"/>
      <c r="IA7" s="6"/>
      <c r="IB7" s="6"/>
      <c r="IC7" s="77"/>
      <c r="ID7" s="77"/>
      <c r="IE7" s="77"/>
      <c r="IF7" s="77"/>
      <c r="IG7" s="77"/>
      <c r="IH7" s="77"/>
      <c r="II7" s="77"/>
      <c r="IJ7" s="77"/>
      <c r="IK7" s="77"/>
      <c r="IL7" s="48">
        <f>SUM(IC7:IK7)</f>
        <v>0</v>
      </c>
      <c r="IM7" s="45">
        <f>COUNTIF(IC7:IK7,"&gt;0")-CG7</f>
        <v>-3</v>
      </c>
      <c r="IN7" s="78" t="str">
        <f>"http://mkweb.bcgsc.ca/color-summarizer/?url="&amp;D7&amp;"&amp;precision=low&amp;num_clusters="&amp;CG7&amp;"&amp;text=1"</f>
        <v>http://mkweb.bcgsc.ca/color-summarizer/?url=https://upload.wikimedia.org/wikipedia/commons/thumb/7/79/Flag_of_San_Pedro_de_Macor%C3%ADs_Province.svg/150px-Flag_of_San_Pedro_de_Macor%C3%ADs_Province.svg.png&amp;precision=low&amp;num_clusters=3&amp;text=1</v>
      </c>
      <c r="IO7" s="48" t="str">
        <f>IF(HP7&lt;&gt;"",CHAR(34)&amp;"black"&amp;CHAR(34),"")</f>
        <v/>
      </c>
      <c r="IP7" s="48" t="str">
        <f>IF(HQ7&lt;&gt;"",CHAR(34)&amp;"blue"&amp;CHAR(34),"")</f>
        <v>"blue"</v>
      </c>
      <c r="IQ7" s="48" t="str">
        <f>IF(HR7&lt;&gt;"",CHAR(34)&amp;"green"&amp;CHAR(34),"")</f>
        <v/>
      </c>
      <c r="IR7" s="48" t="str">
        <f>IF(HS7&lt;&gt;"",CHAR(34)&amp;"red"&amp;CHAR(34),"")</f>
        <v>"red"</v>
      </c>
      <c r="IS7" s="48" t="str">
        <f>IF(HT7&lt;&gt;"",CHAR(34)&amp;"yellow"&amp;CHAR(34),"")</f>
        <v>"yellow"</v>
      </c>
      <c r="IT7" s="48" t="str">
        <f>IF(HU7&lt;&gt;"",CHAR(34)&amp;"orange"&amp;CHAR(34),"")</f>
        <v/>
      </c>
      <c r="IU7" s="48" t="str">
        <f>IF(HV7&lt;&gt;"",CHAR(34)&amp;"brown"&amp;CHAR(34),"")</f>
        <v/>
      </c>
      <c r="IV7" s="48" t="str">
        <f>IF(HW7&lt;&gt;"",CHAR(34)&amp;"purple"&amp;CHAR(34),"")</f>
        <v/>
      </c>
      <c r="IW7" s="48" t="str">
        <f>IF(HX7&lt;&gt;"",CHAR(34)&amp;"white"&amp;CHAR(34),"")</f>
        <v/>
      </c>
      <c r="IX7" s="48" t="str">
        <f>"{"&amp;CHAR(34)&amp;"url"&amp;CHAR(34)&amp;":"&amp;CHAR(34)&amp;IN7&amp;CHAR(34)&amp;","&amp;CHAR(34)&amp;"name"&amp;CHAR(34)&amp;":"&amp;CHAR(34)&amp;A7&amp;CHAR(34)&amp;"},"</f>
        <v>{"url":"http://mkweb.bcgsc.ca/color-summarizer/?url=https://upload.wikimedia.org/wikipedia/commons/thumb/7/79/Flag_of_San_Pedro_de_Macor%C3%ADs_Province.svg/150px-Flag_of_San_Pedro_de_Macor%C3%ADs_Province.svg.png&amp;precision=low&amp;num_clusters=3&amp;text=1","name":"[DOM] San Pedro de Macoris"},</v>
      </c>
      <c r="IY7" s="48">
        <v>391</v>
      </c>
    </row>
    <row r="8" spans="1:259" ht="38.4" customHeight="1" x14ac:dyDescent="0.3">
      <c r="E8" s="80"/>
      <c r="F8" s="80"/>
    </row>
    <row r="9" spans="1:259" ht="38.4" customHeight="1" x14ac:dyDescent="0.3">
      <c r="E9" s="80"/>
      <c r="F9" s="80"/>
    </row>
  </sheetData>
  <autoFilter ref="A1:IY1" xr:uid="{A1051193-A95B-4CFB-A73C-F0184620C81F}">
    <sortState xmlns:xlrd2="http://schemas.microsoft.com/office/spreadsheetml/2017/richdata2" ref="A2:IY1">
      <sortCondition ref="AW1"/>
    </sortState>
  </autoFilter>
  <conditionalFormatting sqref="H1 CW1:GS1 IA1:IB1">
    <cfRule type="cellIs" dxfId="3324" priority="118" operator="greaterThan">
      <formula>0</formula>
    </cfRule>
  </conditionalFormatting>
  <conditionalFormatting sqref="H1 H8:H1048576">
    <cfRule type="cellIs" dxfId="3323" priority="84" stopIfTrue="1" operator="notEqual">
      <formula>""</formula>
    </cfRule>
  </conditionalFormatting>
  <conditionalFormatting sqref="T1:BK1">
    <cfRule type="cellIs" dxfId="3322" priority="121" operator="greaterThan">
      <formula>0</formula>
    </cfRule>
  </conditionalFormatting>
  <conditionalFormatting sqref="BV1:BW1 BV8:BW1048576">
    <cfRule type="cellIs" dxfId="3321" priority="120" operator="equal">
      <formula>"nc"</formula>
    </cfRule>
  </conditionalFormatting>
  <conditionalFormatting sqref="HF1:HG1">
    <cfRule type="cellIs" dxfId="3320" priority="122" operator="greaterThan">
      <formula>0</formula>
    </cfRule>
  </conditionalFormatting>
  <conditionalFormatting sqref="HK1">
    <cfRule type="cellIs" dxfId="3319" priority="119" operator="greaterThan">
      <formula>0</formula>
    </cfRule>
  </conditionalFormatting>
  <conditionalFormatting sqref="HP1:HX1">
    <cfRule type="cellIs" dxfId="3318" priority="96" operator="equal">
      <formula>"PIN"</formula>
    </cfRule>
    <cfRule type="cellIs" dxfId="3317" priority="97" operator="equal">
      <formula>"ORA"</formula>
    </cfRule>
    <cfRule type="cellIs" dxfId="3316" priority="98" operator="equal">
      <formula>"GRA"</formula>
    </cfRule>
    <cfRule type="cellIs" dxfId="3315" priority="99" operator="equal">
      <formula>"PUR"</formula>
    </cfRule>
    <cfRule type="cellIs" dxfId="3314" priority="100" operator="equal">
      <formula>"BRO"</formula>
    </cfRule>
    <cfRule type="cellIs" dxfId="3313" priority="101" operator="equal">
      <formula>"YEL"</formula>
    </cfRule>
    <cfRule type="cellIs" dxfId="3312" priority="102" operator="equal">
      <formula>"BLU"</formula>
    </cfRule>
    <cfRule type="cellIs" dxfId="3311" priority="103" operator="equal">
      <formula>"WHI"</formula>
    </cfRule>
    <cfRule type="cellIs" dxfId="3310" priority="104" operator="equal">
      <formula>"GRE"</formula>
    </cfRule>
    <cfRule type="cellIs" dxfId="3309" priority="105" operator="equal">
      <formula>"RED"</formula>
    </cfRule>
    <cfRule type="cellIs" dxfId="3308" priority="106" operator="equal">
      <formula>"BLA"</formula>
    </cfRule>
  </conditionalFormatting>
  <conditionalFormatting sqref="IC1:IK1">
    <cfRule type="cellIs" dxfId="3307" priority="107" operator="equal">
      <formula>"PIN"</formula>
    </cfRule>
    <cfRule type="cellIs" dxfId="3306" priority="108" operator="equal">
      <formula>"ORA"</formula>
    </cfRule>
    <cfRule type="cellIs" dxfId="3305" priority="109" operator="equal">
      <formula>"GRA"</formula>
    </cfRule>
    <cfRule type="cellIs" dxfId="3304" priority="110" operator="equal">
      <formula>"PUR"</formula>
    </cfRule>
    <cfRule type="cellIs" dxfId="3303" priority="111" operator="equal">
      <formula>"BRO"</formula>
    </cfRule>
    <cfRule type="cellIs" dxfId="3302" priority="112" operator="equal">
      <formula>"YEL"</formula>
    </cfRule>
    <cfRule type="cellIs" dxfId="3301" priority="113" operator="equal">
      <formula>"BLU"</formula>
    </cfRule>
    <cfRule type="cellIs" dxfId="3300" priority="114" operator="equal">
      <formula>"WHI"</formula>
    </cfRule>
    <cfRule type="cellIs" dxfId="3299" priority="115" operator="equal">
      <formula>"GRE"</formula>
    </cfRule>
    <cfRule type="cellIs" dxfId="3298" priority="116" operator="equal">
      <formula>"RED"</formula>
    </cfRule>
    <cfRule type="cellIs" dxfId="3297" priority="117" operator="equal">
      <formula>"BLA"</formula>
    </cfRule>
  </conditionalFormatting>
  <conditionalFormatting sqref="IO1:IW1">
    <cfRule type="cellIs" dxfId="3296" priority="85" operator="equal">
      <formula>"PIN"</formula>
    </cfRule>
    <cfRule type="cellIs" dxfId="3295" priority="86" operator="equal">
      <formula>"ORA"</formula>
    </cfRule>
    <cfRule type="cellIs" dxfId="3294" priority="87" operator="equal">
      <formula>"GRA"</formula>
    </cfRule>
    <cfRule type="cellIs" dxfId="3293" priority="88" operator="equal">
      <formula>"PUR"</formula>
    </cfRule>
    <cfRule type="cellIs" dxfId="3292" priority="89" operator="equal">
      <formula>"BRO"</formula>
    </cfRule>
    <cfRule type="cellIs" dxfId="3291" priority="90" operator="equal">
      <formula>"YEL"</formula>
    </cfRule>
    <cfRule type="cellIs" dxfId="3290" priority="91" operator="equal">
      <formula>"BLU"</formula>
    </cfRule>
    <cfRule type="cellIs" dxfId="3289" priority="92" operator="equal">
      <formula>"WHI"</formula>
    </cfRule>
    <cfRule type="cellIs" dxfId="3288" priority="93" operator="equal">
      <formula>"GRE"</formula>
    </cfRule>
    <cfRule type="cellIs" dxfId="3287" priority="94" operator="equal">
      <formula>"RED"</formula>
    </cfRule>
    <cfRule type="cellIs" dxfId="3286" priority="95" operator="equal">
      <formula>"BLA"</formula>
    </cfRule>
  </conditionalFormatting>
  <conditionalFormatting sqref="H2">
    <cfRule type="cellIs" dxfId="3285" priority="78" stopIfTrue="1" operator="notEqual">
      <formula>""</formula>
    </cfRule>
  </conditionalFormatting>
  <conditionalFormatting sqref="AZ2:BU2">
    <cfRule type="cellIs" dxfId="3284" priority="66" operator="equal">
      <formula>"PIN"</formula>
    </cfRule>
    <cfRule type="cellIs" dxfId="3283" priority="67" operator="equal">
      <formula>"ORA"</formula>
    </cfRule>
    <cfRule type="cellIs" dxfId="3282" priority="68" operator="equal">
      <formula>"GRA"</formula>
    </cfRule>
    <cfRule type="cellIs" dxfId="3281" priority="69" operator="equal">
      <formula>"PUR"</formula>
    </cfRule>
    <cfRule type="cellIs" dxfId="3280" priority="70" operator="equal">
      <formula>"BRO"</formula>
    </cfRule>
    <cfRule type="cellIs" dxfId="3279" priority="71" operator="equal">
      <formula>"YEL"</formula>
    </cfRule>
    <cfRule type="cellIs" dxfId="3278" priority="72" operator="equal">
      <formula>"BLU"</formula>
    </cfRule>
    <cfRule type="cellIs" dxfId="3277" priority="73" operator="equal">
      <formula>"WHI"</formula>
    </cfRule>
    <cfRule type="cellIs" dxfId="3276" priority="74" operator="equal">
      <formula>"GRE"</formula>
    </cfRule>
    <cfRule type="cellIs" dxfId="3275" priority="75" operator="equal">
      <formula>"RED"</formula>
    </cfRule>
    <cfRule type="cellIs" dxfId="3274" priority="76" operator="equal">
      <formula>"BLA"</formula>
    </cfRule>
  </conditionalFormatting>
  <conditionalFormatting sqref="BV2">
    <cfRule type="cellIs" dxfId="3273" priority="79" operator="equal">
      <formula>"nc"</formula>
    </cfRule>
  </conditionalFormatting>
  <conditionalFormatting sqref="BZ2:CA2 CD2:CF2">
    <cfRule type="cellIs" dxfId="3272" priority="77" operator="greaterThan">
      <formula>0</formula>
    </cfRule>
  </conditionalFormatting>
  <conditionalFormatting sqref="R2 CU2">
    <cfRule type="cellIs" dxfId="3271" priority="65" operator="greaterThan">
      <formula>0</formula>
    </cfRule>
  </conditionalFormatting>
  <conditionalFormatting sqref="T2:AS2 CH2:CS2">
    <cfRule type="cellIs" dxfId="3270" priority="49" stopIfTrue="1" operator="equal">
      <formula>"n"</formula>
    </cfRule>
    <cfRule type="cellIs" dxfId="3269" priority="50" stopIfTrue="1" operator="equal">
      <formula>"y"</formula>
    </cfRule>
    <cfRule type="cellIs" dxfId="3268" priority="51" operator="greaterThan">
      <formula>0</formula>
    </cfRule>
  </conditionalFormatting>
  <conditionalFormatting sqref="AZ2:BB2">
    <cfRule type="expression" dxfId="3267" priority="48">
      <formula>$AT2=0</formula>
    </cfRule>
  </conditionalFormatting>
  <conditionalFormatting sqref="BX2:CA2 CD2:CF2">
    <cfRule type="cellIs" dxfId="3266" priority="52" operator="equal">
      <formula>"y"</formula>
    </cfRule>
    <cfRule type="cellIs" dxfId="3265" priority="54" operator="equal">
      <formula>"PIN"</formula>
    </cfRule>
    <cfRule type="cellIs" dxfId="3264" priority="55" operator="equal">
      <formula>"ORA"</formula>
    </cfRule>
    <cfRule type="cellIs" dxfId="3263" priority="56" operator="equal">
      <formula>"GRA"</formula>
    </cfRule>
    <cfRule type="cellIs" dxfId="3262" priority="57" operator="equal">
      <formula>"PUR"</formula>
    </cfRule>
    <cfRule type="cellIs" dxfId="3261" priority="58" operator="equal">
      <formula>"BRO"</formula>
    </cfRule>
    <cfRule type="cellIs" dxfId="3260" priority="59" operator="equal">
      <formula>"YEL"</formula>
    </cfRule>
    <cfRule type="cellIs" dxfId="3259" priority="60" operator="equal">
      <formula>"BLU"</formula>
    </cfRule>
    <cfRule type="cellIs" dxfId="3258" priority="61" operator="equal">
      <formula>"WHI"</formula>
    </cfRule>
    <cfRule type="cellIs" dxfId="3257" priority="62" operator="equal">
      <formula>"GRE"</formula>
    </cfRule>
    <cfRule type="cellIs" dxfId="3256" priority="63" operator="equal">
      <formula>"RED"</formula>
    </cfRule>
    <cfRule type="cellIs" dxfId="3255" priority="64" operator="equal">
      <formula>"BLA"</formula>
    </cfRule>
  </conditionalFormatting>
  <conditionalFormatting sqref="IC2:IK2">
    <cfRule type="expression" dxfId="3254"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7">
    <cfRule type="cellIs" dxfId="3253" priority="42" stopIfTrue="1" operator="notEqual">
      <formula>""</formula>
    </cfRule>
  </conditionalFormatting>
  <conditionalFormatting sqref="BV3:BV7">
    <cfRule type="cellIs" dxfId="3252" priority="43" operator="equal">
      <formula>"nc"</formula>
    </cfRule>
  </conditionalFormatting>
  <conditionalFormatting sqref="R3:R7 CU3:CU7">
    <cfRule type="cellIs" dxfId="3251" priority="41" operator="greaterThan">
      <formula>0</formula>
    </cfRule>
  </conditionalFormatting>
  <conditionalFormatting sqref="T3:AS7 CH3:CS7">
    <cfRule type="cellIs" dxfId="3250" priority="37" stopIfTrue="1" operator="equal">
      <formula>"n"</formula>
    </cfRule>
    <cfRule type="cellIs" dxfId="3249" priority="38" stopIfTrue="1" operator="equal">
      <formula>"y"</formula>
    </cfRule>
    <cfRule type="cellIs" dxfId="3248" priority="39" operator="greaterThan">
      <formula>0</formula>
    </cfRule>
  </conditionalFormatting>
  <conditionalFormatting sqref="AZ3:BB7">
    <cfRule type="expression" dxfId="3247" priority="24">
      <formula>$AT3=0</formula>
    </cfRule>
  </conditionalFormatting>
  <conditionalFormatting sqref="BX3:CA7 CD3:CF7 AZ3:BU7">
    <cfRule type="cellIs" dxfId="3246" priority="25" operator="equal">
      <formula>"PIN"</formula>
    </cfRule>
    <cfRule type="cellIs" dxfId="3245" priority="26" operator="equal">
      <formula>"ORA"</formula>
    </cfRule>
    <cfRule type="cellIs" dxfId="3244" priority="27" operator="equal">
      <formula>"GRA"</formula>
    </cfRule>
    <cfRule type="cellIs" dxfId="3243" priority="28" operator="equal">
      <formula>"PUR"</formula>
    </cfRule>
    <cfRule type="cellIs" dxfId="3242" priority="29" operator="equal">
      <formula>"BRO"</formula>
    </cfRule>
    <cfRule type="cellIs" dxfId="3241" priority="30" operator="equal">
      <formula>"YEL"</formula>
    </cfRule>
    <cfRule type="cellIs" dxfId="3240" priority="31" operator="equal">
      <formula>"BLU"</formula>
    </cfRule>
    <cfRule type="cellIs" dxfId="3239" priority="32" operator="equal">
      <formula>"WHI"</formula>
    </cfRule>
    <cfRule type="cellIs" dxfId="3238" priority="33" operator="equal">
      <formula>"GRE"</formula>
    </cfRule>
    <cfRule type="cellIs" dxfId="3237" priority="34" operator="equal">
      <formula>"RED"</formula>
    </cfRule>
    <cfRule type="cellIs" dxfId="3236" priority="35" operator="equal">
      <formula>"BLA"</formula>
    </cfRule>
  </conditionalFormatting>
  <conditionalFormatting sqref="BX3:CA7 CD3:CF7">
    <cfRule type="cellIs" dxfId="3235" priority="40" operator="equal">
      <formula>"y"</formula>
    </cfRule>
  </conditionalFormatting>
  <conditionalFormatting sqref="BZ3:CA7 CD3:CF7">
    <cfRule type="cellIs" dxfId="3234" priority="36" operator="greaterThan">
      <formula>0</formula>
    </cfRule>
  </conditionalFormatting>
  <conditionalFormatting sqref="IC3:IC7">
    <cfRule type="cellIs" dxfId="3233" priority="17" stopIfTrue="1" operator="greaterThan">
      <formula>0</formula>
    </cfRule>
  </conditionalFormatting>
  <conditionalFormatting sqref="ID3:ID7">
    <cfRule type="cellIs" dxfId="3232" priority="15" stopIfTrue="1" operator="greaterThan">
      <formula>0</formula>
    </cfRule>
  </conditionalFormatting>
  <conditionalFormatting sqref="II3:II7 IE3:IF7">
    <cfRule type="cellIs" dxfId="3231" priority="22" operator="greaterThan">
      <formula>0</formula>
    </cfRule>
  </conditionalFormatting>
  <conditionalFormatting sqref="II3:II7 IF3:IF7">
    <cfRule type="cellIs" dxfId="3230" priority="16" stopIfTrue="1" operator="greaterThan">
      <formula>0</formula>
    </cfRule>
  </conditionalFormatting>
  <conditionalFormatting sqref="IG3:IG7">
    <cfRule type="cellIs" dxfId="3229" priority="21" operator="greaterThan">
      <formula>0</formula>
    </cfRule>
  </conditionalFormatting>
  <conditionalFormatting sqref="IH3:II7">
    <cfRule type="cellIs" dxfId="3228" priority="20" operator="greaterThan">
      <formula>0</formula>
    </cfRule>
  </conditionalFormatting>
  <conditionalFormatting sqref="IJ3:IJ7">
    <cfRule type="cellIs" dxfId="3227" priority="19" operator="greaterThan">
      <formula>0</formula>
    </cfRule>
  </conditionalFormatting>
  <conditionalFormatting sqref="IK3:IK7">
    <cfRule type="cellIs" dxfId="3226" priority="18" operator="greaterThan">
      <formula>0</formula>
    </cfRule>
  </conditionalFormatting>
  <conditionalFormatting sqref="IF3:IF7">
    <cfRule type="cellIs" dxfId="3225" priority="14" stopIfTrue="1" operator="greaterThan">
      <formula>0</formula>
    </cfRule>
  </conditionalFormatting>
  <conditionalFormatting sqref="IC3:IK7">
    <cfRule type="expression" dxfId="3224" priority="23">
      <formula>$IL3&gt;0</formula>
    </cfRule>
  </conditionalFormatting>
  <conditionalFormatting sqref="IM3:IM7">
    <cfRule type="cellIs" dxfId="3223" priority="13" operator="equal">
      <formula>0</formula>
    </cfRule>
  </conditionalFormatting>
  <conditionalFormatting sqref="BX3:CA7 CD3:CF7">
    <cfRule type="cellIs" dxfId="3222" priority="1" operator="equal">
      <formula>"y"</formula>
    </cfRule>
    <cfRule type="cellIs" dxfId="3221" priority="2" operator="equal">
      <formula>"PIN"</formula>
    </cfRule>
    <cfRule type="cellIs" dxfId="3220" priority="3" operator="equal">
      <formula>"ORA"</formula>
    </cfRule>
    <cfRule type="cellIs" dxfId="3219" priority="4" operator="equal">
      <formula>"GRA"</formula>
    </cfRule>
    <cfRule type="cellIs" dxfId="3218" priority="5" operator="equal">
      <formula>"PUR"</formula>
    </cfRule>
    <cfRule type="cellIs" dxfId="3217" priority="6" operator="equal">
      <formula>"BRO"</formula>
    </cfRule>
    <cfRule type="cellIs" dxfId="3216" priority="7" operator="equal">
      <formula>"YEL"</formula>
    </cfRule>
    <cfRule type="cellIs" dxfId="3215" priority="8" operator="equal">
      <formula>"BLU"</formula>
    </cfRule>
    <cfRule type="cellIs" dxfId="3214" priority="9" operator="equal">
      <formula>"WHI"</formula>
    </cfRule>
    <cfRule type="cellIs" dxfId="3213" priority="10" operator="equal">
      <formula>"GRE"</formula>
    </cfRule>
    <cfRule type="cellIs" dxfId="3212" priority="11" operator="equal">
      <formula>"RED"</formula>
    </cfRule>
    <cfRule type="cellIs" dxfId="3211" priority="12" operator="equal">
      <formula>"BLA"</formula>
    </cfRule>
  </conditionalFormatting>
  <conditionalFormatting sqref="AT3:AT7">
    <cfRule type="colorScale" priority="44">
      <colorScale>
        <cfvo type="min"/>
        <cfvo type="max"/>
        <color rgb="FFFCFCFF"/>
        <color theme="8" tint="0.39997558519241921"/>
      </colorScale>
    </cfRule>
  </conditionalFormatting>
  <conditionalFormatting sqref="S3:S7">
    <cfRule type="colorScale" priority="45">
      <colorScale>
        <cfvo type="min"/>
        <cfvo type="max"/>
        <color rgb="FFFCFCFF"/>
        <color rgb="FF754BFB"/>
      </colorScale>
    </cfRule>
  </conditionalFormatting>
  <conditionalFormatting sqref="J3:J7">
    <cfRule type="colorScale" priority="46">
      <colorScale>
        <cfvo type="min"/>
        <cfvo type="percentile" val="50"/>
        <cfvo type="max"/>
        <color rgb="FFF8696B"/>
        <color rgb="FFFFEB84"/>
        <color rgb="FF63BE7B"/>
      </colorScale>
    </cfRule>
  </conditionalFormatting>
  <conditionalFormatting sqref="CG3:CG7">
    <cfRule type="colorScale" priority="47">
      <colorScale>
        <cfvo type="min"/>
        <cfvo type="max"/>
        <color rgb="FFFCFCFF"/>
        <color rgb="FF63BE7B"/>
      </colorScale>
    </cfRule>
  </conditionalFormatting>
  <hyperlinks>
    <hyperlink ref="A2" r:id="rId1" display="https://fbref.com/en/country/DOM/Dominican-Republic-Football" xr:uid="{808FC0F6-DE55-46FC-87B9-291D31C7C7D7}"/>
    <hyperlink ref="E3" r:id="rId2" xr:uid="{1AB50784-C448-4A22-8870-C16AF916CF58}"/>
    <hyperlink ref="I3" r:id="rId3" xr:uid="{F36F5F95-DE61-4289-A199-C3832D63CB92}"/>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4449"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4450"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4451"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13246-ECEF-4000-8E12-645BF9954D7C}">
  <sheetPr codeName="Sheet22"/>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C6" sqref="C6"/>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1329</v>
      </c>
      <c r="B2" s="40" t="e" vm="60">
        <v>#VALUE!</v>
      </c>
      <c r="C2" s="41">
        <v>1</v>
      </c>
      <c r="D2" s="42" t="s">
        <v>1330</v>
      </c>
      <c r="E2" s="43" t="s">
        <v>1331</v>
      </c>
      <c r="F2" s="44" t="s">
        <v>163</v>
      </c>
      <c r="G2" s="45">
        <f>COUNTIF($A$1:$A$8325,A2)</f>
        <v>1</v>
      </c>
      <c r="H2" s="46"/>
      <c r="I2" s="47" t="s">
        <v>1332</v>
      </c>
      <c r="J2" s="48" t="str">
        <f>""</f>
        <v/>
      </c>
      <c r="K2" s="49">
        <v>11194000</v>
      </c>
      <c r="L2" s="50">
        <v>2400000</v>
      </c>
      <c r="M2" s="50" t="s">
        <v>1335</v>
      </c>
      <c r="N2" s="51" t="s">
        <v>231</v>
      </c>
      <c r="O2" s="52" t="s">
        <v>854</v>
      </c>
      <c r="P2" s="53" t="s">
        <v>1333</v>
      </c>
      <c r="Q2" s="54">
        <v>1</v>
      </c>
      <c r="R2" s="55" t="s">
        <v>231</v>
      </c>
      <c r="S2" s="56">
        <v>5</v>
      </c>
      <c r="T2" s="57" t="s">
        <v>165</v>
      </c>
      <c r="U2" s="58" t="s">
        <v>164</v>
      </c>
      <c r="V2" s="58" t="s">
        <v>165</v>
      </c>
      <c r="W2" s="58" t="s">
        <v>164</v>
      </c>
      <c r="X2" s="58" t="s">
        <v>164</v>
      </c>
      <c r="Y2" s="58" t="s">
        <v>164</v>
      </c>
      <c r="Z2" s="58" t="s">
        <v>164</v>
      </c>
      <c r="AA2" s="58" t="s">
        <v>164</v>
      </c>
      <c r="AB2" s="58" t="s">
        <v>164</v>
      </c>
      <c r="AC2" s="58" t="s">
        <v>164</v>
      </c>
      <c r="AD2" s="58" t="s">
        <v>164</v>
      </c>
      <c r="AE2" s="58" t="s">
        <v>164</v>
      </c>
      <c r="AF2" s="59" t="s">
        <v>165</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1Cuba</v>
      </c>
      <c r="AX2" s="61" t="str">
        <f>_xlfn.TEXTJOIN(";",TRUE,AU2:AW2)</f>
        <v>1Cuba</v>
      </c>
      <c r="AY2" s="61" t="s">
        <v>165</v>
      </c>
      <c r="AZ2" s="62" t="s">
        <v>159</v>
      </c>
      <c r="BA2" s="62"/>
      <c r="BB2" s="62"/>
      <c r="BC2" s="63"/>
      <c r="BD2" s="64" t="s">
        <v>152</v>
      </c>
      <c r="BE2" s="47"/>
      <c r="BF2" s="64" t="s">
        <v>152</v>
      </c>
      <c r="BG2" s="64" t="s">
        <v>152</v>
      </c>
      <c r="BH2" s="64" t="s">
        <v>152</v>
      </c>
      <c r="BI2" s="64" t="s">
        <v>159</v>
      </c>
      <c r="BJ2" s="64"/>
      <c r="BK2" s="47"/>
      <c r="BL2" s="64" t="s">
        <v>152</v>
      </c>
      <c r="BM2" s="64" t="s">
        <v>154</v>
      </c>
      <c r="BN2" s="64" t="s">
        <v>159</v>
      </c>
      <c r="BO2" s="64"/>
      <c r="BP2" s="64"/>
      <c r="BQ2" s="64"/>
      <c r="BR2" s="64"/>
      <c r="BS2" s="64"/>
      <c r="BT2" s="64"/>
      <c r="BU2" s="65"/>
      <c r="BV2" s="66" t="s">
        <v>173</v>
      </c>
      <c r="BW2" s="66" t="s">
        <v>174</v>
      </c>
      <c r="BX2" s="47"/>
      <c r="BY2" s="48" t="s">
        <v>164</v>
      </c>
      <c r="CB2" s="6" t="s">
        <v>138</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"Cuba"</v>
      </c>
      <c r="CU2" s="70" t="str">
        <f>CHAR(34)&amp;"rgn_"&amp;R2&amp;CHAR(34)</f>
        <v>"rgn_North America"</v>
      </c>
      <c r="CV2" s="48" t="str">
        <f>CHAR(34)&amp;D2&amp;CHAR(34)</f>
        <v>"https://i.ibb.co/3WB8QRg/Cuba-Flag.png"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"002BLU",</v>
      </c>
      <c r="FS2" s="48" t="str">
        <f>IF(LEN(BH2)=3,CHAR(34)&amp;"003"&amp;BH2&amp;CHAR(34)&amp;",","")</f>
        <v>"003BLU",</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["3Color","lets04","startC","LUEDHI","year19","allhor","4+Band","Diagon","Horizo","Trside","staWHI","NO_GRE","NO_YEL","NO_BLA","001BLU","002BLU","003BLU","myrBLU","island","spanis","HasSta","1Stars"]</v>
      </c>
      <c r="GT2" s="48" t="str">
        <f>IF(BL2&lt;&gt;"",CHAR(34)&amp;"cl_"&amp;BL2&amp;CHAR(34)&amp;",","")</f>
        <v>"cl_BLU",</v>
      </c>
      <c r="GU2" s="48" t="str">
        <f>IF(BM2&lt;&gt;"",CHAR(34)&amp;"cl_"&amp;BM2&amp;CHAR(34)&amp;",","")</f>
        <v>"cl_RED",</v>
      </c>
      <c r="GV2" s="48" t="str">
        <f>IF(BN2&lt;&gt;"",CHAR(34)&amp;"cl_"&amp;BN2&amp;CHAR(34)&amp;",","")</f>
        <v>"cl_WHI",</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{couname:"Cuba",year:"1902 ",region:"rgn_North America",Colors:["cl_BLU","cl_RED","cl_WHI"],Items:["3Color","lets04","startC","LUEDHI","year19","allhor","4+Band","Diagon","Horizo","Trside","staWHI","NO_GRE","NO_YEL","NO_BLA","001BLU","002BLU","003BLU","myrBLU","island","spanis","HasSta","1Stars"],Flag:"https://i.ibb.co/3WB8QRg/Cuba-Flag.png",HDFlag:"https://upload.wikimedia.org/wikipedia/commons/thumb/b/bd/Flag_of_Cuba.svg/2560px-Flag_of_Cuba.svg.png",type:"", describe: "\nThe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 isnew:".", links: "https://en.wikipedia.org/wiki/Flag_of_Cuba"},</v>
      </c>
      <c r="HG2" s="73" t="str">
        <f>"{couname:"&amp;CT2&amp;(IF(HK2&lt;&gt;"",",subtype:"&amp;CHAR(34)&amp;HK2&amp;CHAR(34),""))&amp;",year:"&amp;HJ2&amp;",region:"&amp;CU2&amp;",Colors:"&amp;HC2&amp;",Items:"&amp;GS2&amp;",Flag:"&amp;CV2&amp;",HDFlag:"&amp;CHAR(34)&amp;E2&amp;CHAR(34)&amp;",type:"&amp;GP2&amp;", describe: "&amp;HI2&amp;", links: "&amp;HL2&amp;"},"</f>
        <v>{couname:"Cuba",year:"1902 ",region:"rgn_North America",Colors:["cl_BLU","cl_RED","cl_WHI"],Items:["3Color","lets04","startC","LUEDHI","year19","allhor","4+Band","Diagon","Horizo","Trside","staWHI","NO_GRE","NO_YEL","NO_BLA","001BLU","002BLU","003BLU","myrBLU","island","spanis","HasSta","1Stars"],Flag:"https://i.ibb.co/3WB8QRg/Cuba-Flag.png",HDFlag:"https://upload.wikimedia.org/wikipedia/commons/thumb/b/bd/Flag_of_Cuba.svg/2560px-Flag_of_Cuba.svg.png",type:"", describe: "\nThe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 links: "https://en.wikipedia.org/wiki/Flag_of_Cuba"},</v>
      </c>
      <c r="HH2" s="48" t="str">
        <f>IF(P2&lt;&gt;"",CHAR(34)&amp;"\n"&amp;P2&amp;CHAR(34),CHAR(34)&amp;CHAR(34))</f>
        <v>"\nThe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v>
      </c>
      <c r="HI2" s="48" t="str">
        <f>IF(J2=0,CHAR(34)&amp;CHAR(34),HH2)</f>
        <v>"\nThe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v>
      </c>
      <c r="HJ2" s="48" t="str">
        <f>CHAR(34)&amp;O2&amp;CHAR(34)</f>
        <v>"1902 "</v>
      </c>
      <c r="HL2" s="48" t="str">
        <f>CHAR(34)&amp;I2&amp;CHAR(34)</f>
        <v>"https://en.wikipedia.org/wiki/Flag_of_Cuba"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{"couname":"Cuba","year":"1902 ","region":"rgn_North America","Colors":["cl_BLU","cl_RED","cl_WHI"],"Items":["3Color","lets04","startC","LUEDHI","year19","allhor","4+Band","Diagon","Horizo","Trside","staWHI","NO_GRE","NO_YEL","NO_BLA","001BLU","002BLU","003BLU","myrBLU","island","spanis","HasSta","1Stars"],"Flag":"https://i.ibb.co/3WB8QRg/Cuba-Flag.png","HDFlag":"https://upload.wikimedia.org/wikipedia/commons/thumb/b/bd/Flag_of_Cuba.svg/2560px-Flag_of_Cuba.svg.png","type":"", "describe": "\nThe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 "isnew": ".", "links": "https://en.wikipedia.org/wiki/Flag_of_Cuba"},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{"couname":"Cuba","year":"1902 ","region":"rgn_North America","Colors":["cl_BLU","cl_RED","cl_WHI"],"Items":["3Color","lets04","startC","LUEDHI","year19","allhor","4+Band","Diagon","Horizo","Trside","staWHI","NO_GRE","NO_YEL","NO_BLA","001BLU","002BLU","003BLU","myrBLU","island","spanis","HasSta","1Stars"],"Flag":"https://i.ibb.co/3WB8QRg/Cuba-Flag.png","HDFlag":"https://upload.wikimedia.org/wikipedia/commons/thumb/b/bd/Flag_of_Cuba.svg/2560px-Flag_of_Cuba.svg.png","type":"", "describe": "\nThe three blue stripes represent the three departments in which Cuba was divided at that time; the white, purity of the patriot cause; and the red triangle, a symbol of strength, constancy, and Mason influences (triangles are Masonic symbols for equality and were found in a number of other flags in the former Spanish empire). The white star in the triangle stood for independence.", "isnew": ".", "links": "https://en.wikipedia.org/wiki/Flag_of_Cuba"},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http://mkweb.bcgsc.ca/color-summarizer/?url=https://i.ibb.co/3WB8QRg/Cuba-Flag.png&amp;precision=low&amp;num_clusters=3&amp;text=1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{"url":"http://mkweb.bcgsc.ca/color-summarizer/?url=https://i.ibb.co/3WB8QRg/Cuba-Flag.png&amp;precision=low&amp;num_clusters=3&amp;text=1","name":"Cuba"},</v>
      </c>
      <c r="IY2" s="48">
        <v>55</v>
      </c>
    </row>
    <row r="3" spans="1:259" s="48" customFormat="1" ht="38.4" customHeight="1" thickBot="1" x14ac:dyDescent="0.35">
      <c r="A3" s="87" t="s">
        <v>1324</v>
      </c>
      <c r="B3" s="40" t="e" vm="61">
        <v>#VALUE!</v>
      </c>
      <c r="C3" s="41" t="s">
        <v>197</v>
      </c>
      <c r="D3" s="42" t="s">
        <v>1325</v>
      </c>
      <c r="E3" s="43" t="s">
        <v>1325</v>
      </c>
      <c r="F3" s="44" t="s">
        <v>163</v>
      </c>
      <c r="G3" s="45">
        <f>COUNTIF($A$1:$A$8376,A3)</f>
        <v>1</v>
      </c>
      <c r="H3" s="46" t="s">
        <v>1334</v>
      </c>
      <c r="I3" s="47" t="s">
        <v>1326</v>
      </c>
      <c r="J3" s="48" t="str">
        <f>""</f>
        <v/>
      </c>
      <c r="K3" s="49"/>
      <c r="L3" s="50"/>
      <c r="M3" s="50"/>
      <c r="N3" s="51" t="s">
        <v>231</v>
      </c>
      <c r="O3" s="52" t="s">
        <v>1327</v>
      </c>
      <c r="P3" s="53" t="s">
        <v>1328</v>
      </c>
      <c r="Q3" s="54">
        <v>2</v>
      </c>
      <c r="R3" s="55" t="s">
        <v>231</v>
      </c>
      <c r="S3" s="56">
        <v>5</v>
      </c>
      <c r="T3" s="57" t="s">
        <v>164</v>
      </c>
      <c r="U3" s="58" t="s">
        <v>164</v>
      </c>
      <c r="V3" s="58" t="s">
        <v>164</v>
      </c>
      <c r="W3" s="58" t="s">
        <v>165</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165</v>
      </c>
      <c r="AL3" s="59" t="s">
        <v>164</v>
      </c>
      <c r="AM3" s="59" t="s">
        <v>164</v>
      </c>
      <c r="AN3" s="59" t="s">
        <v>164</v>
      </c>
      <c r="AO3" s="59" t="s">
        <v>164</v>
      </c>
      <c r="AP3" s="59" t="s">
        <v>164</v>
      </c>
      <c r="AQ3" s="59" t="s">
        <v>164</v>
      </c>
      <c r="AR3" s="59" t="s">
        <v>164</v>
      </c>
      <c r="AS3" s="59" t="s">
        <v>164</v>
      </c>
      <c r="AT3" s="60">
        <v>0</v>
      </c>
      <c r="AU3" s="59" t="s">
        <v>178</v>
      </c>
      <c r="AV3" s="59" t="str">
        <f>IF(LEFT(A3,1)="[",LEFT(A3,5)&amp;AU3&amp;A3,"")</f>
        <v>[CUB]Historical[CUB] Cuban Revolution (1933)</v>
      </c>
      <c r="AW3" s="59" t="str">
        <f>C3&amp;H3&amp;A3</f>
        <v>3b[CUB] Other[CUB] Cuban Revolution (1933)</v>
      </c>
      <c r="AX3" s="61"/>
      <c r="AY3" s="61"/>
      <c r="AZ3" s="62"/>
      <c r="BA3" s="62"/>
      <c r="BB3" s="62"/>
      <c r="BC3" s="63"/>
      <c r="BD3" s="64" t="s">
        <v>168</v>
      </c>
      <c r="BE3" s="47"/>
      <c r="BF3" s="64" t="s">
        <v>152</v>
      </c>
      <c r="BG3" s="64" t="s">
        <v>154</v>
      </c>
      <c r="BH3" s="64" t="s">
        <v>153</v>
      </c>
      <c r="BI3" s="64"/>
      <c r="BJ3" s="64"/>
      <c r="BK3" s="47"/>
      <c r="BL3" s="64" t="s">
        <v>152</v>
      </c>
      <c r="BM3" s="64" t="s">
        <v>159</v>
      </c>
      <c r="BN3" s="64" t="s">
        <v>154</v>
      </c>
      <c r="BO3" s="64" t="s">
        <v>155</v>
      </c>
      <c r="BP3" s="64" t="s">
        <v>153</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"[CUB] Cuban Revolution (1933)"</v>
      </c>
      <c r="CU3" s="70" t="str">
        <f>CHAR(34)&amp;"rgn_"&amp;R3&amp;CHAR(34)</f>
        <v>"rgn_North America"</v>
      </c>
      <c r="CV3" s="48" t="str">
        <f>CHAR(34)&amp;D3&amp;CHAR(34)</f>
        <v>"https://upload.wikimedia.org/wikipedia/commons/7/7e/Flag_of_4_September_1933_%28Cuba%29.png"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"lets21",</v>
      </c>
      <c r="DE3" s="48" t="str">
        <f>CHAR(34)&amp;"start"&amp;IFERROR(LEFT(SUBSTITUTE(A3,"["&amp;MID(A3,FIND("[",A3)+1,FIND("]",A3)-FIND("[",A3)-1)&amp;"] ",""),1),LEFT(A3,1))&amp;CHAR(34)&amp;","</f>
        <v>"startC",</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"002RED",</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["5+Colo","words2","lets21","startC","with_v","year19","allver","4+Band","Vertic","OnlyBa","NO_BLA","001BLU","002RED","003GRE","myrEQ","histor","NoStar"]</v>
      </c>
      <c r="GT3" s="48" t="str">
        <f>IF(BL3&lt;&gt;"",CHAR(34)&amp;"cl_"&amp;BL3&amp;CHAR(34)&amp;",","")</f>
        <v>"cl_BLU",</v>
      </c>
      <c r="GU3" s="48" t="str">
        <f>IF(BM3&lt;&gt;"",CHAR(34)&amp;"cl_"&amp;BM3&amp;CHAR(34)&amp;",","")</f>
        <v>"cl_WHI",</v>
      </c>
      <c r="GV3" s="48" t="str">
        <f>IF(BN3&lt;&gt;"",CHAR(34)&amp;"cl_"&amp;BN3&amp;CHAR(34)&amp;",","")</f>
        <v>"cl_RED",</v>
      </c>
      <c r="GW3" s="48" t="str">
        <f>IF(BO3&lt;&gt;"",CHAR(34)&amp;"cl_"&amp;BO3&amp;CHAR(34)&amp;",","")</f>
        <v>"cl_YEL",</v>
      </c>
      <c r="GX3" s="48" t="str">
        <f>IF(BP3&lt;&gt;"",CHAR(34)&amp;"cl_"&amp;BP3&amp;CHAR(34)&amp;",","")</f>
        <v>"cl_GRE",</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["cl_BLU","cl_WHI","cl_RED","cl_YEL","cl_GRE"]</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{couname:"[CUB] Cuban Revolution (1933)",year:"1933",region:"rgn_North America",Colors:["cl_BLU","cl_WHI","cl_RED","cl_YEL","cl_GRE"],Items:["5+Colo","words2","lets21","startC","with_v","year19","allver","4+Band","Vertic","OnlyBa","NO_BLA","001BLU","002RED","003GRE","myrEQ","histor","NoStar"],Flag:"https://upload.wikimedia.org/wikipedia/commons/7/7e/Flag_of_4_September_1933_%28Cuba%29.png",HDFlag:"https://upload.wikimedia.org/wikipedia/commons/7/7e/Flag_of_4_September_1933_%28Cuba%29.png",type:"Historical", describe: "\nThe Cuban Revolution of 1933, also called the Sergeants' Revolt, was a coup d'etat that occurred in Cuba in September 1933. It began as a revolt of sergeants and enlisted men in the military, who soon allied with student activists in the Directorio Estudiantil Universitario.", isnew:".", links: "https://en.wikipedia.org/wiki/Cuban_Revolution_of_1933"},</v>
      </c>
      <c r="HG3" s="73" t="str">
        <f>"{couname:"&amp;CT3&amp;(IF(HK3&lt;&gt;"",",subtype:"&amp;CHAR(34)&amp;HK3&amp;CHAR(34),""))&amp;",year:"&amp;HJ3&amp;",region:"&amp;CU3&amp;",Colors:"&amp;HC3&amp;",Items:"&amp;GS3&amp;",Flag:"&amp;CV3&amp;",HDFlag:"&amp;CHAR(34)&amp;E3&amp;CHAR(34)&amp;",type:"&amp;GP3&amp;", describe: "&amp;HI3&amp;", links: "&amp;HL3&amp;"},"</f>
        <v>{couname:"[CUB] Cuban Revolution (1933)",year:"1933",region:"rgn_North America",Colors:["cl_BLU","cl_WHI","cl_RED","cl_YEL","cl_GRE"],Items:["5+Colo","words2","lets21","startC","with_v","year19","allver","4+Band","Vertic","OnlyBa","NO_BLA","001BLU","002RED","003GRE","myrEQ","histor","NoStar"],Flag:"https://upload.wikimedia.org/wikipedia/commons/7/7e/Flag_of_4_September_1933_%28Cuba%29.png",HDFlag:"https://upload.wikimedia.org/wikipedia/commons/7/7e/Flag_of_4_September_1933_%28Cuba%29.png",type:"Historical", describe: "\nThe Cuban Revolution of 1933, also called the Sergeants' Revolt, was a coup d'etat that occurred in Cuba in September 1933. It began as a revolt of sergeants and enlisted men in the military, who soon allied with student activists in the Directorio Estudiantil Universitario.", links: "https://en.wikipedia.org/wiki/Cuban_Revolution_of_1933"},</v>
      </c>
      <c r="HH3" s="48" t="str">
        <f>IF(P3&lt;&gt;"",CHAR(34)&amp;"\n"&amp;P3&amp;CHAR(34),CHAR(34)&amp;CHAR(34))</f>
        <v>"\nThe Cuban Revolution of 1933, also called the Sergeants' Revolt, was a coup d'etat that occurred in Cuba in September 1933. It began as a revolt of sergeants and enlisted men in the military, who soon allied with student activists in the Directorio Estudiantil Universitario."</v>
      </c>
      <c r="HI3" s="48" t="str">
        <f>IF(J3=0,CHAR(34)&amp;CHAR(34),HH3)</f>
        <v>"\nThe Cuban Revolution of 1933, also called the Sergeants' Revolt, was a coup d'etat that occurred in Cuba in September 1933. It began as a revolt of sergeants and enlisted men in the military, who soon allied with student activists in the Directorio Estudiantil Universitario."</v>
      </c>
      <c r="HJ3" s="48" t="str">
        <f>CHAR(34)&amp;O3&amp;CHAR(34)</f>
        <v>"1933"</v>
      </c>
      <c r="HL3" s="48" t="str">
        <f>CHAR(34)&amp;I3&amp;CHAR(34)</f>
        <v>"https://en.wikipedia.org/wiki/Cuban_Revolution_of_1933"</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{"couname":"[CUB] Cuban Revolution (1933)","subtype":"[CUB] Other","year":"1933","region":"rgn_North America","Colors":["cl_BLU","cl_WHI","cl_RED","cl_YEL","cl_GRE"],"Items":["5+Colo","words2","lets21","startC","with_v","year19","allver","4+Band","Vertic","OnlyBa","NO_BLA","001BLU","002RED","003GRE","myrEQ","histor","NoStar"],"Flag":"https://upload.wikimedia.org/wikipedia/commons/7/7e/Flag_of_4_September_1933_%28Cuba%29.png","HDFlag":"https://upload.wikimedia.org/wikipedia/commons/7/7e/Flag_of_4_September_1933_%28Cuba%29.png","type":"Historical", "describe": "\nThe Cuban Revolution of 1933, also called the Sergeants' Revolt, was a coup d'etat that occurred in Cuba in September 1933. It began as a revolt of sergeants and enlisted men in the military, who soon allied with student activists in the Directorio Estudiantil Universitario.", "isnew": ".", "links": "https://en.wikipedia.org/wiki/Cuban_Revolution_of_1933"},</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{"couname":"[CUB] Cuban Revolution (1933)","subtype":"[CUB] Other","year":"1933","region":"rgn_North America","Colors":["cl_BLU","cl_WHI","cl_RED","cl_YEL","cl_GRE"],"Items":["5+Colo","words2","lets21","startC","with_v","year19","allver","4+Band","Vertic","OnlyBa","NO_BLA","001BLU","002RED","003GRE","myrEQ","histor","NoStar"],"Flag":"https://upload.wikimedia.org/wikipedia/commons/7/7e/Flag_of_4_September_1933_%28Cuba%29.png","HDFlag":"https://upload.wikimedia.org/wikipedia/commons/7/7e/Flag_of_4_September_1933_%28Cuba%29.png","type":"Historical", "describe": "\nThe Cuban Revolution of 1933, also called the Sergeants' Revolt, was a coup d'etat that occurred in Cuba in September 1933. It began as a revolt of sergeants and enlisted men in the military, who soon allied with student activists in the Directorio Estudiantil Universitario.", "isnew": ".", "links": "https://en.wikipedia.org/wiki/Cuban_Revolution_of_1933"},</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http://mkweb.bcgsc.ca/color-summarizer/?url=https://upload.wikimedia.org/wikipedia/commons/7/7e/Flag_of_4_September_1933_%28Cuba%29.png&amp;precision=low&amp;num_clusters=5&amp;text=1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{"url":"http://mkweb.bcgsc.ca/color-summarizer/?url=https://upload.wikimedia.org/wikipedia/commons/7/7e/Flag_of_4_September_1933_%28Cuba%29.png&amp;precision=low&amp;num_clusters=5&amp;text=1","name":"[CUB] Cuban Revolution (1933)"},</v>
      </c>
      <c r="IY3" s="48">
        <v>1268</v>
      </c>
    </row>
    <row r="5" spans="1:259" ht="38.4" customHeight="1" x14ac:dyDescent="0.3">
      <c r="F5" s="80"/>
    </row>
    <row r="6" spans="1:259" ht="38.4" customHeight="1" x14ac:dyDescent="0.3">
      <c r="F6" s="80"/>
    </row>
    <row r="7" spans="1:259" ht="38.4" customHeight="1" x14ac:dyDescent="0.3">
      <c r="F7" s="80"/>
    </row>
  </sheetData>
  <autoFilter ref="A1:IY1" xr:uid="{A1051193-A95B-4CFB-A73C-F0184620C81F}">
    <sortState xmlns:xlrd2="http://schemas.microsoft.com/office/spreadsheetml/2017/richdata2" ref="A2:IY1">
      <sortCondition ref="AW1"/>
    </sortState>
  </autoFilter>
  <conditionalFormatting sqref="H1 CW1:GS1 IA1:IB1">
    <cfRule type="cellIs" dxfId="3210" priority="118" operator="greaterThan">
      <formula>0</formula>
    </cfRule>
  </conditionalFormatting>
  <conditionalFormatting sqref="H1 H4:H1048576 F5:H7">
    <cfRule type="cellIs" dxfId="3209" priority="84" stopIfTrue="1" operator="notEqual">
      <formula>""</formula>
    </cfRule>
  </conditionalFormatting>
  <conditionalFormatting sqref="T1:BK1">
    <cfRule type="cellIs" dxfId="3208" priority="121" operator="greaterThan">
      <formula>0</formula>
    </cfRule>
  </conditionalFormatting>
  <conditionalFormatting sqref="BV1:BW1 BV4:BW1048576">
    <cfRule type="cellIs" dxfId="3207" priority="120" operator="equal">
      <formula>"nc"</formula>
    </cfRule>
  </conditionalFormatting>
  <conditionalFormatting sqref="HF1:HG1">
    <cfRule type="cellIs" dxfId="3206" priority="122" operator="greaterThan">
      <formula>0</formula>
    </cfRule>
  </conditionalFormatting>
  <conditionalFormatting sqref="HK1">
    <cfRule type="cellIs" dxfId="3205" priority="119" operator="greaterThan">
      <formula>0</formula>
    </cfRule>
  </conditionalFormatting>
  <conditionalFormatting sqref="HP1:HX1">
    <cfRule type="cellIs" dxfId="3204" priority="96" operator="equal">
      <formula>"PIN"</formula>
    </cfRule>
    <cfRule type="cellIs" dxfId="3203" priority="97" operator="equal">
      <formula>"ORA"</formula>
    </cfRule>
    <cfRule type="cellIs" dxfId="3202" priority="98" operator="equal">
      <formula>"GRA"</formula>
    </cfRule>
    <cfRule type="cellIs" dxfId="3201" priority="99" operator="equal">
      <formula>"PUR"</formula>
    </cfRule>
    <cfRule type="cellIs" dxfId="3200" priority="100" operator="equal">
      <formula>"BRO"</formula>
    </cfRule>
    <cfRule type="cellIs" dxfId="3199" priority="101" operator="equal">
      <formula>"YEL"</formula>
    </cfRule>
    <cfRule type="cellIs" dxfId="3198" priority="102" operator="equal">
      <formula>"BLU"</formula>
    </cfRule>
    <cfRule type="cellIs" dxfId="3197" priority="103" operator="equal">
      <formula>"WHI"</formula>
    </cfRule>
    <cfRule type="cellIs" dxfId="3196" priority="104" operator="equal">
      <formula>"GRE"</formula>
    </cfRule>
    <cfRule type="cellIs" dxfId="3195" priority="105" operator="equal">
      <formula>"RED"</formula>
    </cfRule>
    <cfRule type="cellIs" dxfId="3194" priority="106" operator="equal">
      <formula>"BLA"</formula>
    </cfRule>
  </conditionalFormatting>
  <conditionalFormatting sqref="IC1:IK1">
    <cfRule type="cellIs" dxfId="3193" priority="107" operator="equal">
      <formula>"PIN"</formula>
    </cfRule>
    <cfRule type="cellIs" dxfId="3192" priority="108" operator="equal">
      <formula>"ORA"</formula>
    </cfRule>
    <cfRule type="cellIs" dxfId="3191" priority="109" operator="equal">
      <formula>"GRA"</formula>
    </cfRule>
    <cfRule type="cellIs" dxfId="3190" priority="110" operator="equal">
      <formula>"PUR"</formula>
    </cfRule>
    <cfRule type="cellIs" dxfId="3189" priority="111" operator="equal">
      <formula>"BRO"</formula>
    </cfRule>
    <cfRule type="cellIs" dxfId="3188" priority="112" operator="equal">
      <formula>"YEL"</formula>
    </cfRule>
    <cfRule type="cellIs" dxfId="3187" priority="113" operator="equal">
      <formula>"BLU"</formula>
    </cfRule>
    <cfRule type="cellIs" dxfId="3186" priority="114" operator="equal">
      <formula>"WHI"</formula>
    </cfRule>
    <cfRule type="cellIs" dxfId="3185" priority="115" operator="equal">
      <formula>"GRE"</formula>
    </cfRule>
    <cfRule type="cellIs" dxfId="3184" priority="116" operator="equal">
      <formula>"RED"</formula>
    </cfRule>
    <cfRule type="cellIs" dxfId="3183" priority="117" operator="equal">
      <formula>"BLA"</formula>
    </cfRule>
  </conditionalFormatting>
  <conditionalFormatting sqref="IO1:IW1">
    <cfRule type="cellIs" dxfId="3182" priority="85" operator="equal">
      <formula>"PIN"</formula>
    </cfRule>
    <cfRule type="cellIs" dxfId="3181" priority="86" operator="equal">
      <formula>"ORA"</formula>
    </cfRule>
    <cfRule type="cellIs" dxfId="3180" priority="87" operator="equal">
      <formula>"GRA"</formula>
    </cfRule>
    <cfRule type="cellIs" dxfId="3179" priority="88" operator="equal">
      <formula>"PUR"</formula>
    </cfRule>
    <cfRule type="cellIs" dxfId="3178" priority="89" operator="equal">
      <formula>"BRO"</formula>
    </cfRule>
    <cfRule type="cellIs" dxfId="3177" priority="90" operator="equal">
      <formula>"YEL"</formula>
    </cfRule>
    <cfRule type="cellIs" dxfId="3176" priority="91" operator="equal">
      <formula>"BLU"</formula>
    </cfRule>
    <cfRule type="cellIs" dxfId="3175" priority="92" operator="equal">
      <formula>"WHI"</formula>
    </cfRule>
    <cfRule type="cellIs" dxfId="3174" priority="93" operator="equal">
      <formula>"GRE"</formula>
    </cfRule>
    <cfRule type="cellIs" dxfId="3173" priority="94" operator="equal">
      <formula>"RED"</formula>
    </cfRule>
    <cfRule type="cellIs" dxfId="3172" priority="95" operator="equal">
      <formula>"BLA"</formula>
    </cfRule>
  </conditionalFormatting>
  <conditionalFormatting sqref="H3">
    <cfRule type="cellIs" dxfId="3171" priority="78" stopIfTrue="1" operator="notEqual">
      <formula>""</formula>
    </cfRule>
  </conditionalFormatting>
  <conditionalFormatting sqref="BV3">
    <cfRule type="cellIs" dxfId="3170" priority="79" operator="equal">
      <formula>"nc"</formula>
    </cfRule>
  </conditionalFormatting>
  <conditionalFormatting sqref="R3 CU3">
    <cfRule type="cellIs" dxfId="3169" priority="77" operator="greaterThan">
      <formula>0</formula>
    </cfRule>
  </conditionalFormatting>
  <conditionalFormatting sqref="T3:AS3 CH3:CS3">
    <cfRule type="cellIs" dxfId="3168" priority="73" stopIfTrue="1" operator="equal">
      <formula>"n"</formula>
    </cfRule>
    <cfRule type="cellIs" dxfId="3167" priority="74" stopIfTrue="1" operator="equal">
      <formula>"y"</formula>
    </cfRule>
    <cfRule type="cellIs" dxfId="3166" priority="75" operator="greaterThan">
      <formula>0</formula>
    </cfRule>
  </conditionalFormatting>
  <conditionalFormatting sqref="AZ3:BB3">
    <cfRule type="expression" dxfId="3165" priority="60">
      <formula>$AT3=0</formula>
    </cfRule>
  </conditionalFormatting>
  <conditionalFormatting sqref="BX3:CA3 CD3:CF3 AZ3:BU3">
    <cfRule type="cellIs" dxfId="3164" priority="61" operator="equal">
      <formula>"PIN"</formula>
    </cfRule>
    <cfRule type="cellIs" dxfId="3163" priority="62" operator="equal">
      <formula>"ORA"</formula>
    </cfRule>
    <cfRule type="cellIs" dxfId="3162" priority="63" operator="equal">
      <formula>"GRA"</formula>
    </cfRule>
    <cfRule type="cellIs" dxfId="3161" priority="64" operator="equal">
      <formula>"PUR"</formula>
    </cfRule>
    <cfRule type="cellIs" dxfId="3160" priority="65" operator="equal">
      <formula>"BRO"</formula>
    </cfRule>
    <cfRule type="cellIs" dxfId="3159" priority="66" operator="equal">
      <formula>"YEL"</formula>
    </cfRule>
    <cfRule type="cellIs" dxfId="3158" priority="67" operator="equal">
      <formula>"BLU"</formula>
    </cfRule>
    <cfRule type="cellIs" dxfId="3157" priority="68" operator="equal">
      <formula>"WHI"</formula>
    </cfRule>
    <cfRule type="cellIs" dxfId="3156" priority="69" operator="equal">
      <formula>"GRE"</formula>
    </cfRule>
    <cfRule type="cellIs" dxfId="3155" priority="70" operator="equal">
      <formula>"RED"</formula>
    </cfRule>
    <cfRule type="cellIs" dxfId="3154" priority="71" operator="equal">
      <formula>"BLA"</formula>
    </cfRule>
  </conditionalFormatting>
  <conditionalFormatting sqref="BX3:CA3 CD3:CF3">
    <cfRule type="cellIs" dxfId="3153" priority="76" operator="equal">
      <formula>"y"</formula>
    </cfRule>
  </conditionalFormatting>
  <conditionalFormatting sqref="BZ3:CA3 CD3:CF3">
    <cfRule type="cellIs" dxfId="3152" priority="72" operator="greaterThan">
      <formula>0</formula>
    </cfRule>
  </conditionalFormatting>
  <conditionalFormatting sqref="IC3">
    <cfRule type="cellIs" dxfId="3151" priority="53" stopIfTrue="1" operator="greaterThan">
      <formula>0</formula>
    </cfRule>
  </conditionalFormatting>
  <conditionalFormatting sqref="ID3">
    <cfRule type="cellIs" dxfId="3150" priority="51" stopIfTrue="1" operator="greaterThan">
      <formula>0</formula>
    </cfRule>
  </conditionalFormatting>
  <conditionalFormatting sqref="II3 IE3:IF3">
    <cfRule type="cellIs" dxfId="3149" priority="58" operator="greaterThan">
      <formula>0</formula>
    </cfRule>
  </conditionalFormatting>
  <conditionalFormatting sqref="II3 IF3">
    <cfRule type="cellIs" dxfId="3148" priority="52" stopIfTrue="1" operator="greaterThan">
      <formula>0</formula>
    </cfRule>
  </conditionalFormatting>
  <conditionalFormatting sqref="IG3">
    <cfRule type="cellIs" dxfId="3147" priority="57" operator="greaterThan">
      <formula>0</formula>
    </cfRule>
  </conditionalFormatting>
  <conditionalFormatting sqref="IH3:II3">
    <cfRule type="cellIs" dxfId="3146" priority="56" operator="greaterThan">
      <formula>0</formula>
    </cfRule>
  </conditionalFormatting>
  <conditionalFormatting sqref="IJ3">
    <cfRule type="cellIs" dxfId="3145" priority="55" operator="greaterThan">
      <formula>0</formula>
    </cfRule>
  </conditionalFormatting>
  <conditionalFormatting sqref="IK3">
    <cfRule type="cellIs" dxfId="3144" priority="54" operator="greaterThan">
      <formula>0</formula>
    </cfRule>
  </conditionalFormatting>
  <conditionalFormatting sqref="IF3">
    <cfRule type="cellIs" dxfId="3143" priority="50" stopIfTrue="1" operator="greaterThan">
      <formula>0</formula>
    </cfRule>
  </conditionalFormatting>
  <conditionalFormatting sqref="IC3:IK3">
    <cfRule type="expression" dxfId="3142" priority="59">
      <formula>$IL3&gt;0</formula>
    </cfRule>
  </conditionalFormatting>
  <conditionalFormatting sqref="IM3">
    <cfRule type="cellIs" dxfId="3141" priority="49" operator="equal">
      <formula>0</formula>
    </cfRule>
  </conditionalFormatting>
  <conditionalFormatting sqref="BX3:CA3 CD3:CF3">
    <cfRule type="cellIs" dxfId="3140" priority="37" operator="equal">
      <formula>"y"</formula>
    </cfRule>
    <cfRule type="cellIs" dxfId="3139" priority="38" operator="equal">
      <formula>"PIN"</formula>
    </cfRule>
    <cfRule type="cellIs" dxfId="3138" priority="39" operator="equal">
      <formula>"ORA"</formula>
    </cfRule>
    <cfRule type="cellIs" dxfId="3137" priority="40" operator="equal">
      <formula>"GRA"</formula>
    </cfRule>
    <cfRule type="cellIs" dxfId="3136" priority="41" operator="equal">
      <formula>"PUR"</formula>
    </cfRule>
    <cfRule type="cellIs" dxfId="3135" priority="42" operator="equal">
      <formula>"BRO"</formula>
    </cfRule>
    <cfRule type="cellIs" dxfId="3134" priority="43" operator="equal">
      <formula>"YEL"</formula>
    </cfRule>
    <cfRule type="cellIs" dxfId="3133" priority="44" operator="equal">
      <formula>"BLU"</formula>
    </cfRule>
    <cfRule type="cellIs" dxfId="3132" priority="45" operator="equal">
      <formula>"WHI"</formula>
    </cfRule>
    <cfRule type="cellIs" dxfId="3131" priority="46" operator="equal">
      <formula>"GRE"</formula>
    </cfRule>
    <cfRule type="cellIs" dxfId="3130" priority="47" operator="equal">
      <formula>"RED"</formula>
    </cfRule>
    <cfRule type="cellIs" dxfId="3129"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3128" priority="31" stopIfTrue="1" operator="notEqual">
      <formula>""</formula>
    </cfRule>
  </conditionalFormatting>
  <conditionalFormatting sqref="AZ2:BU2">
    <cfRule type="cellIs" dxfId="3127" priority="19" operator="equal">
      <formula>"PIN"</formula>
    </cfRule>
    <cfRule type="cellIs" dxfId="3126" priority="20" operator="equal">
      <formula>"ORA"</formula>
    </cfRule>
    <cfRule type="cellIs" dxfId="3125" priority="21" operator="equal">
      <formula>"GRA"</formula>
    </cfRule>
    <cfRule type="cellIs" dxfId="3124" priority="22" operator="equal">
      <formula>"PUR"</formula>
    </cfRule>
    <cfRule type="cellIs" dxfId="3123" priority="23" operator="equal">
      <formula>"BRO"</formula>
    </cfRule>
    <cfRule type="cellIs" dxfId="3122" priority="24" operator="equal">
      <formula>"YEL"</formula>
    </cfRule>
    <cfRule type="cellIs" dxfId="3121" priority="25" operator="equal">
      <formula>"BLU"</formula>
    </cfRule>
    <cfRule type="cellIs" dxfId="3120" priority="26" operator="equal">
      <formula>"WHI"</formula>
    </cfRule>
    <cfRule type="cellIs" dxfId="3119" priority="27" operator="equal">
      <formula>"GRE"</formula>
    </cfRule>
    <cfRule type="cellIs" dxfId="3118" priority="28" operator="equal">
      <formula>"RED"</formula>
    </cfRule>
    <cfRule type="cellIs" dxfId="3117" priority="29" operator="equal">
      <formula>"BLA"</formula>
    </cfRule>
  </conditionalFormatting>
  <conditionalFormatting sqref="BV2">
    <cfRule type="cellIs" dxfId="3116" priority="32" operator="equal">
      <formula>"nc"</formula>
    </cfRule>
  </conditionalFormatting>
  <conditionalFormatting sqref="BZ2:CA2 CD2:CF2">
    <cfRule type="cellIs" dxfId="3115" priority="30" operator="greaterThan">
      <formula>0</formula>
    </cfRule>
  </conditionalFormatting>
  <conditionalFormatting sqref="R2 CU2">
    <cfRule type="cellIs" dxfId="3114" priority="18" operator="greaterThan">
      <formula>0</formula>
    </cfRule>
  </conditionalFormatting>
  <conditionalFormatting sqref="T2:AS2 CH2:CS2">
    <cfRule type="cellIs" dxfId="3113" priority="2" stopIfTrue="1" operator="equal">
      <formula>"n"</formula>
    </cfRule>
    <cfRule type="cellIs" dxfId="3112" priority="3" stopIfTrue="1" operator="equal">
      <formula>"y"</formula>
    </cfRule>
    <cfRule type="cellIs" dxfId="3111" priority="4" operator="greaterThan">
      <formula>0</formula>
    </cfRule>
  </conditionalFormatting>
  <conditionalFormatting sqref="AZ2:BB2">
    <cfRule type="expression" dxfId="3110" priority="1">
      <formula>$AT2=0</formula>
    </cfRule>
  </conditionalFormatting>
  <conditionalFormatting sqref="BX2:CA2 CD2:CF2">
    <cfRule type="cellIs" dxfId="3109" priority="5" operator="equal">
      <formula>"y"</formula>
    </cfRule>
    <cfRule type="cellIs" dxfId="3108" priority="7" operator="equal">
      <formula>"PIN"</formula>
    </cfRule>
    <cfRule type="cellIs" dxfId="3107" priority="8" operator="equal">
      <formula>"ORA"</formula>
    </cfRule>
    <cfRule type="cellIs" dxfId="3106" priority="9" operator="equal">
      <formula>"GRA"</formula>
    </cfRule>
    <cfRule type="cellIs" dxfId="3105" priority="10" operator="equal">
      <formula>"PUR"</formula>
    </cfRule>
    <cfRule type="cellIs" dxfId="3104" priority="11" operator="equal">
      <formula>"BRO"</formula>
    </cfRule>
    <cfRule type="cellIs" dxfId="3103" priority="12" operator="equal">
      <formula>"YEL"</formula>
    </cfRule>
    <cfRule type="cellIs" dxfId="3102" priority="13" operator="equal">
      <formula>"BLU"</formula>
    </cfRule>
    <cfRule type="cellIs" dxfId="3101" priority="14" operator="equal">
      <formula>"WHI"</formula>
    </cfRule>
    <cfRule type="cellIs" dxfId="3100" priority="15" operator="equal">
      <formula>"GRE"</formula>
    </cfRule>
    <cfRule type="cellIs" dxfId="3099" priority="16" operator="equal">
      <formula>"RED"</formula>
    </cfRule>
    <cfRule type="cellIs" dxfId="3098" priority="17" operator="equal">
      <formula>"BLA"</formula>
    </cfRule>
  </conditionalFormatting>
  <conditionalFormatting sqref="IC2:IK2">
    <cfRule type="expression" dxfId="3097"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CUB/Cuba-Football" xr:uid="{0BB42783-C7DA-467E-BF92-E5D6D55BB04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342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342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A9480-5B31-4BF5-91AD-EA6173D35F91}">
  <sheetPr codeName="Sheet21"/>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1314</v>
      </c>
      <c r="B2" s="40" t="e" vm="62">
        <v>#VALUE!</v>
      </c>
      <c r="C2" s="41">
        <v>1</v>
      </c>
      <c r="D2" s="42" t="s">
        <v>1315</v>
      </c>
      <c r="E2" s="43" t="s">
        <v>1316</v>
      </c>
      <c r="F2" s="44" t="s">
        <v>163</v>
      </c>
      <c r="G2" s="45">
        <f>COUNTIF($A$1:$A$8326,A2)</f>
        <v>1</v>
      </c>
      <c r="H2" s="46"/>
      <c r="I2" s="47" t="s">
        <v>1317</v>
      </c>
      <c r="J2" s="48" t="str">
        <f>""</f>
        <v/>
      </c>
      <c r="K2" s="49">
        <v>73000</v>
      </c>
      <c r="L2" s="50">
        <v>60704</v>
      </c>
      <c r="M2" s="50" t="s">
        <v>1905</v>
      </c>
      <c r="N2" s="51" t="s">
        <v>231</v>
      </c>
      <c r="O2" s="52" t="s">
        <v>194</v>
      </c>
      <c r="P2" s="53" t="s">
        <v>1318</v>
      </c>
      <c r="Q2" s="54">
        <v>1</v>
      </c>
      <c r="R2" s="55" t="s">
        <v>231</v>
      </c>
      <c r="S2" s="56">
        <v>6</v>
      </c>
      <c r="T2" s="57" t="s">
        <v>164</v>
      </c>
      <c r="U2" s="58" t="s">
        <v>165</v>
      </c>
      <c r="V2" s="58" t="s">
        <v>165</v>
      </c>
      <c r="W2" s="58" t="s">
        <v>165</v>
      </c>
      <c r="X2" s="58" t="s">
        <v>165</v>
      </c>
      <c r="Y2" s="58" t="s">
        <v>165</v>
      </c>
      <c r="Z2" s="58" t="s">
        <v>165</v>
      </c>
      <c r="AA2" s="58" t="s">
        <v>165</v>
      </c>
      <c r="AB2" s="58" t="s">
        <v>164</v>
      </c>
      <c r="AC2" s="58" t="s">
        <v>164</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10</v>
      </c>
      <c r="AU2" s="59"/>
      <c r="AV2" s="59" t="str">
        <f>IF(LEFT(A2,1)="[",LEFT(A2,5)&amp;AU2&amp;A2,"")</f>
        <v/>
      </c>
      <c r="AW2" s="59" t="str">
        <f>C2&amp;H2&amp;A2</f>
        <v>1Dominica</v>
      </c>
      <c r="AX2" s="61" t="str">
        <f>_xlfn.TEXTJOIN(";",TRUE,AU2:AW2)</f>
        <v>1Dominica</v>
      </c>
      <c r="AY2" s="61" t="s">
        <v>165</v>
      </c>
      <c r="AZ2" s="62" t="s">
        <v>153</v>
      </c>
      <c r="BA2" s="62" t="s">
        <v>151</v>
      </c>
      <c r="BB2" s="62"/>
      <c r="BC2" s="63"/>
      <c r="BD2" s="64" t="s">
        <v>153</v>
      </c>
      <c r="BE2" s="47"/>
      <c r="BF2" s="64"/>
      <c r="BG2" s="64"/>
      <c r="BH2" s="64"/>
      <c r="BI2" s="64"/>
      <c r="BJ2" s="64"/>
      <c r="BK2" s="47"/>
      <c r="BL2" s="64" t="s">
        <v>151</v>
      </c>
      <c r="BM2" s="64" t="s">
        <v>155</v>
      </c>
      <c r="BN2" s="64" t="s">
        <v>159</v>
      </c>
      <c r="BO2" s="64" t="s">
        <v>153</v>
      </c>
      <c r="BP2" s="64" t="s">
        <v>154</v>
      </c>
      <c r="BQ2" s="64" t="s">
        <v>158</v>
      </c>
      <c r="BR2" s="64"/>
      <c r="BS2" s="64"/>
      <c r="BT2" s="64"/>
      <c r="BU2" s="65"/>
      <c r="BV2" s="66" t="s">
        <v>165</v>
      </c>
      <c r="BW2" s="66" t="s">
        <v>174</v>
      </c>
      <c r="BX2" s="47"/>
      <c r="CB2" s="6" t="s">
        <v>136</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n</v>
      </c>
      <c r="CQ2" s="59" t="str">
        <f>IF(AT2=1,"y","n")</f>
        <v>n</v>
      </c>
      <c r="CR2" s="59" t="str">
        <f>IF(AT2=2,"y","n")</f>
        <v>n</v>
      </c>
      <c r="CS2" s="59" t="str">
        <f>IF(AT2&gt;=3,"y","n")</f>
        <v>y</v>
      </c>
      <c r="CT2" s="69" t="str">
        <f>CHAR(34)&amp;A2&amp;CHAR(34)</f>
        <v>"Dominica"</v>
      </c>
      <c r="CU2" s="70" t="str">
        <f>CHAR(34)&amp;"rgn_"&amp;R2&amp;CHAR(34)</f>
        <v>"rgn_North America"</v>
      </c>
      <c r="CV2" s="48" t="str">
        <f>CHAR(34)&amp;D2&amp;CHAR(34)</f>
        <v>"https://i.ibb.co/zSKKPQc/Dominica-Flag.png"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"startD",</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"largec",</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"Crosse",</v>
      </c>
      <c r="EC2" s="48" t="str">
        <f>IF(V2="y",CHAR(34)&amp;V$1&amp;CHAR(34)&amp;",","")</f>
        <v>"Horizo",</v>
      </c>
      <c r="ED2" s="48" t="str">
        <f>IF(W2="y",CHAR(34)&amp;W$1&amp;CHAR(34)&amp;",","")</f>
        <v>"Vertic",</v>
      </c>
      <c r="EE2" s="48" t="str">
        <f>IF(X2="y",CHAR(34)&amp;X$1&amp;CHAR(34)&amp;",","")</f>
        <v>"Circle",</v>
      </c>
      <c r="EF2" s="48" t="str">
        <f>IF(AND(Y2&lt;&gt;"n",Y2&lt;&gt;""),CHAR(34)&amp;Y$1&amp;CHAR(34)&amp;",","")</f>
        <v>"Animal",</v>
      </c>
      <c r="EG2" s="48" t="str">
        <f>IF(Z2="y",CHAR(34)&amp;Z$1&amp;CHAR(34)&amp;",","")</f>
        <v>"Bird",</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"staGRE",</v>
      </c>
      <c r="FB2" s="48" t="str">
        <f>IF(AND(AT2&gt;0,BA2&lt;&gt;""),CHAR(34)&amp;"sta"&amp;BA2&amp;CHAR(34)&amp;",","")</f>
        <v>"staBLA",</v>
      </c>
      <c r="FC2" s="48" t="str">
        <f>IF(AND(AT2&gt;0,BB2&lt;&gt;""),CHAR(34)&amp;"sta"&amp;BB2&amp;CHAR(34)&amp;",","")</f>
        <v/>
      </c>
      <c r="FD2" s="48" t="str">
        <f>IF(BV2="n",CHAR(34)&amp;"tcWHYE"&amp;CHAR(34)&amp;",",IF(BV2="y",CHAR(34)&amp;FD$1&amp;CHAR(34)&amp;",",""))</f>
        <v>"ntWHYE",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"myrGRE",</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["5+Colo","lets08","startD","year19","largec","4+Band","Crosse","Horizo","Vertic","Circle","Animal","Bird","Plants","Center","staGRE","staBLA","ntWHYE","NO_BLU","myrGRE","island","englis","HasSta","3+Star"]</v>
      </c>
      <c r="GT2" s="48" t="str">
        <f>IF(BL2&lt;&gt;"",CHAR(34)&amp;"cl_"&amp;BL2&amp;CHAR(34)&amp;",","")</f>
        <v>"cl_BLA",</v>
      </c>
      <c r="GU2" s="48" t="str">
        <f>IF(BM2&lt;&gt;"",CHAR(34)&amp;"cl_"&amp;BM2&amp;CHAR(34)&amp;",","")</f>
        <v>"cl_YEL",</v>
      </c>
      <c r="GV2" s="48" t="str">
        <f>IF(BN2&lt;&gt;"",CHAR(34)&amp;"cl_"&amp;BN2&amp;CHAR(34)&amp;",","")</f>
        <v>"cl_WHI",</v>
      </c>
      <c r="GW2" s="48" t="str">
        <f>IF(BO2&lt;&gt;"",CHAR(34)&amp;"cl_"&amp;BO2&amp;CHAR(34)&amp;",","")</f>
        <v>"cl_GRE",</v>
      </c>
      <c r="GX2" s="48" t="str">
        <f>IF(BP2&lt;&gt;"",CHAR(34)&amp;"cl_"&amp;BP2&amp;CHAR(34)&amp;",","")</f>
        <v>"cl_RED",</v>
      </c>
      <c r="GY2" s="48" t="str">
        <f>IF(BQ2&lt;&gt;"",CHAR(34)&amp;"cl_"&amp;BQ2&amp;CHAR(34)&amp;",","")</f>
        <v>"cl_PUR",</v>
      </c>
      <c r="GZ2" s="48" t="str">
        <f>IF(BR2&lt;&gt;"",CHAR(34)&amp;"cl_"&amp;BR2&amp;CHAR(34)&amp;",","")</f>
        <v/>
      </c>
      <c r="HA2" s="48" t="str">
        <f>IF(BS2&lt;&gt;"",CHAR(34)&amp;"cl_"&amp;BS2&amp;CHAR(34)&amp;",","")</f>
        <v/>
      </c>
      <c r="HB2" s="48" t="str">
        <f>IF(BT2&lt;&gt;"",CHAR(34)&amp;"cl_"&amp;BT2&amp;CHAR(34)&amp;",","")</f>
        <v/>
      </c>
      <c r="HC2" s="48" t="str">
        <f>SUBSTITUTE("["&amp;_xlfn.CONCAT(GT2:HB2)&amp;"]",",]","]")</f>
        <v>["cl_BLA","cl_YEL","cl_WHI","cl_GRE","cl_RED","cl_PUR"]</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{couname:"Dominica",year:"1990 ",region:"rgn_North America",Colors:["cl_BLA","cl_YEL","cl_WHI","cl_GRE","cl_RED","cl_PUR"],Items:["5+Colo","lets08","startD","year19","largec","4+Band","Crosse","Horizo","Vertic","Circle","Animal","Bird","Plants","Center","staGRE","staBLA","ntWHYE","NO_BLU","myrGRE","island","englis","HasSta","3+Star"],Flag:"https://i.ibb.co/zSKKPQc/Dominica-Flag.png",HDFlag:"https://upload.wikimedia.org/wikipedia/commons/thumb/c/c4/Flag_of_Dominica.svg/2560px-Flag_of_Dominica.svg.png",type:"", describe: "\nThe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 isnew:".", links: "https://en.wikipedia.org/wiki/Flag_of_Dominica"},</v>
      </c>
      <c r="HG2" s="73" t="str">
        <f>"{couname:"&amp;CT2&amp;(IF(HK2&lt;&gt;"",",subtype:"&amp;CHAR(34)&amp;HK2&amp;CHAR(34),""))&amp;",year:"&amp;HJ2&amp;",region:"&amp;CU2&amp;",Colors:"&amp;HC2&amp;",Items:"&amp;GS2&amp;",Flag:"&amp;CV2&amp;",HDFlag:"&amp;CHAR(34)&amp;E2&amp;CHAR(34)&amp;",type:"&amp;GP2&amp;", describe: "&amp;HI2&amp;", links: "&amp;HL2&amp;"},"</f>
        <v>{couname:"Dominica",year:"1990 ",region:"rgn_North America",Colors:["cl_BLA","cl_YEL","cl_WHI","cl_GRE","cl_RED","cl_PUR"],Items:["5+Colo","lets08","startD","year19","largec","4+Band","Crosse","Horizo","Vertic","Circle","Animal","Bird","Plants","Center","staGRE","staBLA","ntWHYE","NO_BLU","myrGRE","island","englis","HasSta","3+Star"],Flag:"https://i.ibb.co/zSKKPQc/Dominica-Flag.png",HDFlag:"https://upload.wikimedia.org/wikipedia/commons/thumb/c/c4/Flag_of_Dominica.svg/2560px-Flag_of_Dominica.svg.png",type:"", describe: "\nThe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 links: "https://en.wikipedia.org/wiki/Flag_of_Dominica"},</v>
      </c>
      <c r="HH2" s="48" t="str">
        <f>IF(P2&lt;&gt;"",CHAR(34)&amp;"\n"&amp;P2&amp;CHAR(34),CHAR(34)&amp;CHAR(34))</f>
        <v>"\nThe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v>
      </c>
      <c r="HI2" s="48" t="str">
        <f>IF(J2=0,CHAR(34)&amp;CHAR(34),HH2)</f>
        <v>"\nThe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v>
      </c>
      <c r="HJ2" s="48" t="str">
        <f>CHAR(34)&amp;O2&amp;CHAR(34)</f>
        <v>"1990 "</v>
      </c>
      <c r="HL2" s="48" t="str">
        <f>CHAR(34)&amp;I2&amp;CHAR(34)</f>
        <v>"https://en.wikipedia.org/wiki/Flag_of_Dominica"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{"couname":"Dominica","year":"1990 ","region":"rgn_North America","Colors":["cl_BLA","cl_YEL","cl_WHI","cl_GRE","cl_RED","cl_PUR"],"Items":["5+Colo","lets08","startD","year19","largec","4+Band","Crosse","Horizo","Vertic","Circle","Animal","Bird","Plants","Center","staGRE","staBLA","ntWHYE","NO_BLU","myrGRE","island","englis","HasSta","3+Star"],"Flag":"https://i.ibb.co/zSKKPQc/Dominica-Flag.png","HDFlag":"https://upload.wikimedia.org/wikipedia/commons/thumb/c/c4/Flag_of_Dominica.svg/2560px-Flag_of_Dominica.svg.png","type":"", "describe": "\nThe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 "isnew": ".", "links": "https://en.wikipedia.org/wiki/Flag_of_Dominica"},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{"couname":"Dominica","year":"1990 ","region":"rgn_North America","Colors":["cl_BLA","cl_YEL","cl_WHI","cl_GRE","cl_RED","cl_PUR"],"Items":["5+Colo","lets08","startD","year19","largec","4+Band","Crosse","Horizo","Vertic","Circle","Animal","Bird","Plants","Center","staGRE","staBLA","ntWHYE","NO_BLU","myrGRE","island","englis","HasSta","3+Star"],"Flag":"https://i.ibb.co/zSKKPQc/Dominica-Flag.png","HDFlag":"https://upload.wikimedia.org/wikipedia/commons/thumb/c/c4/Flag_of_Dominica.svg/2560px-Flag_of_Dominica.svg.png","type":"", "describe": "\nThe green field represents the lush vegetation of the island. The cross represents the Trinity and Christianity, with its three colours symbolising the natives, the fertile soil, and the pure water. The 10 green five-pointed stars stand for the country's 10 parishes, while the red disc stands for justice. The sisserou parrot is sometimes coloured either blue or purple (the parrot's actual colour)", "isnew": ".", "links": "https://en.wikipedia.org/wiki/Flag_of_Dominica"},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PUR</v>
      </c>
      <c r="HX2" s="48" t="str" cm="1">
        <f t="array" ref="HX2">IF(_xlfn.TEXTJOIN(", ", TRUE, IF(ISNUMBER(SEARCH("WHI", BL2:BT2)), COLUMN(BL2:BT2) - COLUMN(BL2) + 1, ""))&lt;&gt;"","WHI","")</f>
        <v>WHI</v>
      </c>
      <c r="HY2" s="76"/>
      <c r="HZ2" s="76"/>
      <c r="IA2" s="6" t="s">
        <v>165</v>
      </c>
      <c r="IB2" s="6" t="s">
        <v>164</v>
      </c>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http://mkweb.bcgsc.ca/color-summarizer/?url=https://i.ibb.co/zSKKPQc/Dominica-Flag.png&amp;precision=low&amp;num_clusters=6&amp;text=1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"purple"</v>
      </c>
      <c r="IW2" s="48" t="str">
        <f>IF(HX2&lt;&gt;"",CHAR(34)&amp;"white"&amp;CHAR(34),"")</f>
        <v>"white"</v>
      </c>
      <c r="IX2" s="48" t="str">
        <f>"{"&amp;CHAR(34)&amp;"url"&amp;CHAR(34)&amp;":"&amp;CHAR(34)&amp;IN2&amp;CHAR(34)&amp;","&amp;CHAR(34)&amp;"name"&amp;CHAR(34)&amp;":"&amp;CHAR(34)&amp;A2&amp;CHAR(34)&amp;"},"</f>
        <v>{"url":"http://mkweb.bcgsc.ca/color-summarizer/?url=https://i.ibb.co/zSKKPQc/Dominica-Flag.png&amp;precision=low&amp;num_clusters=6&amp;text=1","name":"Dominica"},</v>
      </c>
      <c r="IY2" s="48">
        <v>61</v>
      </c>
    </row>
    <row r="3" spans="1:259" s="48" customFormat="1" ht="38.4" customHeight="1" thickBot="1" x14ac:dyDescent="0.35">
      <c r="A3" s="87" t="s">
        <v>1319</v>
      </c>
      <c r="B3" s="40" t="e" vm="63">
        <v>#VALUE!</v>
      </c>
      <c r="C3" s="41" t="s">
        <v>197</v>
      </c>
      <c r="D3" s="42" t="s">
        <v>1320</v>
      </c>
      <c r="E3" s="43" t="s">
        <v>1321</v>
      </c>
      <c r="F3" s="44" t="s">
        <v>163</v>
      </c>
      <c r="G3" s="45">
        <f>COUNTIF($A$1:$A$8377,A3)</f>
        <v>1</v>
      </c>
      <c r="H3" s="46" t="s">
        <v>1323</v>
      </c>
      <c r="I3" s="47" t="s">
        <v>1317</v>
      </c>
      <c r="J3" s="48" t="str">
        <f>""</f>
        <v/>
      </c>
      <c r="K3" s="49"/>
      <c r="L3" s="50"/>
      <c r="M3" s="50"/>
      <c r="N3" s="51" t="s">
        <v>231</v>
      </c>
      <c r="O3" s="52" t="s">
        <v>1322</v>
      </c>
      <c r="P3" s="53" t="s">
        <v>204</v>
      </c>
      <c r="Q3" s="54">
        <v>1</v>
      </c>
      <c r="R3" s="55" t="s">
        <v>231</v>
      </c>
      <c r="S3" s="56">
        <v>3</v>
      </c>
      <c r="T3" s="57" t="s">
        <v>164</v>
      </c>
      <c r="U3" s="58" t="s">
        <v>165</v>
      </c>
      <c r="V3" s="58" t="s">
        <v>165</v>
      </c>
      <c r="W3" s="58" t="s">
        <v>165</v>
      </c>
      <c r="X3" s="58" t="s">
        <v>165</v>
      </c>
      <c r="Y3" s="58" t="s">
        <v>165</v>
      </c>
      <c r="Z3" s="58" t="s">
        <v>165</v>
      </c>
      <c r="AA3" s="58" t="s">
        <v>165</v>
      </c>
      <c r="AB3" s="58" t="s">
        <v>164</v>
      </c>
      <c r="AC3" s="58" t="s">
        <v>164</v>
      </c>
      <c r="AD3" s="58" t="s">
        <v>165</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10</v>
      </c>
      <c r="AU3" s="59" t="s">
        <v>178</v>
      </c>
      <c r="AV3" s="59" t="str">
        <f>IF(LEFT(A3,1)="[",LEFT(A3,5)&amp;AU3&amp;A3,"")</f>
        <v>[DMA]Historical[DMA] Dominica (1978-1981)</v>
      </c>
      <c r="AW3" s="59" t="str">
        <f>C3&amp;H3&amp;A3</f>
        <v>3b[DMA] Other[DMA] Dominica (1978-1981)</v>
      </c>
      <c r="AX3" s="61"/>
      <c r="AY3" s="61"/>
      <c r="AZ3" s="62" t="s">
        <v>153</v>
      </c>
      <c r="BA3" s="62"/>
      <c r="BB3" s="62"/>
      <c r="BC3" s="63"/>
      <c r="BD3" s="64" t="s">
        <v>153</v>
      </c>
      <c r="BE3" s="47"/>
      <c r="BF3" s="64" t="s">
        <v>155</v>
      </c>
      <c r="BG3" s="64" t="s">
        <v>159</v>
      </c>
      <c r="BH3" s="64" t="s">
        <v>151</v>
      </c>
      <c r="BI3" s="64"/>
      <c r="BJ3" s="64"/>
      <c r="BK3" s="47"/>
      <c r="BL3" s="64" t="s">
        <v>153</v>
      </c>
      <c r="BM3" s="64" t="s">
        <v>155</v>
      </c>
      <c r="BN3" s="64" t="s">
        <v>159</v>
      </c>
      <c r="BO3" s="64" t="s">
        <v>151</v>
      </c>
      <c r="BP3" s="64" t="s">
        <v>158</v>
      </c>
      <c r="BQ3" s="64" t="s">
        <v>154</v>
      </c>
      <c r="BR3" s="64" t="s">
        <v>157</v>
      </c>
      <c r="BS3" s="64"/>
      <c r="BT3" s="64"/>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n</v>
      </c>
      <c r="CQ3" s="59" t="str">
        <f>IF(AT3=1,"y","n")</f>
        <v>n</v>
      </c>
      <c r="CR3" s="59" t="str">
        <f>IF(AT3=2,"y","n")</f>
        <v>n</v>
      </c>
      <c r="CS3" s="59" t="str">
        <f>IF(AT3&gt;=3,"y","n")</f>
        <v>y</v>
      </c>
      <c r="CT3" s="69" t="str">
        <f>CHAR(34)&amp;A3&amp;CHAR(34)</f>
        <v>"[DMA] Dominica (1978-1981)"</v>
      </c>
      <c r="CU3" s="70" t="str">
        <f>CHAR(34)&amp;"rgn_"&amp;R3&amp;CHAR(34)</f>
        <v>"rgn_North America"</v>
      </c>
      <c r="CV3" s="48" t="str">
        <f>CHAR(34)&amp;D3&amp;CHAR(34)</f>
        <v>"https://upload.wikimedia.org/wikipedia/commons/thumb/6/62/Flag_of_Dominica_%281978%E2%80%931981%29.svg/640px-Flag_of_Dominica_%281978%E2%80%931981%29.svg.png"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"lets18",</v>
      </c>
      <c r="DE3" s="48" t="str">
        <f>CHAR(34)&amp;"start"&amp;IFERROR(LEFT(SUBSTITUTE(A3,"["&amp;MID(A3,FIND("[",A3)+1,FIND("]",A3)-FIND("[",A3)-1)&amp;"] ",""),1),LEFT(A3,1))&amp;CHAR(34)&amp;","</f>
        <v>"startD",</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"Bird",</v>
      </c>
      <c r="EH3" s="48" t="str">
        <f>IF(AA3="y",CHAR(34)&amp;AA$1&amp;CHAR(34)&amp;",","")</f>
        <v>"Plants",</v>
      </c>
      <c r="EI3" s="48" t="str">
        <f>IF(AB3="y",CHAR(34)&amp;AB$1&amp;CHAR(34)&amp;",","")</f>
        <v/>
      </c>
      <c r="EJ3" s="48" t="str">
        <f>IF(AC3="y",CHAR(34)&amp;AC$1&amp;CHAR(34)&amp;",","")</f>
        <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"staGRE",</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"001YEL",</v>
      </c>
      <c r="FR3" s="48" t="str">
        <f>IF(LEN(BG3)=3,CHAR(34)&amp;"002"&amp;BG3&amp;CHAR(34)&amp;",","")</f>
        <v>"002WHI",</v>
      </c>
      <c r="FS3" s="48" t="str">
        <f>IF(LEN(BH3)=3,CHAR(34)&amp;"003"&amp;BH3&amp;CHAR(34)&amp;",","")</f>
        <v>"003BLA",</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
      </c>
      <c r="GN3" s="48" t="str">
        <f>IF(CS3="y",CHAR(34)&amp;CS$1&amp;CHAR(34)&amp;",","")</f>
        <v>"3+Star",</v>
      </c>
      <c r="GP3" s="48" t="str">
        <f>CHAR(34)&amp;AU3&amp;CHAR(34)</f>
        <v>"Historical"</v>
      </c>
      <c r="GS3" s="48" t="str">
        <f>SUBSTITUTE("["&amp;_xlfn.CONCAT(CW3:GN3)&amp;"]",",]","]")</f>
        <v>["5+Colo","lets18","startD","year19","3Bands","Crosse","Horizo","Vertic","Circle","Animal","Bird","Plants","HasSun","Center","staGRE","NO_BLU","001YEL","002WHI","003BLA","myrGRE","histor","HasSta","3+Star"]</v>
      </c>
      <c r="GT3" s="48" t="str">
        <f>IF(BL3&lt;&gt;"",CHAR(34)&amp;"cl_"&amp;BL3&amp;CHAR(34)&amp;",","")</f>
        <v>"cl_GRE",</v>
      </c>
      <c r="GU3" s="48" t="str">
        <f>IF(BM3&lt;&gt;"",CHAR(34)&amp;"cl_"&amp;BM3&amp;CHAR(34)&amp;",","")</f>
        <v>"cl_YEL",</v>
      </c>
      <c r="GV3" s="48" t="str">
        <f>IF(BN3&lt;&gt;"",CHAR(34)&amp;"cl_"&amp;BN3&amp;CHAR(34)&amp;",","")</f>
        <v>"cl_WHI",</v>
      </c>
      <c r="GW3" s="48" t="str">
        <f>IF(BO3&lt;&gt;"",CHAR(34)&amp;"cl_"&amp;BO3&amp;CHAR(34)&amp;",","")</f>
        <v>"cl_BLA",</v>
      </c>
      <c r="GX3" s="48" t="str">
        <f>IF(BP3&lt;&gt;"",CHAR(34)&amp;"cl_"&amp;BP3&amp;CHAR(34)&amp;",","")</f>
        <v>"cl_PUR",</v>
      </c>
      <c r="GY3" s="48" t="str">
        <f>IF(BQ3&lt;&gt;"",CHAR(34)&amp;"cl_"&amp;BQ3&amp;CHAR(34)&amp;",","")</f>
        <v>"cl_RED",</v>
      </c>
      <c r="GZ3" s="48" t="str">
        <f>IF(BR3&lt;&gt;"",CHAR(34)&amp;"cl_"&amp;BR3&amp;CHAR(34)&amp;",","")</f>
        <v>"cl_BRO",</v>
      </c>
      <c r="HA3" s="48" t="str">
        <f>IF(BS3&lt;&gt;"",CHAR(34)&amp;"cl_"&amp;BS3&amp;CHAR(34)&amp;",","")</f>
        <v/>
      </c>
      <c r="HB3" s="48" t="str">
        <f>IF(BT3&lt;&gt;"",CHAR(34)&amp;"cl_"&amp;BT3&amp;CHAR(34)&amp;",","")</f>
        <v/>
      </c>
      <c r="HC3" s="48" t="str">
        <f>SUBSTITUTE("["&amp;_xlfn.CONCAT(GT3:HB3)&amp;"]",",]","]")</f>
        <v>["cl_GRE","cl_YEL","cl_WHI","cl_BLA","cl_PUR","cl_RED","cl_BRO"]</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{couname:"[DMA] Dominica (1978-1981)",year:"1978",region:"rgn_North America",Colors:["cl_GRE","cl_YEL","cl_WHI","cl_BLA","cl_PUR","cl_RED","cl_BRO"],Items:["5+Colo","lets18","startD","year19","3Bands","Crosse","Horizo","Vertic","Circle","Animal","Bird","Plants","HasSun","Center","staGRE","NO_BLU","001YEL","002WHI","003BLA","myrGRE","histor","HasSta","3+Star"],Flag:"https://upload.wikimedia.org/wikipedia/commons/thumb/6/62/Flag_of_Dominica_%281978%E2%80%931981%29.svg/640px-Flag_of_Dominica_%281978%E2%80%931981%29.svg.png",HDFlag:"https://upload.wikimedia.org/wikipedia/commons/thumb/6/62/Flag_of_Dominica_%281978%E2%80%931981%29.svg/2560px-Flag_of_Dominica_%281978%E2%80%931981%29.svg.png",type:"Historical", describe: "\nN/A", isnew:".", links: "https://en.wikipedia.org/wiki/Flag_of_Dominica"},</v>
      </c>
      <c r="HG3" s="73" t="str">
        <f>"{couname:"&amp;CT3&amp;(IF(HK3&lt;&gt;"",",subtype:"&amp;CHAR(34)&amp;HK3&amp;CHAR(34),""))&amp;",year:"&amp;HJ3&amp;",region:"&amp;CU3&amp;",Colors:"&amp;HC3&amp;",Items:"&amp;GS3&amp;",Flag:"&amp;CV3&amp;",HDFlag:"&amp;CHAR(34)&amp;E3&amp;CHAR(34)&amp;",type:"&amp;GP3&amp;", describe: "&amp;HI3&amp;", links: "&amp;HL3&amp;"},"</f>
        <v>{couname:"[DMA] Dominica (1978-1981)",year:"1978",region:"rgn_North America",Colors:["cl_GRE","cl_YEL","cl_WHI","cl_BLA","cl_PUR","cl_RED","cl_BRO"],Items:["5+Colo","lets18","startD","year19","3Bands","Crosse","Horizo","Vertic","Circle","Animal","Bird","Plants","HasSun","Center","staGRE","NO_BLU","001YEL","002WHI","003BLA","myrGRE","histor","HasSta","3+Star"],Flag:"https://upload.wikimedia.org/wikipedia/commons/thumb/6/62/Flag_of_Dominica_%281978%E2%80%931981%29.svg/640px-Flag_of_Dominica_%281978%E2%80%931981%29.svg.png",HDFlag:"https://upload.wikimedia.org/wikipedia/commons/thumb/6/62/Flag_of_Dominica_%281978%E2%80%931981%29.svg/2560px-Flag_of_Dominica_%281978%E2%80%931981%29.svg.png",type:"Historical", describe: "\nN/A", links: "https://en.wikipedia.org/wiki/Flag_of_Dominica"},</v>
      </c>
      <c r="HH3" s="48" t="str">
        <f>IF(P3&lt;&gt;"",CHAR(34)&amp;"\n"&amp;P3&amp;CHAR(34),CHAR(34)&amp;CHAR(34))</f>
        <v>"\nN/A"</v>
      </c>
      <c r="HI3" s="48" t="str">
        <f>IF(J3=0,CHAR(34)&amp;CHAR(34),HH3)</f>
        <v>"\nN/A"</v>
      </c>
      <c r="HJ3" s="48" t="str">
        <f>CHAR(34)&amp;O3&amp;CHAR(34)</f>
        <v>"1978"</v>
      </c>
      <c r="HL3" s="48" t="str">
        <f>CHAR(34)&amp;I3&amp;CHAR(34)</f>
        <v>"https://en.wikipedia.org/wiki/Flag_of_Dominica"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{"couname":"[DMA] Dominica (1978-1981)","subtype":"[DMA] Other","year":"1978","region":"rgn_North America","Colors":["cl_GRE","cl_YEL","cl_WHI","cl_BLA","cl_PUR","cl_RED","cl_BRO"],"Items":["5+Colo","lets18","startD","year19","3Bands","Crosse","Horizo","Vertic","Circle","Animal","Bird","Plants","HasSun","Center","staGRE","NO_BLU","001YEL","002WHI","003BLA","myrGRE","histor","HasSta","3+Star"],"Flag":"https://upload.wikimedia.org/wikipedia/commons/thumb/6/62/Flag_of_Dominica_%281978%E2%80%931981%29.svg/640px-Flag_of_Dominica_%281978%E2%80%931981%29.svg.png","HDFlag":"https://upload.wikimedia.org/wikipedia/commons/thumb/6/62/Flag_of_Dominica_%281978%E2%80%931981%29.svg/2560px-Flag_of_Dominica_%281978%E2%80%931981%29.svg.png","type":"Historical", "describe": "\nN/A", "isnew": ".", "links": "https://en.wikipedia.org/wiki/Flag_of_Dominica"},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{"couname":"[DMA] Dominica (1978-1981)","subtype":"[DMA] Other","year":"1978","region":"rgn_North America","Colors":["cl_GRE","cl_YEL","cl_WHI","cl_BLA","cl_PUR","cl_RED","cl_BRO"],"Items":["5+Colo","lets18","startD","year19","3Bands","Crosse","Horizo","Vertic","Circle","Animal","Bird","Plants","HasSun","Center","staGRE","NO_BLU","001YEL","002WHI","003BLA","myrGRE","histor","HasSta","3+Star"],"Flag":"https://upload.wikimedia.org/wikipedia/commons/thumb/6/62/Flag_of_Dominica_%281978%E2%80%931981%29.svg/640px-Flag_of_Dominica_%281978%E2%80%931981%29.svg.png","HDFlag":"https://upload.wikimedia.org/wikipedia/commons/thumb/6/62/Flag_of_Dominica_%281978%E2%80%931981%29.svg/2560px-Flag_of_Dominica_%281978%E2%80%931981%29.svg.png","type":"Historical", "describe": "\nN/A", "isnew": ".", "links": "https://en.wikipedia.org/wiki/Flag_of_Dominica"},</v>
      </c>
      <c r="HO3" s="75">
        <v>45644</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http://mkweb.bcgsc.ca/color-summarizer/?url=https://upload.wikimedia.org/wikipedia/commons/thumb/6/62/Flag_of_Dominica_%281978%E2%80%931981%29.svg/640px-Flag_of_Dominica_%281978%E2%80%931981%29.svg.png&amp;precision=low&amp;num_clusters=7&amp;text=1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"purple"</v>
      </c>
      <c r="IW3" s="48" t="str">
        <f>IF(HX3&lt;&gt;"",CHAR(34)&amp;"white"&amp;CHAR(34),"")</f>
        <v>"white"</v>
      </c>
      <c r="IX3" s="48" t="str">
        <f>"{"&amp;CHAR(34)&amp;"url"&amp;CHAR(34)&amp;":"&amp;CHAR(34)&amp;IN3&amp;CHAR(34)&amp;","&amp;CHAR(34)&amp;"name"&amp;CHAR(34)&amp;":"&amp;CHAR(34)&amp;A3&amp;CHAR(34)&amp;"},"</f>
        <v>{"url":"http://mkweb.bcgsc.ca/color-summarizer/?url=https://upload.wikimedia.org/wikipedia/commons/thumb/6/62/Flag_of_Dominica_%281978%E2%80%931981%29.svg/640px-Flag_of_Dominica_%281978%E2%80%931981%29.svg.png&amp;precision=low&amp;num_clusters=7&amp;text=1","name":"[DMA] Dominica (1978-1981)"},</v>
      </c>
      <c r="IY3" s="48">
        <v>1503</v>
      </c>
    </row>
    <row r="5" spans="1:259" ht="38.4" customHeight="1" x14ac:dyDescent="0.3">
      <c r="D5" s="80"/>
      <c r="E5" s="80"/>
      <c r="F5" s="80"/>
    </row>
    <row r="6" spans="1:259" ht="38.4" customHeight="1" x14ac:dyDescent="0.3">
      <c r="D6" s="80"/>
      <c r="E6" s="80"/>
      <c r="F6" s="80"/>
    </row>
    <row r="7" spans="1:259" ht="38.4" customHeight="1" x14ac:dyDescent="0.3">
      <c r="D7" s="80"/>
      <c r="E7" s="80"/>
      <c r="F7" s="80"/>
    </row>
    <row r="8" spans="1:259" ht="38.4" customHeight="1" x14ac:dyDescent="0.3">
      <c r="D8" s="80"/>
      <c r="E8" s="80"/>
      <c r="F8" s="80"/>
    </row>
  </sheetData>
  <autoFilter ref="A1:IY1" xr:uid="{A1051193-A95B-4CFB-A73C-F0184620C81F}">
    <sortState xmlns:xlrd2="http://schemas.microsoft.com/office/spreadsheetml/2017/richdata2" ref="A2:IY1">
      <sortCondition ref="AW1"/>
    </sortState>
  </autoFilter>
  <conditionalFormatting sqref="H1 CW1:GS1 IA1:IB1">
    <cfRule type="cellIs" dxfId="3096" priority="118" operator="greaterThan">
      <formula>0</formula>
    </cfRule>
  </conditionalFormatting>
  <conditionalFormatting sqref="H1 H4 H9:H1048576">
    <cfRule type="cellIs" dxfId="3095" priority="84" stopIfTrue="1" operator="notEqual">
      <formula>""</formula>
    </cfRule>
  </conditionalFormatting>
  <conditionalFormatting sqref="T1:BK1">
    <cfRule type="cellIs" dxfId="3094" priority="121" operator="greaterThan">
      <formula>0</formula>
    </cfRule>
  </conditionalFormatting>
  <conditionalFormatting sqref="BV1:BW1 BV4:BW1048576">
    <cfRule type="cellIs" dxfId="3093" priority="120" operator="equal">
      <formula>"nc"</formula>
    </cfRule>
  </conditionalFormatting>
  <conditionalFormatting sqref="HF1:HG1">
    <cfRule type="cellIs" dxfId="3092" priority="122" operator="greaterThan">
      <formula>0</formula>
    </cfRule>
  </conditionalFormatting>
  <conditionalFormatting sqref="HK1">
    <cfRule type="cellIs" dxfId="3091" priority="119" operator="greaterThan">
      <formula>0</formula>
    </cfRule>
  </conditionalFormatting>
  <conditionalFormatting sqref="HP1:HX1">
    <cfRule type="cellIs" dxfId="3090" priority="96" operator="equal">
      <formula>"PIN"</formula>
    </cfRule>
    <cfRule type="cellIs" dxfId="3089" priority="97" operator="equal">
      <formula>"ORA"</formula>
    </cfRule>
    <cfRule type="cellIs" dxfId="3088" priority="98" operator="equal">
      <formula>"GRA"</formula>
    </cfRule>
    <cfRule type="cellIs" dxfId="3087" priority="99" operator="equal">
      <formula>"PUR"</formula>
    </cfRule>
    <cfRule type="cellIs" dxfId="3086" priority="100" operator="equal">
      <formula>"BRO"</formula>
    </cfRule>
    <cfRule type="cellIs" dxfId="3085" priority="101" operator="equal">
      <formula>"YEL"</formula>
    </cfRule>
    <cfRule type="cellIs" dxfId="3084" priority="102" operator="equal">
      <formula>"BLU"</formula>
    </cfRule>
    <cfRule type="cellIs" dxfId="3083" priority="103" operator="equal">
      <formula>"WHI"</formula>
    </cfRule>
    <cfRule type="cellIs" dxfId="3082" priority="104" operator="equal">
      <formula>"GRE"</formula>
    </cfRule>
    <cfRule type="cellIs" dxfId="3081" priority="105" operator="equal">
      <formula>"RED"</formula>
    </cfRule>
    <cfRule type="cellIs" dxfId="3080" priority="106" operator="equal">
      <formula>"BLA"</formula>
    </cfRule>
  </conditionalFormatting>
  <conditionalFormatting sqref="IC1:IK1">
    <cfRule type="cellIs" dxfId="3079" priority="107" operator="equal">
      <formula>"PIN"</formula>
    </cfRule>
    <cfRule type="cellIs" dxfId="3078" priority="108" operator="equal">
      <formula>"ORA"</formula>
    </cfRule>
    <cfRule type="cellIs" dxfId="3077" priority="109" operator="equal">
      <formula>"GRA"</formula>
    </cfRule>
    <cfRule type="cellIs" dxfId="3076" priority="110" operator="equal">
      <formula>"PUR"</formula>
    </cfRule>
    <cfRule type="cellIs" dxfId="3075" priority="111" operator="equal">
      <formula>"BRO"</formula>
    </cfRule>
    <cfRule type="cellIs" dxfId="3074" priority="112" operator="equal">
      <formula>"YEL"</formula>
    </cfRule>
    <cfRule type="cellIs" dxfId="3073" priority="113" operator="equal">
      <formula>"BLU"</formula>
    </cfRule>
    <cfRule type="cellIs" dxfId="3072" priority="114" operator="equal">
      <formula>"WHI"</formula>
    </cfRule>
    <cfRule type="cellIs" dxfId="3071" priority="115" operator="equal">
      <formula>"GRE"</formula>
    </cfRule>
    <cfRule type="cellIs" dxfId="3070" priority="116" operator="equal">
      <formula>"RED"</formula>
    </cfRule>
    <cfRule type="cellIs" dxfId="3069" priority="117" operator="equal">
      <formula>"BLA"</formula>
    </cfRule>
  </conditionalFormatting>
  <conditionalFormatting sqref="IO1:IW1">
    <cfRule type="cellIs" dxfId="3068" priority="85" operator="equal">
      <formula>"PIN"</formula>
    </cfRule>
    <cfRule type="cellIs" dxfId="3067" priority="86" operator="equal">
      <formula>"ORA"</formula>
    </cfRule>
    <cfRule type="cellIs" dxfId="3066" priority="87" operator="equal">
      <formula>"GRA"</formula>
    </cfRule>
    <cfRule type="cellIs" dxfId="3065" priority="88" operator="equal">
      <formula>"PUR"</formula>
    </cfRule>
    <cfRule type="cellIs" dxfId="3064" priority="89" operator="equal">
      <formula>"BRO"</formula>
    </cfRule>
    <cfRule type="cellIs" dxfId="3063" priority="90" operator="equal">
      <formula>"YEL"</formula>
    </cfRule>
    <cfRule type="cellIs" dxfId="3062" priority="91" operator="equal">
      <formula>"BLU"</formula>
    </cfRule>
    <cfRule type="cellIs" dxfId="3061" priority="92" operator="equal">
      <formula>"WHI"</formula>
    </cfRule>
    <cfRule type="cellIs" dxfId="3060" priority="93" operator="equal">
      <formula>"GRE"</formula>
    </cfRule>
    <cfRule type="cellIs" dxfId="3059" priority="94" operator="equal">
      <formula>"RED"</formula>
    </cfRule>
    <cfRule type="cellIs" dxfId="3058" priority="95" operator="equal">
      <formula>"BLA"</formula>
    </cfRule>
  </conditionalFormatting>
  <conditionalFormatting sqref="H2">
    <cfRule type="cellIs" dxfId="3057" priority="78" stopIfTrue="1" operator="notEqual">
      <formula>""</formula>
    </cfRule>
  </conditionalFormatting>
  <conditionalFormatting sqref="AZ2:BU2">
    <cfRule type="cellIs" dxfId="3056" priority="66" operator="equal">
      <formula>"PIN"</formula>
    </cfRule>
    <cfRule type="cellIs" dxfId="3055" priority="67" operator="equal">
      <formula>"ORA"</formula>
    </cfRule>
    <cfRule type="cellIs" dxfId="3054" priority="68" operator="equal">
      <formula>"GRA"</formula>
    </cfRule>
    <cfRule type="cellIs" dxfId="3053" priority="69" operator="equal">
      <formula>"PUR"</formula>
    </cfRule>
    <cfRule type="cellIs" dxfId="3052" priority="70" operator="equal">
      <formula>"BRO"</formula>
    </cfRule>
    <cfRule type="cellIs" dxfId="3051" priority="71" operator="equal">
      <formula>"YEL"</formula>
    </cfRule>
    <cfRule type="cellIs" dxfId="3050" priority="72" operator="equal">
      <formula>"BLU"</formula>
    </cfRule>
    <cfRule type="cellIs" dxfId="3049" priority="73" operator="equal">
      <formula>"WHI"</formula>
    </cfRule>
    <cfRule type="cellIs" dxfId="3048" priority="74" operator="equal">
      <formula>"GRE"</formula>
    </cfRule>
    <cfRule type="cellIs" dxfId="3047" priority="75" operator="equal">
      <formula>"RED"</formula>
    </cfRule>
    <cfRule type="cellIs" dxfId="3046" priority="76" operator="equal">
      <formula>"BLA"</formula>
    </cfRule>
  </conditionalFormatting>
  <conditionalFormatting sqref="BV2">
    <cfRule type="cellIs" dxfId="3045" priority="79" operator="equal">
      <formula>"nc"</formula>
    </cfRule>
  </conditionalFormatting>
  <conditionalFormatting sqref="BZ2:CA2 CD2:CF2">
    <cfRule type="cellIs" dxfId="3044" priority="77" operator="greaterThan">
      <formula>0</formula>
    </cfRule>
  </conditionalFormatting>
  <conditionalFormatting sqref="R2 CU2">
    <cfRule type="cellIs" dxfId="3043" priority="65" operator="greaterThan">
      <formula>0</formula>
    </cfRule>
  </conditionalFormatting>
  <conditionalFormatting sqref="T2:AS2 CH2:CS2">
    <cfRule type="cellIs" dxfId="3042" priority="49" stopIfTrue="1" operator="equal">
      <formula>"n"</formula>
    </cfRule>
    <cfRule type="cellIs" dxfId="3041" priority="50" stopIfTrue="1" operator="equal">
      <formula>"y"</formula>
    </cfRule>
    <cfRule type="cellIs" dxfId="3040" priority="51" operator="greaterThan">
      <formula>0</formula>
    </cfRule>
  </conditionalFormatting>
  <conditionalFormatting sqref="AZ2:BB2">
    <cfRule type="expression" dxfId="3039" priority="48">
      <formula>$AT2=0</formula>
    </cfRule>
  </conditionalFormatting>
  <conditionalFormatting sqref="BX2:CA2 CD2:CF2">
    <cfRule type="cellIs" dxfId="3038" priority="52" operator="equal">
      <formula>"y"</formula>
    </cfRule>
    <cfRule type="cellIs" dxfId="3037" priority="54" operator="equal">
      <formula>"PIN"</formula>
    </cfRule>
    <cfRule type="cellIs" dxfId="3036" priority="55" operator="equal">
      <formula>"ORA"</formula>
    </cfRule>
    <cfRule type="cellIs" dxfId="3035" priority="56" operator="equal">
      <formula>"GRA"</formula>
    </cfRule>
    <cfRule type="cellIs" dxfId="3034" priority="57" operator="equal">
      <formula>"PUR"</formula>
    </cfRule>
    <cfRule type="cellIs" dxfId="3033" priority="58" operator="equal">
      <formula>"BRO"</formula>
    </cfRule>
    <cfRule type="cellIs" dxfId="3032" priority="59" operator="equal">
      <formula>"YEL"</formula>
    </cfRule>
    <cfRule type="cellIs" dxfId="3031" priority="60" operator="equal">
      <formula>"BLU"</formula>
    </cfRule>
    <cfRule type="cellIs" dxfId="3030" priority="61" operator="equal">
      <formula>"WHI"</formula>
    </cfRule>
    <cfRule type="cellIs" dxfId="3029" priority="62" operator="equal">
      <formula>"GRE"</formula>
    </cfRule>
    <cfRule type="cellIs" dxfId="3028" priority="63" operator="equal">
      <formula>"RED"</formula>
    </cfRule>
    <cfRule type="cellIs" dxfId="3027" priority="64" operator="equal">
      <formula>"BLA"</formula>
    </cfRule>
  </conditionalFormatting>
  <conditionalFormatting sqref="IC2:IK2">
    <cfRule type="expression" dxfId="3026"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3025" priority="42" stopIfTrue="1" operator="notEqual">
      <formula>""</formula>
    </cfRule>
  </conditionalFormatting>
  <conditionalFormatting sqref="BV3">
    <cfRule type="cellIs" dxfId="3024" priority="43" operator="equal">
      <formula>"nc"</formula>
    </cfRule>
  </conditionalFormatting>
  <conditionalFormatting sqref="R3 CU3">
    <cfRule type="cellIs" dxfId="3023" priority="41" operator="greaterThan">
      <formula>0</formula>
    </cfRule>
  </conditionalFormatting>
  <conditionalFormatting sqref="T3:AS3 CH3:CS3">
    <cfRule type="cellIs" dxfId="3022" priority="37" stopIfTrue="1" operator="equal">
      <formula>"n"</formula>
    </cfRule>
    <cfRule type="cellIs" dxfId="3021" priority="38" stopIfTrue="1" operator="equal">
      <formula>"y"</formula>
    </cfRule>
    <cfRule type="cellIs" dxfId="3020" priority="39" operator="greaterThan">
      <formula>0</formula>
    </cfRule>
  </conditionalFormatting>
  <conditionalFormatting sqref="AZ3:BB3">
    <cfRule type="expression" dxfId="3019" priority="24">
      <formula>$AT3=0</formula>
    </cfRule>
  </conditionalFormatting>
  <conditionalFormatting sqref="BX3:CA3 CD3:CF3 AZ3:BU3">
    <cfRule type="cellIs" dxfId="3018" priority="25" operator="equal">
      <formula>"PIN"</formula>
    </cfRule>
    <cfRule type="cellIs" dxfId="3017" priority="26" operator="equal">
      <formula>"ORA"</formula>
    </cfRule>
    <cfRule type="cellIs" dxfId="3016" priority="27" operator="equal">
      <formula>"GRA"</formula>
    </cfRule>
    <cfRule type="cellIs" dxfId="3015" priority="28" operator="equal">
      <formula>"PUR"</formula>
    </cfRule>
    <cfRule type="cellIs" dxfId="3014" priority="29" operator="equal">
      <formula>"BRO"</formula>
    </cfRule>
    <cfRule type="cellIs" dxfId="3013" priority="30" operator="equal">
      <formula>"YEL"</formula>
    </cfRule>
    <cfRule type="cellIs" dxfId="3012" priority="31" operator="equal">
      <formula>"BLU"</formula>
    </cfRule>
    <cfRule type="cellIs" dxfId="3011" priority="32" operator="equal">
      <formula>"WHI"</formula>
    </cfRule>
    <cfRule type="cellIs" dxfId="3010" priority="33" operator="equal">
      <formula>"GRE"</formula>
    </cfRule>
    <cfRule type="cellIs" dxfId="3009" priority="34" operator="equal">
      <formula>"RED"</formula>
    </cfRule>
    <cfRule type="cellIs" dxfId="3008" priority="35" operator="equal">
      <formula>"BLA"</formula>
    </cfRule>
  </conditionalFormatting>
  <conditionalFormatting sqref="BX3:CA3 CD3:CF3">
    <cfRule type="cellIs" dxfId="3007" priority="40" operator="equal">
      <formula>"y"</formula>
    </cfRule>
  </conditionalFormatting>
  <conditionalFormatting sqref="BZ3:CA3 CD3:CF3">
    <cfRule type="cellIs" dxfId="3006" priority="36" operator="greaterThan">
      <formula>0</formula>
    </cfRule>
  </conditionalFormatting>
  <conditionalFormatting sqref="IC3">
    <cfRule type="cellIs" dxfId="3005" priority="17" stopIfTrue="1" operator="greaterThan">
      <formula>0</formula>
    </cfRule>
  </conditionalFormatting>
  <conditionalFormatting sqref="ID3">
    <cfRule type="cellIs" dxfId="3004" priority="15" stopIfTrue="1" operator="greaterThan">
      <formula>0</formula>
    </cfRule>
  </conditionalFormatting>
  <conditionalFormatting sqref="II3 IE3:IF3">
    <cfRule type="cellIs" dxfId="3003" priority="22" operator="greaterThan">
      <formula>0</formula>
    </cfRule>
  </conditionalFormatting>
  <conditionalFormatting sqref="II3 IF3">
    <cfRule type="cellIs" dxfId="3002" priority="16" stopIfTrue="1" operator="greaterThan">
      <formula>0</formula>
    </cfRule>
  </conditionalFormatting>
  <conditionalFormatting sqref="IG3">
    <cfRule type="cellIs" dxfId="3001" priority="21" operator="greaterThan">
      <formula>0</formula>
    </cfRule>
  </conditionalFormatting>
  <conditionalFormatting sqref="IH3:II3">
    <cfRule type="cellIs" dxfId="3000" priority="20" operator="greaterThan">
      <formula>0</formula>
    </cfRule>
  </conditionalFormatting>
  <conditionalFormatting sqref="IJ3">
    <cfRule type="cellIs" dxfId="2999" priority="19" operator="greaterThan">
      <formula>0</formula>
    </cfRule>
  </conditionalFormatting>
  <conditionalFormatting sqref="IK3">
    <cfRule type="cellIs" dxfId="2998" priority="18" operator="greaterThan">
      <formula>0</formula>
    </cfRule>
  </conditionalFormatting>
  <conditionalFormatting sqref="IF3">
    <cfRule type="cellIs" dxfId="2997" priority="14" stopIfTrue="1" operator="greaterThan">
      <formula>0</formula>
    </cfRule>
  </conditionalFormatting>
  <conditionalFormatting sqref="IC3:IK3">
    <cfRule type="expression" dxfId="2996" priority="23">
      <formula>$IL3&gt;0</formula>
    </cfRule>
  </conditionalFormatting>
  <conditionalFormatting sqref="IM3">
    <cfRule type="cellIs" dxfId="2995" priority="13" operator="equal">
      <formula>0</formula>
    </cfRule>
  </conditionalFormatting>
  <conditionalFormatting sqref="BX3:CA3 CD3:CF3">
    <cfRule type="cellIs" dxfId="2994" priority="1" operator="equal">
      <formula>"y"</formula>
    </cfRule>
    <cfRule type="cellIs" dxfId="2993" priority="2" operator="equal">
      <formula>"PIN"</formula>
    </cfRule>
    <cfRule type="cellIs" dxfId="2992" priority="3" operator="equal">
      <formula>"ORA"</formula>
    </cfRule>
    <cfRule type="cellIs" dxfId="2991" priority="4" operator="equal">
      <formula>"GRA"</formula>
    </cfRule>
    <cfRule type="cellIs" dxfId="2990" priority="5" operator="equal">
      <formula>"PUR"</formula>
    </cfRule>
    <cfRule type="cellIs" dxfId="2989" priority="6" operator="equal">
      <formula>"BRO"</formula>
    </cfRule>
    <cfRule type="cellIs" dxfId="2988" priority="7" operator="equal">
      <formula>"YEL"</formula>
    </cfRule>
    <cfRule type="cellIs" dxfId="2987" priority="8" operator="equal">
      <formula>"BLU"</formula>
    </cfRule>
    <cfRule type="cellIs" dxfId="2986" priority="9" operator="equal">
      <formula>"WHI"</formula>
    </cfRule>
    <cfRule type="cellIs" dxfId="2985" priority="10" operator="equal">
      <formula>"GRE"</formula>
    </cfRule>
    <cfRule type="cellIs" dxfId="2984" priority="11" operator="equal">
      <formula>"RED"</formula>
    </cfRule>
    <cfRule type="cellIs" dxfId="2983"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DMA/Dominica-Football" xr:uid="{96C70295-28A5-469B-AA31-E33E4095187F}"/>
    <hyperlink ref="I3" r:id="rId2" xr:uid="{BDE5F0B8-6CCD-4D38-B9B4-8B8A8A35F711}"/>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40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240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240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8E77D-D18B-4E80-A399-76FFC46C2A97}">
  <sheetPr codeName="Sheet42"/>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G7" sqref="G7"/>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1309</v>
      </c>
      <c r="B2" s="40"/>
      <c r="C2" s="41">
        <v>1</v>
      </c>
      <c r="D2" s="42" t="s">
        <v>1310</v>
      </c>
      <c r="E2" s="43" t="s">
        <v>1310</v>
      </c>
      <c r="F2" s="44" t="s">
        <v>163</v>
      </c>
      <c r="G2" s="45">
        <f>COUNTIF($A$1:$A$8327,A2)</f>
        <v>1</v>
      </c>
      <c r="H2" s="46"/>
      <c r="I2" s="47" t="s">
        <v>1311</v>
      </c>
      <c r="J2" s="48" t="str">
        <f>""</f>
        <v/>
      </c>
      <c r="K2" s="49"/>
      <c r="L2" s="50"/>
      <c r="M2" s="50" t="s">
        <v>1313</v>
      </c>
      <c r="N2" s="51" t="s">
        <v>231</v>
      </c>
      <c r="O2" s="52" t="s">
        <v>176</v>
      </c>
      <c r="P2" s="53" t="s">
        <v>1312</v>
      </c>
      <c r="Q2" s="54">
        <v>1</v>
      </c>
      <c r="R2" s="55" t="s">
        <v>231</v>
      </c>
      <c r="S2" s="56">
        <v>2</v>
      </c>
      <c r="T2" s="57" t="s">
        <v>164</v>
      </c>
      <c r="U2" s="58" t="s">
        <v>164</v>
      </c>
      <c r="V2" s="58" t="s">
        <v>165</v>
      </c>
      <c r="W2" s="58" t="s">
        <v>164</v>
      </c>
      <c r="X2" s="58" t="s">
        <v>164</v>
      </c>
      <c r="Y2" s="58" t="s">
        <v>164</v>
      </c>
      <c r="Z2" s="58" t="s">
        <v>164</v>
      </c>
      <c r="AA2" s="58" t="s">
        <v>164</v>
      </c>
      <c r="AB2" s="58" t="s">
        <v>164</v>
      </c>
      <c r="AC2" s="58" t="s">
        <v>164</v>
      </c>
      <c r="AD2" s="58" t="s">
        <v>165</v>
      </c>
      <c r="AE2" s="58" t="s">
        <v>164</v>
      </c>
      <c r="AF2" s="59" t="s">
        <v>164</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1Guadeloupe</v>
      </c>
      <c r="AX2" s="61"/>
      <c r="AY2" s="61" t="s">
        <v>165</v>
      </c>
      <c r="AZ2" s="62" t="s">
        <v>167</v>
      </c>
      <c r="BA2" s="62" t="s">
        <v>167</v>
      </c>
      <c r="BB2" s="62"/>
      <c r="BC2" s="63"/>
      <c r="BD2" s="64" t="s">
        <v>151</v>
      </c>
      <c r="BE2" s="47"/>
      <c r="BF2" s="64" t="s">
        <v>152</v>
      </c>
      <c r="BG2" s="64" t="s">
        <v>167</v>
      </c>
      <c r="BH2" s="64" t="s">
        <v>151</v>
      </c>
      <c r="BI2" s="64"/>
      <c r="BJ2" s="64"/>
      <c r="BK2" s="47"/>
      <c r="BL2" s="64" t="s">
        <v>151</v>
      </c>
      <c r="BM2" s="64" t="s">
        <v>152</v>
      </c>
      <c r="BN2" s="64" t="s">
        <v>153</v>
      </c>
      <c r="BO2" s="64" t="s">
        <v>167</v>
      </c>
      <c r="BP2" s="64" t="s">
        <v>155</v>
      </c>
      <c r="BQ2" s="64" t="s">
        <v>167</v>
      </c>
      <c r="BR2" s="64" t="s">
        <v>167</v>
      </c>
      <c r="BS2" s="64" t="s">
        <v>167</v>
      </c>
      <c r="BT2" s="64" t="s">
        <v>167</v>
      </c>
      <c r="BU2" s="65"/>
      <c r="BV2" s="66" t="s">
        <v>173</v>
      </c>
      <c r="BW2" s="66">
        <v>0</v>
      </c>
      <c r="BX2" s="47"/>
      <c r="CB2" s="6" t="s">
        <v>137</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"Guadeloupe"</v>
      </c>
      <c r="CU2" s="70" t="str">
        <f>CHAR(34)&amp;"rgn_"&amp;R2&amp;CHAR(34)</f>
        <v>"rgn_North America"</v>
      </c>
      <c r="CV2" s="48" t="str">
        <f>CHAR(34)&amp;D2&amp;CHAR(34)</f>
        <v>"https://upload.wikimedia.org/wikipedia/commons/e/e7/Unofficial_flag_of_Guadeloupe_%28local%29.svg"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"lets10",</v>
      </c>
      <c r="DE2" s="48" t="str">
        <f>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
      </c>
      <c r="FS2" s="48" t="str">
        <f>IF(LEN(BH2)=3,CHAR(34)&amp;"003"&amp;BH2&amp;CHAR(34)&amp;",","")</f>
        <v>"003BLA",</v>
      </c>
      <c r="FT2" s="48" t="str">
        <f>CHAR(34)&amp;"myr"&amp;BD2&amp;CHAR(34)&amp;","</f>
        <v>"myrBLA",</v>
      </c>
      <c r="FU2" s="48" t="str">
        <f>IF(AY2="y",CHAR(34)&amp;"island"&amp;CHAR(34)&amp;",","")</f>
        <v>"island",</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["4Color","lets10","startG","allhor","2Bands","Horizo","HasSun","NO_WHI","NO_RED","WHRENO","001BLU","003BLA","myrBLA","island","french","NoStar"]</v>
      </c>
      <c r="GT2" s="48" t="str">
        <f>IF(BL2&lt;&gt;"",CHAR(34)&amp;"cl_"&amp;BL2&amp;CHAR(34)&amp;",","")</f>
        <v>"cl_BLA",</v>
      </c>
      <c r="GU2" s="48" t="str">
        <f>IF(BM2&lt;&gt;"",CHAR(34)&amp;"cl_"&amp;BM2&amp;CHAR(34)&amp;",","")</f>
        <v>"cl_BLU",</v>
      </c>
      <c r="GV2" s="48" t="str">
        <f>IF(BN2&lt;&gt;"",CHAR(34)&amp;"cl_"&amp;BN2&amp;CHAR(34)&amp;",","")</f>
        <v>"cl_GRE",</v>
      </c>
      <c r="GW2" s="48" t="str">
        <f>IF(BO2&lt;&gt;"",CHAR(34)&amp;"cl_"&amp;BO2&amp;CHAR(34)&amp;",","")</f>
        <v/>
      </c>
      <c r="GX2" s="48" t="str">
        <f>IF(BP2&lt;&gt;"",CHAR(34)&amp;"cl_"&amp;BP2&amp;CHAR(34)&amp;",","")</f>
        <v>"cl_YEL",</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["cl_BLA","cl_BLU","cl_GRE","cl_YEL"]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{couname:"Guadeloupe",year:"???",region:"rgn_North America",Colors:["cl_BLA","cl_BLU","cl_GRE","cl_YEL"],Items:["4Color","lets10","startG","allhor","2Bands","Horizo","HasSun","NO_WHI","NO_RED","WHRENO","001BLU","003BLA","myrBLA","island","french","NoStar"],Flag:"https://upload.wikimedia.org/wikipedia/commons/e/e7/Unofficial_flag_of_Guadeloupe_%28local%29.svg",HDFlag:"https://upload.wikimedia.org/wikipedia/commons/e/e7/Unofficial_flag_of_Guadeloupe_%28local%29.svg",type:"", describe: "\nA locally used unofficial flag, based on the coat of arms of Guadeloupe's capital Basse-Terre has a black or red field with a 30-rayed yellow sun and a green sugarcane, and a blue stripe with three yellow fleurs-de-lis on the top.", isnew:".", links: "https://en.wikipedia.org/wiki/Flag_of_Guadeloupe"},</v>
      </c>
      <c r="HG2" s="73" t="str">
        <f>"{couname:"&amp;CT2&amp;(IF(HK2&lt;&gt;"",",subtype:"&amp;CHAR(34)&amp;HK2&amp;CHAR(34),""))&amp;",year:"&amp;HJ2&amp;",region:"&amp;CU2&amp;",Colors:"&amp;HC2&amp;",Items:"&amp;GS2&amp;",Flag:"&amp;CV2&amp;",HDFlag:"&amp;CHAR(34)&amp;E2&amp;CHAR(34)&amp;",type:"&amp;GP2&amp;", describe: "&amp;HI2&amp;", links: "&amp;HL2&amp;"},"</f>
        <v>{couname:"Guadeloupe",year:"???",region:"rgn_North America",Colors:["cl_BLA","cl_BLU","cl_GRE","cl_YEL"],Items:["4Color","lets10","startG","allhor","2Bands","Horizo","HasSun","NO_WHI","NO_RED","WHRENO","001BLU","003BLA","myrBLA","island","french","NoStar"],Flag:"https://upload.wikimedia.org/wikipedia/commons/e/e7/Unofficial_flag_of_Guadeloupe_%28local%29.svg",HDFlag:"https://upload.wikimedia.org/wikipedia/commons/e/e7/Unofficial_flag_of_Guadeloupe_%28local%29.svg",type:"", describe: "\nA locally used unofficial flag, based on the coat of arms of Guadeloupe's capital Basse-Terre has a black or red field with a 30-rayed yellow sun and a green sugarcane, and a blue stripe with three yellow fleurs-de-lis on the top.", links: "https://en.wikipedia.org/wiki/Flag_of_Guadeloupe"},</v>
      </c>
      <c r="HH2" s="48" t="str">
        <f>IF(P2&lt;&gt;"",CHAR(34)&amp;"\n"&amp;P2&amp;CHAR(34),CHAR(34)&amp;CHAR(34))</f>
        <v>"\nA locally used unofficial flag, based on the coat of arms of Guadeloupe's capital Basse-Terre has a black or red field with a 30-rayed yellow sun and a green sugarcane, and a blue stripe with three yellow fleurs-de-lis on the top."</v>
      </c>
      <c r="HI2" s="48" t="str">
        <f>IF(J2=0,CHAR(34)&amp;CHAR(34),HH2)</f>
        <v>"\nA locally used unofficial flag, based on the coat of arms of Guadeloupe's capital Basse-Terre has a black or red field with a 30-rayed yellow sun and a green sugarcane, and a blue stripe with three yellow fleurs-de-lis on the top."</v>
      </c>
      <c r="HJ2" s="48" t="str">
        <f>CHAR(34)&amp;O2&amp;CHAR(34)</f>
        <v>"???"</v>
      </c>
      <c r="HL2" s="48" t="str">
        <f>CHAR(34)&amp;I2&amp;CHAR(34)</f>
        <v>"https://en.wikipedia.org/wiki/Flag_of_Guadeloupe"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{"couname":"Guadeloupe","year":"???","region":"rgn_North America","Colors":["cl_BLA","cl_BLU","cl_GRE","cl_YEL"],"Items":["4Color","lets10","startG","allhor","2Bands","Horizo","HasSun","NO_WHI","NO_RED","WHRENO","001BLU","003BLA","myrBLA","island","french","NoStar"],"Flag":"https://upload.wikimedia.org/wikipedia/commons/e/e7/Unofficial_flag_of_Guadeloupe_%28local%29.svg","HDFlag":"https://upload.wikimedia.org/wikipedia/commons/e/e7/Unofficial_flag_of_Guadeloupe_%28local%29.svg","type":"", "describe": "\nA locally used unofficial flag, based on the coat of arms of Guadeloupe's capital Basse-Terre has a black or red field with a 30-rayed yellow sun and a green sugarcane, and a blue stripe with three yellow fleurs-de-lis on the top.", "isnew": ".", "links": "https://en.wikipedia.org/wiki/Flag_of_Guadeloupe"},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{"couname":"Guadeloupe","year":"???","region":"rgn_North America","Colors":["cl_BLA","cl_BLU","cl_GRE","cl_YEL"],"Items":["4Color","lets10","startG","allhor","2Bands","Horizo","HasSun","NO_WHI","NO_RED","WHRENO","001BLU","003BLA","myrBLA","island","french","NoStar"],"Flag":"https://upload.wikimedia.org/wikipedia/commons/e/e7/Unofficial_flag_of_Guadeloupe_%28local%29.svg","HDFlag":"https://upload.wikimedia.org/wikipedia/commons/e/e7/Unofficial_flag_of_Guadeloupe_%28local%29.svg","type":"", "describe": "\nA locally used unofficial flag, based on the coat of arms of Guadeloupe's capital Basse-Terre has a black or red field with a 30-rayed yellow sun and a green sugarcane, and a blue stripe with three yellow fleurs-de-lis on the top.", "isnew": ".", "links": "https://en.wikipedia.org/wiki/Flag_of_Guadeloupe"},</v>
      </c>
      <c r="HO2" s="75">
        <v>45644</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M2" s="45">
        <f>COUNTIF(IC2:IK2,"&gt;0")-CG2</f>
        <v>-4</v>
      </c>
      <c r="IN2" s="78" t="str">
        <f>"http://mkweb.bcgsc.ca/color-summarizer/?url="&amp;D2&amp;"&amp;precision=low&amp;num_clusters="&amp;CG2&amp;"&amp;text=1"</f>
        <v>http://mkweb.bcgsc.ca/color-summarizer/?url=https://upload.wikimedia.org/wikipedia/commons/e/e7/Unofficial_flag_of_Guadeloupe_%28local%29.svg&amp;precision=low&amp;num_clusters=4&amp;text=1</v>
      </c>
      <c r="IO2" s="48" t="str">
        <f>IF(HP2&lt;&gt;"",CHAR(34)&amp;"black"&amp;CHAR(34),"")</f>
        <v>"black"</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{"url":"http://mkweb.bcgsc.ca/color-summarizer/?url=https://upload.wikimedia.org/wikipedia/commons/e/e7/Unofficial_flag_of_Guadeloupe_%28local%29.svg&amp;precision=low&amp;num_clusters=4&amp;text=1","name":"Guadeloupe"},</v>
      </c>
      <c r="IY2" s="48">
        <v>1503</v>
      </c>
    </row>
    <row r="3" spans="1:259" s="48" customFormat="1" ht="38.4" customHeight="1" thickBot="1" x14ac:dyDescent="0.35">
      <c r="A3" s="79" t="s">
        <v>1305</v>
      </c>
      <c r="B3" s="40" t="e" vm="64">
        <v>#VALUE!</v>
      </c>
      <c r="C3" s="41">
        <v>2</v>
      </c>
      <c r="D3" s="42" t="s">
        <v>1306</v>
      </c>
      <c r="E3" s="43" t="s">
        <v>1306</v>
      </c>
      <c r="F3" s="44" t="s">
        <v>212</v>
      </c>
      <c r="G3" s="45">
        <f>COUNTIF($A$1:$A$8378,A3)</f>
        <v>1</v>
      </c>
      <c r="H3" s="46"/>
      <c r="I3" s="47" t="s">
        <v>1307</v>
      </c>
      <c r="J3" s="48" t="str">
        <f>""</f>
        <v/>
      </c>
      <c r="K3" s="49"/>
      <c r="L3" s="50"/>
      <c r="M3" s="50"/>
      <c r="N3" s="51" t="s">
        <v>231</v>
      </c>
      <c r="O3" s="52" t="s">
        <v>176</v>
      </c>
      <c r="P3" s="53" t="s">
        <v>1308</v>
      </c>
      <c r="Q3" s="54">
        <v>3</v>
      </c>
      <c r="R3" s="55" t="s">
        <v>231</v>
      </c>
      <c r="S3" s="56">
        <v>0</v>
      </c>
      <c r="T3" s="57" t="s">
        <v>164</v>
      </c>
      <c r="U3" s="58" t="s">
        <v>164</v>
      </c>
      <c r="V3" s="58" t="s">
        <v>164</v>
      </c>
      <c r="W3" s="58" t="s">
        <v>164</v>
      </c>
      <c r="X3" s="58" t="s">
        <v>164</v>
      </c>
      <c r="Y3" s="58" t="s">
        <v>165</v>
      </c>
      <c r="Z3" s="58" t="s">
        <v>165</v>
      </c>
      <c r="AA3" s="58" t="s">
        <v>164</v>
      </c>
      <c r="AB3" s="58" t="s">
        <v>165</v>
      </c>
      <c r="AC3" s="58" t="s">
        <v>164</v>
      </c>
      <c r="AD3" s="58" t="s">
        <v>164</v>
      </c>
      <c r="AE3" s="58" t="s">
        <v>164</v>
      </c>
      <c r="AF3" s="59" t="s">
        <v>164</v>
      </c>
      <c r="AG3" s="59" t="s">
        <v>164</v>
      </c>
      <c r="AH3" s="59" t="s">
        <v>165</v>
      </c>
      <c r="AI3" s="59" t="s">
        <v>164</v>
      </c>
      <c r="AJ3" s="59" t="s">
        <v>164</v>
      </c>
      <c r="AK3" s="59" t="s">
        <v>164</v>
      </c>
      <c r="AL3" s="59" t="s">
        <v>164</v>
      </c>
      <c r="AM3" s="59" t="s">
        <v>164</v>
      </c>
      <c r="AN3" s="59" t="s">
        <v>165</v>
      </c>
      <c r="AO3" s="59" t="s">
        <v>165</v>
      </c>
      <c r="AP3" s="59" t="s">
        <v>165</v>
      </c>
      <c r="AQ3" s="59" t="s">
        <v>164</v>
      </c>
      <c r="AR3" s="59" t="s">
        <v>164</v>
      </c>
      <c r="AS3" s="59" t="s">
        <v>164</v>
      </c>
      <c r="AT3" s="60">
        <v>0</v>
      </c>
      <c r="AU3" s="59" t="s">
        <v>200</v>
      </c>
      <c r="AV3" s="59" t="str">
        <f>IF(LEFT(A3,1)="[",LEFT(A3,5)&amp;AU3&amp;A3,"")</f>
        <v>[GLP]Municipality[GLP] Terre-de-Bas</v>
      </c>
      <c r="AW3" s="59" t="str">
        <f>C3&amp;H3&amp;A3</f>
        <v>2[GLP] Terre-de-Bas</v>
      </c>
      <c r="AX3" s="61"/>
      <c r="AY3" s="61"/>
      <c r="AZ3" s="62"/>
      <c r="BA3" s="62"/>
      <c r="BB3" s="62"/>
      <c r="BC3" s="63"/>
      <c r="BD3" s="64" t="s">
        <v>159</v>
      </c>
      <c r="BE3" s="47"/>
      <c r="BF3" s="64"/>
      <c r="BG3" s="64"/>
      <c r="BH3" s="64"/>
      <c r="BI3" s="64"/>
      <c r="BJ3" s="64"/>
      <c r="BK3" s="47"/>
      <c r="BL3" s="64" t="s">
        <v>159</v>
      </c>
      <c r="BM3" s="64" t="s">
        <v>151</v>
      </c>
      <c r="BN3" s="64" t="s">
        <v>155</v>
      </c>
      <c r="BO3" s="64" t="s">
        <v>152</v>
      </c>
      <c r="BP3" s="64" t="s">
        <v>153</v>
      </c>
      <c r="BQ3" s="64" t="s">
        <v>151</v>
      </c>
      <c r="BR3" s="64" t="s">
        <v>157</v>
      </c>
      <c r="BS3" s="64"/>
      <c r="BT3" s="64"/>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"[GLP] Terre-de-Bas"</v>
      </c>
      <c r="CU3" s="70" t="str">
        <f>CHAR(34)&amp;"rgn_"&amp;R3&amp;CHAR(34)</f>
        <v>"rgn_North America"</v>
      </c>
      <c r="CV3" s="48" t="str">
        <f>CHAR(34)&amp;D3&amp;CHAR(34)</f>
        <v>"https://www.crwflags.com/fotw/images/g/gp-terb.gif"</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"lets10",</v>
      </c>
      <c r="DE3" s="48" t="str">
        <f>CHAR(34)&amp;"start"&amp;IFERROR(LEFT(SUBSTITUTE(A3,"["&amp;MID(A3,FIND("[",A3)+1,FIND("]",A3)-FIND("[",A3)-1)&amp;"] ",""),1),LEFT(A3,1))&amp;CHAR(34)&amp;","</f>
        <v>"startT",</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"Animal",</v>
      </c>
      <c r="EG3" s="48" t="str">
        <f>IF(Z3="y",CHAR(34)&amp;Z$1&amp;CHAR(34)&amp;",","")</f>
        <v>"Bird",</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"Humans",</v>
      </c>
      <c r="EV3" s="48" t="str">
        <f>IF(AO3="y",CHAR(34)&amp;AO$1&amp;CHAR(34)&amp;",","")</f>
        <v>"Builds",</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"Municipality"</v>
      </c>
      <c r="GS3" s="48" t="str">
        <f>SUBSTITUTE("["&amp;_xlfn.CONCAT(CW3:GN3)&amp;"]",",]","]")</f>
        <v>["5+Colo","words2","words3","lets10","startT","NoBand","Animal","Bird","Texted","Center","Humans","Builds","Ships!","NO_RED","myrWHI","NoStar"]</v>
      </c>
      <c r="GT3" s="48" t="str">
        <f>IF(BL3&lt;&gt;"",CHAR(34)&amp;"cl_"&amp;BL3&amp;CHAR(34)&amp;",","")</f>
        <v>"cl_WHI",</v>
      </c>
      <c r="GU3" s="48" t="str">
        <f>IF(BM3&lt;&gt;"",CHAR(34)&amp;"cl_"&amp;BM3&amp;CHAR(34)&amp;",","")</f>
        <v>"cl_BLA",</v>
      </c>
      <c r="GV3" s="48" t="str">
        <f>IF(BN3&lt;&gt;"",CHAR(34)&amp;"cl_"&amp;BN3&amp;CHAR(34)&amp;",","")</f>
        <v>"cl_YEL",</v>
      </c>
      <c r="GW3" s="48" t="str">
        <f>IF(BO3&lt;&gt;"",CHAR(34)&amp;"cl_"&amp;BO3&amp;CHAR(34)&amp;",","")</f>
        <v>"cl_BLU",</v>
      </c>
      <c r="GX3" s="48" t="str">
        <f>IF(BP3&lt;&gt;"",CHAR(34)&amp;"cl_"&amp;BP3&amp;CHAR(34)&amp;",","")</f>
        <v>"cl_GRE",</v>
      </c>
      <c r="GY3" s="48" t="str">
        <f>IF(BQ3&lt;&gt;"",CHAR(34)&amp;"cl_"&amp;BQ3&amp;CHAR(34)&amp;",","")</f>
        <v>"cl_BLA",</v>
      </c>
      <c r="GZ3" s="48" t="str">
        <f>IF(BR3&lt;&gt;"",CHAR(34)&amp;"cl_"&amp;BR3&amp;CHAR(34)&amp;",","")</f>
        <v>"cl_BRO",</v>
      </c>
      <c r="HA3" s="48" t="str">
        <f>IF(BS3&lt;&gt;"",CHAR(34)&amp;"cl_"&amp;BS3&amp;CHAR(34)&amp;",","")</f>
        <v/>
      </c>
      <c r="HB3" s="48" t="str">
        <f>IF(BT3&lt;&gt;"",CHAR(34)&amp;"cl_"&amp;BT3&amp;CHAR(34)&amp;",","")</f>
        <v/>
      </c>
      <c r="HC3" s="48" t="str">
        <f>SUBSTITUTE("["&amp;_xlfn.CONCAT(GT3:HB3)&amp;"]",",]","]")</f>
        <v>["cl_WHI","cl_BLA","cl_YEL","cl_BLU","cl_GRE","cl_BLA","cl_BRO"]</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{couname:"[GLP] Terre-de-Bas",year:"???",region:"rgn_North America",Colors:["cl_WHI","cl_BLA","cl_YEL","cl_BLU","cl_GRE","cl_BLA","cl_BRO"],Items:["5+Colo","words2","words3","lets10","startT","NoBand","Animal","Bird","Texted","Center","Humans","Builds","Ships!","NO_RED","myrWHI","NoStar"],Flag:"https://www.crwflags.com/fotw/images/g/gp-terb.gif",HDFlag:"https://www.crwflags.com/fotw/images/g/gp-terb.gif",type:"Municipality", describe: "\nThe flag of Terre-de-Bass is white with the coat of arms and the name of the commune above", isnew:"www", links: "https://www.crwflags.com/fotw/flags/gp-terb.html"},</v>
      </c>
      <c r="HG3" s="73" t="str">
        <f>"{couname:"&amp;CT3&amp;(IF(HK3&lt;&gt;"",",subtype:"&amp;CHAR(34)&amp;HK3&amp;CHAR(34),""))&amp;",year:"&amp;HJ3&amp;",region:"&amp;CU3&amp;",Colors:"&amp;HC3&amp;",Items:"&amp;GS3&amp;",Flag:"&amp;CV3&amp;",HDFlag:"&amp;CHAR(34)&amp;E3&amp;CHAR(34)&amp;",type:"&amp;GP3&amp;", describe: "&amp;HI3&amp;", links: "&amp;HL3&amp;"},"</f>
        <v>{couname:"[GLP] Terre-de-Bas",year:"???",region:"rgn_North America",Colors:["cl_WHI","cl_BLA","cl_YEL","cl_BLU","cl_GRE","cl_BLA","cl_BRO"],Items:["5+Colo","words2","words3","lets10","startT","NoBand","Animal","Bird","Texted","Center","Humans","Builds","Ships!","NO_RED","myrWHI","NoStar"],Flag:"https://www.crwflags.com/fotw/images/g/gp-terb.gif",HDFlag:"https://www.crwflags.com/fotw/images/g/gp-terb.gif",type:"Municipality", describe: "\nThe flag of Terre-de-Bass is white with the coat of arms and the name of the commune above", links: "https://www.crwflags.com/fotw/flags/gp-terb.html"},</v>
      </c>
      <c r="HH3" s="48" t="str">
        <f>IF(P3&lt;&gt;"",CHAR(34)&amp;"\n"&amp;P3&amp;CHAR(34),CHAR(34)&amp;CHAR(34))</f>
        <v>"\nThe flag of Terre-de-Bass is white with the coat of arms and the name of the commune above"</v>
      </c>
      <c r="HI3" s="48" t="str">
        <f>IF(J3=0,CHAR(34)&amp;CHAR(34),HH3)</f>
        <v>"\nThe flag of Terre-de-Bass is white with the coat of arms and the name of the commune above"</v>
      </c>
      <c r="HJ3" s="48" t="str">
        <f>CHAR(34)&amp;O3&amp;CHAR(34)</f>
        <v>"???"</v>
      </c>
      <c r="HL3" s="48" t="str">
        <f>CHAR(34)&amp;I3&amp;CHAR(34)</f>
        <v>"https://www.crwflags.com/fotw/flags/gp-terb.html"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{"couname":"[GLP] Terre-de-Bas","year":"???","region":"rgn_North America","Colors":["cl_WHI","cl_BLA","cl_YEL","cl_BLU","cl_GRE","cl_BLA","cl_BRO"],"Items":["5+Colo","words2","words3","lets10","startT","NoBand","Animal","Bird","Texted","Center","Humans","Builds","Ships!","NO_RED","myrWHI","NoStar"],"Flag":"https://www.crwflags.com/fotw/images/g/gp-terb.gif","HDFlag":"https://www.crwflags.com/fotw/images/g/gp-terb.gif","type":"Municipality", "describe": "\nThe flag of Terre-de-Bass is white with the coat of arms and the name of the commune above", "isnew": "www", "links": "https://www.crwflags.com/fotw/flags/gp-terb.html"},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{"couname":"[GLP] Terre-de-Bas","year":"???","region":"rgn_North America","Colors":["cl_WHI","cl_BLA","cl_YEL","cl_BLU","cl_GRE","cl_BLA","cl_BRO"],"Items":["5+Colo","words2","words3","lets10","startT","NoBand","Animal","Bird","Texted","Center","Humans","Builds","Ships!","NO_RED","myrWHI","NoStar"],"Flag":"https://www.crwflags.com/fotw/images/g/gp-terb.gif","HDFlag":"https://www.crwflags.com/fotw/images/g/gp-terb.gif","type":"Municipality", "describe": "\nThe flag of Terre-de-Bass is white with the coat of arms and the name of the commune above", "isnew": "www", "links": "https://www.crwflags.com/fotw/flags/gp-terb.html"},</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http://mkweb.bcgsc.ca/color-summarizer/?url=https://www.crwflags.com/fotw/images/g/gp-terb.gif&amp;precision=low&amp;num_clusters=7&amp;text=1</v>
      </c>
      <c r="IO3" s="48" t="str">
        <f>IF(HP3&lt;&gt;"",CHAR(34)&amp;"black"&amp;CHAR(34),"")</f>
        <v>"black"</v>
      </c>
      <c r="IP3" s="48" t="str">
        <f>IF(HQ3&lt;&gt;"",CHAR(34)&amp;"blue"&amp;CHAR(34),"")</f>
        <v>"blue"</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{"url":"http://mkweb.bcgsc.ca/color-summarizer/?url=https://www.crwflags.com/fotw/images/g/gp-terb.gif&amp;precision=low&amp;num_clusters=7&amp;text=1","name":"[GLP] Terre-de-Bas"},</v>
      </c>
      <c r="IY3" s="48">
        <v>1503</v>
      </c>
    </row>
  </sheetData>
  <autoFilter ref="A1:IY1" xr:uid="{A1051193-A95B-4CFB-A73C-F0184620C81F}">
    <sortState xmlns:xlrd2="http://schemas.microsoft.com/office/spreadsheetml/2017/richdata2" ref="A2:IY1">
      <sortCondition ref="AW1"/>
    </sortState>
  </autoFilter>
  <conditionalFormatting sqref="H1 CW1:GS1 IA1:IB1">
    <cfRule type="cellIs" dxfId="2982" priority="118" operator="greaterThan">
      <formula>0</formula>
    </cfRule>
  </conditionalFormatting>
  <conditionalFormatting sqref="H1 H4:H1048576">
    <cfRule type="cellIs" dxfId="2981" priority="84" stopIfTrue="1" operator="notEqual">
      <formula>""</formula>
    </cfRule>
  </conditionalFormatting>
  <conditionalFormatting sqref="T1:BK1">
    <cfRule type="cellIs" dxfId="2980" priority="121" operator="greaterThan">
      <formula>0</formula>
    </cfRule>
  </conditionalFormatting>
  <conditionalFormatting sqref="BV1:BW1 BV4:BW1048576">
    <cfRule type="cellIs" dxfId="2979" priority="120" operator="equal">
      <formula>"nc"</formula>
    </cfRule>
  </conditionalFormatting>
  <conditionalFormatting sqref="HF1:HG1">
    <cfRule type="cellIs" dxfId="2978" priority="122" operator="greaterThan">
      <formula>0</formula>
    </cfRule>
  </conditionalFormatting>
  <conditionalFormatting sqref="HK1">
    <cfRule type="cellIs" dxfId="2977" priority="119" operator="greaterThan">
      <formula>0</formula>
    </cfRule>
  </conditionalFormatting>
  <conditionalFormatting sqref="HP1:HX1">
    <cfRule type="cellIs" dxfId="2976" priority="96" operator="equal">
      <formula>"PIN"</formula>
    </cfRule>
    <cfRule type="cellIs" dxfId="2975" priority="97" operator="equal">
      <formula>"ORA"</formula>
    </cfRule>
    <cfRule type="cellIs" dxfId="2974" priority="98" operator="equal">
      <formula>"GRA"</formula>
    </cfRule>
    <cfRule type="cellIs" dxfId="2973" priority="99" operator="equal">
      <formula>"PUR"</formula>
    </cfRule>
    <cfRule type="cellIs" dxfId="2972" priority="100" operator="equal">
      <formula>"BRO"</formula>
    </cfRule>
    <cfRule type="cellIs" dxfId="2971" priority="101" operator="equal">
      <formula>"YEL"</formula>
    </cfRule>
    <cfRule type="cellIs" dxfId="2970" priority="102" operator="equal">
      <formula>"BLU"</formula>
    </cfRule>
    <cfRule type="cellIs" dxfId="2969" priority="103" operator="equal">
      <formula>"WHI"</formula>
    </cfRule>
    <cfRule type="cellIs" dxfId="2968" priority="104" operator="equal">
      <formula>"GRE"</formula>
    </cfRule>
    <cfRule type="cellIs" dxfId="2967" priority="105" operator="equal">
      <formula>"RED"</formula>
    </cfRule>
    <cfRule type="cellIs" dxfId="2966" priority="106" operator="equal">
      <formula>"BLA"</formula>
    </cfRule>
  </conditionalFormatting>
  <conditionalFormatting sqref="IC1:IK1">
    <cfRule type="cellIs" dxfId="2965" priority="107" operator="equal">
      <formula>"PIN"</formula>
    </cfRule>
    <cfRule type="cellIs" dxfId="2964" priority="108" operator="equal">
      <formula>"ORA"</formula>
    </cfRule>
    <cfRule type="cellIs" dxfId="2963" priority="109" operator="equal">
      <formula>"GRA"</formula>
    </cfRule>
    <cfRule type="cellIs" dxfId="2962" priority="110" operator="equal">
      <formula>"PUR"</formula>
    </cfRule>
    <cfRule type="cellIs" dxfId="2961" priority="111" operator="equal">
      <formula>"BRO"</formula>
    </cfRule>
    <cfRule type="cellIs" dxfId="2960" priority="112" operator="equal">
      <formula>"YEL"</formula>
    </cfRule>
    <cfRule type="cellIs" dxfId="2959" priority="113" operator="equal">
      <formula>"BLU"</formula>
    </cfRule>
    <cfRule type="cellIs" dxfId="2958" priority="114" operator="equal">
      <formula>"WHI"</formula>
    </cfRule>
    <cfRule type="cellIs" dxfId="2957" priority="115" operator="equal">
      <formula>"GRE"</formula>
    </cfRule>
    <cfRule type="cellIs" dxfId="2956" priority="116" operator="equal">
      <formula>"RED"</formula>
    </cfRule>
    <cfRule type="cellIs" dxfId="2955" priority="117" operator="equal">
      <formula>"BLA"</formula>
    </cfRule>
  </conditionalFormatting>
  <conditionalFormatting sqref="IO1:IW1">
    <cfRule type="cellIs" dxfId="2954" priority="85" operator="equal">
      <formula>"PIN"</formula>
    </cfRule>
    <cfRule type="cellIs" dxfId="2953" priority="86" operator="equal">
      <formula>"ORA"</formula>
    </cfRule>
    <cfRule type="cellIs" dxfId="2952" priority="87" operator="equal">
      <formula>"GRA"</formula>
    </cfRule>
    <cfRule type="cellIs" dxfId="2951" priority="88" operator="equal">
      <formula>"PUR"</formula>
    </cfRule>
    <cfRule type="cellIs" dxfId="2950" priority="89" operator="equal">
      <formula>"BRO"</formula>
    </cfRule>
    <cfRule type="cellIs" dxfId="2949" priority="90" operator="equal">
      <formula>"YEL"</formula>
    </cfRule>
    <cfRule type="cellIs" dxfId="2948" priority="91" operator="equal">
      <formula>"BLU"</formula>
    </cfRule>
    <cfRule type="cellIs" dxfId="2947" priority="92" operator="equal">
      <formula>"WHI"</formula>
    </cfRule>
    <cfRule type="cellIs" dxfId="2946" priority="93" operator="equal">
      <formula>"GRE"</formula>
    </cfRule>
    <cfRule type="cellIs" dxfId="2945" priority="94" operator="equal">
      <formula>"RED"</formula>
    </cfRule>
    <cfRule type="cellIs" dxfId="2944" priority="95" operator="equal">
      <formula>"BLA"</formula>
    </cfRule>
  </conditionalFormatting>
  <conditionalFormatting sqref="H3">
    <cfRule type="cellIs" dxfId="2943" priority="78" stopIfTrue="1" operator="notEqual">
      <formula>""</formula>
    </cfRule>
  </conditionalFormatting>
  <conditionalFormatting sqref="BV3">
    <cfRule type="cellIs" dxfId="2942" priority="79" operator="equal">
      <formula>"nc"</formula>
    </cfRule>
  </conditionalFormatting>
  <conditionalFormatting sqref="R3 CU3">
    <cfRule type="cellIs" dxfId="2941" priority="77" operator="greaterThan">
      <formula>0</formula>
    </cfRule>
  </conditionalFormatting>
  <conditionalFormatting sqref="T3:AS3 CH3:CS3">
    <cfRule type="cellIs" dxfId="2940" priority="73" stopIfTrue="1" operator="equal">
      <formula>"n"</formula>
    </cfRule>
    <cfRule type="cellIs" dxfId="2939" priority="74" stopIfTrue="1" operator="equal">
      <formula>"y"</formula>
    </cfRule>
    <cfRule type="cellIs" dxfId="2938" priority="75" operator="greaterThan">
      <formula>0</formula>
    </cfRule>
  </conditionalFormatting>
  <conditionalFormatting sqref="AZ3:BB3">
    <cfRule type="expression" dxfId="2937" priority="60">
      <formula>$AT3=0</formula>
    </cfRule>
  </conditionalFormatting>
  <conditionalFormatting sqref="BX3:CA3 CD3:CF3 AZ3:BU3">
    <cfRule type="cellIs" dxfId="2936" priority="61" operator="equal">
      <formula>"PIN"</formula>
    </cfRule>
    <cfRule type="cellIs" dxfId="2935" priority="62" operator="equal">
      <formula>"ORA"</formula>
    </cfRule>
    <cfRule type="cellIs" dxfId="2934" priority="63" operator="equal">
      <formula>"GRA"</formula>
    </cfRule>
    <cfRule type="cellIs" dxfId="2933" priority="64" operator="equal">
      <formula>"PUR"</formula>
    </cfRule>
    <cfRule type="cellIs" dxfId="2932" priority="65" operator="equal">
      <formula>"BRO"</formula>
    </cfRule>
    <cfRule type="cellIs" dxfId="2931" priority="66" operator="equal">
      <formula>"YEL"</formula>
    </cfRule>
    <cfRule type="cellIs" dxfId="2930" priority="67" operator="equal">
      <formula>"BLU"</formula>
    </cfRule>
    <cfRule type="cellIs" dxfId="2929" priority="68" operator="equal">
      <formula>"WHI"</formula>
    </cfRule>
    <cfRule type="cellIs" dxfId="2928" priority="69" operator="equal">
      <formula>"GRE"</formula>
    </cfRule>
    <cfRule type="cellIs" dxfId="2927" priority="70" operator="equal">
      <formula>"RED"</formula>
    </cfRule>
    <cfRule type="cellIs" dxfId="2926" priority="71" operator="equal">
      <formula>"BLA"</formula>
    </cfRule>
  </conditionalFormatting>
  <conditionalFormatting sqref="BX3:CA3 CD3:CF3">
    <cfRule type="cellIs" dxfId="2925" priority="76" operator="equal">
      <formula>"y"</formula>
    </cfRule>
  </conditionalFormatting>
  <conditionalFormatting sqref="BZ3:CA3 CD3:CF3">
    <cfRule type="cellIs" dxfId="2924" priority="72" operator="greaterThan">
      <formula>0</formula>
    </cfRule>
  </conditionalFormatting>
  <conditionalFormatting sqref="IC3">
    <cfRule type="cellIs" dxfId="2923" priority="53" stopIfTrue="1" operator="greaterThan">
      <formula>0</formula>
    </cfRule>
  </conditionalFormatting>
  <conditionalFormatting sqref="ID3">
    <cfRule type="cellIs" dxfId="2922" priority="51" stopIfTrue="1" operator="greaterThan">
      <formula>0</formula>
    </cfRule>
  </conditionalFormatting>
  <conditionalFormatting sqref="II3 IE3:IF3">
    <cfRule type="cellIs" dxfId="2921" priority="58" operator="greaterThan">
      <formula>0</formula>
    </cfRule>
  </conditionalFormatting>
  <conditionalFormatting sqref="II3 IF3">
    <cfRule type="cellIs" dxfId="2920" priority="52" stopIfTrue="1" operator="greaterThan">
      <formula>0</formula>
    </cfRule>
  </conditionalFormatting>
  <conditionalFormatting sqref="IG3">
    <cfRule type="cellIs" dxfId="2919" priority="57" operator="greaterThan">
      <formula>0</formula>
    </cfRule>
  </conditionalFormatting>
  <conditionalFormatting sqref="IH3:II3">
    <cfRule type="cellIs" dxfId="2918" priority="56" operator="greaterThan">
      <formula>0</formula>
    </cfRule>
  </conditionalFormatting>
  <conditionalFormatting sqref="IJ3">
    <cfRule type="cellIs" dxfId="2917" priority="55" operator="greaterThan">
      <formula>0</formula>
    </cfRule>
  </conditionalFormatting>
  <conditionalFormatting sqref="IK3">
    <cfRule type="cellIs" dxfId="2916" priority="54" operator="greaterThan">
      <formula>0</formula>
    </cfRule>
  </conditionalFormatting>
  <conditionalFormatting sqref="IF3">
    <cfRule type="cellIs" dxfId="2915" priority="50" stopIfTrue="1" operator="greaterThan">
      <formula>0</formula>
    </cfRule>
  </conditionalFormatting>
  <conditionalFormatting sqref="IC3:IK3">
    <cfRule type="expression" dxfId="2914" priority="59">
      <formula>$IL3&gt;0</formula>
    </cfRule>
  </conditionalFormatting>
  <conditionalFormatting sqref="IM3">
    <cfRule type="cellIs" dxfId="2913" priority="49" operator="equal">
      <formula>0</formula>
    </cfRule>
  </conditionalFormatting>
  <conditionalFormatting sqref="BX3:CA3 CD3:CF3">
    <cfRule type="cellIs" dxfId="2912" priority="37" operator="equal">
      <formula>"y"</formula>
    </cfRule>
    <cfRule type="cellIs" dxfId="2911" priority="38" operator="equal">
      <formula>"PIN"</formula>
    </cfRule>
    <cfRule type="cellIs" dxfId="2910" priority="39" operator="equal">
      <formula>"ORA"</formula>
    </cfRule>
    <cfRule type="cellIs" dxfId="2909" priority="40" operator="equal">
      <formula>"GRA"</formula>
    </cfRule>
    <cfRule type="cellIs" dxfId="2908" priority="41" operator="equal">
      <formula>"PUR"</formula>
    </cfRule>
    <cfRule type="cellIs" dxfId="2907" priority="42" operator="equal">
      <formula>"BRO"</formula>
    </cfRule>
    <cfRule type="cellIs" dxfId="2906" priority="43" operator="equal">
      <formula>"YEL"</formula>
    </cfRule>
    <cfRule type="cellIs" dxfId="2905" priority="44" operator="equal">
      <formula>"BLU"</formula>
    </cfRule>
    <cfRule type="cellIs" dxfId="2904" priority="45" operator="equal">
      <formula>"WHI"</formula>
    </cfRule>
    <cfRule type="cellIs" dxfId="2903" priority="46" operator="equal">
      <formula>"GRE"</formula>
    </cfRule>
    <cfRule type="cellIs" dxfId="2902" priority="47" operator="equal">
      <formula>"RED"</formula>
    </cfRule>
    <cfRule type="cellIs" dxfId="2901"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900" priority="31" stopIfTrue="1" operator="notEqual">
      <formula>""</formula>
    </cfRule>
  </conditionalFormatting>
  <conditionalFormatting sqref="AZ2:BU2">
    <cfRule type="cellIs" dxfId="2899" priority="19" operator="equal">
      <formula>"PIN"</formula>
    </cfRule>
    <cfRule type="cellIs" dxfId="2898" priority="20" operator="equal">
      <formula>"ORA"</formula>
    </cfRule>
    <cfRule type="cellIs" dxfId="2897" priority="21" operator="equal">
      <formula>"GRA"</formula>
    </cfRule>
    <cfRule type="cellIs" dxfId="2896" priority="22" operator="equal">
      <formula>"PUR"</formula>
    </cfRule>
    <cfRule type="cellIs" dxfId="2895" priority="23" operator="equal">
      <formula>"BRO"</formula>
    </cfRule>
    <cfRule type="cellIs" dxfId="2894" priority="24" operator="equal">
      <formula>"YEL"</formula>
    </cfRule>
    <cfRule type="cellIs" dxfId="2893" priority="25" operator="equal">
      <formula>"BLU"</formula>
    </cfRule>
    <cfRule type="cellIs" dxfId="2892" priority="26" operator="equal">
      <formula>"WHI"</formula>
    </cfRule>
    <cfRule type="cellIs" dxfId="2891" priority="27" operator="equal">
      <formula>"GRE"</formula>
    </cfRule>
    <cfRule type="cellIs" dxfId="2890" priority="28" operator="equal">
      <formula>"RED"</formula>
    </cfRule>
    <cfRule type="cellIs" dxfId="2889" priority="29" operator="equal">
      <formula>"BLA"</formula>
    </cfRule>
  </conditionalFormatting>
  <conditionalFormatting sqref="BV2">
    <cfRule type="cellIs" dxfId="2888" priority="32" operator="equal">
      <formula>"nc"</formula>
    </cfRule>
  </conditionalFormatting>
  <conditionalFormatting sqref="BZ2:CA2 CD2:CF2">
    <cfRule type="cellIs" dxfId="2887" priority="30" operator="greaterThan">
      <formula>0</formula>
    </cfRule>
  </conditionalFormatting>
  <conditionalFormatting sqref="R2 CU2">
    <cfRule type="cellIs" dxfId="2886" priority="18" operator="greaterThan">
      <formula>0</formula>
    </cfRule>
  </conditionalFormatting>
  <conditionalFormatting sqref="T2:AS2 CH2:CS2">
    <cfRule type="cellIs" dxfId="2885" priority="2" stopIfTrue="1" operator="equal">
      <formula>"n"</formula>
    </cfRule>
    <cfRule type="cellIs" dxfId="2884" priority="3" stopIfTrue="1" operator="equal">
      <formula>"y"</formula>
    </cfRule>
    <cfRule type="cellIs" dxfId="2883" priority="4" operator="greaterThan">
      <formula>0</formula>
    </cfRule>
  </conditionalFormatting>
  <conditionalFormatting sqref="AZ2:BB2">
    <cfRule type="expression" dxfId="2882" priority="1">
      <formula>$AT2=0</formula>
    </cfRule>
  </conditionalFormatting>
  <conditionalFormatting sqref="BX2:CA2 CD2:CF2">
    <cfRule type="cellIs" dxfId="2881" priority="5" operator="equal">
      <formula>"y"</formula>
    </cfRule>
    <cfRule type="cellIs" dxfId="2880" priority="7" operator="equal">
      <formula>"PIN"</formula>
    </cfRule>
    <cfRule type="cellIs" dxfId="2879" priority="8" operator="equal">
      <formula>"ORA"</formula>
    </cfRule>
    <cfRule type="cellIs" dxfId="2878" priority="9" operator="equal">
      <formula>"GRA"</formula>
    </cfRule>
    <cfRule type="cellIs" dxfId="2877" priority="10" operator="equal">
      <formula>"PUR"</formula>
    </cfRule>
    <cfRule type="cellIs" dxfId="2876" priority="11" operator="equal">
      <formula>"BRO"</formula>
    </cfRule>
    <cfRule type="cellIs" dxfId="2875" priority="12" operator="equal">
      <formula>"YEL"</formula>
    </cfRule>
    <cfRule type="cellIs" dxfId="2874" priority="13" operator="equal">
      <formula>"BLU"</formula>
    </cfRule>
    <cfRule type="cellIs" dxfId="2873" priority="14" operator="equal">
      <formula>"WHI"</formula>
    </cfRule>
    <cfRule type="cellIs" dxfId="2872" priority="15" operator="equal">
      <formula>"GRE"</formula>
    </cfRule>
    <cfRule type="cellIs" dxfId="2871" priority="16" operator="equal">
      <formula>"RED"</formula>
    </cfRule>
    <cfRule type="cellIs" dxfId="2870" priority="17" operator="equal">
      <formula>"BLA"</formula>
    </cfRule>
  </conditionalFormatting>
  <conditionalFormatting sqref="IC2:IK2">
    <cfRule type="expression" dxfId="2869"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3906"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3907"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9FD5-91D5-433C-A30F-74196FB3B6D7}">
  <sheetPr codeName="Sheet20"/>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1292</v>
      </c>
      <c r="B2" s="40" t="e" vm="65">
        <v>#VALUE!</v>
      </c>
      <c r="C2" s="41">
        <v>1</v>
      </c>
      <c r="D2" s="42" t="s">
        <v>1293</v>
      </c>
      <c r="E2" s="43" t="s">
        <v>1294</v>
      </c>
      <c r="F2" s="44" t="s">
        <v>163</v>
      </c>
      <c r="G2" s="45">
        <f>COUNTIF($A$1:$A$8328,A2)</f>
        <v>1</v>
      </c>
      <c r="H2" s="46"/>
      <c r="I2" s="47" t="s">
        <v>1295</v>
      </c>
      <c r="J2" s="48" t="str">
        <f>""</f>
        <v/>
      </c>
      <c r="K2" s="49">
        <v>126000</v>
      </c>
      <c r="L2" s="50">
        <v>366000</v>
      </c>
      <c r="M2" s="50" t="s">
        <v>1303</v>
      </c>
      <c r="N2" s="51" t="s">
        <v>231</v>
      </c>
      <c r="O2" s="52" t="s">
        <v>1296</v>
      </c>
      <c r="P2" s="53" t="s">
        <v>1297</v>
      </c>
      <c r="Q2" s="54">
        <v>1</v>
      </c>
      <c r="R2" s="55" t="s">
        <v>231</v>
      </c>
      <c r="S2" s="56">
        <v>0</v>
      </c>
      <c r="T2" s="57" t="s">
        <v>165</v>
      </c>
      <c r="U2" s="58" t="s">
        <v>164</v>
      </c>
      <c r="V2" s="58" t="s">
        <v>164</v>
      </c>
      <c r="W2" s="58" t="s">
        <v>164</v>
      </c>
      <c r="X2" s="58" t="s">
        <v>165</v>
      </c>
      <c r="Y2" s="58" t="s">
        <v>164</v>
      </c>
      <c r="Z2" s="58" t="s">
        <v>164</v>
      </c>
      <c r="AA2" s="58" t="s">
        <v>165</v>
      </c>
      <c r="AB2" s="58" t="s">
        <v>164</v>
      </c>
      <c r="AC2" s="58" t="s">
        <v>164</v>
      </c>
      <c r="AD2" s="58" t="s">
        <v>164</v>
      </c>
      <c r="AE2" s="58" t="s">
        <v>164</v>
      </c>
      <c r="AF2" s="59" t="s">
        <v>164</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7</v>
      </c>
      <c r="AU2" s="59"/>
      <c r="AV2" s="59" t="str">
        <f>IF(LEFT(A2,1)="[",LEFT(A2,5)&amp;AU2&amp;A2,"")</f>
        <v/>
      </c>
      <c r="AW2" s="59" t="str">
        <f>C2&amp;H2&amp;A2</f>
        <v>1Grenada</v>
      </c>
      <c r="AX2" s="61" t="str">
        <f>_xlfn.TEXTJOIN(";",TRUE,AU2:AW2)</f>
        <v>1Grenada</v>
      </c>
      <c r="AY2" s="61" t="s">
        <v>165</v>
      </c>
      <c r="AZ2" s="62" t="s">
        <v>155</v>
      </c>
      <c r="BA2" s="62"/>
      <c r="BB2" s="62"/>
      <c r="BC2" s="63"/>
      <c r="BD2" s="64" t="s">
        <v>155</v>
      </c>
      <c r="BE2" s="47"/>
      <c r="BF2" s="64"/>
      <c r="BG2" s="64"/>
      <c r="BH2" s="64"/>
      <c r="BI2" s="64"/>
      <c r="BJ2" s="64"/>
      <c r="BK2" s="47"/>
      <c r="BL2" s="64" t="s">
        <v>154</v>
      </c>
      <c r="BM2" s="64" t="s">
        <v>155</v>
      </c>
      <c r="BN2" s="64" t="s">
        <v>153</v>
      </c>
      <c r="BO2" s="64"/>
      <c r="BP2" s="64"/>
      <c r="BQ2" s="64"/>
      <c r="BR2" s="64"/>
      <c r="BS2" s="64"/>
      <c r="BT2" s="64"/>
      <c r="BU2" s="65"/>
      <c r="BV2" s="66" t="s">
        <v>173</v>
      </c>
      <c r="BW2" s="66">
        <v>0</v>
      </c>
      <c r="BX2" s="47"/>
      <c r="BY2" s="48" t="s">
        <v>164</v>
      </c>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y</v>
      </c>
      <c r="CM2" s="59" t="str">
        <f>IF(S2=2,"y","n")</f>
        <v>n</v>
      </c>
      <c r="CN2" s="59" t="str">
        <f>IF(S2=3,"y","n")</f>
        <v>n</v>
      </c>
      <c r="CO2" s="59" t="str">
        <f>IF(S2&gt;=4,"y","n")</f>
        <v>n</v>
      </c>
      <c r="CP2" s="59" t="str">
        <f>IF(AT2=0,"y","n")</f>
        <v>n</v>
      </c>
      <c r="CQ2" s="59" t="str">
        <f>IF(AT2=1,"y","n")</f>
        <v>n</v>
      </c>
      <c r="CR2" s="59" t="str">
        <f>IF(AT2=2,"y","n")</f>
        <v>n</v>
      </c>
      <c r="CS2" s="59" t="str">
        <f>IF(AT2&gt;=3,"y","n")</f>
        <v>y</v>
      </c>
      <c r="CT2" s="69" t="str">
        <f>CHAR(34)&amp;A2&amp;CHAR(34)</f>
        <v>"Grenada"</v>
      </c>
      <c r="CU2" s="70" t="str">
        <f>CHAR(34)&amp;"rgn_"&amp;R2&amp;CHAR(34)</f>
        <v>"rgn_North America"</v>
      </c>
      <c r="CV2" s="48" t="str">
        <f>CHAR(34)&amp;D2&amp;CHAR(34)</f>
        <v>"https://i.ibb.co/kyVq14y/Grenada-Flag.png"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"REEDEL",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"Circle",</v>
      </c>
      <c r="EF2" s="48" t="str">
        <f>IF(AND(Y2&lt;&gt;"n",Y2&lt;&gt;""),CHAR(34)&amp;Y$1&amp;CHAR(34)&amp;",","")</f>
        <v/>
      </c>
      <c r="EG2" s="48" t="str">
        <f>IF(Z2="y",CHAR(34)&amp;Z$1&amp;CHAR(34)&amp;",","")</f>
        <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
      </c>
      <c r="FR2" s="48" t="str">
        <f>IF(LEN(BG2)=3,CHAR(34)&amp;"002"&amp;BG2&amp;CHAR(34)&amp;",","")</f>
        <v/>
      </c>
      <c r="FS2" s="48" t="str">
        <f>IF(LEN(BH2)=3,CHAR(34)&amp;"003"&amp;BH2&amp;CHAR(34)&amp;",","")</f>
        <v/>
      </c>
      <c r="FT2" s="48" t="str">
        <f>CHAR(34)&amp;"myr"&amp;BD2&amp;CHAR(34)&amp;","</f>
        <v>"myrYEL",</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["3Color","lets07","startG","REEDEL","year19","NoBand","Diagon","Circle","Plants","staYEL","NO_BLU","NO_WHI","NO_BLA","BAWHNO","BLWHNO","WHRENO","myrYEL","island","englis","HasSta","3+Star"]</v>
      </c>
      <c r="GT2" s="48" t="str">
        <f>IF(BL2&lt;&gt;"",CHAR(34)&amp;"cl_"&amp;BL2&amp;CHAR(34)&amp;",","")</f>
        <v>"cl_RED",</v>
      </c>
      <c r="GU2" s="48" t="str">
        <f>IF(BM2&lt;&gt;"",CHAR(34)&amp;"cl_"&amp;BM2&amp;CHAR(34)&amp;",","")</f>
        <v>"cl_YEL",</v>
      </c>
      <c r="GV2" s="48" t="str">
        <f>IF(BN2&lt;&gt;"",CHAR(34)&amp;"cl_"&amp;BN2&amp;CHAR(34)&amp;",","")</f>
        <v>"cl_GRE",</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["cl_RED","cl_YEL","cl_GRE"]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{couname:"Grenada",year:"1974 ",region:"rgn_North America",Colors:["cl_RED","cl_YEL","cl_GRE"],Items:["3Color","lets07","startG","REEDEL","year19","NoBand","Diagon","Circle","Plants","staYEL","NO_BLU","NO_WHI","NO_BLA","BAWHNO","BLWHNO","WHRENO","myrYEL","island","englis","HasSta","3+Star"],Flag:"https://i.ibb.co/kyVq14y/Grenada-Flag.png",HDFlag:"https://upload.wikimedia.org/wikipedia/commons/thumb/b/bc/Flag_of_Grenada.svg/2560px-Flag_of_Grenada.svg.png",type:"", describe: "\nThe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 isnew:".", links: "https://en.wikipedia.org/wiki/Flag_of_Grenada"},</v>
      </c>
      <c r="HG2" s="73" t="str">
        <f>"{couname:"&amp;CT2&amp;(IF(HK2&lt;&gt;"",",subtype:"&amp;CHAR(34)&amp;HK2&amp;CHAR(34),""))&amp;",year:"&amp;HJ2&amp;",region:"&amp;CU2&amp;",Colors:"&amp;HC2&amp;",Items:"&amp;GS2&amp;",Flag:"&amp;CV2&amp;",HDFlag:"&amp;CHAR(34)&amp;E2&amp;CHAR(34)&amp;",type:"&amp;GP2&amp;", describe: "&amp;HI2&amp;", links: "&amp;HL2&amp;"},"</f>
        <v>{couname:"Grenada",year:"1974 ",region:"rgn_North America",Colors:["cl_RED","cl_YEL","cl_GRE"],Items:["3Color","lets07","startG","REEDEL","year19","NoBand","Diagon","Circle","Plants","staYEL","NO_BLU","NO_WHI","NO_BLA","BAWHNO","BLWHNO","WHRENO","myrYEL","island","englis","HasSta","3+Star"],Flag:"https://i.ibb.co/kyVq14y/Grenada-Flag.png",HDFlag:"https://upload.wikimedia.org/wikipedia/commons/thumb/b/bc/Flag_of_Grenada.svg/2560px-Flag_of_Grenada.svg.png",type:"", describe: "\nThe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 links: "https://en.wikipedia.org/wiki/Flag_of_Grenada"},</v>
      </c>
      <c r="HH2" s="48" t="str">
        <f>IF(P2&lt;&gt;"",CHAR(34)&amp;"\n"&amp;P2&amp;CHAR(34),CHAR(34)&amp;CHAR(34))</f>
        <v>"\nThe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v>
      </c>
      <c r="HI2" s="48" t="str">
        <f>IF(J2=0,CHAR(34)&amp;CHAR(34),HH2)</f>
        <v>"\nThe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v>
      </c>
      <c r="HJ2" s="48" t="str">
        <f>CHAR(34)&amp;O2&amp;CHAR(34)</f>
        <v>"1974 "</v>
      </c>
      <c r="HL2" s="48" t="str">
        <f>CHAR(34)&amp;I2&amp;CHAR(34)</f>
        <v>"https://en.wikipedia.org/wiki/Flag_of_Grenada"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{"couname":"Grenada","year":"1974 ","region":"rgn_North America","Colors":["cl_RED","cl_YEL","cl_GRE"],"Items":["3Color","lets07","startG","REEDEL","year19","NoBand","Diagon","Circle","Plants","staYEL","NO_BLU","NO_WHI","NO_BLA","BAWHNO","BLWHNO","WHRENO","myrYEL","island","englis","HasSta","3+Star"],"Flag":"https://i.ibb.co/kyVq14y/Grenada-Flag.png","HDFlag":"https://upload.wikimedia.org/wikipedia/commons/thumb/b/bc/Flag_of_Grenada.svg/2560px-Flag_of_Grenada.svg.png","type":"", "describe": "\nThe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 "isnew": ".", "links": "https://en.wikipedia.org/wiki/Flag_of_Grenada"},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{"couname":"Grenada","year":"1974 ","region":"rgn_North America","Colors":["cl_RED","cl_YEL","cl_GRE"],"Items":["3Color","lets07","startG","REEDEL","year19","NoBand","Diagon","Circle","Plants","staYEL","NO_BLU","NO_WHI","NO_BLA","BAWHNO","BLWHNO","WHRENO","myrYEL","island","englis","HasSta","3+Star"],"Flag":"https://i.ibb.co/kyVq14y/Grenada-Flag.png","HDFlag":"https://upload.wikimedia.org/wikipedia/commons/thumb/b/bc/Flag_of_Grenada.svg/2560px-Flag_of_Grenada.svg.png","type":"", "describe": "\nThe colours and symbols of the flag carry cultural, political, and regional meanings. The green epitomises the islands' vegetation and agriculture, while the yellow evokes the sun, as well as the warmth and wisdom of Grenadians. The red represents harmony, unity, courage,and vitality.\n\nThe yellow stars on the red border symbolise the country's parishes, while the yellow star on the red disc at the centre signifies its two sister islands, Carriacou and Petite Martinique which are counted as the country’s seventh parish. The symbol of a nutmeg at the hoist alludes to one of the primary agricultural exports of the islands. The country is the second-largest producer of nutmeg in the world, trailing only Indonesia. Consequently, Grenada has acquired the nicknames of Isle of Spice and Spice Island.", "isnew": ".", "links": "https://en.wikipedia.org/wiki/Flag_of_Grenada"},</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http://mkweb.bcgsc.ca/color-summarizer/?url=https://i.ibb.co/kyVq14y/Grenada-Flag.png&amp;precision=low&amp;num_clusters=3&amp;text=1</v>
      </c>
      <c r="IO2" s="48" t="str">
        <f>IF(HP2&lt;&gt;"",CHAR(34)&amp;"black"&amp;CHAR(34),"")</f>
        <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{"url":"http://mkweb.bcgsc.ca/color-summarizer/?url=https://i.ibb.co/kyVq14y/Grenada-Flag.png&amp;precision=low&amp;num_clusters=3&amp;text=1","name":"Grenada"},</v>
      </c>
      <c r="IY2" s="48">
        <v>88</v>
      </c>
    </row>
    <row r="3" spans="1:259" s="48" customFormat="1" ht="38.4" customHeight="1" thickBot="1" x14ac:dyDescent="0.35">
      <c r="A3" s="87" t="s">
        <v>1298</v>
      </c>
      <c r="B3" s="40" t="e" vm="66">
        <v>#VALUE!</v>
      </c>
      <c r="C3" s="41" t="s">
        <v>197</v>
      </c>
      <c r="D3" s="42" t="s">
        <v>1299</v>
      </c>
      <c r="E3" s="43" t="s">
        <v>1300</v>
      </c>
      <c r="F3" s="44" t="s">
        <v>163</v>
      </c>
      <c r="G3" s="45">
        <f>COUNTIF($A$1:$A$8379,A3)</f>
        <v>1</v>
      </c>
      <c r="H3" s="46" t="s">
        <v>1304</v>
      </c>
      <c r="I3" s="47" t="s">
        <v>1295</v>
      </c>
      <c r="J3" s="48" t="str">
        <f>""</f>
        <v/>
      </c>
      <c r="K3" s="49"/>
      <c r="L3" s="50"/>
      <c r="M3" s="50"/>
      <c r="N3" s="51" t="s">
        <v>231</v>
      </c>
      <c r="O3" s="52" t="s">
        <v>1301</v>
      </c>
      <c r="P3" s="53" t="s">
        <v>1302</v>
      </c>
      <c r="Q3" s="54">
        <v>1</v>
      </c>
      <c r="R3" s="55" t="s">
        <v>231</v>
      </c>
      <c r="S3" s="56">
        <v>3</v>
      </c>
      <c r="T3" s="57" t="s">
        <v>164</v>
      </c>
      <c r="U3" s="58" t="s">
        <v>164</v>
      </c>
      <c r="V3" s="58" t="s">
        <v>164</v>
      </c>
      <c r="W3" s="58" t="s">
        <v>164</v>
      </c>
      <c r="X3" s="58" t="s">
        <v>165</v>
      </c>
      <c r="Y3" s="58" t="s">
        <v>164</v>
      </c>
      <c r="Z3" s="58" t="s">
        <v>164</v>
      </c>
      <c r="AA3" s="58" t="s">
        <v>165</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178</v>
      </c>
      <c r="AV3" s="59" t="str">
        <f>IF(LEFT(A3,1)="[",LEFT(A3,5)&amp;AU3&amp;A3,"")</f>
        <v>[GRD]Historical[GRD] Grenada (1967-1974)</v>
      </c>
      <c r="AW3" s="59" t="str">
        <f>C3&amp;H3&amp;A3</f>
        <v>3b[GRD] Other[GRD] Grenada (1967-1974)</v>
      </c>
      <c r="AX3" s="61"/>
      <c r="AY3" s="61"/>
      <c r="AZ3" s="62"/>
      <c r="BA3" s="62"/>
      <c r="BB3" s="62"/>
      <c r="BC3" s="63"/>
      <c r="BD3" s="64" t="s">
        <v>168</v>
      </c>
      <c r="BE3" s="47"/>
      <c r="BF3" s="64" t="s">
        <v>152</v>
      </c>
      <c r="BG3" s="64" t="s">
        <v>155</v>
      </c>
      <c r="BH3" s="64" t="s">
        <v>153</v>
      </c>
      <c r="BI3" s="64"/>
      <c r="BJ3" s="64"/>
      <c r="BK3" s="47"/>
      <c r="BL3" s="64" t="s">
        <v>152</v>
      </c>
      <c r="BM3" s="64" t="s">
        <v>155</v>
      </c>
      <c r="BN3" s="64" t="s">
        <v>153</v>
      </c>
      <c r="BO3" s="64" t="s">
        <v>154</v>
      </c>
      <c r="BP3" s="64" t="s">
        <v>157</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"[GRD] Grenada (1967-1974)"</v>
      </c>
      <c r="CU3" s="70" t="str">
        <f>CHAR(34)&amp;"rgn_"&amp;R3&amp;CHAR(34)</f>
        <v>"rgn_North America"</v>
      </c>
      <c r="CV3" s="48" t="str">
        <f>CHAR(34)&amp;D3&amp;CHAR(34)</f>
        <v>"https://upload.wikimedia.org/wikipedia/commons/thumb/1/17/Flag_of_Grenada_%281967%E2%80%931974%29.svg/640px-Flag_of_Grenada_%281967%E2%80%931974%29.svg.png"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"lets17",</v>
      </c>
      <c r="DE3" s="48" t="str">
        <f>CHAR(34)&amp;"start"&amp;IFERROR(LEFT(SUBSTITUTE(A3,"["&amp;MID(A3,FIND("[",A3)+1,FIND("]",A3)-FIND("[",A3)-1)&amp;"] ",""),1),LEFT(A3,1))&amp;CHAR(34)&amp;","</f>
        <v>"startG",</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"001BLU",</v>
      </c>
      <c r="FR3" s="48" t="str">
        <f>IF(LEN(BG3)=3,CHAR(34)&amp;"002"&amp;BG3&amp;CHAR(34)&amp;",","")</f>
        <v>"002YEL",</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["5+Colo","lets17","startG","year19","3Bands","Circle","Plants","Center","NO_WHI","NO_BLA","BAWHNO","WHRENO","001BLU","002YEL","003GRE","myrEQ","histor","NoStar"]</v>
      </c>
      <c r="GT3" s="48" t="str">
        <f>IF(BL3&lt;&gt;"",CHAR(34)&amp;"cl_"&amp;BL3&amp;CHAR(34)&amp;",","")</f>
        <v>"cl_BLU",</v>
      </c>
      <c r="GU3" s="48" t="str">
        <f>IF(BM3&lt;&gt;"",CHAR(34)&amp;"cl_"&amp;BM3&amp;CHAR(34)&amp;",","")</f>
        <v>"cl_YEL",</v>
      </c>
      <c r="GV3" s="48" t="str">
        <f>IF(BN3&lt;&gt;"",CHAR(34)&amp;"cl_"&amp;BN3&amp;CHAR(34)&amp;",","")</f>
        <v>"cl_GRE",</v>
      </c>
      <c r="GW3" s="48" t="str">
        <f>IF(BO3&lt;&gt;"",CHAR(34)&amp;"cl_"&amp;BO3&amp;CHAR(34)&amp;",","")</f>
        <v>"cl_RED",</v>
      </c>
      <c r="GX3" s="48" t="str">
        <f>IF(BP3&lt;&gt;"",CHAR(34)&amp;"cl_"&amp;BP3&amp;CHAR(34)&amp;",","")</f>
        <v>"cl_BRO",</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["cl_BLU","cl_YEL","cl_GRE","cl_RED","cl_BRO"]</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{couname:"[GRD] Grenada (1967-1974)",year:"1967",region:"rgn_North America",Colors:["cl_BLU","cl_YEL","cl_GRE","cl_RED","cl_BRO"],Items:["5+Colo","lets17","startG","year19","3Bands","Circle","Plants","Center","NO_WHI","NO_BLA","BAWHNO","WHRENO","001BLU","002YEL","003GRE","myrEQ","histor","NoStar"],Flag:"https://upload.wikimedia.org/wikipedia/commons/thumb/1/17/Flag_of_Grenada_%281967%E2%80%931974%29.svg/640px-Flag_of_Grenada_%281967%E2%80%931974%29.svg.png",HDFlag:"https://upload.wikimedia.org/wikipedia/commons/thumb/1/17/Flag_of_Grenada_%281967%E2%80%931974%29.svg/2560px-Flag_of_Grenada_%281967%E2%80%931974%29.svg.png",type:"Historical", describe: "\nA horizontal tricolour of blue, yellow, and green bands, with a sprig of nutmeg on a white oval at the centre.", isnew:".", links: "https://en.wikipedia.org/wiki/Flag_of_Grenada"},</v>
      </c>
      <c r="HG3" s="73" t="str">
        <f>"{couname:"&amp;CT3&amp;(IF(HK3&lt;&gt;"",",subtype:"&amp;CHAR(34)&amp;HK3&amp;CHAR(34),""))&amp;",year:"&amp;HJ3&amp;",region:"&amp;CU3&amp;",Colors:"&amp;HC3&amp;",Items:"&amp;GS3&amp;",Flag:"&amp;CV3&amp;",HDFlag:"&amp;CHAR(34)&amp;E3&amp;CHAR(34)&amp;",type:"&amp;GP3&amp;", describe: "&amp;HI3&amp;", links: "&amp;HL3&amp;"},"</f>
        <v>{couname:"[GRD] Grenada (1967-1974)",year:"1967",region:"rgn_North America",Colors:["cl_BLU","cl_YEL","cl_GRE","cl_RED","cl_BRO"],Items:["5+Colo","lets17","startG","year19","3Bands","Circle","Plants","Center","NO_WHI","NO_BLA","BAWHNO","WHRENO","001BLU","002YEL","003GRE","myrEQ","histor","NoStar"],Flag:"https://upload.wikimedia.org/wikipedia/commons/thumb/1/17/Flag_of_Grenada_%281967%E2%80%931974%29.svg/640px-Flag_of_Grenada_%281967%E2%80%931974%29.svg.png",HDFlag:"https://upload.wikimedia.org/wikipedia/commons/thumb/1/17/Flag_of_Grenada_%281967%E2%80%931974%29.svg/2560px-Flag_of_Grenada_%281967%E2%80%931974%29.svg.png",type:"Historical", describe: "\nA horizontal tricolour of blue, yellow, and green bands, with a sprig of nutmeg on a white oval at the centre.", links: "https://en.wikipedia.org/wiki/Flag_of_Grenada"},</v>
      </c>
      <c r="HH3" s="48" t="str">
        <f>IF(P3&lt;&gt;"",CHAR(34)&amp;"\n"&amp;P3&amp;CHAR(34),CHAR(34)&amp;CHAR(34))</f>
        <v>"\nA horizontal tricolour of blue, yellow, and green bands, with a sprig of nutmeg on a white oval at the centre."</v>
      </c>
      <c r="HI3" s="48" t="str">
        <f>IF(J3=0,CHAR(34)&amp;CHAR(34),HH3)</f>
        <v>"\nA horizontal tricolour of blue, yellow, and green bands, with a sprig of nutmeg on a white oval at the centre."</v>
      </c>
      <c r="HJ3" s="48" t="str">
        <f>CHAR(34)&amp;O3&amp;CHAR(34)</f>
        <v>"1967"</v>
      </c>
      <c r="HL3" s="48" t="str">
        <f>CHAR(34)&amp;I3&amp;CHAR(34)</f>
        <v>"https://en.wikipedia.org/wiki/Flag_of_Grenada"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{"couname":"[GRD] Grenada (1967-1974)","subtype":"[GRD] Other","year":"1967","region":"rgn_North America","Colors":["cl_BLU","cl_YEL","cl_GRE","cl_RED","cl_BRO"],"Items":["5+Colo","lets17","startG","year19","3Bands","Circle","Plants","Center","NO_WHI","NO_BLA","BAWHNO","WHRENO","001BLU","002YEL","003GRE","myrEQ","histor","NoStar"],"Flag":"https://upload.wikimedia.org/wikipedia/commons/thumb/1/17/Flag_of_Grenada_%281967%E2%80%931974%29.svg/640px-Flag_of_Grenada_%281967%E2%80%931974%29.svg.png","HDFlag":"https://upload.wikimedia.org/wikipedia/commons/thumb/1/17/Flag_of_Grenada_%281967%E2%80%931974%29.svg/2560px-Flag_of_Grenada_%281967%E2%80%931974%29.svg.png","type":"Historical", "describe": "\nA horizontal tricolour of blue, yellow, and green bands, with a sprig of nutmeg on a white oval at the centre.", "isnew": ".", "links": "https://en.wikipedia.org/wiki/Flag_of_Grenada"},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{"couname":"[GRD] Grenada (1967-1974)","subtype":"[GRD] Other","year":"1967","region":"rgn_North America","Colors":["cl_BLU","cl_YEL","cl_GRE","cl_RED","cl_BRO"],"Items":["5+Colo","lets17","startG","year19","3Bands","Circle","Plants","Center","NO_WHI","NO_BLA","BAWHNO","WHRENO","001BLU","002YEL","003GRE","myrEQ","histor","NoStar"],"Flag":"https://upload.wikimedia.org/wikipedia/commons/thumb/1/17/Flag_of_Grenada_%281967%E2%80%931974%29.svg/640px-Flag_of_Grenada_%281967%E2%80%931974%29.svg.png","HDFlag":"https://upload.wikimedia.org/wikipedia/commons/thumb/1/17/Flag_of_Grenada_%281967%E2%80%931974%29.svg/2560px-Flag_of_Grenada_%281967%E2%80%931974%29.svg.png","type":"Historical", "describe": "\nA horizontal tricolour of blue, yellow, and green bands, with a sprig of nutmeg on a white oval at the centre.", "isnew": ".", "links": "https://en.wikipedia.org/wiki/Flag_of_Grenada"},</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http://mkweb.bcgsc.ca/color-summarizer/?url=https://upload.wikimedia.org/wikipedia/commons/thumb/1/17/Flag_of_Grenada_%281967%E2%80%931974%29.svg/640px-Flag_of_Grenada_%281967%E2%80%931974%29.svg.png&amp;precision=low&amp;num_clusters=5&amp;text=1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{"url":"http://mkweb.bcgsc.ca/color-summarizer/?url=https://upload.wikimedia.org/wikipedia/commons/thumb/1/17/Flag_of_Grenada_%281967%E2%80%931974%29.svg/640px-Flag_of_Grenada_%281967%E2%80%931974%29.svg.png&amp;precision=low&amp;num_clusters=5&amp;text=1","name":"[GRD] Grenada (1967-1974)"},</v>
      </c>
      <c r="IY3" s="48">
        <v>1503</v>
      </c>
    </row>
    <row r="5" spans="1:259" ht="38.4" customHeight="1" x14ac:dyDescent="0.3">
      <c r="C5" s="80"/>
      <c r="D5" s="80"/>
      <c r="E5" s="80"/>
      <c r="F5" s="80"/>
    </row>
    <row r="6" spans="1:259" ht="38.4" customHeight="1" x14ac:dyDescent="0.3">
      <c r="C6" s="80"/>
      <c r="D6" s="80"/>
      <c r="E6" s="80"/>
      <c r="F6" s="80"/>
    </row>
  </sheetData>
  <autoFilter ref="A1:IY1" xr:uid="{A1051193-A95B-4CFB-A73C-F0184620C81F}">
    <sortState xmlns:xlrd2="http://schemas.microsoft.com/office/spreadsheetml/2017/richdata2" ref="A2:IY1">
      <sortCondition ref="AW1"/>
    </sortState>
  </autoFilter>
  <conditionalFormatting sqref="H1 CW1:GS1 IA1:IB1">
    <cfRule type="cellIs" dxfId="2868" priority="118" operator="greaterThan">
      <formula>0</formula>
    </cfRule>
  </conditionalFormatting>
  <conditionalFormatting sqref="H1 H4 H7:H1048576">
    <cfRule type="cellIs" dxfId="2867" priority="84" stopIfTrue="1" operator="notEqual">
      <formula>""</formula>
    </cfRule>
  </conditionalFormatting>
  <conditionalFormatting sqref="T1:BK1">
    <cfRule type="cellIs" dxfId="2866" priority="121" operator="greaterThan">
      <formula>0</formula>
    </cfRule>
  </conditionalFormatting>
  <conditionalFormatting sqref="BV1:BW1 BV4:BW1048576">
    <cfRule type="cellIs" dxfId="2865" priority="120" operator="equal">
      <formula>"nc"</formula>
    </cfRule>
  </conditionalFormatting>
  <conditionalFormatting sqref="HF1:HG1">
    <cfRule type="cellIs" dxfId="2864" priority="122" operator="greaterThan">
      <formula>0</formula>
    </cfRule>
  </conditionalFormatting>
  <conditionalFormatting sqref="HK1">
    <cfRule type="cellIs" dxfId="2863" priority="119" operator="greaterThan">
      <formula>0</formula>
    </cfRule>
  </conditionalFormatting>
  <conditionalFormatting sqref="HP1:HX1">
    <cfRule type="cellIs" dxfId="2862" priority="96" operator="equal">
      <formula>"PIN"</formula>
    </cfRule>
    <cfRule type="cellIs" dxfId="2861" priority="97" operator="equal">
      <formula>"ORA"</formula>
    </cfRule>
    <cfRule type="cellIs" dxfId="2860" priority="98" operator="equal">
      <formula>"GRA"</formula>
    </cfRule>
    <cfRule type="cellIs" dxfId="2859" priority="99" operator="equal">
      <formula>"PUR"</formula>
    </cfRule>
    <cfRule type="cellIs" dxfId="2858" priority="100" operator="equal">
      <formula>"BRO"</formula>
    </cfRule>
    <cfRule type="cellIs" dxfId="2857" priority="101" operator="equal">
      <formula>"YEL"</formula>
    </cfRule>
    <cfRule type="cellIs" dxfId="2856" priority="102" operator="equal">
      <formula>"BLU"</formula>
    </cfRule>
    <cfRule type="cellIs" dxfId="2855" priority="103" operator="equal">
      <formula>"WHI"</formula>
    </cfRule>
    <cfRule type="cellIs" dxfId="2854" priority="104" operator="equal">
      <formula>"GRE"</formula>
    </cfRule>
    <cfRule type="cellIs" dxfId="2853" priority="105" operator="equal">
      <formula>"RED"</formula>
    </cfRule>
    <cfRule type="cellIs" dxfId="2852" priority="106" operator="equal">
      <formula>"BLA"</formula>
    </cfRule>
  </conditionalFormatting>
  <conditionalFormatting sqref="IC1:IK1">
    <cfRule type="cellIs" dxfId="2851" priority="107" operator="equal">
      <formula>"PIN"</formula>
    </cfRule>
    <cfRule type="cellIs" dxfId="2850" priority="108" operator="equal">
      <formula>"ORA"</formula>
    </cfRule>
    <cfRule type="cellIs" dxfId="2849" priority="109" operator="equal">
      <formula>"GRA"</formula>
    </cfRule>
    <cfRule type="cellIs" dxfId="2848" priority="110" operator="equal">
      <formula>"PUR"</formula>
    </cfRule>
    <cfRule type="cellIs" dxfId="2847" priority="111" operator="equal">
      <formula>"BRO"</formula>
    </cfRule>
    <cfRule type="cellIs" dxfId="2846" priority="112" operator="equal">
      <formula>"YEL"</formula>
    </cfRule>
    <cfRule type="cellIs" dxfId="2845" priority="113" operator="equal">
      <formula>"BLU"</formula>
    </cfRule>
    <cfRule type="cellIs" dxfId="2844" priority="114" operator="equal">
      <formula>"WHI"</formula>
    </cfRule>
    <cfRule type="cellIs" dxfId="2843" priority="115" operator="equal">
      <formula>"GRE"</formula>
    </cfRule>
    <cfRule type="cellIs" dxfId="2842" priority="116" operator="equal">
      <formula>"RED"</formula>
    </cfRule>
    <cfRule type="cellIs" dxfId="2841" priority="117" operator="equal">
      <formula>"BLA"</formula>
    </cfRule>
  </conditionalFormatting>
  <conditionalFormatting sqref="IO1:IW1">
    <cfRule type="cellIs" dxfId="2840" priority="85" operator="equal">
      <formula>"PIN"</formula>
    </cfRule>
    <cfRule type="cellIs" dxfId="2839" priority="86" operator="equal">
      <formula>"ORA"</formula>
    </cfRule>
    <cfRule type="cellIs" dxfId="2838" priority="87" operator="equal">
      <formula>"GRA"</formula>
    </cfRule>
    <cfRule type="cellIs" dxfId="2837" priority="88" operator="equal">
      <formula>"PUR"</formula>
    </cfRule>
    <cfRule type="cellIs" dxfId="2836" priority="89" operator="equal">
      <formula>"BRO"</formula>
    </cfRule>
    <cfRule type="cellIs" dxfId="2835" priority="90" operator="equal">
      <formula>"YEL"</formula>
    </cfRule>
    <cfRule type="cellIs" dxfId="2834" priority="91" operator="equal">
      <formula>"BLU"</formula>
    </cfRule>
    <cfRule type="cellIs" dxfId="2833" priority="92" operator="equal">
      <formula>"WHI"</formula>
    </cfRule>
    <cfRule type="cellIs" dxfId="2832" priority="93" operator="equal">
      <formula>"GRE"</formula>
    </cfRule>
    <cfRule type="cellIs" dxfId="2831" priority="94" operator="equal">
      <formula>"RED"</formula>
    </cfRule>
    <cfRule type="cellIs" dxfId="2830" priority="95" operator="equal">
      <formula>"BLA"</formula>
    </cfRule>
  </conditionalFormatting>
  <conditionalFormatting sqref="H2">
    <cfRule type="cellIs" dxfId="2829" priority="78" stopIfTrue="1" operator="notEqual">
      <formula>""</formula>
    </cfRule>
  </conditionalFormatting>
  <conditionalFormatting sqref="AZ2:BU2">
    <cfRule type="cellIs" dxfId="2828" priority="66" operator="equal">
      <formula>"PIN"</formula>
    </cfRule>
    <cfRule type="cellIs" dxfId="2827" priority="67" operator="equal">
      <formula>"ORA"</formula>
    </cfRule>
    <cfRule type="cellIs" dxfId="2826" priority="68" operator="equal">
      <formula>"GRA"</formula>
    </cfRule>
    <cfRule type="cellIs" dxfId="2825" priority="69" operator="equal">
      <formula>"PUR"</formula>
    </cfRule>
    <cfRule type="cellIs" dxfId="2824" priority="70" operator="equal">
      <formula>"BRO"</formula>
    </cfRule>
    <cfRule type="cellIs" dxfId="2823" priority="71" operator="equal">
      <formula>"YEL"</formula>
    </cfRule>
    <cfRule type="cellIs" dxfId="2822" priority="72" operator="equal">
      <formula>"BLU"</formula>
    </cfRule>
    <cfRule type="cellIs" dxfId="2821" priority="73" operator="equal">
      <formula>"WHI"</formula>
    </cfRule>
    <cfRule type="cellIs" dxfId="2820" priority="74" operator="equal">
      <formula>"GRE"</formula>
    </cfRule>
    <cfRule type="cellIs" dxfId="2819" priority="75" operator="equal">
      <formula>"RED"</formula>
    </cfRule>
    <cfRule type="cellIs" dxfId="2818" priority="76" operator="equal">
      <formula>"BLA"</formula>
    </cfRule>
  </conditionalFormatting>
  <conditionalFormatting sqref="BV2">
    <cfRule type="cellIs" dxfId="2817" priority="79" operator="equal">
      <formula>"nc"</formula>
    </cfRule>
  </conditionalFormatting>
  <conditionalFormatting sqref="BZ2:CA2 CD2:CF2">
    <cfRule type="cellIs" dxfId="2816" priority="77" operator="greaterThan">
      <formula>0</formula>
    </cfRule>
  </conditionalFormatting>
  <conditionalFormatting sqref="R2 CU2">
    <cfRule type="cellIs" dxfId="2815" priority="65" operator="greaterThan">
      <formula>0</formula>
    </cfRule>
  </conditionalFormatting>
  <conditionalFormatting sqref="T2:AS2 CH2:CS2">
    <cfRule type="cellIs" dxfId="2814" priority="49" stopIfTrue="1" operator="equal">
      <formula>"n"</formula>
    </cfRule>
    <cfRule type="cellIs" dxfId="2813" priority="50" stopIfTrue="1" operator="equal">
      <formula>"y"</formula>
    </cfRule>
    <cfRule type="cellIs" dxfId="2812" priority="51" operator="greaterThan">
      <formula>0</formula>
    </cfRule>
  </conditionalFormatting>
  <conditionalFormatting sqref="AZ2:BB2">
    <cfRule type="expression" dxfId="2811" priority="48">
      <formula>$AT2=0</formula>
    </cfRule>
  </conditionalFormatting>
  <conditionalFormatting sqref="BX2:CA2 CD2:CF2">
    <cfRule type="cellIs" dxfId="2810" priority="52" operator="equal">
      <formula>"y"</formula>
    </cfRule>
    <cfRule type="cellIs" dxfId="2809" priority="54" operator="equal">
      <formula>"PIN"</formula>
    </cfRule>
    <cfRule type="cellIs" dxfId="2808" priority="55" operator="equal">
      <formula>"ORA"</formula>
    </cfRule>
    <cfRule type="cellIs" dxfId="2807" priority="56" operator="equal">
      <formula>"GRA"</formula>
    </cfRule>
    <cfRule type="cellIs" dxfId="2806" priority="57" operator="equal">
      <formula>"PUR"</formula>
    </cfRule>
    <cfRule type="cellIs" dxfId="2805" priority="58" operator="equal">
      <formula>"BRO"</formula>
    </cfRule>
    <cfRule type="cellIs" dxfId="2804" priority="59" operator="equal">
      <formula>"YEL"</formula>
    </cfRule>
    <cfRule type="cellIs" dxfId="2803" priority="60" operator="equal">
      <formula>"BLU"</formula>
    </cfRule>
    <cfRule type="cellIs" dxfId="2802" priority="61" operator="equal">
      <formula>"WHI"</formula>
    </cfRule>
    <cfRule type="cellIs" dxfId="2801" priority="62" operator="equal">
      <formula>"GRE"</formula>
    </cfRule>
    <cfRule type="cellIs" dxfId="2800" priority="63" operator="equal">
      <formula>"RED"</formula>
    </cfRule>
    <cfRule type="cellIs" dxfId="2799" priority="64" operator="equal">
      <formula>"BLA"</formula>
    </cfRule>
  </conditionalFormatting>
  <conditionalFormatting sqref="IC2:IK2">
    <cfRule type="expression" dxfId="2798"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797" priority="42" stopIfTrue="1" operator="notEqual">
      <formula>""</formula>
    </cfRule>
  </conditionalFormatting>
  <conditionalFormatting sqref="BV3">
    <cfRule type="cellIs" dxfId="2796" priority="43" operator="equal">
      <formula>"nc"</formula>
    </cfRule>
  </conditionalFormatting>
  <conditionalFormatting sqref="R3 CU3">
    <cfRule type="cellIs" dxfId="2795" priority="41" operator="greaterThan">
      <formula>0</formula>
    </cfRule>
  </conditionalFormatting>
  <conditionalFormatting sqref="T3:AS3 CH3:CS3">
    <cfRule type="cellIs" dxfId="2794" priority="37" stopIfTrue="1" operator="equal">
      <formula>"n"</formula>
    </cfRule>
    <cfRule type="cellIs" dxfId="2793" priority="38" stopIfTrue="1" operator="equal">
      <formula>"y"</formula>
    </cfRule>
    <cfRule type="cellIs" dxfId="2792" priority="39" operator="greaterThan">
      <formula>0</formula>
    </cfRule>
  </conditionalFormatting>
  <conditionalFormatting sqref="AZ3:BB3">
    <cfRule type="expression" dxfId="2791" priority="24">
      <formula>$AT3=0</formula>
    </cfRule>
  </conditionalFormatting>
  <conditionalFormatting sqref="BX3:CA3 CD3:CF3 AZ3:BU3">
    <cfRule type="cellIs" dxfId="2790" priority="25" operator="equal">
      <formula>"PIN"</formula>
    </cfRule>
    <cfRule type="cellIs" dxfId="2789" priority="26" operator="equal">
      <formula>"ORA"</formula>
    </cfRule>
    <cfRule type="cellIs" dxfId="2788" priority="27" operator="equal">
      <formula>"GRA"</formula>
    </cfRule>
    <cfRule type="cellIs" dxfId="2787" priority="28" operator="equal">
      <formula>"PUR"</formula>
    </cfRule>
    <cfRule type="cellIs" dxfId="2786" priority="29" operator="equal">
      <formula>"BRO"</formula>
    </cfRule>
    <cfRule type="cellIs" dxfId="2785" priority="30" operator="equal">
      <formula>"YEL"</formula>
    </cfRule>
    <cfRule type="cellIs" dxfId="2784" priority="31" operator="equal">
      <formula>"BLU"</formula>
    </cfRule>
    <cfRule type="cellIs" dxfId="2783" priority="32" operator="equal">
      <formula>"WHI"</formula>
    </cfRule>
    <cfRule type="cellIs" dxfId="2782" priority="33" operator="equal">
      <formula>"GRE"</formula>
    </cfRule>
    <cfRule type="cellIs" dxfId="2781" priority="34" operator="equal">
      <formula>"RED"</formula>
    </cfRule>
    <cfRule type="cellIs" dxfId="2780" priority="35" operator="equal">
      <formula>"BLA"</formula>
    </cfRule>
  </conditionalFormatting>
  <conditionalFormatting sqref="BX3:CA3 CD3:CF3">
    <cfRule type="cellIs" dxfId="2779" priority="40" operator="equal">
      <formula>"y"</formula>
    </cfRule>
  </conditionalFormatting>
  <conditionalFormatting sqref="BZ3:CA3 CD3:CF3">
    <cfRule type="cellIs" dxfId="2778" priority="36" operator="greaterThan">
      <formula>0</formula>
    </cfRule>
  </conditionalFormatting>
  <conditionalFormatting sqref="IC3">
    <cfRule type="cellIs" dxfId="2777" priority="17" stopIfTrue="1" operator="greaterThan">
      <formula>0</formula>
    </cfRule>
  </conditionalFormatting>
  <conditionalFormatting sqref="ID3">
    <cfRule type="cellIs" dxfId="2776" priority="15" stopIfTrue="1" operator="greaterThan">
      <formula>0</formula>
    </cfRule>
  </conditionalFormatting>
  <conditionalFormatting sqref="II3 IE3:IF3">
    <cfRule type="cellIs" dxfId="2775" priority="22" operator="greaterThan">
      <formula>0</formula>
    </cfRule>
  </conditionalFormatting>
  <conditionalFormatting sqref="II3 IF3">
    <cfRule type="cellIs" dxfId="2774" priority="16" stopIfTrue="1" operator="greaterThan">
      <formula>0</formula>
    </cfRule>
  </conditionalFormatting>
  <conditionalFormatting sqref="IG3">
    <cfRule type="cellIs" dxfId="2773" priority="21" operator="greaterThan">
      <formula>0</formula>
    </cfRule>
  </conditionalFormatting>
  <conditionalFormatting sqref="IH3:II3">
    <cfRule type="cellIs" dxfId="2772" priority="20" operator="greaterThan">
      <formula>0</formula>
    </cfRule>
  </conditionalFormatting>
  <conditionalFormatting sqref="IJ3">
    <cfRule type="cellIs" dxfId="2771" priority="19" operator="greaterThan">
      <formula>0</formula>
    </cfRule>
  </conditionalFormatting>
  <conditionalFormatting sqref="IK3">
    <cfRule type="cellIs" dxfId="2770" priority="18" operator="greaterThan">
      <formula>0</formula>
    </cfRule>
  </conditionalFormatting>
  <conditionalFormatting sqref="IF3">
    <cfRule type="cellIs" dxfId="2769" priority="14" stopIfTrue="1" operator="greaterThan">
      <formula>0</formula>
    </cfRule>
  </conditionalFormatting>
  <conditionalFormatting sqref="IC3:IK3">
    <cfRule type="expression" dxfId="2768" priority="23">
      <formula>$IL3&gt;0</formula>
    </cfRule>
  </conditionalFormatting>
  <conditionalFormatting sqref="IM3">
    <cfRule type="cellIs" dxfId="2767" priority="13" operator="equal">
      <formula>0</formula>
    </cfRule>
  </conditionalFormatting>
  <conditionalFormatting sqref="BX3:CA3 CD3:CF3">
    <cfRule type="cellIs" dxfId="2766" priority="1" operator="equal">
      <formula>"y"</formula>
    </cfRule>
    <cfRule type="cellIs" dxfId="2765" priority="2" operator="equal">
      <formula>"PIN"</formula>
    </cfRule>
    <cfRule type="cellIs" dxfId="2764" priority="3" operator="equal">
      <formula>"ORA"</formula>
    </cfRule>
    <cfRule type="cellIs" dxfId="2763" priority="4" operator="equal">
      <formula>"GRA"</formula>
    </cfRule>
    <cfRule type="cellIs" dxfId="2762" priority="5" operator="equal">
      <formula>"PUR"</formula>
    </cfRule>
    <cfRule type="cellIs" dxfId="2761" priority="6" operator="equal">
      <formula>"BRO"</formula>
    </cfRule>
    <cfRule type="cellIs" dxfId="2760" priority="7" operator="equal">
      <formula>"YEL"</formula>
    </cfRule>
    <cfRule type="cellIs" dxfId="2759" priority="8" operator="equal">
      <formula>"BLU"</formula>
    </cfRule>
    <cfRule type="cellIs" dxfId="2758" priority="9" operator="equal">
      <formula>"WHI"</formula>
    </cfRule>
    <cfRule type="cellIs" dxfId="2757" priority="10" operator="equal">
      <formula>"GRE"</formula>
    </cfRule>
    <cfRule type="cellIs" dxfId="2756" priority="11" operator="equal">
      <formula>"RED"</formula>
    </cfRule>
    <cfRule type="cellIs" dxfId="2755"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GRN/Grenada-Football" xr:uid="{C16D5BD9-577A-46A0-A438-F418FD4750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137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137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137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BCB6-F79F-480D-9853-56BA2F56AA36}">
  <sheetPr codeName="Sheet19"/>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H5" sqref="H5"/>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1725</v>
      </c>
      <c r="B2" s="40" t="e" vm="67">
        <v>#VALUE!</v>
      </c>
      <c r="C2" s="41">
        <v>1</v>
      </c>
      <c r="D2" s="42" t="s">
        <v>1726</v>
      </c>
      <c r="E2" s="43" t="s">
        <v>1727</v>
      </c>
      <c r="F2" s="44" t="s">
        <v>163</v>
      </c>
      <c r="G2" s="45">
        <f>COUNTIF($A$1:$A$8300,A2)</f>
        <v>1</v>
      </c>
      <c r="H2" s="46"/>
      <c r="I2" s="47" t="s">
        <v>1728</v>
      </c>
      <c r="J2" s="48" t="str">
        <f>""</f>
        <v/>
      </c>
      <c r="K2" s="49">
        <v>56000</v>
      </c>
      <c r="L2" s="50">
        <v>76477</v>
      </c>
      <c r="M2" s="50" t="s">
        <v>1741</v>
      </c>
      <c r="N2" s="51" t="s">
        <v>231</v>
      </c>
      <c r="O2" s="52" t="s">
        <v>491</v>
      </c>
      <c r="P2" s="53" t="s">
        <v>1729</v>
      </c>
      <c r="Q2" s="54">
        <v>1</v>
      </c>
      <c r="R2" s="55" t="s">
        <v>231</v>
      </c>
      <c r="S2" s="56">
        <v>2</v>
      </c>
      <c r="T2" s="57" t="s">
        <v>164</v>
      </c>
      <c r="U2" s="58" t="s">
        <v>164</v>
      </c>
      <c r="V2" s="58" t="s">
        <v>165</v>
      </c>
      <c r="W2" s="58" t="s">
        <v>164</v>
      </c>
      <c r="X2" s="58" t="s">
        <v>165</v>
      </c>
      <c r="Y2" s="58" t="s">
        <v>164</v>
      </c>
      <c r="Z2" s="58" t="s">
        <v>164</v>
      </c>
      <c r="AA2" s="58" t="s">
        <v>164</v>
      </c>
      <c r="AB2" s="58" t="s">
        <v>164</v>
      </c>
      <c r="AC2" s="58" t="s">
        <v>164</v>
      </c>
      <c r="AD2" s="58" t="s">
        <v>165</v>
      </c>
      <c r="AE2" s="58" t="s">
        <v>164</v>
      </c>
      <c r="AF2" s="59" t="s">
        <v>164</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1Greenland</v>
      </c>
      <c r="AX2" s="61" t="str">
        <f>_xlfn.TEXTJOIN(";",TRUE,AU2:AW2)</f>
        <v>1Greenland</v>
      </c>
      <c r="AY2" s="61" t="s">
        <v>165</v>
      </c>
      <c r="AZ2" s="62"/>
      <c r="BA2" s="62"/>
      <c r="BB2" s="62"/>
      <c r="BC2" s="63"/>
      <c r="BD2" s="64" t="s">
        <v>168</v>
      </c>
      <c r="BE2" s="47"/>
      <c r="BF2" s="64" t="s">
        <v>159</v>
      </c>
      <c r="BG2" s="64"/>
      <c r="BH2" s="64" t="s">
        <v>154</v>
      </c>
      <c r="BI2" s="64"/>
      <c r="BJ2" s="64"/>
      <c r="BK2" s="47"/>
      <c r="BL2" s="64" t="s">
        <v>154</v>
      </c>
      <c r="BM2" s="64" t="s">
        <v>159</v>
      </c>
      <c r="BN2" s="64"/>
      <c r="BO2" s="64"/>
      <c r="BP2" s="64"/>
      <c r="BQ2" s="64"/>
      <c r="BR2" s="64"/>
      <c r="BS2" s="64"/>
      <c r="BT2" s="64"/>
      <c r="BU2" s="65"/>
      <c r="BV2" s="66" t="s">
        <v>173</v>
      </c>
      <c r="BW2" s="66" t="s">
        <v>174</v>
      </c>
      <c r="BX2" s="47"/>
      <c r="CB2" s="6" t="s">
        <v>1730</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"Greenland"</v>
      </c>
      <c r="CU2" s="70" t="str">
        <f>CHAR(34)&amp;"rgn_"&amp;R2&amp;CHAR(34)</f>
        <v>"rgn_North America"</v>
      </c>
      <c r="CV2" s="48" t="str">
        <f>CHAR(34)&amp;D2&amp;CHAR(34)</f>
        <v>"https://i.ibb.co/zhdqqNh/Greenland-Flag.png"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"REDWHI",</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"HasSun",</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"001WHI",</v>
      </c>
      <c r="FR2" s="48" t="str">
        <f>IF(LEN(BG2)=3,CHAR(34)&amp;"002"&amp;BG2&amp;CHAR(34)&amp;",","")</f>
        <v/>
      </c>
      <c r="FS2" s="48" t="str">
        <f>IF(LEN(BH2)=3,CHAR(34)&amp;"003"&amp;BH2&amp;CHAR(34)&amp;",","")</f>
        <v>"003RED",</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["2Color","lets09","startG","REDWHI","year19","allhor","2Bands","Horizo","Circle","HasSun","NO_BLU","NO_GRE","NO_YEL","NO_BLA","001WHI","003RED","myrEQ","island","NoStar"]</v>
      </c>
      <c r="GT2" s="48" t="str">
        <f>IF(BL2&lt;&gt;"",CHAR(34)&amp;"cl_"&amp;BL2&amp;CHAR(34)&amp;",","")</f>
        <v>"cl_RED",</v>
      </c>
      <c r="GU2" s="48" t="str">
        <f>IF(BM2&lt;&gt;"",CHAR(34)&amp;"cl_"&amp;BM2&amp;CHAR(34)&amp;",","")</f>
        <v>"cl_WHI",</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{couname:"Greenland",year:"1985 ",region:"rgn_North America",Colors:["cl_RED","cl_WHI"],Items:["2Color","lets09","startG","REDWHI","year19","allhor","2Bands","Horizo","Circle","HasSun","NO_BLU","NO_GRE","NO_YEL","NO_BLA","001WHI","003RED","myrEQ","island","NoStar"],Flag:"https://i.ibb.co/zhdqqNh/Greenland-Flag.png",HDFlag:"https://upload.wikimedia.org/wikipedia/commons/thumb/0/09/Flag_of_Greenland.svg/2560px-Flag_of_Greenland.svg.png",type:"", describe: "\nThe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 isnew:".", links: "https://en.wikipedia.org/wiki/Flag_of_Greenland"},</v>
      </c>
      <c r="HG2" s="73" t="str">
        <f>"{couname:"&amp;CT2&amp;(IF(HK2&lt;&gt;"",",subtype:"&amp;CHAR(34)&amp;HK2&amp;CHAR(34),""))&amp;",year:"&amp;HJ2&amp;",region:"&amp;CU2&amp;",Colors:"&amp;HC2&amp;",Items:"&amp;GS2&amp;",Flag:"&amp;CV2&amp;",HDFlag:"&amp;CHAR(34)&amp;E2&amp;CHAR(34)&amp;",type:"&amp;GP2&amp;", describe: "&amp;HI2&amp;", links: "&amp;HL2&amp;"},"</f>
        <v>{couname:"Greenland",year:"1985 ",region:"rgn_North America",Colors:["cl_RED","cl_WHI"],Items:["2Color","lets09","startG","REDWHI","year19","allhor","2Bands","Horizo","Circle","HasSun","NO_BLU","NO_GRE","NO_YEL","NO_BLA","001WHI","003RED","myrEQ","island","NoStar"],Flag:"https://i.ibb.co/zhdqqNh/Greenland-Flag.png",HDFlag:"https://upload.wikimedia.org/wikipedia/commons/thumb/0/09/Flag_of_Greenland.svg/2560px-Flag_of_Greenland.svg.png",type:"", describe: "\nThe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 links: "https://en.wikipedia.org/wiki/Flag_of_Greenland"},</v>
      </c>
      <c r="HH2" s="48" t="str">
        <f>IF(P2&lt;&gt;"",CHAR(34)&amp;"\n"&amp;P2&amp;CHAR(34),CHAR(34)&amp;CHAR(34))</f>
        <v>"\nThe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v>
      </c>
      <c r="HI2" s="48" t="str">
        <f>IF(J2=0,CHAR(34)&amp;CHAR(34),HH2)</f>
        <v>"\nThe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v>
      </c>
      <c r="HJ2" s="48" t="str">
        <f>CHAR(34)&amp;O2&amp;CHAR(34)</f>
        <v>"1985 "</v>
      </c>
      <c r="HL2" s="48" t="str">
        <f>CHAR(34)&amp;I2&amp;CHAR(34)</f>
        <v>"https://en.wikipedia.org/wiki/Flag_of_Greenland"</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{"couname":"Greenland","year":"1985 ","region":"rgn_North America","Colors":["cl_RED","cl_WHI"],"Items":["2Color","lets09","startG","REDWHI","year19","allhor","2Bands","Horizo","Circle","HasSun","NO_BLU","NO_GRE","NO_YEL","NO_BLA","001WHI","003RED","myrEQ","island","NoStar"],"Flag":"https://i.ibb.co/zhdqqNh/Greenland-Flag.png","HDFlag":"https://upload.wikimedia.org/wikipedia/commons/thumb/0/09/Flag_of_Greenland.svg/2560px-Flag_of_Greenland.svg.png","type":"", "describe": "\nThe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 "isnew": ".", "links": "https://en.wikipedia.org/wiki/Flag_of_Greenland"},</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{"couname":"Greenland","year":"1985 ","region":"rgn_North America","Colors":["cl_RED","cl_WHI"],"Items":["2Color","lets09","startG","REDWHI","year19","allhor","2Bands","Horizo","Circle","HasSun","NO_BLU","NO_GRE","NO_YEL","NO_BLA","001WHI","003RED","myrEQ","island","NoStar"],"Flag":"https://i.ibb.co/zhdqqNh/Greenland-Flag.png","HDFlag":"https://upload.wikimedia.org/wikipedia/commons/thumb/0/09/Flag_of_Greenland.svg/2560px-Flag_of_Greenland.svg.png","type":"", "describe": "\nThe flag's designer explained that the large white part in the flag symbolizes the ice cap and our fjords are represented by the red part in the circle. The white part of the circle symbolizes the ice bergs and the pack ice, and the large red part in the flag represents the ocean. The design is also reminiscent of the setting Sun half-submerged below the horizon and reflected on the sea", "isnew": ".", "links": "https://en.wikipedia.org/wiki/Flag_of_Greenland"},</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-2</v>
      </c>
      <c r="IN2" s="78" t="str">
        <f>"http://mkweb.bcgsc.ca/color-summarizer/?url="&amp;D2&amp;"&amp;precision=low&amp;num_clusters="&amp;CG2&amp;"&amp;text=1"</f>
        <v>http://mkweb.bcgsc.ca/color-summarizer/?url=https://i.ibb.co/zhdqqNh/Greenland-Flag.png&amp;precision=low&amp;num_clusters=2&amp;text=1</v>
      </c>
      <c r="IO2" s="48" t="str">
        <f>IF(HP2&lt;&gt;"",CHAR(34)&amp;"black"&amp;CHAR(34),"")</f>
        <v/>
      </c>
      <c r="IP2" s="48" t="str">
        <f>IF(HQ2&lt;&gt;"",CHAR(34)&amp;"blue"&amp;CHAR(34),"")</f>
        <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{"url":"http://mkweb.bcgsc.ca/color-summarizer/?url=https://i.ibb.co/zhdqqNh/Greenland-Flag.png&amp;precision=low&amp;num_clusters=2&amp;text=1","name":"Greenland"},</v>
      </c>
      <c r="IY2" s="48">
        <v>87</v>
      </c>
    </row>
    <row r="3" spans="1:259" s="48" customFormat="1" ht="38.4" customHeight="1" thickBot="1" x14ac:dyDescent="0.35">
      <c r="A3" s="79" t="s">
        <v>1736</v>
      </c>
      <c r="B3" s="40" t="e" vm="68">
        <v>#VALUE!</v>
      </c>
      <c r="C3" s="41">
        <v>2</v>
      </c>
      <c r="D3" s="42" t="s">
        <v>1737</v>
      </c>
      <c r="E3" s="43" t="s">
        <v>1738</v>
      </c>
      <c r="F3" s="44" t="s">
        <v>163</v>
      </c>
      <c r="G3" s="45">
        <f>COUNTIF($A$1:$A$8325,A3)</f>
        <v>1</v>
      </c>
      <c r="H3" s="46"/>
      <c r="I3" s="47" t="s">
        <v>1739</v>
      </c>
      <c r="J3" s="48" t="str">
        <f>""</f>
        <v/>
      </c>
      <c r="K3" s="49"/>
      <c r="L3" s="50"/>
      <c r="M3" s="50"/>
      <c r="N3" s="51" t="s">
        <v>231</v>
      </c>
      <c r="O3" s="52" t="s">
        <v>176</v>
      </c>
      <c r="P3" s="53" t="s">
        <v>1740</v>
      </c>
      <c r="Q3" s="54">
        <v>1</v>
      </c>
      <c r="R3" s="55" t="s">
        <v>231</v>
      </c>
      <c r="S3" s="56">
        <v>0</v>
      </c>
      <c r="T3" s="57" t="s">
        <v>164</v>
      </c>
      <c r="U3" s="58" t="s">
        <v>164</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165</v>
      </c>
      <c r="AN3" s="59" t="s">
        <v>164</v>
      </c>
      <c r="AO3" s="59" t="s">
        <v>164</v>
      </c>
      <c r="AP3" s="59" t="s">
        <v>164</v>
      </c>
      <c r="AQ3" s="59" t="s">
        <v>164</v>
      </c>
      <c r="AR3" s="59" t="s">
        <v>164</v>
      </c>
      <c r="AS3" s="59" t="s">
        <v>164</v>
      </c>
      <c r="AT3" s="60">
        <v>0</v>
      </c>
      <c r="AU3" s="59" t="s">
        <v>226</v>
      </c>
      <c r="AV3" s="59" t="str">
        <f>IF(LEFT(A3,1)="[",LEFT(A3,5)&amp;AU3&amp;A3,"")</f>
        <v>[GRL]Town[GRL] Ilulissat</v>
      </c>
      <c r="AW3" s="59" t="str">
        <f>C3&amp;H3&amp;A3</f>
        <v>2[GRL] Ilulissat</v>
      </c>
      <c r="AX3" s="61"/>
      <c r="AY3" s="61"/>
      <c r="AZ3" s="62"/>
      <c r="BA3" s="62"/>
      <c r="BB3" s="62"/>
      <c r="BC3" s="63"/>
      <c r="BD3" s="64" t="s">
        <v>159</v>
      </c>
      <c r="BE3" s="47"/>
      <c r="BF3" s="64"/>
      <c r="BG3" s="64"/>
      <c r="BH3" s="64"/>
      <c r="BI3" s="64"/>
      <c r="BJ3" s="64"/>
      <c r="BK3" s="47"/>
      <c r="BL3" s="64" t="s">
        <v>159</v>
      </c>
      <c r="BM3" s="64" t="s">
        <v>152</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"[GRL] Ilulissat"</v>
      </c>
      <c r="CU3" s="70" t="str">
        <f>CHAR(34)&amp;"rgn_"&amp;R3&amp;CHAR(34)</f>
        <v>"rgn_North America"</v>
      </c>
      <c r="CV3" s="48" t="str">
        <f>CHAR(34)&amp;D3&amp;CHAR(34)</f>
        <v>"https://upload.wikimedia.org/wikipedia/commons/thumb/1/1a/Flag_of_Ilulissat.svg/640px-Flag_of_Ilulissat.svg.png"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"startI",</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"BLUWHI",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"Town"</v>
      </c>
      <c r="GS3" s="48" t="str">
        <f>SUBSTITUTE("["&amp;_xlfn.CONCAT(CW3:GN3)&amp;"]",",]","]")</f>
        <v>["2Color","lets09","startI","BLUWHI","NoBand","Center","Geogrh","NO_RED","NO_GRE","NO_YEL","NO_BLA","myrWHI","NoStar"]</v>
      </c>
      <c r="GT3" s="48" t="str">
        <f>IF(BL3&lt;&gt;"",CHAR(34)&amp;"cl_"&amp;BL3&amp;CHAR(34)&amp;",","")</f>
        <v>"cl_WHI",</v>
      </c>
      <c r="GU3" s="48" t="str">
        <f>IF(BM3&lt;&gt;"",CHAR(34)&amp;"cl_"&amp;BM3&amp;CHAR(34)&amp;",","")</f>
        <v>"cl_BLU",</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["cl_WHI","cl_BLU"]</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{couname:"[GRL] Ilulissat",year:"???",region:"rgn_North America",Colors:["cl_WHI","cl_BLU"],Items:["2Color","lets09","startI","BLUWHI","NoBand","Center","Geogrh","NO_RED","NO_GRE","NO_YEL","NO_BLA","myrWHI","NoStar"],Flag:"https://upload.wikimedia.org/wikipedia/commons/thumb/1/1a/Flag_of_Ilulissat.svg/640px-Flag_of_Ilulissat.svg.png",HDFlag:"https://upload.wikimedia.org/wikipedia/commons/thumb/1/1a/Flag_of_Ilulissat.svg/2560px-Flag_of_Ilulissat.svg.png",type:"Town", describe: "\nIn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 isnew:".", links: "https://en.wikipedia.org/wiki/Ilulissat"},</v>
      </c>
      <c r="HG3" s="73" t="str">
        <f>"{couname:"&amp;CT3&amp;(IF(HK3&lt;&gt;"",",subtype:"&amp;CHAR(34)&amp;HK3&amp;CHAR(34),""))&amp;",year:"&amp;HJ3&amp;",region:"&amp;CU3&amp;",Colors:"&amp;HC3&amp;",Items:"&amp;GS3&amp;",Flag:"&amp;CV3&amp;",HDFlag:"&amp;CHAR(34)&amp;E3&amp;CHAR(34)&amp;",type:"&amp;GP3&amp;", describe: "&amp;HI3&amp;", links: "&amp;HL3&amp;"},"</f>
        <v>{couname:"[GRL] Ilulissat",year:"???",region:"rgn_North America",Colors:["cl_WHI","cl_BLU"],Items:["2Color","lets09","startI","BLUWHI","NoBand","Center","Geogrh","NO_RED","NO_GRE","NO_YEL","NO_BLA","myrWHI","NoStar"],Flag:"https://upload.wikimedia.org/wikipedia/commons/thumb/1/1a/Flag_of_Ilulissat.svg/640px-Flag_of_Ilulissat.svg.png",HDFlag:"https://upload.wikimedia.org/wikipedia/commons/thumb/1/1a/Flag_of_Ilulissat.svg/2560px-Flag_of_Ilulissat.svg.png",type:"Town", describe: "\nIn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 links: "https://en.wikipedia.org/wiki/Ilulissat"},</v>
      </c>
      <c r="HH3" s="48" t="str">
        <f>IF(P3&lt;&gt;"",CHAR(34)&amp;"\n"&amp;P3&amp;CHAR(34),CHAR(34)&amp;CHAR(34))</f>
        <v>"\nIn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v>
      </c>
      <c r="HI3" s="48" t="str">
        <f>IF(J3=0,CHAR(34)&amp;CHAR(34),HH3)</f>
        <v>"\nIn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v>
      </c>
      <c r="HJ3" s="48" t="str">
        <f>CHAR(34)&amp;O3&amp;CHAR(34)</f>
        <v>"???"</v>
      </c>
      <c r="HL3" s="48" t="str">
        <f>CHAR(34)&amp;I3&amp;CHAR(34)</f>
        <v>"https://en.wikipedia.org/wiki/Ilulissat"</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{"couname":"[GRL] Ilulissat","year":"???","region":"rgn_North America","Colors":["cl_WHI","cl_BLU"],"Items":["2Color","lets09","startI","BLUWHI","NoBand","Center","Geogrh","NO_RED","NO_GRE","NO_YEL","NO_BLA","myrWHI","NoStar"],"Flag":"https://upload.wikimedia.org/wikipedia/commons/thumb/1/1a/Flag_of_Ilulissat.svg/640px-Flag_of_Ilulissat.svg.png","HDFlag":"https://upload.wikimedia.org/wikipedia/commons/thumb/1/1a/Flag_of_Ilulissat.svg/2560px-Flag_of_Ilulissat.svg.png","type":"Town", "describe": "\nIn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 "isnew": ".", "links": "https://en.wikipedia.org/wiki/Ilulissat"},</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{"couname":"[GRL] Ilulissat","year":"???","region":"rgn_North America","Colors":["cl_WHI","cl_BLU"],"Items":["2Color","lets09","startI","BLUWHI","NoBand","Center","Geogrh","NO_RED","NO_GRE","NO_YEL","NO_BLA","myrWHI","NoStar"],"Flag":"https://upload.wikimedia.org/wikipedia/commons/thumb/1/1a/Flag_of_Ilulissat.svg/640px-Flag_of_Ilulissat.svg.png","HDFlag":"https://upload.wikimedia.org/wikipedia/commons/thumb/1/1a/Flag_of_Ilulissat.svg/2560px-Flag_of_Ilulissat.svg.png","type":"Town", "describe": "\nIn direct translation, Ilulissat is the Kalaallisut word for Icebergs. The nearby Ilulissat Icefjord is a UNESCO World Heritage Site, and has made Ilulissat the most popular tourist destination in Greenland. Tourism is now the town's principal industry. The city neighbours the Ilulissat Icefjord, where there are enormous icebergs from the most productive glacier in the northern hemisphere.", "isnew": ".", "links": "https://en.wikipedia.org/wiki/Ilulissat"},</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http://mkweb.bcgsc.ca/color-summarizer/?url=https://upload.wikimedia.org/wikipedia/commons/thumb/1/1a/Flag_of_Ilulissat.svg/640px-Flag_of_Ilulissat.svg.png&amp;precision=low&amp;num_clusters=2&amp;text=1</v>
      </c>
      <c r="IO3" s="48" t="str">
        <f>IF(HP3&lt;&gt;"",CHAR(34)&amp;"black"&amp;CHAR(34),"")</f>
        <v/>
      </c>
      <c r="IP3" s="48" t="str">
        <f>IF(HQ3&lt;&gt;"",CHAR(34)&amp;"blue"&amp;CHAR(34),"")</f>
        <v>"blue"</v>
      </c>
      <c r="IQ3" s="48" t="str">
        <f>IF(HR3&lt;&gt;"",CHAR(34)&amp;"green"&amp;CHAR(34),"")</f>
        <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{"url":"http://mkweb.bcgsc.ca/color-summarizer/?url=https://upload.wikimedia.org/wikipedia/commons/thumb/1/1a/Flag_of_Ilulissat.svg/640px-Flag_of_Ilulissat.svg.png&amp;precision=low&amp;num_clusters=2&amp;text=1","name":"[GRL] Ilulissat"},</v>
      </c>
      <c r="IY3" s="48">
        <v>1503</v>
      </c>
    </row>
    <row r="4" spans="1:259" s="48" customFormat="1" ht="38.4" customHeight="1" thickBot="1" x14ac:dyDescent="0.35">
      <c r="A4" s="87" t="s">
        <v>1731</v>
      </c>
      <c r="B4" s="40" t="e" vm="69">
        <v>#VALUE!</v>
      </c>
      <c r="C4" s="41" t="s">
        <v>197</v>
      </c>
      <c r="D4" s="42" t="s">
        <v>1732</v>
      </c>
      <c r="E4" s="43" t="s">
        <v>1733</v>
      </c>
      <c r="F4" s="44" t="s">
        <v>163</v>
      </c>
      <c r="G4" s="45">
        <f>COUNTIF($A$1:$A$8325,A4)</f>
        <v>1</v>
      </c>
      <c r="H4" s="46" t="s">
        <v>1742</v>
      </c>
      <c r="I4" s="47" t="s">
        <v>1728</v>
      </c>
      <c r="J4" s="48" t="str">
        <f>""</f>
        <v/>
      </c>
      <c r="K4" s="49"/>
      <c r="L4" s="50"/>
      <c r="M4" s="50"/>
      <c r="N4" s="51" t="s">
        <v>231</v>
      </c>
      <c r="O4" s="52" t="s">
        <v>880</v>
      </c>
      <c r="P4" s="53" t="s">
        <v>1734</v>
      </c>
      <c r="Q4" s="54">
        <v>1</v>
      </c>
      <c r="R4" s="55" t="s">
        <v>231</v>
      </c>
      <c r="S4" s="56">
        <v>2</v>
      </c>
      <c r="T4" s="57" t="s">
        <v>164</v>
      </c>
      <c r="U4" s="58" t="s">
        <v>165</v>
      </c>
      <c r="V4" s="58" t="s">
        <v>165</v>
      </c>
      <c r="W4" s="58" t="s">
        <v>165</v>
      </c>
      <c r="X4" s="58" t="s">
        <v>164</v>
      </c>
      <c r="Y4" s="58" t="s">
        <v>164</v>
      </c>
      <c r="Z4" s="58" t="s">
        <v>164</v>
      </c>
      <c r="AA4" s="58" t="s">
        <v>164</v>
      </c>
      <c r="AB4" s="58" t="s">
        <v>164</v>
      </c>
      <c r="AC4" s="58" t="s">
        <v>164</v>
      </c>
      <c r="AD4" s="58" t="s">
        <v>164</v>
      </c>
      <c r="AE4" s="58" t="s">
        <v>164</v>
      </c>
      <c r="AF4" s="59" t="s">
        <v>164</v>
      </c>
      <c r="AG4" s="59" t="s">
        <v>164</v>
      </c>
      <c r="AH4" s="59" t="s">
        <v>164</v>
      </c>
      <c r="AI4" s="59" t="s">
        <v>164</v>
      </c>
      <c r="AJ4" s="59" t="s">
        <v>165</v>
      </c>
      <c r="AK4" s="59" t="s">
        <v>165</v>
      </c>
      <c r="AL4" s="59" t="s">
        <v>164</v>
      </c>
      <c r="AM4" s="59" t="s">
        <v>164</v>
      </c>
      <c r="AN4" s="59" t="s">
        <v>164</v>
      </c>
      <c r="AO4" s="59" t="s">
        <v>164</v>
      </c>
      <c r="AP4" s="59" t="s">
        <v>164</v>
      </c>
      <c r="AQ4" s="59" t="s">
        <v>164</v>
      </c>
      <c r="AR4" s="59" t="s">
        <v>164</v>
      </c>
      <c r="AS4" s="59" t="s">
        <v>164</v>
      </c>
      <c r="AT4" s="60">
        <v>0</v>
      </c>
      <c r="AU4" s="59" t="s">
        <v>1735</v>
      </c>
      <c r="AV4" s="59" t="str">
        <f>IF(LEFT(A4,1)="[",LEFT(A4,5)&amp;AU4&amp;A4,"")</f>
        <v>[GRL]Unofficial[GRL] Greenland (Achen Proposal)</v>
      </c>
      <c r="AW4" s="59" t="str">
        <f>C4&amp;H4&amp;A4</f>
        <v>3b[GRL] Other[GRL] Greenland (Achen Proposal)</v>
      </c>
      <c r="AX4" s="61"/>
      <c r="AY4" s="61"/>
      <c r="AZ4" s="62"/>
      <c r="BA4" s="62"/>
      <c r="BB4" s="62"/>
      <c r="BC4" s="63"/>
      <c r="BD4" s="64" t="s">
        <v>153</v>
      </c>
      <c r="BE4" s="47"/>
      <c r="BF4" s="64"/>
      <c r="BG4" s="64"/>
      <c r="BH4" s="64"/>
      <c r="BI4" s="64" t="s">
        <v>159</v>
      </c>
      <c r="BJ4" s="64"/>
      <c r="BK4" s="47"/>
      <c r="BL4" s="64" t="s">
        <v>153</v>
      </c>
      <c r="BM4" s="64" t="s">
        <v>159</v>
      </c>
      <c r="BN4" s="64"/>
      <c r="BO4" s="64"/>
      <c r="BP4" s="64"/>
      <c r="BQ4" s="64"/>
      <c r="BR4" s="64"/>
      <c r="BS4" s="64"/>
      <c r="BT4" s="64"/>
      <c r="BU4" s="65"/>
      <c r="BV4" s="66"/>
      <c r="BW4" s="66">
        <v>0</v>
      </c>
      <c r="BX4" s="47"/>
      <c r="CB4" s="6"/>
      <c r="CC4" s="6"/>
      <c r="CD4" s="67">
        <v>0</v>
      </c>
      <c r="CE4" s="67">
        <v>0</v>
      </c>
      <c r="CF4" s="67" t="e">
        <v>#REF!</v>
      </c>
      <c r="CG4" s="68" cm="1">
        <f t="array" ref="CG4">SUMPRODUCT(--(LEN(TRIM(BL4:BT4))&gt;0))</f>
        <v>2</v>
      </c>
      <c r="CH4" s="59" t="str">
        <f>IF(CG4=2,"y","n")</f>
        <v>y</v>
      </c>
      <c r="CI4" s="59" t="str">
        <f>IF(CG4=3,"y","n")</f>
        <v>n</v>
      </c>
      <c r="CJ4" s="59" t="str">
        <f>IF(CG4=4,"y","n")</f>
        <v>n</v>
      </c>
      <c r="CK4" s="59" t="str">
        <f>IF(CG4&gt;4,"y","n")</f>
        <v>n</v>
      </c>
      <c r="CL4" s="59" t="str">
        <f>IF(S4=0,"y","n")</f>
        <v>n</v>
      </c>
      <c r="CM4" s="59" t="str">
        <f>IF(S4=2,"y","n")</f>
        <v>y</v>
      </c>
      <c r="CN4" s="59" t="str">
        <f>IF(S4=3,"y","n")</f>
        <v>n</v>
      </c>
      <c r="CO4" s="59" t="str">
        <f>IF(S4&gt;=4,"y","n")</f>
        <v>n</v>
      </c>
      <c r="CP4" s="59" t="str">
        <f>IF(AT4=0,"y","n")</f>
        <v>y</v>
      </c>
      <c r="CQ4" s="59" t="str">
        <f>IF(AT4=1,"y","n")</f>
        <v>n</v>
      </c>
      <c r="CR4" s="59" t="str">
        <f>IF(AT4=2,"y","n")</f>
        <v>n</v>
      </c>
      <c r="CS4" s="59" t="str">
        <f>IF(AT4&gt;=3,"y","n")</f>
        <v>n</v>
      </c>
      <c r="CT4" s="69" t="str">
        <f>CHAR(34)&amp;A4&amp;CHAR(34)</f>
        <v>"[GRL] Greenland (Achen Proposal)"</v>
      </c>
      <c r="CU4" s="70" t="str">
        <f>CHAR(34)&amp;"rgn_"&amp;R4&amp;CHAR(34)</f>
        <v>"rgn_North America"</v>
      </c>
      <c r="CV4" s="48" t="str">
        <f>CHAR(34)&amp;D4&amp;CHAR(34)</f>
        <v>"https://upload.wikimedia.org/wikipedia/commons/thumb/2/2e/Proposed_flag_of_Greenland_%281984%29.svg/635px-Proposed_flag_of_Greenland_%281984%29.svg.png"</v>
      </c>
      <c r="CW4" s="48" t="str">
        <f>IF(CH4="y",CHAR(34)&amp;CH$1&amp;CHAR(34)&amp;",","")</f>
        <v>"2Color",</v>
      </c>
      <c r="CX4" s="48" t="str">
        <f>IF(CI4="y",CHAR(34)&amp;CI$1&amp;CHAR(34)&amp;",","")</f>
        <v/>
      </c>
      <c r="CY4" s="48" t="str">
        <f>IF(CJ4="y",CHAR(34)&amp;CJ$1&amp;CHAR(34)&amp;",","")</f>
        <v/>
      </c>
      <c r="CZ4" s="48" t="str">
        <f>IF(CK4="y",CHAR(34)&amp;CK$1&amp;CHAR(34)&amp;",","")</f>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"lets24",</v>
      </c>
      <c r="DE4" s="48" t="str">
        <f>CHAR(34)&amp;"start"&amp;IFERROR(LEFT(SUBSTITUTE(A4,"["&amp;MID(A4,FIND("[",A4)+1,FIND("]",A4)-FIND("[",A4)-1)&amp;"] ",""),1),LEFT(A4,1))&amp;CHAR(34)&amp;","</f>
        <v>"startG",</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"GREWHI",</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
      </c>
      <c r="DX4" s="48" t="str">
        <f>IF(CM4="y",CHAR(34)&amp;CM$1&amp;CHAR(34)&amp;",","")</f>
        <v>"2Bands",</v>
      </c>
      <c r="DY4" s="48" t="str">
        <f>IF(CN4="y",CHAR(34)&amp;CN$1&amp;CHAR(34)&amp;",","")</f>
        <v/>
      </c>
      <c r="DZ4" s="48" t="str">
        <f>IF(CO4="y",CHAR(34)&amp;CO$1&amp;CHAR(34)&amp;",","")</f>
        <v/>
      </c>
      <c r="EA4" s="48" t="str">
        <f>IF(T4="y",CHAR(34)&amp;T$1&amp;CHAR(34)&amp;",","")</f>
        <v/>
      </c>
      <c r="EB4" s="48" t="str">
        <f>IF(U4="y",CHAR(34)&amp;U$1&amp;CHAR(34)&amp;",","")</f>
        <v>"Crosse",</v>
      </c>
      <c r="EC4" s="48" t="str">
        <f>IF(V4="y",CHAR(34)&amp;V$1&amp;CHAR(34)&amp;",","")</f>
        <v>"Horizo",</v>
      </c>
      <c r="ED4" s="48" t="str">
        <f>IF(W4="y",CHAR(34)&amp;W$1&amp;CHAR(34)&amp;",","")</f>
        <v>"Vertic",</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
      </c>
      <c r="EQ4" s="48" t="str">
        <f>IF(AJ4="y",CHAR(34)&amp;AJ$1&amp;CHAR(34)&amp;",","")</f>
        <v>"Nordic",</v>
      </c>
      <c r="ER4" s="48" t="str">
        <f>IF(AK4="y",CHAR(34)&amp;AK$1&amp;CHAR(34)&amp;",","")</f>
        <v>"OnlyBa",</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"NO_BLU",</v>
      </c>
      <c r="FF4" s="48" t="str">
        <f>IF(COUNTIF(BL4:BT4,"WHI")=0,CHAR(34)&amp;"NO_WHI"&amp;CHAR(34)&amp;",", "")</f>
        <v/>
      </c>
      <c r="FG4" s="48" t="str">
        <f>IF(COUNTIF(BL4:BT4,"RED")=0,CHAR(34)&amp;"NO_RED"&amp;CHAR(34)&amp;",", "")</f>
        <v>"NO_RED",</v>
      </c>
      <c r="FH4" s="48" t="str">
        <f>IF(COUNTIF(BL4:BS4,"GRE")=0,CHAR(34)&amp;"NO_GRE"&amp;CHAR(34)&amp;",", "")</f>
        <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"BLRENO",</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"myrGRE",</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"Unofficial"</v>
      </c>
      <c r="GS4" s="48" t="str">
        <f>SUBSTITUTE("["&amp;_xlfn.CONCAT(CW4:GN4)&amp;"]",",]","]")</f>
        <v>["2Color","lets24","startG","GREWHI","year19","2Bands","Crosse","Horizo","Vertic","Nordic","OnlyBa","NO_BLU","NO_RED","NO_YEL","NO_BLA","BLRENO","myrGRE","NoStar"]</v>
      </c>
      <c r="GT4" s="48" t="str">
        <f>IF(BL4&lt;&gt;"",CHAR(34)&amp;"cl_"&amp;BL4&amp;CHAR(34)&amp;",","")</f>
        <v>"cl_GRE",</v>
      </c>
      <c r="GU4" s="48" t="str">
        <f>IF(BM4&lt;&gt;"",CHAR(34)&amp;"cl_"&amp;BM4&amp;CHAR(34)&amp;",","")</f>
        <v>"cl_WHI",</v>
      </c>
      <c r="GV4" s="48" t="str">
        <f>IF(BN4&lt;&gt;"",CHAR(34)&amp;"cl_"&amp;BN4&amp;CHAR(34)&amp;",","")</f>
        <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["cl_GRE","cl_WHI"]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{couname:"[GRL] Greenland (Achen Proposal)",year:"1984",region:"rgn_North America",Colors:["cl_GRE","cl_WHI"],Items:["2Color","lets24","startG","GREWHI","year19","2Bands","Crosse","Horizo","Vertic","Nordic","OnlyBa","NO_BLU","NO_RED","NO_YEL","NO_BLA","BLRENO","myrGRE","NoStar"],Flag:"https://upload.wikimedia.org/wikipedia/commons/thumb/2/2e/Proposed_flag_of_Greenland_%281984%29.svg/635px-Proposed_flag_of_Greenland_%281984%29.svg.png",HDFlag:"https://upload.wikimedia.org/wikipedia/commons/thumb/2/2e/Proposed_flag_of_Greenland_%281984%29.svg/2560px-Proposed_flag_of_Greenland_%281984%29.svg.png",type:"Unofficial", describe: "\nThe Nordic Cross proposal by Sven Tito Achen in 1984 which was narrowly defeated by the current flag", isnew:".", links: "https://en.wikipedia.org/wiki/Flag_of_Greenland"},</v>
      </c>
      <c r="HG4" s="73" t="str">
        <f>"{couname:"&amp;CT4&amp;(IF(HK4&lt;&gt;"",",subtype:"&amp;CHAR(34)&amp;HK4&amp;CHAR(34),""))&amp;",year:"&amp;HJ4&amp;",region:"&amp;CU4&amp;",Colors:"&amp;HC4&amp;",Items:"&amp;GS4&amp;",Flag:"&amp;CV4&amp;",HDFlag:"&amp;CHAR(34)&amp;E4&amp;CHAR(34)&amp;",type:"&amp;GP4&amp;", describe: "&amp;HI4&amp;", links: "&amp;HL4&amp;"},"</f>
        <v>{couname:"[GRL] Greenland (Achen Proposal)",year:"1984",region:"rgn_North America",Colors:["cl_GRE","cl_WHI"],Items:["2Color","lets24","startG","GREWHI","year19","2Bands","Crosse","Horizo","Vertic","Nordic","OnlyBa","NO_BLU","NO_RED","NO_YEL","NO_BLA","BLRENO","myrGRE","NoStar"],Flag:"https://upload.wikimedia.org/wikipedia/commons/thumb/2/2e/Proposed_flag_of_Greenland_%281984%29.svg/635px-Proposed_flag_of_Greenland_%281984%29.svg.png",HDFlag:"https://upload.wikimedia.org/wikipedia/commons/thumb/2/2e/Proposed_flag_of_Greenland_%281984%29.svg/2560px-Proposed_flag_of_Greenland_%281984%29.svg.png",type:"Unofficial", describe: "\nThe Nordic Cross proposal by Sven Tito Achen in 1984 which was narrowly defeated by the current flag", links: "https://en.wikipedia.org/wiki/Flag_of_Greenland"},</v>
      </c>
      <c r="HH4" s="48" t="str">
        <f>IF(P4&lt;&gt;"",CHAR(34)&amp;"\n"&amp;P4&amp;CHAR(34),CHAR(34)&amp;CHAR(34))</f>
        <v>"\nThe Nordic Cross proposal by Sven Tito Achen in 1984 which was narrowly defeated by the current flag"</v>
      </c>
      <c r="HI4" s="48" t="str">
        <f>IF(J4=0,CHAR(34)&amp;CHAR(34),HH4)</f>
        <v>"\nThe Nordic Cross proposal by Sven Tito Achen in 1984 which was narrowly defeated by the current flag"</v>
      </c>
      <c r="HJ4" s="48" t="str">
        <f>CHAR(34)&amp;O4&amp;CHAR(34)</f>
        <v>"1984"</v>
      </c>
      <c r="HL4" s="48" t="str">
        <f>CHAR(34)&amp;I4&amp;CHAR(34)</f>
        <v>"https://en.wikipedia.org/wiki/Flag_of_Greenland"</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{"couname":"[GRL] Greenland (Achen Proposal)","subtype":"[GRL] Other","year":"1984","region":"rgn_North America","Colors":["cl_GRE","cl_WHI"],"Items":["2Color","lets24","startG","GREWHI","year19","2Bands","Crosse","Horizo","Vertic","Nordic","OnlyBa","NO_BLU","NO_RED","NO_YEL","NO_BLA","BLRENO","myrGRE","NoStar"],"Flag":"https://upload.wikimedia.org/wikipedia/commons/thumb/2/2e/Proposed_flag_of_Greenland_%281984%29.svg/635px-Proposed_flag_of_Greenland_%281984%29.svg.png","HDFlag":"https://upload.wikimedia.org/wikipedia/commons/thumb/2/2e/Proposed_flag_of_Greenland_%281984%29.svg/2560px-Proposed_flag_of_Greenland_%281984%29.svg.png","type":"Unofficial", "describe": "\nThe Nordic Cross proposal by Sven Tito Achen in 1984 which was narrowly defeated by the current flag", "isnew": ".", "links": "https://en.wikipedia.org/wiki/Flag_of_Greenland"},</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{"couname":"[GRL] Greenland (Achen Proposal)","subtype":"[GRL] Other","year":"1984","region":"rgn_North America","Colors":["cl_GRE","cl_WHI"],"Items":["2Color","lets24","startG","GREWHI","year19","2Bands","Crosse","Horizo","Vertic","Nordic","OnlyBa","NO_BLU","NO_RED","NO_YEL","NO_BLA","BLRENO","myrGRE","NoStar"],"Flag":"https://upload.wikimedia.org/wikipedia/commons/thumb/2/2e/Proposed_flag_of_Greenland_%281984%29.svg/635px-Proposed_flag_of_Greenland_%281984%29.svg.png","HDFlag":"https://upload.wikimedia.org/wikipedia/commons/thumb/2/2e/Proposed_flag_of_Greenland_%281984%29.svg/2560px-Proposed_flag_of_Greenland_%281984%29.svg.png","type":"Unofficial", "describe": "\nThe Nordic Cross proposal by Sven Tito Achen in 1984 which was narrowly defeated by the current flag", "isnew": ".", "links": "https://en.wikipedia.org/wiki/Flag_of_Greenland"},</v>
      </c>
      <c r="HO4" s="75">
        <v>45596</v>
      </c>
      <c r="HP4" s="48" t="str" cm="1">
        <f t="array" ref="HP4">IF(_xlfn.TEXTJOIN(", ", TRUE, IF(ISNUMBER(SEARCH("BLA", BL4:BT4)), COLUMN(BL4:BT4) - COLUMN(BL4) + 1, ""))&lt;&gt;"","BLA","")</f>
        <v/>
      </c>
      <c r="HQ4" s="48" t="str" cm="1">
        <f t="array" ref="HQ4">IF(_xlfn.TEXTJOIN(", ", TRUE, IF(ISNUMBER(SEARCH("BLU", BL4:BT4)), COLUMN(BL4:BT4) - COLUMN(BL4) + 1, ""))&lt;&gt;"","BLU","")</f>
        <v/>
      </c>
      <c r="HR4" s="48" t="str" cm="1">
        <f t="array" ref="HR4">IF(_xlfn.TEXTJOIN(", ", TRUE, IF(ISNUMBER(SEARCH("GRE", BL4:BT4)), COLUMN(BL4:BT4) - COLUMN(BL4) + 1, ""))&lt;&gt;"","GRE","")</f>
        <v>GRE</v>
      </c>
      <c r="HS4" s="48" t="str" cm="1">
        <f t="array" ref="HS4">IF(_xlfn.TEXTJOIN(", ", TRUE, IF(ISNUMBER(SEARCH("RED", BL4:BT4)), COLUMN(BL4:BT4) - COLUMN(BL4) + 1, ""))&lt;&gt;"","RED","")</f>
        <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-2</v>
      </c>
      <c r="IN4" s="78" t="str">
        <f>"http://mkweb.bcgsc.ca/color-summarizer/?url="&amp;D4&amp;"&amp;precision=low&amp;num_clusters="&amp;CG4&amp;"&amp;text=1"</f>
        <v>http://mkweb.bcgsc.ca/color-summarizer/?url=https://upload.wikimedia.org/wikipedia/commons/thumb/2/2e/Proposed_flag_of_Greenland_%281984%29.svg/635px-Proposed_flag_of_Greenland_%281984%29.svg.png&amp;precision=low&amp;num_clusters=2&amp;text=1</v>
      </c>
      <c r="IO4" s="48" t="str">
        <f>IF(HP4&lt;&gt;"",CHAR(34)&amp;"black"&amp;CHAR(34),"")</f>
        <v/>
      </c>
      <c r="IP4" s="48" t="str">
        <f>IF(HQ4&lt;&gt;"",CHAR(34)&amp;"blue"&amp;CHAR(34),"")</f>
        <v/>
      </c>
      <c r="IQ4" s="48" t="str">
        <f>IF(HR4&lt;&gt;"",CHAR(34)&amp;"green"&amp;CHAR(34),"")</f>
        <v>"green"</v>
      </c>
      <c r="IR4" s="48" t="str">
        <f>IF(HS4&lt;&gt;"",CHAR(34)&amp;"red"&amp;CHAR(34),"")</f>
        <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{"url":"http://mkweb.bcgsc.ca/color-summarizer/?url=https://upload.wikimedia.org/wikipedia/commons/thumb/2/2e/Proposed_flag_of_Greenland_%281984%29.svg/635px-Proposed_flag_of_Greenland_%281984%29.svg.png&amp;precision=low&amp;num_clusters=2&amp;text=1","name":"[GRL] Greenland (Achen Proposal)"},</v>
      </c>
      <c r="IY4" s="48">
        <v>1301</v>
      </c>
    </row>
    <row r="6" spans="1:259" ht="38.4" customHeight="1" x14ac:dyDescent="0.3">
      <c r="F6" s="80"/>
    </row>
  </sheetData>
  <autoFilter ref="A1:IY1" xr:uid="{A1051193-A95B-4CFB-A73C-F0184620C81F}">
    <sortState xmlns:xlrd2="http://schemas.microsoft.com/office/spreadsheetml/2017/richdata2" ref="A2:IY4">
      <sortCondition ref="AW1"/>
    </sortState>
  </autoFilter>
  <conditionalFormatting sqref="H1 CW1:GS1 IA1:IB1">
    <cfRule type="cellIs" dxfId="2754" priority="118" operator="greaterThan">
      <formula>0</formula>
    </cfRule>
  </conditionalFormatting>
  <conditionalFormatting sqref="H1 H5:H1048576">
    <cfRule type="cellIs" dxfId="2753" priority="84" stopIfTrue="1" operator="notEqual">
      <formula>""</formula>
    </cfRule>
  </conditionalFormatting>
  <conditionalFormatting sqref="T1:BK1">
    <cfRule type="cellIs" dxfId="2752" priority="121" operator="greaterThan">
      <formula>0</formula>
    </cfRule>
  </conditionalFormatting>
  <conditionalFormatting sqref="BV1:BW1 BV5:BW1048576">
    <cfRule type="cellIs" dxfId="2751" priority="120" operator="equal">
      <formula>"nc"</formula>
    </cfRule>
  </conditionalFormatting>
  <conditionalFormatting sqref="HF1:HG1">
    <cfRule type="cellIs" dxfId="2750" priority="122" operator="greaterThan">
      <formula>0</formula>
    </cfRule>
  </conditionalFormatting>
  <conditionalFormatting sqref="HK1">
    <cfRule type="cellIs" dxfId="2749" priority="119" operator="greaterThan">
      <formula>0</formula>
    </cfRule>
  </conditionalFormatting>
  <conditionalFormatting sqref="HP1:HX1">
    <cfRule type="cellIs" dxfId="2748" priority="96" operator="equal">
      <formula>"PIN"</formula>
    </cfRule>
    <cfRule type="cellIs" dxfId="2747" priority="97" operator="equal">
      <formula>"ORA"</formula>
    </cfRule>
    <cfRule type="cellIs" dxfId="2746" priority="98" operator="equal">
      <formula>"GRA"</formula>
    </cfRule>
    <cfRule type="cellIs" dxfId="2745" priority="99" operator="equal">
      <formula>"PUR"</formula>
    </cfRule>
    <cfRule type="cellIs" dxfId="2744" priority="100" operator="equal">
      <formula>"BRO"</formula>
    </cfRule>
    <cfRule type="cellIs" dxfId="2743" priority="101" operator="equal">
      <formula>"YEL"</formula>
    </cfRule>
    <cfRule type="cellIs" dxfId="2742" priority="102" operator="equal">
      <formula>"BLU"</formula>
    </cfRule>
    <cfRule type="cellIs" dxfId="2741" priority="103" operator="equal">
      <formula>"WHI"</formula>
    </cfRule>
    <cfRule type="cellIs" dxfId="2740" priority="104" operator="equal">
      <formula>"GRE"</formula>
    </cfRule>
    <cfRule type="cellIs" dxfId="2739" priority="105" operator="equal">
      <formula>"RED"</formula>
    </cfRule>
    <cfRule type="cellIs" dxfId="2738" priority="106" operator="equal">
      <formula>"BLA"</formula>
    </cfRule>
  </conditionalFormatting>
  <conditionalFormatting sqref="IC1:IK1">
    <cfRule type="cellIs" dxfId="2737" priority="107" operator="equal">
      <formula>"PIN"</formula>
    </cfRule>
    <cfRule type="cellIs" dxfId="2736" priority="108" operator="equal">
      <formula>"ORA"</formula>
    </cfRule>
    <cfRule type="cellIs" dxfId="2735" priority="109" operator="equal">
      <formula>"GRA"</formula>
    </cfRule>
    <cfRule type="cellIs" dxfId="2734" priority="110" operator="equal">
      <formula>"PUR"</formula>
    </cfRule>
    <cfRule type="cellIs" dxfId="2733" priority="111" operator="equal">
      <formula>"BRO"</formula>
    </cfRule>
    <cfRule type="cellIs" dxfId="2732" priority="112" operator="equal">
      <formula>"YEL"</formula>
    </cfRule>
    <cfRule type="cellIs" dxfId="2731" priority="113" operator="equal">
      <formula>"BLU"</formula>
    </cfRule>
    <cfRule type="cellIs" dxfId="2730" priority="114" operator="equal">
      <formula>"WHI"</formula>
    </cfRule>
    <cfRule type="cellIs" dxfId="2729" priority="115" operator="equal">
      <formula>"GRE"</formula>
    </cfRule>
    <cfRule type="cellIs" dxfId="2728" priority="116" operator="equal">
      <formula>"RED"</formula>
    </cfRule>
    <cfRule type="cellIs" dxfId="2727" priority="117" operator="equal">
      <formula>"BLA"</formula>
    </cfRule>
  </conditionalFormatting>
  <conditionalFormatting sqref="IO1:IW1">
    <cfRule type="cellIs" dxfId="2726" priority="85" operator="equal">
      <formula>"PIN"</formula>
    </cfRule>
    <cfRule type="cellIs" dxfId="2725" priority="86" operator="equal">
      <formula>"ORA"</formula>
    </cfRule>
    <cfRule type="cellIs" dxfId="2724" priority="87" operator="equal">
      <formula>"GRA"</formula>
    </cfRule>
    <cfRule type="cellIs" dxfId="2723" priority="88" operator="equal">
      <formula>"PUR"</formula>
    </cfRule>
    <cfRule type="cellIs" dxfId="2722" priority="89" operator="equal">
      <formula>"BRO"</formula>
    </cfRule>
    <cfRule type="cellIs" dxfId="2721" priority="90" operator="equal">
      <formula>"YEL"</formula>
    </cfRule>
    <cfRule type="cellIs" dxfId="2720" priority="91" operator="equal">
      <formula>"BLU"</formula>
    </cfRule>
    <cfRule type="cellIs" dxfId="2719" priority="92" operator="equal">
      <formula>"WHI"</formula>
    </cfRule>
    <cfRule type="cellIs" dxfId="2718" priority="93" operator="equal">
      <formula>"GRE"</formula>
    </cfRule>
    <cfRule type="cellIs" dxfId="2717" priority="94" operator="equal">
      <formula>"RED"</formula>
    </cfRule>
    <cfRule type="cellIs" dxfId="2716" priority="95" operator="equal">
      <formula>"BLA"</formula>
    </cfRule>
  </conditionalFormatting>
  <conditionalFormatting sqref="H2">
    <cfRule type="cellIs" dxfId="2715" priority="78" stopIfTrue="1" operator="notEqual">
      <formula>""</formula>
    </cfRule>
  </conditionalFormatting>
  <conditionalFormatting sqref="AZ2:BU2">
    <cfRule type="cellIs" dxfId="2714" priority="66" operator="equal">
      <formula>"PIN"</formula>
    </cfRule>
    <cfRule type="cellIs" dxfId="2713" priority="67" operator="equal">
      <formula>"ORA"</formula>
    </cfRule>
    <cfRule type="cellIs" dxfId="2712" priority="68" operator="equal">
      <formula>"GRA"</formula>
    </cfRule>
    <cfRule type="cellIs" dxfId="2711" priority="69" operator="equal">
      <formula>"PUR"</formula>
    </cfRule>
    <cfRule type="cellIs" dxfId="2710" priority="70" operator="equal">
      <formula>"BRO"</formula>
    </cfRule>
    <cfRule type="cellIs" dxfId="2709" priority="71" operator="equal">
      <formula>"YEL"</formula>
    </cfRule>
    <cfRule type="cellIs" dxfId="2708" priority="72" operator="equal">
      <formula>"BLU"</formula>
    </cfRule>
    <cfRule type="cellIs" dxfId="2707" priority="73" operator="equal">
      <formula>"WHI"</formula>
    </cfRule>
    <cfRule type="cellIs" dxfId="2706" priority="74" operator="equal">
      <formula>"GRE"</formula>
    </cfRule>
    <cfRule type="cellIs" dxfId="2705" priority="75" operator="equal">
      <formula>"RED"</formula>
    </cfRule>
    <cfRule type="cellIs" dxfId="2704" priority="76" operator="equal">
      <formula>"BLA"</formula>
    </cfRule>
  </conditionalFormatting>
  <conditionalFormatting sqref="BV2">
    <cfRule type="cellIs" dxfId="2703" priority="79" operator="equal">
      <formula>"nc"</formula>
    </cfRule>
  </conditionalFormatting>
  <conditionalFormatting sqref="BZ2:CA2 CD2:CF2">
    <cfRule type="cellIs" dxfId="2702" priority="77" operator="greaterThan">
      <formula>0</formula>
    </cfRule>
  </conditionalFormatting>
  <conditionalFormatting sqref="R2 CU2">
    <cfRule type="cellIs" dxfId="2701" priority="65" operator="greaterThan">
      <formula>0</formula>
    </cfRule>
  </conditionalFormatting>
  <conditionalFormatting sqref="T2:AS2 CH2:CS2">
    <cfRule type="cellIs" dxfId="2700" priority="49" stopIfTrue="1" operator="equal">
      <formula>"n"</formula>
    </cfRule>
    <cfRule type="cellIs" dxfId="2699" priority="50" stopIfTrue="1" operator="equal">
      <formula>"y"</formula>
    </cfRule>
    <cfRule type="cellIs" dxfId="2698" priority="51" operator="greaterThan">
      <formula>0</formula>
    </cfRule>
  </conditionalFormatting>
  <conditionalFormatting sqref="AZ2:BB2">
    <cfRule type="expression" dxfId="2697" priority="48">
      <formula>$AT2=0</formula>
    </cfRule>
  </conditionalFormatting>
  <conditionalFormatting sqref="BX2:CA2 CD2:CF2">
    <cfRule type="cellIs" dxfId="2696" priority="52" operator="equal">
      <formula>"y"</formula>
    </cfRule>
    <cfRule type="cellIs" dxfId="2695" priority="54" operator="equal">
      <formula>"PIN"</formula>
    </cfRule>
    <cfRule type="cellIs" dxfId="2694" priority="55" operator="equal">
      <formula>"ORA"</formula>
    </cfRule>
    <cfRule type="cellIs" dxfId="2693" priority="56" operator="equal">
      <formula>"GRA"</formula>
    </cfRule>
    <cfRule type="cellIs" dxfId="2692" priority="57" operator="equal">
      <formula>"PUR"</formula>
    </cfRule>
    <cfRule type="cellIs" dxfId="2691" priority="58" operator="equal">
      <formula>"BRO"</formula>
    </cfRule>
    <cfRule type="cellIs" dxfId="2690" priority="59" operator="equal">
      <formula>"YEL"</formula>
    </cfRule>
    <cfRule type="cellIs" dxfId="2689" priority="60" operator="equal">
      <formula>"BLU"</formula>
    </cfRule>
    <cfRule type="cellIs" dxfId="2688" priority="61" operator="equal">
      <formula>"WHI"</formula>
    </cfRule>
    <cfRule type="cellIs" dxfId="2687" priority="62" operator="equal">
      <formula>"GRE"</formula>
    </cfRule>
    <cfRule type="cellIs" dxfId="2686" priority="63" operator="equal">
      <formula>"RED"</formula>
    </cfRule>
    <cfRule type="cellIs" dxfId="2685" priority="64" operator="equal">
      <formula>"BLA"</formula>
    </cfRule>
  </conditionalFormatting>
  <conditionalFormatting sqref="IC2:IK2">
    <cfRule type="expression" dxfId="2684"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4">
    <cfRule type="cellIs" dxfId="2683" priority="42" stopIfTrue="1" operator="notEqual">
      <formula>""</formula>
    </cfRule>
  </conditionalFormatting>
  <conditionalFormatting sqref="BV3:BV4">
    <cfRule type="cellIs" dxfId="2682" priority="43" operator="equal">
      <formula>"nc"</formula>
    </cfRule>
  </conditionalFormatting>
  <conditionalFormatting sqref="R3:R4 CU3:CU4">
    <cfRule type="cellIs" dxfId="2681" priority="41" operator="greaterThan">
      <formula>0</formula>
    </cfRule>
  </conditionalFormatting>
  <conditionalFormatting sqref="T3:AS4 CH3:CS4">
    <cfRule type="cellIs" dxfId="2680" priority="37" stopIfTrue="1" operator="equal">
      <formula>"n"</formula>
    </cfRule>
    <cfRule type="cellIs" dxfId="2679" priority="38" stopIfTrue="1" operator="equal">
      <formula>"y"</formula>
    </cfRule>
    <cfRule type="cellIs" dxfId="2678" priority="39" operator="greaterThan">
      <formula>0</formula>
    </cfRule>
  </conditionalFormatting>
  <conditionalFormatting sqref="AZ3:BB4">
    <cfRule type="expression" dxfId="2677" priority="24">
      <formula>$AT3=0</formula>
    </cfRule>
  </conditionalFormatting>
  <conditionalFormatting sqref="BX3:CA4 CD3:CF4 AZ3:BU4">
    <cfRule type="cellIs" dxfId="2676" priority="25" operator="equal">
      <formula>"PIN"</formula>
    </cfRule>
    <cfRule type="cellIs" dxfId="2675" priority="26" operator="equal">
      <formula>"ORA"</formula>
    </cfRule>
    <cfRule type="cellIs" dxfId="2674" priority="27" operator="equal">
      <formula>"GRA"</formula>
    </cfRule>
    <cfRule type="cellIs" dxfId="2673" priority="28" operator="equal">
      <formula>"PUR"</formula>
    </cfRule>
    <cfRule type="cellIs" dxfId="2672" priority="29" operator="equal">
      <formula>"BRO"</formula>
    </cfRule>
    <cfRule type="cellIs" dxfId="2671" priority="30" operator="equal">
      <formula>"YEL"</formula>
    </cfRule>
    <cfRule type="cellIs" dxfId="2670" priority="31" operator="equal">
      <formula>"BLU"</formula>
    </cfRule>
    <cfRule type="cellIs" dxfId="2669" priority="32" operator="equal">
      <formula>"WHI"</formula>
    </cfRule>
    <cfRule type="cellIs" dxfId="2668" priority="33" operator="equal">
      <formula>"GRE"</formula>
    </cfRule>
    <cfRule type="cellIs" dxfId="2667" priority="34" operator="equal">
      <formula>"RED"</formula>
    </cfRule>
    <cfRule type="cellIs" dxfId="2666" priority="35" operator="equal">
      <formula>"BLA"</formula>
    </cfRule>
  </conditionalFormatting>
  <conditionalFormatting sqref="BX3:CA4 CD3:CF4">
    <cfRule type="cellIs" dxfId="2665" priority="40" operator="equal">
      <formula>"y"</formula>
    </cfRule>
  </conditionalFormatting>
  <conditionalFormatting sqref="BZ3:CA4 CD3:CF4">
    <cfRule type="cellIs" dxfId="2664" priority="36" operator="greaterThan">
      <formula>0</formula>
    </cfRule>
  </conditionalFormatting>
  <conditionalFormatting sqref="IC3:IC4">
    <cfRule type="cellIs" dxfId="2663" priority="17" stopIfTrue="1" operator="greaterThan">
      <formula>0</formula>
    </cfRule>
  </conditionalFormatting>
  <conditionalFormatting sqref="ID3:ID4">
    <cfRule type="cellIs" dxfId="2662" priority="15" stopIfTrue="1" operator="greaterThan">
      <formula>0</formula>
    </cfRule>
  </conditionalFormatting>
  <conditionalFormatting sqref="II3:II4 IE3:IF4">
    <cfRule type="cellIs" dxfId="2661" priority="22" operator="greaterThan">
      <formula>0</formula>
    </cfRule>
  </conditionalFormatting>
  <conditionalFormatting sqref="II3:II4 IF3:IF4">
    <cfRule type="cellIs" dxfId="2660" priority="16" stopIfTrue="1" operator="greaterThan">
      <formula>0</formula>
    </cfRule>
  </conditionalFormatting>
  <conditionalFormatting sqref="IG3:IG4">
    <cfRule type="cellIs" dxfId="2659" priority="21" operator="greaterThan">
      <formula>0</formula>
    </cfRule>
  </conditionalFormatting>
  <conditionalFormatting sqref="IH3:II4">
    <cfRule type="cellIs" dxfId="2658" priority="20" operator="greaterThan">
      <formula>0</formula>
    </cfRule>
  </conditionalFormatting>
  <conditionalFormatting sqref="IJ3:IJ4">
    <cfRule type="cellIs" dxfId="2657" priority="19" operator="greaterThan">
      <formula>0</formula>
    </cfRule>
  </conditionalFormatting>
  <conditionalFormatting sqref="IK3:IK4">
    <cfRule type="cellIs" dxfId="2656" priority="18" operator="greaterThan">
      <formula>0</formula>
    </cfRule>
  </conditionalFormatting>
  <conditionalFormatting sqref="IF3:IF4">
    <cfRule type="cellIs" dxfId="2655" priority="14" stopIfTrue="1" operator="greaterThan">
      <formula>0</formula>
    </cfRule>
  </conditionalFormatting>
  <conditionalFormatting sqref="IC3:IK4">
    <cfRule type="expression" dxfId="2654" priority="23">
      <formula>$IL3&gt;0</formula>
    </cfRule>
  </conditionalFormatting>
  <conditionalFormatting sqref="IM3:IM4">
    <cfRule type="cellIs" dxfId="2653" priority="13" operator="equal">
      <formula>0</formula>
    </cfRule>
  </conditionalFormatting>
  <conditionalFormatting sqref="BX3:CA4 CD3:CF4">
    <cfRule type="cellIs" dxfId="2652" priority="1" operator="equal">
      <formula>"y"</formula>
    </cfRule>
    <cfRule type="cellIs" dxfId="2651" priority="2" operator="equal">
      <formula>"PIN"</formula>
    </cfRule>
    <cfRule type="cellIs" dxfId="2650" priority="3" operator="equal">
      <formula>"ORA"</formula>
    </cfRule>
    <cfRule type="cellIs" dxfId="2649" priority="4" operator="equal">
      <formula>"GRA"</formula>
    </cfRule>
    <cfRule type="cellIs" dxfId="2648" priority="5" operator="equal">
      <formula>"PUR"</formula>
    </cfRule>
    <cfRule type="cellIs" dxfId="2647" priority="6" operator="equal">
      <formula>"BRO"</formula>
    </cfRule>
    <cfRule type="cellIs" dxfId="2646" priority="7" operator="equal">
      <formula>"YEL"</formula>
    </cfRule>
    <cfRule type="cellIs" dxfId="2645" priority="8" operator="equal">
      <formula>"BLU"</formula>
    </cfRule>
    <cfRule type="cellIs" dxfId="2644" priority="9" operator="equal">
      <formula>"WHI"</formula>
    </cfRule>
    <cfRule type="cellIs" dxfId="2643" priority="10" operator="equal">
      <formula>"GRE"</formula>
    </cfRule>
    <cfRule type="cellIs" dxfId="2642" priority="11" operator="equal">
      <formula>"RED"</formula>
    </cfRule>
    <cfRule type="cellIs" dxfId="2641" priority="12" operator="equal">
      <formula>"BLA"</formula>
    </cfRule>
  </conditionalFormatting>
  <conditionalFormatting sqref="AT3:AT4">
    <cfRule type="colorScale" priority="44">
      <colorScale>
        <cfvo type="min"/>
        <cfvo type="max"/>
        <color rgb="FFFCFCFF"/>
        <color theme="8" tint="0.39997558519241921"/>
      </colorScale>
    </cfRule>
  </conditionalFormatting>
  <conditionalFormatting sqref="S3:S4">
    <cfRule type="colorScale" priority="45">
      <colorScale>
        <cfvo type="min"/>
        <cfvo type="max"/>
        <color rgb="FFFCFCFF"/>
        <color rgb="FF754BFB"/>
      </colorScale>
    </cfRule>
  </conditionalFormatting>
  <conditionalFormatting sqref="J3:J4">
    <cfRule type="colorScale" priority="46">
      <colorScale>
        <cfvo type="min"/>
        <cfvo type="percentile" val="50"/>
        <cfvo type="max"/>
        <color rgb="FFF8696B"/>
        <color rgb="FFFFEB84"/>
        <color rgb="FF63BE7B"/>
      </colorScale>
    </cfRule>
  </conditionalFormatting>
  <conditionalFormatting sqref="CG3:CG4">
    <cfRule type="colorScale" priority="47">
      <colorScale>
        <cfvo type="min"/>
        <cfvo type="max"/>
        <color rgb="FFFCFCFF"/>
        <color rgb="FF63BE7B"/>
      </colorScale>
    </cfRule>
  </conditionalFormatting>
  <hyperlinks>
    <hyperlink ref="E2" r:id="rId1" xr:uid="{1FCE9752-43AE-4810-A311-15F5E4662746}"/>
    <hyperlink ref="I4" r:id="rId2" xr:uid="{931A926C-FCEA-46B6-BD9A-E86CDEF177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0353"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00354"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0355"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CB51C-5280-44E7-9A8A-95B0CB398AC8}">
  <sheetPr codeName="Sheet13"/>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1473</v>
      </c>
      <c r="B2" s="40" t="e" vm="70">
        <v>#VALUE!</v>
      </c>
      <c r="C2" s="41">
        <v>1</v>
      </c>
      <c r="D2" s="42" t="s">
        <v>1474</v>
      </c>
      <c r="E2" s="43" t="s">
        <v>1475</v>
      </c>
      <c r="F2" s="44" t="s">
        <v>163</v>
      </c>
      <c r="G2" s="45">
        <f>COUNTIF($A$1:$A$8317,A2)</f>
        <v>1</v>
      </c>
      <c r="H2" s="46"/>
      <c r="I2" s="47" t="s">
        <v>1476</v>
      </c>
      <c r="J2" s="48" t="str">
        <f>""</f>
        <v/>
      </c>
      <c r="K2" s="49">
        <v>17970000</v>
      </c>
      <c r="L2" s="50">
        <v>2450000</v>
      </c>
      <c r="M2" s="50" t="s">
        <v>1906</v>
      </c>
      <c r="N2" s="51" t="s">
        <v>231</v>
      </c>
      <c r="O2" s="52" t="s">
        <v>1477</v>
      </c>
      <c r="P2" s="53" t="s">
        <v>1478</v>
      </c>
      <c r="Q2" s="54">
        <v>1</v>
      </c>
      <c r="R2" s="55" t="s">
        <v>231</v>
      </c>
      <c r="S2" s="56">
        <v>3</v>
      </c>
      <c r="T2" s="57" t="s">
        <v>164</v>
      </c>
      <c r="U2" s="58" t="s">
        <v>164</v>
      </c>
      <c r="V2" s="58" t="s">
        <v>164</v>
      </c>
      <c r="W2" s="58" t="s">
        <v>165</v>
      </c>
      <c r="X2" s="58" t="s">
        <v>164</v>
      </c>
      <c r="Y2" s="58" t="s">
        <v>165</v>
      </c>
      <c r="Z2" s="58" t="s">
        <v>165</v>
      </c>
      <c r="AA2" s="58" t="s">
        <v>165</v>
      </c>
      <c r="AB2" s="58" t="s">
        <v>165</v>
      </c>
      <c r="AC2" s="58" t="s">
        <v>165</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1Guatemala</v>
      </c>
      <c r="AX2" s="61" t="str">
        <f>_xlfn.TEXTJOIN(";",TRUE,AU2:AW2)</f>
        <v>1Guatemala</v>
      </c>
      <c r="AY2" s="61"/>
      <c r="AZ2" s="62"/>
      <c r="BA2" s="62"/>
      <c r="BB2" s="62"/>
      <c r="BC2" s="63"/>
      <c r="BD2" s="64" t="s">
        <v>152</v>
      </c>
      <c r="BE2" s="47"/>
      <c r="BF2" s="64" t="s">
        <v>152</v>
      </c>
      <c r="BG2" s="64" t="s">
        <v>159</v>
      </c>
      <c r="BH2" s="64" t="s">
        <v>152</v>
      </c>
      <c r="BI2" s="64"/>
      <c r="BJ2" s="64"/>
      <c r="BK2" s="47"/>
      <c r="BL2" s="64" t="s">
        <v>152</v>
      </c>
      <c r="BM2" s="64" t="s">
        <v>159</v>
      </c>
      <c r="BN2" s="64" t="s">
        <v>153</v>
      </c>
      <c r="BO2" s="64" t="s">
        <v>155</v>
      </c>
      <c r="BP2" s="64" t="s">
        <v>157</v>
      </c>
      <c r="BQ2" s="64"/>
      <c r="BR2" s="64"/>
      <c r="BS2" s="64"/>
      <c r="BT2" s="64"/>
      <c r="BU2" s="65"/>
      <c r="BV2" s="66" t="s">
        <v>165</v>
      </c>
      <c r="BW2" s="66">
        <v>0</v>
      </c>
      <c r="BX2" s="47"/>
      <c r="CB2" s="6" t="s">
        <v>138</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"Guatemala"</v>
      </c>
      <c r="CU2" s="70" t="str">
        <f>CHAR(34)&amp;"rgn_"&amp;R2&amp;CHAR(34)</f>
        <v>"rgn_North America"</v>
      </c>
      <c r="CV2" s="48" t="str">
        <f>CHAR(34)&amp;D2&amp;CHAR(34)</f>
        <v>"https://i.ibb.co/cNXCLGP/Guatemala-Flag.png"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"Animal",</v>
      </c>
      <c r="EG2" s="48" t="str">
        <f>IF(Z2="y",CHAR(34)&amp;Z$1&amp;CHAR(34)&amp;",","")</f>
        <v>"Bird",</v>
      </c>
      <c r="EH2" s="48" t="str">
        <f>IF(AA2="y",CHAR(34)&amp;AA$1&amp;CHAR(34)&amp;",","")</f>
        <v>"Plants",</v>
      </c>
      <c r="EI2" s="48" t="str">
        <f>IF(AB2="y",CHAR(34)&amp;AB$1&amp;CHAR(34)&amp;",","")</f>
        <v>"Texted",</v>
      </c>
      <c r="EJ2" s="48" t="str">
        <f>IF(AC2="y",CHAR(34)&amp;AC$1&amp;CHAR(34)&amp;",","")</f>
        <v>"Weapon",</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"002WHI",</v>
      </c>
      <c r="FS2" s="48" t="str">
        <f>IF(LEN(BH2)=3,CHAR(34)&amp;"003"&amp;BH2&amp;CHAR(34)&amp;",","")</f>
        <v>"003BLU",</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["5+Colo","lets09","startG","year18","allver","3Bands","Vertic","Animal","Bird","Plants","Texted","Weapon","Center","ntWHYE","NO_RED","NO_BLA","001BLU","002WHI","003BLU","myrBLU","spanis","NoStar"]</v>
      </c>
      <c r="GT2" s="48" t="str">
        <f>IF(BL2&lt;&gt;"",CHAR(34)&amp;"cl_"&amp;BL2&amp;CHAR(34)&amp;",","")</f>
        <v>"cl_BLU",</v>
      </c>
      <c r="GU2" s="48" t="str">
        <f>IF(BM2&lt;&gt;"",CHAR(34)&amp;"cl_"&amp;BM2&amp;CHAR(34)&amp;",","")</f>
        <v>"cl_WHI",</v>
      </c>
      <c r="GV2" s="48" t="str">
        <f>IF(BN2&lt;&gt;"",CHAR(34)&amp;"cl_"&amp;BN2&amp;CHAR(34)&amp;",","")</f>
        <v>"cl_GRE",</v>
      </c>
      <c r="GW2" s="48" t="str">
        <f>IF(BO2&lt;&gt;"",CHAR(34)&amp;"cl_"&amp;BO2&amp;CHAR(34)&amp;",","")</f>
        <v>"cl_YEL",</v>
      </c>
      <c r="GX2" s="48" t="str">
        <f>IF(BP2&lt;&gt;"",CHAR(34)&amp;"cl_"&amp;BP2&amp;CHAR(34)&amp;",","")</f>
        <v>"cl_BRO",</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["cl_BLU","cl_WHI","cl_GRE","cl_YEL","cl_BRO"]</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{couname:"Guatemala",year:"1871 ",region:"rgn_North America",Colors:["cl_BLU","cl_WHI","cl_GRE","cl_YEL","cl_BRO"],Items:["5+Colo","lets09","startG","year18","allver","3Bands","Vertic","Animal","Bird","Plants","Texted","Weapon","Center","ntWHYE","NO_RED","NO_BLA","001BLU","002WHI","003BLU","myrBLU","spanis","NoStar"],Flag:"https://i.ibb.co/cNXCLGP/Guatemala-Flag.png",HDFlag:"https://upload.wikimedia.org/wikipedia/commons/thumb/e/ec/Flag_of_Guatemala.svg/2560px-Flag_of_Guatemala.svg.png",type:"", describe: "\nThe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 isnew:".", links: "https://en.wikipedia.org/wiki/Flag_of_Guatemala"},</v>
      </c>
      <c r="HG2" s="73" t="str">
        <f>"{couname:"&amp;CT2&amp;(IF(HK2&lt;&gt;"",",subtype:"&amp;CHAR(34)&amp;HK2&amp;CHAR(34),""))&amp;",year:"&amp;HJ2&amp;",region:"&amp;CU2&amp;",Colors:"&amp;HC2&amp;",Items:"&amp;GS2&amp;",Flag:"&amp;CV2&amp;",HDFlag:"&amp;CHAR(34)&amp;E2&amp;CHAR(34)&amp;",type:"&amp;GP2&amp;", describe: "&amp;HI2&amp;", links: "&amp;HL2&amp;"},"</f>
        <v>{couname:"Guatemala",year:"1871 ",region:"rgn_North America",Colors:["cl_BLU","cl_WHI","cl_GRE","cl_YEL","cl_BRO"],Items:["5+Colo","lets09","startG","year18","allver","3Bands","Vertic","Animal","Bird","Plants","Texted","Weapon","Center","ntWHYE","NO_RED","NO_BLA","001BLU","002WHI","003BLU","myrBLU","spanis","NoStar"],Flag:"https://i.ibb.co/cNXCLGP/Guatemala-Flag.png",HDFlag:"https://upload.wikimedia.org/wikipedia/commons/thumb/e/ec/Flag_of_Guatemala.svg/2560px-Flag_of_Guatemala.svg.png",type:"", describe: "\nThe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 links: "https://en.wikipedia.org/wiki/Flag_of_Guatemala"},</v>
      </c>
      <c r="HH2" s="48" t="str">
        <f>IF(P2&lt;&gt;"",CHAR(34)&amp;"\n"&amp;P2&amp;CHAR(34),CHAR(34)&amp;CHAR(34))</f>
        <v>"\nThe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v>
      </c>
      <c r="HI2" s="48" t="str">
        <f>IF(J2=0,CHAR(34)&amp;CHAR(34),HH2)</f>
        <v>"\nThe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v>
      </c>
      <c r="HJ2" s="48" t="str">
        <f>CHAR(34)&amp;O2&amp;CHAR(34)</f>
        <v>"1871 "</v>
      </c>
      <c r="HL2" s="48" t="str">
        <f>CHAR(34)&amp;I2&amp;CHAR(34)</f>
        <v>"https://en.wikipedia.org/wiki/Flag_of_Guatemala"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{"couname":"Guatemala","year":"1871 ","region":"rgn_North America","Colors":["cl_BLU","cl_WHI","cl_GRE","cl_YEL","cl_BRO"],"Items":["5+Colo","lets09","startG","year18","allver","3Bands","Vertic","Animal","Bird","Plants","Texted","Weapon","Center","ntWHYE","NO_RED","NO_BLA","001BLU","002WHI","003BLU","myrBLU","spanis","NoStar"],"Flag":"https://i.ibb.co/cNXCLGP/Guatemala-Flag.png","HDFlag":"https://upload.wikimedia.org/wikipedia/commons/thumb/e/ec/Flag_of_Guatemala.svg/2560px-Flag_of_Guatemala.svg.png","type":"", "describe": "\nThe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 "isnew": ".", "links": "https://en.wikipedia.org/wiki/Flag_of_Guatemala"},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{"couname":"Guatemala","year":"1871 ","region":"rgn_North America","Colors":["cl_BLU","cl_WHI","cl_GRE","cl_YEL","cl_BRO"],"Items":["5+Colo","lets09","startG","year18","allver","3Bands","Vertic","Animal","Bird","Plants","Texted","Weapon","Center","ntWHYE","NO_RED","NO_BLA","001BLU","002WHI","003BLU","myrBLU","spanis","NoStar"],"Flag":"https://i.ibb.co/cNXCLGP/Guatemala-Flag.png","HDFlag":"https://upload.wikimedia.org/wikipedia/commons/thumb/e/ec/Flag_of_Guatemala.svg/2560px-Flag_of_Guatemala.svg.png","type":"", "describe": "\nThe two sky blue stripes represent the fact that Guatemala is a land located between two oceans, the Pacific Ocean and the Atlantic Ocean (Caribbean Sea); and the sky over the country (see Guatemala's national anthem). The white signifies peace and purity. The blue and white colors, like those of several other countries in the region, are based on the flag of the former Federal Republic of Central America.\n\nIn the center of the flag is the Guatemalan coat of arms. It includes the resplendent quetzal, the national bird of Guatemala that symbolizes liberty; a parchment scroll bearing the date of Central America's independence from Spain, 15 September 1821; crossed Remington rifles, indicating Guatemala's willingness to defend itself by force if need be; a bay laurel crown, the symbol for victory; and crossed swords, representing honor.", "isnew": ".", "links": "https://en.wikipedia.org/wiki/Flag_of_Guatemala"},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http://mkweb.bcgsc.ca/color-summarizer/?url=https://i.ibb.co/cNXCLGP/Guatemala-Flag.png&amp;precision=low&amp;num_clusters=5&amp;text=1</v>
      </c>
      <c r="IO2" s="48" t="str">
        <f>IF(HP2&lt;&gt;"",CHAR(34)&amp;"black"&amp;CHAR(34),"")</f>
        <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{"url":"http://mkweb.bcgsc.ca/color-summarizer/?url=https://i.ibb.co/cNXCLGP/Guatemala-Flag.png&amp;precision=low&amp;num_clusters=5&amp;text=1","name":"Guatemala"},</v>
      </c>
      <c r="IY2" s="48">
        <v>90</v>
      </c>
    </row>
    <row r="3" spans="1:259" s="48" customFormat="1" ht="38.4" customHeight="1" thickBot="1" x14ac:dyDescent="0.35">
      <c r="A3" s="79" t="s">
        <v>1479</v>
      </c>
      <c r="B3" s="40" t="e" vm="71">
        <v>#VALUE!</v>
      </c>
      <c r="C3" s="41">
        <v>2</v>
      </c>
      <c r="D3" s="42" t="s">
        <v>1480</v>
      </c>
      <c r="E3" s="43" t="s">
        <v>1480</v>
      </c>
      <c r="F3" s="44" t="s">
        <v>163</v>
      </c>
      <c r="G3" s="45">
        <f>COUNTIF($A$1:$A$8355,A3)</f>
        <v>1</v>
      </c>
      <c r="H3" s="46"/>
      <c r="I3" s="47" t="s">
        <v>1481</v>
      </c>
      <c r="J3" s="48" t="str">
        <f>""</f>
        <v/>
      </c>
      <c r="K3" s="49"/>
      <c r="L3" s="50"/>
      <c r="M3" s="50"/>
      <c r="N3" s="51" t="s">
        <v>231</v>
      </c>
      <c r="O3" s="52" t="s">
        <v>176</v>
      </c>
      <c r="P3" s="53" t="s">
        <v>1482</v>
      </c>
      <c r="Q3" s="54">
        <v>2</v>
      </c>
      <c r="R3" s="55" t="s">
        <v>231</v>
      </c>
      <c r="S3" s="56">
        <v>0</v>
      </c>
      <c r="T3" s="57" t="s">
        <v>164</v>
      </c>
      <c r="U3" s="58" t="s">
        <v>164</v>
      </c>
      <c r="V3" s="58" t="s">
        <v>164</v>
      </c>
      <c r="W3" s="58" t="s">
        <v>164</v>
      </c>
      <c r="X3" s="58" t="s">
        <v>164</v>
      </c>
      <c r="Y3" s="58" t="s">
        <v>165</v>
      </c>
      <c r="Z3" s="58" t="s">
        <v>164</v>
      </c>
      <c r="AA3" s="58" t="s">
        <v>164</v>
      </c>
      <c r="AB3" s="58" t="s">
        <v>164</v>
      </c>
      <c r="AC3" s="58" t="s">
        <v>164</v>
      </c>
      <c r="AD3" s="58" t="s">
        <v>164</v>
      </c>
      <c r="AE3" s="58" t="s">
        <v>164</v>
      </c>
      <c r="AF3" s="59" t="s">
        <v>164</v>
      </c>
      <c r="AG3" s="59" t="s">
        <v>165</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0</v>
      </c>
      <c r="AU3" s="59" t="s">
        <v>1172</v>
      </c>
      <c r="AV3" s="59" t="str">
        <f>IF(LEFT(A3,1)="[",LEFT(A3,5)&amp;AU3&amp;A3,"")</f>
        <v>[GTM]Department[GTM] Baja Verapaz</v>
      </c>
      <c r="AW3" s="59" t="str">
        <f>C3&amp;H3&amp;A3</f>
        <v>2[GTM] Baja Verapaz</v>
      </c>
      <c r="AX3" s="61"/>
      <c r="AY3" s="61"/>
      <c r="AZ3" s="62" t="s">
        <v>167</v>
      </c>
      <c r="BA3" s="62" t="s">
        <v>167</v>
      </c>
      <c r="BB3" s="62"/>
      <c r="BC3" s="63"/>
      <c r="BD3" s="64" t="s">
        <v>159</v>
      </c>
      <c r="BE3" s="47"/>
      <c r="BF3" s="64" t="s">
        <v>167</v>
      </c>
      <c r="BG3" s="64" t="s">
        <v>167</v>
      </c>
      <c r="BH3" s="64" t="s">
        <v>167</v>
      </c>
      <c r="BI3" s="64"/>
      <c r="BJ3" s="64"/>
      <c r="BK3" s="47"/>
      <c r="BL3" s="64" t="s">
        <v>151</v>
      </c>
      <c r="BM3" s="64" t="s">
        <v>152</v>
      </c>
      <c r="BN3" s="64" t="s">
        <v>153</v>
      </c>
      <c r="BO3" s="64" t="s">
        <v>154</v>
      </c>
      <c r="BP3" s="64" t="s">
        <v>167</v>
      </c>
      <c r="BQ3" s="64" t="s">
        <v>156</v>
      </c>
      <c r="BR3" s="64" t="s">
        <v>167</v>
      </c>
      <c r="BS3" s="64" t="s">
        <v>158</v>
      </c>
      <c r="BT3" s="64" t="s">
        <v>159</v>
      </c>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"[GTM] Baja Verapaz"</v>
      </c>
      <c r="CU3" s="70" t="str">
        <f>CHAR(34)&amp;"rgn_"&amp;R3&amp;CHAR(34)</f>
        <v>"rgn_North America"</v>
      </c>
      <c r="CV3" s="48" t="str">
        <f>CHAR(34)&amp;D3&amp;CHAR(34)</f>
        <v>"https://upload.wikimedia.org/wikipedia/commons/3/3a/Flag_of_Baja_Verapaz%2C_Guatemala.png"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"lets11",</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"with_z",</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
      </c>
      <c r="EE3" s="48" t="str">
        <f>IF(X3="y",CHAR(34)&amp;X$1&amp;CHAR(34)&amp;",","")</f>
        <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"Department"</v>
      </c>
      <c r="GS3" s="48" t="str">
        <f>SUBSTITUTE("["&amp;_xlfn.CONCAT(CW3:GN3)&amp;"]",",]","]")</f>
        <v>["5+Colo","words2","lets11","startB","with_v","with_z","NoBand","Animal","Unequa","Center","NO_YEL","myrWHI","NoStar"]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
      </c>
      <c r="GY3" s="48" t="str">
        <f>IF(BQ3&lt;&gt;"",CHAR(34)&amp;"cl_"&amp;BQ3&amp;CHAR(34)&amp;",","")</f>
        <v>"cl_ORA",</v>
      </c>
      <c r="GZ3" s="48" t="str">
        <f>IF(BR3&lt;&gt;"",CHAR(34)&amp;"cl_"&amp;BR3&amp;CHAR(34)&amp;",","")</f>
        <v/>
      </c>
      <c r="HA3" s="48" t="str">
        <f>IF(BS3&lt;&gt;"",CHAR(34)&amp;"cl_"&amp;BS3&amp;CHAR(34)&amp;",","")</f>
        <v>"cl_PUR",</v>
      </c>
      <c r="HB3" s="48" t="str">
        <f>IF(BT3&lt;&gt;"",CHAR(34)&amp;"cl_"&amp;BT3&amp;CHAR(34)&amp;",","")</f>
        <v>"cl_WHI",</v>
      </c>
      <c r="HC3" s="48" t="str">
        <f>SUBSTITUTE("["&amp;_xlfn.CONCAT(GT3:HB3)&amp;"]",",]","]")</f>
        <v>["cl_BLA","cl_BLU","cl_GRE","cl_RED","cl_ORA","cl_PUR","cl_WHI"]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{couname:"[GTM] Baja Verapaz",year:"???",region:"rgn_North America",Colors:["cl_BLA","cl_BLU","cl_GRE","cl_RED","cl_ORA","cl_PUR","cl_WHI"],Items:["5+Colo","words2","lets11","startB","with_v","with_z","NoBand","Animal","Unequa","Center","NO_YEL","myrWHI","NoStar"],Flag:"https://upload.wikimedia.org/wikipedia/commons/3/3a/Flag_of_Baja_Verapaz%2C_Guatemala.png",HDFlag:"https://upload.wikimedia.org/wikipedia/commons/3/3a/Flag_of_Baja_Verapaz%2C_Guatemala.png",type:"Department", describe: "\nTwo multicolor birds intertwined in the center of a white field.", isnew:".", links: "https://en.m.wikipedia.org/wiki/Baja_Verapaz_Department"},</v>
      </c>
      <c r="HG3" s="73" t="str">
        <f>"{couname:"&amp;CT3&amp;(IF(HK3&lt;&gt;"",",subtype:"&amp;CHAR(34)&amp;HK3&amp;CHAR(34),""))&amp;",year:"&amp;HJ3&amp;",region:"&amp;CU3&amp;",Colors:"&amp;HC3&amp;",Items:"&amp;GS3&amp;",Flag:"&amp;CV3&amp;",HDFlag:"&amp;CHAR(34)&amp;E3&amp;CHAR(34)&amp;",type:"&amp;GP3&amp;", describe: "&amp;HI3&amp;", links: "&amp;HL3&amp;"},"</f>
        <v>{couname:"[GTM] Baja Verapaz",year:"???",region:"rgn_North America",Colors:["cl_BLA","cl_BLU","cl_GRE","cl_RED","cl_ORA","cl_PUR","cl_WHI"],Items:["5+Colo","words2","lets11","startB","with_v","with_z","NoBand","Animal","Unequa","Center","NO_YEL","myrWHI","NoStar"],Flag:"https://upload.wikimedia.org/wikipedia/commons/3/3a/Flag_of_Baja_Verapaz%2C_Guatemala.png",HDFlag:"https://upload.wikimedia.org/wikipedia/commons/3/3a/Flag_of_Baja_Verapaz%2C_Guatemala.png",type:"Department", describe: "\nTwo multicolor birds intertwined in the center of a white field.", links: "https://en.m.wikipedia.org/wiki/Baja_Verapaz_Department"},</v>
      </c>
      <c r="HH3" s="48" t="str">
        <f>IF(P3&lt;&gt;"",CHAR(34)&amp;"\n"&amp;P3&amp;CHAR(34),CHAR(34)&amp;CHAR(34))</f>
        <v>"\nTwo multicolor birds intertwined in the center of a white field."</v>
      </c>
      <c r="HI3" s="48" t="str">
        <f>IF(J3=0,CHAR(34)&amp;CHAR(34),HH3)</f>
        <v>"\nTwo multicolor birds intertwined in the center of a white field."</v>
      </c>
      <c r="HJ3" s="48" t="str">
        <f>CHAR(34)&amp;O3&amp;CHAR(34)</f>
        <v>"???"</v>
      </c>
      <c r="HL3" s="48" t="str">
        <f>CHAR(34)&amp;I3&amp;CHAR(34)</f>
        <v>"https://en.m.wikipedia.org/wiki/Baja_Verapaz_Department"</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{"couname":"[GTM] Baja Verapaz","year":"???","region":"rgn_North America","Colors":["cl_BLA","cl_BLU","cl_GRE","cl_RED","cl_ORA","cl_PUR","cl_WHI"],"Items":["5+Colo","words2","lets11","startB","with_v","with_z","NoBand","Animal","Unequa","Center","NO_YEL","myrWHI","NoStar"],"Flag":"https://upload.wikimedia.org/wikipedia/commons/3/3a/Flag_of_Baja_Verapaz%2C_Guatemala.png","HDFlag":"https://upload.wikimedia.org/wikipedia/commons/3/3a/Flag_of_Baja_Verapaz%2C_Guatemala.png","type":"Department", "describe": "\nTwo multicolor birds intertwined in the center of a white field.", "isnew": ".", "links": "https://en.m.wikipedia.org/wiki/Baja_Verapaz_Department"},</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{"couname":"[GTM] Baja Verapaz","year":"???","region":"rgn_North America","Colors":["cl_BLA","cl_BLU","cl_GRE","cl_RED","cl_ORA","cl_PUR","cl_WHI"],"Items":["5+Colo","words2","lets11","startB","with_v","with_z","NoBand","Animal","Unequa","Center","NO_YEL","myrWHI","NoStar"],"Flag":"https://upload.wikimedia.org/wikipedia/commons/3/3a/Flag_of_Baja_Verapaz%2C_Guatemala.png","HDFlag":"https://upload.wikimedia.org/wikipedia/commons/3/3a/Flag_of_Baja_Verapaz%2C_Guatemala.png","type":"Department", "describe": "\nTwo multicolor birds intertwined in the center of a white field.", "isnew": ".", "links": "https://en.m.wikipedia.org/wiki/Baja_Verapaz_Department"},</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http://mkweb.bcgsc.ca/color-summarizer/?url=https://upload.wikimedia.org/wikipedia/commons/3/3a/Flag_of_Baja_Verapaz%2C_Guatemala.png&amp;precision=low&amp;num_clusters=7&amp;text=1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
      </c>
      <c r="IT3" s="48" t="str">
        <f>IF(HU3&lt;&gt;"",CHAR(34)&amp;"orange"&amp;CHAR(34),"")</f>
        <v>"orange"</v>
      </c>
      <c r="IU3" s="48" t="str">
        <f>IF(HV3&lt;&gt;"",CHAR(34)&amp;"brown"&amp;CHAR(34),"")</f>
        <v/>
      </c>
      <c r="IV3" s="48" t="str">
        <f>IF(HW3&lt;&gt;"",CHAR(34)&amp;"purple"&amp;CHAR(34),"")</f>
        <v>"purple"</v>
      </c>
      <c r="IW3" s="48" t="str">
        <f>IF(HX3&lt;&gt;"",CHAR(34)&amp;"white"&amp;CHAR(34),"")</f>
        <v>"white"</v>
      </c>
      <c r="IX3" s="48" t="str">
        <f>"{"&amp;CHAR(34)&amp;"url"&amp;CHAR(34)&amp;":"&amp;CHAR(34)&amp;IN3&amp;CHAR(34)&amp;","&amp;CHAR(34)&amp;"name"&amp;CHAR(34)&amp;":"&amp;CHAR(34)&amp;A3&amp;CHAR(34)&amp;"},"</f>
        <v>{"url":"http://mkweb.bcgsc.ca/color-summarizer/?url=https://upload.wikimedia.org/wikipedia/commons/3/3a/Flag_of_Baja_Verapaz%2C_Guatemala.png&amp;precision=low&amp;num_clusters=7&amp;text=1","name":"[GTM] Baja Verapaz"},</v>
      </c>
      <c r="IY3" s="48">
        <v>1503</v>
      </c>
    </row>
    <row r="4" spans="1:259" s="48" customFormat="1" ht="38.4" customHeight="1" thickBot="1" x14ac:dyDescent="0.35">
      <c r="A4" s="79" t="s">
        <v>1497</v>
      </c>
      <c r="B4" s="40" t="e" vm="72">
        <v>#VALUE!</v>
      </c>
      <c r="C4" s="41">
        <v>2</v>
      </c>
      <c r="D4" s="42" t="s">
        <v>1498</v>
      </c>
      <c r="E4" s="43" t="s">
        <v>1499</v>
      </c>
      <c r="F4" s="44" t="s">
        <v>163</v>
      </c>
      <c r="G4" s="45">
        <f>COUNTIF($A$1:$A$8355,A4)</f>
        <v>1</v>
      </c>
      <c r="H4" s="46"/>
      <c r="I4" s="47" t="s">
        <v>1500</v>
      </c>
      <c r="J4" s="48" t="str">
        <f>""</f>
        <v/>
      </c>
      <c r="K4" s="49"/>
      <c r="L4" s="50"/>
      <c r="M4" s="50"/>
      <c r="N4" s="51" t="s">
        <v>231</v>
      </c>
      <c r="O4" s="52" t="s">
        <v>176</v>
      </c>
      <c r="P4" s="53" t="s">
        <v>1501</v>
      </c>
      <c r="Q4" s="54">
        <v>2</v>
      </c>
      <c r="R4" s="55" t="s">
        <v>231</v>
      </c>
      <c r="S4" s="56">
        <v>17</v>
      </c>
      <c r="T4" s="57" t="s">
        <v>164</v>
      </c>
      <c r="U4" s="58" t="s">
        <v>165</v>
      </c>
      <c r="V4" s="58" t="s">
        <v>165</v>
      </c>
      <c r="W4" s="58" t="s">
        <v>165</v>
      </c>
      <c r="X4" s="58" t="s">
        <v>164</v>
      </c>
      <c r="Y4" s="58" t="s">
        <v>165</v>
      </c>
      <c r="Z4" s="58" t="s">
        <v>164</v>
      </c>
      <c r="AA4" s="58" t="s">
        <v>165</v>
      </c>
      <c r="AB4" s="58" t="s">
        <v>164</v>
      </c>
      <c r="AC4" s="58" t="s">
        <v>165</v>
      </c>
      <c r="AD4" s="58" t="s">
        <v>164</v>
      </c>
      <c r="AE4" s="58" t="s">
        <v>164</v>
      </c>
      <c r="AF4" s="59" t="s">
        <v>164</v>
      </c>
      <c r="AG4" s="59" t="s">
        <v>165</v>
      </c>
      <c r="AH4" s="59" t="s">
        <v>164</v>
      </c>
      <c r="AI4" s="59" t="s">
        <v>165</v>
      </c>
      <c r="AJ4" s="59" t="s">
        <v>164</v>
      </c>
      <c r="AK4" s="59" t="s">
        <v>164</v>
      </c>
      <c r="AL4" s="59" t="s">
        <v>164</v>
      </c>
      <c r="AM4" s="59" t="s">
        <v>165</v>
      </c>
      <c r="AN4" s="59" t="s">
        <v>165</v>
      </c>
      <c r="AO4" s="59" t="s">
        <v>164</v>
      </c>
      <c r="AP4" s="59" t="s">
        <v>164</v>
      </c>
      <c r="AQ4" s="59" t="s">
        <v>164</v>
      </c>
      <c r="AR4" s="59" t="s">
        <v>164</v>
      </c>
      <c r="AS4" s="59" t="s">
        <v>164</v>
      </c>
      <c r="AT4" s="60">
        <v>0</v>
      </c>
      <c r="AU4" s="59" t="s">
        <v>1172</v>
      </c>
      <c r="AV4" s="59" t="str">
        <f>IF(LEFT(A4,1)="[",LEFT(A4,5)&amp;AU4&amp;A4,"")</f>
        <v>[GTM]Department[GTM] Guatemala Department</v>
      </c>
      <c r="AW4" s="59" t="str">
        <f>C4&amp;H4&amp;A4</f>
        <v>2[GTM] Guatemala Department</v>
      </c>
      <c r="AX4" s="61"/>
      <c r="AY4" s="61"/>
      <c r="AZ4" s="62" t="s">
        <v>167</v>
      </c>
      <c r="BA4" s="62" t="s">
        <v>167</v>
      </c>
      <c r="BB4" s="62"/>
      <c r="BC4" s="63"/>
      <c r="BD4" s="64" t="s">
        <v>154</v>
      </c>
      <c r="BE4" s="47"/>
      <c r="BF4" s="64" t="s">
        <v>154</v>
      </c>
      <c r="BG4" s="64" t="s">
        <v>154</v>
      </c>
      <c r="BH4" s="64" t="s">
        <v>154</v>
      </c>
      <c r="BI4" s="64"/>
      <c r="BJ4" s="64"/>
      <c r="BK4" s="47"/>
      <c r="BL4" s="64" t="s">
        <v>151</v>
      </c>
      <c r="BM4" s="64" t="s">
        <v>152</v>
      </c>
      <c r="BN4" s="64" t="s">
        <v>153</v>
      </c>
      <c r="BO4" s="64" t="s">
        <v>154</v>
      </c>
      <c r="BP4" s="64" t="s">
        <v>155</v>
      </c>
      <c r="BQ4" s="64" t="s">
        <v>156</v>
      </c>
      <c r="BR4" s="64" t="s">
        <v>157</v>
      </c>
      <c r="BS4" s="64" t="s">
        <v>167</v>
      </c>
      <c r="BT4" s="64" t="s">
        <v>159</v>
      </c>
      <c r="BU4" s="65" t="s">
        <v>164</v>
      </c>
      <c r="BV4" s="66"/>
      <c r="BW4" s="66">
        <v>0</v>
      </c>
      <c r="BX4" s="47"/>
      <c r="CB4" s="6"/>
      <c r="CC4" s="6"/>
      <c r="CD4" s="67">
        <v>0</v>
      </c>
      <c r="CE4" s="67">
        <v>0</v>
      </c>
      <c r="CF4" s="67" t="e">
        <v>#REF!</v>
      </c>
      <c r="CG4" s="68" cm="1">
        <f t="array" ref="CG4">SUMPRODUCT(--(LEN(TRIM(BL4:BT4))&gt;0))</f>
        <v>8</v>
      </c>
      <c r="CH4" s="59" t="str">
        <f>IF(CG4=2,"y","n")</f>
        <v>n</v>
      </c>
      <c r="CI4" s="59" t="str">
        <f>IF(CG4=3,"y","n")</f>
        <v>n</v>
      </c>
      <c r="CJ4" s="59" t="str">
        <f>IF(CG4=4,"y","n")</f>
        <v>n</v>
      </c>
      <c r="CK4" s="59" t="str">
        <f>IF(CG4&gt;4,"y","n")</f>
        <v>y</v>
      </c>
      <c r="CL4" s="59" t="str">
        <f>IF(S4=0,"y","n")</f>
        <v>n</v>
      </c>
      <c r="CM4" s="59" t="str">
        <f>IF(S4=2,"y","n")</f>
        <v>n</v>
      </c>
      <c r="CN4" s="59" t="str">
        <f>IF(S4=3,"y","n")</f>
        <v>n</v>
      </c>
      <c r="CO4" s="59" t="str">
        <f>IF(S4&gt;=4,"y","n")</f>
        <v>y</v>
      </c>
      <c r="CP4" s="59" t="str">
        <f>IF(AT4=0,"y","n")</f>
        <v>y</v>
      </c>
      <c r="CQ4" s="59" t="str">
        <f>IF(AT4=1,"y","n")</f>
        <v>n</v>
      </c>
      <c r="CR4" s="59" t="str">
        <f>IF(AT4=2,"y","n")</f>
        <v>n</v>
      </c>
      <c r="CS4" s="59" t="str">
        <f>IF(AT4&gt;=3,"y","n")</f>
        <v>n</v>
      </c>
      <c r="CT4" s="69" t="str">
        <f>CHAR(34)&amp;A4&amp;CHAR(34)</f>
        <v>"[GTM] Guatemala Department"</v>
      </c>
      <c r="CU4" s="70" t="str">
        <f>CHAR(34)&amp;"rgn_"&amp;R4&amp;CHAR(34)</f>
        <v>"rgn_North America"</v>
      </c>
      <c r="CV4" s="48" t="str">
        <f>CHAR(34)&amp;D4&amp;CHAR(34)</f>
        <v>"https://upload.wikimedia.org/wikipedia/commons/thumb/4/47/Bandera_del_Departamento_Guatemala.svg/640px-Bandera_del_Departamento_Guatemala.svg.png"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"lets19",</v>
      </c>
      <c r="DE4" s="48" t="str">
        <f>CHAR(34)&amp;"start"&amp;IFERROR(LEFT(SUBSTITUTE(A4,"["&amp;MID(A4,FIND("[",A4)+1,FIND("]",A4)-FIND("[",A4)-1)&amp;"] ",""),1),LEFT(A4,1))&amp;CHAR(34)&amp;","</f>
        <v>"startG",</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
      </c>
      <c r="DX4" s="48" t="str">
        <f>IF(CM4="y",CHAR(34)&amp;CM$1&amp;CHAR(34)&amp;",","")</f>
        <v/>
      </c>
      <c r="DY4" s="48" t="str">
        <f>IF(CN4="y",CHAR(34)&amp;CN$1&amp;CHAR(34)&amp;",","")</f>
        <v/>
      </c>
      <c r="DZ4" s="48" t="str">
        <f>IF(CO4="y",CHAR(34)&amp;CO$1&amp;CHAR(34)&amp;",","")</f>
        <v>"4+Band",</v>
      </c>
      <c r="EA4" s="48" t="str">
        <f>IF(T4="y",CHAR(34)&amp;T$1&amp;CHAR(34)&amp;",","")</f>
        <v/>
      </c>
      <c r="EB4" s="48" t="str">
        <f>IF(U4="y",CHAR(34)&amp;U$1&amp;CHAR(34)&amp;",","")</f>
        <v>"Crosse",</v>
      </c>
      <c r="EC4" s="48" t="str">
        <f>IF(V4="y",CHAR(34)&amp;V$1&amp;CHAR(34)&amp;",","")</f>
        <v>"Horizo",</v>
      </c>
      <c r="ED4" s="48" t="str">
        <f>IF(W4="y",CHAR(34)&amp;W$1&amp;CHAR(34)&amp;",","")</f>
        <v>"Vertic",</v>
      </c>
      <c r="EE4" s="48" t="str">
        <f>IF(X4="y",CHAR(34)&amp;X$1&amp;CHAR(34)&amp;",","")</f>
        <v/>
      </c>
      <c r="EF4" s="48" t="str">
        <f>IF(AND(Y4&lt;&gt;"n",Y4&lt;&gt;""),CHAR(34)&amp;Y$1&amp;CHAR(34)&amp;",","")</f>
        <v>"Animal",</v>
      </c>
      <c r="EG4" s="48" t="str">
        <f>IF(Z4="y",CHAR(34)&amp;Z$1&amp;CHAR(34)&amp;",","")</f>
        <v/>
      </c>
      <c r="EH4" s="48" t="str">
        <f>IF(AA4="y",CHAR(34)&amp;AA$1&amp;CHAR(34)&amp;",","")</f>
        <v>"Plants",</v>
      </c>
      <c r="EI4" s="48" t="str">
        <f>IF(AB4="y",CHAR(34)&amp;AB$1&amp;CHAR(34)&amp;",","")</f>
        <v/>
      </c>
      <c r="EJ4" s="48" t="str">
        <f>IF(AC4="y",CHAR(34)&amp;AC$1&amp;CHAR(34)&amp;",","")</f>
        <v>"Weapon",</v>
      </c>
      <c r="EK4" s="48" t="str">
        <f>IF(AD4="y",CHAR(34)&amp;AD$1&amp;CHAR(34)&amp;",","")</f>
        <v/>
      </c>
      <c r="EL4" s="48" t="str">
        <f>IF(AE4="y",CHAR(34)&amp;AE$1&amp;CHAR(34)&amp;",","")</f>
        <v/>
      </c>
      <c r="EM4" s="48" t="str">
        <f>IF(AF4="y",CHAR(34)&amp;AF$1&amp;CHAR(34)&amp;",","")</f>
        <v/>
      </c>
      <c r="EN4" s="48" t="str">
        <f>IF(AG4="y",CHAR(34)&amp;AG$1&amp;CHAR(34)&amp;",","")</f>
        <v>"Unequa",</v>
      </c>
      <c r="EO4" s="48" t="str">
        <f>IF(AH4="y",CHAR(34)&amp;AH$1&amp;CHAR(34)&amp;",","")</f>
        <v/>
      </c>
      <c r="EP4" s="48" t="str">
        <f>IF(AI4="y",CHAR(34)&amp;AI$1&amp;CHAR(34)&amp;",","")</f>
        <v>"Canton",</v>
      </c>
      <c r="EQ4" s="48" t="str">
        <f>IF(AJ4="y",CHAR(34)&amp;AJ$1&amp;CHAR(34)&amp;",","")</f>
        <v/>
      </c>
      <c r="ER4" s="48" t="str">
        <f>IF(AK4="y",CHAR(34)&amp;AK$1&amp;CHAR(34)&amp;",","")</f>
        <v/>
      </c>
      <c r="ES4" s="48" t="str">
        <f>IF(AL4="y",CHAR(34)&amp;AL$1&amp;CHAR(34)&amp;",","")</f>
        <v/>
      </c>
      <c r="ET4" s="48" t="str">
        <f>IF(AM4="y",CHAR(34)&amp;AM$1&amp;CHAR(34)&amp;",","")</f>
        <v>"Geogrh",</v>
      </c>
      <c r="EU4" s="48" t="str">
        <f>IF(AN4="y",CHAR(34)&amp;AN$1&amp;CHAR(34)&amp;",","")</f>
        <v>"Humans",</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"001RED",</v>
      </c>
      <c r="FR4" s="48" t="str">
        <f>IF(LEN(BG4)=3,CHAR(34)&amp;"002"&amp;BG4&amp;CHAR(34)&amp;",","")</f>
        <v>"002RED",</v>
      </c>
      <c r="FS4" s="48" t="str">
        <f>IF(LEN(BH4)=3,CHAR(34)&amp;"003"&amp;BH4&amp;CHAR(34)&amp;",","")</f>
        <v>"003RED",</v>
      </c>
      <c r="FT4" s="48" t="str">
        <f>CHAR(34)&amp;"myr"&amp;BD4&amp;CHAR(34)&amp;","</f>
        <v>"myrRED",</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"Department"</v>
      </c>
      <c r="GS4" s="48" t="str">
        <f>SUBSTITUTE("["&amp;_xlfn.CONCAT(CW4:GN4)&amp;"]",",]","]")</f>
        <v>["5+Colo","words2","lets19","startG","4+Band","Crosse","Horizo","Vertic","Animal","Plants","Weapon","Unequa","Canton","Geogrh","Humans","001RED","002RED","003RED","myrRED","NoStar"]</v>
      </c>
      <c r="GT4" s="48" t="str">
        <f>IF(BL4&lt;&gt;"",CHAR(34)&amp;"cl_"&amp;BL4&amp;CHAR(34)&amp;",","")</f>
        <v>"cl_BLA",</v>
      </c>
      <c r="GU4" s="48" t="str">
        <f>IF(BM4&lt;&gt;"",CHAR(34)&amp;"cl_"&amp;BM4&amp;CHAR(34)&amp;",","")</f>
        <v>"cl_BLU",</v>
      </c>
      <c r="GV4" s="48" t="str">
        <f>IF(BN4&lt;&gt;"",CHAR(34)&amp;"cl_"&amp;BN4&amp;CHAR(34)&amp;",","")</f>
        <v>"cl_GRE",</v>
      </c>
      <c r="GW4" s="48" t="str">
        <f>IF(BO4&lt;&gt;"",CHAR(34)&amp;"cl_"&amp;BO4&amp;CHAR(34)&amp;",","")</f>
        <v>"cl_RED",</v>
      </c>
      <c r="GX4" s="48" t="str">
        <f>IF(BP4&lt;&gt;"",CHAR(34)&amp;"cl_"&amp;BP4&amp;CHAR(34)&amp;",","")</f>
        <v>"cl_YEL",</v>
      </c>
      <c r="GY4" s="48" t="str">
        <f>IF(BQ4&lt;&gt;"",CHAR(34)&amp;"cl_"&amp;BQ4&amp;CHAR(34)&amp;",","")</f>
        <v>"cl_ORA",</v>
      </c>
      <c r="GZ4" s="48" t="str">
        <f>IF(BR4&lt;&gt;"",CHAR(34)&amp;"cl_"&amp;BR4&amp;CHAR(34)&amp;",","")</f>
        <v>"cl_BRO",</v>
      </c>
      <c r="HA4" s="48" t="str">
        <f>IF(BS4&lt;&gt;"",CHAR(34)&amp;"cl_"&amp;BS4&amp;CHAR(34)&amp;",","")</f>
        <v/>
      </c>
      <c r="HB4" s="48" t="str">
        <f>IF(BT4&lt;&gt;"",CHAR(34)&amp;"cl_"&amp;BT4&amp;CHAR(34)&amp;",","")</f>
        <v>"cl_WHI",</v>
      </c>
      <c r="HC4" s="48" t="str">
        <f>SUBSTITUTE("["&amp;_xlfn.CONCAT(GT4:HB4)&amp;"]",",]","]")</f>
        <v>["cl_BLA","cl_BLU","cl_GRE","cl_RED","cl_YEL","cl_ORA","cl_BRO","cl_WHI"]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{couname:"[GTM] Guatemala Department",year:"???",region:"rgn_North America",Colors:["cl_BLA","cl_BLU","cl_GRE","cl_RED","cl_YEL","cl_ORA","cl_BRO","cl_WHI"],Items:["5+Colo","words2","lets19","startG","4+Band","Crosse","Horizo","Vertic","Animal","Plants","Weapon","Unequa","Canton","Geogrh","Humans","001RED","002RED","003RED","myrRED","NoStar"],Flag:"https://upload.wikimedia.org/wikipedia/commons/thumb/4/47/Bandera_del_Departamento_Guatemala.svg/640px-Bandera_del_Departamento_Guatemala.svg.png",HDFlag:"https://upload.wikimedia.org/wikipedia/commons/thumb/4/47/Bandera_del_Departamento_Guatemala.svg/1280px-Bandera_del_Departamento_Guatemala.svg.png",type:"Department", describe: "\nThe coat of arms in the canton on a white field. The rest of the flag is 17 horizontal bands alternating red and blue.", isnew:".", links: "https://en.m.wikipedia.org/wiki/Guatemala_Department"},</v>
      </c>
      <c r="HG4" s="73" t="str">
        <f>"{couname:"&amp;CT4&amp;(IF(HK4&lt;&gt;"",",subtype:"&amp;CHAR(34)&amp;HK4&amp;CHAR(34),""))&amp;",year:"&amp;HJ4&amp;",region:"&amp;CU4&amp;",Colors:"&amp;HC4&amp;",Items:"&amp;GS4&amp;",Flag:"&amp;CV4&amp;",HDFlag:"&amp;CHAR(34)&amp;E4&amp;CHAR(34)&amp;",type:"&amp;GP4&amp;", describe: "&amp;HI4&amp;", links: "&amp;HL4&amp;"},"</f>
        <v>{couname:"[GTM] Guatemala Department",year:"???",region:"rgn_North America",Colors:["cl_BLA","cl_BLU","cl_GRE","cl_RED","cl_YEL","cl_ORA","cl_BRO","cl_WHI"],Items:["5+Colo","words2","lets19","startG","4+Band","Crosse","Horizo","Vertic","Animal","Plants","Weapon","Unequa","Canton","Geogrh","Humans","001RED","002RED","003RED","myrRED","NoStar"],Flag:"https://upload.wikimedia.org/wikipedia/commons/thumb/4/47/Bandera_del_Departamento_Guatemala.svg/640px-Bandera_del_Departamento_Guatemala.svg.png",HDFlag:"https://upload.wikimedia.org/wikipedia/commons/thumb/4/47/Bandera_del_Departamento_Guatemala.svg/1280px-Bandera_del_Departamento_Guatemala.svg.png",type:"Department", describe: "\nThe coat of arms in the canton on a white field. The rest of the flag is 17 horizontal bands alternating red and blue.", links: "https://en.m.wikipedia.org/wiki/Guatemala_Department"},</v>
      </c>
      <c r="HH4" s="48" t="str">
        <f>IF(P4&lt;&gt;"",CHAR(34)&amp;"\n"&amp;P4&amp;CHAR(34),CHAR(34)&amp;CHAR(34))</f>
        <v>"\nThe coat of arms in the canton on a white field. The rest of the flag is 17 horizontal bands alternating red and blue."</v>
      </c>
      <c r="HI4" s="48" t="str">
        <f>IF(J4=0,CHAR(34)&amp;CHAR(34),HH4)</f>
        <v>"\nThe coat of arms in the canton on a white field. The rest of the flag is 17 horizontal bands alternating red and blue."</v>
      </c>
      <c r="HJ4" s="48" t="str">
        <f>CHAR(34)&amp;O4&amp;CHAR(34)</f>
        <v>"???"</v>
      </c>
      <c r="HL4" s="48" t="str">
        <f>CHAR(34)&amp;I4&amp;CHAR(34)</f>
        <v>"https://en.m.wikipedia.org/wiki/Guatemala_Department"</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{"couname":"[GTM] Guatemala Department","year":"???","region":"rgn_North America","Colors":["cl_BLA","cl_BLU","cl_GRE","cl_RED","cl_YEL","cl_ORA","cl_BRO","cl_WHI"],"Items":["5+Colo","words2","lets19","startG","4+Band","Crosse","Horizo","Vertic","Animal","Plants","Weapon","Unequa","Canton","Geogrh","Humans","001RED","002RED","003RED","myrRED","NoStar"],"Flag":"https://upload.wikimedia.org/wikipedia/commons/thumb/4/47/Bandera_del_Departamento_Guatemala.svg/640px-Bandera_del_Departamento_Guatemala.svg.png","HDFlag":"https://upload.wikimedia.org/wikipedia/commons/thumb/4/47/Bandera_del_Departamento_Guatemala.svg/1280px-Bandera_del_Departamento_Guatemala.svg.png","type":"Department", "describe": "\nThe coat of arms in the canton on a white field. The rest of the flag is 17 horizontal bands alternating red and blue.", "isnew": ".", "links": "https://en.m.wikipedia.org/wiki/Guatemala_Department"},</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{"couname":"[GTM] Guatemala Department","year":"???","region":"rgn_North America","Colors":["cl_BLA","cl_BLU","cl_GRE","cl_RED","cl_YEL","cl_ORA","cl_BRO","cl_WHI"],"Items":["5+Colo","words2","lets19","startG","4+Band","Crosse","Horizo","Vertic","Animal","Plants","Weapon","Unequa","Canton","Geogrh","Humans","001RED","002RED","003RED","myrRED","NoStar"],"Flag":"https://upload.wikimedia.org/wikipedia/commons/thumb/4/47/Bandera_del_Departamento_Guatemala.svg/640px-Bandera_del_Departamento_Guatemala.svg.png","HDFlag":"https://upload.wikimedia.org/wikipedia/commons/thumb/4/47/Bandera_del_Departamento_Guatemala.svg/1280px-Bandera_del_Departamento_Guatemala.svg.png","type":"Department", "describe": "\nThe coat of arms in the canton on a white field. The rest of the flag is 17 horizontal bands alternating red and blue.", "isnew": ".", "links": "https://en.m.wikipedia.org/wiki/Guatemala_Department"},</v>
      </c>
      <c r="HO4" s="75">
        <v>45644</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ORA</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-8</v>
      </c>
      <c r="IN4" s="78" t="str">
        <f>"http://mkweb.bcgsc.ca/color-summarizer/?url="&amp;D4&amp;"&amp;precision=low&amp;num_clusters="&amp;CG4&amp;"&amp;text=1"</f>
        <v>http://mkweb.bcgsc.ca/color-summarizer/?url=https://upload.wikimedia.org/wikipedia/commons/thumb/4/47/Bandera_del_Departamento_Guatemala.svg/640px-Bandera_del_Departamento_Guatemala.svg.png&amp;precision=low&amp;num_clusters=8&amp;text=1</v>
      </c>
      <c r="IO4" s="48" t="str">
        <f>IF(HP4&lt;&gt;"",CHAR(34)&amp;"black"&amp;CHAR(34),"")</f>
        <v>"black"</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"orange"</v>
      </c>
      <c r="IU4" s="48" t="str">
        <f>IF(HV4&lt;&gt;"",CHAR(34)&amp;"brown"&amp;CHAR(34),"")</f>
        <v>"brown"</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{"url":"http://mkweb.bcgsc.ca/color-summarizer/?url=https://upload.wikimedia.org/wikipedia/commons/thumb/4/47/Bandera_del_Departamento_Guatemala.svg/640px-Bandera_del_Departamento_Guatemala.svg.png&amp;precision=low&amp;num_clusters=8&amp;text=1","name":"[GTM] Guatemala Department"},</v>
      </c>
      <c r="IY4" s="48">
        <v>1503</v>
      </c>
    </row>
    <row r="5" spans="1:259" s="48" customFormat="1" ht="38.4" customHeight="1" thickBot="1" x14ac:dyDescent="0.35">
      <c r="A5" s="97" t="s">
        <v>1492</v>
      </c>
      <c r="B5" s="40" t="e" vm="73">
        <v>#VALUE!</v>
      </c>
      <c r="C5" s="41">
        <v>3</v>
      </c>
      <c r="D5" s="42" t="s">
        <v>1493</v>
      </c>
      <c r="E5" s="43" t="s">
        <v>1494</v>
      </c>
      <c r="F5" s="44" t="s">
        <v>163</v>
      </c>
      <c r="G5" s="45">
        <f>COUNTIF($A$1:$A$8355,A5)</f>
        <v>1</v>
      </c>
      <c r="H5" s="46" t="s">
        <v>1497</v>
      </c>
      <c r="I5" s="47" t="s">
        <v>1495</v>
      </c>
      <c r="J5" s="48" t="str">
        <f>""</f>
        <v/>
      </c>
      <c r="K5" s="49"/>
      <c r="L5" s="50"/>
      <c r="M5" s="50"/>
      <c r="N5" s="51" t="s">
        <v>231</v>
      </c>
      <c r="O5" s="52" t="s">
        <v>176</v>
      </c>
      <c r="P5" s="53" t="s">
        <v>1496</v>
      </c>
      <c r="Q5" s="54">
        <v>2</v>
      </c>
      <c r="R5" s="55" t="s">
        <v>231</v>
      </c>
      <c r="S5" s="56">
        <v>0</v>
      </c>
      <c r="T5" s="57" t="s">
        <v>164</v>
      </c>
      <c r="U5" s="58" t="s">
        <v>165</v>
      </c>
      <c r="V5" s="58" t="s">
        <v>164</v>
      </c>
      <c r="W5" s="58" t="s">
        <v>164</v>
      </c>
      <c r="X5" s="58" t="s">
        <v>164</v>
      </c>
      <c r="Y5" s="58" t="s">
        <v>165</v>
      </c>
      <c r="Z5" s="58" t="s">
        <v>164</v>
      </c>
      <c r="AA5" s="58" t="s">
        <v>165</v>
      </c>
      <c r="AB5" s="58" t="s">
        <v>164</v>
      </c>
      <c r="AC5" s="58" t="s">
        <v>165</v>
      </c>
      <c r="AD5" s="58" t="s">
        <v>164</v>
      </c>
      <c r="AE5" s="58" t="s">
        <v>164</v>
      </c>
      <c r="AF5" s="59" t="s">
        <v>164</v>
      </c>
      <c r="AG5" s="59" t="s">
        <v>165</v>
      </c>
      <c r="AH5" s="59" t="s">
        <v>165</v>
      </c>
      <c r="AI5" s="59" t="s">
        <v>164</v>
      </c>
      <c r="AJ5" s="59" t="s">
        <v>164</v>
      </c>
      <c r="AK5" s="59" t="s">
        <v>164</v>
      </c>
      <c r="AL5" s="59" t="s">
        <v>164</v>
      </c>
      <c r="AM5" s="59" t="s">
        <v>165</v>
      </c>
      <c r="AN5" s="59" t="s">
        <v>165</v>
      </c>
      <c r="AO5" s="59" t="s">
        <v>164</v>
      </c>
      <c r="AP5" s="59" t="s">
        <v>164</v>
      </c>
      <c r="AQ5" s="59" t="s">
        <v>164</v>
      </c>
      <c r="AR5" s="59" t="s">
        <v>164</v>
      </c>
      <c r="AS5" s="59" t="s">
        <v>164</v>
      </c>
      <c r="AT5" s="60">
        <v>0</v>
      </c>
      <c r="AU5" s="59" t="s">
        <v>214</v>
      </c>
      <c r="AV5" s="59" t="str">
        <f>IF(LEFT(A5,1)="[",LEFT(A5,5)&amp;AU5&amp;A5,"")</f>
        <v>[GTM]Capital City[GTM] Guatemala City</v>
      </c>
      <c r="AW5" s="59" t="str">
        <f>C5&amp;H5&amp;A5</f>
        <v>3[GTM] Guatemala Department[GTM] Guatemala City</v>
      </c>
      <c r="AX5" s="61"/>
      <c r="AY5" s="61"/>
      <c r="AZ5" s="62" t="s">
        <v>167</v>
      </c>
      <c r="BA5" s="62" t="s">
        <v>167</v>
      </c>
      <c r="BB5" s="62"/>
      <c r="BC5" s="63"/>
      <c r="BD5" s="64" t="s">
        <v>159</v>
      </c>
      <c r="BE5" s="47"/>
      <c r="BF5" s="64" t="s">
        <v>167</v>
      </c>
      <c r="BG5" s="64" t="s">
        <v>167</v>
      </c>
      <c r="BH5" s="64" t="s">
        <v>167</v>
      </c>
      <c r="BI5" s="64"/>
      <c r="BJ5" s="64"/>
      <c r="BK5" s="47"/>
      <c r="BL5" s="64" t="s">
        <v>151</v>
      </c>
      <c r="BM5" s="64" t="s">
        <v>152</v>
      </c>
      <c r="BN5" s="64" t="s">
        <v>153</v>
      </c>
      <c r="BO5" s="64" t="s">
        <v>154</v>
      </c>
      <c r="BP5" s="64" t="s">
        <v>155</v>
      </c>
      <c r="BQ5" s="64" t="s">
        <v>156</v>
      </c>
      <c r="BR5" s="64" t="s">
        <v>157</v>
      </c>
      <c r="BS5" s="64" t="s">
        <v>167</v>
      </c>
      <c r="BT5" s="64" t="s">
        <v>159</v>
      </c>
      <c r="BU5" s="65"/>
      <c r="BV5" s="66"/>
      <c r="BW5" s="66">
        <v>0</v>
      </c>
      <c r="BX5" s="47"/>
      <c r="CB5" s="6"/>
      <c r="CC5" s="6"/>
      <c r="CD5" s="67">
        <v>0</v>
      </c>
      <c r="CE5" s="67">
        <v>0</v>
      </c>
      <c r="CF5" s="67" t="e">
        <v>#REF!</v>
      </c>
      <c r="CG5" s="68" cm="1">
        <f t="array" ref="CG5">SUMPRODUCT(--(LEN(TRIM(BL5:BT5))&gt;0))</f>
        <v>8</v>
      </c>
      <c r="CH5" s="59" t="str">
        <f>IF(CG5=2,"y","n")</f>
        <v>n</v>
      </c>
      <c r="CI5" s="59" t="str">
        <f>IF(CG5=3,"y","n")</f>
        <v>n</v>
      </c>
      <c r="CJ5" s="59" t="str">
        <f>IF(CG5=4,"y","n")</f>
        <v>n</v>
      </c>
      <c r="CK5" s="59" t="str">
        <f>IF(CG5&gt;4,"y","n")</f>
        <v>y</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"[GTM] Guatemala City"</v>
      </c>
      <c r="CU5" s="70" t="str">
        <f>CHAR(34)&amp;"rgn_"&amp;R5&amp;CHAR(34)</f>
        <v>"rgn_North America"</v>
      </c>
      <c r="CV5" s="48" t="str">
        <f>CHAR(34)&amp;D5&amp;CHAR(34)</f>
        <v>"https://upload.wikimedia.org/wikipedia/commons/thumb/d/d9/Bandera_de_la_Ciudad_de_Guatemala.svg/640px-Bandera_de_la_Ciudad_de_Guatemala.svg.png"</v>
      </c>
      <c r="CW5" s="48" t="str">
        <f>IF(CH5="y",CHAR(34)&amp;CH$1&amp;CHAR(34)&amp;",","")</f>
        <v/>
      </c>
      <c r="CX5" s="48" t="str">
        <f>IF(CI5="y",CHAR(34)&amp;CI$1&amp;CHAR(34)&amp;",","")</f>
        <v/>
      </c>
      <c r="CY5" s="48" t="str">
        <f>IF(CJ5="y",CHAR(34)&amp;CJ$1&amp;CHAR(34)&amp;",","")</f>
        <v/>
      </c>
      <c r="CZ5" s="48" t="str">
        <f>IF(CK5="y",CHAR(34)&amp;CK$1&amp;CHAR(34)&amp;",","")</f>
        <v>"5+Colo",</v>
      </c>
      <c r="DA5" s="48" t="str">
        <f>IF(Q5&gt;1,CHAR(34)&amp;"words2"&amp;CHAR(34)&amp;",","")</f>
        <v>"words2",</v>
      </c>
      <c r="DB5" s="48" t="str">
        <f>IF(Q5&gt;2,CHAR(34)&amp;"words3"&amp;CHAR(34)&amp;",","")</f>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"lets13",</v>
      </c>
      <c r="DE5" s="48" t="str">
        <f>CHAR(34)&amp;"start"&amp;IFERROR(LEFT(SUBSTITUTE(A5,"["&amp;MID(A5,FIND("[",A5)+1,FIND("]",A5)-FIND("[",A5)-1)&amp;"] ",""),1),LEFT(A5,1))&amp;CHAR(34)&amp;","</f>
        <v>"startG",</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"with_y",</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W5" s="48" t="str">
        <f>IF(CL5="y",CHAR(34)&amp;CL$1&amp;CHAR(34)&amp;",","")</f>
        <v>"NoBand",</v>
      </c>
      <c r="DX5" s="48" t="str">
        <f>IF(CM5="y",CHAR(34)&amp;CM$1&amp;CHAR(34)&amp;",","")</f>
        <v/>
      </c>
      <c r="DY5" s="48" t="str">
        <f>IF(CN5="y",CHAR(34)&amp;CN$1&amp;CHAR(34)&amp;",","")</f>
        <v/>
      </c>
      <c r="DZ5" s="48" t="str">
        <f>IF(CO5="y",CHAR(34)&amp;CO$1&amp;CHAR(34)&amp;",","")</f>
        <v/>
      </c>
      <c r="EA5" s="48" t="str">
        <f>IF(T5="y",CHAR(34)&amp;T$1&amp;CHAR(34)&amp;",","")</f>
        <v/>
      </c>
      <c r="EB5" s="48" t="str">
        <f>IF(U5="y",CHAR(34)&amp;U$1&amp;CHAR(34)&amp;",","")</f>
        <v>"Crosse",</v>
      </c>
      <c r="EC5" s="48" t="str">
        <f>IF(V5="y",CHAR(34)&amp;V$1&amp;CHAR(34)&amp;",","")</f>
        <v/>
      </c>
      <c r="ED5" s="48" t="str">
        <f>IF(W5="y",CHAR(34)&amp;W$1&amp;CHAR(34)&amp;",","")</f>
        <v/>
      </c>
      <c r="EE5" s="48" t="str">
        <f>IF(X5="y",CHAR(34)&amp;X$1&amp;CHAR(34)&amp;",","")</f>
        <v/>
      </c>
      <c r="EF5" s="48" t="str">
        <f>IF(AND(Y5&lt;&gt;"n",Y5&lt;&gt;""),CHAR(34)&amp;Y$1&amp;CHAR(34)&amp;",","")</f>
        <v>"Animal",</v>
      </c>
      <c r="EG5" s="48" t="str">
        <f>IF(Z5="y",CHAR(34)&amp;Z$1&amp;CHAR(34)&amp;",","")</f>
        <v/>
      </c>
      <c r="EH5" s="48" t="str">
        <f>IF(AA5="y",CHAR(34)&amp;AA$1&amp;CHAR(34)&amp;",","")</f>
        <v>"Plants",</v>
      </c>
      <c r="EI5" s="48" t="str">
        <f>IF(AB5="y",CHAR(34)&amp;AB$1&amp;CHAR(34)&amp;",","")</f>
        <v/>
      </c>
      <c r="EJ5" s="48" t="str">
        <f>IF(AC5="y",CHAR(34)&amp;AC$1&amp;CHAR(34)&amp;",","")</f>
        <v>"Weapon",</v>
      </c>
      <c r="EK5" s="48" t="str">
        <f>IF(AD5="y",CHAR(34)&amp;AD$1&amp;CHAR(34)&amp;",","")</f>
        <v/>
      </c>
      <c r="EL5" s="48" t="str">
        <f>IF(AE5="y",CHAR(34)&amp;AE$1&amp;CHAR(34)&amp;",","")</f>
        <v/>
      </c>
      <c r="EM5" s="48" t="str">
        <f>IF(AF5="y",CHAR(34)&amp;AF$1&amp;CHAR(34)&amp;",","")</f>
        <v/>
      </c>
      <c r="EN5" s="48" t="str">
        <f>IF(AG5="y",CHAR(34)&amp;AG$1&amp;CHAR(34)&amp;",","")</f>
        <v>"Unequa",</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"Geogrh",</v>
      </c>
      <c r="EU5" s="48" t="str">
        <f>IF(AN5="y",CHAR(34)&amp;AN$1&amp;CHAR(34)&amp;",","")</f>
        <v>"Humans",</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
      </c>
      <c r="FI5" s="48" t="str">
        <f>IF(COUNTIF(BL5:BT5,"YEL")=0,CHAR(34)&amp;"NO_YEL"&amp;CHAR(34)&amp;",", "")</f>
        <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"myrWHI",</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"Capital City"</v>
      </c>
      <c r="GS5" s="48" t="str">
        <f>SUBSTITUTE("["&amp;_xlfn.CONCAT(CW5:GN5)&amp;"]",",]","]")</f>
        <v>["5+Colo","words2","lets13","startG","with_y","NoBand","Crosse","Animal","Plants","Weapon","Unequa","Center","Geogrh","Humans","myrWHI","NoStar"]</v>
      </c>
      <c r="GT5" s="48" t="str">
        <f>IF(BL5&lt;&gt;"",CHAR(34)&amp;"cl_"&amp;BL5&amp;CHAR(34)&amp;",","")</f>
        <v>"cl_BLA",</v>
      </c>
      <c r="GU5" s="48" t="str">
        <f>IF(BM5&lt;&gt;"",CHAR(34)&amp;"cl_"&amp;BM5&amp;CHAR(34)&amp;",","")</f>
        <v>"cl_BLU",</v>
      </c>
      <c r="GV5" s="48" t="str">
        <f>IF(BN5&lt;&gt;"",CHAR(34)&amp;"cl_"&amp;BN5&amp;CHAR(34)&amp;",","")</f>
        <v>"cl_GRE",</v>
      </c>
      <c r="GW5" s="48" t="str">
        <f>IF(BO5&lt;&gt;"",CHAR(34)&amp;"cl_"&amp;BO5&amp;CHAR(34)&amp;",","")</f>
        <v>"cl_RED",</v>
      </c>
      <c r="GX5" s="48" t="str">
        <f>IF(BP5&lt;&gt;"",CHAR(34)&amp;"cl_"&amp;BP5&amp;CHAR(34)&amp;",","")</f>
        <v>"cl_YEL",</v>
      </c>
      <c r="GY5" s="48" t="str">
        <f>IF(BQ5&lt;&gt;"",CHAR(34)&amp;"cl_"&amp;BQ5&amp;CHAR(34)&amp;",","")</f>
        <v>"cl_ORA",</v>
      </c>
      <c r="GZ5" s="48" t="str">
        <f>IF(BR5&lt;&gt;"",CHAR(34)&amp;"cl_"&amp;BR5&amp;CHAR(34)&amp;",","")</f>
        <v>"cl_BRO",</v>
      </c>
      <c r="HA5" s="48" t="str">
        <f>IF(BS5&lt;&gt;"",CHAR(34)&amp;"cl_"&amp;BS5&amp;CHAR(34)&amp;",","")</f>
        <v/>
      </c>
      <c r="HB5" s="48" t="str">
        <f>IF(BT5&lt;&gt;"",CHAR(34)&amp;"cl_"&amp;BT5&amp;CHAR(34)&amp;",","")</f>
        <v>"cl_WHI",</v>
      </c>
      <c r="HC5" s="48" t="str">
        <f>SUBSTITUTE("["&amp;_xlfn.CONCAT(GT5:HB5)&amp;"]",",]","]")</f>
        <v>["cl_BLA","cl_BLU","cl_GRE","cl_RED","cl_YEL","cl_ORA","cl_BRO","cl_WHI"]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{couname:"[GTM] Guatemala City",year:"???",region:"rgn_North America",Colors:["cl_BLA","cl_BLU","cl_GRE","cl_RED","cl_YEL","cl_ORA","cl_BRO","cl_WHI"],Items:["5+Colo","words2","lets13","startG","with_y","NoBand","Crosse","Animal","Plants","Weapon","Unequa","Center","Geogrh","Humans","myrWHI","NoStar"],Flag:"https://upload.wikimedia.org/wikipedia/commons/thumb/d/d9/Bandera_de_la_Ciudad_de_Guatemala.svg/640px-Bandera_de_la_Ciudad_de_Guatemala.svg.png",HDFlag:"https://upload.wikimedia.org/wikipedia/commons/thumb/d/d9/Bandera_de_la_Ciudad_de_Guatemala.svg/1280px-Bandera_de_la_Ciudad_de_Guatemala.svg.png",type:"Capital City", describe: "\nThe city's coat of arms placed in the center of a white field.", isnew:".", links: "https://en.m.wikipedia.org/wiki/Guatemala_City"},</v>
      </c>
      <c r="HG5" s="73" t="str">
        <f>"{couname:"&amp;CT5&amp;(IF(HK5&lt;&gt;"",",subtype:"&amp;CHAR(34)&amp;HK5&amp;CHAR(34),""))&amp;",year:"&amp;HJ5&amp;",region:"&amp;CU5&amp;",Colors:"&amp;HC5&amp;",Items:"&amp;GS5&amp;",Flag:"&amp;CV5&amp;",HDFlag:"&amp;CHAR(34)&amp;E5&amp;CHAR(34)&amp;",type:"&amp;GP5&amp;", describe: "&amp;HI5&amp;", links: "&amp;HL5&amp;"},"</f>
        <v>{couname:"[GTM] Guatemala City",year:"???",region:"rgn_North America",Colors:["cl_BLA","cl_BLU","cl_GRE","cl_RED","cl_YEL","cl_ORA","cl_BRO","cl_WHI"],Items:["5+Colo","words2","lets13","startG","with_y","NoBand","Crosse","Animal","Plants","Weapon","Unequa","Center","Geogrh","Humans","myrWHI","NoStar"],Flag:"https://upload.wikimedia.org/wikipedia/commons/thumb/d/d9/Bandera_de_la_Ciudad_de_Guatemala.svg/640px-Bandera_de_la_Ciudad_de_Guatemala.svg.png",HDFlag:"https://upload.wikimedia.org/wikipedia/commons/thumb/d/d9/Bandera_de_la_Ciudad_de_Guatemala.svg/1280px-Bandera_de_la_Ciudad_de_Guatemala.svg.png",type:"Capital City", describe: "\nThe city's coat of arms placed in the center of a white field.", links: "https://en.m.wikipedia.org/wiki/Guatemala_City"},</v>
      </c>
      <c r="HH5" s="48" t="str">
        <f>IF(P5&lt;&gt;"",CHAR(34)&amp;"\n"&amp;P5&amp;CHAR(34),CHAR(34)&amp;CHAR(34))</f>
        <v>"\nThe city's coat of arms placed in the center of a white field."</v>
      </c>
      <c r="HI5" s="48" t="str">
        <f>IF(J5=0,CHAR(34)&amp;CHAR(34),HH5)</f>
        <v>"\nThe city's coat of arms placed in the center of a white field."</v>
      </c>
      <c r="HJ5" s="48" t="str">
        <f>CHAR(34)&amp;O5&amp;CHAR(34)</f>
        <v>"???"</v>
      </c>
      <c r="HL5" s="48" t="str">
        <f>CHAR(34)&amp;I5&amp;CHAR(34)</f>
        <v>"https://en.m.wikipedia.org/wiki/Guatemala_City"</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{"couname":"[GTM] Guatemala City","subtype":"[GTM] Guatemala Department","year":"???","region":"rgn_North America","Colors":["cl_BLA","cl_BLU","cl_GRE","cl_RED","cl_YEL","cl_ORA","cl_BRO","cl_WHI"],"Items":["5+Colo","words2","lets13","startG","with_y","NoBand","Crosse","Animal","Plants","Weapon","Unequa","Center","Geogrh","Humans","myrWHI","NoStar"],"Flag":"https://upload.wikimedia.org/wikipedia/commons/thumb/d/d9/Bandera_de_la_Ciudad_de_Guatemala.svg/640px-Bandera_de_la_Ciudad_de_Guatemala.svg.png","HDFlag":"https://upload.wikimedia.org/wikipedia/commons/thumb/d/d9/Bandera_de_la_Ciudad_de_Guatemala.svg/1280px-Bandera_de_la_Ciudad_de_Guatemala.svg.png","type":"Capital City", "describe": "\nThe city's coat of arms placed in the center of a white field.", "isnew": ".", "links": "https://en.m.wikipedia.org/wiki/Guatemala_City"},</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{"couname":"[GTM] Guatemala City","subtype":"[GTM] Guatemala Department","year":"???","region":"rgn_North America","Colors":["cl_BLA","cl_BLU","cl_GRE","cl_RED","cl_YEL","cl_ORA","cl_BRO","cl_WHI"],"Items":["5+Colo","words2","lets13","startG","with_y","NoBand","Crosse","Animal","Plants","Weapon","Unequa","Center","Geogrh","Humans","myrWHI","NoStar"],"Flag":"https://upload.wikimedia.org/wikipedia/commons/thumb/d/d9/Bandera_de_la_Ciudad_de_Guatemala.svg/640px-Bandera_de_la_Ciudad_de_Guatemala.svg.png","HDFlag":"https://upload.wikimedia.org/wikipedia/commons/thumb/d/d9/Bandera_de_la_Ciudad_de_Guatemala.svg/1280px-Bandera_de_la_Ciudad_de_Guatemala.svg.png","type":"Capital City", "describe": "\nThe city's coat of arms placed in the center of a white field.", "isnew": ".", "links": "https://en.m.wikipedia.org/wiki/Guatemala_City"},</v>
      </c>
      <c r="HO5" s="75">
        <v>45644</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ORA</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-8</v>
      </c>
      <c r="IN5" s="78" t="str">
        <f>"http://mkweb.bcgsc.ca/color-summarizer/?url="&amp;D5&amp;"&amp;precision=low&amp;num_clusters="&amp;CG5&amp;"&amp;text=1"</f>
        <v>http://mkweb.bcgsc.ca/color-summarizer/?url=https://upload.wikimedia.org/wikipedia/commons/thumb/d/d9/Bandera_de_la_Ciudad_de_Guatemala.svg/640px-Bandera_de_la_Ciudad_de_Guatemala.svg.png&amp;precision=low&amp;num_clusters=8&amp;text=1</v>
      </c>
      <c r="IO5" s="48" t="str">
        <f>IF(HP5&lt;&gt;"",CHAR(34)&amp;"black"&amp;CHAR(34),"")</f>
        <v>"black"</v>
      </c>
      <c r="IP5" s="48" t="str">
        <f>IF(HQ5&lt;&gt;"",CHAR(34)&amp;"blue"&amp;CHAR(34),"")</f>
        <v>"blue"</v>
      </c>
      <c r="IQ5" s="48" t="str">
        <f>IF(HR5&lt;&gt;"",CHAR(34)&amp;"green"&amp;CHAR(34),"")</f>
        <v>"green"</v>
      </c>
      <c r="IR5" s="48" t="str">
        <f>IF(HS5&lt;&gt;"",CHAR(34)&amp;"red"&amp;CHAR(34),"")</f>
        <v>"red"</v>
      </c>
      <c r="IS5" s="48" t="str">
        <f>IF(HT5&lt;&gt;"",CHAR(34)&amp;"yellow"&amp;CHAR(34),"")</f>
        <v>"yellow"</v>
      </c>
      <c r="IT5" s="48" t="str">
        <f>IF(HU5&lt;&gt;"",CHAR(34)&amp;"orange"&amp;CHAR(34),"")</f>
        <v>"orange"</v>
      </c>
      <c r="IU5" s="48" t="str">
        <f>IF(HV5&lt;&gt;"",CHAR(34)&amp;"brown"&amp;CHAR(34),"")</f>
        <v>"brown"</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{"url":"http://mkweb.bcgsc.ca/color-summarizer/?url=https://upload.wikimedia.org/wikipedia/commons/thumb/d/d9/Bandera_de_la_Ciudad_de_Guatemala.svg/640px-Bandera_de_la_Ciudad_de_Guatemala.svg.png&amp;precision=low&amp;num_clusters=8&amp;text=1","name":"[GTM] Guatemala City"},</v>
      </c>
      <c r="IY5" s="48">
        <v>1503</v>
      </c>
    </row>
    <row r="6" spans="1:259" s="48" customFormat="1" ht="38.4" customHeight="1" thickBot="1" x14ac:dyDescent="0.35">
      <c r="A6" s="97" t="s">
        <v>1502</v>
      </c>
      <c r="B6" s="40" t="e" vm="74">
        <v>#VALUE!</v>
      </c>
      <c r="C6" s="41">
        <v>3</v>
      </c>
      <c r="D6" s="42" t="s">
        <v>1503</v>
      </c>
      <c r="E6" s="43" t="s">
        <v>1504</v>
      </c>
      <c r="F6" s="44" t="s">
        <v>163</v>
      </c>
      <c r="G6" s="45">
        <f>COUNTIF($A$1:$A$8355,A6)</f>
        <v>1</v>
      </c>
      <c r="H6" s="46" t="s">
        <v>1505</v>
      </c>
      <c r="I6" s="47" t="s">
        <v>1506</v>
      </c>
      <c r="J6" s="48" t="str">
        <f>""</f>
        <v/>
      </c>
      <c r="K6" s="49"/>
      <c r="L6" s="50"/>
      <c r="M6" s="50"/>
      <c r="N6" s="51" t="s">
        <v>231</v>
      </c>
      <c r="O6" s="52" t="s">
        <v>176</v>
      </c>
      <c r="P6" s="53" t="s">
        <v>1507</v>
      </c>
      <c r="Q6" s="54">
        <v>4</v>
      </c>
      <c r="R6" s="55" t="s">
        <v>231</v>
      </c>
      <c r="S6" s="56">
        <v>12</v>
      </c>
      <c r="T6" s="57" t="s">
        <v>164</v>
      </c>
      <c r="U6" s="58" t="s">
        <v>165</v>
      </c>
      <c r="V6" s="58" t="s">
        <v>165</v>
      </c>
      <c r="W6" s="58" t="s">
        <v>165</v>
      </c>
      <c r="X6" s="58" t="s">
        <v>165</v>
      </c>
      <c r="Y6" s="58" t="s">
        <v>164</v>
      </c>
      <c r="Z6" s="58" t="s">
        <v>164</v>
      </c>
      <c r="AA6" s="58" t="s">
        <v>165</v>
      </c>
      <c r="AB6" s="58" t="s">
        <v>165</v>
      </c>
      <c r="AC6" s="58" t="s">
        <v>164</v>
      </c>
      <c r="AD6" s="58" t="s">
        <v>164</v>
      </c>
      <c r="AE6" s="58" t="s">
        <v>164</v>
      </c>
      <c r="AF6" s="59" t="s">
        <v>164</v>
      </c>
      <c r="AG6" s="59" t="s">
        <v>164</v>
      </c>
      <c r="AH6" s="59" t="s">
        <v>165</v>
      </c>
      <c r="AI6" s="59" t="s">
        <v>164</v>
      </c>
      <c r="AJ6" s="59" t="s">
        <v>164</v>
      </c>
      <c r="AK6" s="59" t="s">
        <v>164</v>
      </c>
      <c r="AL6" s="59" t="s">
        <v>164</v>
      </c>
      <c r="AM6" s="59" t="s">
        <v>165</v>
      </c>
      <c r="AN6" s="59" t="s">
        <v>164</v>
      </c>
      <c r="AO6" s="59" t="s">
        <v>164</v>
      </c>
      <c r="AP6" s="59" t="s">
        <v>164</v>
      </c>
      <c r="AQ6" s="59" t="s">
        <v>164</v>
      </c>
      <c r="AR6" s="59" t="s">
        <v>164</v>
      </c>
      <c r="AS6" s="59" t="s">
        <v>164</v>
      </c>
      <c r="AT6" s="60">
        <v>0</v>
      </c>
      <c r="AU6" s="59" t="s">
        <v>196</v>
      </c>
      <c r="AV6" s="59" t="str">
        <f>IF(LEFT(A6,1)="[",LEFT(A6,5)&amp;AU6&amp;A6,"")</f>
        <v>[GTM]City[GTM] Santa Maria Visitacion</v>
      </c>
      <c r="AW6" s="59" t="str">
        <f>C6&amp;H6&amp;A6</f>
        <v>3[GTM] Sololá[GTM] Santa Maria Visitacion</v>
      </c>
      <c r="AX6" s="61"/>
      <c r="AY6" s="61"/>
      <c r="AZ6" s="62" t="s">
        <v>167</v>
      </c>
      <c r="BA6" s="62" t="s">
        <v>167</v>
      </c>
      <c r="BB6" s="62"/>
      <c r="BC6" s="63"/>
      <c r="BD6" s="64" t="s">
        <v>151</v>
      </c>
      <c r="BE6" s="47"/>
      <c r="BF6" s="64" t="s">
        <v>167</v>
      </c>
      <c r="BG6" s="64" t="s">
        <v>167</v>
      </c>
      <c r="BH6" s="64" t="s">
        <v>167</v>
      </c>
      <c r="BI6" s="64"/>
      <c r="BJ6" s="64"/>
      <c r="BK6" s="47"/>
      <c r="BL6" s="64" t="s">
        <v>151</v>
      </c>
      <c r="BM6" s="64" t="s">
        <v>152</v>
      </c>
      <c r="BN6" s="64" t="s">
        <v>153</v>
      </c>
      <c r="BO6" s="64" t="s">
        <v>154</v>
      </c>
      <c r="BP6" s="64" t="s">
        <v>155</v>
      </c>
      <c r="BQ6" s="64" t="s">
        <v>167</v>
      </c>
      <c r="BR6" s="64" t="s">
        <v>167</v>
      </c>
      <c r="BS6" s="64" t="s">
        <v>167</v>
      </c>
      <c r="BT6" s="64" t="s">
        <v>159</v>
      </c>
      <c r="BU6" s="65"/>
      <c r="BV6" s="66"/>
      <c r="BW6" s="66">
        <v>0</v>
      </c>
      <c r="BX6" s="47"/>
      <c r="CB6" s="6"/>
      <c r="CC6" s="6"/>
      <c r="CD6" s="67">
        <v>0</v>
      </c>
      <c r="CE6" s="67">
        <v>0</v>
      </c>
      <c r="CF6" s="67" t="e">
        <v>#REF!</v>
      </c>
      <c r="CG6" s="68" cm="1">
        <f t="array" ref="CG6">SUMPRODUCT(--(LEN(TRIM(BL6:BT6))&gt;0))</f>
        <v>6</v>
      </c>
      <c r="CH6" s="59" t="str">
        <f>IF(CG6=2,"y","n")</f>
        <v>n</v>
      </c>
      <c r="CI6" s="59" t="str">
        <f>IF(CG6=3,"y","n")</f>
        <v>n</v>
      </c>
      <c r="CJ6" s="59" t="str">
        <f>IF(CG6=4,"y","n")</f>
        <v>n</v>
      </c>
      <c r="CK6" s="59" t="str">
        <f>IF(CG6&gt;4,"y","n")</f>
        <v>y</v>
      </c>
      <c r="CL6" s="59" t="str">
        <f>IF(S6=0,"y","n")</f>
        <v>n</v>
      </c>
      <c r="CM6" s="59" t="str">
        <f>IF(S6=2,"y","n")</f>
        <v>n</v>
      </c>
      <c r="CN6" s="59" t="str">
        <f>IF(S6=3,"y","n")</f>
        <v>n</v>
      </c>
      <c r="CO6" s="59" t="str">
        <f>IF(S6&gt;=4,"y","n")</f>
        <v>y</v>
      </c>
      <c r="CP6" s="59" t="str">
        <f>IF(AT6=0,"y","n")</f>
        <v>y</v>
      </c>
      <c r="CQ6" s="59" t="str">
        <f>IF(AT6=1,"y","n")</f>
        <v>n</v>
      </c>
      <c r="CR6" s="59" t="str">
        <f>IF(AT6=2,"y","n")</f>
        <v>n</v>
      </c>
      <c r="CS6" s="59" t="str">
        <f>IF(AT6&gt;=3,"y","n")</f>
        <v>n</v>
      </c>
      <c r="CT6" s="69" t="str">
        <f>CHAR(34)&amp;A6&amp;CHAR(34)</f>
        <v>"[GTM] Santa Maria Visitacion"</v>
      </c>
      <c r="CU6" s="70" t="str">
        <f>CHAR(34)&amp;"rgn_"&amp;R6&amp;CHAR(34)</f>
        <v>"rgn_North America"</v>
      </c>
      <c r="CV6" s="48" t="str">
        <f>CHAR(34)&amp;D6&amp;CHAR(34)</f>
        <v>"https://upload.wikimedia.org/wikipedia/commons/thumb/9/94/Flag_of_Santa_Mar%C3%ADa_Visitaci%C3%B3n.png/320px-Flag_of_Santa_Mar%C3%ADa_Visitaci%C3%B3n.png"</v>
      </c>
      <c r="CW6" s="48" t="str">
        <f>IF(CH6="y",CHAR(34)&amp;CH$1&amp;CHAR(34)&amp;",","")</f>
        <v/>
      </c>
      <c r="CX6" s="48" t="str">
        <f>IF(CI6="y",CHAR(34)&amp;CI$1&amp;CHAR(34)&amp;",","")</f>
        <v/>
      </c>
      <c r="CY6" s="48" t="str">
        <f>IF(CJ6="y",CHAR(34)&amp;CJ$1&amp;CHAR(34)&amp;",","")</f>
        <v/>
      </c>
      <c r="CZ6" s="48" t="str">
        <f>IF(CK6="y",CHAR(34)&amp;CK$1&amp;CHAR(34)&amp;",","")</f>
        <v>"5+Colo",</v>
      </c>
      <c r="DA6" s="48" t="str">
        <f>IF(Q6&gt;1,CHAR(34)&amp;"words2"&amp;CHAR(34)&amp;",","")</f>
        <v>"words2",</v>
      </c>
      <c r="DB6" s="48" t="str">
        <f>IF(Q6&gt;2,CHAR(34)&amp;"words3"&amp;CHAR(34)&amp;",","")</f>
        <v>"words3",</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"lets20",</v>
      </c>
      <c r="DE6" s="48" t="str">
        <f>CHAR(34)&amp;"start"&amp;IFERROR(LEFT(SUBSTITUTE(A6,"["&amp;MID(A6,FIND("[",A6)+1,FIND("]",A6)-FIND("[",A6)-1)&amp;"] ",""),1),LEFT(A6,1))&amp;CHAR(34)&amp;","</f>
        <v>"startS",</v>
      </c>
      <c r="DF6" s="48" t="str">
        <f>IFERROR(IF(SEARCH("tan",A6)&gt;0,CHAR(34)&amp;"withtn"&amp;CHAR(34)&amp;",",""),"")</f>
        <v/>
      </c>
      <c r="DG6" s="48" t="str">
        <f>IFERROR(IF(SEARCH("q",A6)&gt;0,CHAR(34)&amp;"with_q"&amp;CHAR(34)&amp;",",""),"")</f>
        <v/>
      </c>
      <c r="DH6" s="48" t="str">
        <f>IFERROR(IF(SEARCH("v",A6)&gt;0,CHAR(34)&amp;"with_v"&amp;CHAR(34)&amp;",",""),"")</f>
        <v>"with_v",</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
      </c>
      <c r="DU6" s="6" t="str">
        <f>IF(BY6="y",IF(AND(W6="n",V6="n"),CHAR(34)&amp;"alldia"&amp;CHAR(34)&amp;",",""),"")</f>
        <v/>
      </c>
      <c r="DW6" s="48" t="str">
        <f>IF(CL6="y",CHAR(34)&amp;CL$1&amp;CHAR(34)&amp;",","")</f>
        <v/>
      </c>
      <c r="DX6" s="48" t="str">
        <f>IF(CM6="y",CHAR(34)&amp;CM$1&amp;CHAR(34)&amp;",","")</f>
        <v/>
      </c>
      <c r="DY6" s="48" t="str">
        <f>IF(CN6="y",CHAR(34)&amp;CN$1&amp;CHAR(34)&amp;",","")</f>
        <v/>
      </c>
      <c r="DZ6" s="48" t="str">
        <f>IF(CO6="y",CHAR(34)&amp;CO$1&amp;CHAR(34)&amp;",","")</f>
        <v>"4+Band",</v>
      </c>
      <c r="EA6" s="48" t="str">
        <f>IF(T6="y",CHAR(34)&amp;T$1&amp;CHAR(34)&amp;",","")</f>
        <v/>
      </c>
      <c r="EB6" s="48" t="str">
        <f>IF(U6="y",CHAR(34)&amp;U$1&amp;CHAR(34)&amp;",","")</f>
        <v>"Crosse",</v>
      </c>
      <c r="EC6" s="48" t="str">
        <f>IF(V6="y",CHAR(34)&amp;V$1&amp;CHAR(34)&amp;",","")</f>
        <v>"Horizo",</v>
      </c>
      <c r="ED6" s="48" t="str">
        <f>IF(W6="y",CHAR(34)&amp;W$1&amp;CHAR(34)&amp;",","")</f>
        <v>"Vertic",</v>
      </c>
      <c r="EE6" s="48" t="str">
        <f>IF(X6="y",CHAR(34)&amp;X$1&amp;CHAR(34)&amp;",","")</f>
        <v>"Circle",</v>
      </c>
      <c r="EF6" s="48" t="str">
        <f>IF(AND(Y6&lt;&gt;"n",Y6&lt;&gt;""),CHAR(34)&amp;Y$1&amp;CHAR(34)&amp;",","")</f>
        <v/>
      </c>
      <c r="EG6" s="48" t="str">
        <f>IF(Z6="y",CHAR(34)&amp;Z$1&amp;CHAR(34)&amp;",","")</f>
        <v/>
      </c>
      <c r="EH6" s="48" t="str">
        <f>IF(AA6="y",CHAR(34)&amp;AA$1&amp;CHAR(34)&amp;",","")</f>
        <v>"Plants",</v>
      </c>
      <c r="EI6" s="48" t="str">
        <f>IF(AB6="y",CHAR(34)&amp;AB$1&amp;CHAR(34)&amp;",","")</f>
        <v>"Texted",</v>
      </c>
      <c r="EJ6" s="48" t="str">
        <f>IF(AC6="y",CHAR(34)&amp;AC$1&amp;CHAR(34)&amp;",","")</f>
        <v/>
      </c>
      <c r="EK6" s="48" t="str">
        <f>IF(AD6="y",CHAR(34)&amp;AD$1&amp;CHAR(34)&amp;",","")</f>
        <v/>
      </c>
      <c r="EL6" s="48" t="str">
        <f>IF(AE6="y",CHAR(34)&amp;AE$1&amp;CHAR(34)&amp;",","")</f>
        <v/>
      </c>
      <c r="EM6" s="48" t="str">
        <f>IF(AF6="y",CHAR(34)&amp;AF$1&amp;CHAR(34)&amp;",","")</f>
        <v/>
      </c>
      <c r="EN6" s="48" t="str">
        <f>IF(AG6="y",CHAR(34)&amp;AG$1&amp;CHAR(34)&amp;",","")</f>
        <v/>
      </c>
      <c r="EO6" s="48" t="str">
        <f>IF(AH6="y",CHAR(34)&amp;AH$1&amp;CHAR(34)&amp;",","")</f>
        <v>"Center",</v>
      </c>
      <c r="EP6" s="48" t="str">
        <f>IF(AI6="y",CHAR(34)&amp;AI$1&amp;CHAR(34)&amp;",","")</f>
        <v/>
      </c>
      <c r="EQ6" s="48" t="str">
        <f>IF(AJ6="y",CHAR(34)&amp;AJ$1&amp;CHAR(34)&amp;",","")</f>
        <v/>
      </c>
      <c r="ER6" s="48" t="str">
        <f>IF(AK6="y",CHAR(34)&amp;AK$1&amp;CHAR(34)&amp;",","")</f>
        <v/>
      </c>
      <c r="ES6" s="48" t="str">
        <f>IF(AL6="y",CHAR(34)&amp;AL$1&amp;CHAR(34)&amp;",","")</f>
        <v/>
      </c>
      <c r="ET6" s="48" t="str">
        <f>IF(AM6="y",CHAR(34)&amp;AM$1&amp;CHAR(34)&amp;",","")</f>
        <v>"Geogrh",</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
      </c>
      <c r="FI6" s="48" t="str">
        <f>IF(COUNTIF(BL6:BT6,"YEL")=0,CHAR(34)&amp;"NO_YEL"&amp;CHAR(34)&amp;",", "")</f>
        <v/>
      </c>
      <c r="FJ6" s="48" t="str">
        <f>IF(COUNTIF(BL6:BT6,"BLA")=0,CHAR(34)&amp;"NO_BLA"&amp;CHAR(34)&amp;",", "")</f>
        <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
      </c>
      <c r="FR6" s="48" t="str">
        <f>IF(LEN(BG6)=3,CHAR(34)&amp;"002"&amp;BG6&amp;CHAR(34)&amp;",","")</f>
        <v/>
      </c>
      <c r="FS6" s="48" t="str">
        <f>IF(LEN(BH6)=3,CHAR(34)&amp;"003"&amp;BH6&amp;CHAR(34)&amp;",","")</f>
        <v/>
      </c>
      <c r="FT6" s="48" t="str">
        <f>CHAR(34)&amp;"myr"&amp;BD6&amp;CHAR(34)&amp;","</f>
        <v>"myrBLA",</v>
      </c>
      <c r="FU6" s="48" t="str">
        <f>IF(AY6="y",CHAR(34)&amp;"island"&amp;CHAR(34)&amp;",","")</f>
        <v/>
      </c>
      <c r="FV6" s="48" t="str">
        <f>IF(BZ6="y",CHAR(34)&amp;"landlo"&amp;CHAR(34)&amp;",","")</f>
        <v/>
      </c>
      <c r="FW6" s="48" t="str">
        <f>IF(CA6="y",CHAR(34)&amp;"eunion"&amp;CHAR(34)&amp;",","")</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"City"</v>
      </c>
      <c r="GS6" s="48" t="str">
        <f>SUBSTITUTE("["&amp;_xlfn.CONCAT(CW6:GN6)&amp;"]",",]","]")</f>
        <v>["5+Colo","words2","words3","lets20","startS","with_v","4+Band","Crosse","Horizo","Vertic","Circle","Plants","Texted","Center","Geogrh","myrBLA","NoStar"]</v>
      </c>
      <c r="GT6" s="48" t="str">
        <f>IF(BL6&lt;&gt;"",CHAR(34)&amp;"cl_"&amp;BL6&amp;CHAR(34)&amp;",","")</f>
        <v>"cl_BLA",</v>
      </c>
      <c r="GU6" s="48" t="str">
        <f>IF(BM6&lt;&gt;"",CHAR(34)&amp;"cl_"&amp;BM6&amp;CHAR(34)&amp;",","")</f>
        <v>"cl_BLU",</v>
      </c>
      <c r="GV6" s="48" t="str">
        <f>IF(BN6&lt;&gt;"",CHAR(34)&amp;"cl_"&amp;BN6&amp;CHAR(34)&amp;",","")</f>
        <v>"cl_GRE",</v>
      </c>
      <c r="GW6" s="48" t="str">
        <f>IF(BO6&lt;&gt;"",CHAR(34)&amp;"cl_"&amp;BO6&amp;CHAR(34)&amp;",","")</f>
        <v>"cl_RED",</v>
      </c>
      <c r="GX6" s="48" t="str">
        <f>IF(BP6&lt;&gt;"",CHAR(34)&amp;"cl_"&amp;BP6&amp;CHAR(34)&amp;",","")</f>
        <v>"cl_YEL",</v>
      </c>
      <c r="GY6" s="48" t="str">
        <f>IF(BQ6&lt;&gt;"",CHAR(34)&amp;"cl_"&amp;BQ6&amp;CHAR(34)&amp;",","")</f>
        <v/>
      </c>
      <c r="GZ6" s="48" t="str">
        <f>IF(BR6&lt;&gt;"",CHAR(34)&amp;"cl_"&amp;BR6&amp;CHAR(34)&amp;",","")</f>
        <v/>
      </c>
      <c r="HA6" s="48" t="str">
        <f>IF(BS6&lt;&gt;"",CHAR(34)&amp;"cl_"&amp;BS6&amp;CHAR(34)&amp;",","")</f>
        <v/>
      </c>
      <c r="HB6" s="48" t="str">
        <f>IF(BT6&lt;&gt;"",CHAR(34)&amp;"cl_"&amp;BT6&amp;CHAR(34)&amp;",","")</f>
        <v>"cl_WHI",</v>
      </c>
      <c r="HC6" s="48" t="str">
        <f>SUBSTITUTE("["&amp;_xlfn.CONCAT(GT6:HB6)&amp;"]",",]","]")</f>
        <v>["cl_BLA","cl_BLU","cl_GRE","cl_RED","cl_YEL","cl_WHI"]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{couname:"[GTM] Santa Maria Visitacion",year:"???",region:"rgn_North America",Colors:["cl_BLA","cl_BLU","cl_GRE","cl_RED","cl_YEL","cl_WHI"],Items:["5+Colo","words2","words3","lets20","startS","with_v","4+Band","Crosse","Horizo","Vertic","Circle","Plants","Texted","Center","Geogrh","myrBLA","NoStar"],Flag:"https://upload.wikimedia.org/wikipedia/commons/thumb/9/94/Flag_of_Santa_Mar%C3%ADa_Visitaci%C3%B3n.png/320px-Flag_of_Santa_Mar%C3%ADa_Visitaci%C3%B3n.png",HDFlag:"https://upload.wikimedia.org/wikipedia/commons/thumb/9/94/Flag_of_Santa_Mar%C3%ADa_Visitaci%C3%B3n.png/1280px-Flag_of_Santa_Mar%C3%ADa_Visitaci%C3%B3n.png",type:"City", describe: "\nThree vertical bands black, white, and black. Each band has a red cross in it. The central white band has the city coat of arms in a circle over its cross. There's a central yellow cross that overlaps the others.", isnew:".", links: "https://es.m.wikipedia.org/wiki/Santa_Mar%C3%ADa_Visitaci%C3%B3n"},</v>
      </c>
      <c r="HG6" s="73" t="str">
        <f>"{couname:"&amp;CT6&amp;(IF(HK6&lt;&gt;"",",subtype:"&amp;CHAR(34)&amp;HK6&amp;CHAR(34),""))&amp;",year:"&amp;HJ6&amp;",region:"&amp;CU6&amp;",Colors:"&amp;HC6&amp;",Items:"&amp;GS6&amp;",Flag:"&amp;CV6&amp;",HDFlag:"&amp;CHAR(34)&amp;E6&amp;CHAR(34)&amp;",type:"&amp;GP6&amp;", describe: "&amp;HI6&amp;", links: "&amp;HL6&amp;"},"</f>
        <v>{couname:"[GTM] Santa Maria Visitacion",year:"???",region:"rgn_North America",Colors:["cl_BLA","cl_BLU","cl_GRE","cl_RED","cl_YEL","cl_WHI"],Items:["5+Colo","words2","words3","lets20","startS","with_v","4+Band","Crosse","Horizo","Vertic","Circle","Plants","Texted","Center","Geogrh","myrBLA","NoStar"],Flag:"https://upload.wikimedia.org/wikipedia/commons/thumb/9/94/Flag_of_Santa_Mar%C3%ADa_Visitaci%C3%B3n.png/320px-Flag_of_Santa_Mar%C3%ADa_Visitaci%C3%B3n.png",HDFlag:"https://upload.wikimedia.org/wikipedia/commons/thumb/9/94/Flag_of_Santa_Mar%C3%ADa_Visitaci%C3%B3n.png/1280px-Flag_of_Santa_Mar%C3%ADa_Visitaci%C3%B3n.png",type:"City", describe: "\nThree vertical bands black, white, and black. Each band has a red cross in it. The central white band has the city coat of arms in a circle over its cross. There's a central yellow cross that overlaps the others.", links: "https://es.m.wikipedia.org/wiki/Santa_Mar%C3%ADa_Visitaci%C3%B3n"},</v>
      </c>
      <c r="HH6" s="48" t="str">
        <f>IF(P6&lt;&gt;"",CHAR(34)&amp;"\n"&amp;P6&amp;CHAR(34),CHAR(34)&amp;CHAR(34))</f>
        <v>"\nThree vertical bands black, white, and black. Each band has a red cross in it. The central white band has the city coat of arms in a circle over its cross. There's a central yellow cross that overlaps the others."</v>
      </c>
      <c r="HI6" s="48" t="str">
        <f>IF(J6=0,CHAR(34)&amp;CHAR(34),HH6)</f>
        <v>"\nThree vertical bands black, white, and black. Each band has a red cross in it. The central white band has the city coat of arms in a circle over its cross. There's a central yellow cross that overlaps the others."</v>
      </c>
      <c r="HJ6" s="48" t="str">
        <f>CHAR(34)&amp;O6&amp;CHAR(34)</f>
        <v>"???"</v>
      </c>
      <c r="HL6" s="48" t="str">
        <f>CHAR(34)&amp;I6&amp;CHAR(34)</f>
        <v>"https://es.m.wikipedia.org/wiki/Santa_Mar%C3%ADa_Visitaci%C3%B3n"</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{"couname":"[GTM] Santa Maria Visitacion","subtype":"[GTM] Sololá","year":"???","region":"rgn_North America","Colors":["cl_BLA","cl_BLU","cl_GRE","cl_RED","cl_YEL","cl_WHI"],"Items":["5+Colo","words2","words3","lets20","startS","with_v","4+Band","Crosse","Horizo","Vertic","Circle","Plants","Texted","Center","Geogrh","myrBLA","NoStar"],"Flag":"https://upload.wikimedia.org/wikipedia/commons/thumb/9/94/Flag_of_Santa_Mar%C3%ADa_Visitaci%C3%B3n.png/320px-Flag_of_Santa_Mar%C3%ADa_Visitaci%C3%B3n.png","HDFlag":"https://upload.wikimedia.org/wikipedia/commons/thumb/9/94/Flag_of_Santa_Mar%C3%ADa_Visitaci%C3%B3n.png/1280px-Flag_of_Santa_Mar%C3%ADa_Visitaci%C3%B3n.png","type":"City", "describe": "\nThree vertical bands black, white, and black. Each band has a red cross in it. The central white band has the city coat of arms in a circle over its cross. There's a central yellow cross that overlaps the others.", "isnew": ".", "links": "https://es.m.wikipedia.org/wiki/Santa_Mar%C3%ADa_Visitaci%C3%B3n"},</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{"couname":"[GTM] Santa Maria Visitacion","subtype":"[GTM] Sololá","year":"???","region":"rgn_North America","Colors":["cl_BLA","cl_BLU","cl_GRE","cl_RED","cl_YEL","cl_WHI"],"Items":["5+Colo","words2","words3","lets20","startS","with_v","4+Band","Crosse","Horizo","Vertic","Circle","Plants","Texted","Center","Geogrh","myrBLA","NoStar"],"Flag":"https://upload.wikimedia.org/wikipedia/commons/thumb/9/94/Flag_of_Santa_Mar%C3%ADa_Visitaci%C3%B3n.png/320px-Flag_of_Santa_Mar%C3%ADa_Visitaci%C3%B3n.png","HDFlag":"https://upload.wikimedia.org/wikipedia/commons/thumb/9/94/Flag_of_Santa_Mar%C3%ADa_Visitaci%C3%B3n.png/1280px-Flag_of_Santa_Mar%C3%ADa_Visitaci%C3%B3n.png","type":"City", "describe": "\nThree vertical bands black, white, and black. Each band has a red cross in it. The central white band has the city coat of arms in a circle over its cross. There's a central yellow cross that overlaps the others.", "isnew": ".", "links": "https://es.m.wikipedia.org/wiki/Santa_Mar%C3%ADa_Visitaci%C3%B3n"},</v>
      </c>
      <c r="HO6" s="75">
        <v>45618</v>
      </c>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COUNTIF(IC6:IK6,"&gt;0")-CG6</f>
        <v>-6</v>
      </c>
      <c r="IN6" s="78" t="str">
        <f>"http://mkweb.bcgsc.ca/color-summarizer/?url="&amp;D6&amp;"&amp;precision=low&amp;num_clusters="&amp;CG6&amp;"&amp;text=1"</f>
        <v>http://mkweb.bcgsc.ca/color-summarizer/?url=https://upload.wikimedia.org/wikipedia/commons/thumb/9/94/Flag_of_Santa_Mar%C3%ADa_Visitaci%C3%B3n.png/320px-Flag_of_Santa_Mar%C3%ADa_Visitaci%C3%B3n.png&amp;precision=low&amp;num_clusters=6&amp;text=1</v>
      </c>
      <c r="IO6" s="48" t="str">
        <f>IF(HP6&lt;&gt;"",CHAR(34)&amp;"black"&amp;CHAR(34),"")</f>
        <v>"black"</v>
      </c>
      <c r="IP6" s="48" t="str">
        <f>IF(HQ6&lt;&gt;"",CHAR(34)&amp;"blue"&amp;CHAR(34),"")</f>
        <v>"blue"</v>
      </c>
      <c r="IQ6" s="48" t="str">
        <f>IF(HR6&lt;&gt;"",CHAR(34)&amp;"green"&amp;CHAR(34),"")</f>
        <v>"green"</v>
      </c>
      <c r="IR6" s="48" t="str">
        <f>IF(HS6&lt;&gt;"",CHAR(34)&amp;"red"&amp;CHAR(34),"")</f>
        <v>"red"</v>
      </c>
      <c r="IS6" s="48" t="str">
        <f>IF(HT6&lt;&gt;"",CHAR(34)&amp;"yellow"&amp;CHAR(34),"")</f>
        <v>"yellow"</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{"url":"http://mkweb.bcgsc.ca/color-summarizer/?url=https://upload.wikimedia.org/wikipedia/commons/thumb/9/94/Flag_of_Santa_Mar%C3%ADa_Visitaci%C3%B3n.png/320px-Flag_of_Santa_Mar%C3%ADa_Visitaci%C3%B3n.png&amp;precision=low&amp;num_clusters=6&amp;text=1","name":"[GTM] Santa Maria Visitacion"},</v>
      </c>
      <c r="IY6" s="48">
        <v>987</v>
      </c>
    </row>
    <row r="7" spans="1:259" s="48" customFormat="1" ht="38.4" customHeight="1" thickBot="1" x14ac:dyDescent="0.35">
      <c r="A7" s="87" t="s">
        <v>1483</v>
      </c>
      <c r="B7" s="40" t="e" vm="75">
        <v>#VALUE!</v>
      </c>
      <c r="C7" s="41" t="s">
        <v>197</v>
      </c>
      <c r="D7" s="42" t="s">
        <v>1484</v>
      </c>
      <c r="E7" s="43" t="s">
        <v>1485</v>
      </c>
      <c r="F7" s="44" t="s">
        <v>163</v>
      </c>
      <c r="G7" s="45">
        <f>COUNTIF($A$1:$A$8355,A7)</f>
        <v>1</v>
      </c>
      <c r="H7" s="46" t="s">
        <v>1508</v>
      </c>
      <c r="I7" s="47" t="s">
        <v>1486</v>
      </c>
      <c r="J7" s="48" t="str">
        <f>""</f>
        <v/>
      </c>
      <c r="K7" s="49"/>
      <c r="L7" s="50"/>
      <c r="M7" s="50"/>
      <c r="N7" s="51" t="s">
        <v>231</v>
      </c>
      <c r="O7" s="52">
        <v>1851</v>
      </c>
      <c r="P7" s="53" t="s">
        <v>1487</v>
      </c>
      <c r="Q7" s="54">
        <v>2</v>
      </c>
      <c r="R7" s="55" t="s">
        <v>231</v>
      </c>
      <c r="S7" s="56">
        <v>3</v>
      </c>
      <c r="T7" s="57" t="s">
        <v>164</v>
      </c>
      <c r="U7" s="58" t="s">
        <v>164</v>
      </c>
      <c r="V7" s="58" t="s">
        <v>165</v>
      </c>
      <c r="W7" s="58" t="s">
        <v>164</v>
      </c>
      <c r="X7" s="58" t="s">
        <v>164</v>
      </c>
      <c r="Y7" s="58" t="s">
        <v>164</v>
      </c>
      <c r="Z7" s="58" t="s">
        <v>164</v>
      </c>
      <c r="AA7" s="58" t="s">
        <v>164</v>
      </c>
      <c r="AB7" s="58" t="s">
        <v>164</v>
      </c>
      <c r="AC7" s="58" t="s">
        <v>164</v>
      </c>
      <c r="AD7" s="58" t="s">
        <v>164</v>
      </c>
      <c r="AE7" s="58" t="s">
        <v>164</v>
      </c>
      <c r="AF7" s="59" t="s">
        <v>164</v>
      </c>
      <c r="AG7" s="59" t="s">
        <v>165</v>
      </c>
      <c r="AH7" s="59" t="s">
        <v>164</v>
      </c>
      <c r="AI7" s="59" t="s">
        <v>164</v>
      </c>
      <c r="AJ7" s="59" t="s">
        <v>164</v>
      </c>
      <c r="AK7" s="59" t="s">
        <v>165</v>
      </c>
      <c r="AL7" s="59" t="s">
        <v>164</v>
      </c>
      <c r="AM7" s="59" t="s">
        <v>164</v>
      </c>
      <c r="AN7" s="59" t="s">
        <v>164</v>
      </c>
      <c r="AO7" s="59" t="s">
        <v>164</v>
      </c>
      <c r="AP7" s="59" t="s">
        <v>164</v>
      </c>
      <c r="AQ7" s="59" t="s">
        <v>164</v>
      </c>
      <c r="AR7" s="59" t="s">
        <v>164</v>
      </c>
      <c r="AS7" s="59" t="s">
        <v>164</v>
      </c>
      <c r="AT7" s="60">
        <v>0</v>
      </c>
      <c r="AU7" s="59" t="s">
        <v>175</v>
      </c>
      <c r="AV7" s="59" t="str">
        <f>IF(LEFT(A7,1)="[",LEFT(A7,5)&amp;AU7&amp;A7,"")</f>
        <v>[GTM]Historical, Country[GTM] Guatemala (1851-1858)</v>
      </c>
      <c r="AW7" s="59" t="str">
        <f>C7&amp;H7&amp;A7</f>
        <v>3b[GTM] Other[GTM] Guatemala (1851-1858)</v>
      </c>
      <c r="AX7" s="61"/>
      <c r="AY7" s="61"/>
      <c r="AZ7" s="62" t="s">
        <v>167</v>
      </c>
      <c r="BA7" s="62" t="s">
        <v>167</v>
      </c>
      <c r="BB7" s="62"/>
      <c r="BC7" s="63"/>
      <c r="BD7" s="64" t="s">
        <v>168</v>
      </c>
      <c r="BE7" s="47"/>
      <c r="BF7" s="64" t="s">
        <v>154</v>
      </c>
      <c r="BG7" s="64" t="s">
        <v>159</v>
      </c>
      <c r="BH7" s="64" t="s">
        <v>152</v>
      </c>
      <c r="BI7" s="64"/>
      <c r="BJ7" s="64"/>
      <c r="BK7" s="47"/>
      <c r="BL7" s="64" t="s">
        <v>167</v>
      </c>
      <c r="BM7" s="64" t="s">
        <v>152</v>
      </c>
      <c r="BN7" s="64" t="s">
        <v>167</v>
      </c>
      <c r="BO7" s="64" t="s">
        <v>154</v>
      </c>
      <c r="BP7" s="64" t="s">
        <v>155</v>
      </c>
      <c r="BQ7" s="64" t="s">
        <v>167</v>
      </c>
      <c r="BR7" s="64" t="s">
        <v>167</v>
      </c>
      <c r="BS7" s="64" t="s">
        <v>167</v>
      </c>
      <c r="BT7" s="64" t="s">
        <v>159</v>
      </c>
      <c r="BU7" s="65"/>
      <c r="BV7" s="66"/>
      <c r="BW7" s="66">
        <v>0</v>
      </c>
      <c r="BX7" s="47"/>
      <c r="CB7" s="6"/>
      <c r="CC7" s="6"/>
      <c r="CD7" s="67">
        <v>0</v>
      </c>
      <c r="CE7" s="67">
        <v>0</v>
      </c>
      <c r="CF7" s="67" t="e">
        <v>#REF!</v>
      </c>
      <c r="CG7" s="68" cm="1">
        <f t="array" ref="CG7">SUMPRODUCT(--(LEN(TRIM(BL7:BT7))&gt;0))</f>
        <v>4</v>
      </c>
      <c r="CH7" s="59" t="str">
        <f>IF(CG7=2,"y","n")</f>
        <v>n</v>
      </c>
      <c r="CI7" s="59" t="str">
        <f>IF(CG7=3,"y","n")</f>
        <v>n</v>
      </c>
      <c r="CJ7" s="59" t="str">
        <f>IF(CG7=4,"y","n")</f>
        <v>y</v>
      </c>
      <c r="CK7" s="59" t="str">
        <f>IF(CG7&gt;4,"y","n")</f>
        <v>n</v>
      </c>
      <c r="CL7" s="59" t="str">
        <f>IF(S7=0,"y","n")</f>
        <v>n</v>
      </c>
      <c r="CM7" s="59" t="str">
        <f>IF(S7=2,"y","n")</f>
        <v>n</v>
      </c>
      <c r="CN7" s="59" t="str">
        <f>IF(S7=3,"y","n")</f>
        <v>y</v>
      </c>
      <c r="CO7" s="59" t="str">
        <f>IF(S7&gt;=4,"y","n")</f>
        <v>n</v>
      </c>
      <c r="CP7" s="59" t="str">
        <f>IF(AT7=0,"y","n")</f>
        <v>y</v>
      </c>
      <c r="CQ7" s="59" t="str">
        <f>IF(AT7=1,"y","n")</f>
        <v>n</v>
      </c>
      <c r="CR7" s="59" t="str">
        <f>IF(AT7=2,"y","n")</f>
        <v>n</v>
      </c>
      <c r="CS7" s="59" t="str">
        <f>IF(AT7&gt;=3,"y","n")</f>
        <v>n</v>
      </c>
      <c r="CT7" s="69" t="str">
        <f>CHAR(34)&amp;A7&amp;CHAR(34)</f>
        <v>"[GTM] Guatemala (1851-1858)"</v>
      </c>
      <c r="CU7" s="70" t="str">
        <f>CHAR(34)&amp;"rgn_"&amp;R7&amp;CHAR(34)</f>
        <v>"rgn_North America"</v>
      </c>
      <c r="CV7" s="48" t="str">
        <f>CHAR(34)&amp;D7&amp;CHAR(34)</f>
        <v>"https://upload.wikimedia.org/wikipedia/commons/thumb/3/32/Flag_of_Guatemala_%281851-1858%29.svg/640px-Flag_of_Guatemala_%281851-1858%29.svg.png"</v>
      </c>
      <c r="CW7" s="48" t="str">
        <f>IF(CH7="y",CHAR(34)&amp;CH$1&amp;CHAR(34)&amp;",","")</f>
        <v/>
      </c>
      <c r="CX7" s="48" t="str">
        <f>IF(CI7="y",CHAR(34)&amp;CI$1&amp;CHAR(34)&amp;",","")</f>
        <v/>
      </c>
      <c r="CY7" s="48" t="str">
        <f>IF(CJ7="y",CHAR(34)&amp;CJ$1&amp;CHAR(34)&amp;",","")</f>
        <v>"4Color",</v>
      </c>
      <c r="CZ7" s="48" t="str">
        <f>IF(CK7="y",CHAR(34)&amp;CK$1&amp;CHAR(34)&amp;",","")</f>
        <v/>
      </c>
      <c r="DA7" s="48" t="str">
        <f>IF(Q7&gt;1,CHAR(34)&amp;"words2"&amp;CHAR(34)&amp;",","")</f>
        <v>"words2",</v>
      </c>
      <c r="DB7" s="48" t="str">
        <f>IF(Q7&gt;2,CHAR(34)&amp;"words3"&amp;CHAR(34)&amp;",","")</f>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"lets19",</v>
      </c>
      <c r="DE7" s="48" t="str">
        <f>CHAR(34)&amp;"start"&amp;IFERROR(LEFT(SUBSTITUTE(A7,"["&amp;MID(A7,FIND("[",A7)+1,FIND("]",A7)-FIND("[",A7)-1)&amp;"] ",""),1),LEFT(A7,1))&amp;CHAR(34)&amp;","</f>
        <v>"startG",</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
      </c>
      <c r="DN7" s="48" t="str">
        <f>IF(AND(ISNUMBER(SEARCH("18", O7)), ISERROR(SEARCH("1918", O7)), ISERROR(SEARCH("2018", O7))), CHAR(34) &amp; "year18" &amp; CHAR(34) &amp; ",", "")</f>
        <v>"year18",</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"allhor",</v>
      </c>
      <c r="DU7" s="6" t="str">
        <f>IF(BY7="y",IF(AND(W7="n",V7="n"),CHAR(34)&amp;"alldia"&amp;CHAR(34)&amp;",",""),"")</f>
        <v/>
      </c>
      <c r="DW7" s="48" t="str">
        <f>IF(CL7="y",CHAR(34)&amp;CL$1&amp;CHAR(34)&amp;",","")</f>
        <v/>
      </c>
      <c r="DX7" s="48" t="str">
        <f>IF(CM7="y",CHAR(34)&amp;CM$1&amp;CHAR(34)&amp;",","")</f>
        <v/>
      </c>
      <c r="DY7" s="48" t="str">
        <f>IF(CN7="y",CHAR(34)&amp;CN$1&amp;CHAR(34)&amp;",","")</f>
        <v>"3Bands",</v>
      </c>
      <c r="DZ7" s="48" t="str">
        <f>IF(CO7="y",CHAR(34)&amp;CO$1&amp;CHAR(34)&amp;",","")</f>
        <v/>
      </c>
      <c r="EA7" s="48" t="str">
        <f>IF(T7="y",CHAR(34)&amp;T$1&amp;CHAR(34)&amp;",","")</f>
        <v/>
      </c>
      <c r="EB7" s="48" t="str">
        <f>IF(U7="y",CHAR(34)&amp;U$1&amp;CHAR(34)&amp;",","")</f>
        <v/>
      </c>
      <c r="EC7" s="48" t="str">
        <f>IF(V7="y",CHAR(34)&amp;V$1&amp;CHAR(34)&amp;",","")</f>
        <v>"Horizo",</v>
      </c>
      <c r="ED7" s="48" t="str">
        <f>IF(W7="y",CHAR(34)&amp;W$1&amp;CHAR(34)&amp;",","")</f>
        <v/>
      </c>
      <c r="EE7" s="48" t="str">
        <f>IF(X7="y",CHAR(34)&amp;X$1&amp;CHAR(34)&amp;",","")</f>
        <v/>
      </c>
      <c r="EF7" s="48" t="str">
        <f>IF(AND(Y7&lt;&gt;"n",Y7&lt;&gt;""),CHAR(34)&amp;Y$1&amp;CHAR(34)&amp;",","")</f>
        <v/>
      </c>
      <c r="EG7" s="48" t="str">
        <f>IF(Z7="y",CHAR(34)&amp;Z$1&amp;CHAR(34)&amp;",","")</f>
        <v/>
      </c>
      <c r="EH7" s="48" t="str">
        <f>IF(AA7="y",CHAR(34)&amp;AA$1&amp;CHAR(34)&amp;",","")</f>
        <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"Unequa",</v>
      </c>
      <c r="EO7" s="48" t="str">
        <f>IF(AH7="y",CHAR(34)&amp;AH$1&amp;CHAR(34)&amp;",","")</f>
        <v/>
      </c>
      <c r="EP7" s="48" t="str">
        <f>IF(AI7="y",CHAR(34)&amp;AI$1&amp;CHAR(34)&amp;",","")</f>
        <v/>
      </c>
      <c r="EQ7" s="48" t="str">
        <f>IF(AJ7="y",CHAR(34)&amp;AJ$1&amp;CHAR(34)&amp;",","")</f>
        <v/>
      </c>
      <c r="ER7" s="48" t="str">
        <f>IF(AK7="y",CHAR(34)&amp;AK$1&amp;CHAR(34)&amp;",","")</f>
        <v>"OnlyBa",</v>
      </c>
      <c r="ES7" s="48" t="str">
        <f>IF(AL7="y",CHAR(34)&amp;AL$1&amp;CHAR(34)&amp;",","")</f>
        <v/>
      </c>
      <c r="ET7" s="48" t="str">
        <f>IF(AM7="y",CHAR(34)&amp;AM$1&amp;CHAR(34)&amp;",","")</f>
        <v/>
      </c>
      <c r="EU7" s="48" t="str">
        <f>IF(AN7="y",CHAR(34)&amp;AN$1&amp;CHAR(34)&amp;",","")</f>
        <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D7" s="48" t="str">
        <f>IF(BV7="n",CHAR(34)&amp;"tcWHYE"&amp;CHAR(34)&amp;",",IF(BV7="y",CHAR(34)&amp;FD$1&amp;CHAR(34)&amp;",",""))</f>
        <v/>
      </c>
      <c r="FE7" s="48" t="str">
        <f>IF(COUNTIF(BL7:BT7,"BLU")=0,CHAR(34)&amp;"NO_BLU"&amp;CHAR(34)&amp;",", "")</f>
        <v/>
      </c>
      <c r="FF7" s="48" t="str">
        <f>IF(COUNTIF(BL7:BT7,"WHI")=0,CHAR(34)&amp;"NO_WHI"&amp;CHAR(34)&amp;",", "")</f>
        <v/>
      </c>
      <c r="FG7" s="48" t="str">
        <f>IF(COUNTIF(BL7:BT7,"RED")=0,CHAR(34)&amp;"NO_RED"&amp;CHAR(34)&amp;",", "")</f>
        <v/>
      </c>
      <c r="FH7" s="48" t="str">
        <f>IF(COUNTIF(BL7:BS7,"GRE")=0,CHAR(34)&amp;"NO_GRE"&amp;CHAR(34)&amp;",", "")</f>
        <v>"NO_GRE",</v>
      </c>
      <c r="FI7" s="48" t="str">
        <f>IF(COUNTIF(BL7:BT7,"YEL")=0,CHAR(34)&amp;"NO_YEL"&amp;CHAR(34)&amp;",", "")</f>
        <v/>
      </c>
      <c r="FJ7" s="48" t="str">
        <f>IF(COUNTIF(BL7:BT7,"BLA")=0,CHAR(34)&amp;"NO_BLA"&amp;CHAR(34)&amp;",", "")</f>
        <v>"NO_BLA",</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
      </c>
      <c r="FP7" s="48" t="str">
        <f>IF(AND(FF7&lt;&gt;"",FF7&lt;&gt;""),CHAR(34)&amp;"WHRENO"&amp;CHAR(34)&amp;",","")</f>
        <v/>
      </c>
      <c r="FQ7" s="48" t="str">
        <f>IF(LEN(BF7)=3,CHAR(34)&amp;"001"&amp;BF7&amp;CHAR(34)&amp;",","")</f>
        <v>"001RED",</v>
      </c>
      <c r="FR7" s="48" t="str">
        <f>IF(LEN(BG7)=3,CHAR(34)&amp;"002"&amp;BG7&amp;CHAR(34)&amp;",","")</f>
        <v>"002WHI",</v>
      </c>
      <c r="FS7" s="48" t="str">
        <f>IF(LEN(BH7)=3,CHAR(34)&amp;"003"&amp;BH7&amp;CHAR(34)&amp;",","")</f>
        <v>"003BLU",</v>
      </c>
      <c r="FT7" s="48" t="str">
        <f>CHAR(34)&amp;"myr"&amp;BD7&amp;CHAR(34)&amp;","</f>
        <v>"myrEQ",</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"histor",</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"Historical, Country"</v>
      </c>
      <c r="GS7" s="48" t="str">
        <f>SUBSTITUTE("["&amp;_xlfn.CONCAT(CW7:GN7)&amp;"]",",]","]")</f>
        <v>["4Color","words2","lets19","startG","year18","allhor","3Bands","Horizo","Unequa","OnlyBa","NO_GRE","NO_BLA","001RED","002WHI","003BLU","myrEQ","histor","NoStar"]</v>
      </c>
      <c r="GT7" s="48" t="str">
        <f>IF(BL7&lt;&gt;"",CHAR(34)&amp;"cl_"&amp;BL7&amp;CHAR(34)&amp;",","")</f>
        <v/>
      </c>
      <c r="GU7" s="48" t="str">
        <f>IF(BM7&lt;&gt;"",CHAR(34)&amp;"cl_"&amp;BM7&amp;CHAR(34)&amp;",","")</f>
        <v>"cl_BLU",</v>
      </c>
      <c r="GV7" s="48" t="str">
        <f>IF(BN7&lt;&gt;"",CHAR(34)&amp;"cl_"&amp;BN7&amp;CHAR(34)&amp;",","")</f>
        <v/>
      </c>
      <c r="GW7" s="48" t="str">
        <f>IF(BO7&lt;&gt;"",CHAR(34)&amp;"cl_"&amp;BO7&amp;CHAR(34)&amp;",","")</f>
        <v>"cl_RED",</v>
      </c>
      <c r="GX7" s="48" t="str">
        <f>IF(BP7&lt;&gt;"",CHAR(34)&amp;"cl_"&amp;BP7&amp;CHAR(34)&amp;",","")</f>
        <v>"cl_YEL",</v>
      </c>
      <c r="GY7" s="48" t="str">
        <f>IF(BQ7&lt;&gt;"",CHAR(34)&amp;"cl_"&amp;BQ7&amp;CHAR(34)&amp;",","")</f>
        <v/>
      </c>
      <c r="GZ7" s="48" t="str">
        <f>IF(BR7&lt;&gt;"",CHAR(34)&amp;"cl_"&amp;BR7&amp;CHAR(34)&amp;",","")</f>
        <v/>
      </c>
      <c r="HA7" s="48" t="str">
        <f>IF(BS7&lt;&gt;"",CHAR(34)&amp;"cl_"&amp;BS7&amp;CHAR(34)&amp;",","")</f>
        <v/>
      </c>
      <c r="HB7" s="48" t="str">
        <f>IF(BT7&lt;&gt;"",CHAR(34)&amp;"cl_"&amp;BT7&amp;CHAR(34)&amp;",","")</f>
        <v>"cl_WHI",</v>
      </c>
      <c r="HC7" s="48" t="str">
        <f>SUBSTITUTE("["&amp;_xlfn.CONCAT(GT7:HB7)&amp;"]",",]","]")</f>
        <v>["cl_BLU","cl_RED","cl_YEL","cl_WHI"]</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{couname:"[GTM] Guatemala (1851-1858)",year:"1851",region:"rgn_North America",Colors:["cl_BLU","cl_RED","cl_YEL","cl_WHI"],Items:["4Color","words2","lets19","startG","year18","allhor","3Bands","Horizo","Unequa","OnlyBa","NO_GRE","NO_BLA","001RED","002WHI","003BLU","myrEQ","histor","NoStar"],Flag:"https://upload.wikimedia.org/wikipedia/commons/thumb/3/32/Flag_of_Guatemala_%281851-1858%29.svg/640px-Flag_of_Guatemala_%281851-1858%29.svg.png",HDFlag:"https://upload.wikimedia.org/wikipedia/commons/thumb/3/32/Flag_of_Guatemala_%281851-1858%29.svg/1280px-Flag_of_Guatemala_%281851-1858%29.svg.png",type:"Historical, Country", describe: "\nThree horizontal bands the top and bottom bands are split color. The top band is red and blue. The middle band is white. The bottom band is yellow and blue.", isnew:".", links: "https://en.m.wikipedia.org/wiki/Flag_of_Guatemala"},</v>
      </c>
      <c r="HG7" s="73" t="str">
        <f>"{couname:"&amp;CT7&amp;(IF(HK7&lt;&gt;"",",subtype:"&amp;CHAR(34)&amp;HK7&amp;CHAR(34),""))&amp;",year:"&amp;HJ7&amp;",region:"&amp;CU7&amp;",Colors:"&amp;HC7&amp;",Items:"&amp;GS7&amp;",Flag:"&amp;CV7&amp;",HDFlag:"&amp;CHAR(34)&amp;E7&amp;CHAR(34)&amp;",type:"&amp;GP7&amp;", describe: "&amp;HI7&amp;", links: "&amp;HL7&amp;"},"</f>
        <v>{couname:"[GTM] Guatemala (1851-1858)",year:"1851",region:"rgn_North America",Colors:["cl_BLU","cl_RED","cl_YEL","cl_WHI"],Items:["4Color","words2","lets19","startG","year18","allhor","3Bands","Horizo","Unequa","OnlyBa","NO_GRE","NO_BLA","001RED","002WHI","003BLU","myrEQ","histor","NoStar"],Flag:"https://upload.wikimedia.org/wikipedia/commons/thumb/3/32/Flag_of_Guatemala_%281851-1858%29.svg/640px-Flag_of_Guatemala_%281851-1858%29.svg.png",HDFlag:"https://upload.wikimedia.org/wikipedia/commons/thumb/3/32/Flag_of_Guatemala_%281851-1858%29.svg/1280px-Flag_of_Guatemala_%281851-1858%29.svg.png",type:"Historical, Country", describe: "\nThree horizontal bands the top and bottom bands are split color. The top band is red and blue. The middle band is white. The bottom band is yellow and blue.", links: "https://en.m.wikipedia.org/wiki/Flag_of_Guatemala"},</v>
      </c>
      <c r="HH7" s="48" t="str">
        <f>IF(P7&lt;&gt;"",CHAR(34)&amp;"\n"&amp;P7&amp;CHAR(34),CHAR(34)&amp;CHAR(34))</f>
        <v>"\nThree horizontal bands the top and bottom bands are split color. The top band is red and blue. The middle band is white. The bottom band is yellow and blue."</v>
      </c>
      <c r="HI7" s="48" t="str">
        <f>IF(J7=0,CHAR(34)&amp;CHAR(34),HH7)</f>
        <v>"\nThree horizontal bands the top and bottom bands are split color. The top band is red and blue. The middle band is white. The bottom band is yellow and blue."</v>
      </c>
      <c r="HJ7" s="48" t="str">
        <f>CHAR(34)&amp;O7&amp;CHAR(34)</f>
        <v>"1851"</v>
      </c>
      <c r="HL7" s="48" t="str">
        <f>CHAR(34)&amp;I7&amp;CHAR(34)</f>
        <v>"https://en.m.wikipedia.org/wiki/Flag_of_Guatemala"</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{"couname":"[GTM] Guatemala (1851-1858)","subtype":"[GTM] Other","year":"1851","region":"rgn_North America","Colors":["cl_BLU","cl_RED","cl_YEL","cl_WHI"],"Items":["4Color","words2","lets19","startG","year18","allhor","3Bands","Horizo","Unequa","OnlyBa","NO_GRE","NO_BLA","001RED","002WHI","003BLU","myrEQ","histor","NoStar"],"Flag":"https://upload.wikimedia.org/wikipedia/commons/thumb/3/32/Flag_of_Guatemala_%281851-1858%29.svg/640px-Flag_of_Guatemala_%281851-1858%29.svg.png","HDFlag":"https://upload.wikimedia.org/wikipedia/commons/thumb/3/32/Flag_of_Guatemala_%281851-1858%29.svg/1280px-Flag_of_Guatemala_%281851-1858%29.svg.png","type":"Historical, Country", "describe": "\nThree horizontal bands the top and bottom bands are split color. The top band is red and blue. The middle band is white. The bottom band is yellow and blue.", "isnew": ".", "links": "https://en.m.wikipedia.org/wiki/Flag_of_Guatemala"},</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{"couname":"[GTM] Guatemala (1851-1858)","subtype":"[GTM] Other","year":"1851","region":"rgn_North America","Colors":["cl_BLU","cl_RED","cl_YEL","cl_WHI"],"Items":["4Color","words2","lets19","startG","year18","allhor","3Bands","Horizo","Unequa","OnlyBa","NO_GRE","NO_BLA","001RED","002WHI","003BLU","myrEQ","histor","NoStar"],"Flag":"https://upload.wikimedia.org/wikipedia/commons/thumb/3/32/Flag_of_Guatemala_%281851-1858%29.svg/640px-Flag_of_Guatemala_%281851-1858%29.svg.png","HDFlag":"https://upload.wikimedia.org/wikipedia/commons/thumb/3/32/Flag_of_Guatemala_%281851-1858%29.svg/1280px-Flag_of_Guatemala_%281851-1858%29.svg.png","type":"Historical, Country", "describe": "\nThree horizontal bands the top and bottom bands are split color. The top band is red and blue. The middle band is white. The bottom band is yellow and blue.", "isnew": ".", "links": "https://en.m.wikipedia.org/wiki/Flag_of_Guatemala"},</v>
      </c>
      <c r="HO7" s="75">
        <v>45644</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RED</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M7" s="45">
        <f>COUNTIF(IC7:IK7,"&gt;0")-CG7</f>
        <v>-4</v>
      </c>
      <c r="IN7" s="78" t="str">
        <f>"http://mkweb.bcgsc.ca/color-summarizer/?url="&amp;D7&amp;"&amp;precision=low&amp;num_clusters="&amp;CG7&amp;"&amp;text=1"</f>
        <v>http://mkweb.bcgsc.ca/color-summarizer/?url=https://upload.wikimedia.org/wikipedia/commons/thumb/3/32/Flag_of_Guatemala_%281851-1858%29.svg/640px-Flag_of_Guatemala_%281851-1858%29.svg.png&amp;precision=low&amp;num_clusters=4&amp;text=1</v>
      </c>
      <c r="IO7" s="48" t="str">
        <f>IF(HP7&lt;&gt;"",CHAR(34)&amp;"black"&amp;CHAR(34),"")</f>
        <v/>
      </c>
      <c r="IP7" s="48" t="str">
        <f>IF(HQ7&lt;&gt;"",CHAR(34)&amp;"blue"&amp;CHAR(34),"")</f>
        <v>"blue"</v>
      </c>
      <c r="IQ7" s="48" t="str">
        <f>IF(HR7&lt;&gt;"",CHAR(34)&amp;"green"&amp;CHAR(34),"")</f>
        <v/>
      </c>
      <c r="IR7" s="48" t="str">
        <f>IF(HS7&lt;&gt;"",CHAR(34)&amp;"red"&amp;CHAR(34),"")</f>
        <v>"red"</v>
      </c>
      <c r="IS7" s="48" t="str">
        <f>IF(HT7&lt;&gt;"",CHAR(34)&amp;"yellow"&amp;CHAR(34),"")</f>
        <v>"yellow"</v>
      </c>
      <c r="IT7" s="48" t="str">
        <f>IF(HU7&lt;&gt;"",CHAR(34)&amp;"orange"&amp;CHAR(34),"")</f>
        <v/>
      </c>
      <c r="IU7" s="48" t="str">
        <f>IF(HV7&lt;&gt;"",CHAR(34)&amp;"brown"&amp;CHAR(34),"")</f>
        <v/>
      </c>
      <c r="IV7" s="48" t="str">
        <f>IF(HW7&lt;&gt;"",CHAR(34)&amp;"purple"&amp;CHAR(34),"")</f>
        <v/>
      </c>
      <c r="IW7" s="48" t="str">
        <f>IF(HX7&lt;&gt;"",CHAR(34)&amp;"white"&amp;CHAR(34),"")</f>
        <v>"white"</v>
      </c>
      <c r="IX7" s="48" t="str">
        <f>"{"&amp;CHAR(34)&amp;"url"&amp;CHAR(34)&amp;":"&amp;CHAR(34)&amp;IN7&amp;CHAR(34)&amp;","&amp;CHAR(34)&amp;"name"&amp;CHAR(34)&amp;":"&amp;CHAR(34)&amp;A7&amp;CHAR(34)&amp;"},"</f>
        <v>{"url":"http://mkweb.bcgsc.ca/color-summarizer/?url=https://upload.wikimedia.org/wikipedia/commons/thumb/3/32/Flag_of_Guatemala_%281851-1858%29.svg/640px-Flag_of_Guatemala_%281851-1858%29.svg.png&amp;precision=low&amp;num_clusters=4&amp;text=1","name":"[GTM] Guatemala (1851-1858)"},</v>
      </c>
      <c r="IY7" s="48">
        <v>1503</v>
      </c>
    </row>
    <row r="8" spans="1:259" s="48" customFormat="1" ht="38.4" customHeight="1" thickBot="1" x14ac:dyDescent="0.35">
      <c r="A8" s="87" t="s">
        <v>1488</v>
      </c>
      <c r="B8" s="40" t="e" vm="76">
        <v>#VALUE!</v>
      </c>
      <c r="C8" s="41" t="s">
        <v>197</v>
      </c>
      <c r="D8" s="42" t="s">
        <v>1489</v>
      </c>
      <c r="E8" s="43" t="s">
        <v>1490</v>
      </c>
      <c r="F8" s="44" t="s">
        <v>163</v>
      </c>
      <c r="G8" s="45">
        <f>COUNTIF($A$1:$A$8355,A8)</f>
        <v>1</v>
      </c>
      <c r="H8" s="46" t="s">
        <v>1508</v>
      </c>
      <c r="I8" s="47" t="s">
        <v>1486</v>
      </c>
      <c r="J8" s="48" t="str">
        <f>""</f>
        <v/>
      </c>
      <c r="K8" s="49"/>
      <c r="L8" s="50"/>
      <c r="M8" s="50"/>
      <c r="N8" s="51" t="s">
        <v>231</v>
      </c>
      <c r="O8" s="52">
        <v>1858</v>
      </c>
      <c r="P8" s="53" t="s">
        <v>1491</v>
      </c>
      <c r="Q8" s="54">
        <v>2</v>
      </c>
      <c r="R8" s="55" t="s">
        <v>231</v>
      </c>
      <c r="S8" s="56">
        <v>7</v>
      </c>
      <c r="T8" s="57" t="s">
        <v>164</v>
      </c>
      <c r="U8" s="58" t="s">
        <v>164</v>
      </c>
      <c r="V8" s="58" t="s">
        <v>165</v>
      </c>
      <c r="W8" s="58" t="s">
        <v>164</v>
      </c>
      <c r="X8" s="58" t="s">
        <v>164</v>
      </c>
      <c r="Y8" s="58" t="s">
        <v>164</v>
      </c>
      <c r="Z8" s="58" t="s">
        <v>164</v>
      </c>
      <c r="AA8" s="58" t="s">
        <v>164</v>
      </c>
      <c r="AB8" s="58" t="s">
        <v>164</v>
      </c>
      <c r="AC8" s="58" t="s">
        <v>164</v>
      </c>
      <c r="AD8" s="58" t="s">
        <v>164</v>
      </c>
      <c r="AE8" s="58" t="s">
        <v>164</v>
      </c>
      <c r="AF8" s="59" t="s">
        <v>164</v>
      </c>
      <c r="AG8" s="59" t="s">
        <v>164</v>
      </c>
      <c r="AH8" s="59" t="s">
        <v>164</v>
      </c>
      <c r="AI8" s="59" t="s">
        <v>164</v>
      </c>
      <c r="AJ8" s="59" t="s">
        <v>164</v>
      </c>
      <c r="AK8" s="59" t="s">
        <v>165</v>
      </c>
      <c r="AL8" s="59" t="s">
        <v>164</v>
      </c>
      <c r="AM8" s="59" t="s">
        <v>164</v>
      </c>
      <c r="AN8" s="59" t="s">
        <v>164</v>
      </c>
      <c r="AO8" s="59" t="s">
        <v>164</v>
      </c>
      <c r="AP8" s="59" t="s">
        <v>164</v>
      </c>
      <c r="AQ8" s="59" t="s">
        <v>164</v>
      </c>
      <c r="AR8" s="59" t="s">
        <v>165</v>
      </c>
      <c r="AS8" s="59" t="s">
        <v>164</v>
      </c>
      <c r="AT8" s="60">
        <v>0</v>
      </c>
      <c r="AU8" s="59" t="s">
        <v>175</v>
      </c>
      <c r="AV8" s="59" t="str">
        <f>IF(LEFT(A8,1)="[",LEFT(A8,5)&amp;AU8&amp;A8,"")</f>
        <v>[GTM]Historical, Country[GTM] Guatemala (1858-1871)</v>
      </c>
      <c r="AW8" s="59" t="str">
        <f>C8&amp;H8&amp;A8</f>
        <v>3b[GTM] Other[GTM] Guatemala (1858-1871)</v>
      </c>
      <c r="AX8" s="61"/>
      <c r="AY8" s="61"/>
      <c r="AZ8" s="62" t="s">
        <v>167</v>
      </c>
      <c r="BA8" s="62" t="s">
        <v>167</v>
      </c>
      <c r="BB8" s="62"/>
      <c r="BC8" s="63"/>
      <c r="BD8" s="64" t="s">
        <v>168</v>
      </c>
      <c r="BE8" s="47"/>
      <c r="BF8" s="64" t="s">
        <v>152</v>
      </c>
      <c r="BG8" s="64" t="s">
        <v>155</v>
      </c>
      <c r="BH8" s="64" t="s">
        <v>152</v>
      </c>
      <c r="BI8" s="64"/>
      <c r="BJ8" s="64"/>
      <c r="BK8" s="47"/>
      <c r="BL8" s="64" t="s">
        <v>167</v>
      </c>
      <c r="BM8" s="64" t="s">
        <v>152</v>
      </c>
      <c r="BN8" s="64" t="s">
        <v>167</v>
      </c>
      <c r="BO8" s="64" t="s">
        <v>154</v>
      </c>
      <c r="BP8" s="64" t="s">
        <v>155</v>
      </c>
      <c r="BQ8" s="64" t="s">
        <v>167</v>
      </c>
      <c r="BR8" s="64" t="s">
        <v>167</v>
      </c>
      <c r="BS8" s="64" t="s">
        <v>167</v>
      </c>
      <c r="BT8" s="64" t="s">
        <v>159</v>
      </c>
      <c r="BU8" s="65"/>
      <c r="BV8" s="66"/>
      <c r="BW8" s="66">
        <v>0</v>
      </c>
      <c r="BX8" s="47"/>
      <c r="CB8" s="6"/>
      <c r="CC8" s="6"/>
      <c r="CD8" s="67">
        <v>0</v>
      </c>
      <c r="CE8" s="67">
        <v>0</v>
      </c>
      <c r="CF8" s="67" t="e">
        <v>#REF!</v>
      </c>
      <c r="CG8" s="68" cm="1">
        <f t="array" ref="CG8">SUMPRODUCT(--(LEN(TRIM(BL8:BT8))&gt;0))</f>
        <v>4</v>
      </c>
      <c r="CH8" s="59" t="str">
        <f>IF(CG8=2,"y","n")</f>
        <v>n</v>
      </c>
      <c r="CI8" s="59" t="str">
        <f>IF(CG8=3,"y","n")</f>
        <v>n</v>
      </c>
      <c r="CJ8" s="59" t="str">
        <f>IF(CG8=4,"y","n")</f>
        <v>y</v>
      </c>
      <c r="CK8" s="59" t="str">
        <f>IF(CG8&gt;4,"y","n")</f>
        <v>n</v>
      </c>
      <c r="CL8" s="59" t="str">
        <f>IF(S8=0,"y","n")</f>
        <v>n</v>
      </c>
      <c r="CM8" s="59" t="str">
        <f>IF(S8=2,"y","n")</f>
        <v>n</v>
      </c>
      <c r="CN8" s="59" t="str">
        <f>IF(S8=3,"y","n")</f>
        <v>n</v>
      </c>
      <c r="CO8" s="59" t="str">
        <f>IF(S8&gt;=4,"y","n")</f>
        <v>y</v>
      </c>
      <c r="CP8" s="59" t="str">
        <f>IF(AT8=0,"y","n")</f>
        <v>y</v>
      </c>
      <c r="CQ8" s="59" t="str">
        <f>IF(AT8=1,"y","n")</f>
        <v>n</v>
      </c>
      <c r="CR8" s="59" t="str">
        <f>IF(AT8=2,"y","n")</f>
        <v>n</v>
      </c>
      <c r="CS8" s="59" t="str">
        <f>IF(AT8&gt;=3,"y","n")</f>
        <v>n</v>
      </c>
      <c r="CT8" s="69" t="str">
        <f>CHAR(34)&amp;A8&amp;CHAR(34)</f>
        <v>"[GTM] Guatemala (1858-1871)"</v>
      </c>
      <c r="CU8" s="70" t="str">
        <f>CHAR(34)&amp;"rgn_"&amp;R8&amp;CHAR(34)</f>
        <v>"rgn_North America"</v>
      </c>
      <c r="CV8" s="48" t="str">
        <f>CHAR(34)&amp;D8&amp;CHAR(34)</f>
        <v>"https://upload.wikimedia.org/wikipedia/commons/thumb/c/c6/Flag_of_Guatemala_%281858%E2%80%931871%29.svg/640px-Flag_of_Guatemala_%281858%E2%80%931871%29.svg.png"</v>
      </c>
      <c r="CW8" s="48" t="str">
        <f>IF(CH8="y",CHAR(34)&amp;CH$1&amp;CHAR(34)&amp;",","")</f>
        <v/>
      </c>
      <c r="CX8" s="48" t="str">
        <f>IF(CI8="y",CHAR(34)&amp;CI$1&amp;CHAR(34)&amp;",","")</f>
        <v/>
      </c>
      <c r="CY8" s="48" t="str">
        <f>IF(CJ8="y",CHAR(34)&amp;CJ$1&amp;CHAR(34)&amp;",","")</f>
        <v>"4Color",</v>
      </c>
      <c r="CZ8" s="48" t="str">
        <f>IF(CK8="y",CHAR(34)&amp;CK$1&amp;CHAR(34)&amp;",","")</f>
        <v/>
      </c>
      <c r="DA8" s="48" t="str">
        <f>IF(Q8&gt;1,CHAR(34)&amp;"words2"&amp;CHAR(34)&amp;",","")</f>
        <v>"words2",</v>
      </c>
      <c r="DB8" s="48" t="str">
        <f>IF(Q8&gt;2,CHAR(34)&amp;"words3"&amp;CHAR(34)&amp;",","")</f>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"lets19",</v>
      </c>
      <c r="DE8" s="48" t="str">
        <f>CHAR(34)&amp;"start"&amp;IFERROR(LEFT(SUBSTITUTE(A8,"["&amp;MID(A8,FIND("[",A8)+1,FIND("]",A8)-FIND("[",A8)-1)&amp;"] ",""),1),LEFT(A8,1))&amp;CHAR(34)&amp;","</f>
        <v>"startG",</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
      </c>
      <c r="DN8" s="48" t="str">
        <f>IF(AND(ISNUMBER(SEARCH("18", O8)), ISERROR(SEARCH("1918", O8)), ISERROR(SEARCH("2018", O8))), CHAR(34) &amp; "year18" &amp; CHAR(34) &amp; ",", "")</f>
        <v>"year18",</v>
      </c>
      <c r="DO8" s="48" t="str">
        <f>IF(AND(ISNUMBER(SEARCH("19", O8)), ISERROR(SEARCH("1819", O8)),  ISERROR(SEARCH("1219", O8)),ISERROR(SEARCH("1119", O8)),ISERROR(SEARCH("1190", O8)),ISERROR(SEARCH("2019", O8))), CHAR(34) &amp; "year19" &amp; CHAR(34) &amp; ",", "")</f>
        <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"allhor",</v>
      </c>
      <c r="DU8" s="6" t="str">
        <f>IF(BY8="y",IF(AND(W8="n",V8="n"),CHAR(34)&amp;"alldia"&amp;CHAR(34)&amp;",",""),"")</f>
        <v/>
      </c>
      <c r="DW8" s="48" t="str">
        <f>IF(CL8="y",CHAR(34)&amp;CL$1&amp;CHAR(34)&amp;",","")</f>
        <v/>
      </c>
      <c r="DX8" s="48" t="str">
        <f>IF(CM8="y",CHAR(34)&amp;CM$1&amp;CHAR(34)&amp;",","")</f>
        <v/>
      </c>
      <c r="DY8" s="48" t="str">
        <f>IF(CN8="y",CHAR(34)&amp;CN$1&amp;CHAR(34)&amp;",","")</f>
        <v/>
      </c>
      <c r="DZ8" s="48" t="str">
        <f>IF(CO8="y",CHAR(34)&amp;CO$1&amp;CHAR(34)&amp;",","")</f>
        <v>"4+Band",</v>
      </c>
      <c r="EA8" s="48" t="str">
        <f>IF(T8="y",CHAR(34)&amp;T$1&amp;CHAR(34)&amp;",","")</f>
        <v/>
      </c>
      <c r="EB8" s="48" t="str">
        <f>IF(U8="y",CHAR(34)&amp;U$1&amp;CHAR(34)&amp;",","")</f>
        <v/>
      </c>
      <c r="EC8" s="48" t="str">
        <f>IF(V8="y",CHAR(34)&amp;V$1&amp;CHAR(34)&amp;",","")</f>
        <v>"Horizo",</v>
      </c>
      <c r="ED8" s="48" t="str">
        <f>IF(W8="y",CHAR(34)&amp;W$1&amp;CHAR(34)&amp;",","")</f>
        <v/>
      </c>
      <c r="EE8" s="48" t="str">
        <f>IF(X8="y",CHAR(34)&amp;X$1&amp;CHAR(34)&amp;",","")</f>
        <v/>
      </c>
      <c r="EF8" s="48" t="str">
        <f>IF(AND(Y8&lt;&gt;"n",Y8&lt;&gt;""),CHAR(34)&amp;Y$1&amp;CHAR(34)&amp;",","")</f>
        <v/>
      </c>
      <c r="EG8" s="48" t="str">
        <f>IF(Z8="y",CHAR(34)&amp;Z$1&amp;CHAR(34)&amp;",","")</f>
        <v/>
      </c>
      <c r="EH8" s="48" t="str">
        <f>IF(AA8="y",CHAR(34)&amp;AA$1&amp;CHAR(34)&amp;",","")</f>
        <v/>
      </c>
      <c r="EI8" s="48" t="str">
        <f>IF(AB8="y",CHAR(34)&amp;AB$1&amp;CHAR(34)&amp;",","")</f>
        <v/>
      </c>
      <c r="EJ8" s="48" t="str">
        <f>IF(AC8="y",CHAR(34)&amp;AC$1&amp;CHAR(34)&amp;",","")</f>
        <v/>
      </c>
      <c r="EK8" s="48" t="str">
        <f>IF(AD8="y",CHAR(34)&amp;AD$1&amp;CHAR(34)&amp;",","")</f>
        <v/>
      </c>
      <c r="EL8" s="48" t="str">
        <f>IF(AE8="y",CHAR(34)&amp;AE$1&amp;CHAR(34)&amp;",","")</f>
        <v/>
      </c>
      <c r="EM8" s="48" t="str">
        <f>IF(AF8="y",CHAR(34)&amp;AF$1&amp;CHAR(34)&amp;",","")</f>
        <v/>
      </c>
      <c r="EN8" s="48" t="str">
        <f>IF(AG8="y",CHAR(34)&amp;AG$1&amp;CHAR(34)&amp;",","")</f>
        <v/>
      </c>
      <c r="EO8" s="48" t="str">
        <f>IF(AH8="y",CHAR(34)&amp;AH$1&amp;CHAR(34)&amp;",","")</f>
        <v/>
      </c>
      <c r="EP8" s="48" t="str">
        <f>IF(AI8="y",CHAR(34)&amp;AI$1&amp;CHAR(34)&amp;",","")</f>
        <v/>
      </c>
      <c r="EQ8" s="48" t="str">
        <f>IF(AJ8="y",CHAR(34)&amp;AJ$1&amp;CHAR(34)&amp;",","")</f>
        <v/>
      </c>
      <c r="ER8" s="48" t="str">
        <f>IF(AK8="y",CHAR(34)&amp;AK$1&amp;CHAR(34)&amp;",","")</f>
        <v>"OnlyBa",</v>
      </c>
      <c r="ES8" s="48" t="str">
        <f>IF(AL8="y",CHAR(34)&amp;AL$1&amp;CHAR(34)&amp;",","")</f>
        <v/>
      </c>
      <c r="ET8" s="48" t="str">
        <f>IF(AM8="y",CHAR(34)&amp;AM$1&amp;CHAR(34)&amp;",","")</f>
        <v/>
      </c>
      <c r="EU8" s="48" t="str">
        <f>IF(AN8="y",CHAR(34)&amp;AN$1&amp;CHAR(34)&amp;",","")</f>
        <v/>
      </c>
      <c r="EV8" s="48" t="str">
        <f>IF(AO8="y",CHAR(34)&amp;AO$1&amp;CHAR(34)&amp;",","")</f>
        <v/>
      </c>
      <c r="EW8" s="48" t="str">
        <f>IF(AP8="y",CHAR(34)&amp;AP$1&amp;CHAR(34)&amp;",","")</f>
        <v/>
      </c>
      <c r="EX8" s="48" t="str">
        <f>IF(AQ8="y",CHAR(34)&amp;AQ$1&amp;CHAR(34)&amp;",","")</f>
        <v/>
      </c>
      <c r="EY8" s="48" t="str">
        <f>IF(AR8="y",CHAR(34)&amp;AR$1&amp;CHAR(34)&amp;",","")</f>
        <v>"Rotate",</v>
      </c>
      <c r="EZ8" s="48" t="str">
        <f>IF(AS8="y",CHAR(34)&amp;AS$1&amp;CHAR(34)&amp;",","")</f>
        <v/>
      </c>
      <c r="FA8" s="48" t="str">
        <f>IF(AT8&gt;0,CHAR(34)&amp;"sta"&amp;AZ8&amp;CHAR(34)&amp;",","")</f>
        <v/>
      </c>
      <c r="FB8" s="48" t="str">
        <f>IF(AND(AT8&gt;0,BA8&lt;&gt;""),CHAR(34)&amp;"sta"&amp;BA8&amp;CHAR(34)&amp;",","")</f>
        <v/>
      </c>
      <c r="FD8" s="48" t="str">
        <f>IF(BV8="n",CHAR(34)&amp;"tcWHYE"&amp;CHAR(34)&amp;",",IF(BV8="y",CHAR(34)&amp;FD$1&amp;CHAR(34)&amp;",",""))</f>
        <v/>
      </c>
      <c r="FE8" s="48" t="str">
        <f>IF(COUNTIF(BL8:BT8,"BLU")=0,CHAR(34)&amp;"NO_BLU"&amp;CHAR(34)&amp;",", "")</f>
        <v/>
      </c>
      <c r="FF8" s="48" t="str">
        <f>IF(COUNTIF(BL8:BT8,"WHI")=0,CHAR(34)&amp;"NO_WHI"&amp;CHAR(34)&amp;",", "")</f>
        <v/>
      </c>
      <c r="FG8" s="48" t="str">
        <f>IF(COUNTIF(BL8:BT8,"RED")=0,CHAR(34)&amp;"NO_RED"&amp;CHAR(34)&amp;",", "")</f>
        <v/>
      </c>
      <c r="FH8" s="48" t="str">
        <f>IF(COUNTIF(BL8:BS8,"GRE")=0,CHAR(34)&amp;"NO_GRE"&amp;CHAR(34)&amp;",", "")</f>
        <v>"NO_GRE",</v>
      </c>
      <c r="FI8" s="48" t="str">
        <f>IF(COUNTIF(BL8:BT8,"YEL")=0,CHAR(34)&amp;"NO_YEL"&amp;CHAR(34)&amp;",", "")</f>
        <v/>
      </c>
      <c r="FJ8" s="48" t="str">
        <f>IF(COUNTIF(BL8:BT8,"BLA")=0,CHAR(34)&amp;"NO_BLA"&amp;CHAR(34)&amp;",", "")</f>
        <v>"NO_BLA",</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
      </c>
      <c r="FP8" s="48" t="str">
        <f>IF(AND(FF8&lt;&gt;"",FF8&lt;&gt;""),CHAR(34)&amp;"WHRENO"&amp;CHAR(34)&amp;",","")</f>
        <v/>
      </c>
      <c r="FQ8" s="48" t="str">
        <f>IF(LEN(BF8)=3,CHAR(34)&amp;"001"&amp;BF8&amp;CHAR(34)&amp;",","")</f>
        <v>"001BLU",</v>
      </c>
      <c r="FR8" s="48" t="str">
        <f>IF(LEN(BG8)=3,CHAR(34)&amp;"002"&amp;BG8&amp;CHAR(34)&amp;",","")</f>
        <v>"002YEL",</v>
      </c>
      <c r="FS8" s="48" t="str">
        <f>IF(LEN(BH8)=3,CHAR(34)&amp;"003"&amp;BH8&amp;CHAR(34)&amp;",","")</f>
        <v>"003BLU",</v>
      </c>
      <c r="FT8" s="48" t="str">
        <f>CHAR(34)&amp;"myr"&amp;BD8&amp;CHAR(34)&amp;","</f>
        <v>"myrEQ",</v>
      </c>
      <c r="FU8" s="48" t="str">
        <f>IF(AY8="y",CHAR(34)&amp;"island"&amp;CHAR(34)&amp;",","")</f>
        <v/>
      </c>
      <c r="FV8" s="48" t="str">
        <f>IF(BZ8="y",CHAR(34)&amp;"landlo"&amp;CHAR(34)&amp;",","")</f>
        <v/>
      </c>
      <c r="FW8" s="48" t="str">
        <f>IF(CA8="y",CHAR(34)&amp;"eunion"&amp;CHAR(34)&amp;",","")</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E8" s="48" t="str">
        <f>IFERROR(IF(SEARCH("Dutch",CB8)&gt;0,CHAR(34)&amp;"dutchs"&amp;CHAR(34)&amp;",",""),"")</f>
        <v/>
      </c>
      <c r="GF8" s="48" t="str">
        <f>IFERROR(IF(SEARCH("Historical",AU8)&gt;0,CHAR(34)&amp;"histor"&amp;CHAR(34)&amp;",",""),"")</f>
        <v>"histor",</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IF(CQ8="y",CHAR(34)&amp;CQ$1&amp;CHAR(34)&amp;",","")</f>
        <v/>
      </c>
      <c r="GM8" s="48" t="str">
        <f>IF(CR8="y",CHAR(34)&amp;CR$1&amp;CHAR(34)&amp;",","")</f>
        <v/>
      </c>
      <c r="GN8" s="48" t="str">
        <f>IF(CS8="y",CHAR(34)&amp;CS$1&amp;CHAR(34)&amp;",","")</f>
        <v/>
      </c>
      <c r="GP8" s="48" t="str">
        <f>CHAR(34)&amp;AU8&amp;CHAR(34)</f>
        <v>"Historical, Country"</v>
      </c>
      <c r="GS8" s="48" t="str">
        <f>SUBSTITUTE("["&amp;_xlfn.CONCAT(CW8:GN8)&amp;"]",",]","]")</f>
        <v>["4Color","words2","lets19","startG","year18","allhor","4+Band","Horizo","OnlyBa","Rotate","NO_GRE","NO_BLA","001BLU","002YEL","003BLU","myrEQ","histor","NoStar"]</v>
      </c>
      <c r="GT8" s="48" t="str">
        <f>IF(BL8&lt;&gt;"",CHAR(34)&amp;"cl_"&amp;BL8&amp;CHAR(34)&amp;",","")</f>
        <v/>
      </c>
      <c r="GU8" s="48" t="str">
        <f>IF(BM8&lt;&gt;"",CHAR(34)&amp;"cl_"&amp;BM8&amp;CHAR(34)&amp;",","")</f>
        <v>"cl_BLU",</v>
      </c>
      <c r="GV8" s="48" t="str">
        <f>IF(BN8&lt;&gt;"",CHAR(34)&amp;"cl_"&amp;BN8&amp;CHAR(34)&amp;",","")</f>
        <v/>
      </c>
      <c r="GW8" s="48" t="str">
        <f>IF(BO8&lt;&gt;"",CHAR(34)&amp;"cl_"&amp;BO8&amp;CHAR(34)&amp;",","")</f>
        <v>"cl_RED",</v>
      </c>
      <c r="GX8" s="48" t="str">
        <f>IF(BP8&lt;&gt;"",CHAR(34)&amp;"cl_"&amp;BP8&amp;CHAR(34)&amp;",","")</f>
        <v>"cl_YEL",</v>
      </c>
      <c r="GY8" s="48" t="str">
        <f>IF(BQ8&lt;&gt;"",CHAR(34)&amp;"cl_"&amp;BQ8&amp;CHAR(34)&amp;",","")</f>
        <v/>
      </c>
      <c r="GZ8" s="48" t="str">
        <f>IF(BR8&lt;&gt;"",CHAR(34)&amp;"cl_"&amp;BR8&amp;CHAR(34)&amp;",","")</f>
        <v/>
      </c>
      <c r="HA8" s="48" t="str">
        <f>IF(BS8&lt;&gt;"",CHAR(34)&amp;"cl_"&amp;BS8&amp;CHAR(34)&amp;",","")</f>
        <v/>
      </c>
      <c r="HB8" s="48" t="str">
        <f>IF(BT8&lt;&gt;"",CHAR(34)&amp;"cl_"&amp;BT8&amp;CHAR(34)&amp;",","")</f>
        <v>"cl_WHI",</v>
      </c>
      <c r="HC8" s="48" t="str">
        <f>SUBSTITUTE("["&amp;_xlfn.CONCAT(GT8:HB8)&amp;"]",",]","]")</f>
        <v>["cl_BLU","cl_RED","cl_YEL","cl_WHI"]</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{couname:"[GTM] Guatemala (1858-1871)",year:"1858",region:"rgn_North America",Colors:["cl_BLU","cl_RED","cl_YEL","cl_WHI"],Items:["4Color","words2","lets19","startG","year18","allhor","4+Band","Horizo","OnlyBa","Rotate","NO_GRE","NO_BLA","001BLU","002YEL","003BLU","myrEQ","histor","NoStar"],Flag:"https://upload.wikimedia.org/wikipedia/commons/thumb/c/c6/Flag_of_Guatemala_%281858%E2%80%931871%29.svg/640px-Flag_of_Guatemala_%281858%E2%80%931871%29.svg.png",HDFlag:"https://upload.wikimedia.org/wikipedia/commons/thumb/c/c6/Flag_of_Guatemala_%281858%E2%80%931871%29.svg/1280px-Flag_of_Guatemala_%281858%E2%80%931871%29.svg.png",type:"Historical, Country", describe: "\nSeven horizontal bands blue, white, red, yellow, red, white, and blue. The yellow band being larger than the others.", isnew:".", links: "https://en.m.wikipedia.org/wiki/Flag_of_Guatemala"},</v>
      </c>
      <c r="HG8" s="73" t="str">
        <f>"{couname:"&amp;CT8&amp;(IF(HK8&lt;&gt;"",",subtype:"&amp;CHAR(34)&amp;HK8&amp;CHAR(34),""))&amp;",year:"&amp;HJ8&amp;",region:"&amp;CU8&amp;",Colors:"&amp;HC8&amp;",Items:"&amp;GS8&amp;",Flag:"&amp;CV8&amp;",HDFlag:"&amp;CHAR(34)&amp;E8&amp;CHAR(34)&amp;",type:"&amp;GP8&amp;", describe: "&amp;HI8&amp;", links: "&amp;HL8&amp;"},"</f>
        <v>{couname:"[GTM] Guatemala (1858-1871)",year:"1858",region:"rgn_North America",Colors:["cl_BLU","cl_RED","cl_YEL","cl_WHI"],Items:["4Color","words2","lets19","startG","year18","allhor","4+Band","Horizo","OnlyBa","Rotate","NO_GRE","NO_BLA","001BLU","002YEL","003BLU","myrEQ","histor","NoStar"],Flag:"https://upload.wikimedia.org/wikipedia/commons/thumb/c/c6/Flag_of_Guatemala_%281858%E2%80%931871%29.svg/640px-Flag_of_Guatemala_%281858%E2%80%931871%29.svg.png",HDFlag:"https://upload.wikimedia.org/wikipedia/commons/thumb/c/c6/Flag_of_Guatemala_%281858%E2%80%931871%29.svg/1280px-Flag_of_Guatemala_%281858%E2%80%931871%29.svg.png",type:"Historical, Country", describe: "\nSeven horizontal bands blue, white, red, yellow, red, white, and blue. The yellow band being larger than the others.", links: "https://en.m.wikipedia.org/wiki/Flag_of_Guatemala"},</v>
      </c>
      <c r="HH8" s="48" t="str">
        <f>IF(P8&lt;&gt;"",CHAR(34)&amp;"\n"&amp;P8&amp;CHAR(34),CHAR(34)&amp;CHAR(34))</f>
        <v>"\nSeven horizontal bands blue, white, red, yellow, red, white, and blue. The yellow band being larger than the others."</v>
      </c>
      <c r="HI8" s="48" t="str">
        <f>IF(J8=0,CHAR(34)&amp;CHAR(34),HH8)</f>
        <v>"\nSeven horizontal bands blue, white, red, yellow, red, white, and blue. The yellow band being larger than the others."</v>
      </c>
      <c r="HJ8" s="48" t="str">
        <f>CHAR(34)&amp;O8&amp;CHAR(34)</f>
        <v>"1858"</v>
      </c>
      <c r="HL8" s="48" t="str">
        <f>CHAR(34)&amp;I8&amp;CHAR(34)</f>
        <v>"https://en.m.wikipedia.org/wiki/Flag_of_Guatemala"</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{"couname":"[GTM] Guatemala (1858-1871)","subtype":"[GTM] Other","year":"1858","region":"rgn_North America","Colors":["cl_BLU","cl_RED","cl_YEL","cl_WHI"],"Items":["4Color","words2","lets19","startG","year18","allhor","4+Band","Horizo","OnlyBa","Rotate","NO_GRE","NO_BLA","001BLU","002YEL","003BLU","myrEQ","histor","NoStar"],"Flag":"https://upload.wikimedia.org/wikipedia/commons/thumb/c/c6/Flag_of_Guatemala_%281858%E2%80%931871%29.svg/640px-Flag_of_Guatemala_%281858%E2%80%931871%29.svg.png","HDFlag":"https://upload.wikimedia.org/wikipedia/commons/thumb/c/c6/Flag_of_Guatemala_%281858%E2%80%931871%29.svg/1280px-Flag_of_Guatemala_%281858%E2%80%931871%29.svg.png","type":"Historical, Country", "describe": "\nSeven horizontal bands blue, white, red, yellow, red, white, and blue. The yellow band being larger than the others.", "isnew": ".", "links": "https://en.m.wikipedia.org/wiki/Flag_of_Guatemala"},</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{"couname":"[GTM] Guatemala (1858-1871)","subtype":"[GTM] Other","year":"1858","region":"rgn_North America","Colors":["cl_BLU","cl_RED","cl_YEL","cl_WHI"],"Items":["4Color","words2","lets19","startG","year18","allhor","4+Band","Horizo","OnlyBa","Rotate","NO_GRE","NO_BLA","001BLU","002YEL","003BLU","myrEQ","histor","NoStar"],"Flag":"https://upload.wikimedia.org/wikipedia/commons/thumb/c/c6/Flag_of_Guatemala_%281858%E2%80%931871%29.svg/640px-Flag_of_Guatemala_%281858%E2%80%931871%29.svg.png","HDFlag":"https://upload.wikimedia.org/wikipedia/commons/thumb/c/c6/Flag_of_Guatemala_%281858%E2%80%931871%29.svg/1280px-Flag_of_Guatemala_%281858%E2%80%931871%29.svg.png","type":"Historical, Country", "describe": "\nSeven horizontal bands blue, white, red, yellow, red, white, and blue. The yellow band being larger than the others.", "isnew": ".", "links": "https://en.m.wikipedia.org/wiki/Flag_of_Guatemala"},</v>
      </c>
      <c r="HO8" s="75">
        <v>45644</v>
      </c>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M8" s="45">
        <f>COUNTIF(IC8:IK8,"&gt;0")-CG8</f>
        <v>-4</v>
      </c>
      <c r="IN8" s="78" t="str">
        <f>"http://mkweb.bcgsc.ca/color-summarizer/?url="&amp;D8&amp;"&amp;precision=low&amp;num_clusters="&amp;CG8&amp;"&amp;text=1"</f>
        <v>http://mkweb.bcgsc.ca/color-summarizer/?url=https://upload.wikimedia.org/wikipedia/commons/thumb/c/c6/Flag_of_Guatemala_%281858%E2%80%931871%29.svg/640px-Flag_of_Guatemala_%281858%E2%80%931871%29.svg.png&amp;precision=low&amp;num_clusters=4&amp;text=1</v>
      </c>
      <c r="IO8" s="48" t="str">
        <f>IF(HP8&lt;&gt;"",CHAR(34)&amp;"black"&amp;CHAR(34),"")</f>
        <v/>
      </c>
      <c r="IP8" s="48" t="str">
        <f>IF(HQ8&lt;&gt;"",CHAR(34)&amp;"blue"&amp;CHAR(34),"")</f>
        <v>"blue"</v>
      </c>
      <c r="IQ8" s="48" t="str">
        <f>IF(HR8&lt;&gt;"",CHAR(34)&amp;"green"&amp;CHAR(34),"")</f>
        <v/>
      </c>
      <c r="IR8" s="48" t="str">
        <f>IF(HS8&lt;&gt;"",CHAR(34)&amp;"red"&amp;CHAR(34),"")</f>
        <v>"red"</v>
      </c>
      <c r="IS8" s="48" t="str">
        <f>IF(HT8&lt;&gt;"",CHAR(34)&amp;"yellow"&amp;CHAR(34),"")</f>
        <v>"yellow"</v>
      </c>
      <c r="IT8" s="48" t="str">
        <f>IF(HU8&lt;&gt;"",CHAR(34)&amp;"orange"&amp;CHAR(34),"")</f>
        <v/>
      </c>
      <c r="IU8" s="48" t="str">
        <f>IF(HV8&lt;&gt;"",CHAR(34)&amp;"brown"&amp;CHAR(34),"")</f>
        <v/>
      </c>
      <c r="IV8" s="48" t="str">
        <f>IF(HW8&lt;&gt;"",CHAR(34)&amp;"purple"&amp;CHAR(34),"")</f>
        <v/>
      </c>
      <c r="IW8" s="48" t="str">
        <f>IF(HX8&lt;&gt;"",CHAR(34)&amp;"white"&amp;CHAR(34),"")</f>
        <v>"white"</v>
      </c>
      <c r="IX8" s="48" t="str">
        <f>"{"&amp;CHAR(34)&amp;"url"&amp;CHAR(34)&amp;":"&amp;CHAR(34)&amp;IN8&amp;CHAR(34)&amp;","&amp;CHAR(34)&amp;"name"&amp;CHAR(34)&amp;":"&amp;CHAR(34)&amp;A8&amp;CHAR(34)&amp;"},"</f>
        <v>{"url":"http://mkweb.bcgsc.ca/color-summarizer/?url=https://upload.wikimedia.org/wikipedia/commons/thumb/c/c6/Flag_of_Guatemala_%281858%E2%80%931871%29.svg/640px-Flag_of_Guatemala_%281858%E2%80%931871%29.svg.png&amp;precision=low&amp;num_clusters=4&amp;text=1","name":"[GTM] Guatemala (1858-1871)"},</v>
      </c>
      <c r="IY8" s="48">
        <v>1503</v>
      </c>
    </row>
  </sheetData>
  <autoFilter ref="A1:IY1" xr:uid="{A1051193-A95B-4CFB-A73C-F0184620C81F}">
    <sortState xmlns:xlrd2="http://schemas.microsoft.com/office/spreadsheetml/2017/richdata2" ref="A2:IY8">
      <sortCondition ref="AW1"/>
    </sortState>
  </autoFilter>
  <conditionalFormatting sqref="H1 CW1:GS1 IA1:IB1">
    <cfRule type="cellIs" dxfId="2640" priority="118" operator="greaterThan">
      <formula>0</formula>
    </cfRule>
  </conditionalFormatting>
  <conditionalFormatting sqref="H1 H9:H1048576">
    <cfRule type="cellIs" dxfId="2639" priority="84" stopIfTrue="1" operator="notEqual">
      <formula>""</formula>
    </cfRule>
  </conditionalFormatting>
  <conditionalFormatting sqref="T1:BK1">
    <cfRule type="cellIs" dxfId="2638" priority="121" operator="greaterThan">
      <formula>0</formula>
    </cfRule>
  </conditionalFormatting>
  <conditionalFormatting sqref="BV1:BW1 BV9:BW1048576">
    <cfRule type="cellIs" dxfId="2637" priority="120" operator="equal">
      <formula>"nc"</formula>
    </cfRule>
  </conditionalFormatting>
  <conditionalFormatting sqref="HF1:HG1">
    <cfRule type="cellIs" dxfId="2636" priority="122" operator="greaterThan">
      <formula>0</formula>
    </cfRule>
  </conditionalFormatting>
  <conditionalFormatting sqref="HK1">
    <cfRule type="cellIs" dxfId="2635" priority="119" operator="greaterThan">
      <formula>0</formula>
    </cfRule>
  </conditionalFormatting>
  <conditionalFormatting sqref="HP1:HX1">
    <cfRule type="cellIs" dxfId="2634" priority="96" operator="equal">
      <formula>"PIN"</formula>
    </cfRule>
    <cfRule type="cellIs" dxfId="2633" priority="97" operator="equal">
      <formula>"ORA"</formula>
    </cfRule>
    <cfRule type="cellIs" dxfId="2632" priority="98" operator="equal">
      <formula>"GRA"</formula>
    </cfRule>
    <cfRule type="cellIs" dxfId="2631" priority="99" operator="equal">
      <formula>"PUR"</formula>
    </cfRule>
    <cfRule type="cellIs" dxfId="2630" priority="100" operator="equal">
      <formula>"BRO"</formula>
    </cfRule>
    <cfRule type="cellIs" dxfId="2629" priority="101" operator="equal">
      <formula>"YEL"</formula>
    </cfRule>
    <cfRule type="cellIs" dxfId="2628" priority="102" operator="equal">
      <formula>"BLU"</formula>
    </cfRule>
    <cfRule type="cellIs" dxfId="2627" priority="103" operator="equal">
      <formula>"WHI"</formula>
    </cfRule>
    <cfRule type="cellIs" dxfId="2626" priority="104" operator="equal">
      <formula>"GRE"</formula>
    </cfRule>
    <cfRule type="cellIs" dxfId="2625" priority="105" operator="equal">
      <formula>"RED"</formula>
    </cfRule>
    <cfRule type="cellIs" dxfId="2624" priority="106" operator="equal">
      <formula>"BLA"</formula>
    </cfRule>
  </conditionalFormatting>
  <conditionalFormatting sqref="IC1:IK1">
    <cfRule type="cellIs" dxfId="2623" priority="107" operator="equal">
      <formula>"PIN"</formula>
    </cfRule>
    <cfRule type="cellIs" dxfId="2622" priority="108" operator="equal">
      <formula>"ORA"</formula>
    </cfRule>
    <cfRule type="cellIs" dxfId="2621" priority="109" operator="equal">
      <formula>"GRA"</formula>
    </cfRule>
    <cfRule type="cellIs" dxfId="2620" priority="110" operator="equal">
      <formula>"PUR"</formula>
    </cfRule>
    <cfRule type="cellIs" dxfId="2619" priority="111" operator="equal">
      <formula>"BRO"</formula>
    </cfRule>
    <cfRule type="cellIs" dxfId="2618" priority="112" operator="equal">
      <formula>"YEL"</formula>
    </cfRule>
    <cfRule type="cellIs" dxfId="2617" priority="113" operator="equal">
      <formula>"BLU"</formula>
    </cfRule>
    <cfRule type="cellIs" dxfId="2616" priority="114" operator="equal">
      <formula>"WHI"</formula>
    </cfRule>
    <cfRule type="cellIs" dxfId="2615" priority="115" operator="equal">
      <formula>"GRE"</formula>
    </cfRule>
    <cfRule type="cellIs" dxfId="2614" priority="116" operator="equal">
      <formula>"RED"</formula>
    </cfRule>
    <cfRule type="cellIs" dxfId="2613" priority="117" operator="equal">
      <formula>"BLA"</formula>
    </cfRule>
  </conditionalFormatting>
  <conditionalFormatting sqref="IO1:IW1">
    <cfRule type="cellIs" dxfId="2612" priority="85" operator="equal">
      <formula>"PIN"</formula>
    </cfRule>
    <cfRule type="cellIs" dxfId="2611" priority="86" operator="equal">
      <formula>"ORA"</formula>
    </cfRule>
    <cfRule type="cellIs" dxfId="2610" priority="87" operator="equal">
      <formula>"GRA"</formula>
    </cfRule>
    <cfRule type="cellIs" dxfId="2609" priority="88" operator="equal">
      <formula>"PUR"</formula>
    </cfRule>
    <cfRule type="cellIs" dxfId="2608" priority="89" operator="equal">
      <formula>"BRO"</formula>
    </cfRule>
    <cfRule type="cellIs" dxfId="2607" priority="90" operator="equal">
      <formula>"YEL"</formula>
    </cfRule>
    <cfRule type="cellIs" dxfId="2606" priority="91" operator="equal">
      <formula>"BLU"</formula>
    </cfRule>
    <cfRule type="cellIs" dxfId="2605" priority="92" operator="equal">
      <formula>"WHI"</formula>
    </cfRule>
    <cfRule type="cellIs" dxfId="2604" priority="93" operator="equal">
      <formula>"GRE"</formula>
    </cfRule>
    <cfRule type="cellIs" dxfId="2603" priority="94" operator="equal">
      <formula>"RED"</formula>
    </cfRule>
    <cfRule type="cellIs" dxfId="2602" priority="95" operator="equal">
      <formula>"BLA"</formula>
    </cfRule>
  </conditionalFormatting>
  <conditionalFormatting sqref="H2">
    <cfRule type="cellIs" dxfId="2601" priority="78" stopIfTrue="1" operator="notEqual">
      <formula>""</formula>
    </cfRule>
  </conditionalFormatting>
  <conditionalFormatting sqref="AZ2:BU2">
    <cfRule type="cellIs" dxfId="2600" priority="66" operator="equal">
      <formula>"PIN"</formula>
    </cfRule>
    <cfRule type="cellIs" dxfId="2599" priority="67" operator="equal">
      <formula>"ORA"</formula>
    </cfRule>
    <cfRule type="cellIs" dxfId="2598" priority="68" operator="equal">
      <formula>"GRA"</formula>
    </cfRule>
    <cfRule type="cellIs" dxfId="2597" priority="69" operator="equal">
      <formula>"PUR"</formula>
    </cfRule>
    <cfRule type="cellIs" dxfId="2596" priority="70" operator="equal">
      <formula>"BRO"</formula>
    </cfRule>
    <cfRule type="cellIs" dxfId="2595" priority="71" operator="equal">
      <formula>"YEL"</formula>
    </cfRule>
    <cfRule type="cellIs" dxfId="2594" priority="72" operator="equal">
      <formula>"BLU"</formula>
    </cfRule>
    <cfRule type="cellIs" dxfId="2593" priority="73" operator="equal">
      <formula>"WHI"</formula>
    </cfRule>
    <cfRule type="cellIs" dxfId="2592" priority="74" operator="equal">
      <formula>"GRE"</formula>
    </cfRule>
    <cfRule type="cellIs" dxfId="2591" priority="75" operator="equal">
      <formula>"RED"</formula>
    </cfRule>
    <cfRule type="cellIs" dxfId="2590" priority="76" operator="equal">
      <formula>"BLA"</formula>
    </cfRule>
  </conditionalFormatting>
  <conditionalFormatting sqref="BV2">
    <cfRule type="cellIs" dxfId="2589" priority="79" operator="equal">
      <formula>"nc"</formula>
    </cfRule>
  </conditionalFormatting>
  <conditionalFormatting sqref="BZ2:CA2 CD2:CF2">
    <cfRule type="cellIs" dxfId="2588" priority="77" operator="greaterThan">
      <formula>0</formula>
    </cfRule>
  </conditionalFormatting>
  <conditionalFormatting sqref="R2 CU2">
    <cfRule type="cellIs" dxfId="2587" priority="65" operator="greaterThan">
      <formula>0</formula>
    </cfRule>
  </conditionalFormatting>
  <conditionalFormatting sqref="T2:AS2 CH2:CS2">
    <cfRule type="cellIs" dxfId="2586" priority="49" stopIfTrue="1" operator="equal">
      <formula>"n"</formula>
    </cfRule>
    <cfRule type="cellIs" dxfId="2585" priority="50" stopIfTrue="1" operator="equal">
      <formula>"y"</formula>
    </cfRule>
    <cfRule type="cellIs" dxfId="2584" priority="51" operator="greaterThan">
      <formula>0</formula>
    </cfRule>
  </conditionalFormatting>
  <conditionalFormatting sqref="AZ2:BB2">
    <cfRule type="expression" dxfId="2583" priority="48">
      <formula>$AT2=0</formula>
    </cfRule>
  </conditionalFormatting>
  <conditionalFormatting sqref="BX2:CA2 CD2:CF2">
    <cfRule type="cellIs" dxfId="2582" priority="52" operator="equal">
      <formula>"y"</formula>
    </cfRule>
    <cfRule type="cellIs" dxfId="2581" priority="54" operator="equal">
      <formula>"PIN"</formula>
    </cfRule>
    <cfRule type="cellIs" dxfId="2580" priority="55" operator="equal">
      <formula>"ORA"</formula>
    </cfRule>
    <cfRule type="cellIs" dxfId="2579" priority="56" operator="equal">
      <formula>"GRA"</formula>
    </cfRule>
    <cfRule type="cellIs" dxfId="2578" priority="57" operator="equal">
      <formula>"PUR"</formula>
    </cfRule>
    <cfRule type="cellIs" dxfId="2577" priority="58" operator="equal">
      <formula>"BRO"</formula>
    </cfRule>
    <cfRule type="cellIs" dxfId="2576" priority="59" operator="equal">
      <formula>"YEL"</formula>
    </cfRule>
    <cfRule type="cellIs" dxfId="2575" priority="60" operator="equal">
      <formula>"BLU"</formula>
    </cfRule>
    <cfRule type="cellIs" dxfId="2574" priority="61" operator="equal">
      <formula>"WHI"</formula>
    </cfRule>
    <cfRule type="cellIs" dxfId="2573" priority="62" operator="equal">
      <formula>"GRE"</formula>
    </cfRule>
    <cfRule type="cellIs" dxfId="2572" priority="63" operator="equal">
      <formula>"RED"</formula>
    </cfRule>
    <cfRule type="cellIs" dxfId="2571" priority="64" operator="equal">
      <formula>"BLA"</formula>
    </cfRule>
  </conditionalFormatting>
  <conditionalFormatting sqref="IC2:IK2">
    <cfRule type="expression" dxfId="2570"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8">
    <cfRule type="cellIs" dxfId="2569" priority="42" stopIfTrue="1" operator="notEqual">
      <formula>""</formula>
    </cfRule>
  </conditionalFormatting>
  <conditionalFormatting sqref="BV3:BV8">
    <cfRule type="cellIs" dxfId="2568" priority="43" operator="equal">
      <formula>"nc"</formula>
    </cfRule>
  </conditionalFormatting>
  <conditionalFormatting sqref="R3:R8 CU3:CU8">
    <cfRule type="cellIs" dxfId="2567" priority="41" operator="greaterThan">
      <formula>0</formula>
    </cfRule>
  </conditionalFormatting>
  <conditionalFormatting sqref="T3:AS8 CH3:CS8">
    <cfRule type="cellIs" dxfId="2566" priority="37" stopIfTrue="1" operator="equal">
      <formula>"n"</formula>
    </cfRule>
    <cfRule type="cellIs" dxfId="2565" priority="38" stopIfTrue="1" operator="equal">
      <formula>"y"</formula>
    </cfRule>
    <cfRule type="cellIs" dxfId="2564" priority="39" operator="greaterThan">
      <formula>0</formula>
    </cfRule>
  </conditionalFormatting>
  <conditionalFormatting sqref="AZ3:BB8">
    <cfRule type="expression" dxfId="2563" priority="24">
      <formula>$AT3=0</formula>
    </cfRule>
  </conditionalFormatting>
  <conditionalFormatting sqref="BX3:CA8 CD3:CF8 AZ3:BU8">
    <cfRule type="cellIs" dxfId="2562" priority="25" operator="equal">
      <formula>"PIN"</formula>
    </cfRule>
    <cfRule type="cellIs" dxfId="2561" priority="26" operator="equal">
      <formula>"ORA"</formula>
    </cfRule>
    <cfRule type="cellIs" dxfId="2560" priority="27" operator="equal">
      <formula>"GRA"</formula>
    </cfRule>
    <cfRule type="cellIs" dxfId="2559" priority="28" operator="equal">
      <formula>"PUR"</formula>
    </cfRule>
    <cfRule type="cellIs" dxfId="2558" priority="29" operator="equal">
      <formula>"BRO"</formula>
    </cfRule>
    <cfRule type="cellIs" dxfId="2557" priority="30" operator="equal">
      <formula>"YEL"</formula>
    </cfRule>
    <cfRule type="cellIs" dxfId="2556" priority="31" operator="equal">
      <formula>"BLU"</formula>
    </cfRule>
    <cfRule type="cellIs" dxfId="2555" priority="32" operator="equal">
      <formula>"WHI"</formula>
    </cfRule>
    <cfRule type="cellIs" dxfId="2554" priority="33" operator="equal">
      <formula>"GRE"</formula>
    </cfRule>
    <cfRule type="cellIs" dxfId="2553" priority="34" operator="equal">
      <formula>"RED"</formula>
    </cfRule>
    <cfRule type="cellIs" dxfId="2552" priority="35" operator="equal">
      <formula>"BLA"</formula>
    </cfRule>
  </conditionalFormatting>
  <conditionalFormatting sqref="BX3:CA8 CD3:CF8">
    <cfRule type="cellIs" dxfId="2551" priority="40" operator="equal">
      <formula>"y"</formula>
    </cfRule>
  </conditionalFormatting>
  <conditionalFormatting sqref="BZ3:CA8 CD3:CF8">
    <cfRule type="cellIs" dxfId="2550" priority="36" operator="greaterThan">
      <formula>0</formula>
    </cfRule>
  </conditionalFormatting>
  <conditionalFormatting sqref="IC3:IC8">
    <cfRule type="cellIs" dxfId="2549" priority="17" stopIfTrue="1" operator="greaterThan">
      <formula>0</formula>
    </cfRule>
  </conditionalFormatting>
  <conditionalFormatting sqref="ID3:ID8">
    <cfRule type="cellIs" dxfId="2548" priority="15" stopIfTrue="1" operator="greaterThan">
      <formula>0</formula>
    </cfRule>
  </conditionalFormatting>
  <conditionalFormatting sqref="II3:II8 IE3:IF8">
    <cfRule type="cellIs" dxfId="2547" priority="22" operator="greaterThan">
      <formula>0</formula>
    </cfRule>
  </conditionalFormatting>
  <conditionalFormatting sqref="II3:II8 IF3:IF8">
    <cfRule type="cellIs" dxfId="2546" priority="16" stopIfTrue="1" operator="greaterThan">
      <formula>0</formula>
    </cfRule>
  </conditionalFormatting>
  <conditionalFormatting sqref="IG3:IG8">
    <cfRule type="cellIs" dxfId="2545" priority="21" operator="greaterThan">
      <formula>0</formula>
    </cfRule>
  </conditionalFormatting>
  <conditionalFormatting sqref="IH3:II8">
    <cfRule type="cellIs" dxfId="2544" priority="20" operator="greaterThan">
      <formula>0</formula>
    </cfRule>
  </conditionalFormatting>
  <conditionalFormatting sqref="IJ3:IJ8">
    <cfRule type="cellIs" dxfId="2543" priority="19" operator="greaterThan">
      <formula>0</formula>
    </cfRule>
  </conditionalFormatting>
  <conditionalFormatting sqref="IK3:IK8">
    <cfRule type="cellIs" dxfId="2542" priority="18" operator="greaterThan">
      <formula>0</formula>
    </cfRule>
  </conditionalFormatting>
  <conditionalFormatting sqref="IF3:IF8">
    <cfRule type="cellIs" dxfId="2541" priority="14" stopIfTrue="1" operator="greaterThan">
      <formula>0</formula>
    </cfRule>
  </conditionalFormatting>
  <conditionalFormatting sqref="IC3:IK8">
    <cfRule type="expression" dxfId="2540" priority="23">
      <formula>$IL3&gt;0</formula>
    </cfRule>
  </conditionalFormatting>
  <conditionalFormatting sqref="IM3:IM8">
    <cfRule type="cellIs" dxfId="2539" priority="13" operator="equal">
      <formula>0</formula>
    </cfRule>
  </conditionalFormatting>
  <conditionalFormatting sqref="BX3:CA8 CD3:CF8">
    <cfRule type="cellIs" dxfId="2538" priority="1" operator="equal">
      <formula>"y"</formula>
    </cfRule>
    <cfRule type="cellIs" dxfId="2537" priority="2" operator="equal">
      <formula>"PIN"</formula>
    </cfRule>
    <cfRule type="cellIs" dxfId="2536" priority="3" operator="equal">
      <formula>"ORA"</formula>
    </cfRule>
    <cfRule type="cellIs" dxfId="2535" priority="4" operator="equal">
      <formula>"GRA"</formula>
    </cfRule>
    <cfRule type="cellIs" dxfId="2534" priority="5" operator="equal">
      <formula>"PUR"</formula>
    </cfRule>
    <cfRule type="cellIs" dxfId="2533" priority="6" operator="equal">
      <formula>"BRO"</formula>
    </cfRule>
    <cfRule type="cellIs" dxfId="2532" priority="7" operator="equal">
      <formula>"YEL"</formula>
    </cfRule>
    <cfRule type="cellIs" dxfId="2531" priority="8" operator="equal">
      <formula>"BLU"</formula>
    </cfRule>
    <cfRule type="cellIs" dxfId="2530" priority="9" operator="equal">
      <formula>"WHI"</formula>
    </cfRule>
    <cfRule type="cellIs" dxfId="2529" priority="10" operator="equal">
      <formula>"GRE"</formula>
    </cfRule>
    <cfRule type="cellIs" dxfId="2528" priority="11" operator="equal">
      <formula>"RED"</formula>
    </cfRule>
    <cfRule type="cellIs" dxfId="2527" priority="12" operator="equal">
      <formula>"BLA"</formula>
    </cfRule>
  </conditionalFormatting>
  <conditionalFormatting sqref="AT3:AT8">
    <cfRule type="colorScale" priority="44">
      <colorScale>
        <cfvo type="min"/>
        <cfvo type="max"/>
        <color rgb="FFFCFCFF"/>
        <color theme="8" tint="0.39997558519241921"/>
      </colorScale>
    </cfRule>
  </conditionalFormatting>
  <conditionalFormatting sqref="S3:S8">
    <cfRule type="colorScale" priority="45">
      <colorScale>
        <cfvo type="min"/>
        <cfvo type="max"/>
        <color rgb="FFFCFCFF"/>
        <color rgb="FF754BFB"/>
      </colorScale>
    </cfRule>
  </conditionalFormatting>
  <conditionalFormatting sqref="J3:J8">
    <cfRule type="colorScale" priority="46">
      <colorScale>
        <cfvo type="min"/>
        <cfvo type="percentile" val="50"/>
        <cfvo type="max"/>
        <color rgb="FFF8696B"/>
        <color rgb="FFFFEB84"/>
        <color rgb="FF63BE7B"/>
      </colorScale>
    </cfRule>
  </conditionalFormatting>
  <conditionalFormatting sqref="CG3:CG8">
    <cfRule type="colorScale" priority="47">
      <colorScale>
        <cfvo type="min"/>
        <cfvo type="max"/>
        <color rgb="FFFCFCFF"/>
        <color rgb="FF63BE7B"/>
      </colorScale>
    </cfRule>
  </conditionalFormatting>
  <hyperlinks>
    <hyperlink ref="A2" r:id="rId1" display="https://fbref.com/en/country/GUA/Guatemala-Football" xr:uid="{AF7EAFC6-E928-42DB-B900-FA3AECF5850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523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523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523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EDA54-BDEE-4053-9CB8-E00A92BAE83D}">
  <sheetPr codeName="Sheet41"/>
  <dimension ref="A1:IY6"/>
  <sheetViews>
    <sheetView zoomScale="70" zoomScaleNormal="70" workbookViewId="0">
      <pane xSplit="5" ySplit="1" topLeftCell="M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1286</v>
      </c>
      <c r="B2" s="40" t="e" vm="77">
        <v>#VALUE!</v>
      </c>
      <c r="C2" s="41">
        <v>1</v>
      </c>
      <c r="D2" s="42" t="s">
        <v>1287</v>
      </c>
      <c r="E2" s="43" t="s">
        <v>1288</v>
      </c>
      <c r="F2" s="44" t="s">
        <v>163</v>
      </c>
      <c r="G2" s="45">
        <f>COUNTIF($A$1:$A$8329,A2)</f>
        <v>1</v>
      </c>
      <c r="H2" s="46"/>
      <c r="I2" s="47" t="s">
        <v>1285</v>
      </c>
      <c r="J2" s="48" t="str">
        <f>""</f>
        <v/>
      </c>
      <c r="K2" s="49">
        <v>10593798</v>
      </c>
      <c r="L2" s="50">
        <v>2300000</v>
      </c>
      <c r="M2" s="50" t="s">
        <v>1291</v>
      </c>
      <c r="N2" s="51" t="s">
        <v>231</v>
      </c>
      <c r="O2" s="52" t="s">
        <v>1289</v>
      </c>
      <c r="P2" s="53" t="s">
        <v>1290</v>
      </c>
      <c r="Q2" s="54">
        <v>1</v>
      </c>
      <c r="R2" s="55" t="s">
        <v>231</v>
      </c>
      <c r="S2" s="56">
        <v>3</v>
      </c>
      <c r="T2" s="57" t="s">
        <v>164</v>
      </c>
      <c r="U2" s="58" t="s">
        <v>164</v>
      </c>
      <c r="V2" s="58" t="s">
        <v>165</v>
      </c>
      <c r="W2" s="58" t="s">
        <v>164</v>
      </c>
      <c r="X2" s="58" t="s">
        <v>164</v>
      </c>
      <c r="Y2" s="58" t="s">
        <v>164</v>
      </c>
      <c r="Z2" s="58" t="s">
        <v>164</v>
      </c>
      <c r="AA2" s="58" t="s">
        <v>164</v>
      </c>
      <c r="AB2" s="58" t="s">
        <v>164</v>
      </c>
      <c r="AC2" s="58" t="s">
        <v>164</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5</v>
      </c>
      <c r="AU2" s="59"/>
      <c r="AV2" s="59" t="str">
        <f>IF(LEFT(A2,1)="[",LEFT(A2,5)&amp;AU2&amp;A2,"")</f>
        <v/>
      </c>
      <c r="AW2" s="59" t="str">
        <f>C2&amp;H2&amp;A2</f>
        <v>1Honduras</v>
      </c>
      <c r="AX2" s="61" t="str">
        <f>_xlfn.TEXTJOIN(";",TRUE,AU2:AW2)</f>
        <v>1Honduras</v>
      </c>
      <c r="AY2" s="61"/>
      <c r="AZ2" s="62" t="s">
        <v>152</v>
      </c>
      <c r="BA2" s="62"/>
      <c r="BB2" s="62"/>
      <c r="BC2" s="63"/>
      <c r="BD2" s="64" t="s">
        <v>152</v>
      </c>
      <c r="BE2" s="47"/>
      <c r="BF2" s="64" t="s">
        <v>152</v>
      </c>
      <c r="BG2" s="64" t="s">
        <v>159</v>
      </c>
      <c r="BH2" s="64" t="s">
        <v>152</v>
      </c>
      <c r="BI2" s="64"/>
      <c r="BJ2" s="64"/>
      <c r="BK2" s="47"/>
      <c r="BL2" s="64" t="s">
        <v>152</v>
      </c>
      <c r="BM2" s="64" t="s">
        <v>159</v>
      </c>
      <c r="BN2" s="64"/>
      <c r="BO2" s="64"/>
      <c r="BP2" s="64"/>
      <c r="BQ2" s="64"/>
      <c r="BR2" s="64"/>
      <c r="BS2" s="64"/>
      <c r="BT2" s="64"/>
      <c r="BU2" s="65"/>
      <c r="BV2" s="66" t="s">
        <v>173</v>
      </c>
      <c r="BW2" s="66">
        <v>0</v>
      </c>
      <c r="BX2" s="47"/>
      <c r="CB2" s="6" t="s">
        <v>138</v>
      </c>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n</v>
      </c>
      <c r="CM2" s="59" t="str">
        <f>IF(S2=2,"y","n")</f>
        <v>n</v>
      </c>
      <c r="CN2" s="59" t="str">
        <f>IF(S2=3,"y","n")</f>
        <v>y</v>
      </c>
      <c r="CO2" s="59" t="str">
        <f>IF(S2&gt;=4,"y","n")</f>
        <v>n</v>
      </c>
      <c r="CP2" s="59" t="str">
        <f>IF(AT2=0,"y","n")</f>
        <v>n</v>
      </c>
      <c r="CQ2" s="59" t="str">
        <f>IF(AT2=1,"y","n")</f>
        <v>n</v>
      </c>
      <c r="CR2" s="59" t="str">
        <f>IF(AT2=2,"y","n")</f>
        <v>n</v>
      </c>
      <c r="CS2" s="59" t="str">
        <f>IF(AT2&gt;=3,"y","n")</f>
        <v>y</v>
      </c>
      <c r="CT2" s="69" t="str">
        <f>CHAR(34)&amp;A2&amp;CHAR(34)</f>
        <v>"Honduras"</v>
      </c>
      <c r="CU2" s="70" t="str">
        <f>CHAR(34)&amp;"rgn_"&amp;R2&amp;CHAR(34)</f>
        <v>"rgn_North America"</v>
      </c>
      <c r="CV2" s="48" t="str">
        <f>CHAR(34)&amp;D2&amp;CHAR(34)</f>
        <v>"https://i.ibb.co/tYTg9DF/Honduras-Flag.png"</v>
      </c>
      <c r="CW2" s="48" t="str">
        <f>IF(CH2="y",CHAR(34)&amp;CH$1&amp;CHAR(34)&amp;",","")</f>
        <v>"2Color",</v>
      </c>
      <c r="CX2" s="48" t="str">
        <f>IF(CI2="y",CHAR(34)&amp;CI$1&amp;CHAR(34)&amp;",","")</f>
        <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"startH",</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"BLUWHI",</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"staBLU",</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"002WHI",</v>
      </c>
      <c r="FS2" s="48" t="str">
        <f>IF(LEN(BH2)=3,CHAR(34)&amp;"003"&amp;BH2&amp;CHAR(34)&amp;",","")</f>
        <v>"003BLU",</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["2Color","lets08","startH","BLUWHI","year18","year00","allhor","3Bands","Horizo","Center","staBLU","NO_RED","NO_GRE","NO_YEL","NO_BLA","001BLU","002WHI","003BLU","myrBLU","spanis","HasSta","3+Star"]</v>
      </c>
      <c r="GT2" s="48" t="str">
        <f>IF(BL2&lt;&gt;"",CHAR(34)&amp;"cl_"&amp;BL2&amp;CHAR(34)&amp;",","")</f>
        <v>"cl_BLU",</v>
      </c>
      <c r="GU2" s="48" t="str">
        <f>IF(BM2&lt;&gt;"",CHAR(34)&amp;"cl_"&amp;BM2&amp;CHAR(34)&amp;",","")</f>
        <v>"cl_WHI",</v>
      </c>
      <c r="GV2" s="48" t="str">
        <f>IF(BN2&lt;&gt;"",CHAR(34)&amp;"cl_"&amp;BN2&amp;CHAR(34)&amp;",","")</f>
        <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{couname:"Honduras",year:"1866, 2022 ",region:"rgn_North America",Colors:["cl_BLU","cl_WHI"],Items:["2Color","lets08","startH","BLUWHI","year18","year00","allhor","3Bands","Horizo","Center","staBLU","NO_RED","NO_GRE","NO_YEL","NO_BLA","001BLU","002WHI","003BLU","myrBLU","spanis","HasSta","3+Star"],Flag:"https://i.ibb.co/tYTg9DF/Honduras-Flag.png",HDFlag:"https://upload.wikimedia.org/wikipedia/commons/thumb/8/82/Flag_of_Honduras.svg/2560px-Flag_of_Honduras.svg.png",type:"", describe: "\nThe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 isnew:".", links: "https://en.wikipedia.org/wiki/Flag_of_Honduras"},</v>
      </c>
      <c r="HG2" s="73" t="str">
        <f>"{couname:"&amp;CT2&amp;(IF(HK2&lt;&gt;"",",subtype:"&amp;CHAR(34)&amp;HK2&amp;CHAR(34),""))&amp;",year:"&amp;HJ2&amp;",region:"&amp;CU2&amp;",Colors:"&amp;HC2&amp;",Items:"&amp;GS2&amp;",Flag:"&amp;CV2&amp;",HDFlag:"&amp;CHAR(34)&amp;E2&amp;CHAR(34)&amp;",type:"&amp;GP2&amp;", describe: "&amp;HI2&amp;", links: "&amp;HL2&amp;"},"</f>
        <v>{couname:"Honduras",year:"1866, 2022 ",region:"rgn_North America",Colors:["cl_BLU","cl_WHI"],Items:["2Color","lets08","startH","BLUWHI","year18","year00","allhor","3Bands","Horizo","Center","staBLU","NO_RED","NO_GRE","NO_YEL","NO_BLA","001BLU","002WHI","003BLU","myrBLU","spanis","HasSta","3+Star"],Flag:"https://i.ibb.co/tYTg9DF/Honduras-Flag.png",HDFlag:"https://upload.wikimedia.org/wikipedia/commons/thumb/8/82/Flag_of_Honduras.svg/2560px-Flag_of_Honduras.svg.png",type:"", describe: "\nThe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 links: "https://en.wikipedia.org/wiki/Flag_of_Honduras"},</v>
      </c>
      <c r="HH2" s="48" t="str">
        <f>IF(P2&lt;&gt;"",CHAR(34)&amp;"\n"&amp;P2&amp;CHAR(34),CHAR(34)&amp;CHAR(34))</f>
        <v>"\nThe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v>
      </c>
      <c r="HI2" s="48" t="str">
        <f>IF(J2=0,CHAR(34)&amp;CHAR(34),HH2)</f>
        <v>"\nThe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v>
      </c>
      <c r="HJ2" s="48" t="str">
        <f>CHAR(34)&amp;O2&amp;CHAR(34)</f>
        <v>"1866, 2022 "</v>
      </c>
      <c r="HL2" s="48" t="str">
        <f>CHAR(34)&amp;I2&amp;CHAR(34)</f>
        <v>"https://en.wikipedia.org/wiki/Flag_of_Honduras"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{"couname":"Honduras","year":"1866, 2022 ","region":"rgn_North America","Colors":["cl_BLU","cl_WHI"],"Items":["2Color","lets08","startH","BLUWHI","year18","year00","allhor","3Bands","Horizo","Center","staBLU","NO_RED","NO_GRE","NO_YEL","NO_BLA","001BLU","002WHI","003BLU","myrBLU","spanis","HasSta","3+Star"],"Flag":"https://i.ibb.co/tYTg9DF/Honduras-Flag.png","HDFlag":"https://upload.wikimedia.org/wikipedia/commons/thumb/8/82/Flag_of_Honduras.svg/2560px-Flag_of_Honduras.svg.png","type":"", "describe": "\nThe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 "isnew": ".", "links": "https://en.wikipedia.org/wiki/Flag_of_Honduras"},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{"couname":"Honduras","year":"1866, 2022 ","region":"rgn_North America","Colors":["cl_BLU","cl_WHI"],"Items":["2Color","lets08","startH","BLUWHI","year18","year00","allhor","3Bands","Horizo","Center","staBLU","NO_RED","NO_GRE","NO_YEL","NO_BLA","001BLU","002WHI","003BLU","myrBLU","spanis","HasSta","3+Star"],"Flag":"https://i.ibb.co/tYTg9DF/Honduras-Flag.png","HDFlag":"https://upload.wikimedia.org/wikipedia/commons/thumb/8/82/Flag_of_Honduras.svg/2560px-Flag_of_Honduras.svg.png","type":"", "describe": "\nThe two blue bands stand for the two oceans (The Pacific and the Caribbean Sea) that surround the country. The blue color also represents the bonds of brotherhood or the blue skies seen over the country. The middle white band represents Honduras’ land area that sits between two oceans. White is also said to stand for the virtues of purity, peace, and prosperity among the inhabitants. The five stars stand for the five countries that made up the now-defunct Federal Republic of Central America. ", "isnew": ".", "links": "https://en.wikipedia.org/wiki/Flag_of_Honduras"},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-2</v>
      </c>
      <c r="IN2" s="78" t="str">
        <f>"http://mkweb.bcgsc.ca/color-summarizer/?url="&amp;D2&amp;"&amp;precision=low&amp;num_clusters="&amp;CG2&amp;"&amp;text=1"</f>
        <v>http://mkweb.bcgsc.ca/color-summarizer/?url=https://i.ibb.co/tYTg9DF/Honduras-Flag.png&amp;precision=low&amp;num_clusters=2&amp;text=1</v>
      </c>
      <c r="IO2" s="48" t="str">
        <f>IF(HP2&lt;&gt;"",CHAR(34)&amp;"black"&amp;CHAR(34),"")</f>
        <v/>
      </c>
      <c r="IP2" s="48" t="str">
        <f>IF(HQ2&lt;&gt;"",CHAR(34)&amp;"blue"&amp;CHAR(34),"")</f>
        <v>"blue"</v>
      </c>
      <c r="IQ2" s="48" t="str">
        <f>IF(HR2&lt;&gt;"",CHAR(34)&amp;"green"&amp;CHAR(34),"")</f>
        <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{"url":"http://mkweb.bcgsc.ca/color-summarizer/?url=https://i.ibb.co/tYTg9DF/Honduras-Flag.png&amp;precision=low&amp;num_clusters=2&amp;text=1","name":"Honduras"},</v>
      </c>
      <c r="IY2" s="48">
        <v>96</v>
      </c>
    </row>
    <row r="3" spans="1:259" s="48" customFormat="1" ht="38.4" customHeight="1" thickBot="1" x14ac:dyDescent="0.35">
      <c r="A3" s="79" t="s">
        <v>1282</v>
      </c>
      <c r="B3" s="40" t="e" vm="78">
        <v>#VALUE!</v>
      </c>
      <c r="C3" s="41">
        <v>2</v>
      </c>
      <c r="D3" s="42" t="s">
        <v>1283</v>
      </c>
      <c r="E3" s="43" t="s">
        <v>1284</v>
      </c>
      <c r="F3" s="44" t="s">
        <v>163</v>
      </c>
      <c r="G3" s="45">
        <f>COUNTIF($A$1:$A$8380,A3)</f>
        <v>1</v>
      </c>
      <c r="H3" s="46"/>
      <c r="I3" s="47" t="s">
        <v>1285</v>
      </c>
      <c r="J3" s="48" t="str">
        <f>""</f>
        <v/>
      </c>
      <c r="K3" s="49"/>
      <c r="L3" s="50"/>
      <c r="M3" s="50"/>
      <c r="N3" s="51" t="s">
        <v>231</v>
      </c>
      <c r="O3" s="52" t="s">
        <v>176</v>
      </c>
      <c r="P3" s="53" t="s">
        <v>204</v>
      </c>
      <c r="Q3" s="54">
        <v>2</v>
      </c>
      <c r="R3" s="55" t="s">
        <v>231</v>
      </c>
      <c r="S3" s="56">
        <v>2</v>
      </c>
      <c r="T3" s="57" t="s">
        <v>164</v>
      </c>
      <c r="U3" s="58" t="s">
        <v>164</v>
      </c>
      <c r="V3" s="58" t="s">
        <v>165</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165</v>
      </c>
      <c r="AL3" s="59" t="s">
        <v>164</v>
      </c>
      <c r="AM3" s="59" t="s">
        <v>164</v>
      </c>
      <c r="AN3" s="59" t="s">
        <v>164</v>
      </c>
      <c r="AO3" s="59" t="s">
        <v>164</v>
      </c>
      <c r="AP3" s="59" t="s">
        <v>164</v>
      </c>
      <c r="AQ3" s="59" t="s">
        <v>164</v>
      </c>
      <c r="AR3" s="59" t="s">
        <v>164</v>
      </c>
      <c r="AS3" s="59" t="s">
        <v>164</v>
      </c>
      <c r="AT3" s="60">
        <v>0</v>
      </c>
      <c r="AU3" s="59" t="s">
        <v>1172</v>
      </c>
      <c r="AV3" s="59" t="str">
        <f>IF(LEFT(A3,1)="[",LEFT(A3,5)&amp;AU3&amp;A3,"")</f>
        <v>[HND]Department[HND] Santa Bárbara</v>
      </c>
      <c r="AW3" s="59" t="str">
        <f>C3&amp;H3&amp;A3</f>
        <v>2[HND] Santa Bárbara</v>
      </c>
      <c r="AX3" s="61"/>
      <c r="AY3" s="61"/>
      <c r="AZ3" s="62"/>
      <c r="BA3" s="62"/>
      <c r="BB3" s="62"/>
      <c r="BC3" s="63"/>
      <c r="BD3" s="64"/>
      <c r="BE3" s="47"/>
      <c r="BF3" s="64" t="s">
        <v>153</v>
      </c>
      <c r="BG3" s="64"/>
      <c r="BH3" s="64" t="s">
        <v>159</v>
      </c>
      <c r="BI3" s="64"/>
      <c r="BJ3" s="64"/>
      <c r="BK3" s="47"/>
      <c r="BL3" s="64" t="s">
        <v>153</v>
      </c>
      <c r="BM3" s="64" t="s">
        <v>159</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"[HND] Santa Bárbara"</v>
      </c>
      <c r="CU3" s="70" t="str">
        <f>CHAR(34)&amp;"rgn_"&amp;R3&amp;CHAR(34)</f>
        <v>"rgn_North America"</v>
      </c>
      <c r="CV3" s="48" t="str">
        <f>CHAR(34)&amp;D3&amp;CHAR(34)</f>
        <v>"https://upload.wikimedia.org/wikipedia/commons/thumb/d/d7/Bandera_de_Santa_Barbara_Honduras.svg/640px-Bandera_de_Santa_Barbara_Honduras.svg.png"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"lets12",</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"GREWHI",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"001GRE",</v>
      </c>
      <c r="FR3" s="48" t="str">
        <f>IF(LEN(BG3)=3,CHAR(34)&amp;"002"&amp;BG3&amp;CHAR(34)&amp;",","")</f>
        <v/>
      </c>
      <c r="FS3" s="48" t="str">
        <f>IF(LEN(BH3)=3,CHAR(34)&amp;"003"&amp;BH3&amp;CHAR(34)&amp;",","")</f>
        <v>"003WHI",</v>
      </c>
      <c r="FT3" s="48" t="str">
        <f>CHAR(34)&amp;"myr"&amp;BD3&amp;CHAR(34)&amp;","</f>
        <v>"myr",</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"Department"</v>
      </c>
      <c r="GS3" s="48" t="str">
        <f>SUBSTITUTE("["&amp;_xlfn.CONCAT(CW3:GN3)&amp;"]",",]","]")</f>
        <v>["2Color","words2","lets12","startS","GREWHI","allhor","2Bands","Horizo","OnlyBa","NO_BLU","NO_RED","NO_YEL","NO_BLA","BLRENO","001GRE","003WHI","myr","NoStar"]</v>
      </c>
      <c r="GT3" s="48" t="str">
        <f>IF(BL3&lt;&gt;"",CHAR(34)&amp;"cl_"&amp;BL3&amp;CHAR(34)&amp;",","")</f>
        <v>"cl_GRE",</v>
      </c>
      <c r="GU3" s="48" t="str">
        <f>IF(BM3&lt;&gt;"",CHAR(34)&amp;"cl_"&amp;BM3&amp;CHAR(34)&amp;",","")</f>
        <v>"cl_WHI",</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{couname:"[HND] Santa Bárbara",year:"???",region:"rgn_North America",Colors:["cl_GRE","cl_WHI"],Items:["2Color","words2","lets12","startS","GREWHI","allhor","2Bands","Horizo","OnlyBa","NO_BLU","NO_RED","NO_YEL","NO_BLA","BLRENO","001GRE","003WHI","myr","NoStar"],Flag:"https://upload.wikimedia.org/wikipedia/commons/thumb/d/d7/Bandera_de_Santa_Barbara_Honduras.svg/640px-Bandera_de_Santa_Barbara_Honduras.svg.png",HDFlag:"https://upload.wikimedia.org/wikipedia/commons/thumb/d/d7/Bandera_de_Santa_Barbara_Honduras.svg/2560px-Bandera_de_Santa_Barbara_Honduras.svg.png",type:"Department", describe: "\nN/A", isnew:".", links: "https://en.wikipedia.org/wiki/Flag_of_Honduras"},</v>
      </c>
      <c r="HG3" s="73" t="str">
        <f>"{couname:"&amp;CT3&amp;(IF(HK3&lt;&gt;"",",subtype:"&amp;CHAR(34)&amp;HK3&amp;CHAR(34),""))&amp;",year:"&amp;HJ3&amp;",region:"&amp;CU3&amp;",Colors:"&amp;HC3&amp;",Items:"&amp;GS3&amp;",Flag:"&amp;CV3&amp;",HDFlag:"&amp;CHAR(34)&amp;E3&amp;CHAR(34)&amp;",type:"&amp;GP3&amp;", describe: "&amp;HI3&amp;", links: "&amp;HL3&amp;"},"</f>
        <v>{couname:"[HND] Santa Bárbara",year:"???",region:"rgn_North America",Colors:["cl_GRE","cl_WHI"],Items:["2Color","words2","lets12","startS","GREWHI","allhor","2Bands","Horizo","OnlyBa","NO_BLU","NO_RED","NO_YEL","NO_BLA","BLRENO","001GRE","003WHI","myr","NoStar"],Flag:"https://upload.wikimedia.org/wikipedia/commons/thumb/d/d7/Bandera_de_Santa_Barbara_Honduras.svg/640px-Bandera_de_Santa_Barbara_Honduras.svg.png",HDFlag:"https://upload.wikimedia.org/wikipedia/commons/thumb/d/d7/Bandera_de_Santa_Barbara_Honduras.svg/2560px-Bandera_de_Santa_Barbara_Honduras.svg.png",type:"Department", describe: "\nN/A", links: "https://en.wikipedia.org/wiki/Flag_of_Honduras"},</v>
      </c>
      <c r="HH3" s="48" t="str">
        <f>IF(P3&lt;&gt;"",CHAR(34)&amp;"\n"&amp;P3&amp;CHAR(34),CHAR(34)&amp;CHAR(34))</f>
        <v>"\nN/A"</v>
      </c>
      <c r="HI3" s="48" t="str">
        <f>IF(J3=0,CHAR(34)&amp;CHAR(34),HH3)</f>
        <v>"\nN/A"</v>
      </c>
      <c r="HJ3" s="48" t="str">
        <f>CHAR(34)&amp;O3&amp;CHAR(34)</f>
        <v>"???"</v>
      </c>
      <c r="HL3" s="48" t="str">
        <f>CHAR(34)&amp;I3&amp;CHAR(34)</f>
        <v>"https://en.wikipedia.org/wiki/Flag_of_Honduras"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{"couname":"[HND] Santa Bárbara","year":"???","region":"rgn_North America","Colors":["cl_GRE","cl_WHI"],"Items":["2Color","words2","lets12","startS","GREWHI","allhor","2Bands","Horizo","OnlyBa","NO_BLU","NO_RED","NO_YEL","NO_BLA","BLRENO","001GRE","003WHI","myr","NoStar"],"Flag":"https://upload.wikimedia.org/wikipedia/commons/thumb/d/d7/Bandera_de_Santa_Barbara_Honduras.svg/640px-Bandera_de_Santa_Barbara_Honduras.svg.png","HDFlag":"https://upload.wikimedia.org/wikipedia/commons/thumb/d/d7/Bandera_de_Santa_Barbara_Honduras.svg/2560px-Bandera_de_Santa_Barbara_Honduras.svg.png","type":"Department", "describe": "\nN/A", "isnew": ".", "links": "https://en.wikipedia.org/wiki/Flag_of_Honduras"},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{"couname":"[HND] Santa Bárbara","year":"???","region":"rgn_North America","Colors":["cl_GRE","cl_WHI"],"Items":["2Color","words2","lets12","startS","GREWHI","allhor","2Bands","Horizo","OnlyBa","NO_BLU","NO_RED","NO_YEL","NO_BLA","BLRENO","001GRE","003WHI","myr","NoStar"],"Flag":"https://upload.wikimedia.org/wikipedia/commons/thumb/d/d7/Bandera_de_Santa_Barbara_Honduras.svg/640px-Bandera_de_Santa_Barbara_Honduras.svg.png","HDFlag":"https://upload.wikimedia.org/wikipedia/commons/thumb/d/d7/Bandera_de_Santa_Barbara_Honduras.svg/2560px-Bandera_de_Santa_Barbara_Honduras.svg.png","type":"Department", "describe": "\nN/A", "isnew": ".", "links": "https://en.wikipedia.org/wiki/Flag_of_Honduras"},</v>
      </c>
      <c r="HO3" s="75">
        <v>45644</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http://mkweb.bcgsc.ca/color-summarizer/?url=https://upload.wikimedia.org/wikipedia/commons/thumb/d/d7/Bandera_de_Santa_Barbara_Honduras.svg/640px-Bandera_de_Santa_Barbara_Honduras.svg.png&amp;precision=low&amp;num_clusters=2&amp;text=1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{"url":"http://mkweb.bcgsc.ca/color-summarizer/?url=https://upload.wikimedia.org/wikipedia/commons/thumb/d/d7/Bandera_de_Santa_Barbara_Honduras.svg/640px-Bandera_de_Santa_Barbara_Honduras.svg.png&amp;precision=low&amp;num_clusters=2&amp;text=1","name":"[HND] Santa Bárbara"},</v>
      </c>
      <c r="IY3" s="48">
        <v>1503</v>
      </c>
    </row>
    <row r="4" spans="1:259" ht="38.4" customHeight="1" x14ac:dyDescent="0.3">
      <c r="D4" s="83"/>
      <c r="E4" s="83"/>
      <c r="F4" s="83"/>
    </row>
    <row r="5" spans="1:259" ht="38.4" customHeight="1" x14ac:dyDescent="0.3">
      <c r="D5" s="83"/>
      <c r="E5" s="83"/>
      <c r="F5" s="83"/>
    </row>
    <row r="6" spans="1:259" ht="38.4" customHeight="1" x14ac:dyDescent="0.3">
      <c r="D6" s="83"/>
      <c r="E6" s="83"/>
      <c r="F6" s="83"/>
    </row>
  </sheetData>
  <autoFilter ref="A1:IY1" xr:uid="{A1051193-A95B-4CFB-A73C-F0184620C81F}">
    <sortState xmlns:xlrd2="http://schemas.microsoft.com/office/spreadsheetml/2017/richdata2" ref="A2:IY1">
      <sortCondition ref="AW1"/>
    </sortState>
  </autoFilter>
  <conditionalFormatting sqref="H1 CW1:GS1 IA1:IB1">
    <cfRule type="cellIs" dxfId="2526" priority="118" operator="greaterThan">
      <formula>0</formula>
    </cfRule>
  </conditionalFormatting>
  <conditionalFormatting sqref="H1 H4:H1048576">
    <cfRule type="cellIs" dxfId="2525" priority="84" stopIfTrue="1" operator="notEqual">
      <formula>""</formula>
    </cfRule>
  </conditionalFormatting>
  <conditionalFormatting sqref="T1:BK1">
    <cfRule type="cellIs" dxfId="2524" priority="121" operator="greaterThan">
      <formula>0</formula>
    </cfRule>
  </conditionalFormatting>
  <conditionalFormatting sqref="BV1:BW1 BV4:BW1048576">
    <cfRule type="cellIs" dxfId="2523" priority="120" operator="equal">
      <formula>"nc"</formula>
    </cfRule>
  </conditionalFormatting>
  <conditionalFormatting sqref="HF1:HG1">
    <cfRule type="cellIs" dxfId="2522" priority="122" operator="greaterThan">
      <formula>0</formula>
    </cfRule>
  </conditionalFormatting>
  <conditionalFormatting sqref="HK1">
    <cfRule type="cellIs" dxfId="2521" priority="119" operator="greaterThan">
      <formula>0</formula>
    </cfRule>
  </conditionalFormatting>
  <conditionalFormatting sqref="HP1:HX1">
    <cfRule type="cellIs" dxfId="2520" priority="96" operator="equal">
      <formula>"PIN"</formula>
    </cfRule>
    <cfRule type="cellIs" dxfId="2519" priority="97" operator="equal">
      <formula>"ORA"</formula>
    </cfRule>
    <cfRule type="cellIs" dxfId="2518" priority="98" operator="equal">
      <formula>"GRA"</formula>
    </cfRule>
    <cfRule type="cellIs" dxfId="2517" priority="99" operator="equal">
      <formula>"PUR"</formula>
    </cfRule>
    <cfRule type="cellIs" dxfId="2516" priority="100" operator="equal">
      <formula>"BRO"</formula>
    </cfRule>
    <cfRule type="cellIs" dxfId="2515" priority="101" operator="equal">
      <formula>"YEL"</formula>
    </cfRule>
    <cfRule type="cellIs" dxfId="2514" priority="102" operator="equal">
      <formula>"BLU"</formula>
    </cfRule>
    <cfRule type="cellIs" dxfId="2513" priority="103" operator="equal">
      <formula>"WHI"</formula>
    </cfRule>
    <cfRule type="cellIs" dxfId="2512" priority="104" operator="equal">
      <formula>"GRE"</formula>
    </cfRule>
    <cfRule type="cellIs" dxfId="2511" priority="105" operator="equal">
      <formula>"RED"</formula>
    </cfRule>
    <cfRule type="cellIs" dxfId="2510" priority="106" operator="equal">
      <formula>"BLA"</formula>
    </cfRule>
  </conditionalFormatting>
  <conditionalFormatting sqref="IC1:IK1">
    <cfRule type="cellIs" dxfId="2509" priority="107" operator="equal">
      <formula>"PIN"</formula>
    </cfRule>
    <cfRule type="cellIs" dxfId="2508" priority="108" operator="equal">
      <formula>"ORA"</formula>
    </cfRule>
    <cfRule type="cellIs" dxfId="2507" priority="109" operator="equal">
      <formula>"GRA"</formula>
    </cfRule>
    <cfRule type="cellIs" dxfId="2506" priority="110" operator="equal">
      <formula>"PUR"</formula>
    </cfRule>
    <cfRule type="cellIs" dxfId="2505" priority="111" operator="equal">
      <formula>"BRO"</formula>
    </cfRule>
    <cfRule type="cellIs" dxfId="2504" priority="112" operator="equal">
      <formula>"YEL"</formula>
    </cfRule>
    <cfRule type="cellIs" dxfId="2503" priority="113" operator="equal">
      <formula>"BLU"</formula>
    </cfRule>
    <cfRule type="cellIs" dxfId="2502" priority="114" operator="equal">
      <formula>"WHI"</formula>
    </cfRule>
    <cfRule type="cellIs" dxfId="2501" priority="115" operator="equal">
      <formula>"GRE"</formula>
    </cfRule>
    <cfRule type="cellIs" dxfId="2500" priority="116" operator="equal">
      <formula>"RED"</formula>
    </cfRule>
    <cfRule type="cellIs" dxfId="2499" priority="117" operator="equal">
      <formula>"BLA"</formula>
    </cfRule>
  </conditionalFormatting>
  <conditionalFormatting sqref="IO1:IW1">
    <cfRule type="cellIs" dxfId="2498" priority="85" operator="equal">
      <formula>"PIN"</formula>
    </cfRule>
    <cfRule type="cellIs" dxfId="2497" priority="86" operator="equal">
      <formula>"ORA"</formula>
    </cfRule>
    <cfRule type="cellIs" dxfId="2496" priority="87" operator="equal">
      <formula>"GRA"</formula>
    </cfRule>
    <cfRule type="cellIs" dxfId="2495" priority="88" operator="equal">
      <formula>"PUR"</formula>
    </cfRule>
    <cfRule type="cellIs" dxfId="2494" priority="89" operator="equal">
      <formula>"BRO"</formula>
    </cfRule>
    <cfRule type="cellIs" dxfId="2493" priority="90" operator="equal">
      <formula>"YEL"</formula>
    </cfRule>
    <cfRule type="cellIs" dxfId="2492" priority="91" operator="equal">
      <formula>"BLU"</formula>
    </cfRule>
    <cfRule type="cellIs" dxfId="2491" priority="92" operator="equal">
      <formula>"WHI"</formula>
    </cfRule>
    <cfRule type="cellIs" dxfId="2490" priority="93" operator="equal">
      <formula>"GRE"</formula>
    </cfRule>
    <cfRule type="cellIs" dxfId="2489" priority="94" operator="equal">
      <formula>"RED"</formula>
    </cfRule>
    <cfRule type="cellIs" dxfId="2488" priority="95" operator="equal">
      <formula>"BLA"</formula>
    </cfRule>
  </conditionalFormatting>
  <conditionalFormatting sqref="H3">
    <cfRule type="cellIs" dxfId="2487" priority="78" stopIfTrue="1" operator="notEqual">
      <formula>""</formula>
    </cfRule>
  </conditionalFormatting>
  <conditionalFormatting sqref="BV3">
    <cfRule type="cellIs" dxfId="2486" priority="79" operator="equal">
      <formula>"nc"</formula>
    </cfRule>
  </conditionalFormatting>
  <conditionalFormatting sqref="R3 CU3">
    <cfRule type="cellIs" dxfId="2485" priority="77" operator="greaterThan">
      <formula>0</formula>
    </cfRule>
  </conditionalFormatting>
  <conditionalFormatting sqref="T3:AS3 CH3:CS3">
    <cfRule type="cellIs" dxfId="2484" priority="73" stopIfTrue="1" operator="equal">
      <formula>"n"</formula>
    </cfRule>
    <cfRule type="cellIs" dxfId="2483" priority="74" stopIfTrue="1" operator="equal">
      <formula>"y"</formula>
    </cfRule>
    <cfRule type="cellIs" dxfId="2482" priority="75" operator="greaterThan">
      <formula>0</formula>
    </cfRule>
  </conditionalFormatting>
  <conditionalFormatting sqref="AZ3:BB3">
    <cfRule type="expression" dxfId="2481" priority="60">
      <formula>$AT3=0</formula>
    </cfRule>
  </conditionalFormatting>
  <conditionalFormatting sqref="BX3:CA3 CD3:CF3 AZ3:BU3">
    <cfRule type="cellIs" dxfId="2480" priority="61" operator="equal">
      <formula>"PIN"</formula>
    </cfRule>
    <cfRule type="cellIs" dxfId="2479" priority="62" operator="equal">
      <formula>"ORA"</formula>
    </cfRule>
    <cfRule type="cellIs" dxfId="2478" priority="63" operator="equal">
      <formula>"GRA"</formula>
    </cfRule>
    <cfRule type="cellIs" dxfId="2477" priority="64" operator="equal">
      <formula>"PUR"</formula>
    </cfRule>
    <cfRule type="cellIs" dxfId="2476" priority="65" operator="equal">
      <formula>"BRO"</formula>
    </cfRule>
    <cfRule type="cellIs" dxfId="2475" priority="66" operator="equal">
      <formula>"YEL"</formula>
    </cfRule>
    <cfRule type="cellIs" dxfId="2474" priority="67" operator="equal">
      <formula>"BLU"</formula>
    </cfRule>
    <cfRule type="cellIs" dxfId="2473" priority="68" operator="equal">
      <formula>"WHI"</formula>
    </cfRule>
    <cfRule type="cellIs" dxfId="2472" priority="69" operator="equal">
      <formula>"GRE"</formula>
    </cfRule>
    <cfRule type="cellIs" dxfId="2471" priority="70" operator="equal">
      <formula>"RED"</formula>
    </cfRule>
    <cfRule type="cellIs" dxfId="2470" priority="71" operator="equal">
      <formula>"BLA"</formula>
    </cfRule>
  </conditionalFormatting>
  <conditionalFormatting sqref="BX3:CA3 CD3:CF3">
    <cfRule type="cellIs" dxfId="2469" priority="76" operator="equal">
      <formula>"y"</formula>
    </cfRule>
  </conditionalFormatting>
  <conditionalFormatting sqref="BZ3:CA3 CD3:CF3">
    <cfRule type="cellIs" dxfId="2468" priority="72" operator="greaterThan">
      <formula>0</formula>
    </cfRule>
  </conditionalFormatting>
  <conditionalFormatting sqref="IC3">
    <cfRule type="cellIs" dxfId="2467" priority="53" stopIfTrue="1" operator="greaterThan">
      <formula>0</formula>
    </cfRule>
  </conditionalFormatting>
  <conditionalFormatting sqref="ID3">
    <cfRule type="cellIs" dxfId="2466" priority="51" stopIfTrue="1" operator="greaterThan">
      <formula>0</formula>
    </cfRule>
  </conditionalFormatting>
  <conditionalFormatting sqref="II3 IE3:IF3">
    <cfRule type="cellIs" dxfId="2465" priority="58" operator="greaterThan">
      <formula>0</formula>
    </cfRule>
  </conditionalFormatting>
  <conditionalFormatting sqref="II3 IF3">
    <cfRule type="cellIs" dxfId="2464" priority="52" stopIfTrue="1" operator="greaterThan">
      <formula>0</formula>
    </cfRule>
  </conditionalFormatting>
  <conditionalFormatting sqref="IG3">
    <cfRule type="cellIs" dxfId="2463" priority="57" operator="greaterThan">
      <formula>0</formula>
    </cfRule>
  </conditionalFormatting>
  <conditionalFormatting sqref="IH3:II3">
    <cfRule type="cellIs" dxfId="2462" priority="56" operator="greaterThan">
      <formula>0</formula>
    </cfRule>
  </conditionalFormatting>
  <conditionalFormatting sqref="IJ3">
    <cfRule type="cellIs" dxfId="2461" priority="55" operator="greaterThan">
      <formula>0</formula>
    </cfRule>
  </conditionalFormatting>
  <conditionalFormatting sqref="IK3">
    <cfRule type="cellIs" dxfId="2460" priority="54" operator="greaterThan">
      <formula>0</formula>
    </cfRule>
  </conditionalFormatting>
  <conditionalFormatting sqref="IF3">
    <cfRule type="cellIs" dxfId="2459" priority="50" stopIfTrue="1" operator="greaterThan">
      <formula>0</formula>
    </cfRule>
  </conditionalFormatting>
  <conditionalFormatting sqref="IC3:IK3">
    <cfRule type="expression" dxfId="2458" priority="59">
      <formula>$IL3&gt;0</formula>
    </cfRule>
  </conditionalFormatting>
  <conditionalFormatting sqref="IM3">
    <cfRule type="cellIs" dxfId="2457" priority="49" operator="equal">
      <formula>0</formula>
    </cfRule>
  </conditionalFormatting>
  <conditionalFormatting sqref="BX3:CA3 CD3:CF3">
    <cfRule type="cellIs" dxfId="2456" priority="37" operator="equal">
      <formula>"y"</formula>
    </cfRule>
    <cfRule type="cellIs" dxfId="2455" priority="38" operator="equal">
      <formula>"PIN"</formula>
    </cfRule>
    <cfRule type="cellIs" dxfId="2454" priority="39" operator="equal">
      <formula>"ORA"</formula>
    </cfRule>
    <cfRule type="cellIs" dxfId="2453" priority="40" operator="equal">
      <formula>"GRA"</formula>
    </cfRule>
    <cfRule type="cellIs" dxfId="2452" priority="41" operator="equal">
      <formula>"PUR"</formula>
    </cfRule>
    <cfRule type="cellIs" dxfId="2451" priority="42" operator="equal">
      <formula>"BRO"</formula>
    </cfRule>
    <cfRule type="cellIs" dxfId="2450" priority="43" operator="equal">
      <formula>"YEL"</formula>
    </cfRule>
    <cfRule type="cellIs" dxfId="2449" priority="44" operator="equal">
      <formula>"BLU"</formula>
    </cfRule>
    <cfRule type="cellIs" dxfId="2448" priority="45" operator="equal">
      <formula>"WHI"</formula>
    </cfRule>
    <cfRule type="cellIs" dxfId="2447" priority="46" operator="equal">
      <formula>"GRE"</formula>
    </cfRule>
    <cfRule type="cellIs" dxfId="2446" priority="47" operator="equal">
      <formula>"RED"</formula>
    </cfRule>
    <cfRule type="cellIs" dxfId="2445"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444" priority="31" stopIfTrue="1" operator="notEqual">
      <formula>""</formula>
    </cfRule>
  </conditionalFormatting>
  <conditionalFormatting sqref="AZ2:BU2">
    <cfRule type="cellIs" dxfId="2443" priority="19" operator="equal">
      <formula>"PIN"</formula>
    </cfRule>
    <cfRule type="cellIs" dxfId="2442" priority="20" operator="equal">
      <formula>"ORA"</formula>
    </cfRule>
    <cfRule type="cellIs" dxfId="2441" priority="21" operator="equal">
      <formula>"GRA"</formula>
    </cfRule>
    <cfRule type="cellIs" dxfId="2440" priority="22" operator="equal">
      <formula>"PUR"</formula>
    </cfRule>
    <cfRule type="cellIs" dxfId="2439" priority="23" operator="equal">
      <formula>"BRO"</formula>
    </cfRule>
    <cfRule type="cellIs" dxfId="2438" priority="24" operator="equal">
      <formula>"YEL"</formula>
    </cfRule>
    <cfRule type="cellIs" dxfId="2437" priority="25" operator="equal">
      <formula>"BLU"</formula>
    </cfRule>
    <cfRule type="cellIs" dxfId="2436" priority="26" operator="equal">
      <formula>"WHI"</formula>
    </cfRule>
    <cfRule type="cellIs" dxfId="2435" priority="27" operator="equal">
      <formula>"GRE"</formula>
    </cfRule>
    <cfRule type="cellIs" dxfId="2434" priority="28" operator="equal">
      <formula>"RED"</formula>
    </cfRule>
    <cfRule type="cellIs" dxfId="2433" priority="29" operator="equal">
      <formula>"BLA"</formula>
    </cfRule>
  </conditionalFormatting>
  <conditionalFormatting sqref="BV2">
    <cfRule type="cellIs" dxfId="2432" priority="32" operator="equal">
      <formula>"nc"</formula>
    </cfRule>
  </conditionalFormatting>
  <conditionalFormatting sqref="BZ2:CA2 CD2:CF2">
    <cfRule type="cellIs" dxfId="2431" priority="30" operator="greaterThan">
      <formula>0</formula>
    </cfRule>
  </conditionalFormatting>
  <conditionalFormatting sqref="R2 CU2">
    <cfRule type="cellIs" dxfId="2430" priority="18" operator="greaterThan">
      <formula>0</formula>
    </cfRule>
  </conditionalFormatting>
  <conditionalFormatting sqref="T2:AS2 CH2:CS2">
    <cfRule type="cellIs" dxfId="2429" priority="2" stopIfTrue="1" operator="equal">
      <formula>"n"</formula>
    </cfRule>
    <cfRule type="cellIs" dxfId="2428" priority="3" stopIfTrue="1" operator="equal">
      <formula>"y"</formula>
    </cfRule>
    <cfRule type="cellIs" dxfId="2427" priority="4" operator="greaterThan">
      <formula>0</formula>
    </cfRule>
  </conditionalFormatting>
  <conditionalFormatting sqref="AZ2:BB2">
    <cfRule type="expression" dxfId="2426" priority="1">
      <formula>$AT2=0</formula>
    </cfRule>
  </conditionalFormatting>
  <conditionalFormatting sqref="BX2:CA2 CD2:CF2">
    <cfRule type="cellIs" dxfId="2425" priority="5" operator="equal">
      <formula>"y"</formula>
    </cfRule>
    <cfRule type="cellIs" dxfId="2424" priority="7" operator="equal">
      <formula>"PIN"</formula>
    </cfRule>
    <cfRule type="cellIs" dxfId="2423" priority="8" operator="equal">
      <formula>"ORA"</formula>
    </cfRule>
    <cfRule type="cellIs" dxfId="2422" priority="9" operator="equal">
      <formula>"GRA"</formula>
    </cfRule>
    <cfRule type="cellIs" dxfId="2421" priority="10" operator="equal">
      <formula>"PUR"</formula>
    </cfRule>
    <cfRule type="cellIs" dxfId="2420" priority="11" operator="equal">
      <formula>"BRO"</formula>
    </cfRule>
    <cfRule type="cellIs" dxfId="2419" priority="12" operator="equal">
      <formula>"YEL"</formula>
    </cfRule>
    <cfRule type="cellIs" dxfId="2418" priority="13" operator="equal">
      <formula>"BLU"</formula>
    </cfRule>
    <cfRule type="cellIs" dxfId="2417" priority="14" operator="equal">
      <formula>"WHI"</formula>
    </cfRule>
    <cfRule type="cellIs" dxfId="2416" priority="15" operator="equal">
      <formula>"GRE"</formula>
    </cfRule>
    <cfRule type="cellIs" dxfId="2415" priority="16" operator="equal">
      <formula>"RED"</formula>
    </cfRule>
    <cfRule type="cellIs" dxfId="2414" priority="17" operator="equal">
      <formula>"BLA"</formula>
    </cfRule>
  </conditionalFormatting>
  <conditionalFormatting sqref="IC2:IK2">
    <cfRule type="expression" dxfId="2413"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HON/Honduras-Football" xr:uid="{618CC4EB-9695-4B42-AC8C-65CC64B163CB}"/>
    <hyperlink ref="E2" r:id="rId2" xr:uid="{BFE3001C-2B51-4419-A9E6-10558C0EE7A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22881"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2882"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2883"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838AA-9F29-4EC5-BB24-A83AE3788241}">
  <sheetPr codeName="Sheet39"/>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1269</v>
      </c>
      <c r="B2" s="40" t="e" vm="79">
        <v>#VALUE!</v>
      </c>
      <c r="C2" s="41">
        <v>1</v>
      </c>
      <c r="D2" s="42" t="s">
        <v>1270</v>
      </c>
      <c r="E2" s="43" t="s">
        <v>1271</v>
      </c>
      <c r="F2" s="44" t="s">
        <v>163</v>
      </c>
      <c r="G2" s="45">
        <f>COUNTIF($A$1:$A$8330,A2)</f>
        <v>1</v>
      </c>
      <c r="H2" s="46"/>
      <c r="I2" s="47" t="s">
        <v>1272</v>
      </c>
      <c r="J2" s="48" t="str">
        <f>""</f>
        <v/>
      </c>
      <c r="K2" s="49">
        <v>11724000</v>
      </c>
      <c r="L2" s="50">
        <v>938000</v>
      </c>
      <c r="M2" s="50" t="s">
        <v>1281</v>
      </c>
      <c r="N2" s="51" t="s">
        <v>231</v>
      </c>
      <c r="O2" s="52" t="s">
        <v>1273</v>
      </c>
      <c r="P2" s="53" t="s">
        <v>1274</v>
      </c>
      <c r="Q2" s="54">
        <v>1</v>
      </c>
      <c r="R2" s="55" t="s">
        <v>231</v>
      </c>
      <c r="S2" s="56">
        <v>2</v>
      </c>
      <c r="T2" s="57" t="s">
        <v>164</v>
      </c>
      <c r="U2" s="58" t="s">
        <v>164</v>
      </c>
      <c r="V2" s="58" t="s">
        <v>165</v>
      </c>
      <c r="W2" s="58" t="s">
        <v>164</v>
      </c>
      <c r="X2" s="58" t="s">
        <v>164</v>
      </c>
      <c r="Y2" s="58" t="s">
        <v>164</v>
      </c>
      <c r="Z2" s="58" t="s">
        <v>164</v>
      </c>
      <c r="AA2" s="58" t="s">
        <v>165</v>
      </c>
      <c r="AB2" s="58" t="s">
        <v>165</v>
      </c>
      <c r="AC2" s="58" t="s">
        <v>165</v>
      </c>
      <c r="AD2" s="58" t="s">
        <v>164</v>
      </c>
      <c r="AE2" s="58" t="s">
        <v>164</v>
      </c>
      <c r="AF2" s="59" t="s">
        <v>164</v>
      </c>
      <c r="AG2" s="59" t="s">
        <v>164</v>
      </c>
      <c r="AH2" s="59" t="s">
        <v>165</v>
      </c>
      <c r="AI2" s="59" t="s">
        <v>164</v>
      </c>
      <c r="AJ2" s="59" t="s">
        <v>164</v>
      </c>
      <c r="AK2" s="59" t="s">
        <v>164</v>
      </c>
      <c r="AL2" s="59" t="s">
        <v>164</v>
      </c>
      <c r="AM2" s="59" t="s">
        <v>165</v>
      </c>
      <c r="AN2" s="59" t="s">
        <v>164</v>
      </c>
      <c r="AO2" s="59" t="s">
        <v>164</v>
      </c>
      <c r="AP2" s="59" t="s">
        <v>164</v>
      </c>
      <c r="AQ2" s="59" t="s">
        <v>164</v>
      </c>
      <c r="AR2" s="59" t="s">
        <v>164</v>
      </c>
      <c r="AS2" s="59" t="s">
        <v>164</v>
      </c>
      <c r="AT2" s="60">
        <v>0</v>
      </c>
      <c r="AU2" s="59"/>
      <c r="AV2" s="59" t="str">
        <f>IF(LEFT(A2,1)="[",LEFT(A2,5)&amp;AU2&amp;A2,"")</f>
        <v/>
      </c>
      <c r="AW2" s="59" t="str">
        <f>C2&amp;H2&amp;A2</f>
        <v>1Haiti</v>
      </c>
      <c r="AX2" s="61" t="str">
        <f>_xlfn.TEXTJOIN(";",TRUE,AU2:AW2)</f>
        <v>1Haiti</v>
      </c>
      <c r="AY2" s="61" t="s">
        <v>165</v>
      </c>
      <c r="AZ2" s="62"/>
      <c r="BA2" s="62"/>
      <c r="BB2" s="62"/>
      <c r="BC2" s="63"/>
      <c r="BD2" s="64" t="s">
        <v>168</v>
      </c>
      <c r="BE2" s="47"/>
      <c r="BF2" s="64" t="s">
        <v>152</v>
      </c>
      <c r="BG2" s="64"/>
      <c r="BH2" s="64" t="s">
        <v>154</v>
      </c>
      <c r="BI2" s="64"/>
      <c r="BJ2" s="64"/>
      <c r="BK2" s="47"/>
      <c r="BL2" s="64" t="s">
        <v>154</v>
      </c>
      <c r="BM2" s="64" t="s">
        <v>152</v>
      </c>
      <c r="BN2" s="64" t="s">
        <v>159</v>
      </c>
      <c r="BO2" s="64" t="s">
        <v>153</v>
      </c>
      <c r="BP2" s="64" t="s">
        <v>155</v>
      </c>
      <c r="BQ2" s="64" t="s">
        <v>151</v>
      </c>
      <c r="BR2" s="64"/>
      <c r="BS2" s="64"/>
      <c r="BT2" s="64"/>
      <c r="BU2" s="65"/>
      <c r="BV2" s="66" t="s">
        <v>164</v>
      </c>
      <c r="BW2" s="66" t="s">
        <v>174</v>
      </c>
      <c r="BX2" s="47"/>
      <c r="CB2" s="6" t="s">
        <v>1275</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"Haiti"</v>
      </c>
      <c r="CU2" s="70" t="str">
        <f>CHAR(34)&amp;"rgn_"&amp;R2&amp;CHAR(34)</f>
        <v>"rgn_North America"</v>
      </c>
      <c r="CV2" s="48" t="str">
        <f>CHAR(34)&amp;D2&amp;CHAR(34)</f>
        <v>"https://i.ibb.co/M596JFL/Haiti-Flag.png"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"startH",</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"Plants",</v>
      </c>
      <c r="EI2" s="48" t="str">
        <f>IF(AB2="y",CHAR(34)&amp;AB$1&amp;CHAR(34)&amp;",","")</f>
        <v>"Texted",</v>
      </c>
      <c r="EJ2" s="48" t="str">
        <f>IF(AC2="y",CHAR(34)&amp;AC$1&amp;CHAR(34)&amp;",","")</f>
        <v>"Weapon",</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"Geogrh",</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
      </c>
      <c r="FS2" s="48" t="str">
        <f>IF(LEN(BH2)=3,CHAR(34)&amp;"003"&amp;BH2&amp;CHAR(34)&amp;",","")</f>
        <v>"003RED",</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["5+Colo","lets05","startH","year19","allhor","2Bands","Horizo","Plants","Texted","Weapon","Center","Geogrh","tcWHYE","001BLU","003RED","myrEQ","island","french","NoStar"]</v>
      </c>
      <c r="GT2" s="48" t="str">
        <f>IF(BL2&lt;&gt;"",CHAR(34)&amp;"cl_"&amp;BL2&amp;CHAR(34)&amp;",","")</f>
        <v>"cl_RED",</v>
      </c>
      <c r="GU2" s="48" t="str">
        <f>IF(BM2&lt;&gt;"",CHAR(34)&amp;"cl_"&amp;BM2&amp;CHAR(34)&amp;",","")</f>
        <v>"cl_BLU",</v>
      </c>
      <c r="GV2" s="48" t="str">
        <f>IF(BN2&lt;&gt;"",CHAR(34)&amp;"cl_"&amp;BN2&amp;CHAR(34)&amp;",","")</f>
        <v>"cl_WHI",</v>
      </c>
      <c r="GW2" s="48" t="str">
        <f>IF(BO2&lt;&gt;"",CHAR(34)&amp;"cl_"&amp;BO2&amp;CHAR(34)&amp;",","")</f>
        <v>"cl_GRE",</v>
      </c>
      <c r="GX2" s="48" t="str">
        <f>IF(BP2&lt;&gt;"",CHAR(34)&amp;"cl_"&amp;BP2&amp;CHAR(34)&amp;",","")</f>
        <v>"cl_YEL",</v>
      </c>
      <c r="GY2" s="48" t="str">
        <f>IF(BQ2&lt;&gt;"",CHAR(34)&amp;"cl_"&amp;BQ2&amp;CHAR(34)&amp;",","")</f>
        <v>"cl_BLA",</v>
      </c>
      <c r="GZ2" s="48" t="str">
        <f>IF(BR2&lt;&gt;"",CHAR(34)&amp;"cl_"&amp;BR2&amp;CHAR(34)&amp;",","")</f>
        <v/>
      </c>
      <c r="HA2" s="48" t="str">
        <f>IF(BS2&lt;&gt;"",CHAR(34)&amp;"cl_"&amp;BS2&amp;CHAR(34)&amp;",","")</f>
        <v/>
      </c>
      <c r="HB2" s="48" t="str">
        <f>IF(BT2&lt;&gt;"",CHAR(34)&amp;"cl_"&amp;BT2&amp;CHAR(34)&amp;",","")</f>
        <v/>
      </c>
      <c r="HC2" s="48" t="str">
        <f>SUBSTITUTE("["&amp;_xlfn.CONCAT(GT2:HB2)&amp;"]",",]","]")</f>
        <v>["cl_RED","cl_BLU","cl_WHI","cl_GRE","cl_YEL","cl_BLA"]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{couname:"Haiti",year:"1986 ",region:"rgn_North America",Colors:["cl_RED","cl_BLU","cl_WHI","cl_GRE","cl_YEL","cl_BLA"],Items:["5+Colo","lets05","startH","year19","allhor","2Bands","Horizo","Plants","Texted","Weapon","Center","Geogrh","tcWHYE","001BLU","003RED","myrEQ","island","french","NoStar"],Flag:"https://i.ibb.co/M596JFL/Haiti-Flag.png",HDFlag:"https://upload.wikimedia.org/wikipedia/commons/thumb/5/56/Flag_of_Haiti.svg/2560px-Flag_of_Haiti.svg.png",type:"", describe: "\nHaiti’s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 isnew:".", links: "https://en.wikipedia.org/wiki/Flag_of_Haiti"},</v>
      </c>
      <c r="HG2" s="73" t="str">
        <f>"{couname:"&amp;CT2&amp;(IF(HK2&lt;&gt;"",",subtype:"&amp;CHAR(34)&amp;HK2&amp;CHAR(34),""))&amp;",year:"&amp;HJ2&amp;",region:"&amp;CU2&amp;",Colors:"&amp;HC2&amp;",Items:"&amp;GS2&amp;",Flag:"&amp;CV2&amp;",HDFlag:"&amp;CHAR(34)&amp;E2&amp;CHAR(34)&amp;",type:"&amp;GP2&amp;", describe: "&amp;HI2&amp;", links: "&amp;HL2&amp;"},"</f>
        <v>{couname:"Haiti",year:"1986 ",region:"rgn_North America",Colors:["cl_RED","cl_BLU","cl_WHI","cl_GRE","cl_YEL","cl_BLA"],Items:["5+Colo","lets05","startH","year19","allhor","2Bands","Horizo","Plants","Texted","Weapon","Center","Geogrh","tcWHYE","001BLU","003RED","myrEQ","island","french","NoStar"],Flag:"https://i.ibb.co/M596JFL/Haiti-Flag.png",HDFlag:"https://upload.wikimedia.org/wikipedia/commons/thumb/5/56/Flag_of_Haiti.svg/2560px-Flag_of_Haiti.svg.png",type:"", describe: "\nHaiti’s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 links: "https://en.wikipedia.org/wiki/Flag_of_Haiti"},</v>
      </c>
      <c r="HH2" s="48" t="str">
        <f>IF(P2&lt;&gt;"",CHAR(34)&amp;"\n"&amp;P2&amp;CHAR(34),CHAR(34)&amp;CHAR(34))</f>
        <v>"\nHaiti’s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v>
      </c>
      <c r="HI2" s="48" t="str">
        <f>IF(J2=0,CHAR(34)&amp;CHAR(34),HH2)</f>
        <v>"\nHaiti’s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v>
      </c>
      <c r="HJ2" s="48" t="str">
        <f>CHAR(34)&amp;O2&amp;CHAR(34)</f>
        <v>"1986 "</v>
      </c>
      <c r="HL2" s="48" t="str">
        <f>CHAR(34)&amp;I2&amp;CHAR(34)</f>
        <v>"https://en.wikipedia.org/wiki/Flag_of_Haiti"</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{"couname":"Haiti","year":"1986 ","region":"rgn_North America","Colors":["cl_RED","cl_BLU","cl_WHI","cl_GRE","cl_YEL","cl_BLA"],"Items":["5+Colo","lets05","startH","year19","allhor","2Bands","Horizo","Plants","Texted","Weapon","Center","Geogrh","tcWHYE","001BLU","003RED","myrEQ","island","french","NoStar"],"Flag":"https://i.ibb.co/M596JFL/Haiti-Flag.png","HDFlag":"https://upload.wikimedia.org/wikipedia/commons/thumb/5/56/Flag_of_Haiti.svg/2560px-Flag_of_Haiti.svg.png","type":"", "describe": "\nHaiti’s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 "isnew": ".", "links": "https://en.wikipedia.org/wiki/Flag_of_Haiti"},</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{"couname":"Haiti","year":"1986 ","region":"rgn_North America","Colors":["cl_RED","cl_BLU","cl_WHI","cl_GRE","cl_YEL","cl_BLA"],"Items":["5+Colo","lets05","startH","year19","allhor","2Bands","Horizo","Plants","Texted","Weapon","Center","Geogrh","tcWHYE","001BLU","003RED","myrEQ","island","french","NoStar"],"Flag":"https://i.ibb.co/M596JFL/Haiti-Flag.png","HDFlag":"https://upload.wikimedia.org/wikipedia/commons/thumb/5/56/Flag_of_Haiti.svg/2560px-Flag_of_Haiti.svg.png","type":"", "describe": "\nHaiti’s very first flag as an independent nation is said to be created by revolutionary Jean-Jacques Dessalines. It’s said that he took a French flag, tore out the white bits and then sewed the red and blue together to make the first Haitian flag. According to local  history, blue represented Haiti’s African residents while the red represented those of mixed European and African descent.", "isnew": ".", "links": "https://en.wikipedia.org/wiki/Flag_of_Haiti"},</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http://mkweb.bcgsc.ca/color-summarizer/?url=https://i.ibb.co/M596JFL/Haiti-Flag.png&amp;precision=low&amp;num_clusters=6&amp;text=1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{"url":"http://mkweb.bcgsc.ca/color-summarizer/?url=https://i.ibb.co/M596JFL/Haiti-Flag.png&amp;precision=low&amp;num_clusters=6&amp;text=1","name":"Haiti"},</v>
      </c>
      <c r="IY2" s="48">
        <v>95</v>
      </c>
    </row>
    <row r="3" spans="1:259" s="48" customFormat="1" ht="38.4" customHeight="1" thickBot="1" x14ac:dyDescent="0.35">
      <c r="A3" s="87" t="s">
        <v>1276</v>
      </c>
      <c r="B3" s="40" t="e" vm="80">
        <v>#VALUE!</v>
      </c>
      <c r="C3" s="41" t="s">
        <v>197</v>
      </c>
      <c r="D3" s="42" t="s">
        <v>1277</v>
      </c>
      <c r="E3" s="43" t="s">
        <v>1278</v>
      </c>
      <c r="F3" s="44" t="s">
        <v>163</v>
      </c>
      <c r="G3" s="45">
        <f>COUNTIF($A$1:$A$8381,A3)</f>
        <v>1</v>
      </c>
      <c r="H3" s="46"/>
      <c r="I3" s="47" t="s">
        <v>1279</v>
      </c>
      <c r="J3" s="48" t="str">
        <f>""</f>
        <v/>
      </c>
      <c r="K3" s="49"/>
      <c r="L3" s="50"/>
      <c r="M3" s="50"/>
      <c r="N3" s="51" t="s">
        <v>231</v>
      </c>
      <c r="O3" s="52" t="s">
        <v>1280</v>
      </c>
      <c r="P3" s="53" t="s">
        <v>211</v>
      </c>
      <c r="Q3" s="54">
        <v>3</v>
      </c>
      <c r="R3" s="55" t="s">
        <v>231</v>
      </c>
      <c r="S3" s="56">
        <v>2</v>
      </c>
      <c r="T3" s="57" t="s">
        <v>164</v>
      </c>
      <c r="U3" s="58" t="s">
        <v>164</v>
      </c>
      <c r="V3" s="58" t="s">
        <v>164</v>
      </c>
      <c r="W3" s="58" t="s">
        <v>165</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165</v>
      </c>
      <c r="AL3" s="59" t="s">
        <v>164</v>
      </c>
      <c r="AM3" s="59" t="s">
        <v>164</v>
      </c>
      <c r="AN3" s="59" t="s">
        <v>164</v>
      </c>
      <c r="AO3" s="59" t="s">
        <v>164</v>
      </c>
      <c r="AP3" s="59" t="s">
        <v>164</v>
      </c>
      <c r="AQ3" s="59" t="s">
        <v>164</v>
      </c>
      <c r="AR3" s="59" t="s">
        <v>164</v>
      </c>
      <c r="AS3" s="59" t="s">
        <v>164</v>
      </c>
      <c r="AT3" s="60">
        <v>0</v>
      </c>
      <c r="AU3" s="59" t="s">
        <v>178</v>
      </c>
      <c r="AV3" s="59" t="str">
        <f>IF(LEFT(A3,1)="[",LEFT(A3,5)&amp;AU3&amp;A3,"")</f>
        <v>[HTI]Historical[HTI] State of Haiti (1806-1811)</v>
      </c>
      <c r="AW3" s="59" t="str">
        <f>C3&amp;H3&amp;A3</f>
        <v>3b[HTI] State of Haiti (1806-1811)</v>
      </c>
      <c r="AX3" s="61"/>
      <c r="AY3" s="61"/>
      <c r="AZ3" s="62"/>
      <c r="BA3" s="62"/>
      <c r="BB3" s="62"/>
      <c r="BC3" s="63"/>
      <c r="BD3" s="64" t="s">
        <v>168</v>
      </c>
      <c r="BE3" s="47"/>
      <c r="BF3" s="64" t="s">
        <v>152</v>
      </c>
      <c r="BG3" s="64"/>
      <c r="BH3" s="64" t="s">
        <v>154</v>
      </c>
      <c r="BI3" s="64"/>
      <c r="BJ3" s="64"/>
      <c r="BK3" s="47"/>
      <c r="BL3" s="64" t="s">
        <v>152</v>
      </c>
      <c r="BM3" s="64" t="s">
        <v>154</v>
      </c>
      <c r="BN3" s="64"/>
      <c r="BO3" s="64"/>
      <c r="BP3" s="64"/>
      <c r="BQ3" s="64"/>
      <c r="BR3" s="64"/>
      <c r="BS3" s="64"/>
      <c r="BT3" s="64"/>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"[HTI] State of Haiti (1806-1811)"</v>
      </c>
      <c r="CU3" s="70" t="str">
        <f>CHAR(34)&amp;"rgn_"&amp;R3&amp;CHAR(34)</f>
        <v>"rgn_North America"</v>
      </c>
      <c r="CV3" s="48" t="str">
        <f>CHAR(34)&amp;D3&amp;CHAR(34)</f>
        <v>"https://upload.wikimedia.org/wikipedia/commons/thumb/4/4e/Flag_of_Haiti_%281806%E2%80%931811%29.svg/640px-Flag_of_Haiti_%281806%E2%80%931811%29.svg.png"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"lets22",</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"BLURED",</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"WHGRNO",</v>
      </c>
      <c r="FL3" s="48" t="str">
        <f>IF(AND(FI3&lt;&gt;"",FF3&lt;&gt;""),CHAR(34)&amp;"WHYENO"&amp;CHAR(34)&amp;",","")</f>
        <v>"WHYENO",</v>
      </c>
      <c r="FM3" s="48" t="str">
        <f>IF(AND(FJ3&lt;&gt;"",FF3&lt;&gt;""),CHAR(34)&amp;"BAWHNO"&amp;CHAR(34)&amp;",","")</f>
        <v>"BAWHNO",</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"001BLU",</v>
      </c>
      <c r="FR3" s="48" t="str">
        <f>IF(LEN(BG3)=3,CHAR(34)&amp;"002"&amp;BG3&amp;CHAR(34)&amp;",","")</f>
        <v/>
      </c>
      <c r="FS3" s="48" t="str">
        <f>IF(LEN(BH3)=3,CHAR(34)&amp;"003"&amp;BH3&amp;CHAR(34)&amp;",","")</f>
        <v>"003RED",</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["2Color","words2","words3","lets22","startS","BLURED","year18","allver","2Bands","Vertic","OnlyBa","NO_WHI","NO_GRE","NO_YEL","NO_BLA","WHGRNO","WHYENO","BAWHNO","WHRENO","001BLU","003RED","myrEQ","histor","NoStar"]</v>
      </c>
      <c r="GT3" s="48" t="str">
        <f>IF(BL3&lt;&gt;"",CHAR(34)&amp;"cl_"&amp;BL3&amp;CHAR(34)&amp;",","")</f>
        <v>"cl_BLU",</v>
      </c>
      <c r="GU3" s="48" t="str">
        <f>IF(BM3&lt;&gt;"",CHAR(34)&amp;"cl_"&amp;BM3&amp;CHAR(34)&amp;",","")</f>
        <v>"cl_RED",</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{couname:"[HTI] State of Haiti (1806-1811)",year:"1806",region:"rgn_North America",Colors:["cl_BLU","cl_RED"],Items:["2Color","words2","words3","lets22","startS","BLURED","year18","allver","2Bands","Vertic","OnlyBa","NO_WHI","NO_GRE","NO_YEL","NO_BLA","WHGRNO","WHYENO","BAWHNO","WHRENO","001BLU","003RED","myrEQ","histor","NoStar"],Flag:"https://upload.wikimedia.org/wikipedia/commons/thumb/4/4e/Flag_of_Haiti_%281806%E2%80%931811%29.svg/640px-Flag_of_Haiti_%281806%E2%80%931811%29.svg.png",HDFlag:"https://upload.wikimedia.org/wikipedia/commons/thumb/4/4e/Flag_of_Haiti_%281806%E2%80%931811%29.svg/2560px-Flag_of_Haiti_%281806%E2%80%931811%29.svg.png",type:"Historical", describe: "\nNot available", isnew:".", links: "https://en.wikipedia.org/wiki/State_of_Haiti"},</v>
      </c>
      <c r="HG3" s="73" t="str">
        <f>"{couname:"&amp;CT3&amp;(IF(HK3&lt;&gt;"",",subtype:"&amp;CHAR(34)&amp;HK3&amp;CHAR(34),""))&amp;",year:"&amp;HJ3&amp;",region:"&amp;CU3&amp;",Colors:"&amp;HC3&amp;",Items:"&amp;GS3&amp;",Flag:"&amp;CV3&amp;",HDFlag:"&amp;CHAR(34)&amp;E3&amp;CHAR(34)&amp;",type:"&amp;GP3&amp;", describe: "&amp;HI3&amp;", links: "&amp;HL3&amp;"},"</f>
        <v>{couname:"[HTI] State of Haiti (1806-1811)",year:"1806",region:"rgn_North America",Colors:["cl_BLU","cl_RED"],Items:["2Color","words2","words3","lets22","startS","BLURED","year18","allver","2Bands","Vertic","OnlyBa","NO_WHI","NO_GRE","NO_YEL","NO_BLA","WHGRNO","WHYENO","BAWHNO","WHRENO","001BLU","003RED","myrEQ","histor","NoStar"],Flag:"https://upload.wikimedia.org/wikipedia/commons/thumb/4/4e/Flag_of_Haiti_%281806%E2%80%931811%29.svg/640px-Flag_of_Haiti_%281806%E2%80%931811%29.svg.png",HDFlag:"https://upload.wikimedia.org/wikipedia/commons/thumb/4/4e/Flag_of_Haiti_%281806%E2%80%931811%29.svg/2560px-Flag_of_Haiti_%281806%E2%80%931811%29.svg.png",type:"Historical", describe: "\nNot available", links: "https://en.wikipedia.org/wiki/State_of_Haiti"},</v>
      </c>
      <c r="HH3" s="48" t="str">
        <f>IF(P3&lt;&gt;"",CHAR(34)&amp;"\n"&amp;P3&amp;CHAR(34),CHAR(34)&amp;CHAR(34))</f>
        <v>"\nNot available"</v>
      </c>
      <c r="HI3" s="48" t="str">
        <f>IF(J3=0,CHAR(34)&amp;CHAR(34),HH3)</f>
        <v>"\nNot available"</v>
      </c>
      <c r="HJ3" s="48" t="str">
        <f>CHAR(34)&amp;O3&amp;CHAR(34)</f>
        <v>"1806"</v>
      </c>
      <c r="HL3" s="48" t="str">
        <f>CHAR(34)&amp;I3&amp;CHAR(34)</f>
        <v>"https://en.wikipedia.org/wiki/State_of_Haiti"</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{"couname":"[HTI] State of Haiti (1806-1811)","year":"1806","region":"rgn_North America","Colors":["cl_BLU","cl_RED"],"Items":["2Color","words2","words3","lets22","startS","BLURED","year18","allver","2Bands","Vertic","OnlyBa","NO_WHI","NO_GRE","NO_YEL","NO_BLA","WHGRNO","WHYENO","BAWHNO","WHRENO","001BLU","003RED","myrEQ","histor","NoStar"],"Flag":"https://upload.wikimedia.org/wikipedia/commons/thumb/4/4e/Flag_of_Haiti_%281806%E2%80%931811%29.svg/640px-Flag_of_Haiti_%281806%E2%80%931811%29.svg.png","HDFlag":"https://upload.wikimedia.org/wikipedia/commons/thumb/4/4e/Flag_of_Haiti_%281806%E2%80%931811%29.svg/2560px-Flag_of_Haiti_%281806%E2%80%931811%29.svg.png","type":"Historical", "describe": "\nNot available", "isnew": ".", "links": "https://en.wikipedia.org/wiki/State_of_Haiti"},</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{"couname":"[HTI] State of Haiti (1806-1811)","year":"1806","region":"rgn_North America","Colors":["cl_BLU","cl_RED"],"Items":["2Color","words2","words3","lets22","startS","BLURED","year18","allver","2Bands","Vertic","OnlyBa","NO_WHI","NO_GRE","NO_YEL","NO_BLA","WHGRNO","WHYENO","BAWHNO","WHRENO","001BLU","003RED","myrEQ","histor","NoStar"],"Flag":"https://upload.wikimedia.org/wikipedia/commons/thumb/4/4e/Flag_of_Haiti_%281806%E2%80%931811%29.svg/640px-Flag_of_Haiti_%281806%E2%80%931811%29.svg.png","HDFlag":"https://upload.wikimedia.org/wikipedia/commons/thumb/4/4e/Flag_of_Haiti_%281806%E2%80%931811%29.svg/2560px-Flag_of_Haiti_%281806%E2%80%931811%29.svg.png","type":"Historical", "describe": "\nNot available", "isnew": ".", "links": "https://en.wikipedia.org/wiki/State_of_Haiti"},</v>
      </c>
      <c r="HO3" s="75">
        <v>45596</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http://mkweb.bcgsc.ca/color-summarizer/?url=https://upload.wikimedia.org/wikipedia/commons/thumb/4/4e/Flag_of_Haiti_%281806%E2%80%931811%29.svg/640px-Flag_of_Haiti_%281806%E2%80%931811%29.svg.png&amp;precision=low&amp;num_clusters=2&amp;text=1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{"url":"http://mkweb.bcgsc.ca/color-summarizer/?url=https://upload.wikimedia.org/wikipedia/commons/thumb/4/4e/Flag_of_Haiti_%281806%E2%80%931811%29.svg/640px-Flag_of_Haiti_%281806%E2%80%931811%29.svg.png&amp;precision=low&amp;num_clusters=2&amp;text=1","name":"[HTI] State of Haiti (1806-1811)"},</v>
      </c>
      <c r="IY3" s="48">
        <v>1303</v>
      </c>
    </row>
    <row r="6" spans="1:259" ht="38.4" customHeight="1" x14ac:dyDescent="0.3">
      <c r="F6" s="80"/>
      <c r="K6" s="80"/>
    </row>
    <row r="7" spans="1:259" ht="38.4" customHeight="1" x14ac:dyDescent="0.3">
      <c r="F7" s="80"/>
      <c r="K7" s="80"/>
    </row>
    <row r="8" spans="1:259" ht="38.4" customHeight="1" x14ac:dyDescent="0.3">
      <c r="F8" s="80"/>
      <c r="K8" s="80"/>
    </row>
  </sheetData>
  <autoFilter ref="A1:IY1" xr:uid="{A1051193-A95B-4CFB-A73C-F0184620C81F}">
    <sortState xmlns:xlrd2="http://schemas.microsoft.com/office/spreadsheetml/2017/richdata2" ref="A2:IY1">
      <sortCondition ref="AW1"/>
    </sortState>
  </autoFilter>
  <conditionalFormatting sqref="H1 CW1:GS1 IA1:IB1">
    <cfRule type="cellIs" dxfId="2412" priority="118" operator="greaterThan">
      <formula>0</formula>
    </cfRule>
  </conditionalFormatting>
  <conditionalFormatting sqref="H9:H1048576 H1 H4:H5">
    <cfRule type="cellIs" dxfId="2411" priority="84" stopIfTrue="1" operator="notEqual">
      <formula>""</formula>
    </cfRule>
  </conditionalFormatting>
  <conditionalFormatting sqref="T1:BK1">
    <cfRule type="cellIs" dxfId="2410" priority="121" operator="greaterThan">
      <formula>0</formula>
    </cfRule>
  </conditionalFormatting>
  <conditionalFormatting sqref="BV1:BW1 BV4:BW1048576">
    <cfRule type="cellIs" dxfId="2409" priority="120" operator="equal">
      <formula>"nc"</formula>
    </cfRule>
  </conditionalFormatting>
  <conditionalFormatting sqref="HF1:HG1">
    <cfRule type="cellIs" dxfId="2408" priority="122" operator="greaterThan">
      <formula>0</formula>
    </cfRule>
  </conditionalFormatting>
  <conditionalFormatting sqref="HK1">
    <cfRule type="cellIs" dxfId="2407" priority="119" operator="greaterThan">
      <formula>0</formula>
    </cfRule>
  </conditionalFormatting>
  <conditionalFormatting sqref="HP1:HX1">
    <cfRule type="cellIs" dxfId="2406" priority="96" operator="equal">
      <formula>"PIN"</formula>
    </cfRule>
    <cfRule type="cellIs" dxfId="2405" priority="97" operator="equal">
      <formula>"ORA"</formula>
    </cfRule>
    <cfRule type="cellIs" dxfId="2404" priority="98" operator="equal">
      <formula>"GRA"</formula>
    </cfRule>
    <cfRule type="cellIs" dxfId="2403" priority="99" operator="equal">
      <formula>"PUR"</formula>
    </cfRule>
    <cfRule type="cellIs" dxfId="2402" priority="100" operator="equal">
      <formula>"BRO"</formula>
    </cfRule>
    <cfRule type="cellIs" dxfId="2401" priority="101" operator="equal">
      <formula>"YEL"</formula>
    </cfRule>
    <cfRule type="cellIs" dxfId="2400" priority="102" operator="equal">
      <formula>"BLU"</formula>
    </cfRule>
    <cfRule type="cellIs" dxfId="2399" priority="103" operator="equal">
      <formula>"WHI"</formula>
    </cfRule>
    <cfRule type="cellIs" dxfId="2398" priority="104" operator="equal">
      <formula>"GRE"</formula>
    </cfRule>
    <cfRule type="cellIs" dxfId="2397" priority="105" operator="equal">
      <formula>"RED"</formula>
    </cfRule>
    <cfRule type="cellIs" dxfId="2396" priority="106" operator="equal">
      <formula>"BLA"</formula>
    </cfRule>
  </conditionalFormatting>
  <conditionalFormatting sqref="IC1:IK1">
    <cfRule type="cellIs" dxfId="2395" priority="107" operator="equal">
      <formula>"PIN"</formula>
    </cfRule>
    <cfRule type="cellIs" dxfId="2394" priority="108" operator="equal">
      <formula>"ORA"</formula>
    </cfRule>
    <cfRule type="cellIs" dxfId="2393" priority="109" operator="equal">
      <formula>"GRA"</formula>
    </cfRule>
    <cfRule type="cellIs" dxfId="2392" priority="110" operator="equal">
      <formula>"PUR"</formula>
    </cfRule>
    <cfRule type="cellIs" dxfId="2391" priority="111" operator="equal">
      <formula>"BRO"</formula>
    </cfRule>
    <cfRule type="cellIs" dxfId="2390" priority="112" operator="equal">
      <formula>"YEL"</formula>
    </cfRule>
    <cfRule type="cellIs" dxfId="2389" priority="113" operator="equal">
      <formula>"BLU"</formula>
    </cfRule>
    <cfRule type="cellIs" dxfId="2388" priority="114" operator="equal">
      <formula>"WHI"</formula>
    </cfRule>
    <cfRule type="cellIs" dxfId="2387" priority="115" operator="equal">
      <formula>"GRE"</formula>
    </cfRule>
    <cfRule type="cellIs" dxfId="2386" priority="116" operator="equal">
      <formula>"RED"</formula>
    </cfRule>
    <cfRule type="cellIs" dxfId="2385" priority="117" operator="equal">
      <formula>"BLA"</formula>
    </cfRule>
  </conditionalFormatting>
  <conditionalFormatting sqref="IO1:IW1">
    <cfRule type="cellIs" dxfId="2384" priority="85" operator="equal">
      <formula>"PIN"</formula>
    </cfRule>
    <cfRule type="cellIs" dxfId="2383" priority="86" operator="equal">
      <formula>"ORA"</formula>
    </cfRule>
    <cfRule type="cellIs" dxfId="2382" priority="87" operator="equal">
      <formula>"GRA"</formula>
    </cfRule>
    <cfRule type="cellIs" dxfId="2381" priority="88" operator="equal">
      <formula>"PUR"</formula>
    </cfRule>
    <cfRule type="cellIs" dxfId="2380" priority="89" operator="equal">
      <formula>"BRO"</formula>
    </cfRule>
    <cfRule type="cellIs" dxfId="2379" priority="90" operator="equal">
      <formula>"YEL"</formula>
    </cfRule>
    <cfRule type="cellIs" dxfId="2378" priority="91" operator="equal">
      <formula>"BLU"</formula>
    </cfRule>
    <cfRule type="cellIs" dxfId="2377" priority="92" operator="equal">
      <formula>"WHI"</formula>
    </cfRule>
    <cfRule type="cellIs" dxfId="2376" priority="93" operator="equal">
      <formula>"GRE"</formula>
    </cfRule>
    <cfRule type="cellIs" dxfId="2375" priority="94" operator="equal">
      <formula>"RED"</formula>
    </cfRule>
    <cfRule type="cellIs" dxfId="2374" priority="95" operator="equal">
      <formula>"BLA"</formula>
    </cfRule>
  </conditionalFormatting>
  <conditionalFormatting sqref="H2">
    <cfRule type="cellIs" dxfId="2373" priority="78" stopIfTrue="1" operator="notEqual">
      <formula>""</formula>
    </cfRule>
  </conditionalFormatting>
  <conditionalFormatting sqref="AZ2:BU2">
    <cfRule type="cellIs" dxfId="2372" priority="66" operator="equal">
      <formula>"PIN"</formula>
    </cfRule>
    <cfRule type="cellIs" dxfId="2371" priority="67" operator="equal">
      <formula>"ORA"</formula>
    </cfRule>
    <cfRule type="cellIs" dxfId="2370" priority="68" operator="equal">
      <formula>"GRA"</formula>
    </cfRule>
    <cfRule type="cellIs" dxfId="2369" priority="69" operator="equal">
      <formula>"PUR"</formula>
    </cfRule>
    <cfRule type="cellIs" dxfId="2368" priority="70" operator="equal">
      <formula>"BRO"</formula>
    </cfRule>
    <cfRule type="cellIs" dxfId="2367" priority="71" operator="equal">
      <formula>"YEL"</formula>
    </cfRule>
    <cfRule type="cellIs" dxfId="2366" priority="72" operator="equal">
      <formula>"BLU"</formula>
    </cfRule>
    <cfRule type="cellIs" dxfId="2365" priority="73" operator="equal">
      <formula>"WHI"</formula>
    </cfRule>
    <cfRule type="cellIs" dxfId="2364" priority="74" operator="equal">
      <formula>"GRE"</formula>
    </cfRule>
    <cfRule type="cellIs" dxfId="2363" priority="75" operator="equal">
      <formula>"RED"</formula>
    </cfRule>
    <cfRule type="cellIs" dxfId="2362" priority="76" operator="equal">
      <formula>"BLA"</formula>
    </cfRule>
  </conditionalFormatting>
  <conditionalFormatting sqref="BV2">
    <cfRule type="cellIs" dxfId="2361" priority="79" operator="equal">
      <formula>"nc"</formula>
    </cfRule>
  </conditionalFormatting>
  <conditionalFormatting sqref="BZ2:CA2 CD2:CF2">
    <cfRule type="cellIs" dxfId="2360" priority="77" operator="greaterThan">
      <formula>0</formula>
    </cfRule>
  </conditionalFormatting>
  <conditionalFormatting sqref="R2 CU2">
    <cfRule type="cellIs" dxfId="2359" priority="65" operator="greaterThan">
      <formula>0</formula>
    </cfRule>
  </conditionalFormatting>
  <conditionalFormatting sqref="T2:AS2 CH2:CS2">
    <cfRule type="cellIs" dxfId="2358" priority="49" stopIfTrue="1" operator="equal">
      <formula>"n"</formula>
    </cfRule>
    <cfRule type="cellIs" dxfId="2357" priority="50" stopIfTrue="1" operator="equal">
      <formula>"y"</formula>
    </cfRule>
    <cfRule type="cellIs" dxfId="2356" priority="51" operator="greaterThan">
      <formula>0</formula>
    </cfRule>
  </conditionalFormatting>
  <conditionalFormatting sqref="AZ2:BB2">
    <cfRule type="expression" dxfId="2355" priority="48">
      <formula>$AT2=0</formula>
    </cfRule>
  </conditionalFormatting>
  <conditionalFormatting sqref="BX2:CA2 CD2:CF2">
    <cfRule type="cellIs" dxfId="2354" priority="52" operator="equal">
      <formula>"y"</formula>
    </cfRule>
    <cfRule type="cellIs" dxfId="2353" priority="54" operator="equal">
      <formula>"PIN"</formula>
    </cfRule>
    <cfRule type="cellIs" dxfId="2352" priority="55" operator="equal">
      <formula>"ORA"</formula>
    </cfRule>
    <cfRule type="cellIs" dxfId="2351" priority="56" operator="equal">
      <formula>"GRA"</formula>
    </cfRule>
    <cfRule type="cellIs" dxfId="2350" priority="57" operator="equal">
      <formula>"PUR"</formula>
    </cfRule>
    <cfRule type="cellIs" dxfId="2349" priority="58" operator="equal">
      <formula>"BRO"</formula>
    </cfRule>
    <cfRule type="cellIs" dxfId="2348" priority="59" operator="equal">
      <formula>"YEL"</formula>
    </cfRule>
    <cfRule type="cellIs" dxfId="2347" priority="60" operator="equal">
      <formula>"BLU"</formula>
    </cfRule>
    <cfRule type="cellIs" dxfId="2346" priority="61" operator="equal">
      <formula>"WHI"</formula>
    </cfRule>
    <cfRule type="cellIs" dxfId="2345" priority="62" operator="equal">
      <formula>"GRE"</formula>
    </cfRule>
    <cfRule type="cellIs" dxfId="2344" priority="63" operator="equal">
      <formula>"RED"</formula>
    </cfRule>
    <cfRule type="cellIs" dxfId="2343" priority="64" operator="equal">
      <formula>"BLA"</formula>
    </cfRule>
  </conditionalFormatting>
  <conditionalFormatting sqref="IC2:IK2">
    <cfRule type="expression" dxfId="2342"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341" priority="42" stopIfTrue="1" operator="notEqual">
      <formula>""</formula>
    </cfRule>
  </conditionalFormatting>
  <conditionalFormatting sqref="BV3">
    <cfRule type="cellIs" dxfId="2340" priority="43" operator="equal">
      <formula>"nc"</formula>
    </cfRule>
  </conditionalFormatting>
  <conditionalFormatting sqref="R3 CU3">
    <cfRule type="cellIs" dxfId="2339" priority="41" operator="greaterThan">
      <formula>0</formula>
    </cfRule>
  </conditionalFormatting>
  <conditionalFormatting sqref="T3:AS3 CH3:CS3">
    <cfRule type="cellIs" dxfId="2338" priority="37" stopIfTrue="1" operator="equal">
      <formula>"n"</formula>
    </cfRule>
    <cfRule type="cellIs" dxfId="2337" priority="38" stopIfTrue="1" operator="equal">
      <formula>"y"</formula>
    </cfRule>
    <cfRule type="cellIs" dxfId="2336" priority="39" operator="greaterThan">
      <formula>0</formula>
    </cfRule>
  </conditionalFormatting>
  <conditionalFormatting sqref="AZ3:BB3">
    <cfRule type="expression" dxfId="2335" priority="24">
      <formula>$AT3=0</formula>
    </cfRule>
  </conditionalFormatting>
  <conditionalFormatting sqref="BX3:CA3 CD3:CF3 AZ3:BU3">
    <cfRule type="cellIs" dxfId="2334" priority="25" operator="equal">
      <formula>"PIN"</formula>
    </cfRule>
    <cfRule type="cellIs" dxfId="2333" priority="26" operator="equal">
      <formula>"ORA"</formula>
    </cfRule>
    <cfRule type="cellIs" dxfId="2332" priority="27" operator="equal">
      <formula>"GRA"</formula>
    </cfRule>
    <cfRule type="cellIs" dxfId="2331" priority="28" operator="equal">
      <formula>"PUR"</formula>
    </cfRule>
    <cfRule type="cellIs" dxfId="2330" priority="29" operator="equal">
      <formula>"BRO"</formula>
    </cfRule>
    <cfRule type="cellIs" dxfId="2329" priority="30" operator="equal">
      <formula>"YEL"</formula>
    </cfRule>
    <cfRule type="cellIs" dxfId="2328" priority="31" operator="equal">
      <formula>"BLU"</formula>
    </cfRule>
    <cfRule type="cellIs" dxfId="2327" priority="32" operator="equal">
      <formula>"WHI"</formula>
    </cfRule>
    <cfRule type="cellIs" dxfId="2326" priority="33" operator="equal">
      <formula>"GRE"</formula>
    </cfRule>
    <cfRule type="cellIs" dxfId="2325" priority="34" operator="equal">
      <formula>"RED"</formula>
    </cfRule>
    <cfRule type="cellIs" dxfId="2324" priority="35" operator="equal">
      <formula>"BLA"</formula>
    </cfRule>
  </conditionalFormatting>
  <conditionalFormatting sqref="BX3:CA3 CD3:CF3">
    <cfRule type="cellIs" dxfId="2323" priority="40" operator="equal">
      <formula>"y"</formula>
    </cfRule>
  </conditionalFormatting>
  <conditionalFormatting sqref="BZ3:CA3 CD3:CF3">
    <cfRule type="cellIs" dxfId="2322" priority="36" operator="greaterThan">
      <formula>0</formula>
    </cfRule>
  </conditionalFormatting>
  <conditionalFormatting sqref="IC3">
    <cfRule type="cellIs" dxfId="2321" priority="17" stopIfTrue="1" operator="greaterThan">
      <formula>0</formula>
    </cfRule>
  </conditionalFormatting>
  <conditionalFormatting sqref="ID3">
    <cfRule type="cellIs" dxfId="2320" priority="15" stopIfTrue="1" operator="greaterThan">
      <formula>0</formula>
    </cfRule>
  </conditionalFormatting>
  <conditionalFormatting sqref="II3 IE3:IF3">
    <cfRule type="cellIs" dxfId="2319" priority="22" operator="greaterThan">
      <formula>0</formula>
    </cfRule>
  </conditionalFormatting>
  <conditionalFormatting sqref="II3 IF3">
    <cfRule type="cellIs" dxfId="2318" priority="16" stopIfTrue="1" operator="greaterThan">
      <formula>0</formula>
    </cfRule>
  </conditionalFormatting>
  <conditionalFormatting sqref="IG3">
    <cfRule type="cellIs" dxfId="2317" priority="21" operator="greaterThan">
      <formula>0</formula>
    </cfRule>
  </conditionalFormatting>
  <conditionalFormatting sqref="IH3:II3">
    <cfRule type="cellIs" dxfId="2316" priority="20" operator="greaterThan">
      <formula>0</formula>
    </cfRule>
  </conditionalFormatting>
  <conditionalFormatting sqref="IJ3">
    <cfRule type="cellIs" dxfId="2315" priority="19" operator="greaterThan">
      <formula>0</formula>
    </cfRule>
  </conditionalFormatting>
  <conditionalFormatting sqref="IK3">
    <cfRule type="cellIs" dxfId="2314" priority="18" operator="greaterThan">
      <formula>0</formula>
    </cfRule>
  </conditionalFormatting>
  <conditionalFormatting sqref="IF3">
    <cfRule type="cellIs" dxfId="2313" priority="14" stopIfTrue="1" operator="greaterThan">
      <formula>0</formula>
    </cfRule>
  </conditionalFormatting>
  <conditionalFormatting sqref="IC3:IK3">
    <cfRule type="expression" dxfId="2312" priority="23">
      <formula>$IL3&gt;0</formula>
    </cfRule>
  </conditionalFormatting>
  <conditionalFormatting sqref="IM3">
    <cfRule type="cellIs" dxfId="2311" priority="13" operator="equal">
      <formula>0</formula>
    </cfRule>
  </conditionalFormatting>
  <conditionalFormatting sqref="BX3:CA3 CD3:CF3">
    <cfRule type="cellIs" dxfId="2310" priority="1" operator="equal">
      <formula>"y"</formula>
    </cfRule>
    <cfRule type="cellIs" dxfId="2309" priority="2" operator="equal">
      <formula>"PIN"</formula>
    </cfRule>
    <cfRule type="cellIs" dxfId="2308" priority="3" operator="equal">
      <formula>"ORA"</formula>
    </cfRule>
    <cfRule type="cellIs" dxfId="2307" priority="4" operator="equal">
      <formula>"GRA"</formula>
    </cfRule>
    <cfRule type="cellIs" dxfId="2306" priority="5" operator="equal">
      <formula>"PUR"</formula>
    </cfRule>
    <cfRule type="cellIs" dxfId="2305" priority="6" operator="equal">
      <formula>"BRO"</formula>
    </cfRule>
    <cfRule type="cellIs" dxfId="2304" priority="7" operator="equal">
      <formula>"YEL"</formula>
    </cfRule>
    <cfRule type="cellIs" dxfId="2303" priority="8" operator="equal">
      <formula>"BLU"</formula>
    </cfRule>
    <cfRule type="cellIs" dxfId="2302" priority="9" operator="equal">
      <formula>"WHI"</formula>
    </cfRule>
    <cfRule type="cellIs" dxfId="2301" priority="10" operator="equal">
      <formula>"GRE"</formula>
    </cfRule>
    <cfRule type="cellIs" dxfId="2300" priority="11" operator="equal">
      <formula>"RED"</formula>
    </cfRule>
    <cfRule type="cellIs" dxfId="2299"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HAI/Haiti-Football" xr:uid="{A0C5D741-DCFD-43F2-ADEB-1548611C6CE2}"/>
    <hyperlink ref="E3" r:id="rId2" xr:uid="{C733771C-FAE3-4A9E-99E0-48447A6F1972}"/>
    <hyperlink ref="I3" r:id="rId3" xr:uid="{ED8F54AA-3B15-43F2-860C-B87AB599464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20833" r:id="rId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0834" r:id="rId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0835" r:id="rId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B137-A3B8-47C9-A325-A0D76780E320}">
  <sheetPr codeName="Sheet38"/>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1264</v>
      </c>
      <c r="B2" s="40" t="e" vm="81">
        <v>#VALUE!</v>
      </c>
      <c r="C2" s="41">
        <v>1</v>
      </c>
      <c r="D2" s="42" t="s">
        <v>1265</v>
      </c>
      <c r="E2" s="43" t="s">
        <v>1266</v>
      </c>
      <c r="F2" s="44" t="s">
        <v>163</v>
      </c>
      <c r="G2" s="45">
        <f>COUNTIF($A$1:$A$8331,A2)</f>
        <v>1</v>
      </c>
      <c r="H2" s="46"/>
      <c r="I2" s="47" t="s">
        <v>1267</v>
      </c>
      <c r="J2" s="48" t="str">
        <f>""</f>
        <v/>
      </c>
      <c r="K2" s="49">
        <v>2825352</v>
      </c>
      <c r="L2" s="50">
        <v>4100000</v>
      </c>
      <c r="M2" s="50" t="s">
        <v>1907</v>
      </c>
      <c r="N2" s="51" t="s">
        <v>231</v>
      </c>
      <c r="O2" s="52" t="s">
        <v>195</v>
      </c>
      <c r="P2" s="53" t="s">
        <v>1268</v>
      </c>
      <c r="Q2" s="54">
        <v>1</v>
      </c>
      <c r="R2" s="55" t="s">
        <v>231</v>
      </c>
      <c r="S2" s="56">
        <v>2</v>
      </c>
      <c r="T2" s="57" t="s">
        <v>165</v>
      </c>
      <c r="U2" s="58" t="s">
        <v>165</v>
      </c>
      <c r="V2" s="58" t="s">
        <v>164</v>
      </c>
      <c r="W2" s="58" t="s">
        <v>164</v>
      </c>
      <c r="X2" s="58" t="s">
        <v>164</v>
      </c>
      <c r="Y2" s="58" t="s">
        <v>164</v>
      </c>
      <c r="Z2" s="58" t="s">
        <v>164</v>
      </c>
      <c r="AA2" s="58" t="s">
        <v>164</v>
      </c>
      <c r="AB2" s="58" t="s">
        <v>164</v>
      </c>
      <c r="AC2" s="58" t="s">
        <v>164</v>
      </c>
      <c r="AD2" s="58" t="s">
        <v>164</v>
      </c>
      <c r="AE2" s="58" t="s">
        <v>164</v>
      </c>
      <c r="AF2" s="59" t="s">
        <v>165</v>
      </c>
      <c r="AG2" s="59" t="s">
        <v>164</v>
      </c>
      <c r="AH2" s="59" t="s">
        <v>165</v>
      </c>
      <c r="AI2" s="59" t="s">
        <v>164</v>
      </c>
      <c r="AJ2" s="59" t="s">
        <v>164</v>
      </c>
      <c r="AK2" s="59" t="s">
        <v>165</v>
      </c>
      <c r="AL2" s="59" t="s">
        <v>164</v>
      </c>
      <c r="AM2" s="59" t="s">
        <v>164</v>
      </c>
      <c r="AN2" s="59" t="s">
        <v>164</v>
      </c>
      <c r="AO2" s="59" t="s">
        <v>164</v>
      </c>
      <c r="AP2" s="59" t="s">
        <v>164</v>
      </c>
      <c r="AQ2" s="59" t="s">
        <v>164</v>
      </c>
      <c r="AR2" s="59" t="s">
        <v>165</v>
      </c>
      <c r="AS2" s="59" t="s">
        <v>164</v>
      </c>
      <c r="AT2" s="60">
        <v>0</v>
      </c>
      <c r="AU2" s="59"/>
      <c r="AV2" s="59" t="str">
        <f>IF(LEFT(A2,1)="[",LEFT(A2,5)&amp;AU2&amp;A2,"")</f>
        <v/>
      </c>
      <c r="AW2" s="59" t="str">
        <f>C2&amp;H2&amp;A2</f>
        <v>1Jamaica</v>
      </c>
      <c r="AX2" s="61" t="str">
        <f>_xlfn.TEXTJOIN(";",TRUE,AU2:AW2)</f>
        <v>1Jamaica</v>
      </c>
      <c r="AY2" s="61" t="s">
        <v>165</v>
      </c>
      <c r="AZ2" s="62"/>
      <c r="BA2" s="62"/>
      <c r="BB2" s="62"/>
      <c r="BC2" s="63"/>
      <c r="BD2" s="64" t="s">
        <v>168</v>
      </c>
      <c r="BE2" s="47"/>
      <c r="BF2" s="64"/>
      <c r="BG2" s="64"/>
      <c r="BH2" s="64"/>
      <c r="BI2" s="64" t="s">
        <v>155</v>
      </c>
      <c r="BJ2" s="64"/>
      <c r="BK2" s="47"/>
      <c r="BL2" s="64" t="s">
        <v>151</v>
      </c>
      <c r="BM2" s="64" t="s">
        <v>153</v>
      </c>
      <c r="BN2" s="64" t="s">
        <v>155</v>
      </c>
      <c r="BO2" s="64"/>
      <c r="BP2" s="64"/>
      <c r="BQ2" s="64"/>
      <c r="BR2" s="64"/>
      <c r="BS2" s="64"/>
      <c r="BT2" s="64"/>
      <c r="BU2" s="65"/>
      <c r="BV2" s="66" t="s">
        <v>173</v>
      </c>
      <c r="BW2" s="66">
        <v>0</v>
      </c>
      <c r="BX2" s="47"/>
      <c r="BY2" s="48" t="s">
        <v>165</v>
      </c>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"Jamaica"</v>
      </c>
      <c r="CU2" s="70" t="str">
        <f>CHAR(34)&amp;"rgn_"&amp;R2&amp;CHAR(34)</f>
        <v>"rgn_North America"</v>
      </c>
      <c r="CV2" s="48" t="str">
        <f>CHAR(34)&amp;D2&amp;CHAR(34)</f>
        <v>"https://i.ibb.co/dQKdSD4/Jamaica-Flag.png"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"startJ",</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"LAREEL",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"largec",</v>
      </c>
      <c r="DW2" s="48" t="str">
        <f>IF(CL2="y",CHAR(34)&amp;CL$1&amp;CHAR(34)&amp;",","")</f>
        <v/>
      </c>
      <c r="DX2" s="48" t="str">
        <f>IF(CM2="y",CHAR(34)&amp;CM$1&amp;CHAR(34)&amp;",","")</f>
        <v>"2Bands",</v>
      </c>
      <c r="DY2" s="48" t="str">
        <f>IF(CN2="y",CHAR(34)&amp;CN$1&amp;CHAR(34)&amp;",","")</f>
        <v/>
      </c>
      <c r="DZ2" s="48" t="str">
        <f>IF(CO2="y",CHAR(34)&amp;CO$1&amp;CHAR(34)&amp;",","")</f>
        <v/>
      </c>
      <c r="EA2" s="48" t="str">
        <f>IF(T2="y",CHAR(34)&amp;T$1&amp;CHAR(34)&amp;",","")</f>
        <v>"Diagon",</v>
      </c>
      <c r="EB2" s="48" t="str">
        <f>IF(U2="y",CHAR(34)&amp;U$1&amp;CHAR(34)&amp;",","")</f>
        <v>"Crosse",</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"Center",</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"Rotate",</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"BLWHNO",</v>
      </c>
      <c r="FO2" s="48" t="str">
        <f>IF(AND(FE2&lt;&gt;"",FG2&lt;&gt;""),CHAR(34)&amp;"BLRENO"&amp;CHAR(34)&amp;",","")</f>
        <v>"BLRENO",</v>
      </c>
      <c r="FP2" s="48" t="str">
        <f>IF(AND(FF2&lt;&gt;"",FF2&lt;&gt;""),CHAR(34)&amp;"WHRENO"&amp;CHAR(34)&amp;",","")</f>
        <v>"WHRENO",</v>
      </c>
      <c r="FQ2" s="48" t="str">
        <f>IF(LEN(BF2)=3,CHAR(34)&amp;"001"&amp;BF2&amp;CHAR(34)&amp;",","")</f>
        <v/>
      </c>
      <c r="FR2" s="48" t="str">
        <f>IF(LEN(BG2)=3,CHAR(34)&amp;"002"&amp;BG2&amp;CHAR(34)&amp;",","")</f>
        <v/>
      </c>
      <c r="FS2" s="48" t="str">
        <f>IF(LEN(BH2)=3,CHAR(34)&amp;"003"&amp;BH2&amp;CHAR(34)&amp;",","")</f>
        <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["3Color","lets07","startJ","LAREEL","year19","dgband","alldia","largec","2Bands","Diagon","Crosse","Trside","Center","OnlyBa","Rotate","NO_BLU","NO_WHI","NO_RED","BLWHNO","BLRENO","WHRENO","myrEQ","island","englis","NoStar"]</v>
      </c>
      <c r="GT2" s="48" t="str">
        <f>IF(BL2&lt;&gt;"",CHAR(34)&amp;"cl_"&amp;BL2&amp;CHAR(34)&amp;",","")</f>
        <v>"cl_BLA",</v>
      </c>
      <c r="GU2" s="48" t="str">
        <f>IF(BM2&lt;&gt;"",CHAR(34)&amp;"cl_"&amp;BM2&amp;CHAR(34)&amp;",","")</f>
        <v>"cl_GRE",</v>
      </c>
      <c r="GV2" s="48" t="str">
        <f>IF(BN2&lt;&gt;"",CHAR(34)&amp;"cl_"&amp;BN2&amp;CHAR(34)&amp;",","")</f>
        <v>"cl_YEL",</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["cl_BLA","cl_GRE","cl_YEL"]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{couname:"Jamaica",year:"1962 ",region:"rgn_North America",Colors:["cl_BLA","cl_GRE","cl_YEL"],Items:["3Color","lets07","startJ","LAREEL","year19","dgband","alldia","largec","2Bands","Diagon","Crosse","Trside","Center","OnlyBa","Rotate","NO_BLU","NO_WHI","NO_RED","BLWHNO","BLRENO","WHRENO","myrEQ","island","englis","NoStar"],Flag:"https://i.ibb.co/dQKdSD4/Jamaica-Flag.png",HDFlag:"https://upload.wikimedia.org/wikipedia/commons/thumb/0/0a/Flag_of_Jamaica.svg/2560px-Flag_of_Jamaica.svg.png",type:"", describe: "\nBlack depicts the strength and creativity of the people; Gold, the natural wealth and beauty of sunlight; and green, hope and agricultural resources.", isnew:".", links: "https://en.wikipedia.org/wiki/Flag_of_Jamaica"},</v>
      </c>
      <c r="HG2" s="73" t="str">
        <f>"{couname:"&amp;CT2&amp;(IF(HK2&lt;&gt;"",",subtype:"&amp;CHAR(34)&amp;HK2&amp;CHAR(34),""))&amp;",year:"&amp;HJ2&amp;",region:"&amp;CU2&amp;",Colors:"&amp;HC2&amp;",Items:"&amp;GS2&amp;",Flag:"&amp;CV2&amp;",HDFlag:"&amp;CHAR(34)&amp;E2&amp;CHAR(34)&amp;",type:"&amp;GP2&amp;", describe: "&amp;HI2&amp;", links: "&amp;HL2&amp;"},"</f>
        <v>{couname:"Jamaica",year:"1962 ",region:"rgn_North America",Colors:["cl_BLA","cl_GRE","cl_YEL"],Items:["3Color","lets07","startJ","LAREEL","year19","dgband","alldia","largec","2Bands","Diagon","Crosse","Trside","Center","OnlyBa","Rotate","NO_BLU","NO_WHI","NO_RED","BLWHNO","BLRENO","WHRENO","myrEQ","island","englis","NoStar"],Flag:"https://i.ibb.co/dQKdSD4/Jamaica-Flag.png",HDFlag:"https://upload.wikimedia.org/wikipedia/commons/thumb/0/0a/Flag_of_Jamaica.svg/2560px-Flag_of_Jamaica.svg.png",type:"", describe: "\nBlack depicts the strength and creativity of the people; Gold, the natural wealth and beauty of sunlight; and green, hope and agricultural resources.", links: "https://en.wikipedia.org/wiki/Flag_of_Jamaica"},</v>
      </c>
      <c r="HH2" s="48" t="str">
        <f>IF(P2&lt;&gt;"",CHAR(34)&amp;"\n"&amp;P2&amp;CHAR(34),CHAR(34)&amp;CHAR(34))</f>
        <v>"\nBlack depicts the strength and creativity of the people; Gold, the natural wealth and beauty of sunlight; and green, hope and agricultural resources."</v>
      </c>
      <c r="HI2" s="48" t="str">
        <f>IF(J2=0,CHAR(34)&amp;CHAR(34),HH2)</f>
        <v>"\nBlack depicts the strength and creativity of the people; Gold, the natural wealth and beauty of sunlight; and green, hope and agricultural resources."</v>
      </c>
      <c r="HJ2" s="48" t="str">
        <f>CHAR(34)&amp;O2&amp;CHAR(34)</f>
        <v>"1962 "</v>
      </c>
      <c r="HL2" s="48" t="str">
        <f>CHAR(34)&amp;I2&amp;CHAR(34)</f>
        <v>"https://en.wikipedia.org/wiki/Flag_of_Jamaica"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{"couname":"Jamaica","year":"1962 ","region":"rgn_North America","Colors":["cl_BLA","cl_GRE","cl_YEL"],"Items":["3Color","lets07","startJ","LAREEL","year19","dgband","alldia","largec","2Bands","Diagon","Crosse","Trside","Center","OnlyBa","Rotate","NO_BLU","NO_WHI","NO_RED","BLWHNO","BLRENO","WHRENO","myrEQ","island","englis","NoStar"],"Flag":"https://i.ibb.co/dQKdSD4/Jamaica-Flag.png","HDFlag":"https://upload.wikimedia.org/wikipedia/commons/thumb/0/0a/Flag_of_Jamaica.svg/2560px-Flag_of_Jamaica.svg.png","type":"", "describe": "\nBlack depicts the strength and creativity of the people; Gold, the natural wealth and beauty of sunlight; and green, hope and agricultural resources.", "isnew": ".", "links": "https://en.wikipedia.org/wiki/Flag_of_Jamaica"},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{"couname":"Jamaica","year":"1962 ","region":"rgn_North America","Colors":["cl_BLA","cl_GRE","cl_YEL"],"Items":["3Color","lets07","startJ","LAREEL","year19","dgband","alldia","largec","2Bands","Diagon","Crosse","Trside","Center","OnlyBa","Rotate","NO_BLU","NO_WHI","NO_RED","BLWHNO","BLRENO","WHRENO","myrEQ","island","englis","NoStar"],"Flag":"https://i.ibb.co/dQKdSD4/Jamaica-Flag.png","HDFlag":"https://upload.wikimedia.org/wikipedia/commons/thumb/0/0a/Flag_of_Jamaica.svg/2560px-Flag_of_Jamaica.svg.png","type":"", "describe": "\nBlack depicts the strength and creativity of the people; Gold, the natural wealth and beauty of sunlight; and green, hope and agricultural resources.", "isnew": ".", "links": "https://en.wikipedia.org/wiki/Flag_of_Jamaica"},</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t="s">
        <v>165</v>
      </c>
      <c r="IB2" s="6" t="s">
        <v>164</v>
      </c>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http://mkweb.bcgsc.ca/color-summarizer/?url=https://i.ibb.co/dQKdSD4/Jamaica-Flag.png&amp;precision=low&amp;num_clusters=3&amp;text=1</v>
      </c>
      <c r="IO2" s="48" t="str">
        <f>IF(HP2&lt;&gt;"",CHAR(34)&amp;"black"&amp;CHAR(34),"")</f>
        <v>"black"</v>
      </c>
      <c r="IP2" s="48" t="str">
        <f>IF(HQ2&lt;&gt;"",CHAR(34)&amp;"blue"&amp;CHAR(34),"")</f>
        <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{"url":"http://mkweb.bcgsc.ca/color-summarizer/?url=https://i.ibb.co/dQKdSD4/Jamaica-Flag.png&amp;precision=low&amp;num_clusters=3&amp;text=1","name":"Jamaica"},</v>
      </c>
      <c r="IY2" s="48">
        <v>108</v>
      </c>
    </row>
    <row r="3" spans="1:259" s="48" customFormat="1" ht="38.4" customHeight="1" thickBot="1" x14ac:dyDescent="0.35">
      <c r="A3" s="79" t="s">
        <v>1259</v>
      </c>
      <c r="B3" s="40" t="e" vm="82">
        <v>#VALUE!</v>
      </c>
      <c r="C3" s="41">
        <v>2</v>
      </c>
      <c r="D3" s="42" t="s">
        <v>1260</v>
      </c>
      <c r="E3" s="43" t="s">
        <v>1260</v>
      </c>
      <c r="F3" s="44" t="s">
        <v>163</v>
      </c>
      <c r="G3" s="45">
        <f>COUNTIF($A$1:$A$8382,A3)</f>
        <v>1</v>
      </c>
      <c r="H3" s="46"/>
      <c r="I3" s="47" t="s">
        <v>1261</v>
      </c>
      <c r="J3" s="48" t="str">
        <f>""</f>
        <v/>
      </c>
      <c r="K3" s="49"/>
      <c r="L3" s="50"/>
      <c r="M3" s="50"/>
      <c r="N3" s="51" t="s">
        <v>231</v>
      </c>
      <c r="O3" s="52" t="s">
        <v>1262</v>
      </c>
      <c r="P3" s="53" t="s">
        <v>1263</v>
      </c>
      <c r="Q3" s="54">
        <v>1</v>
      </c>
      <c r="R3" s="55" t="s">
        <v>231</v>
      </c>
      <c r="S3" s="56">
        <v>0</v>
      </c>
      <c r="T3" s="57" t="s">
        <v>164</v>
      </c>
      <c r="U3" s="58" t="s">
        <v>165</v>
      </c>
      <c r="V3" s="58" t="s">
        <v>164</v>
      </c>
      <c r="W3" s="58" t="s">
        <v>164</v>
      </c>
      <c r="X3" s="58" t="s">
        <v>165</v>
      </c>
      <c r="Y3" s="58" t="s">
        <v>165</v>
      </c>
      <c r="Z3" s="58" t="s">
        <v>164</v>
      </c>
      <c r="AA3" s="58" t="s">
        <v>164</v>
      </c>
      <c r="AB3" s="58" t="s">
        <v>165</v>
      </c>
      <c r="AC3" s="58" t="s">
        <v>165</v>
      </c>
      <c r="AD3" s="58" t="s">
        <v>165</v>
      </c>
      <c r="AE3" s="58" t="s">
        <v>164</v>
      </c>
      <c r="AF3" s="59" t="s">
        <v>164</v>
      </c>
      <c r="AG3" s="59" t="s">
        <v>164</v>
      </c>
      <c r="AH3" s="59" t="s">
        <v>165</v>
      </c>
      <c r="AI3" s="59" t="s">
        <v>164</v>
      </c>
      <c r="AJ3" s="59" t="s">
        <v>164</v>
      </c>
      <c r="AK3" s="59" t="s">
        <v>164</v>
      </c>
      <c r="AL3" s="59" t="s">
        <v>164</v>
      </c>
      <c r="AM3" s="59" t="s">
        <v>165</v>
      </c>
      <c r="AN3" s="59" t="s">
        <v>165</v>
      </c>
      <c r="AO3" s="59" t="s">
        <v>164</v>
      </c>
      <c r="AP3" s="59" t="s">
        <v>164</v>
      </c>
      <c r="AQ3" s="59" t="s">
        <v>164</v>
      </c>
      <c r="AR3" s="59" t="s">
        <v>164</v>
      </c>
      <c r="AS3" s="59" t="s">
        <v>164</v>
      </c>
      <c r="AT3" s="60">
        <v>0</v>
      </c>
      <c r="AU3" s="59" t="s">
        <v>214</v>
      </c>
      <c r="AV3" s="59" t="str">
        <f>IF(LEFT(A3,1)="[",LEFT(A3,5)&amp;AU3&amp;A3,"")</f>
        <v>[JAM]Capital City[JAM] Kingston</v>
      </c>
      <c r="AW3" s="59" t="str">
        <f>C3&amp;H3&amp;A3</f>
        <v>2[JAM] Kingston</v>
      </c>
      <c r="AX3" s="61"/>
      <c r="AY3" s="61"/>
      <c r="AZ3" s="62"/>
      <c r="BA3" s="62"/>
      <c r="BB3" s="62"/>
      <c r="BC3" s="63"/>
      <c r="BD3" s="64" t="s">
        <v>152</v>
      </c>
      <c r="BE3" s="47"/>
      <c r="BF3" s="64"/>
      <c r="BG3" s="64"/>
      <c r="BH3" s="64"/>
      <c r="BI3" s="64"/>
      <c r="BJ3" s="64"/>
      <c r="BK3" s="47"/>
      <c r="BL3" s="64" t="s">
        <v>152</v>
      </c>
      <c r="BM3" s="64" t="s">
        <v>159</v>
      </c>
      <c r="BN3" s="64" t="s">
        <v>151</v>
      </c>
      <c r="BO3" s="64" t="s">
        <v>155</v>
      </c>
      <c r="BP3" s="64" t="s">
        <v>153</v>
      </c>
      <c r="BQ3" s="64" t="s">
        <v>154</v>
      </c>
      <c r="BR3" s="64"/>
      <c r="BS3" s="64"/>
      <c r="BT3" s="64"/>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"[JAM] Kingston"</v>
      </c>
      <c r="CU3" s="70" t="str">
        <f>CHAR(34)&amp;"rgn_"&amp;R3&amp;CHAR(34)</f>
        <v>"rgn_North America"</v>
      </c>
      <c r="CV3" s="48" t="str">
        <f>CHAR(34)&amp;D3&amp;CHAR(34)</f>
        <v>"https://www.crwflags.com/fotw/images/j/jm-ki.gif"</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8" t="str">
        <f>CHAR(34)&amp;"start"&amp;IFERROR(LEFT(SUBSTITUTE(A3,"["&amp;MID(A3,FIND("[",A3)+1,FIND("]",A3)-FIND("[",A3)-1)&amp;"] ",""),1),LEFT(A3,1))&amp;CHAR(34)&amp;","</f>
        <v>"startK",</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"Texted",</v>
      </c>
      <c r="EJ3" s="48" t="str">
        <f>IF(AC3="y",CHAR(34)&amp;AC$1&amp;CHAR(34)&amp;",","")</f>
        <v>"Weapon",</v>
      </c>
      <c r="EK3" s="48" t="str">
        <f>IF(AD3="y",CHAR(34)&amp;AD$1&amp;CHAR(34)&amp;",","")</f>
        <v>"HasSun",</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"Humans",</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["5+Colo","lets08","startK","year19","NoBand","Crosse","Circle","Animal","Texted","Weapon","HasSun","Center","Geogrh","Humans","myrBLU","NoStar"]</v>
      </c>
      <c r="GT3" s="48" t="str">
        <f>IF(BL3&lt;&gt;"",CHAR(34)&amp;"cl_"&amp;BL3&amp;CHAR(34)&amp;",","")</f>
        <v>"cl_BLU",</v>
      </c>
      <c r="GU3" s="48" t="str">
        <f>IF(BM3&lt;&gt;"",CHAR(34)&amp;"cl_"&amp;BM3&amp;CHAR(34)&amp;",","")</f>
        <v>"cl_WHI",</v>
      </c>
      <c r="GV3" s="48" t="str">
        <f>IF(BN3&lt;&gt;"",CHAR(34)&amp;"cl_"&amp;BN3&amp;CHAR(34)&amp;",","")</f>
        <v>"cl_BLA",</v>
      </c>
      <c r="GW3" s="48" t="str">
        <f>IF(BO3&lt;&gt;"",CHAR(34)&amp;"cl_"&amp;BO3&amp;CHAR(34)&amp;",","")</f>
        <v>"cl_YEL",</v>
      </c>
      <c r="GX3" s="48" t="str">
        <f>IF(BP3&lt;&gt;"",CHAR(34)&amp;"cl_"&amp;BP3&amp;CHAR(34)&amp;",","")</f>
        <v>"cl_GRE",</v>
      </c>
      <c r="GY3" s="48" t="str">
        <f>IF(BQ3&lt;&gt;"",CHAR(34)&amp;"cl_"&amp;BQ3&amp;CHAR(34)&amp;",","")</f>
        <v>"cl_RED",</v>
      </c>
      <c r="GZ3" s="48" t="str">
        <f>IF(BR3&lt;&gt;"",CHAR(34)&amp;"cl_"&amp;BR3&amp;CHAR(34)&amp;",","")</f>
        <v/>
      </c>
      <c r="HA3" s="48" t="str">
        <f>IF(BS3&lt;&gt;"",CHAR(34)&amp;"cl_"&amp;BS3&amp;CHAR(34)&amp;",","")</f>
        <v/>
      </c>
      <c r="HB3" s="48" t="str">
        <f>IF(BT3&lt;&gt;"",CHAR(34)&amp;"cl_"&amp;BT3&amp;CHAR(34)&amp;",","")</f>
        <v/>
      </c>
      <c r="HC3" s="48" t="str">
        <f>SUBSTITUTE("["&amp;_xlfn.CONCAT(GT3:HB3)&amp;"]",",]","]")</f>
        <v>["cl_BLU","cl_WHI","cl_BLA","cl_YEL","cl_GRE","cl_RED"]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{couname:"[JAM] Kingston",year:"1923",region:"rgn_North America",Colors:["cl_BLU","cl_WHI","cl_BLA","cl_YEL","cl_GRE","cl_RED"],Items:["5+Colo","lets08","startK","year19","NoBand","Crosse","Circle","Animal","Texted","Weapon","HasSun","Center","Geogrh","Humans","myrBLU","NoStar"],Flag:"https://www.crwflags.com/fotw/images/j/jm-ki.gif",HDFlag:"https://www.crwflags.com/fotw/images/j/jm-ki.gif",type:"Capital City", describe: "\nFlag of Kingston and St. Andrew Corporation. Even if the two Parishes were amalgamated in 1923, Kingston as a city still has its own flag. It is blue with the arms on a white disk and a ribbon with the words 'City of Kingston' below", isnew:".", links: "https://www.crwflags.com/fotw/flags/jm-ki.html"},</v>
      </c>
      <c r="HG3" s="73" t="str">
        <f>"{couname:"&amp;CT3&amp;(IF(HK3&lt;&gt;"",",subtype:"&amp;CHAR(34)&amp;HK3&amp;CHAR(34),""))&amp;",year:"&amp;HJ3&amp;",region:"&amp;CU3&amp;",Colors:"&amp;HC3&amp;",Items:"&amp;GS3&amp;",Flag:"&amp;CV3&amp;",HDFlag:"&amp;CHAR(34)&amp;E3&amp;CHAR(34)&amp;",type:"&amp;GP3&amp;", describe: "&amp;HI3&amp;", links: "&amp;HL3&amp;"},"</f>
        <v>{couname:"[JAM] Kingston",year:"1923",region:"rgn_North America",Colors:["cl_BLU","cl_WHI","cl_BLA","cl_YEL","cl_GRE","cl_RED"],Items:["5+Colo","lets08","startK","year19","NoBand","Crosse","Circle","Animal","Texted","Weapon","HasSun","Center","Geogrh","Humans","myrBLU","NoStar"],Flag:"https://www.crwflags.com/fotw/images/j/jm-ki.gif",HDFlag:"https://www.crwflags.com/fotw/images/j/jm-ki.gif",type:"Capital City", describe: "\nFlag of Kingston and St. Andrew Corporation. Even if the two Parishes were amalgamated in 1923, Kingston as a city still has its own flag. It is blue with the arms on a white disk and a ribbon with the words 'City of Kingston' below", links: "https://www.crwflags.com/fotw/flags/jm-ki.html"},</v>
      </c>
      <c r="HH3" s="48" t="str">
        <f>IF(P3&lt;&gt;"",CHAR(34)&amp;"\n"&amp;P3&amp;CHAR(34),CHAR(34)&amp;CHAR(34))</f>
        <v>"\nFlag of Kingston and St. Andrew Corporation. Even if the two Parishes were amalgamated in 1923, Kingston as a city still has its own flag. It is blue with the arms on a white disk and a ribbon with the words 'City of Kingston' below"</v>
      </c>
      <c r="HI3" s="48" t="str">
        <f>IF(J3=0,CHAR(34)&amp;CHAR(34),HH3)</f>
        <v>"\nFlag of Kingston and St. Andrew Corporation. Even if the two Parishes were amalgamated in 1923, Kingston as a city still has its own flag. It is blue with the arms on a white disk and a ribbon with the words 'City of Kingston' below"</v>
      </c>
      <c r="HJ3" s="48" t="str">
        <f>CHAR(34)&amp;O3&amp;CHAR(34)</f>
        <v>"1923"</v>
      </c>
      <c r="HL3" s="48" t="str">
        <f>CHAR(34)&amp;I3&amp;CHAR(34)</f>
        <v>"https://www.crwflags.com/fotw/flags/jm-ki.html"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{"couname":"[JAM] Kingston","year":"1923","region":"rgn_North America","Colors":["cl_BLU","cl_WHI","cl_BLA","cl_YEL","cl_GRE","cl_RED"],"Items":["5+Colo","lets08","startK","year19","NoBand","Crosse","Circle","Animal","Texted","Weapon","HasSun","Center","Geogrh","Humans","myrBLU","NoStar"],"Flag":"https://www.crwflags.com/fotw/images/j/jm-ki.gif","HDFlag":"https://www.crwflags.com/fotw/images/j/jm-ki.gif","type":"Capital City", "describe": "\nFlag of Kingston and St. Andrew Corporation. Even if the two Parishes were amalgamated in 1923, Kingston as a city still has its own flag. It is blue with the arms on a white disk and a ribbon with the words 'City of Kingston' below", "isnew": ".", "links": "https://www.crwflags.com/fotw/flags/jm-ki.html"},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{"couname":"[JAM] Kingston","year":"1923","region":"rgn_North America","Colors":["cl_BLU","cl_WHI","cl_BLA","cl_YEL","cl_GRE","cl_RED"],"Items":["5+Colo","lets08","startK","year19","NoBand","Crosse","Circle","Animal","Texted","Weapon","HasSun","Center","Geogrh","Humans","myrBLU","NoStar"],"Flag":"https://www.crwflags.com/fotw/images/j/jm-ki.gif","HDFlag":"https://www.crwflags.com/fotw/images/j/jm-ki.gif","type":"Capital City", "describe": "\nFlag of Kingston and St. Andrew Corporation. Even if the two Parishes were amalgamated in 1923, Kingston as a city still has its own flag. It is blue with the arms on a white disk and a ribbon with the words 'City of Kingston' below", "isnew": ".", "links": "https://www.crwflags.com/fotw/flags/jm-ki.html"},</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http://mkweb.bcgsc.ca/color-summarizer/?url=https://www.crwflags.com/fotw/images/j/jm-ki.gif&amp;precision=low&amp;num_clusters=6&amp;text=1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{"url":"http://mkweb.bcgsc.ca/color-summarizer/?url=https://www.crwflags.com/fotw/images/j/jm-ki.gif&amp;precision=low&amp;num_clusters=6&amp;text=1","name":"[JAM] Kingston"},</v>
      </c>
      <c r="IY3" s="48">
        <v>1503</v>
      </c>
    </row>
    <row r="6" spans="1:259" ht="38.4" customHeight="1" x14ac:dyDescent="0.3">
      <c r="D6" s="83"/>
      <c r="E6" s="83"/>
      <c r="F6" s="83"/>
      <c r="G6" s="83"/>
      <c r="H6" s="83"/>
      <c r="K6" s="80"/>
    </row>
    <row r="7" spans="1:259" ht="38.4" customHeight="1" x14ac:dyDescent="0.3">
      <c r="D7" s="83"/>
      <c r="E7" s="83"/>
      <c r="F7" s="83"/>
      <c r="G7" s="83"/>
      <c r="H7" s="83"/>
      <c r="K7" s="80"/>
    </row>
    <row r="8" spans="1:259" ht="38.4" customHeight="1" x14ac:dyDescent="0.3">
      <c r="F8" s="80"/>
      <c r="K8" s="80"/>
    </row>
  </sheetData>
  <autoFilter ref="A1:IY1" xr:uid="{A1051193-A95B-4CFB-A73C-F0184620C81F}">
    <sortState xmlns:xlrd2="http://schemas.microsoft.com/office/spreadsheetml/2017/richdata2" ref="A2:IY1">
      <sortCondition ref="AW1"/>
    </sortState>
  </autoFilter>
  <conditionalFormatting sqref="H1 CW1:GS1 IA1:IB1">
    <cfRule type="cellIs" dxfId="2298" priority="118" operator="greaterThan">
      <formula>0</formula>
    </cfRule>
  </conditionalFormatting>
  <conditionalFormatting sqref="H9:H1048576 H1 H4:H5">
    <cfRule type="cellIs" dxfId="2297" priority="84" stopIfTrue="1" operator="notEqual">
      <formula>""</formula>
    </cfRule>
  </conditionalFormatting>
  <conditionalFormatting sqref="T1:BK1">
    <cfRule type="cellIs" dxfId="2296" priority="121" operator="greaterThan">
      <formula>0</formula>
    </cfRule>
  </conditionalFormatting>
  <conditionalFormatting sqref="BV1:BW1 BV4:BW1048576">
    <cfRule type="cellIs" dxfId="2295" priority="120" operator="equal">
      <formula>"nc"</formula>
    </cfRule>
  </conditionalFormatting>
  <conditionalFormatting sqref="HF1:HG1">
    <cfRule type="cellIs" dxfId="2294" priority="122" operator="greaterThan">
      <formula>0</formula>
    </cfRule>
  </conditionalFormatting>
  <conditionalFormatting sqref="HK1">
    <cfRule type="cellIs" dxfId="2293" priority="119" operator="greaterThan">
      <formula>0</formula>
    </cfRule>
  </conditionalFormatting>
  <conditionalFormatting sqref="HP1:HX1">
    <cfRule type="cellIs" dxfId="2292" priority="96" operator="equal">
      <formula>"PIN"</formula>
    </cfRule>
    <cfRule type="cellIs" dxfId="2291" priority="97" operator="equal">
      <formula>"ORA"</formula>
    </cfRule>
    <cfRule type="cellIs" dxfId="2290" priority="98" operator="equal">
      <formula>"GRA"</formula>
    </cfRule>
    <cfRule type="cellIs" dxfId="2289" priority="99" operator="equal">
      <formula>"PUR"</formula>
    </cfRule>
    <cfRule type="cellIs" dxfId="2288" priority="100" operator="equal">
      <formula>"BRO"</formula>
    </cfRule>
    <cfRule type="cellIs" dxfId="2287" priority="101" operator="equal">
      <formula>"YEL"</formula>
    </cfRule>
    <cfRule type="cellIs" dxfId="2286" priority="102" operator="equal">
      <formula>"BLU"</formula>
    </cfRule>
    <cfRule type="cellIs" dxfId="2285" priority="103" operator="equal">
      <formula>"WHI"</formula>
    </cfRule>
    <cfRule type="cellIs" dxfId="2284" priority="104" operator="equal">
      <formula>"GRE"</formula>
    </cfRule>
    <cfRule type="cellIs" dxfId="2283" priority="105" operator="equal">
      <formula>"RED"</formula>
    </cfRule>
    <cfRule type="cellIs" dxfId="2282" priority="106" operator="equal">
      <formula>"BLA"</formula>
    </cfRule>
  </conditionalFormatting>
  <conditionalFormatting sqref="IC1:IK1">
    <cfRule type="cellIs" dxfId="2281" priority="107" operator="equal">
      <formula>"PIN"</formula>
    </cfRule>
    <cfRule type="cellIs" dxfId="2280" priority="108" operator="equal">
      <formula>"ORA"</formula>
    </cfRule>
    <cfRule type="cellIs" dxfId="2279" priority="109" operator="equal">
      <formula>"GRA"</formula>
    </cfRule>
    <cfRule type="cellIs" dxfId="2278" priority="110" operator="equal">
      <formula>"PUR"</formula>
    </cfRule>
    <cfRule type="cellIs" dxfId="2277" priority="111" operator="equal">
      <formula>"BRO"</formula>
    </cfRule>
    <cfRule type="cellIs" dxfId="2276" priority="112" operator="equal">
      <formula>"YEL"</formula>
    </cfRule>
    <cfRule type="cellIs" dxfId="2275" priority="113" operator="equal">
      <formula>"BLU"</formula>
    </cfRule>
    <cfRule type="cellIs" dxfId="2274" priority="114" operator="equal">
      <formula>"WHI"</formula>
    </cfRule>
    <cfRule type="cellIs" dxfId="2273" priority="115" operator="equal">
      <formula>"GRE"</formula>
    </cfRule>
    <cfRule type="cellIs" dxfId="2272" priority="116" operator="equal">
      <formula>"RED"</formula>
    </cfRule>
    <cfRule type="cellIs" dxfId="2271" priority="117" operator="equal">
      <formula>"BLA"</formula>
    </cfRule>
  </conditionalFormatting>
  <conditionalFormatting sqref="IO1:IW1">
    <cfRule type="cellIs" dxfId="2270" priority="85" operator="equal">
      <formula>"PIN"</formula>
    </cfRule>
    <cfRule type="cellIs" dxfId="2269" priority="86" operator="equal">
      <formula>"ORA"</formula>
    </cfRule>
    <cfRule type="cellIs" dxfId="2268" priority="87" operator="equal">
      <formula>"GRA"</formula>
    </cfRule>
    <cfRule type="cellIs" dxfId="2267" priority="88" operator="equal">
      <formula>"PUR"</formula>
    </cfRule>
    <cfRule type="cellIs" dxfId="2266" priority="89" operator="equal">
      <formula>"BRO"</formula>
    </cfRule>
    <cfRule type="cellIs" dxfId="2265" priority="90" operator="equal">
      <formula>"YEL"</formula>
    </cfRule>
    <cfRule type="cellIs" dxfId="2264" priority="91" operator="equal">
      <formula>"BLU"</formula>
    </cfRule>
    <cfRule type="cellIs" dxfId="2263" priority="92" operator="equal">
      <formula>"WHI"</formula>
    </cfRule>
    <cfRule type="cellIs" dxfId="2262" priority="93" operator="equal">
      <formula>"GRE"</formula>
    </cfRule>
    <cfRule type="cellIs" dxfId="2261" priority="94" operator="equal">
      <formula>"RED"</formula>
    </cfRule>
    <cfRule type="cellIs" dxfId="2260" priority="95" operator="equal">
      <formula>"BLA"</formula>
    </cfRule>
  </conditionalFormatting>
  <conditionalFormatting sqref="H3">
    <cfRule type="cellIs" dxfId="2259" priority="78" stopIfTrue="1" operator="notEqual">
      <formula>""</formula>
    </cfRule>
  </conditionalFormatting>
  <conditionalFormatting sqref="BV3">
    <cfRule type="cellIs" dxfId="2258" priority="79" operator="equal">
      <formula>"nc"</formula>
    </cfRule>
  </conditionalFormatting>
  <conditionalFormatting sqref="R3 CU3">
    <cfRule type="cellIs" dxfId="2257" priority="77" operator="greaterThan">
      <formula>0</formula>
    </cfRule>
  </conditionalFormatting>
  <conditionalFormatting sqref="T3:AS3 CH3:CS3">
    <cfRule type="cellIs" dxfId="2256" priority="73" stopIfTrue="1" operator="equal">
      <formula>"n"</formula>
    </cfRule>
    <cfRule type="cellIs" dxfId="2255" priority="74" stopIfTrue="1" operator="equal">
      <formula>"y"</formula>
    </cfRule>
    <cfRule type="cellIs" dxfId="2254" priority="75" operator="greaterThan">
      <formula>0</formula>
    </cfRule>
  </conditionalFormatting>
  <conditionalFormatting sqref="AZ3:BB3">
    <cfRule type="expression" dxfId="2253" priority="60">
      <formula>$AT3=0</formula>
    </cfRule>
  </conditionalFormatting>
  <conditionalFormatting sqref="BX3:CA3 CD3:CF3 AZ3:BU3">
    <cfRule type="cellIs" dxfId="2252" priority="61" operator="equal">
      <formula>"PIN"</formula>
    </cfRule>
    <cfRule type="cellIs" dxfId="2251" priority="62" operator="equal">
      <formula>"ORA"</formula>
    </cfRule>
    <cfRule type="cellIs" dxfId="2250" priority="63" operator="equal">
      <formula>"GRA"</formula>
    </cfRule>
    <cfRule type="cellIs" dxfId="2249" priority="64" operator="equal">
      <formula>"PUR"</formula>
    </cfRule>
    <cfRule type="cellIs" dxfId="2248" priority="65" operator="equal">
      <formula>"BRO"</formula>
    </cfRule>
    <cfRule type="cellIs" dxfId="2247" priority="66" operator="equal">
      <formula>"YEL"</formula>
    </cfRule>
    <cfRule type="cellIs" dxfId="2246" priority="67" operator="equal">
      <formula>"BLU"</formula>
    </cfRule>
    <cfRule type="cellIs" dxfId="2245" priority="68" operator="equal">
      <formula>"WHI"</formula>
    </cfRule>
    <cfRule type="cellIs" dxfId="2244" priority="69" operator="equal">
      <formula>"GRE"</formula>
    </cfRule>
    <cfRule type="cellIs" dxfId="2243" priority="70" operator="equal">
      <formula>"RED"</formula>
    </cfRule>
    <cfRule type="cellIs" dxfId="2242" priority="71" operator="equal">
      <formula>"BLA"</formula>
    </cfRule>
  </conditionalFormatting>
  <conditionalFormatting sqref="BX3:CA3 CD3:CF3">
    <cfRule type="cellIs" dxfId="2241" priority="76" operator="equal">
      <formula>"y"</formula>
    </cfRule>
  </conditionalFormatting>
  <conditionalFormatting sqref="BZ3:CA3 CD3:CF3">
    <cfRule type="cellIs" dxfId="2240" priority="72" operator="greaterThan">
      <formula>0</formula>
    </cfRule>
  </conditionalFormatting>
  <conditionalFormatting sqref="IC3">
    <cfRule type="cellIs" dxfId="2239" priority="53" stopIfTrue="1" operator="greaterThan">
      <formula>0</formula>
    </cfRule>
  </conditionalFormatting>
  <conditionalFormatting sqref="ID3">
    <cfRule type="cellIs" dxfId="2238" priority="51" stopIfTrue="1" operator="greaterThan">
      <formula>0</formula>
    </cfRule>
  </conditionalFormatting>
  <conditionalFormatting sqref="II3 IE3:IF3">
    <cfRule type="cellIs" dxfId="2237" priority="58" operator="greaterThan">
      <formula>0</formula>
    </cfRule>
  </conditionalFormatting>
  <conditionalFormatting sqref="II3 IF3">
    <cfRule type="cellIs" dxfId="2236" priority="52" stopIfTrue="1" operator="greaterThan">
      <formula>0</formula>
    </cfRule>
  </conditionalFormatting>
  <conditionalFormatting sqref="IG3">
    <cfRule type="cellIs" dxfId="2235" priority="57" operator="greaterThan">
      <formula>0</formula>
    </cfRule>
  </conditionalFormatting>
  <conditionalFormatting sqref="IH3:II3">
    <cfRule type="cellIs" dxfId="2234" priority="56" operator="greaterThan">
      <formula>0</formula>
    </cfRule>
  </conditionalFormatting>
  <conditionalFormatting sqref="IJ3">
    <cfRule type="cellIs" dxfId="2233" priority="55" operator="greaterThan">
      <formula>0</formula>
    </cfRule>
  </conditionalFormatting>
  <conditionalFormatting sqref="IK3">
    <cfRule type="cellIs" dxfId="2232" priority="54" operator="greaterThan">
      <formula>0</formula>
    </cfRule>
  </conditionalFormatting>
  <conditionalFormatting sqref="IF3">
    <cfRule type="cellIs" dxfId="2231" priority="50" stopIfTrue="1" operator="greaterThan">
      <formula>0</formula>
    </cfRule>
  </conditionalFormatting>
  <conditionalFormatting sqref="IC3:IK3">
    <cfRule type="expression" dxfId="2230" priority="59">
      <formula>$IL3&gt;0</formula>
    </cfRule>
  </conditionalFormatting>
  <conditionalFormatting sqref="IM3">
    <cfRule type="cellIs" dxfId="2229" priority="49" operator="equal">
      <formula>0</formula>
    </cfRule>
  </conditionalFormatting>
  <conditionalFormatting sqref="BX3:CA3 CD3:CF3">
    <cfRule type="cellIs" dxfId="2228" priority="37" operator="equal">
      <formula>"y"</formula>
    </cfRule>
    <cfRule type="cellIs" dxfId="2227" priority="38" operator="equal">
      <formula>"PIN"</formula>
    </cfRule>
    <cfRule type="cellIs" dxfId="2226" priority="39" operator="equal">
      <formula>"ORA"</formula>
    </cfRule>
    <cfRule type="cellIs" dxfId="2225" priority="40" operator="equal">
      <formula>"GRA"</formula>
    </cfRule>
    <cfRule type="cellIs" dxfId="2224" priority="41" operator="equal">
      <formula>"PUR"</formula>
    </cfRule>
    <cfRule type="cellIs" dxfId="2223" priority="42" operator="equal">
      <formula>"BRO"</formula>
    </cfRule>
    <cfRule type="cellIs" dxfId="2222" priority="43" operator="equal">
      <formula>"YEL"</formula>
    </cfRule>
    <cfRule type="cellIs" dxfId="2221" priority="44" operator="equal">
      <formula>"BLU"</formula>
    </cfRule>
    <cfRule type="cellIs" dxfId="2220" priority="45" operator="equal">
      <formula>"WHI"</formula>
    </cfRule>
    <cfRule type="cellIs" dxfId="2219" priority="46" operator="equal">
      <formula>"GRE"</formula>
    </cfRule>
    <cfRule type="cellIs" dxfId="2218" priority="47" operator="equal">
      <formula>"RED"</formula>
    </cfRule>
    <cfRule type="cellIs" dxfId="2217"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2216" priority="31" stopIfTrue="1" operator="notEqual">
      <formula>""</formula>
    </cfRule>
  </conditionalFormatting>
  <conditionalFormatting sqref="AZ2:BU2">
    <cfRule type="cellIs" dxfId="2215" priority="19" operator="equal">
      <formula>"PIN"</formula>
    </cfRule>
    <cfRule type="cellIs" dxfId="2214" priority="20" operator="equal">
      <formula>"ORA"</formula>
    </cfRule>
    <cfRule type="cellIs" dxfId="2213" priority="21" operator="equal">
      <formula>"GRA"</formula>
    </cfRule>
    <cfRule type="cellIs" dxfId="2212" priority="22" operator="equal">
      <formula>"PUR"</formula>
    </cfRule>
    <cfRule type="cellIs" dxfId="2211" priority="23" operator="equal">
      <formula>"BRO"</formula>
    </cfRule>
    <cfRule type="cellIs" dxfId="2210" priority="24" operator="equal">
      <formula>"YEL"</formula>
    </cfRule>
    <cfRule type="cellIs" dxfId="2209" priority="25" operator="equal">
      <formula>"BLU"</formula>
    </cfRule>
    <cfRule type="cellIs" dxfId="2208" priority="26" operator="equal">
      <formula>"WHI"</formula>
    </cfRule>
    <cfRule type="cellIs" dxfId="2207" priority="27" operator="equal">
      <formula>"GRE"</formula>
    </cfRule>
    <cfRule type="cellIs" dxfId="2206" priority="28" operator="equal">
      <formula>"RED"</formula>
    </cfRule>
    <cfRule type="cellIs" dxfId="2205" priority="29" operator="equal">
      <formula>"BLA"</formula>
    </cfRule>
  </conditionalFormatting>
  <conditionalFormatting sqref="BV2">
    <cfRule type="cellIs" dxfId="2204" priority="32" operator="equal">
      <formula>"nc"</formula>
    </cfRule>
  </conditionalFormatting>
  <conditionalFormatting sqref="BZ2:CA2 CD2:CF2">
    <cfRule type="cellIs" dxfId="2203" priority="30" operator="greaterThan">
      <formula>0</formula>
    </cfRule>
  </conditionalFormatting>
  <conditionalFormatting sqref="R2 CU2">
    <cfRule type="cellIs" dxfId="2202" priority="18" operator="greaterThan">
      <formula>0</formula>
    </cfRule>
  </conditionalFormatting>
  <conditionalFormatting sqref="T2:AS2 CH2:CS2">
    <cfRule type="cellIs" dxfId="2201" priority="2" stopIfTrue="1" operator="equal">
      <formula>"n"</formula>
    </cfRule>
    <cfRule type="cellIs" dxfId="2200" priority="3" stopIfTrue="1" operator="equal">
      <formula>"y"</formula>
    </cfRule>
    <cfRule type="cellIs" dxfId="2199" priority="4" operator="greaterThan">
      <formula>0</formula>
    </cfRule>
  </conditionalFormatting>
  <conditionalFormatting sqref="AZ2:BB2">
    <cfRule type="expression" dxfId="2198" priority="1">
      <formula>$AT2=0</formula>
    </cfRule>
  </conditionalFormatting>
  <conditionalFormatting sqref="BX2:CA2 CD2:CF2">
    <cfRule type="cellIs" dxfId="2197" priority="5" operator="equal">
      <formula>"y"</formula>
    </cfRule>
    <cfRule type="cellIs" dxfId="2196" priority="7" operator="equal">
      <formula>"PIN"</formula>
    </cfRule>
    <cfRule type="cellIs" dxfId="2195" priority="8" operator="equal">
      <formula>"ORA"</formula>
    </cfRule>
    <cfRule type="cellIs" dxfId="2194" priority="9" operator="equal">
      <formula>"GRA"</formula>
    </cfRule>
    <cfRule type="cellIs" dxfId="2193" priority="10" operator="equal">
      <formula>"PUR"</formula>
    </cfRule>
    <cfRule type="cellIs" dxfId="2192" priority="11" operator="equal">
      <formula>"BRO"</formula>
    </cfRule>
    <cfRule type="cellIs" dxfId="2191" priority="12" operator="equal">
      <formula>"YEL"</formula>
    </cfRule>
    <cfRule type="cellIs" dxfId="2190" priority="13" operator="equal">
      <formula>"BLU"</formula>
    </cfRule>
    <cfRule type="cellIs" dxfId="2189" priority="14" operator="equal">
      <formula>"WHI"</formula>
    </cfRule>
    <cfRule type="cellIs" dxfId="2188" priority="15" operator="equal">
      <formula>"GRE"</formula>
    </cfRule>
    <cfRule type="cellIs" dxfId="2187" priority="16" operator="equal">
      <formula>"RED"</formula>
    </cfRule>
    <cfRule type="cellIs" dxfId="2186" priority="17" operator="equal">
      <formula>"BLA"</formula>
    </cfRule>
  </conditionalFormatting>
  <conditionalFormatting sqref="IC2:IK2">
    <cfRule type="expression" dxfId="2185"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JAM/Jamaica-Football" xr:uid="{DED6AF6E-A2B4-4962-8F29-C6AEA4A1828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9809"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9810"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9811"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FB727-C963-4CAF-9827-B285DAC28701}">
  <sheetPr codeName="Sheet37"/>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1247</v>
      </c>
      <c r="B2" s="40" t="e" vm="83">
        <v>#VALUE!</v>
      </c>
      <c r="C2" s="41">
        <v>1</v>
      </c>
      <c r="D2" s="42" t="s">
        <v>1248</v>
      </c>
      <c r="E2" s="43" t="s">
        <v>1249</v>
      </c>
      <c r="F2" s="44" t="s">
        <v>163</v>
      </c>
      <c r="G2" s="45">
        <f>COUNTIF($A$1:$A$8332,A2)</f>
        <v>1</v>
      </c>
      <c r="H2" s="46"/>
      <c r="I2" s="47" t="s">
        <v>1250</v>
      </c>
      <c r="J2" s="48" t="str">
        <f>""</f>
        <v/>
      </c>
      <c r="K2" s="49">
        <v>47755</v>
      </c>
      <c r="L2" s="50">
        <v>163000</v>
      </c>
      <c r="M2" s="50" t="s">
        <v>1258</v>
      </c>
      <c r="N2" s="51" t="s">
        <v>231</v>
      </c>
      <c r="O2" s="52" t="s">
        <v>1251</v>
      </c>
      <c r="P2" s="53" t="s">
        <v>1252</v>
      </c>
      <c r="Q2" s="54">
        <v>4</v>
      </c>
      <c r="R2" s="55" t="s">
        <v>231</v>
      </c>
      <c r="S2" s="56">
        <v>5</v>
      </c>
      <c r="T2" s="57" t="s">
        <v>165</v>
      </c>
      <c r="U2" s="58" t="s">
        <v>164</v>
      </c>
      <c r="V2" s="58" t="s">
        <v>164</v>
      </c>
      <c r="W2" s="58" t="s">
        <v>164</v>
      </c>
      <c r="X2" s="58" t="s">
        <v>164</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2</v>
      </c>
      <c r="AU2" s="59"/>
      <c r="AV2" s="59" t="str">
        <f>IF(LEFT(A2,1)="[",LEFT(A2,5)&amp;AU2&amp;A2,"")</f>
        <v/>
      </c>
      <c r="AW2" s="59" t="str">
        <f>C2&amp;H2&amp;A2</f>
        <v>1Saint Kitts and Nevis</v>
      </c>
      <c r="AX2" s="61" t="str">
        <f>_xlfn.TEXTJOIN(";",TRUE,AU2:AW2)</f>
        <v>1Saint Kitts and Nevis</v>
      </c>
      <c r="AY2" s="61" t="s">
        <v>165</v>
      </c>
      <c r="AZ2" s="62" t="s">
        <v>159</v>
      </c>
      <c r="BA2" s="62"/>
      <c r="BB2" s="62"/>
      <c r="BC2" s="63"/>
      <c r="BD2" s="64" t="s">
        <v>168</v>
      </c>
      <c r="BE2" s="47"/>
      <c r="BF2" s="64" t="s">
        <v>154</v>
      </c>
      <c r="BG2" s="64"/>
      <c r="BH2" s="64" t="s">
        <v>151</v>
      </c>
      <c r="BI2" s="64"/>
      <c r="BJ2" s="64"/>
      <c r="BK2" s="47"/>
      <c r="BL2" s="64" t="s">
        <v>153</v>
      </c>
      <c r="BM2" s="64" t="s">
        <v>154</v>
      </c>
      <c r="BN2" s="64" t="s">
        <v>155</v>
      </c>
      <c r="BO2" s="64" t="s">
        <v>151</v>
      </c>
      <c r="BP2" s="64" t="s">
        <v>159</v>
      </c>
      <c r="BQ2" s="64"/>
      <c r="BR2" s="64"/>
      <c r="BS2" s="64"/>
      <c r="BT2" s="64"/>
      <c r="BU2" s="65"/>
      <c r="BV2" s="66" t="s">
        <v>165</v>
      </c>
      <c r="BW2" s="66" t="s">
        <v>174</v>
      </c>
      <c r="BX2" s="47"/>
      <c r="BY2" s="48" t="s">
        <v>165</v>
      </c>
      <c r="CB2" s="6" t="s">
        <v>136</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n</v>
      </c>
      <c r="CQ2" s="59" t="str">
        <f>IF(AT2=1,"y","n")</f>
        <v>n</v>
      </c>
      <c r="CR2" s="59" t="str">
        <f>IF(AT2=2,"y","n")</f>
        <v>y</v>
      </c>
      <c r="CS2" s="59" t="str">
        <f>IF(AT2&gt;=3,"y","n")</f>
        <v>n</v>
      </c>
      <c r="CT2" s="69" t="str">
        <f>CHAR(34)&amp;A2&amp;CHAR(34)</f>
        <v>"Saint Kitts and Nevis"</v>
      </c>
      <c r="CU2" s="70" t="str">
        <f>CHAR(34)&amp;"rgn_"&amp;R2&amp;CHAR(34)</f>
        <v>"rgn_North America"</v>
      </c>
      <c r="CV2" s="48" t="str">
        <f>CHAR(34)&amp;D2&amp;CHAR(34)</f>
        <v>"https://i.ibb.co/XJ1hgrf/Saint-Kitts-Flag.png"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
      </c>
      <c r="FS2" s="48" t="str">
        <f>IF(LEN(BH2)=3,CHAR(34)&amp;"003"&amp;BH2&amp;CHAR(34)&amp;",","")</f>
        <v>"003BLA",</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"2Stars",</v>
      </c>
      <c r="GN2" s="48" t="str">
        <f>IF(CS2="y",CHAR(34)&amp;CS$1&amp;CHAR(34)&amp;",","")</f>
        <v/>
      </c>
      <c r="GP2" s="48" t="str">
        <f>CHAR(34)&amp;AU2&amp;CHAR(34)</f>
        <v>""</v>
      </c>
      <c r="GS2" s="48" t="str">
        <f>SUBSTITUTE("["&amp;_xlfn.CONCAT(CW2:GN2)&amp;"]",",]","]")</f>
        <v>["5+Colo","words2","words3","lets18","startS","with_v","year19","dgband","alldia","4+Band","Diagon","Unequa","staWHI","ntWHYE","NO_BLU","001RED","003BLA","myrEQ","island","englis","HasSta","2Stars"]</v>
      </c>
      <c r="GT2" s="48" t="str">
        <f>IF(BL2&lt;&gt;"",CHAR(34)&amp;"cl_"&amp;BL2&amp;CHAR(34)&amp;",","")</f>
        <v>"cl_GRE",</v>
      </c>
      <c r="GU2" s="48" t="str">
        <f>IF(BM2&lt;&gt;"",CHAR(34)&amp;"cl_"&amp;BM2&amp;CHAR(34)&amp;",","")</f>
        <v>"cl_RED",</v>
      </c>
      <c r="GV2" s="48" t="str">
        <f>IF(BN2&lt;&gt;"",CHAR(34)&amp;"cl_"&amp;BN2&amp;CHAR(34)&amp;",","")</f>
        <v>"cl_YEL",</v>
      </c>
      <c r="GW2" s="48" t="str">
        <f>IF(BO2&lt;&gt;"",CHAR(34)&amp;"cl_"&amp;BO2&amp;CHAR(34)&amp;",","")</f>
        <v>"cl_BLA",</v>
      </c>
      <c r="GX2" s="48" t="str">
        <f>IF(BP2&lt;&gt;"",CHAR(34)&amp;"cl_"&amp;BP2&amp;CHAR(34)&amp;",","")</f>
        <v>"cl_WHI",</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["cl_GRE","cl_RED","cl_YEL","cl_BLA","cl_WHI"]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{couname:"Saint Kitts and Nevis",year:"1983 ",region:"rgn_North America",Colors:["cl_GRE","cl_RED","cl_YEL","cl_BLA","cl_WHI"],Items:["5+Colo","words2","words3","lets18","startS","with_v","year19","dgband","alldia","4+Band","Diagon","Unequa","staWHI","ntWHYE","NO_BLU","001RED","003BLA","myrEQ","island","englis","HasSta","2Stars"],Flag:"https://i.ibb.co/XJ1hgrf/Saint-Kitts-Flag.png",HDFlag:"https://upload.wikimedia.org/wikipedia/commons/thumb/f/fe/Flag_of_Saint_Kitts_and_Nevis.svg/2560px-Flag_of_Saint_Kitts_and_Nevis.svg.png",type:"", describe: "\nThe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 isnew:".", links: "https://en.wikipedia.org/wiki/Flag_of_Saint_Kitts_and_Nevis"},</v>
      </c>
      <c r="HG2" s="73" t="str">
        <f>"{couname:"&amp;CT2&amp;(IF(HK2&lt;&gt;"",",subtype:"&amp;CHAR(34)&amp;HK2&amp;CHAR(34),""))&amp;",year:"&amp;HJ2&amp;",region:"&amp;CU2&amp;",Colors:"&amp;HC2&amp;",Items:"&amp;GS2&amp;",Flag:"&amp;CV2&amp;",HDFlag:"&amp;CHAR(34)&amp;E2&amp;CHAR(34)&amp;",type:"&amp;GP2&amp;", describe: "&amp;HI2&amp;", links: "&amp;HL2&amp;"},"</f>
        <v>{couname:"Saint Kitts and Nevis",year:"1983 ",region:"rgn_North America",Colors:["cl_GRE","cl_RED","cl_YEL","cl_BLA","cl_WHI"],Items:["5+Colo","words2","words3","lets18","startS","with_v","year19","dgband","alldia","4+Band","Diagon","Unequa","staWHI","ntWHYE","NO_BLU","001RED","003BLA","myrEQ","island","englis","HasSta","2Stars"],Flag:"https://i.ibb.co/XJ1hgrf/Saint-Kitts-Flag.png",HDFlag:"https://upload.wikimedia.org/wikipedia/commons/thumb/f/fe/Flag_of_Saint_Kitts_and_Nevis.svg/2560px-Flag_of_Saint_Kitts_and_Nevis.svg.png",type:"", describe: "\nThe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 links: "https://en.wikipedia.org/wiki/Flag_of_Saint_Kitts_and_Nevis"},</v>
      </c>
      <c r="HH2" s="48" t="str">
        <f>IF(P2&lt;&gt;"",CHAR(34)&amp;"\n"&amp;P2&amp;CHAR(34),CHAR(34)&amp;CHAR(34))</f>
        <v>"\nThe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v>
      </c>
      <c r="HI2" s="48" t="str">
        <f>IF(J2=0,CHAR(34)&amp;CHAR(34),HH2)</f>
        <v>"\nThe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v>
      </c>
      <c r="HJ2" s="48" t="str">
        <f>CHAR(34)&amp;O2&amp;CHAR(34)</f>
        <v>"1983 "</v>
      </c>
      <c r="HL2" s="48" t="str">
        <f>CHAR(34)&amp;I2&amp;CHAR(34)</f>
        <v>"https://en.wikipedia.org/wiki/Flag_of_Saint_Kitts_and_Nevis"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{"couname":"Saint Kitts and Nevis","year":"1983 ","region":"rgn_North America","Colors":["cl_GRE","cl_RED","cl_YEL","cl_BLA","cl_WHI"],"Items":["5+Colo","words2","words3","lets18","startS","with_v","year19","dgband","alldia","4+Band","Diagon","Unequa","staWHI","ntWHYE","NO_BLU","001RED","003BLA","myrEQ","island","englis","HasSta","2Stars"],"Flag":"https://i.ibb.co/XJ1hgrf/Saint-Kitts-Flag.png","HDFlag":"https://upload.wikimedia.org/wikipedia/commons/thumb/f/fe/Flag_of_Saint_Kitts_and_Nevis.svg/2560px-Flag_of_Saint_Kitts_and_Nevis.svg.png","type":"", "describe": "\nThe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 "isnew": ".", "links": "https://en.wikipedia.org/wiki/Flag_of_Saint_Kitts_and_Nevis"},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{"couname":"Saint Kitts and Nevis","year":"1983 ","region":"rgn_North America","Colors":["cl_GRE","cl_RED","cl_YEL","cl_BLA","cl_WHI"],"Items":["5+Colo","words2","words3","lets18","startS","with_v","year19","dgband","alldia","4+Band","Diagon","Unequa","staWHI","ntWHYE","NO_BLU","001RED","003BLA","myrEQ","island","englis","HasSta","2Stars"],"Flag":"https://i.ibb.co/XJ1hgrf/Saint-Kitts-Flag.png","HDFlag":"https://upload.wikimedia.org/wikipedia/commons/thumb/f/fe/Flag_of_Saint_Kitts_and_Nevis.svg/2560px-Flag_of_Saint_Kitts_and_Nevis.svg.png","type":"", "describe": "\nThe green alludes to the country's fertile land, while the red evokes the fight against slavery and colonialism. The yellow stripes represent the sunshine the islands enjoy all year round, and the black epitomises the people's African origins. The two stars on the black band symbolise the two islands as well as hope and liberty.", "isnew": ".", "links": "https://en.wikipedia.org/wiki/Flag_of_Saint_Kitts_and_Nevis"},</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http://mkweb.bcgsc.ca/color-summarizer/?url=https://i.ibb.co/XJ1hgrf/Saint-Kitts-Flag.png&amp;precision=low&amp;num_clusters=5&amp;text=1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{"url":"http://mkweb.bcgsc.ca/color-summarizer/?url=https://i.ibb.co/XJ1hgrf/Saint-Kitts-Flag.png&amp;precision=low&amp;num_clusters=5&amp;text=1","name":"Saint Kitts and Nevis"},</v>
      </c>
      <c r="IY2" s="48">
        <v>184</v>
      </c>
    </row>
    <row r="3" spans="1:259" s="48" customFormat="1" ht="38.4" customHeight="1" thickBot="1" x14ac:dyDescent="0.35">
      <c r="A3" s="79" t="s">
        <v>1253</v>
      </c>
      <c r="B3" s="40" t="e" vm="84">
        <v>#VALUE!</v>
      </c>
      <c r="C3" s="41">
        <v>2</v>
      </c>
      <c r="D3" s="42" t="s">
        <v>1254</v>
      </c>
      <c r="E3" s="43" t="s">
        <v>1255</v>
      </c>
      <c r="F3" s="44" t="s">
        <v>163</v>
      </c>
      <c r="G3" s="45">
        <f>COUNTIF($A$1:$A$8383,A3)</f>
        <v>1</v>
      </c>
      <c r="H3" s="46"/>
      <c r="I3" s="47" t="s">
        <v>1256</v>
      </c>
      <c r="J3" s="48" t="str">
        <f>""</f>
        <v/>
      </c>
      <c r="K3" s="49"/>
      <c r="L3" s="50"/>
      <c r="M3" s="50"/>
      <c r="N3" s="51" t="s">
        <v>231</v>
      </c>
      <c r="O3" s="52">
        <v>1983</v>
      </c>
      <c r="P3" s="53" t="s">
        <v>1257</v>
      </c>
      <c r="Q3" s="54">
        <v>4</v>
      </c>
      <c r="R3" s="55" t="s">
        <v>231</v>
      </c>
      <c r="S3" s="56">
        <v>0</v>
      </c>
      <c r="T3" s="57" t="s">
        <v>165</v>
      </c>
      <c r="U3" s="58" t="s">
        <v>164</v>
      </c>
      <c r="V3" s="58" t="s">
        <v>165</v>
      </c>
      <c r="W3" s="58" t="s">
        <v>165</v>
      </c>
      <c r="X3" s="58" t="s">
        <v>164</v>
      </c>
      <c r="Y3" s="58" t="s">
        <v>164</v>
      </c>
      <c r="Z3" s="58" t="s">
        <v>164</v>
      </c>
      <c r="AA3" s="58" t="s">
        <v>164</v>
      </c>
      <c r="AB3" s="58" t="s">
        <v>164</v>
      </c>
      <c r="AC3" s="58" t="s">
        <v>164</v>
      </c>
      <c r="AD3" s="58" t="s">
        <v>164</v>
      </c>
      <c r="AE3" s="58" t="s">
        <v>164</v>
      </c>
      <c r="AF3" s="59" t="s">
        <v>164</v>
      </c>
      <c r="AG3" s="59" t="s">
        <v>165</v>
      </c>
      <c r="AH3" s="59" t="s">
        <v>164</v>
      </c>
      <c r="AI3" s="59" t="s">
        <v>165</v>
      </c>
      <c r="AJ3" s="59" t="s">
        <v>164</v>
      </c>
      <c r="AK3" s="59" t="s">
        <v>164</v>
      </c>
      <c r="AL3" s="59" t="s">
        <v>164</v>
      </c>
      <c r="AM3" s="59" t="s">
        <v>165</v>
      </c>
      <c r="AN3" s="59" t="s">
        <v>164</v>
      </c>
      <c r="AO3" s="59" t="s">
        <v>164</v>
      </c>
      <c r="AP3" s="59" t="s">
        <v>164</v>
      </c>
      <c r="AQ3" s="59" t="s">
        <v>164</v>
      </c>
      <c r="AR3" s="59" t="s">
        <v>164</v>
      </c>
      <c r="AS3" s="59" t="s">
        <v>164</v>
      </c>
      <c r="AT3" s="60">
        <v>2</v>
      </c>
      <c r="AU3" s="59" t="s">
        <v>42</v>
      </c>
      <c r="AV3" s="59" t="str">
        <f>IF(LEFT(A3,1)="[",LEFT(A3,5)&amp;AU3&amp;A3,"")</f>
        <v>[KNA]Island[KNA] Nevis</v>
      </c>
      <c r="AW3" s="59" t="str">
        <f>C3&amp;H3&amp;A3</f>
        <v>2[KNA] Nevis</v>
      </c>
      <c r="AX3" s="61"/>
      <c r="AY3" s="61"/>
      <c r="AZ3" s="62" t="s">
        <v>159</v>
      </c>
      <c r="BA3" s="62" t="s">
        <v>167</v>
      </c>
      <c r="BB3" s="62"/>
      <c r="BC3" s="63"/>
      <c r="BD3" s="64" t="s">
        <v>155</v>
      </c>
      <c r="BE3" s="47"/>
      <c r="BF3" s="64" t="s">
        <v>167</v>
      </c>
      <c r="BG3" s="64" t="s">
        <v>167</v>
      </c>
      <c r="BH3" s="64" t="s">
        <v>167</v>
      </c>
      <c r="BI3" s="64"/>
      <c r="BJ3" s="64"/>
      <c r="BK3" s="47"/>
      <c r="BL3" s="64" t="s">
        <v>151</v>
      </c>
      <c r="BM3" s="64" t="s">
        <v>152</v>
      </c>
      <c r="BN3" s="64" t="s">
        <v>153</v>
      </c>
      <c r="BO3" s="64" t="s">
        <v>154</v>
      </c>
      <c r="BP3" s="64" t="s">
        <v>155</v>
      </c>
      <c r="BQ3" s="64" t="s">
        <v>167</v>
      </c>
      <c r="BR3" s="64" t="s">
        <v>167</v>
      </c>
      <c r="BS3" s="64" t="s">
        <v>167</v>
      </c>
      <c r="BT3" s="64" t="s">
        <v>159</v>
      </c>
      <c r="BU3" s="65" t="s">
        <v>164</v>
      </c>
      <c r="BV3" s="66"/>
      <c r="BW3" s="66">
        <v>0</v>
      </c>
      <c r="BX3" s="47"/>
      <c r="BY3" s="48" t="s">
        <v>164</v>
      </c>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n</v>
      </c>
      <c r="CQ3" s="59" t="str">
        <f>IF(AT3=1,"y","n")</f>
        <v>n</v>
      </c>
      <c r="CR3" s="59" t="str">
        <f>IF(AT3=2,"y","n")</f>
        <v>y</v>
      </c>
      <c r="CS3" s="59" t="str">
        <f>IF(AT3&gt;=3,"y","n")</f>
        <v>n</v>
      </c>
      <c r="CT3" s="69" t="str">
        <f>CHAR(34)&amp;A3&amp;CHAR(34)</f>
        <v>"[KNA] Nevis"</v>
      </c>
      <c r="CU3" s="70" t="str">
        <f>CHAR(34)&amp;"rgn_"&amp;R3&amp;CHAR(34)</f>
        <v>"rgn_North America"</v>
      </c>
      <c r="CV3" s="48" t="str">
        <f>CHAR(34)&amp;D3&amp;CHAR(34)</f>
        <v>"https://upload.wikimedia.org/wikipedia/commons/thumb/3/33/Flag_of_Nevis.svg/640px-Flag_of_Nevis.svg.png"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"lets05",</v>
      </c>
      <c r="DE3" s="48" t="str">
        <f>CHAR(34)&amp;"start"&amp;IFERROR(LEFT(SUBSTITUTE(A3,"["&amp;MID(A3,FIND("[",A3)+1,FIND("]",A3)-FIND("[",A3)-1)&amp;"] ",""),1),LEFT(A3,1))&amp;CHAR(34)&amp;","</f>
        <v>"startN",</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
      </c>
      <c r="EC3" s="48" t="str">
        <f>IF(V3="y",CHAR(34)&amp;V$1&amp;CHAR(34)&amp;",","")</f>
        <v>"Horizo",</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"staWHI",</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"myrYEL",</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"2Stars",</v>
      </c>
      <c r="GN3" s="48" t="str">
        <f>IF(CS3="y",CHAR(34)&amp;CS$1&amp;CHAR(34)&amp;",","")</f>
        <v/>
      </c>
      <c r="GP3" s="48" t="str">
        <f>CHAR(34)&amp;AU3&amp;CHAR(34)</f>
        <v>"Island"</v>
      </c>
      <c r="GS3" s="48" t="str">
        <f>SUBSTITUTE("["&amp;_xlfn.CONCAT(CW3:GN3)&amp;"]",",]","]")</f>
        <v>["5+Colo","words2","words3","lets05","startN","with_v","year19","NoBand","Diagon","Horizo","Vertic","Unequa","Canton","Geogrh","staWHI","myrYEL","HasSta","2Stars"]</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{couname:"[KNA] Nevis",year:"1983",region:"rgn_North America",Colors:["cl_BLA","cl_BLU","cl_GRE","cl_RED","cl_YEL","cl_WHI"],Items:["5+Colo","words2","words3","lets05","startN","with_v","year19","NoBand","Diagon","Horizo","Vertic","Unequa","Canton","Geogrh","staWHI","myrYEL","HasSta","2Stars"],Flag:"https://upload.wikimedia.org/wikipedia/commons/thumb/3/33/Flag_of_Nevis.svg/640px-Flag_of_Nevis.svg.png",HDFlag:"https://upload.wikimedia.org/wikipedia/commons/thumb/3/33/Flag_of_Nevis.svg/1280px-Flag_of_Nevis.svg.png",type:"Island", describe: "\nThe golden field stands for sunshine. The central triangle represents the conical shape of Nevis, with the blue being the ocean; the green being the verdant slopes of the island; and the white being the clouds that usually wreathe Nevis Peak", isnew:".", links: "https://en.m.wikipedia.org/wiki/Flag_of_Saint_Kitts_and_Nevis#Flag_of_Nevis"},</v>
      </c>
      <c r="HG3" s="73" t="str">
        <f>"{couname:"&amp;CT3&amp;(IF(HK3&lt;&gt;"",",subtype:"&amp;CHAR(34)&amp;HK3&amp;CHAR(34),""))&amp;",year:"&amp;HJ3&amp;",region:"&amp;CU3&amp;",Colors:"&amp;HC3&amp;",Items:"&amp;GS3&amp;",Flag:"&amp;CV3&amp;",HDFlag:"&amp;CHAR(34)&amp;E3&amp;CHAR(34)&amp;",type:"&amp;GP3&amp;", describe: "&amp;HI3&amp;", links: "&amp;HL3&amp;"},"</f>
        <v>{couname:"[KNA] Nevis",year:"1983",region:"rgn_North America",Colors:["cl_BLA","cl_BLU","cl_GRE","cl_RED","cl_YEL","cl_WHI"],Items:["5+Colo","words2","words3","lets05","startN","with_v","year19","NoBand","Diagon","Horizo","Vertic","Unequa","Canton","Geogrh","staWHI","myrYEL","HasSta","2Stars"],Flag:"https://upload.wikimedia.org/wikipedia/commons/thumb/3/33/Flag_of_Nevis.svg/640px-Flag_of_Nevis.svg.png",HDFlag:"https://upload.wikimedia.org/wikipedia/commons/thumb/3/33/Flag_of_Nevis.svg/1280px-Flag_of_Nevis.svg.png",type:"Island", describe: "\nThe golden field stands for sunshine. The central triangle represents the conical shape of Nevis, with the blue being the ocean; the green being the verdant slopes of the island; and the white being the clouds that usually wreathe Nevis Peak", links: "https://en.m.wikipedia.org/wiki/Flag_of_Saint_Kitts_and_Nevis#Flag_of_Nevis"},</v>
      </c>
      <c r="HH3" s="48" t="str">
        <f>IF(P3&lt;&gt;"",CHAR(34)&amp;"\n"&amp;P3&amp;CHAR(34),CHAR(34)&amp;CHAR(34))</f>
        <v>"\nThe golden field stands for sunshine. The central triangle represents the conical shape of Nevis, with the blue being the ocean; the green being the verdant slopes of the island; and the white being the clouds that usually wreathe Nevis Peak"</v>
      </c>
      <c r="HI3" s="48" t="str">
        <f>IF(J3=0,CHAR(34)&amp;CHAR(34),HH3)</f>
        <v>"\nThe golden field stands for sunshine. The central triangle represents the conical shape of Nevis, with the blue being the ocean; the green being the verdant slopes of the island; and the white being the clouds that usually wreathe Nevis Peak"</v>
      </c>
      <c r="HJ3" s="48" t="str">
        <f>CHAR(34)&amp;O3&amp;CHAR(34)</f>
        <v>"1983"</v>
      </c>
      <c r="HL3" s="48" t="str">
        <f>CHAR(34)&amp;I3&amp;CHAR(34)</f>
        <v>"https://en.m.wikipedia.org/wiki/Flag_of_Saint_Kitts_and_Nevis#Flag_of_Nevis"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{"couname":"[KNA] Nevis","year":"1983","region":"rgn_North America","Colors":["cl_BLA","cl_BLU","cl_GRE","cl_RED","cl_YEL","cl_WHI"],"Items":["5+Colo","words2","words3","lets05","startN","with_v","year19","NoBand","Diagon","Horizo","Vertic","Unequa","Canton","Geogrh","staWHI","myrYEL","HasSta","2Stars"],"Flag":"https://upload.wikimedia.org/wikipedia/commons/thumb/3/33/Flag_of_Nevis.svg/640px-Flag_of_Nevis.svg.png","HDFlag":"https://upload.wikimedia.org/wikipedia/commons/thumb/3/33/Flag_of_Nevis.svg/1280px-Flag_of_Nevis.svg.png","type":"Island", "describe": "\nThe golden field stands for sunshine. The central triangle represents the conical shape of Nevis, with the blue being the ocean; the green being the verdant slopes of the island; and the white being the clouds that usually wreathe Nevis Peak", "isnew": ".", "links": "https://en.m.wikipedia.org/wiki/Flag_of_Saint_Kitts_and_Nevis#Flag_of_Nevis"},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{"couname":"[KNA] Nevis","year":"1983","region":"rgn_North America","Colors":["cl_BLA","cl_BLU","cl_GRE","cl_RED","cl_YEL","cl_WHI"],"Items":["5+Colo","words2","words3","lets05","startN","with_v","year19","NoBand","Diagon","Horizo","Vertic","Unequa","Canton","Geogrh","staWHI","myrYEL","HasSta","2Stars"],"Flag":"https://upload.wikimedia.org/wikipedia/commons/thumb/3/33/Flag_of_Nevis.svg/640px-Flag_of_Nevis.svg.png","HDFlag":"https://upload.wikimedia.org/wikipedia/commons/thumb/3/33/Flag_of_Nevis.svg/1280px-Flag_of_Nevis.svg.png","type":"Island", "describe": "\nThe golden field stands for sunshine. The central triangle represents the conical shape of Nevis, with the blue being the ocean; the green being the verdant slopes of the island; and the white being the clouds that usually wreathe Nevis Peak", "isnew": ".", "links": "https://en.m.wikipedia.org/wiki/Flag_of_Saint_Kitts_and_Nevis#Flag_of_Nevis"},</v>
      </c>
      <c r="HO3" s="75">
        <v>45618</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http://mkweb.bcgsc.ca/color-summarizer/?url=https://upload.wikimedia.org/wikipedia/commons/thumb/3/33/Flag_of_Nevis.svg/640px-Flag_of_Nevis.svg.png&amp;precision=low&amp;num_clusters=6&amp;text=1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{"url":"http://mkweb.bcgsc.ca/color-summarizer/?url=https://upload.wikimedia.org/wikipedia/commons/thumb/3/33/Flag_of_Nevis.svg/640px-Flag_of_Nevis.svg.png&amp;precision=low&amp;num_clusters=6&amp;text=1","name":"[KNA] Nevis"},</v>
      </c>
      <c r="IY3" s="48">
        <v>994</v>
      </c>
    </row>
    <row r="4" spans="1:259" ht="38.4" customHeight="1" x14ac:dyDescent="0.3">
      <c r="C4" s="81"/>
      <c r="G4" s="81"/>
      <c r="H4" s="81"/>
    </row>
    <row r="5" spans="1:259" ht="38.4" customHeight="1" x14ac:dyDescent="0.3">
      <c r="C5" s="81"/>
      <c r="G5" s="81"/>
      <c r="H5" s="81"/>
    </row>
    <row r="6" spans="1:259" ht="38.4" customHeight="1" x14ac:dyDescent="0.3">
      <c r="C6" s="81"/>
      <c r="G6" s="81"/>
      <c r="H6" s="81"/>
      <c r="K6" s="80"/>
    </row>
    <row r="7" spans="1:259" ht="38.4" customHeight="1" x14ac:dyDescent="0.3">
      <c r="F7" s="80"/>
      <c r="K7" s="80"/>
    </row>
    <row r="8" spans="1:259" ht="38.4" customHeight="1" x14ac:dyDescent="0.3">
      <c r="F8" s="80"/>
      <c r="K8" s="80"/>
    </row>
  </sheetData>
  <autoFilter ref="A1:IY1" xr:uid="{A1051193-A95B-4CFB-A73C-F0184620C81F}">
    <sortState xmlns:xlrd2="http://schemas.microsoft.com/office/spreadsheetml/2017/richdata2" ref="A2:IY1">
      <sortCondition ref="AW1"/>
    </sortState>
  </autoFilter>
  <conditionalFormatting sqref="H1 CW1:GS1 IA1:IB1">
    <cfRule type="cellIs" dxfId="2184" priority="201" operator="greaterThan">
      <formula>0</formula>
    </cfRule>
  </conditionalFormatting>
  <conditionalFormatting sqref="H9:H1048576 H1 H4:H5">
    <cfRule type="cellIs" dxfId="2183" priority="167" stopIfTrue="1" operator="notEqual">
      <formula>""</formula>
    </cfRule>
  </conditionalFormatting>
  <conditionalFormatting sqref="T1:BK1">
    <cfRule type="cellIs" dxfId="2182" priority="204" operator="greaterThan">
      <formula>0</formula>
    </cfRule>
  </conditionalFormatting>
  <conditionalFormatting sqref="BV1:BW1 BV4:BW1048576">
    <cfRule type="cellIs" dxfId="2181" priority="203" operator="equal">
      <formula>"nc"</formula>
    </cfRule>
  </conditionalFormatting>
  <conditionalFormatting sqref="HF1:HG1">
    <cfRule type="cellIs" dxfId="2180" priority="205" operator="greaterThan">
      <formula>0</formula>
    </cfRule>
  </conditionalFormatting>
  <conditionalFormatting sqref="HK1">
    <cfRule type="cellIs" dxfId="2179" priority="202" operator="greaterThan">
      <formula>0</formula>
    </cfRule>
  </conditionalFormatting>
  <conditionalFormatting sqref="HP1:HX1">
    <cfRule type="cellIs" dxfId="2178" priority="179" operator="equal">
      <formula>"PIN"</formula>
    </cfRule>
    <cfRule type="cellIs" dxfId="2177" priority="180" operator="equal">
      <formula>"ORA"</formula>
    </cfRule>
    <cfRule type="cellIs" dxfId="2176" priority="181" operator="equal">
      <formula>"GRA"</formula>
    </cfRule>
    <cfRule type="cellIs" dxfId="2175" priority="182" operator="equal">
      <formula>"PUR"</formula>
    </cfRule>
    <cfRule type="cellIs" dxfId="2174" priority="183" operator="equal">
      <formula>"BRO"</formula>
    </cfRule>
    <cfRule type="cellIs" dxfId="2173" priority="184" operator="equal">
      <formula>"YEL"</formula>
    </cfRule>
    <cfRule type="cellIs" dxfId="2172" priority="185" operator="equal">
      <formula>"BLU"</formula>
    </cfRule>
    <cfRule type="cellIs" dxfId="2171" priority="186" operator="equal">
      <formula>"WHI"</formula>
    </cfRule>
    <cfRule type="cellIs" dxfId="2170" priority="187" operator="equal">
      <formula>"GRE"</formula>
    </cfRule>
    <cfRule type="cellIs" dxfId="2169" priority="188" operator="equal">
      <formula>"RED"</formula>
    </cfRule>
    <cfRule type="cellIs" dxfId="2168" priority="189" operator="equal">
      <formula>"BLA"</formula>
    </cfRule>
  </conditionalFormatting>
  <conditionalFormatting sqref="IC1:IK1">
    <cfRule type="cellIs" dxfId="2167" priority="190" operator="equal">
      <formula>"PIN"</formula>
    </cfRule>
    <cfRule type="cellIs" dxfId="2166" priority="191" operator="equal">
      <formula>"ORA"</formula>
    </cfRule>
    <cfRule type="cellIs" dxfId="2165" priority="192" operator="equal">
      <formula>"GRA"</formula>
    </cfRule>
    <cfRule type="cellIs" dxfId="2164" priority="193" operator="equal">
      <formula>"PUR"</formula>
    </cfRule>
    <cfRule type="cellIs" dxfId="2163" priority="194" operator="equal">
      <formula>"BRO"</formula>
    </cfRule>
    <cfRule type="cellIs" dxfId="2162" priority="195" operator="equal">
      <formula>"YEL"</formula>
    </cfRule>
    <cfRule type="cellIs" dxfId="2161" priority="196" operator="equal">
      <formula>"BLU"</formula>
    </cfRule>
    <cfRule type="cellIs" dxfId="2160" priority="197" operator="equal">
      <formula>"WHI"</formula>
    </cfRule>
    <cfRule type="cellIs" dxfId="2159" priority="198" operator="equal">
      <formula>"GRE"</formula>
    </cfRule>
    <cfRule type="cellIs" dxfId="2158" priority="199" operator="equal">
      <formula>"RED"</formula>
    </cfRule>
    <cfRule type="cellIs" dxfId="2157" priority="200" operator="equal">
      <formula>"BLA"</formula>
    </cfRule>
  </conditionalFormatting>
  <conditionalFormatting sqref="IO1:IW1">
    <cfRule type="cellIs" dxfId="2156" priority="168" operator="equal">
      <formula>"PIN"</formula>
    </cfRule>
    <cfRule type="cellIs" dxfId="2155" priority="169" operator="equal">
      <formula>"ORA"</formula>
    </cfRule>
    <cfRule type="cellIs" dxfId="2154" priority="170" operator="equal">
      <formula>"GRA"</formula>
    </cfRule>
    <cfRule type="cellIs" dxfId="2153" priority="171" operator="equal">
      <formula>"PUR"</formula>
    </cfRule>
    <cfRule type="cellIs" dxfId="2152" priority="172" operator="equal">
      <formula>"BRO"</formula>
    </cfRule>
    <cfRule type="cellIs" dxfId="2151" priority="173" operator="equal">
      <formula>"YEL"</formula>
    </cfRule>
    <cfRule type="cellIs" dxfId="2150" priority="174" operator="equal">
      <formula>"BLU"</formula>
    </cfRule>
    <cfRule type="cellIs" dxfId="2149" priority="175" operator="equal">
      <formula>"WHI"</formula>
    </cfRule>
    <cfRule type="cellIs" dxfId="2148" priority="176" operator="equal">
      <formula>"GRE"</formula>
    </cfRule>
    <cfRule type="cellIs" dxfId="2147" priority="177" operator="equal">
      <formula>"RED"</formula>
    </cfRule>
    <cfRule type="cellIs" dxfId="2146" priority="178" operator="equal">
      <formula>"BLA"</formula>
    </cfRule>
  </conditionalFormatting>
  <conditionalFormatting sqref="H2">
    <cfRule type="cellIs" dxfId="2145" priority="78" stopIfTrue="1" operator="notEqual">
      <formula>""</formula>
    </cfRule>
  </conditionalFormatting>
  <conditionalFormatting sqref="AZ2:BU2">
    <cfRule type="cellIs" dxfId="2144" priority="66" operator="equal">
      <formula>"PIN"</formula>
    </cfRule>
    <cfRule type="cellIs" dxfId="2143" priority="67" operator="equal">
      <formula>"ORA"</formula>
    </cfRule>
    <cfRule type="cellIs" dxfId="2142" priority="68" operator="equal">
      <formula>"GRA"</formula>
    </cfRule>
    <cfRule type="cellIs" dxfId="2141" priority="69" operator="equal">
      <formula>"PUR"</formula>
    </cfRule>
    <cfRule type="cellIs" dxfId="2140" priority="70" operator="equal">
      <formula>"BRO"</formula>
    </cfRule>
    <cfRule type="cellIs" dxfId="2139" priority="71" operator="equal">
      <formula>"YEL"</formula>
    </cfRule>
    <cfRule type="cellIs" dxfId="2138" priority="72" operator="equal">
      <formula>"BLU"</formula>
    </cfRule>
    <cfRule type="cellIs" dxfId="2137" priority="73" operator="equal">
      <formula>"WHI"</formula>
    </cfRule>
    <cfRule type="cellIs" dxfId="2136" priority="74" operator="equal">
      <formula>"GRE"</formula>
    </cfRule>
    <cfRule type="cellIs" dxfId="2135" priority="75" operator="equal">
      <formula>"RED"</formula>
    </cfRule>
    <cfRule type="cellIs" dxfId="2134" priority="76" operator="equal">
      <formula>"BLA"</formula>
    </cfRule>
  </conditionalFormatting>
  <conditionalFormatting sqref="BV2">
    <cfRule type="cellIs" dxfId="2133" priority="79" operator="equal">
      <formula>"nc"</formula>
    </cfRule>
  </conditionalFormatting>
  <conditionalFormatting sqref="BZ2:CA2 CD2:CF2">
    <cfRule type="cellIs" dxfId="2132" priority="77" operator="greaterThan">
      <formula>0</formula>
    </cfRule>
  </conditionalFormatting>
  <conditionalFormatting sqref="R2 CU2">
    <cfRule type="cellIs" dxfId="2131" priority="65" operator="greaterThan">
      <formula>0</formula>
    </cfRule>
  </conditionalFormatting>
  <conditionalFormatting sqref="T2:AS2 CH2:CS2">
    <cfRule type="cellIs" dxfId="2130" priority="49" stopIfTrue="1" operator="equal">
      <formula>"n"</formula>
    </cfRule>
    <cfRule type="cellIs" dxfId="2129" priority="50" stopIfTrue="1" operator="equal">
      <formula>"y"</formula>
    </cfRule>
    <cfRule type="cellIs" dxfId="2128" priority="51" operator="greaterThan">
      <formula>0</formula>
    </cfRule>
  </conditionalFormatting>
  <conditionalFormatting sqref="AZ2:BB2">
    <cfRule type="expression" dxfId="2127" priority="48">
      <formula>$AT2=0</formula>
    </cfRule>
  </conditionalFormatting>
  <conditionalFormatting sqref="BX2:CA2 CD2:CF2">
    <cfRule type="cellIs" dxfId="2126" priority="52" operator="equal">
      <formula>"y"</formula>
    </cfRule>
    <cfRule type="cellIs" dxfId="2125" priority="54" operator="equal">
      <formula>"PIN"</formula>
    </cfRule>
    <cfRule type="cellIs" dxfId="2124" priority="55" operator="equal">
      <formula>"ORA"</formula>
    </cfRule>
    <cfRule type="cellIs" dxfId="2123" priority="56" operator="equal">
      <formula>"GRA"</formula>
    </cfRule>
    <cfRule type="cellIs" dxfId="2122" priority="57" operator="equal">
      <formula>"PUR"</formula>
    </cfRule>
    <cfRule type="cellIs" dxfId="2121" priority="58" operator="equal">
      <formula>"BRO"</formula>
    </cfRule>
    <cfRule type="cellIs" dxfId="2120" priority="59" operator="equal">
      <formula>"YEL"</formula>
    </cfRule>
    <cfRule type="cellIs" dxfId="2119" priority="60" operator="equal">
      <formula>"BLU"</formula>
    </cfRule>
    <cfRule type="cellIs" dxfId="2118" priority="61" operator="equal">
      <formula>"WHI"</formula>
    </cfRule>
    <cfRule type="cellIs" dxfId="2117" priority="62" operator="equal">
      <formula>"GRE"</formula>
    </cfRule>
    <cfRule type="cellIs" dxfId="2116" priority="63" operator="equal">
      <formula>"RED"</formula>
    </cfRule>
    <cfRule type="cellIs" dxfId="2115" priority="64" operator="equal">
      <formula>"BLA"</formula>
    </cfRule>
  </conditionalFormatting>
  <conditionalFormatting sqref="IC2:IK2">
    <cfRule type="expression" dxfId="2114"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113" priority="42" stopIfTrue="1" operator="notEqual">
      <formula>""</formula>
    </cfRule>
  </conditionalFormatting>
  <conditionalFormatting sqref="BV3">
    <cfRule type="cellIs" dxfId="2112" priority="43" operator="equal">
      <formula>"nc"</formula>
    </cfRule>
  </conditionalFormatting>
  <conditionalFormatting sqref="R3 CU3">
    <cfRule type="cellIs" dxfId="2111" priority="41" operator="greaterThan">
      <formula>0</formula>
    </cfRule>
  </conditionalFormatting>
  <conditionalFormatting sqref="T3:AS3 CH3:CS3">
    <cfRule type="cellIs" dxfId="2110" priority="37" stopIfTrue="1" operator="equal">
      <formula>"n"</formula>
    </cfRule>
    <cfRule type="cellIs" dxfId="2109" priority="38" stopIfTrue="1" operator="equal">
      <formula>"y"</formula>
    </cfRule>
    <cfRule type="cellIs" dxfId="2108" priority="39" operator="greaterThan">
      <formula>0</formula>
    </cfRule>
  </conditionalFormatting>
  <conditionalFormatting sqref="AZ3:BB3">
    <cfRule type="expression" dxfId="2107" priority="24">
      <formula>$AT3=0</formula>
    </cfRule>
  </conditionalFormatting>
  <conditionalFormatting sqref="BX3:CA3 CD3:CF3 AZ3:BU3">
    <cfRule type="cellIs" dxfId="2106" priority="25" operator="equal">
      <formula>"PIN"</formula>
    </cfRule>
    <cfRule type="cellIs" dxfId="2105" priority="26" operator="equal">
      <formula>"ORA"</formula>
    </cfRule>
    <cfRule type="cellIs" dxfId="2104" priority="27" operator="equal">
      <formula>"GRA"</formula>
    </cfRule>
    <cfRule type="cellIs" dxfId="2103" priority="28" operator="equal">
      <formula>"PUR"</formula>
    </cfRule>
    <cfRule type="cellIs" dxfId="2102" priority="29" operator="equal">
      <formula>"BRO"</formula>
    </cfRule>
    <cfRule type="cellIs" dxfId="2101" priority="30" operator="equal">
      <formula>"YEL"</formula>
    </cfRule>
    <cfRule type="cellIs" dxfId="2100" priority="31" operator="equal">
      <formula>"BLU"</formula>
    </cfRule>
    <cfRule type="cellIs" dxfId="2099" priority="32" operator="equal">
      <formula>"WHI"</formula>
    </cfRule>
    <cfRule type="cellIs" dxfId="2098" priority="33" operator="equal">
      <formula>"GRE"</formula>
    </cfRule>
    <cfRule type="cellIs" dxfId="2097" priority="34" operator="equal">
      <formula>"RED"</formula>
    </cfRule>
    <cfRule type="cellIs" dxfId="2096" priority="35" operator="equal">
      <formula>"BLA"</formula>
    </cfRule>
  </conditionalFormatting>
  <conditionalFormatting sqref="BX3:CA3 CD3:CF3">
    <cfRule type="cellIs" dxfId="2095" priority="40" operator="equal">
      <formula>"y"</formula>
    </cfRule>
  </conditionalFormatting>
  <conditionalFormatting sqref="BZ3:CA3 CD3:CF3">
    <cfRule type="cellIs" dxfId="2094" priority="36" operator="greaterThan">
      <formula>0</formula>
    </cfRule>
  </conditionalFormatting>
  <conditionalFormatting sqref="IC3">
    <cfRule type="cellIs" dxfId="2093" priority="17" stopIfTrue="1" operator="greaterThan">
      <formula>0</formula>
    </cfRule>
  </conditionalFormatting>
  <conditionalFormatting sqref="ID3">
    <cfRule type="cellIs" dxfId="2092" priority="15" stopIfTrue="1" operator="greaterThan">
      <formula>0</formula>
    </cfRule>
  </conditionalFormatting>
  <conditionalFormatting sqref="II3 IE3:IF3">
    <cfRule type="cellIs" dxfId="2091" priority="22" operator="greaterThan">
      <formula>0</formula>
    </cfRule>
  </conditionalFormatting>
  <conditionalFormatting sqref="II3 IF3">
    <cfRule type="cellIs" dxfId="2090" priority="16" stopIfTrue="1" operator="greaterThan">
      <formula>0</formula>
    </cfRule>
  </conditionalFormatting>
  <conditionalFormatting sqref="IG3">
    <cfRule type="cellIs" dxfId="2089" priority="21" operator="greaterThan">
      <formula>0</formula>
    </cfRule>
  </conditionalFormatting>
  <conditionalFormatting sqref="IH3:II3">
    <cfRule type="cellIs" dxfId="2088" priority="20" operator="greaterThan">
      <formula>0</formula>
    </cfRule>
  </conditionalFormatting>
  <conditionalFormatting sqref="IJ3">
    <cfRule type="cellIs" dxfId="2087" priority="19" operator="greaterThan">
      <formula>0</formula>
    </cfRule>
  </conditionalFormatting>
  <conditionalFormatting sqref="IK3">
    <cfRule type="cellIs" dxfId="2086" priority="18" operator="greaterThan">
      <formula>0</formula>
    </cfRule>
  </conditionalFormatting>
  <conditionalFormatting sqref="IF3">
    <cfRule type="cellIs" dxfId="2085" priority="14" stopIfTrue="1" operator="greaterThan">
      <formula>0</formula>
    </cfRule>
  </conditionalFormatting>
  <conditionalFormatting sqref="IC3:IK3">
    <cfRule type="expression" dxfId="2084" priority="23">
      <formula>$IL3&gt;0</formula>
    </cfRule>
  </conditionalFormatting>
  <conditionalFormatting sqref="IM3">
    <cfRule type="cellIs" dxfId="2083" priority="13" operator="equal">
      <formula>0</formula>
    </cfRule>
  </conditionalFormatting>
  <conditionalFormatting sqref="BX3:CA3 CD3:CF3">
    <cfRule type="cellIs" dxfId="2082" priority="1" operator="equal">
      <formula>"y"</formula>
    </cfRule>
    <cfRule type="cellIs" dxfId="2081" priority="2" operator="equal">
      <formula>"PIN"</formula>
    </cfRule>
    <cfRule type="cellIs" dxfId="2080" priority="3" operator="equal">
      <formula>"ORA"</formula>
    </cfRule>
    <cfRule type="cellIs" dxfId="2079" priority="4" operator="equal">
      <formula>"GRA"</formula>
    </cfRule>
    <cfRule type="cellIs" dxfId="2078" priority="5" operator="equal">
      <formula>"PUR"</formula>
    </cfRule>
    <cfRule type="cellIs" dxfId="2077" priority="6" operator="equal">
      <formula>"BRO"</formula>
    </cfRule>
    <cfRule type="cellIs" dxfId="2076" priority="7" operator="equal">
      <formula>"YEL"</formula>
    </cfRule>
    <cfRule type="cellIs" dxfId="2075" priority="8" operator="equal">
      <formula>"BLU"</formula>
    </cfRule>
    <cfRule type="cellIs" dxfId="2074" priority="9" operator="equal">
      <formula>"WHI"</formula>
    </cfRule>
    <cfRule type="cellIs" dxfId="2073" priority="10" operator="equal">
      <formula>"GRE"</formula>
    </cfRule>
    <cfRule type="cellIs" dxfId="2072" priority="11" operator="equal">
      <formula>"RED"</formula>
    </cfRule>
    <cfRule type="cellIs" dxfId="2071"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SKN/Saint-Kitts-and-Nevis-Football" xr:uid="{BF5C5722-2803-4E3A-807A-18D0D3EA579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878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878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878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7933C-E112-4965-B616-0F2F2C5FC99D}">
  <sheetPr codeName="Sheet40"/>
  <dimension ref="A1:IY8"/>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1241</v>
      </c>
      <c r="B2" s="40" t="e" vm="85">
        <v>#VALUE!</v>
      </c>
      <c r="C2" s="41">
        <v>1</v>
      </c>
      <c r="D2" s="42" t="s">
        <v>1242</v>
      </c>
      <c r="E2" s="43" t="s">
        <v>1243</v>
      </c>
      <c r="F2" s="44" t="s">
        <v>163</v>
      </c>
      <c r="G2" s="45">
        <f>COUNTIF($A$1:$A$8333,A2)</f>
        <v>1</v>
      </c>
      <c r="H2" s="46"/>
      <c r="I2" s="47" t="s">
        <v>1238</v>
      </c>
      <c r="J2" s="48" t="str">
        <f>""</f>
        <v/>
      </c>
      <c r="K2" s="49">
        <v>180251</v>
      </c>
      <c r="L2" s="50">
        <v>748373</v>
      </c>
      <c r="M2" s="50" t="s">
        <v>1908</v>
      </c>
      <c r="N2" s="51" t="s">
        <v>231</v>
      </c>
      <c r="O2" s="52" t="s">
        <v>1244</v>
      </c>
      <c r="P2" s="53" t="s">
        <v>1245</v>
      </c>
      <c r="Q2" s="54">
        <v>2</v>
      </c>
      <c r="R2" s="55" t="s">
        <v>231</v>
      </c>
      <c r="S2" s="56">
        <v>0</v>
      </c>
      <c r="T2" s="57" t="s">
        <v>165</v>
      </c>
      <c r="U2" s="58" t="s">
        <v>164</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165</v>
      </c>
      <c r="AI2" s="59" t="s">
        <v>164</v>
      </c>
      <c r="AJ2" s="59" t="s">
        <v>164</v>
      </c>
      <c r="AK2" s="59" t="s">
        <v>164</v>
      </c>
      <c r="AL2" s="59" t="s">
        <v>164</v>
      </c>
      <c r="AM2" s="59" t="s">
        <v>165</v>
      </c>
      <c r="AN2" s="59" t="s">
        <v>164</v>
      </c>
      <c r="AO2" s="59" t="s">
        <v>164</v>
      </c>
      <c r="AP2" s="59" t="s">
        <v>164</v>
      </c>
      <c r="AQ2" s="59" t="s">
        <v>164</v>
      </c>
      <c r="AR2" s="59" t="s">
        <v>164</v>
      </c>
      <c r="AS2" s="59" t="s">
        <v>164</v>
      </c>
      <c r="AT2" s="60">
        <v>0</v>
      </c>
      <c r="AU2" s="59"/>
      <c r="AV2" s="59" t="str">
        <f>IF(LEFT(A2,1)="[",LEFT(A2,5)&amp;AU2&amp;A2,"")</f>
        <v/>
      </c>
      <c r="AW2" s="59" t="str">
        <f>C2&amp;H2&amp;A2</f>
        <v>1Saint Lucia</v>
      </c>
      <c r="AX2" s="61" t="str">
        <f>_xlfn.TEXTJOIN(";",TRUE,AU2:AW2)</f>
        <v>1Saint Lucia</v>
      </c>
      <c r="AY2" s="61" t="s">
        <v>165</v>
      </c>
      <c r="AZ2" s="62"/>
      <c r="BA2" s="62"/>
      <c r="BB2" s="62"/>
      <c r="BC2" s="63"/>
      <c r="BD2" s="64" t="s">
        <v>152</v>
      </c>
      <c r="BE2" s="47"/>
      <c r="BF2" s="64"/>
      <c r="BG2" s="64"/>
      <c r="BH2" s="64"/>
      <c r="BI2" s="64"/>
      <c r="BJ2" s="64"/>
      <c r="BK2" s="47"/>
      <c r="BL2" s="64" t="s">
        <v>159</v>
      </c>
      <c r="BM2" s="64" t="s">
        <v>151</v>
      </c>
      <c r="BN2" s="64" t="s">
        <v>155</v>
      </c>
      <c r="BO2" s="64" t="s">
        <v>152</v>
      </c>
      <c r="BP2" s="64"/>
      <c r="BQ2" s="64"/>
      <c r="BR2" s="64"/>
      <c r="BS2" s="64"/>
      <c r="BT2" s="64"/>
      <c r="BU2" s="65"/>
      <c r="BV2" s="66" t="s">
        <v>164</v>
      </c>
      <c r="BW2" s="66">
        <v>0</v>
      </c>
      <c r="BX2" s="47"/>
      <c r="BY2" s="48" t="s">
        <v>164</v>
      </c>
      <c r="CB2" s="6" t="s">
        <v>136</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"Saint Lucia"</v>
      </c>
      <c r="CU2" s="70" t="str">
        <f>CHAR(34)&amp;"rgn_"&amp;R2&amp;CHAR(34)</f>
        <v>"rgn_North America"</v>
      </c>
      <c r="CV2" s="48" t="str">
        <f>CHAR(34)&amp;D2&amp;CHAR(34)</f>
        <v>"https://i.ibb.co/J3bSB6k/Saint-Lucia-Flag.png"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"Geogrh",</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["4Color","words2","exact2","lets10","startS","year19","year00","NoBand","Diagon","Center","Geogrh","tcWHYE","NO_RED","NO_GRE","myrBLU","island","englis","NoStar"]</v>
      </c>
      <c r="GT2" s="48" t="str">
        <f>IF(BL2&lt;&gt;"",CHAR(34)&amp;"cl_"&amp;BL2&amp;CHAR(34)&amp;",","")</f>
        <v>"cl_WHI",</v>
      </c>
      <c r="GU2" s="48" t="str">
        <f>IF(BM2&lt;&gt;"",CHAR(34)&amp;"cl_"&amp;BM2&amp;CHAR(34)&amp;",","")</f>
        <v>"cl_BLA",</v>
      </c>
      <c r="GV2" s="48" t="str">
        <f>IF(BN2&lt;&gt;"",CHAR(34)&amp;"cl_"&amp;BN2&amp;CHAR(34)&amp;",","")</f>
        <v>"cl_YEL",</v>
      </c>
      <c r="GW2" s="48" t="str">
        <f>IF(BO2&lt;&gt;"",CHAR(34)&amp;"cl_"&amp;BO2&amp;CHAR(34)&amp;",","")</f>
        <v>"cl_BLU",</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["cl_WHI","cl_BLA","cl_YEL","cl_BLU"]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{couname:"Saint Lucia",year:"1967, 2002 ",region:"rgn_North America",Colors:["cl_WHI","cl_BLA","cl_YEL","cl_BLU"],Items:["4Color","words2","exact2","lets10","startS","year19","year00","NoBand","Diagon","Center","Geogrh","tcWHYE","NO_RED","NO_GRE","myrBLU","island","englis","NoStar"],Flag:"https://i.ibb.co/J3bSB6k/Saint-Lucia-Flag.png",HDFlag:"https://upload.wikimedia.org/wikipedia/commons/thumb/9/9f/Flag_of_Saint_Lucia.svg/2560px-Flag_of_Saint_Lucia.svg.png",type:"", describe: "\nThe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 isnew:".", links: "https://en.wikipedia.org/wiki/Flag_of_Saint_Lucia"},</v>
      </c>
      <c r="HG2" s="73" t="str">
        <f>"{couname:"&amp;CT2&amp;(IF(HK2&lt;&gt;"",",subtype:"&amp;CHAR(34)&amp;HK2&amp;CHAR(34),""))&amp;",year:"&amp;HJ2&amp;",region:"&amp;CU2&amp;",Colors:"&amp;HC2&amp;",Items:"&amp;GS2&amp;",Flag:"&amp;CV2&amp;",HDFlag:"&amp;CHAR(34)&amp;E2&amp;CHAR(34)&amp;",type:"&amp;GP2&amp;", describe: "&amp;HI2&amp;", links: "&amp;HL2&amp;"},"</f>
        <v>{couname:"Saint Lucia",year:"1967, 2002 ",region:"rgn_North America",Colors:["cl_WHI","cl_BLA","cl_YEL","cl_BLU"],Items:["4Color","words2","exact2","lets10","startS","year19","year00","NoBand","Diagon","Center","Geogrh","tcWHYE","NO_RED","NO_GRE","myrBLU","island","englis","NoStar"],Flag:"https://i.ibb.co/J3bSB6k/Saint-Lucia-Flag.png",HDFlag:"https://upload.wikimedia.org/wikipedia/commons/thumb/9/9f/Flag_of_Saint_Lucia.svg/2560px-Flag_of_Saint_Lucia.svg.png",type:"", describe: "\nThe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 links: "https://en.wikipedia.org/wiki/Flag_of_Saint_Lucia"},</v>
      </c>
      <c r="HH2" s="48" t="str">
        <f>IF(P2&lt;&gt;"",CHAR(34)&amp;"\n"&amp;P2&amp;CHAR(34),CHAR(34)&amp;CHAR(34))</f>
        <v>"\nThe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v>
      </c>
      <c r="HI2" s="48" t="str">
        <f>IF(J2=0,CHAR(34)&amp;CHAR(34),HH2)</f>
        <v>"\nThe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v>
      </c>
      <c r="HJ2" s="48" t="str">
        <f>CHAR(34)&amp;O2&amp;CHAR(34)</f>
        <v>"1967, 2002 "</v>
      </c>
      <c r="HL2" s="48" t="str">
        <f>CHAR(34)&amp;I2&amp;CHAR(34)</f>
        <v>"https://en.wikipedia.org/wiki/Flag_of_Saint_Lucia"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{"couname":"Saint Lucia","year":"1967, 2002 ","region":"rgn_North America","Colors":["cl_WHI","cl_BLA","cl_YEL","cl_BLU"],"Items":["4Color","words2","exact2","lets10","startS","year19","year00","NoBand","Diagon","Center","Geogrh","tcWHYE","NO_RED","NO_GRE","myrBLU","island","englis","NoStar"],"Flag":"https://i.ibb.co/J3bSB6k/Saint-Lucia-Flag.png","HDFlag":"https://upload.wikimedia.org/wikipedia/commons/thumb/9/9f/Flag_of_Saint_Lucia.svg/2560px-Flag_of_Saint_Lucia.svg.png","type":"", "describe": "\nThe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 "isnew": ".", "links": "https://en.wikipedia.org/wiki/Flag_of_Saint_Lucia"},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{"couname":"Saint Lucia","year":"1967, 2002 ","region":"rgn_North America","Colors":["cl_WHI","cl_BLA","cl_YEL","cl_BLU"],"Items":["4Color","words2","exact2","lets10","startS","year19","year00","NoBand","Diagon","Center","Geogrh","tcWHYE","NO_RED","NO_GRE","myrBLU","island","englis","NoStar"],"Flag":"https://i.ibb.co/J3bSB6k/Saint-Lucia-Flag.png","HDFlag":"https://upload.wikimedia.org/wikipedia/commons/thumb/9/9f/Flag_of_Saint_Lucia.svg/2560px-Flag_of_Saint_Lucia.svg.png","type":"", "describe": "\nThe colours and symbols of the flag carry cultural, political, and regional meanings. The blue epitomises the sky and the sea, specifically the Atlantic Ocean and Caribbean Sea which encircle the country. The black and white allude to the harmonious relationship between the black and white races. The yellow symbolises the sunshine, as well as prosperity. The triangles represent the Pitons, which are twin volcanic cones located in the southwest part of the island and unity; Gros Piton and Petit Piton are a national symbol of Saint Lucia.", "isnew": ".", "links": "https://en.wikipedia.org/wiki/Flag_of_Saint_Lucia"},</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http://mkweb.bcgsc.ca/color-summarizer/?url=https://i.ibb.co/J3bSB6k/Saint-Lucia-Flag.png&amp;precision=low&amp;num_clusters=4&amp;text=1</v>
      </c>
      <c r="IO2" s="48" t="str">
        <f>IF(HP2&lt;&gt;"",CHAR(34)&amp;"black"&amp;CHAR(34),"")</f>
        <v>"black"</v>
      </c>
      <c r="IP2" s="48" t="str">
        <f>IF(HQ2&lt;&gt;"",CHAR(34)&amp;"blue"&amp;CHAR(34),"")</f>
        <v>"blue"</v>
      </c>
      <c r="IQ2" s="48" t="str">
        <f>IF(HR2&lt;&gt;"",CHAR(34)&amp;"green"&amp;CHAR(34),"")</f>
        <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{"url":"http://mkweb.bcgsc.ca/color-summarizer/?url=https://i.ibb.co/J3bSB6k/Saint-Lucia-Flag.png&amp;precision=low&amp;num_clusters=4&amp;text=1","name":"Saint Lucia"},</v>
      </c>
      <c r="IY2" s="48">
        <v>185</v>
      </c>
    </row>
    <row r="3" spans="1:259" s="48" customFormat="1" ht="38.4" customHeight="1" thickBot="1" x14ac:dyDescent="0.35">
      <c r="A3" s="87" t="s">
        <v>1235</v>
      </c>
      <c r="B3" s="40" t="e" vm="86">
        <v>#VALUE!</v>
      </c>
      <c r="C3" s="41" t="s">
        <v>197</v>
      </c>
      <c r="D3" s="42" t="s">
        <v>1236</v>
      </c>
      <c r="E3" s="43" t="s">
        <v>1237</v>
      </c>
      <c r="F3" s="44" t="s">
        <v>163</v>
      </c>
      <c r="G3" s="45">
        <f>COUNTIF($A$1:$A$8384,A3)</f>
        <v>1</v>
      </c>
      <c r="H3" s="46" t="s">
        <v>1246</v>
      </c>
      <c r="I3" s="47" t="s">
        <v>1238</v>
      </c>
      <c r="J3" s="48" t="str">
        <f>""</f>
        <v/>
      </c>
      <c r="K3" s="49"/>
      <c r="L3" s="50"/>
      <c r="M3" s="50"/>
      <c r="N3" s="51" t="s">
        <v>231</v>
      </c>
      <c r="O3" s="52" t="s">
        <v>1239</v>
      </c>
      <c r="P3" s="53" t="s">
        <v>1240</v>
      </c>
      <c r="Q3" s="54">
        <v>5</v>
      </c>
      <c r="R3" s="55" t="s">
        <v>231</v>
      </c>
      <c r="S3" s="56">
        <v>0</v>
      </c>
      <c r="T3" s="57" t="s">
        <v>164</v>
      </c>
      <c r="U3" s="58" t="s">
        <v>165</v>
      </c>
      <c r="V3" s="58" t="s">
        <v>164</v>
      </c>
      <c r="W3" s="58" t="s">
        <v>164</v>
      </c>
      <c r="X3" s="58" t="s">
        <v>164</v>
      </c>
      <c r="Y3" s="58" t="s">
        <v>164</v>
      </c>
      <c r="Z3" s="58" t="s">
        <v>164</v>
      </c>
      <c r="AA3" s="58" t="s">
        <v>165</v>
      </c>
      <c r="AB3" s="58" t="s">
        <v>164</v>
      </c>
      <c r="AC3" s="58" t="s">
        <v>164</v>
      </c>
      <c r="AD3" s="58" t="s">
        <v>164</v>
      </c>
      <c r="AE3" s="58" t="s">
        <v>164</v>
      </c>
      <c r="AF3" s="59" t="s">
        <v>164</v>
      </c>
      <c r="AG3" s="59" t="s">
        <v>164</v>
      </c>
      <c r="AH3" s="59" t="s">
        <v>164</v>
      </c>
      <c r="AI3" s="59" t="s">
        <v>165</v>
      </c>
      <c r="AJ3" s="59" t="s">
        <v>164</v>
      </c>
      <c r="AK3" s="59" t="s">
        <v>164</v>
      </c>
      <c r="AL3" s="59" t="s">
        <v>164</v>
      </c>
      <c r="AM3" s="59" t="s">
        <v>164</v>
      </c>
      <c r="AN3" s="59" t="s">
        <v>164</v>
      </c>
      <c r="AO3" s="59" t="s">
        <v>164</v>
      </c>
      <c r="AP3" s="59" t="s">
        <v>164</v>
      </c>
      <c r="AQ3" s="59" t="s">
        <v>164</v>
      </c>
      <c r="AR3" s="59" t="s">
        <v>164</v>
      </c>
      <c r="AS3" s="59" t="s">
        <v>164</v>
      </c>
      <c r="AT3" s="60">
        <v>0</v>
      </c>
      <c r="AU3" s="59" t="s">
        <v>178</v>
      </c>
      <c r="AV3" s="59" t="str">
        <f>IF(LEFT(A3,1)="[",LEFT(A3,5)&amp;AU3&amp;A3,"")</f>
        <v>[LCA]Historical[LCA] British Colony of Saint Lucia (1939-1967)</v>
      </c>
      <c r="AW3" s="59" t="str">
        <f>C3&amp;H3&amp;A3</f>
        <v>3b[LCA] Other[LCA] British Colony of Saint Lucia (1939-1967)</v>
      </c>
      <c r="AX3" s="61"/>
      <c r="AY3" s="61"/>
      <c r="AZ3" s="62"/>
      <c r="BA3" s="62"/>
      <c r="BB3" s="62"/>
      <c r="BC3" s="63"/>
      <c r="BD3" s="64" t="s">
        <v>152</v>
      </c>
      <c r="BE3" s="47"/>
      <c r="BF3" s="64"/>
      <c r="BG3" s="64"/>
      <c r="BH3" s="64"/>
      <c r="BI3" s="64"/>
      <c r="BJ3" s="64"/>
      <c r="BK3" s="47"/>
      <c r="BL3" s="64" t="s">
        <v>152</v>
      </c>
      <c r="BM3" s="64" t="s">
        <v>154</v>
      </c>
      <c r="BN3" s="64" t="s">
        <v>159</v>
      </c>
      <c r="BO3" s="64" t="s">
        <v>151</v>
      </c>
      <c r="BP3" s="64" t="s">
        <v>155</v>
      </c>
      <c r="BQ3" s="64"/>
      <c r="BR3" s="64"/>
      <c r="BS3" s="64"/>
      <c r="BT3" s="64"/>
      <c r="BU3" s="65" t="s">
        <v>165</v>
      </c>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"[LCA] British Colony of Saint Lucia (1939-1967)"</v>
      </c>
      <c r="CU3" s="70" t="str">
        <f>CHAR(34)&amp;"rgn_"&amp;R3&amp;CHAR(34)</f>
        <v>"rgn_North America"</v>
      </c>
      <c r="CV3" s="48" t="str">
        <f>CHAR(34)&amp;D3&amp;CHAR(34)</f>
        <v>"https://upload.wikimedia.org/wikipedia/commons/thumb/0/0b/Flag_of_Saint_Lucia_%281939%E2%80%931967%29.svg/640px-Flag_of_Saint_Lucia_%281939%E2%80%931967%29.svg.png"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"lets35",</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["5+Colo","words2","words3","lets35","startB","with_y","year19","NoBand","Crosse","Plants","Canton","NO_GRE","myrBLU","histor","unjack","NoStar"]</v>
      </c>
      <c r="GT3" s="48" t="str">
        <f>IF(BL3&lt;&gt;"",CHAR(34)&amp;"cl_"&amp;BL3&amp;CHAR(34)&amp;",","")</f>
        <v>"cl_BLU",</v>
      </c>
      <c r="GU3" s="48" t="str">
        <f>IF(BM3&lt;&gt;"",CHAR(34)&amp;"cl_"&amp;BM3&amp;CHAR(34)&amp;",","")</f>
        <v>"cl_RED",</v>
      </c>
      <c r="GV3" s="48" t="str">
        <f>IF(BN3&lt;&gt;"",CHAR(34)&amp;"cl_"&amp;BN3&amp;CHAR(34)&amp;",","")</f>
        <v>"cl_WHI",</v>
      </c>
      <c r="GW3" s="48" t="str">
        <f>IF(BO3&lt;&gt;"",CHAR(34)&amp;"cl_"&amp;BO3&amp;CHAR(34)&amp;",","")</f>
        <v>"cl_BLA",</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["cl_BLU","cl_RED","cl_WHI","cl_BLA","cl_YEL"]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{couname:"[LCA] British Colony of Saint Lucia (1939-1967)",year:"1939",region:"rgn_North America",Colors:["cl_BLU","cl_RED","cl_WHI","cl_BLA","cl_YEL"],Items:["5+Colo","words2","words3","lets35","startB","with_y","year19","NoBand","Crosse","Plants","Canton","NO_GRE","myrBLU","histor","unjack","NoStar"],Flag:"https://upload.wikimedia.org/wikipedia/commons/thumb/0/0b/Flag_of_Saint_Lucia_%281939%E2%80%931967%29.svg/640px-Flag_of_Saint_Lucia_%281939%E2%80%931967%29.svg.png",HDFlag:"https://upload.wikimedia.org/wikipedia/commons/thumb/0/0b/Flag_of_Saint_Lucia_%281939%E2%80%931967%29.svg/2560px-Flag_of_Saint_Lucia_%281939%E2%80%931967%29.svg.png",type:"Historical", describe: "\nA British Blue Ensign defaced with the arms of the colony. This consisted of a black shield featuring two sticks of bamboo forming a cross, with two Tudor roses symbolising England and two fleurs-de-lis symbolising France occupying the four quadrants.", isnew:".", links: "https://en.wikipedia.org/wiki/Flag_of_Saint_Lucia"},</v>
      </c>
      <c r="HG3" s="73" t="str">
        <f>"{couname:"&amp;CT3&amp;(IF(HK3&lt;&gt;"",",subtype:"&amp;CHAR(34)&amp;HK3&amp;CHAR(34),""))&amp;",year:"&amp;HJ3&amp;",region:"&amp;CU3&amp;",Colors:"&amp;HC3&amp;",Items:"&amp;GS3&amp;",Flag:"&amp;CV3&amp;",HDFlag:"&amp;CHAR(34)&amp;E3&amp;CHAR(34)&amp;",type:"&amp;GP3&amp;", describe: "&amp;HI3&amp;", links: "&amp;HL3&amp;"},"</f>
        <v>{couname:"[LCA] British Colony of Saint Lucia (1939-1967)",year:"1939",region:"rgn_North America",Colors:["cl_BLU","cl_RED","cl_WHI","cl_BLA","cl_YEL"],Items:["5+Colo","words2","words3","lets35","startB","with_y","year19","NoBand","Crosse","Plants","Canton","NO_GRE","myrBLU","histor","unjack","NoStar"],Flag:"https://upload.wikimedia.org/wikipedia/commons/thumb/0/0b/Flag_of_Saint_Lucia_%281939%E2%80%931967%29.svg/640px-Flag_of_Saint_Lucia_%281939%E2%80%931967%29.svg.png",HDFlag:"https://upload.wikimedia.org/wikipedia/commons/thumb/0/0b/Flag_of_Saint_Lucia_%281939%E2%80%931967%29.svg/2560px-Flag_of_Saint_Lucia_%281939%E2%80%931967%29.svg.png",type:"Historical", describe: "\nA British Blue Ensign defaced with the arms of the colony. This consisted of a black shield featuring two sticks of bamboo forming a cross, with two Tudor roses symbolising England and two fleurs-de-lis symbolising France occupying the four quadrants.", links: "https://en.wikipedia.org/wiki/Flag_of_Saint_Lucia"},</v>
      </c>
      <c r="HH3" s="48" t="str">
        <f>IF(P3&lt;&gt;"",CHAR(34)&amp;"\n"&amp;P3&amp;CHAR(34),CHAR(34)&amp;CHAR(34))</f>
        <v>"\nA British Blue Ensign defaced with the arms of the colony. This consisted of a black shield featuring two sticks of bamboo forming a cross, with two Tudor roses symbolising England and two fleurs-de-lis symbolising France occupying the four quadrants."</v>
      </c>
      <c r="HI3" s="48" t="str">
        <f>IF(J3=0,CHAR(34)&amp;CHAR(34),HH3)</f>
        <v>"\nA British Blue Ensign defaced with the arms of the colony. This consisted of a black shield featuring two sticks of bamboo forming a cross, with two Tudor roses symbolising England and two fleurs-de-lis symbolising France occupying the four quadrants."</v>
      </c>
      <c r="HJ3" s="48" t="str">
        <f>CHAR(34)&amp;O3&amp;CHAR(34)</f>
        <v>"1939"</v>
      </c>
      <c r="HL3" s="48" t="str">
        <f>CHAR(34)&amp;I3&amp;CHAR(34)</f>
        <v>"https://en.wikipedia.org/wiki/Flag_of_Saint_Lucia"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{"couname":"[LCA] British Colony of Saint Lucia (1939-1967)","subtype":"[LCA] Other","year":"1939","region":"rgn_North America","Colors":["cl_BLU","cl_RED","cl_WHI","cl_BLA","cl_YEL"],"Items":["5+Colo","words2","words3","lets35","startB","with_y","year19","NoBand","Crosse","Plants","Canton","NO_GRE","myrBLU","histor","unjack","NoStar"],"Flag":"https://upload.wikimedia.org/wikipedia/commons/thumb/0/0b/Flag_of_Saint_Lucia_%281939%E2%80%931967%29.svg/640px-Flag_of_Saint_Lucia_%281939%E2%80%931967%29.svg.png","HDFlag":"https://upload.wikimedia.org/wikipedia/commons/thumb/0/0b/Flag_of_Saint_Lucia_%281939%E2%80%931967%29.svg/2560px-Flag_of_Saint_Lucia_%281939%E2%80%931967%29.svg.png","type":"Historical", "describe": "\nA British Blue Ensign defaced with the arms of the colony. This consisted of a black shield featuring two sticks of bamboo forming a cross, with two Tudor roses symbolising England and two fleurs-de-lis symbolising France occupying the four quadrants.", "isnew": ".", "links": "https://en.wikipedia.org/wiki/Flag_of_Saint_Lucia"},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{"couname":"[LCA] British Colony of Saint Lucia (1939-1967)","subtype":"[LCA] Other","year":"1939","region":"rgn_North America","Colors":["cl_BLU","cl_RED","cl_WHI","cl_BLA","cl_YEL"],"Items":["5+Colo","words2","words3","lets35","startB","with_y","year19","NoBand","Crosse","Plants","Canton","NO_GRE","myrBLU","histor","unjack","NoStar"],"Flag":"https://upload.wikimedia.org/wikipedia/commons/thumb/0/0b/Flag_of_Saint_Lucia_%281939%E2%80%931967%29.svg/640px-Flag_of_Saint_Lucia_%281939%E2%80%931967%29.svg.png","HDFlag":"https://upload.wikimedia.org/wikipedia/commons/thumb/0/0b/Flag_of_Saint_Lucia_%281939%E2%80%931967%29.svg/2560px-Flag_of_Saint_Lucia_%281939%E2%80%931967%29.svg.png","type":"Historical", "describe": "\nA British Blue Ensign defaced with the arms of the colony. This consisted of a black shield featuring two sticks of bamboo forming a cross, with two Tudor roses symbolising England and two fleurs-de-lis symbolising France occupying the four quadrants.", "isnew": ".", "links": "https://en.wikipedia.org/wiki/Flag_of_Saint_Lucia"},</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http://mkweb.bcgsc.ca/color-summarizer/?url=https://upload.wikimedia.org/wikipedia/commons/thumb/0/0b/Flag_of_Saint_Lucia_%281939%E2%80%931967%29.svg/640px-Flag_of_Saint_Lucia_%281939%E2%80%931967%29.svg.png&amp;precision=low&amp;num_clusters=5&amp;text=1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{"url":"http://mkweb.bcgsc.ca/color-summarizer/?url=https://upload.wikimedia.org/wikipedia/commons/thumb/0/0b/Flag_of_Saint_Lucia_%281939%E2%80%931967%29.svg/640px-Flag_of_Saint_Lucia_%281939%E2%80%931967%29.svg.png&amp;precision=low&amp;num_clusters=5&amp;text=1","name":"[LCA] British Colony of Saint Lucia (1939-1967)"},</v>
      </c>
      <c r="IY3" s="48">
        <v>1503</v>
      </c>
    </row>
    <row r="5" spans="1:259" ht="38.4" customHeight="1" x14ac:dyDescent="0.3">
      <c r="D5" s="80"/>
      <c r="E5" s="80"/>
      <c r="F5" s="80"/>
    </row>
    <row r="6" spans="1:259" ht="38.4" customHeight="1" x14ac:dyDescent="0.3">
      <c r="D6" s="80"/>
      <c r="E6" s="80"/>
      <c r="F6" s="80"/>
      <c r="K6" s="80"/>
    </row>
    <row r="7" spans="1:259" ht="38.4" customHeight="1" x14ac:dyDescent="0.3">
      <c r="F7" s="80"/>
      <c r="K7" s="80"/>
    </row>
    <row r="8" spans="1:259" ht="38.4" customHeight="1" x14ac:dyDescent="0.3">
      <c r="F8" s="80"/>
      <c r="K8" s="80"/>
    </row>
  </sheetData>
  <autoFilter ref="A1:IY1" xr:uid="{A1051193-A95B-4CFB-A73C-F0184620C81F}">
    <sortState xmlns:xlrd2="http://schemas.microsoft.com/office/spreadsheetml/2017/richdata2" ref="A2:IY3">
      <sortCondition ref="AW1"/>
    </sortState>
  </autoFilter>
  <conditionalFormatting sqref="H1 CW1:GS1 IA1:IB1">
    <cfRule type="cellIs" dxfId="2070" priority="118" operator="greaterThan">
      <formula>0</formula>
    </cfRule>
  </conditionalFormatting>
  <conditionalFormatting sqref="H9:H1048576 H1 H4">
    <cfRule type="cellIs" dxfId="2069" priority="84" stopIfTrue="1" operator="notEqual">
      <formula>""</formula>
    </cfRule>
  </conditionalFormatting>
  <conditionalFormatting sqref="T1:BK1">
    <cfRule type="cellIs" dxfId="2068" priority="121" operator="greaterThan">
      <formula>0</formula>
    </cfRule>
  </conditionalFormatting>
  <conditionalFormatting sqref="BV1:BW1 BV4:BW1048576">
    <cfRule type="cellIs" dxfId="2067" priority="120" operator="equal">
      <formula>"nc"</formula>
    </cfRule>
  </conditionalFormatting>
  <conditionalFormatting sqref="HF1:HG1">
    <cfRule type="cellIs" dxfId="2066" priority="122" operator="greaterThan">
      <formula>0</formula>
    </cfRule>
  </conditionalFormatting>
  <conditionalFormatting sqref="HK1">
    <cfRule type="cellIs" dxfId="2065" priority="119" operator="greaterThan">
      <formula>0</formula>
    </cfRule>
  </conditionalFormatting>
  <conditionalFormatting sqref="HP1:HX1">
    <cfRule type="cellIs" dxfId="2064" priority="96" operator="equal">
      <formula>"PIN"</formula>
    </cfRule>
    <cfRule type="cellIs" dxfId="2063" priority="97" operator="equal">
      <formula>"ORA"</formula>
    </cfRule>
    <cfRule type="cellIs" dxfId="2062" priority="98" operator="equal">
      <formula>"GRA"</formula>
    </cfRule>
    <cfRule type="cellIs" dxfId="2061" priority="99" operator="equal">
      <formula>"PUR"</formula>
    </cfRule>
    <cfRule type="cellIs" dxfId="2060" priority="100" operator="equal">
      <formula>"BRO"</formula>
    </cfRule>
    <cfRule type="cellIs" dxfId="2059" priority="101" operator="equal">
      <formula>"YEL"</formula>
    </cfRule>
    <cfRule type="cellIs" dxfId="2058" priority="102" operator="equal">
      <formula>"BLU"</formula>
    </cfRule>
    <cfRule type="cellIs" dxfId="2057" priority="103" operator="equal">
      <formula>"WHI"</formula>
    </cfRule>
    <cfRule type="cellIs" dxfId="2056" priority="104" operator="equal">
      <formula>"GRE"</formula>
    </cfRule>
    <cfRule type="cellIs" dxfId="2055" priority="105" operator="equal">
      <formula>"RED"</formula>
    </cfRule>
    <cfRule type="cellIs" dxfId="2054" priority="106" operator="equal">
      <formula>"BLA"</formula>
    </cfRule>
  </conditionalFormatting>
  <conditionalFormatting sqref="IC1:IK1">
    <cfRule type="cellIs" dxfId="2053" priority="107" operator="equal">
      <formula>"PIN"</formula>
    </cfRule>
    <cfRule type="cellIs" dxfId="2052" priority="108" operator="equal">
      <formula>"ORA"</formula>
    </cfRule>
    <cfRule type="cellIs" dxfId="2051" priority="109" operator="equal">
      <formula>"GRA"</formula>
    </cfRule>
    <cfRule type="cellIs" dxfId="2050" priority="110" operator="equal">
      <formula>"PUR"</formula>
    </cfRule>
    <cfRule type="cellIs" dxfId="2049" priority="111" operator="equal">
      <formula>"BRO"</formula>
    </cfRule>
    <cfRule type="cellIs" dxfId="2048" priority="112" operator="equal">
      <formula>"YEL"</formula>
    </cfRule>
    <cfRule type="cellIs" dxfId="2047" priority="113" operator="equal">
      <formula>"BLU"</formula>
    </cfRule>
    <cfRule type="cellIs" dxfId="2046" priority="114" operator="equal">
      <formula>"WHI"</formula>
    </cfRule>
    <cfRule type="cellIs" dxfId="2045" priority="115" operator="equal">
      <formula>"GRE"</formula>
    </cfRule>
    <cfRule type="cellIs" dxfId="2044" priority="116" operator="equal">
      <formula>"RED"</formula>
    </cfRule>
    <cfRule type="cellIs" dxfId="2043" priority="117" operator="equal">
      <formula>"BLA"</formula>
    </cfRule>
  </conditionalFormatting>
  <conditionalFormatting sqref="IO1:IW1">
    <cfRule type="cellIs" dxfId="2042" priority="85" operator="equal">
      <formula>"PIN"</formula>
    </cfRule>
    <cfRule type="cellIs" dxfId="2041" priority="86" operator="equal">
      <formula>"ORA"</formula>
    </cfRule>
    <cfRule type="cellIs" dxfId="2040" priority="87" operator="equal">
      <formula>"GRA"</formula>
    </cfRule>
    <cfRule type="cellIs" dxfId="2039" priority="88" operator="equal">
      <formula>"PUR"</formula>
    </cfRule>
    <cfRule type="cellIs" dxfId="2038" priority="89" operator="equal">
      <formula>"BRO"</formula>
    </cfRule>
    <cfRule type="cellIs" dxfId="2037" priority="90" operator="equal">
      <formula>"YEL"</formula>
    </cfRule>
    <cfRule type="cellIs" dxfId="2036" priority="91" operator="equal">
      <formula>"BLU"</formula>
    </cfRule>
    <cfRule type="cellIs" dxfId="2035" priority="92" operator="equal">
      <formula>"WHI"</formula>
    </cfRule>
    <cfRule type="cellIs" dxfId="2034" priority="93" operator="equal">
      <formula>"GRE"</formula>
    </cfRule>
    <cfRule type="cellIs" dxfId="2033" priority="94" operator="equal">
      <formula>"RED"</formula>
    </cfRule>
    <cfRule type="cellIs" dxfId="2032" priority="95" operator="equal">
      <formula>"BLA"</formula>
    </cfRule>
  </conditionalFormatting>
  <conditionalFormatting sqref="H3">
    <cfRule type="cellIs" dxfId="2031" priority="78" stopIfTrue="1" operator="notEqual">
      <formula>""</formula>
    </cfRule>
  </conditionalFormatting>
  <conditionalFormatting sqref="BV3">
    <cfRule type="cellIs" dxfId="2030" priority="79" operator="equal">
      <formula>"nc"</formula>
    </cfRule>
  </conditionalFormatting>
  <conditionalFormatting sqref="R3 CU3">
    <cfRule type="cellIs" dxfId="2029" priority="77" operator="greaterThan">
      <formula>0</formula>
    </cfRule>
  </conditionalFormatting>
  <conditionalFormatting sqref="T3:AS3 CH3:CS3">
    <cfRule type="cellIs" dxfId="2028" priority="73" stopIfTrue="1" operator="equal">
      <formula>"n"</formula>
    </cfRule>
    <cfRule type="cellIs" dxfId="2027" priority="74" stopIfTrue="1" operator="equal">
      <formula>"y"</formula>
    </cfRule>
    <cfRule type="cellIs" dxfId="2026" priority="75" operator="greaterThan">
      <formula>0</formula>
    </cfRule>
  </conditionalFormatting>
  <conditionalFormatting sqref="AZ3:BB3">
    <cfRule type="expression" dxfId="2025" priority="60">
      <formula>$AT3=0</formula>
    </cfRule>
  </conditionalFormatting>
  <conditionalFormatting sqref="BX3:CA3 CD3:CF3 AZ3:BU3">
    <cfRule type="cellIs" dxfId="2024" priority="61" operator="equal">
      <formula>"PIN"</formula>
    </cfRule>
    <cfRule type="cellIs" dxfId="2023" priority="62" operator="equal">
      <formula>"ORA"</formula>
    </cfRule>
    <cfRule type="cellIs" dxfId="2022" priority="63" operator="equal">
      <formula>"GRA"</formula>
    </cfRule>
    <cfRule type="cellIs" dxfId="2021" priority="64" operator="equal">
      <formula>"PUR"</formula>
    </cfRule>
    <cfRule type="cellIs" dxfId="2020" priority="65" operator="equal">
      <formula>"BRO"</formula>
    </cfRule>
    <cfRule type="cellIs" dxfId="2019" priority="66" operator="equal">
      <formula>"YEL"</formula>
    </cfRule>
    <cfRule type="cellIs" dxfId="2018" priority="67" operator="equal">
      <formula>"BLU"</formula>
    </cfRule>
    <cfRule type="cellIs" dxfId="2017" priority="68" operator="equal">
      <formula>"WHI"</formula>
    </cfRule>
    <cfRule type="cellIs" dxfId="2016" priority="69" operator="equal">
      <formula>"GRE"</formula>
    </cfRule>
    <cfRule type="cellIs" dxfId="2015" priority="70" operator="equal">
      <formula>"RED"</formula>
    </cfRule>
    <cfRule type="cellIs" dxfId="2014" priority="71" operator="equal">
      <formula>"BLA"</formula>
    </cfRule>
  </conditionalFormatting>
  <conditionalFormatting sqref="BX3:CA3 CD3:CF3">
    <cfRule type="cellIs" dxfId="2013" priority="76" operator="equal">
      <formula>"y"</formula>
    </cfRule>
  </conditionalFormatting>
  <conditionalFormatting sqref="BZ3:CA3 CD3:CF3">
    <cfRule type="cellIs" dxfId="2012" priority="72" operator="greaterThan">
      <formula>0</formula>
    </cfRule>
  </conditionalFormatting>
  <conditionalFormatting sqref="IC3">
    <cfRule type="cellIs" dxfId="2011" priority="53" stopIfTrue="1" operator="greaterThan">
      <formula>0</formula>
    </cfRule>
  </conditionalFormatting>
  <conditionalFormatting sqref="ID3">
    <cfRule type="cellIs" dxfId="2010" priority="51" stopIfTrue="1" operator="greaterThan">
      <formula>0</formula>
    </cfRule>
  </conditionalFormatting>
  <conditionalFormatting sqref="II3 IE3:IF3">
    <cfRule type="cellIs" dxfId="2009" priority="58" operator="greaterThan">
      <formula>0</formula>
    </cfRule>
  </conditionalFormatting>
  <conditionalFormatting sqref="II3 IF3">
    <cfRule type="cellIs" dxfId="2008" priority="52" stopIfTrue="1" operator="greaterThan">
      <formula>0</formula>
    </cfRule>
  </conditionalFormatting>
  <conditionalFormatting sqref="IG3">
    <cfRule type="cellIs" dxfId="2007" priority="57" operator="greaterThan">
      <formula>0</formula>
    </cfRule>
  </conditionalFormatting>
  <conditionalFormatting sqref="IH3:II3">
    <cfRule type="cellIs" dxfId="2006" priority="56" operator="greaterThan">
      <formula>0</formula>
    </cfRule>
  </conditionalFormatting>
  <conditionalFormatting sqref="IJ3">
    <cfRule type="cellIs" dxfId="2005" priority="55" operator="greaterThan">
      <formula>0</formula>
    </cfRule>
  </conditionalFormatting>
  <conditionalFormatting sqref="IK3">
    <cfRule type="cellIs" dxfId="2004" priority="54" operator="greaterThan">
      <formula>0</formula>
    </cfRule>
  </conditionalFormatting>
  <conditionalFormatting sqref="IF3">
    <cfRule type="cellIs" dxfId="2003" priority="50" stopIfTrue="1" operator="greaterThan">
      <formula>0</formula>
    </cfRule>
  </conditionalFormatting>
  <conditionalFormatting sqref="IC3:IK3">
    <cfRule type="expression" dxfId="2002" priority="59">
      <formula>$IL3&gt;0</formula>
    </cfRule>
  </conditionalFormatting>
  <conditionalFormatting sqref="IM3">
    <cfRule type="cellIs" dxfId="2001" priority="49" operator="equal">
      <formula>0</formula>
    </cfRule>
  </conditionalFormatting>
  <conditionalFormatting sqref="BX3:CA3 CD3:CF3">
    <cfRule type="cellIs" dxfId="2000" priority="37" operator="equal">
      <formula>"y"</formula>
    </cfRule>
    <cfRule type="cellIs" dxfId="1999" priority="38" operator="equal">
      <formula>"PIN"</formula>
    </cfRule>
    <cfRule type="cellIs" dxfId="1998" priority="39" operator="equal">
      <formula>"ORA"</formula>
    </cfRule>
    <cfRule type="cellIs" dxfId="1997" priority="40" operator="equal">
      <formula>"GRA"</formula>
    </cfRule>
    <cfRule type="cellIs" dxfId="1996" priority="41" operator="equal">
      <formula>"PUR"</formula>
    </cfRule>
    <cfRule type="cellIs" dxfId="1995" priority="42" operator="equal">
      <formula>"BRO"</formula>
    </cfRule>
    <cfRule type="cellIs" dxfId="1994" priority="43" operator="equal">
      <formula>"YEL"</formula>
    </cfRule>
    <cfRule type="cellIs" dxfId="1993" priority="44" operator="equal">
      <formula>"BLU"</formula>
    </cfRule>
    <cfRule type="cellIs" dxfId="1992" priority="45" operator="equal">
      <formula>"WHI"</formula>
    </cfRule>
    <cfRule type="cellIs" dxfId="1991" priority="46" operator="equal">
      <formula>"GRE"</formula>
    </cfRule>
    <cfRule type="cellIs" dxfId="1990" priority="47" operator="equal">
      <formula>"RED"</formula>
    </cfRule>
    <cfRule type="cellIs" dxfId="1989"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988" priority="31" stopIfTrue="1" operator="notEqual">
      <formula>""</formula>
    </cfRule>
  </conditionalFormatting>
  <conditionalFormatting sqref="AZ2:BU2">
    <cfRule type="cellIs" dxfId="1987" priority="19" operator="equal">
      <formula>"PIN"</formula>
    </cfRule>
    <cfRule type="cellIs" dxfId="1986" priority="20" operator="equal">
      <formula>"ORA"</formula>
    </cfRule>
    <cfRule type="cellIs" dxfId="1985" priority="21" operator="equal">
      <formula>"GRA"</formula>
    </cfRule>
    <cfRule type="cellIs" dxfId="1984" priority="22" operator="equal">
      <formula>"PUR"</formula>
    </cfRule>
    <cfRule type="cellIs" dxfId="1983" priority="23" operator="equal">
      <formula>"BRO"</formula>
    </cfRule>
    <cfRule type="cellIs" dxfId="1982" priority="24" operator="equal">
      <formula>"YEL"</formula>
    </cfRule>
    <cfRule type="cellIs" dxfId="1981" priority="25" operator="equal">
      <formula>"BLU"</formula>
    </cfRule>
    <cfRule type="cellIs" dxfId="1980" priority="26" operator="equal">
      <formula>"WHI"</formula>
    </cfRule>
    <cfRule type="cellIs" dxfId="1979" priority="27" operator="equal">
      <formula>"GRE"</formula>
    </cfRule>
    <cfRule type="cellIs" dxfId="1978" priority="28" operator="equal">
      <formula>"RED"</formula>
    </cfRule>
    <cfRule type="cellIs" dxfId="1977" priority="29" operator="equal">
      <formula>"BLA"</formula>
    </cfRule>
  </conditionalFormatting>
  <conditionalFormatting sqref="BV2">
    <cfRule type="cellIs" dxfId="1976" priority="32" operator="equal">
      <formula>"nc"</formula>
    </cfRule>
  </conditionalFormatting>
  <conditionalFormatting sqref="BZ2:CA2 CD2:CF2">
    <cfRule type="cellIs" dxfId="1975" priority="30" operator="greaterThan">
      <formula>0</formula>
    </cfRule>
  </conditionalFormatting>
  <conditionalFormatting sqref="R2 CU2">
    <cfRule type="cellIs" dxfId="1974" priority="18" operator="greaterThan">
      <formula>0</formula>
    </cfRule>
  </conditionalFormatting>
  <conditionalFormatting sqref="T2:AS2 CH2:CS2">
    <cfRule type="cellIs" dxfId="1973" priority="2" stopIfTrue="1" operator="equal">
      <formula>"n"</formula>
    </cfRule>
    <cfRule type="cellIs" dxfId="1972" priority="3" stopIfTrue="1" operator="equal">
      <formula>"y"</formula>
    </cfRule>
    <cfRule type="cellIs" dxfId="1971" priority="4" operator="greaterThan">
      <formula>0</formula>
    </cfRule>
  </conditionalFormatting>
  <conditionalFormatting sqref="AZ2:BB2">
    <cfRule type="expression" dxfId="1970" priority="1">
      <formula>$AT2=0</formula>
    </cfRule>
  </conditionalFormatting>
  <conditionalFormatting sqref="BX2:CA2 CD2:CF2">
    <cfRule type="cellIs" dxfId="1969" priority="5" operator="equal">
      <formula>"y"</formula>
    </cfRule>
    <cfRule type="cellIs" dxfId="1968" priority="7" operator="equal">
      <formula>"PIN"</formula>
    </cfRule>
    <cfRule type="cellIs" dxfId="1967" priority="8" operator="equal">
      <formula>"ORA"</formula>
    </cfRule>
    <cfRule type="cellIs" dxfId="1966" priority="9" operator="equal">
      <formula>"GRA"</formula>
    </cfRule>
    <cfRule type="cellIs" dxfId="1965" priority="10" operator="equal">
      <formula>"PUR"</formula>
    </cfRule>
    <cfRule type="cellIs" dxfId="1964" priority="11" operator="equal">
      <formula>"BRO"</formula>
    </cfRule>
    <cfRule type="cellIs" dxfId="1963" priority="12" operator="equal">
      <formula>"YEL"</formula>
    </cfRule>
    <cfRule type="cellIs" dxfId="1962" priority="13" operator="equal">
      <formula>"BLU"</formula>
    </cfRule>
    <cfRule type="cellIs" dxfId="1961" priority="14" operator="equal">
      <formula>"WHI"</formula>
    </cfRule>
    <cfRule type="cellIs" dxfId="1960" priority="15" operator="equal">
      <formula>"GRE"</formula>
    </cfRule>
    <cfRule type="cellIs" dxfId="1959" priority="16" operator="equal">
      <formula>"RED"</formula>
    </cfRule>
    <cfRule type="cellIs" dxfId="1958" priority="17" operator="equal">
      <formula>"BLA"</formula>
    </cfRule>
  </conditionalFormatting>
  <conditionalFormatting sqref="IC2:IK2">
    <cfRule type="expression" dxfId="1957"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LCA/Saint-Lucia-Football" xr:uid="{03E5C9A2-231D-4843-9C78-A79072D161D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185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185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185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B5FB1-1EE0-49DA-ABC6-963310F396E6}">
  <sheetPr codeName="Sheet12"/>
  <dimension ref="A1:IY14"/>
  <sheetViews>
    <sheetView zoomScale="70" zoomScaleNormal="70" workbookViewId="0">
      <pane xSplit="5" ySplit="1" topLeftCell="F2" activePane="bottomRight" state="frozen"/>
      <selection pane="topRight" activeCell="F1" sqref="F1"/>
      <selection pane="bottomLeft" activeCell="A2" sqref="A2"/>
      <selection pane="bottomRight" activeCell="A12" sqref="A12"/>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1174</v>
      </c>
      <c r="B2" s="40" t="e" vm="87">
        <v>#VALUE!</v>
      </c>
      <c r="C2" s="41">
        <v>1</v>
      </c>
      <c r="D2" s="42" t="s">
        <v>1175</v>
      </c>
      <c r="E2" s="43" t="s">
        <v>1175</v>
      </c>
      <c r="F2" s="44" t="s">
        <v>163</v>
      </c>
      <c r="G2" s="45">
        <f>COUNTIF($A$1:$A$8334,A2)</f>
        <v>1</v>
      </c>
      <c r="H2" s="46"/>
      <c r="I2" s="47" t="s">
        <v>1176</v>
      </c>
      <c r="J2" s="48" t="str">
        <f>""</f>
        <v/>
      </c>
      <c r="K2" s="49">
        <v>128000000</v>
      </c>
      <c r="L2" s="50">
        <v>21000000</v>
      </c>
      <c r="M2" s="50" t="s">
        <v>1234</v>
      </c>
      <c r="N2" s="51" t="s">
        <v>231</v>
      </c>
      <c r="O2" s="52" t="s">
        <v>183</v>
      </c>
      <c r="P2" s="53" t="s">
        <v>1177</v>
      </c>
      <c r="Q2" s="54">
        <v>1</v>
      </c>
      <c r="R2" s="55" t="s">
        <v>231</v>
      </c>
      <c r="S2" s="56">
        <v>3</v>
      </c>
      <c r="T2" s="57" t="s">
        <v>164</v>
      </c>
      <c r="U2" s="58" t="s">
        <v>164</v>
      </c>
      <c r="V2" s="58" t="s">
        <v>164</v>
      </c>
      <c r="W2" s="58" t="s">
        <v>165</v>
      </c>
      <c r="X2" s="58" t="s">
        <v>164</v>
      </c>
      <c r="Y2" s="58" t="s">
        <v>165</v>
      </c>
      <c r="Z2" s="58" t="s">
        <v>165</v>
      </c>
      <c r="AA2" s="58" t="s">
        <v>165</v>
      </c>
      <c r="AB2" s="58" t="s">
        <v>164</v>
      </c>
      <c r="AC2" s="58" t="s">
        <v>164</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1Mexico</v>
      </c>
      <c r="AX2" s="61" t="str">
        <f>_xlfn.TEXTJOIN(";",TRUE,AU2:AW2)</f>
        <v>1Mexico</v>
      </c>
      <c r="AY2" s="61"/>
      <c r="AZ2" s="62"/>
      <c r="BA2" s="62"/>
      <c r="BB2" s="62"/>
      <c r="BC2" s="63"/>
      <c r="BD2" s="64" t="s">
        <v>153</v>
      </c>
      <c r="BE2" s="47"/>
      <c r="BF2" s="64" t="s">
        <v>153</v>
      </c>
      <c r="BG2" s="64" t="s">
        <v>159</v>
      </c>
      <c r="BH2" s="64" t="s">
        <v>154</v>
      </c>
      <c r="BI2" s="64"/>
      <c r="BJ2" s="64"/>
      <c r="BK2" s="47"/>
      <c r="BL2" s="64" t="s">
        <v>153</v>
      </c>
      <c r="BM2" s="64" t="s">
        <v>159</v>
      </c>
      <c r="BN2" s="64" t="s">
        <v>154</v>
      </c>
      <c r="BO2" s="64" t="s">
        <v>157</v>
      </c>
      <c r="BP2" s="64" t="s">
        <v>155</v>
      </c>
      <c r="BQ2" s="64" t="s">
        <v>152</v>
      </c>
      <c r="BR2" s="64" t="s">
        <v>151</v>
      </c>
      <c r="BS2" s="64" t="s">
        <v>158</v>
      </c>
      <c r="BT2" s="64"/>
      <c r="BU2" s="65"/>
      <c r="BV2" s="66" t="s">
        <v>164</v>
      </c>
      <c r="BW2" s="66" t="s">
        <v>174</v>
      </c>
      <c r="BX2" s="47"/>
      <c r="CB2" s="6" t="s">
        <v>138</v>
      </c>
      <c r="CC2" s="6"/>
      <c r="CD2" s="67">
        <v>0</v>
      </c>
      <c r="CE2" s="67">
        <v>0</v>
      </c>
      <c r="CF2" s="67" t="e">
        <v>#REF!</v>
      </c>
      <c r="CG2" s="68" cm="1">
        <f t="array" ref="CG2">SUMPRODUCT(--(LEN(TRIM(BL2:BT2))&gt;0))</f>
        <v>8</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"Mexico"</v>
      </c>
      <c r="CU2" s="70" t="str">
        <f>CHAR(34)&amp;"rgn_"&amp;R2&amp;CHAR(34)</f>
        <v>"rgn_North America"</v>
      </c>
      <c r="CV2" s="48" t="str">
        <f>CHAR(34)&amp;D2&amp;CHAR(34)</f>
        <v>"https://upload.wikimedia.org/wikipedia/commons/thumb/f/fc/Flag_of_Mexico.svg/2560px-Flag_of_Mexico.svg.png"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
      </c>
      <c r="ED2" s="48" t="str">
        <f>IF(W2="y",CHAR(34)&amp;W$1&amp;CHAR(34)&amp;",","")</f>
        <v>"Vertic",</v>
      </c>
      <c r="EE2" s="48" t="str">
        <f>IF(X2="y",CHAR(34)&amp;X$1&amp;CHAR(34)&amp;",","")</f>
        <v/>
      </c>
      <c r="EF2" s="48" t="str">
        <f>IF(AND(Y2&lt;&gt;"n",Y2&lt;&gt;""),CHAR(34)&amp;Y$1&amp;CHAR(34)&amp;",","")</f>
        <v>"Animal",</v>
      </c>
      <c r="EG2" s="48" t="str">
        <f>IF(Z2="y",CHAR(34)&amp;Z$1&amp;CHAR(34)&amp;",","")</f>
        <v>"Bird",</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"001GRE",</v>
      </c>
      <c r="FR2" s="48" t="str">
        <f>IF(LEN(BG2)=3,CHAR(34)&amp;"002"&amp;BG2&amp;CHAR(34)&amp;",","")</f>
        <v>"002WHI",</v>
      </c>
      <c r="FS2" s="48" t="str">
        <f>IF(LEN(BH2)=3,CHAR(34)&amp;"003"&amp;BH2&amp;CHAR(34)&amp;",","")</f>
        <v>"003RED",</v>
      </c>
      <c r="FT2" s="48" t="str">
        <f>CHAR(34)&amp;"myr"&amp;BD2&amp;CHAR(34)&amp;","</f>
        <v>"myrGRE",</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["5+Colo","lets06","startM","year19","allver","3Bands","Vertic","Animal","Bird","Plants","Center","tcWHYE","001GRE","002WHI","003RED","myrGRE","spanis","NoStar"]</v>
      </c>
      <c r="GT2" s="48" t="str">
        <f>IF(BL2&lt;&gt;"",CHAR(34)&amp;"cl_"&amp;BL2&amp;CHAR(34)&amp;",","")</f>
        <v>"cl_GRE",</v>
      </c>
      <c r="GU2" s="48" t="str">
        <f>IF(BM2&lt;&gt;"",CHAR(34)&amp;"cl_"&amp;BM2&amp;CHAR(34)&amp;",","")</f>
        <v>"cl_WHI",</v>
      </c>
      <c r="GV2" s="48" t="str">
        <f>IF(BN2&lt;&gt;"",CHAR(34)&amp;"cl_"&amp;BN2&amp;CHAR(34)&amp;",","")</f>
        <v>"cl_RED",</v>
      </c>
      <c r="GW2" s="48" t="str">
        <f>IF(BO2&lt;&gt;"",CHAR(34)&amp;"cl_"&amp;BO2&amp;CHAR(34)&amp;",","")</f>
        <v>"cl_BRO",</v>
      </c>
      <c r="GX2" s="48" t="str">
        <f>IF(BP2&lt;&gt;"",CHAR(34)&amp;"cl_"&amp;BP2&amp;CHAR(34)&amp;",","")</f>
        <v>"cl_YEL",</v>
      </c>
      <c r="GY2" s="48" t="str">
        <f>IF(BQ2&lt;&gt;"",CHAR(34)&amp;"cl_"&amp;BQ2&amp;CHAR(34)&amp;",","")</f>
        <v>"cl_BLU",</v>
      </c>
      <c r="GZ2" s="48" t="str">
        <f>IF(BR2&lt;&gt;"",CHAR(34)&amp;"cl_"&amp;BR2&amp;CHAR(34)&amp;",","")</f>
        <v>"cl_BLA",</v>
      </c>
      <c r="HA2" s="48" t="str">
        <f>IF(BS2&lt;&gt;"",CHAR(34)&amp;"cl_"&amp;BS2&amp;CHAR(34)&amp;",","")</f>
        <v>"cl_PUR",</v>
      </c>
      <c r="HB2" s="48" t="str">
        <f>IF(BT2&lt;&gt;"",CHAR(34)&amp;"cl_"&amp;BT2&amp;CHAR(34)&amp;",","")</f>
        <v/>
      </c>
      <c r="HC2" s="48" t="str">
        <f>SUBSTITUTE("["&amp;_xlfn.CONCAT(GT2:HB2)&amp;"]",",]","]")</f>
        <v>["cl_GRE","cl_WHI","cl_RED","cl_BRO","cl_YEL","cl_BLU","cl_BLA","cl_PUR"]</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{couname:"Mexico",year:"1968 ",region:"rgn_North America",Colors:["cl_GRE","cl_WHI","cl_RED","cl_BRO","cl_YEL","cl_BLU","cl_BLA","cl_PUR"],Items:["5+Colo","lets06","startM","year19","allver","3Bands","Vertic","Animal","Bird","Plants","Center","tcWHYE","001GRE","002WHI","003RED","myrGRE","spanis","NoStar"],Flag:"https://upload.wikimedia.org/wikipedia/commons/thumb/f/fc/Flag_of_Mexico.svg/2560px-Flag_of_Mexico.svg.png",HDFlag:"https://upload.wikimedia.org/wikipedia/commons/thumb/f/fc/Flag_of_Mexico.svg/2560px-Flag_of_Mexico.svg.png",type:"", describe: "\nThe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 isnew:".", links: "https://en.wikipedia.org/wiki/Flag_of_Mexico"},</v>
      </c>
      <c r="HG2" s="73" t="str">
        <f>"{couname:"&amp;CT2&amp;(IF(HK2&lt;&gt;"",",subtype:"&amp;CHAR(34)&amp;HK2&amp;CHAR(34),""))&amp;",year:"&amp;HJ2&amp;",region:"&amp;CU2&amp;",Colors:"&amp;HC2&amp;",Items:"&amp;GS2&amp;",Flag:"&amp;CV2&amp;",HDFlag:"&amp;CHAR(34)&amp;E2&amp;CHAR(34)&amp;",type:"&amp;GP2&amp;", describe: "&amp;HI2&amp;", links: "&amp;HL2&amp;"},"</f>
        <v>{couname:"Mexico",year:"1968 ",region:"rgn_North America",Colors:["cl_GRE","cl_WHI","cl_RED","cl_BRO","cl_YEL","cl_BLU","cl_BLA","cl_PUR"],Items:["5+Colo","lets06","startM","year19","allver","3Bands","Vertic","Animal","Bird","Plants","Center","tcWHYE","001GRE","002WHI","003RED","myrGRE","spanis","NoStar"],Flag:"https://upload.wikimedia.org/wikipedia/commons/thumb/f/fc/Flag_of_Mexico.svg/2560px-Flag_of_Mexico.svg.png",HDFlag:"https://upload.wikimedia.org/wikipedia/commons/thumb/f/fc/Flag_of_Mexico.svg/2560px-Flag_of_Mexico.svg.png",type:"", describe: "\nThe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 links: "https://en.wikipedia.org/wiki/Flag_of_Mexico"},</v>
      </c>
      <c r="HH2" s="48" t="str">
        <f>IF(P2&lt;&gt;"",CHAR(34)&amp;"\n"&amp;P2&amp;CHAR(34),CHAR(34)&amp;CHAR(34))</f>
        <v>"\nThe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v>
      </c>
      <c r="HI2" s="48" t="str">
        <f>IF(J2=0,CHAR(34)&amp;CHAR(34),HH2)</f>
        <v>"\nThe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v>
      </c>
      <c r="HJ2" s="48" t="str">
        <f>CHAR(34)&amp;O2&amp;CHAR(34)</f>
        <v>"1968 "</v>
      </c>
      <c r="HL2" s="48" t="str">
        <f>CHAR(34)&amp;I2&amp;CHAR(34)</f>
        <v>"https://en.wikipedia.org/wiki/Flag_of_Mexico"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{"couname":"Mexico","year":"1968 ","region":"rgn_North America","Colors":["cl_GRE","cl_WHI","cl_RED","cl_BRO","cl_YEL","cl_BLU","cl_BLA","cl_PUR"],"Items":["5+Colo","lets06","startM","year19","allver","3Bands","Vertic","Animal","Bird","Plants","Center","tcWHYE","001GRE","002WHI","003RED","myrGRE","spanis","NoStar"],"Flag":"https://upload.wikimedia.org/wikipedia/commons/thumb/f/fc/Flag_of_Mexico.svg/2560px-Flag_of_Mexico.svg.png","HDFlag":"https://upload.wikimedia.org/wikipedia/commons/thumb/f/fc/Flag_of_Mexico.svg/2560px-Flag_of_Mexico.svg.png","type":"", "describe": "\nThe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 "isnew": ".", "links": "https://en.wikipedia.org/wiki/Flag_of_Mexico"},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{"couname":"Mexico","year":"1968 ","region":"rgn_North America","Colors":["cl_GRE","cl_WHI","cl_RED","cl_BRO","cl_YEL","cl_BLU","cl_BLA","cl_PUR"],"Items":["5+Colo","lets06","startM","year19","allver","3Bands","Vertic","Animal","Bird","Plants","Center","tcWHYE","001GRE","002WHI","003RED","myrGRE","spanis","NoStar"],"Flag":"https://upload.wikimedia.org/wikipedia/commons/thumb/f/fc/Flag_of_Mexico.svg/2560px-Flag_of_Mexico.svg.png","HDFlag":"https://upload.wikimedia.org/wikipedia/commons/thumb/f/fc/Flag_of_Mexico.svg/2560px-Flag_of_Mexico.svg.png","type":"", "describe": "\nThe struggle for Mexican independence took place under a number of flags, but, when it was finally achieved in 1821 under the conservative Iguala Plan, a tricolour of green-white-red was officially established. This design may have been influenced by the French Tricolor, but the colours were distinctively Mexican. Green symbolizes independence, white is for the Roman Catholic religion, and red is for union—the Three Guarantees of Iguala. That political compromise allowed Mexico to free itself from Spain while preserving the supremacy of Roman Catholicism and of the social system in which the privileged Creoles ruled over those of mixed ethnic background and the Indian majority.\n\nThe central emblem on the tricolour shows in graphic form the foundation myth of the ancient Aztec empire. The scene depicted is the one that the Indian founders of Tenochtitlán (now Mexico City) supposedly saw in 1325, which met their prophecies of the predestined site for their capital—namely, an eagle with a snake in its beak standing on a cactus growing out of rocks in the middle of water", "isnew": ".", "links": "https://en.wikipedia.org/wiki/Flag_of_Mexico"},</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PUR</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-8</v>
      </c>
      <c r="IN2" s="78" t="str">
        <f>"http://mkweb.bcgsc.ca/color-summarizer/?url="&amp;D2&amp;"&amp;precision=low&amp;num_clusters="&amp;CG2&amp;"&amp;text=1"</f>
        <v>http://mkweb.bcgsc.ca/color-summarizer/?url=https://upload.wikimedia.org/wikipedia/commons/thumb/f/fc/Flag_of_Mexico.svg/2560px-Flag_of_Mexico.svg.png&amp;precision=low&amp;num_clusters=8&amp;text=1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"purple"</v>
      </c>
      <c r="IW2" s="48" t="str">
        <f>IF(HX2&lt;&gt;"",CHAR(34)&amp;"white"&amp;CHAR(34),"")</f>
        <v>"white"</v>
      </c>
      <c r="IX2" s="48" t="str">
        <f>"{"&amp;CHAR(34)&amp;"url"&amp;CHAR(34)&amp;":"&amp;CHAR(34)&amp;IN2&amp;CHAR(34)&amp;","&amp;CHAR(34)&amp;"name"&amp;CHAR(34)&amp;":"&amp;CHAR(34)&amp;A2&amp;CHAR(34)&amp;"},"</f>
        <v>{"url":"http://mkweb.bcgsc.ca/color-summarizer/?url=https://upload.wikimedia.org/wikipedia/commons/thumb/f/fc/Flag_of_Mexico.svg/2560px-Flag_of_Mexico.svg.png&amp;precision=low&amp;num_clusters=8&amp;text=1","name":"Mexico"},</v>
      </c>
      <c r="IY2" s="48">
        <v>138</v>
      </c>
    </row>
    <row r="3" spans="1:259" s="48" customFormat="1" ht="38.4" customHeight="1" thickBot="1" x14ac:dyDescent="0.35">
      <c r="A3" s="79" t="s">
        <v>1178</v>
      </c>
      <c r="B3" s="40" t="e" vm="88">
        <v>#VALUE!</v>
      </c>
      <c r="C3" s="41">
        <v>2</v>
      </c>
      <c r="D3" s="42" t="s">
        <v>1179</v>
      </c>
      <c r="E3" s="43" t="s">
        <v>1180</v>
      </c>
      <c r="F3" s="44" t="s">
        <v>163</v>
      </c>
      <c r="G3" s="45">
        <f>COUNTIF($A$1:$A$8396,A3)</f>
        <v>1</v>
      </c>
      <c r="H3" s="46"/>
      <c r="I3" s="47" t="s">
        <v>1180</v>
      </c>
      <c r="J3" s="48" t="str">
        <f>""</f>
        <v/>
      </c>
      <c r="K3" s="49"/>
      <c r="L3" s="50"/>
      <c r="M3" s="50"/>
      <c r="N3" s="51" t="s">
        <v>231</v>
      </c>
      <c r="O3" s="52">
        <v>2017</v>
      </c>
      <c r="P3" s="53" t="s">
        <v>1181</v>
      </c>
      <c r="Q3" s="54">
        <v>3</v>
      </c>
      <c r="R3" s="55" t="s">
        <v>231</v>
      </c>
      <c r="S3" s="56">
        <v>0</v>
      </c>
      <c r="T3" s="57" t="s">
        <v>164</v>
      </c>
      <c r="U3" s="58" t="s">
        <v>164</v>
      </c>
      <c r="V3" s="58" t="s">
        <v>165</v>
      </c>
      <c r="W3" s="58" t="s">
        <v>165</v>
      </c>
      <c r="X3" s="58" t="s">
        <v>165</v>
      </c>
      <c r="Y3" s="58" t="s">
        <v>165</v>
      </c>
      <c r="Z3" s="58" t="s">
        <v>164</v>
      </c>
      <c r="AA3" s="58" t="s">
        <v>164</v>
      </c>
      <c r="AB3" s="58" t="s">
        <v>164</v>
      </c>
      <c r="AC3" s="58" t="s">
        <v>164</v>
      </c>
      <c r="AD3" s="58" t="s">
        <v>164</v>
      </c>
      <c r="AE3" s="58" t="s">
        <v>164</v>
      </c>
      <c r="AF3" s="59" t="s">
        <v>164</v>
      </c>
      <c r="AG3" s="59" t="s">
        <v>165</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0</v>
      </c>
      <c r="AU3" s="59" t="s">
        <v>207</v>
      </c>
      <c r="AV3" s="59" t="str">
        <f>IF(LEFT(A3,1)="[",LEFT(A3,5)&amp;AU3&amp;A3,"")</f>
        <v>[MEX]State[MEX] Baja California Sur</v>
      </c>
      <c r="AW3" s="59" t="str">
        <f>C3&amp;H3&amp;A3</f>
        <v>2[MEX] Baja California Sur</v>
      </c>
      <c r="AX3" s="61"/>
      <c r="AY3" s="61"/>
      <c r="AZ3" s="62" t="s">
        <v>167</v>
      </c>
      <c r="BA3" s="62" t="s">
        <v>167</v>
      </c>
      <c r="BB3" s="62"/>
      <c r="BC3" s="63"/>
      <c r="BD3" s="64" t="s">
        <v>159</v>
      </c>
      <c r="BE3" s="47"/>
      <c r="BF3" s="64" t="s">
        <v>167</v>
      </c>
      <c r="BG3" s="64" t="s">
        <v>167</v>
      </c>
      <c r="BH3" s="64" t="s">
        <v>167</v>
      </c>
      <c r="BI3" s="64"/>
      <c r="BJ3" s="64"/>
      <c r="BK3" s="47"/>
      <c r="BL3" s="64" t="s">
        <v>151</v>
      </c>
      <c r="BM3" s="64" t="s">
        <v>152</v>
      </c>
      <c r="BN3" s="64" t="s">
        <v>167</v>
      </c>
      <c r="BO3" s="64" t="s">
        <v>154</v>
      </c>
      <c r="BP3" s="64" t="s">
        <v>155</v>
      </c>
      <c r="BQ3" s="64" t="s">
        <v>167</v>
      </c>
      <c r="BR3" s="64" t="s">
        <v>167</v>
      </c>
      <c r="BS3" s="64" t="s">
        <v>167</v>
      </c>
      <c r="BT3" s="64" t="s">
        <v>159</v>
      </c>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"[MEX] Baja California Sur"</v>
      </c>
      <c r="CU3" s="70" t="str">
        <f>CHAR(34)&amp;"rgn_"&amp;R3&amp;CHAR(34)</f>
        <v>"rgn_North America"</v>
      </c>
      <c r="CV3" s="48" t="str">
        <f>CHAR(34)&amp;D3&amp;CHAR(34)</f>
        <v>"https://upload.wikimedia.org/wikipedia/commons/thumb/9/9c/Flag_of_Baja_California_Sur.svg/640px-Flag_of_Baja_California_Sur.svg.png"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V3" s="48" t="str">
        <f>IF(IA3&lt;&gt;"",(IF(IA3="y",CHAR(34)&amp;"largec"&amp;CHAR(34)&amp;",",CHAR(34)&amp;"smallc"&amp;CHAR(34)&amp;",")),"")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"State"</v>
      </c>
      <c r="GS3" s="48" t="str">
        <f>SUBSTITUTE("["&amp;_xlfn.CONCAT(CW3:GN3)&amp;"]",",]","]")</f>
        <v>["5+Colo","words2","words3","lets17","startB","year00","NoBand","Horizo","Vertic","Circle","Animal","Unequa","Center","NO_GRE","myrWHI","NoStar"]</v>
      </c>
      <c r="GT3" s="48" t="str">
        <f>IF(BL3&lt;&gt;"",CHAR(34)&amp;"cl_"&amp;BL3&amp;CHAR(34)&amp;",","")</f>
        <v>"cl_BLA",</v>
      </c>
      <c r="GU3" s="48" t="str">
        <f>IF(BM3&lt;&gt;"",CHAR(34)&amp;"cl_"&amp;BM3&amp;CHAR(34)&amp;",","")</f>
        <v>"cl_BLU",</v>
      </c>
      <c r="GV3" s="48" t="str">
        <f>IF(BN3&lt;&gt;"",CHAR(34)&amp;"cl_"&amp;BN3&amp;CHAR(34)&amp;",","")</f>
        <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{couname:"[MEX] Baja California Sur",year:"2017",region:"rgn_North America",Colors:["cl_BLA","cl_BLU","cl_RED","cl_YEL","cl_WHI"],Items:["5+Colo","words2","words3","lets17","startB","year00","NoBand","Horizo","Vertic","Circle","Animal","Unequa","Center","NO_GRE","myrWHI","NoStar"],Flag:"https://upload.wikimedia.org/wikipedia/commons/thumb/9/9c/Flag_of_Baja_California_Sur.svg/640px-Flag_of_Baja_California_Sur.svg.png",HDFlag:"https://en.m.wikipedia.org/wiki/Flag_of_Baja_California_Sur",type:"State", describe: "\nThe State Flag consists of a white rectangle with a ratio of four to seven between the width and length; in the center it bears the State Coat of arms, placed in such a way that it occupies three-quarters of the width.", isnew:".", links: "https://en.m.wikipedia.org/wiki/Flag_of_Baja_California_Sur"},</v>
      </c>
      <c r="HG3" s="73" t="str">
        <f>"{couname:"&amp;CT3&amp;(IF(HK3&lt;&gt;"",",subtype:"&amp;CHAR(34)&amp;HK3&amp;CHAR(34),""))&amp;",year:"&amp;HJ3&amp;",region:"&amp;CU3&amp;",Colors:"&amp;HC3&amp;",Items:"&amp;GS3&amp;",Flag:"&amp;CV3&amp;",HDFlag:"&amp;CHAR(34)&amp;E3&amp;CHAR(34)&amp;",type:"&amp;GP3&amp;", describe: "&amp;HI3&amp;", links: "&amp;HL3&amp;"},"</f>
        <v>{couname:"[MEX] Baja California Sur",year:"2017",region:"rgn_North America",Colors:["cl_BLA","cl_BLU","cl_RED","cl_YEL","cl_WHI"],Items:["5+Colo","words2","words3","lets17","startB","year00","NoBand","Horizo","Vertic","Circle","Animal","Unequa","Center","NO_GRE","myrWHI","NoStar"],Flag:"https://upload.wikimedia.org/wikipedia/commons/thumb/9/9c/Flag_of_Baja_California_Sur.svg/640px-Flag_of_Baja_California_Sur.svg.png",HDFlag:"https://en.m.wikipedia.org/wiki/Flag_of_Baja_California_Sur",type:"State", describe: "\nThe State Flag consists of a white rectangle with a ratio of four to seven between the width and length; in the center it bears the State Coat of arms, placed in such a way that it occupies three-quarters of the width.", links: "https://en.m.wikipedia.org/wiki/Flag_of_Baja_California_Sur"},</v>
      </c>
      <c r="HH3" s="48" t="str">
        <f>IF(P3&lt;&gt;"",CHAR(34)&amp;"\n"&amp;P3&amp;CHAR(34),CHAR(34)&amp;CHAR(34))</f>
        <v>"\nThe State Flag consists of a white rectangle with a ratio of four to seven between the width and length; in the center it bears the State Coat of arms, placed in such a way that it occupies three-quarters of the width."</v>
      </c>
      <c r="HI3" s="48" t="str">
        <f>IF(J3=0,CHAR(34)&amp;CHAR(34),HH3)</f>
        <v>"\nThe State Flag consists of a white rectangle with a ratio of four to seven between the width and length; in the center it bears the State Coat of arms, placed in such a way that it occupies three-quarters of the width."</v>
      </c>
      <c r="HJ3" s="48" t="str">
        <f>CHAR(34)&amp;O3&amp;CHAR(34)</f>
        <v>"2017"</v>
      </c>
      <c r="HL3" s="48" t="str">
        <f>CHAR(34)&amp;I3&amp;CHAR(34)</f>
        <v>"https://en.m.wikipedia.org/wiki/Flag_of_Baja_California_Sur"</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{"couname":"[MEX] Baja California Sur","year":"2017","region":"rgn_North America","Colors":["cl_BLA","cl_BLU","cl_RED","cl_YEL","cl_WHI"],"Items":["5+Colo","words2","words3","lets17","startB","year00","NoBand","Horizo","Vertic","Circle","Animal","Unequa","Center","NO_GRE","myrWHI","NoStar"],"Flag":"https://upload.wikimedia.org/wikipedia/commons/thumb/9/9c/Flag_of_Baja_California_Sur.svg/640px-Flag_of_Baja_California_Sur.svg.png","HDFlag":"https://en.m.wikipedia.org/wiki/Flag_of_Baja_California_Sur","type":"State", "describe": "\nThe State Flag consists of a white rectangle with a ratio of four to seven between the width and length; in the center it bears the State Coat of arms, placed in such a way that it occupies three-quarters of the width.", "isnew": ".", "links": "https://en.m.wikipedia.org/wiki/Flag_of_Baja_California_Sur"},</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{"couname":"[MEX] Baja California Sur","year":"2017","region":"rgn_North America","Colors":["cl_BLA","cl_BLU","cl_RED","cl_YEL","cl_WHI"],"Items":["5+Colo","words2","words3","lets17","startB","year00","NoBand","Horizo","Vertic","Circle","Animal","Unequa","Center","NO_GRE","myrWHI","NoStar"],"Flag":"https://upload.wikimedia.org/wikipedia/commons/thumb/9/9c/Flag_of_Baja_California_Sur.svg/640px-Flag_of_Baja_California_Sur.svg.png","HDFlag":"https://en.m.wikipedia.org/wiki/Flag_of_Baja_California_Sur","type":"State", "describe": "\nThe State Flag consists of a white rectangle with a ratio of four to seven between the width and length; in the center it bears the State Coat of arms, placed in such a way that it occupies three-quarters of the width.", "isnew": ".", "links": "https://en.m.wikipedia.org/wiki/Flag_of_Baja_California_Sur"},</v>
      </c>
      <c r="HO3" s="75">
        <v>45583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COUNTIF(IC3:IK3,"&gt;0")-CG3</f>
        <v>-5</v>
      </c>
      <c r="IN3" s="78" t="str">
        <f>"http://mkweb.bcgsc.ca/color-summarizer/?url="&amp;D3&amp;"&amp;precision=low&amp;num_clusters="&amp;CG3&amp;"&amp;text=1"</f>
        <v>http://mkweb.bcgsc.ca/color-summarizer/?url=https://upload.wikimedia.org/wikipedia/commons/thumb/9/9c/Flag_of_Baja_California_Sur.svg/640px-Flag_of_Baja_California_Sur.svg.png&amp;precision=low&amp;num_clusters=5&amp;text=1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{"url":"http://mkweb.bcgsc.ca/color-summarizer/?url=https://upload.wikimedia.org/wikipedia/commons/thumb/9/9c/Flag_of_Baja_California_Sur.svg/640px-Flag_of_Baja_California_Sur.svg.png&amp;precision=low&amp;num_clusters=5&amp;text=1","name":"[MEX] Baja California Sur"},</v>
      </c>
      <c r="IY3" s="48">
        <v>631</v>
      </c>
    </row>
    <row r="4" spans="1:259" s="48" customFormat="1" ht="38.4" customHeight="1" thickBot="1" x14ac:dyDescent="0.35">
      <c r="A4" s="79" t="s">
        <v>1187</v>
      </c>
      <c r="B4" s="40" t="e" vm="89">
        <v>#VALUE!</v>
      </c>
      <c r="C4" s="41">
        <v>2</v>
      </c>
      <c r="D4" s="42" t="s">
        <v>1188</v>
      </c>
      <c r="E4" s="43" t="s">
        <v>1189</v>
      </c>
      <c r="F4" s="44" t="s">
        <v>163</v>
      </c>
      <c r="G4" s="45">
        <f>COUNTIF($A$1:$A$8396,A4)</f>
        <v>1</v>
      </c>
      <c r="H4" s="46"/>
      <c r="I4" s="47" t="s">
        <v>1190</v>
      </c>
      <c r="J4" s="48" t="str">
        <f>""</f>
        <v/>
      </c>
      <c r="K4" s="49"/>
      <c r="L4" s="50"/>
      <c r="M4" s="50"/>
      <c r="N4" s="51" t="s">
        <v>231</v>
      </c>
      <c r="O4" s="52">
        <v>2014</v>
      </c>
      <c r="P4" s="53" t="s">
        <v>1191</v>
      </c>
      <c r="Q4" s="54">
        <v>1</v>
      </c>
      <c r="R4" s="55" t="s">
        <v>231</v>
      </c>
      <c r="S4" s="56">
        <v>0</v>
      </c>
      <c r="T4" s="57" t="s">
        <v>164</v>
      </c>
      <c r="U4" s="58" t="s">
        <v>165</v>
      </c>
      <c r="V4" s="58" t="s">
        <v>164</v>
      </c>
      <c r="W4" s="58" t="s">
        <v>165</v>
      </c>
      <c r="X4" s="58" t="s">
        <v>165</v>
      </c>
      <c r="Y4" s="58" t="s">
        <v>165</v>
      </c>
      <c r="Z4" s="58" t="s">
        <v>165</v>
      </c>
      <c r="AA4" s="58" t="s">
        <v>165</v>
      </c>
      <c r="AB4" s="58" t="s">
        <v>164</v>
      </c>
      <c r="AC4" s="58" t="s">
        <v>164</v>
      </c>
      <c r="AD4" s="58" t="s">
        <v>164</v>
      </c>
      <c r="AE4" s="58" t="s">
        <v>164</v>
      </c>
      <c r="AF4" s="59" t="s">
        <v>164</v>
      </c>
      <c r="AG4" s="59" t="s">
        <v>165</v>
      </c>
      <c r="AH4" s="59" t="s">
        <v>165</v>
      </c>
      <c r="AI4" s="59" t="s">
        <v>164</v>
      </c>
      <c r="AJ4" s="59" t="s">
        <v>164</v>
      </c>
      <c r="AK4" s="59" t="s">
        <v>164</v>
      </c>
      <c r="AL4" s="59" t="s">
        <v>164</v>
      </c>
      <c r="AM4" s="59" t="s">
        <v>165</v>
      </c>
      <c r="AN4" s="59" t="s">
        <v>164</v>
      </c>
      <c r="AO4" s="59" t="s">
        <v>164</v>
      </c>
      <c r="AP4" s="59" t="s">
        <v>164</v>
      </c>
      <c r="AQ4" s="59" t="s">
        <v>165</v>
      </c>
      <c r="AR4" s="59" t="s">
        <v>164</v>
      </c>
      <c r="AS4" s="59" t="s">
        <v>164</v>
      </c>
      <c r="AT4" s="60">
        <v>0</v>
      </c>
      <c r="AU4" s="59" t="s">
        <v>207</v>
      </c>
      <c r="AV4" s="59" t="str">
        <f>IF(LEFT(A4,1)="[",LEFT(A4,5)&amp;AU4&amp;A4,"")</f>
        <v>[MEX]State[MEX] Durango</v>
      </c>
      <c r="AW4" s="59" t="str">
        <f>C4&amp;H4&amp;A4</f>
        <v>2[MEX] Durango</v>
      </c>
      <c r="AX4" s="61"/>
      <c r="AY4" s="61"/>
      <c r="AZ4" s="62" t="s">
        <v>167</v>
      </c>
      <c r="BA4" s="62"/>
      <c r="BB4" s="62"/>
      <c r="BC4" s="63"/>
      <c r="BD4" s="64" t="s">
        <v>159</v>
      </c>
      <c r="BE4" s="47"/>
      <c r="BF4" s="64" t="s">
        <v>167</v>
      </c>
      <c r="BG4" s="64" t="s">
        <v>167</v>
      </c>
      <c r="BH4" s="64" t="s">
        <v>167</v>
      </c>
      <c r="BI4" s="64"/>
      <c r="BJ4" s="64"/>
      <c r="BK4" s="47"/>
      <c r="BL4" s="64" t="s">
        <v>151</v>
      </c>
      <c r="BM4" s="64" t="s">
        <v>152</v>
      </c>
      <c r="BN4" s="64" t="s">
        <v>153</v>
      </c>
      <c r="BO4" s="64" t="s">
        <v>154</v>
      </c>
      <c r="BP4" s="64" t="s">
        <v>155</v>
      </c>
      <c r="BQ4" s="64" t="s">
        <v>167</v>
      </c>
      <c r="BR4" s="64" t="s">
        <v>157</v>
      </c>
      <c r="BS4" s="64" t="s">
        <v>167</v>
      </c>
      <c r="BT4" s="64" t="s">
        <v>159</v>
      </c>
      <c r="BU4" s="65"/>
      <c r="BV4" s="66"/>
      <c r="BW4" s="66">
        <v>0</v>
      </c>
      <c r="BX4" s="47"/>
      <c r="CB4" s="6"/>
      <c r="CC4" s="6"/>
      <c r="CD4" s="67">
        <v>0</v>
      </c>
      <c r="CE4" s="67">
        <v>0</v>
      </c>
      <c r="CF4" s="67" t="e">
        <v>#REF!</v>
      </c>
      <c r="CG4" s="68" cm="1">
        <f t="array" ref="CG4">SUMPRODUCT(--(LEN(TRIM(BL4:BT4))&gt;0))</f>
        <v>7</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"[MEX] Durango"</v>
      </c>
      <c r="CU4" s="70" t="str">
        <f>CHAR(34)&amp;"rgn_"&amp;R4&amp;CHAR(34)</f>
        <v>"rgn_North America"</v>
      </c>
      <c r="CV4" s="48" t="str">
        <f>CHAR(34)&amp;D4&amp;CHAR(34)</f>
        <v>"https://upload.wikimedia.org/wikipedia/commons/thumb/7/70/Flag_of_Durango.svg/640px-Flag_of_Durango.svg.png"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
      </c>
      <c r="DB4" s="48" t="str">
        <f>IF(Q4&gt;2,CHAR(34)&amp;"words3"&amp;CHAR(34)&amp;",","")</f>
        <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"lets07",</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"startD",</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"year00",</v>
      </c>
      <c r="DQ4" s="6" t="str">
        <f>IF(CC4="y",CHAR(34)&amp;"soviet"&amp;CHAR(34)&amp;",","")</f>
        <v/>
      </c>
      <c r="DR4" s="6" t="str">
        <f>IF(BY4="y",CHAR(34)&amp;"dgband"&amp;CHAR(34)&amp;",","")</f>
        <v/>
      </c>
      <c r="DS4" s="6" t="str">
        <f>IF(W4="y",IF(AND(V4="n",BY4&lt;&gt;"y"),CHAR(34)&amp;"allver"&amp;CHAR(34)&amp;",",""),"")</f>
        <v>"allver",</v>
      </c>
      <c r="DT4" s="6" t="str">
        <f>IF(V4="y",IF(AND(W4="n",BY4&lt;&gt;"y"),CHAR(34)&amp;"allhor"&amp;CHAR(34)&amp;",",""),"")</f>
        <v/>
      </c>
      <c r="DU4" s="6" t="str">
        <f>IF(BY4="y",IF(AND(W4="n",V4="n"),CHAR(34)&amp;"alldia"&amp;CHAR(34)&amp;",",""),"")</f>
        <v/>
      </c>
      <c r="DV4" s="48" t="str">
        <f>IF(IA4&lt;&gt;"",(IF(IA4="y",CHAR(34)&amp;"largec"&amp;CHAR(34)&amp;",",CHAR(34)&amp;"smallc"&amp;CHAR(34)&amp;",")),"")</f>
        <v>"smallc",</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"Crosse",</v>
      </c>
      <c r="EC4" s="48" t="str">
        <f>IF(V4="y",CHAR(34)&amp;V$1&amp;CHAR(34)&amp;",","")</f>
        <v/>
      </c>
      <c r="ED4" s="48" t="str">
        <f>IF(W4="y",CHAR(34)&amp;W$1&amp;CHAR(34)&amp;",","")</f>
        <v>"Vertic",</v>
      </c>
      <c r="EE4" s="48" t="str">
        <f>IF(X4="y",CHAR(34)&amp;X$1&amp;CHAR(34)&amp;",","")</f>
        <v>"Circle",</v>
      </c>
      <c r="EF4" s="48" t="str">
        <f>IF(AND(Y4&lt;&gt;"n",Y4&lt;&gt;""),CHAR(34)&amp;Y$1&amp;CHAR(34)&amp;",","")</f>
        <v>"Animal",</v>
      </c>
      <c r="EG4" s="48" t="str">
        <f>IF(Z4="y",CHAR(34)&amp;Z$1&amp;CHAR(34)&amp;",","")</f>
        <v>"Bird",</v>
      </c>
      <c r="EH4" s="48" t="str">
        <f>IF(AA4="y",CHAR(34)&amp;AA$1&amp;CHAR(34)&amp;",","")</f>
        <v>"Plants",</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"Unequa",</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"Geogrh",</v>
      </c>
      <c r="EU4" s="48" t="str">
        <f>IF(AN4="y",CHAR(34)&amp;AN$1&amp;CHAR(34)&amp;",","")</f>
        <v/>
      </c>
      <c r="EV4" s="48" t="str">
        <f>IF(AO4="y",CHAR(34)&amp;AO$1&amp;CHAR(34)&amp;",","")</f>
        <v/>
      </c>
      <c r="EW4" s="48" t="str">
        <f>IF(AP4="y",CHAR(34)&amp;AP$1&amp;CHAR(34)&amp;",","")</f>
        <v/>
      </c>
      <c r="EX4" s="48" t="str">
        <f>IF(AQ4="y",CHAR(34)&amp;AQ$1&amp;CHAR(34)&amp;",","")</f>
        <v>"Crowns",</v>
      </c>
      <c r="EY4" s="48" t="str">
        <f>IF(AR4="y",CHAR(34)&amp;AR$1&amp;CHAR(34)&amp;",","")</f>
        <v/>
      </c>
      <c r="EZ4" s="48" t="str">
        <f>IF(AS4="y",CHAR(34)&amp;AS$1&amp;CHAR(34)&amp;",","")</f>
        <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"myrWHI",</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"State"</v>
      </c>
      <c r="GS4" s="48" t="str">
        <f>SUBSTITUTE("["&amp;_xlfn.CONCAT(CW4:GN4)&amp;"]",",]","]")</f>
        <v>["5+Colo","lets07","startD","year00","allver","smallc","NoBand","Crosse","Vertic","Circle","Animal","Bird","Plants","Unequa","Center","Geogrh","Crowns","myrWHI","NoStar"]</v>
      </c>
      <c r="GT4" s="48" t="str">
        <f>IF(BL4&lt;&gt;"",CHAR(34)&amp;"cl_"&amp;BL4&amp;CHAR(34)&amp;",","")</f>
        <v>"cl_BLA",</v>
      </c>
      <c r="GU4" s="48" t="str">
        <f>IF(BM4&lt;&gt;"",CHAR(34)&amp;"cl_"&amp;BM4&amp;CHAR(34)&amp;",","")</f>
        <v>"cl_BLU",</v>
      </c>
      <c r="GV4" s="48" t="str">
        <f>IF(BN4&lt;&gt;"",CHAR(34)&amp;"cl_"&amp;BN4&amp;CHAR(34)&amp;",","")</f>
        <v>"cl_GRE",</v>
      </c>
      <c r="GW4" s="48" t="str">
        <f>IF(BO4&lt;&gt;"",CHAR(34)&amp;"cl_"&amp;BO4&amp;CHAR(34)&amp;",","")</f>
        <v>"cl_RED",</v>
      </c>
      <c r="GX4" s="48" t="str">
        <f>IF(BP4&lt;&gt;"",CHAR(34)&amp;"cl_"&amp;BP4&amp;CHAR(34)&amp;",","")</f>
        <v>"cl_YEL",</v>
      </c>
      <c r="GY4" s="48" t="str">
        <f>IF(BQ4&lt;&gt;"",CHAR(34)&amp;"cl_"&amp;BQ4&amp;CHAR(34)&amp;",","")</f>
        <v/>
      </c>
      <c r="GZ4" s="48" t="str">
        <f>IF(BR4&lt;&gt;"",CHAR(34)&amp;"cl_"&amp;BR4&amp;CHAR(34)&amp;",","")</f>
        <v>"cl_BRO",</v>
      </c>
      <c r="HA4" s="48" t="str">
        <f>IF(BS4&lt;&gt;"",CHAR(34)&amp;"cl_"&amp;BS4&amp;CHAR(34)&amp;",","")</f>
        <v/>
      </c>
      <c r="HB4" s="48" t="str">
        <f>IF(BT4&lt;&gt;"",CHAR(34)&amp;"cl_"&amp;BT4&amp;CHAR(34)&amp;",","")</f>
        <v>"cl_WHI",</v>
      </c>
      <c r="HC4" s="48" t="str">
        <f>SUBSTITUTE("["&amp;_xlfn.CONCAT(GT4:HB4)&amp;"]",",]","]")</f>
        <v>["cl_BLA","cl_BLU","cl_GRE","cl_RED","cl_YEL","cl_BRO","cl_WHI"]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{couname:"[MEX] Durango",year:"2014",region:"rgn_North America",Colors:["cl_BLA","cl_BLU","cl_GRE","cl_RED","cl_YEL","cl_BRO","cl_WHI"],Items:["5+Colo","lets07","startD","year00","allver","smallc","NoBand","Crosse","Vertic","Circle","Animal","Bird","Plants","Unequa","Center","Geogrh","Crowns","myrWHI","NoStar"],Flag:"https://upload.wikimedia.org/wikipedia/commons/thumb/7/70/Flag_of_Durango.svg/640px-Flag_of_Durango.svg.png",HDFlag:"https://upload.wikimedia.org/wikipedia/commons/thumb/7/70/Flag_of_Durango.svg/2560px-Flag_of_Durango.svg.png",type:"State", describe: "\nThe Durango coat of arms on a white field.", isnew:".", links: "https://en.m.wikipedia.org/wiki/Durango"},</v>
      </c>
      <c r="HG4" s="73" t="str">
        <f>"{couname:"&amp;CT4&amp;(IF(HK4&lt;&gt;"",",subtype:"&amp;CHAR(34)&amp;HK4&amp;CHAR(34),""))&amp;",year:"&amp;HJ4&amp;",region:"&amp;CU4&amp;",Colors:"&amp;HC4&amp;",Items:"&amp;GS4&amp;",Flag:"&amp;CV4&amp;",HDFlag:"&amp;CHAR(34)&amp;E4&amp;CHAR(34)&amp;",type:"&amp;GP4&amp;", describe: "&amp;HI4&amp;", links: "&amp;HL4&amp;"},"</f>
        <v>{couname:"[MEX] Durango",year:"2014",region:"rgn_North America",Colors:["cl_BLA","cl_BLU","cl_GRE","cl_RED","cl_YEL","cl_BRO","cl_WHI"],Items:["5+Colo","lets07","startD","year00","allver","smallc","NoBand","Crosse","Vertic","Circle","Animal","Bird","Plants","Unequa","Center","Geogrh","Crowns","myrWHI","NoStar"],Flag:"https://upload.wikimedia.org/wikipedia/commons/thumb/7/70/Flag_of_Durango.svg/640px-Flag_of_Durango.svg.png",HDFlag:"https://upload.wikimedia.org/wikipedia/commons/thumb/7/70/Flag_of_Durango.svg/2560px-Flag_of_Durango.svg.png",type:"State", describe: "\nThe Durango coat of arms on a white field.", links: "https://en.m.wikipedia.org/wiki/Durango"},</v>
      </c>
      <c r="HH4" s="48" t="str">
        <f>IF(P4&lt;&gt;"",CHAR(34)&amp;"\n"&amp;P4&amp;CHAR(34),CHAR(34)&amp;CHAR(34))</f>
        <v>"\nThe Durango coat of arms on a white field."</v>
      </c>
      <c r="HI4" s="48" t="str">
        <f>IF(J4=0,CHAR(34)&amp;CHAR(34),HH4)</f>
        <v>"\nThe Durango coat of arms on a white field."</v>
      </c>
      <c r="HJ4" s="48" t="str">
        <f>CHAR(34)&amp;O4&amp;CHAR(34)</f>
        <v>"2014"</v>
      </c>
      <c r="HL4" s="48" t="str">
        <f>CHAR(34)&amp;I4&amp;CHAR(34)</f>
        <v>"https://en.m.wikipedia.org/wiki/Durango"</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{"couname":"[MEX] Durango","year":"2014","region":"rgn_North America","Colors":["cl_BLA","cl_BLU","cl_GRE","cl_RED","cl_YEL","cl_BRO","cl_WHI"],"Items":["5+Colo","lets07","startD","year00","allver","smallc","NoBand","Crosse","Vertic","Circle","Animal","Bird","Plants","Unequa","Center","Geogrh","Crowns","myrWHI","NoStar"],"Flag":"https://upload.wikimedia.org/wikipedia/commons/thumb/7/70/Flag_of_Durango.svg/640px-Flag_of_Durango.svg.png","HDFlag":"https://upload.wikimedia.org/wikipedia/commons/thumb/7/70/Flag_of_Durango.svg/2560px-Flag_of_Durango.svg.png","type":"State", "describe": "\nThe Durango coat of arms on a white field.", "isnew": ".", "links": "https://en.m.wikipedia.org/wiki/Durango"},</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{"couname":"[MEX] Durango","year":"2014","region":"rgn_North America","Colors":["cl_BLA","cl_BLU","cl_GRE","cl_RED","cl_YEL","cl_BRO","cl_WHI"],"Items":["5+Colo","lets07","startD","year00","allver","smallc","NoBand","Crosse","Vertic","Circle","Animal","Bird","Plants","Unequa","Center","Geogrh","Crowns","myrWHI","NoStar"],"Flag":"https://upload.wikimedia.org/wikipedia/commons/thumb/7/70/Flag_of_Durango.svg/640px-Flag_of_Durango.svg.png","HDFlag":"https://upload.wikimedia.org/wikipedia/commons/thumb/7/70/Flag_of_Durango.svg/2560px-Flag_of_Durango.svg.png","type":"State", "describe": "\nThe Durango coat of arms on a white field.", "isnew": ".", "links": "https://en.m.wikipedia.org/wiki/Durango"},</v>
      </c>
      <c r="HO4" s="75">
        <v>45583</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t="s">
        <v>164</v>
      </c>
      <c r="IB4" s="6"/>
      <c r="IC4" s="77"/>
      <c r="ID4" s="77"/>
      <c r="IE4" s="77"/>
      <c r="IF4" s="77"/>
      <c r="IG4" s="77"/>
      <c r="IH4" s="77"/>
      <c r="II4" s="77"/>
      <c r="IJ4" s="77"/>
      <c r="IK4" s="77"/>
      <c r="IL4" s="48">
        <f>SUM(IC4:IK4)</f>
        <v>0</v>
      </c>
      <c r="IM4" s="45">
        <f>COUNTIF(IC4:IK4,"&gt;0")-CG4</f>
        <v>-7</v>
      </c>
      <c r="IN4" s="78" t="str">
        <f>"http://mkweb.bcgsc.ca/color-summarizer/?url="&amp;D4&amp;"&amp;precision=low&amp;num_clusters="&amp;CG4&amp;"&amp;text=1"</f>
        <v>http://mkweb.bcgsc.ca/color-summarizer/?url=https://upload.wikimedia.org/wikipedia/commons/thumb/7/70/Flag_of_Durango.svg/640px-Flag_of_Durango.svg.png&amp;precision=low&amp;num_clusters=7&amp;text=1</v>
      </c>
      <c r="IO4" s="48" t="str">
        <f>IF(HP4&lt;&gt;"",CHAR(34)&amp;"black"&amp;CHAR(34),"")</f>
        <v>"black"</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"brown"</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{"url":"http://mkweb.bcgsc.ca/color-summarizer/?url=https://upload.wikimedia.org/wikipedia/commons/thumb/7/70/Flag_of_Durango.svg/640px-Flag_of_Durango.svg.png&amp;precision=low&amp;num_clusters=7&amp;text=1","name":"[MEX] Durango"},</v>
      </c>
      <c r="IY4" s="48">
        <v>632</v>
      </c>
    </row>
    <row r="5" spans="1:259" s="48" customFormat="1" ht="38.4" customHeight="1" thickBot="1" x14ac:dyDescent="0.35">
      <c r="A5" s="79" t="s">
        <v>1192</v>
      </c>
      <c r="B5" s="40" t="e" vm="90">
        <v>#VALUE!</v>
      </c>
      <c r="C5" s="41">
        <v>2</v>
      </c>
      <c r="D5" s="42" t="s">
        <v>1193</v>
      </c>
      <c r="E5" s="43" t="s">
        <v>1194</v>
      </c>
      <c r="F5" s="44" t="s">
        <v>163</v>
      </c>
      <c r="G5" s="45">
        <f>COUNTIF($A$1:$A$8396,A5)</f>
        <v>1</v>
      </c>
      <c r="H5" s="46"/>
      <c r="I5" s="47" t="s">
        <v>1195</v>
      </c>
      <c r="J5" s="48" t="str">
        <f>""</f>
        <v/>
      </c>
      <c r="K5" s="49"/>
      <c r="L5" s="50"/>
      <c r="M5" s="50"/>
      <c r="N5" s="51" t="s">
        <v>231</v>
      </c>
      <c r="O5" s="52">
        <v>2023</v>
      </c>
      <c r="P5" s="53" t="s">
        <v>1196</v>
      </c>
      <c r="Q5" s="54">
        <v>1</v>
      </c>
      <c r="R5" s="55" t="s">
        <v>231</v>
      </c>
      <c r="S5" s="56">
        <v>0</v>
      </c>
      <c r="T5" s="57" t="s">
        <v>164</v>
      </c>
      <c r="U5" s="58" t="s">
        <v>165</v>
      </c>
      <c r="V5" s="58" t="s">
        <v>165</v>
      </c>
      <c r="W5" s="58" t="s">
        <v>165</v>
      </c>
      <c r="X5" s="58" t="s">
        <v>165</v>
      </c>
      <c r="Y5" s="58" t="s">
        <v>164</v>
      </c>
      <c r="Z5" s="58" t="s">
        <v>165</v>
      </c>
      <c r="AA5" s="58" t="s">
        <v>165</v>
      </c>
      <c r="AB5" s="58" t="s">
        <v>164</v>
      </c>
      <c r="AC5" s="58" t="s">
        <v>164</v>
      </c>
      <c r="AD5" s="58" t="s">
        <v>164</v>
      </c>
      <c r="AE5" s="58" t="s">
        <v>164</v>
      </c>
      <c r="AF5" s="59" t="s">
        <v>164</v>
      </c>
      <c r="AG5" s="59" t="s">
        <v>165</v>
      </c>
      <c r="AH5" s="59" t="s">
        <v>165</v>
      </c>
      <c r="AI5" s="59" t="s">
        <v>164</v>
      </c>
      <c r="AJ5" s="59" t="s">
        <v>164</v>
      </c>
      <c r="AK5" s="59" t="s">
        <v>164</v>
      </c>
      <c r="AL5" s="59" t="s">
        <v>164</v>
      </c>
      <c r="AM5" s="59" t="s">
        <v>164</v>
      </c>
      <c r="AN5" s="59" t="s">
        <v>165</v>
      </c>
      <c r="AO5" s="59" t="s">
        <v>164</v>
      </c>
      <c r="AP5" s="59" t="s">
        <v>164</v>
      </c>
      <c r="AQ5" s="59" t="s">
        <v>165</v>
      </c>
      <c r="AR5" s="59" t="s">
        <v>164</v>
      </c>
      <c r="AS5" s="59" t="s">
        <v>164</v>
      </c>
      <c r="AT5" s="60">
        <v>0</v>
      </c>
      <c r="AU5" s="59" t="s">
        <v>207</v>
      </c>
      <c r="AV5" s="59" t="str">
        <f>IF(LEFT(A5,1)="[",LEFT(A5,5)&amp;AU5&amp;A5,"")</f>
        <v>[MEX]State[MEX] Guanajuato</v>
      </c>
      <c r="AW5" s="59" t="str">
        <f>C5&amp;H5&amp;A5</f>
        <v>2[MEX] Guanajuato</v>
      </c>
      <c r="AX5" s="61"/>
      <c r="AY5" s="61"/>
      <c r="AZ5" s="62" t="s">
        <v>167</v>
      </c>
      <c r="BA5" s="62"/>
      <c r="BB5" s="62"/>
      <c r="BC5" s="63"/>
      <c r="BD5" s="64" t="s">
        <v>159</v>
      </c>
      <c r="BE5" s="47"/>
      <c r="BF5" s="64" t="s">
        <v>167</v>
      </c>
      <c r="BG5" s="64" t="s">
        <v>167</v>
      </c>
      <c r="BH5" s="64" t="s">
        <v>167</v>
      </c>
      <c r="BI5" s="64"/>
      <c r="BJ5" s="64"/>
      <c r="BK5" s="47"/>
      <c r="BL5" s="64" t="s">
        <v>151</v>
      </c>
      <c r="BM5" s="64" t="s">
        <v>152</v>
      </c>
      <c r="BN5" s="64" t="s">
        <v>153</v>
      </c>
      <c r="BO5" s="64" t="s">
        <v>154</v>
      </c>
      <c r="BP5" s="64" t="s">
        <v>155</v>
      </c>
      <c r="BQ5" s="64" t="s">
        <v>167</v>
      </c>
      <c r="BR5" s="64" t="s">
        <v>167</v>
      </c>
      <c r="BS5" s="64" t="s">
        <v>167</v>
      </c>
      <c r="BT5" s="64" t="s">
        <v>159</v>
      </c>
      <c r="BU5" s="65"/>
      <c r="BV5" s="66"/>
      <c r="BW5" s="66">
        <v>0</v>
      </c>
      <c r="BX5" s="47"/>
      <c r="CB5" s="6"/>
      <c r="CC5" s="6"/>
      <c r="CD5" s="67">
        <v>0</v>
      </c>
      <c r="CE5" s="67">
        <v>0</v>
      </c>
      <c r="CF5" s="67" t="e">
        <v>#REF!</v>
      </c>
      <c r="CG5" s="68" cm="1">
        <f t="array" ref="CG5">SUMPRODUCT(--(LEN(TRIM(BL5:BT5))&gt;0))</f>
        <v>6</v>
      </c>
      <c r="CH5" s="59" t="str">
        <f>IF(CG5=2,"y","n")</f>
        <v>n</v>
      </c>
      <c r="CI5" s="59" t="str">
        <f>IF(CG5=3,"y","n")</f>
        <v>n</v>
      </c>
      <c r="CJ5" s="59" t="str">
        <f>IF(CG5=4,"y","n")</f>
        <v>n</v>
      </c>
      <c r="CK5" s="59" t="str">
        <f>IF(CG5&gt;4,"y","n")</f>
        <v>y</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"[MEX] Guanajuato"</v>
      </c>
      <c r="CU5" s="70" t="str">
        <f>CHAR(34)&amp;"rgn_"&amp;R5&amp;CHAR(34)</f>
        <v>"rgn_North America"</v>
      </c>
      <c r="CV5" s="48" t="str">
        <f>CHAR(34)&amp;D5&amp;CHAR(34)</f>
        <v>"https://upload.wikimedia.org/wikipedia/commons/thumb/e/e0/Flag_of_Guanajuato.svg/640px-Flag_of_Guanajuato.svg.png"</v>
      </c>
      <c r="CW5" s="48" t="str">
        <f>IF(CH5="y",CHAR(34)&amp;CH$1&amp;CHAR(34)&amp;",","")</f>
        <v/>
      </c>
      <c r="CX5" s="48" t="str">
        <f>IF(CI5="y",CHAR(34)&amp;CI$1&amp;CHAR(34)&amp;",","")</f>
        <v/>
      </c>
      <c r="CY5" s="48" t="str">
        <f>IF(CJ5="y",CHAR(34)&amp;CJ$1&amp;CHAR(34)&amp;",","")</f>
        <v/>
      </c>
      <c r="CZ5" s="48" t="str">
        <f>IF(CK5="y",CHAR(34)&amp;CK$1&amp;CHAR(34)&amp;",","")</f>
        <v>"5+Colo",</v>
      </c>
      <c r="DA5" s="48" t="str">
        <f>IF(Q5&gt;1,CHAR(34)&amp;"words2"&amp;CHAR(34)&amp;",","")</f>
        <v/>
      </c>
      <c r="DB5" s="48" t="str">
        <f>IF(Q5&gt;2,CHAR(34)&amp;"words3"&amp;CHAR(34)&amp;",","")</f>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"lets10",</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"startG",</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"year00",</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V5" s="48" t="str">
        <f>IF(IA5&lt;&gt;"",(IF(IA5="y",CHAR(34)&amp;"largec"&amp;CHAR(34)&amp;",",CHAR(34)&amp;"smallc"&amp;CHAR(34)&amp;",")),"")</f>
        <v>"smallc",</v>
      </c>
      <c r="DW5" s="48" t="str">
        <f>IF(CL5="y",CHAR(34)&amp;CL$1&amp;CHAR(34)&amp;",","")</f>
        <v>"NoBand",</v>
      </c>
      <c r="DX5" s="48" t="str">
        <f>IF(CM5="y",CHAR(34)&amp;CM$1&amp;CHAR(34)&amp;",","")</f>
        <v/>
      </c>
      <c r="DY5" s="48" t="str">
        <f>IF(CN5="y",CHAR(34)&amp;CN$1&amp;CHAR(34)&amp;",","")</f>
        <v/>
      </c>
      <c r="DZ5" s="48" t="str">
        <f>IF(CO5="y",CHAR(34)&amp;CO$1&amp;CHAR(34)&amp;",","")</f>
        <v/>
      </c>
      <c r="EA5" s="48" t="str">
        <f>IF(T5="y",CHAR(34)&amp;T$1&amp;CHAR(34)&amp;",","")</f>
        <v/>
      </c>
      <c r="EB5" s="48" t="str">
        <f>IF(U5="y",CHAR(34)&amp;U$1&amp;CHAR(34)&amp;",","")</f>
        <v>"Crosse",</v>
      </c>
      <c r="EC5" s="48" t="str">
        <f>IF(V5="y",CHAR(34)&amp;V$1&amp;CHAR(34)&amp;",","")</f>
        <v>"Horizo",</v>
      </c>
      <c r="ED5" s="48" t="str">
        <f>IF(W5="y",CHAR(34)&amp;W$1&amp;CHAR(34)&amp;",","")</f>
        <v>"Vertic",</v>
      </c>
      <c r="EE5" s="48" t="str">
        <f>IF(X5="y",CHAR(34)&amp;X$1&amp;CHAR(34)&amp;",","")</f>
        <v>"Circle",</v>
      </c>
      <c r="EF5" s="48" t="str">
        <f>IF(AND(Y5&lt;&gt;"n",Y5&lt;&gt;""),CHAR(34)&amp;Y$1&amp;CHAR(34)&amp;",","")</f>
        <v/>
      </c>
      <c r="EG5" s="48" t="str">
        <f>IF(Z5="y",CHAR(34)&amp;Z$1&amp;CHAR(34)&amp;",","")</f>
        <v>"Bird",</v>
      </c>
      <c r="EH5" s="48" t="str">
        <f>IF(AA5="y",CHAR(34)&amp;AA$1&amp;CHAR(34)&amp;",","")</f>
        <v>"Plants",</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"Unequa",</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"Humans",</v>
      </c>
      <c r="EV5" s="48" t="str">
        <f>IF(AO5="y",CHAR(34)&amp;AO$1&amp;CHAR(34)&amp;",","")</f>
        <v/>
      </c>
      <c r="EW5" s="48" t="str">
        <f>IF(AP5="y",CHAR(34)&amp;AP$1&amp;CHAR(34)&amp;",","")</f>
        <v/>
      </c>
      <c r="EX5" s="48" t="str">
        <f>IF(AQ5="y",CHAR(34)&amp;AQ$1&amp;CHAR(34)&amp;",","")</f>
        <v>"Crowns",</v>
      </c>
      <c r="EY5" s="48" t="str">
        <f>IF(AR5="y",CHAR(34)&amp;AR$1&amp;CHAR(34)&amp;",","")</f>
        <v/>
      </c>
      <c r="EZ5" s="48" t="str">
        <f>IF(AS5="y",CHAR(34)&amp;AS$1&amp;CHAR(34)&amp;",","")</f>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
      </c>
      <c r="FI5" s="48" t="str">
        <f>IF(COUNTIF(BL5:BT5,"YEL")=0,CHAR(34)&amp;"NO_YEL"&amp;CHAR(34)&amp;",", "")</f>
        <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"myrWHI",</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"State"</v>
      </c>
      <c r="GS5" s="48" t="str">
        <f>SUBSTITUTE("["&amp;_xlfn.CONCAT(CW5:GN5)&amp;"]",",]","]")</f>
        <v>["5+Colo","lets10","startG","year00","smallc","NoBand","Crosse","Horizo","Vertic","Circle","Bird","Plants","Unequa","Center","Humans","Crowns","myrWHI","NoStar"]</v>
      </c>
      <c r="GT5" s="48" t="str">
        <f>IF(BL5&lt;&gt;"",CHAR(34)&amp;"cl_"&amp;BL5&amp;CHAR(34)&amp;",","")</f>
        <v>"cl_BLA",</v>
      </c>
      <c r="GU5" s="48" t="str">
        <f>IF(BM5&lt;&gt;"",CHAR(34)&amp;"cl_"&amp;BM5&amp;CHAR(34)&amp;",","")</f>
        <v>"cl_BLU",</v>
      </c>
      <c r="GV5" s="48" t="str">
        <f>IF(BN5&lt;&gt;"",CHAR(34)&amp;"cl_"&amp;BN5&amp;CHAR(34)&amp;",","")</f>
        <v>"cl_GRE",</v>
      </c>
      <c r="GW5" s="48" t="str">
        <f>IF(BO5&lt;&gt;"",CHAR(34)&amp;"cl_"&amp;BO5&amp;CHAR(34)&amp;",","")</f>
        <v>"cl_RED",</v>
      </c>
      <c r="GX5" s="48" t="str">
        <f>IF(BP5&lt;&gt;"",CHAR(34)&amp;"cl_"&amp;BP5&amp;CHAR(34)&amp;",","")</f>
        <v>"cl_YEL",</v>
      </c>
      <c r="GY5" s="48" t="str">
        <f>IF(BQ5&lt;&gt;"",CHAR(34)&amp;"cl_"&amp;BQ5&amp;CHAR(34)&amp;",","")</f>
        <v/>
      </c>
      <c r="GZ5" s="48" t="str">
        <f>IF(BR5&lt;&gt;"",CHAR(34)&amp;"cl_"&amp;BR5&amp;CHAR(34)&amp;",","")</f>
        <v/>
      </c>
      <c r="HA5" s="48" t="str">
        <f>IF(BS5&lt;&gt;"",CHAR(34)&amp;"cl_"&amp;BS5&amp;CHAR(34)&amp;",","")</f>
        <v/>
      </c>
      <c r="HB5" s="48" t="str">
        <f>IF(BT5&lt;&gt;"",CHAR(34)&amp;"cl_"&amp;BT5&amp;CHAR(34)&amp;",","")</f>
        <v>"cl_WHI",</v>
      </c>
      <c r="HC5" s="48" t="str">
        <f>SUBSTITUTE("["&amp;_xlfn.CONCAT(GT5:HB5)&amp;"]",",]","]")</f>
        <v>["cl_BLA","cl_BLU","cl_GRE","cl_RED","cl_YEL","cl_WHI"]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{couname:"[MEX] Guanajuato",year:"2023",region:"rgn_North America",Colors:["cl_BLA","cl_BLU","cl_GRE","cl_RED","cl_YEL","cl_WHI"],Items:["5+Colo","lets10","startG","year00","smallc","NoBand","Crosse","Horizo","Vertic","Circle","Bird","Plants","Unequa","Center","Humans","Crowns","myrWHI","NoStar"],Flag:"https://upload.wikimedia.org/wikipedia/commons/thumb/e/e0/Flag_of_Guanajuato.svg/640px-Flag_of_Guanajuato.svg.png",HDFlag:"https://upload.wikimedia.org/wikipedia/commons/thumb/e/e0/Flag_of_Guanajuato.svg/1024px-Flag_of_Guanajuato.svg.png",type:"State", describe: "\nThe State Flag consists of a white rectangle with a ratio of four to seven between the width and length; in the center it bears the State Coat of arms with a golden mark, placed in such a way that it occupies three-quarters of the width.", isnew:".", links: "https://en.m.wikipedia.org/wiki/Flag_of_Guanajuato"},</v>
      </c>
      <c r="HG5" s="73" t="str">
        <f>"{couname:"&amp;CT5&amp;(IF(HK5&lt;&gt;"",",subtype:"&amp;CHAR(34)&amp;HK5&amp;CHAR(34),""))&amp;",year:"&amp;HJ5&amp;",region:"&amp;CU5&amp;",Colors:"&amp;HC5&amp;",Items:"&amp;GS5&amp;",Flag:"&amp;CV5&amp;",HDFlag:"&amp;CHAR(34)&amp;E5&amp;CHAR(34)&amp;",type:"&amp;GP5&amp;", describe: "&amp;HI5&amp;", links: "&amp;HL5&amp;"},"</f>
        <v>{couname:"[MEX] Guanajuato",year:"2023",region:"rgn_North America",Colors:["cl_BLA","cl_BLU","cl_GRE","cl_RED","cl_YEL","cl_WHI"],Items:["5+Colo","lets10","startG","year00","smallc","NoBand","Crosse","Horizo","Vertic","Circle","Bird","Plants","Unequa","Center","Humans","Crowns","myrWHI","NoStar"],Flag:"https://upload.wikimedia.org/wikipedia/commons/thumb/e/e0/Flag_of_Guanajuato.svg/640px-Flag_of_Guanajuato.svg.png",HDFlag:"https://upload.wikimedia.org/wikipedia/commons/thumb/e/e0/Flag_of_Guanajuato.svg/1024px-Flag_of_Guanajuato.svg.png",type:"State", describe: "\nThe State Flag consists of a white rectangle with a ratio of four to seven between the width and length; in the center it bears the State Coat of arms with a golden mark, placed in such a way that it occupies three-quarters of the width.", links: "https://en.m.wikipedia.org/wiki/Flag_of_Guanajuato"},</v>
      </c>
      <c r="HH5" s="48" t="str">
        <f>IF(P5&lt;&gt;"",CHAR(34)&amp;"\n"&amp;P5&amp;CHAR(34),CHAR(34)&amp;CHAR(34))</f>
        <v>"\nThe State Flag consists of a white rectangle with a ratio of four to seven between the width and length; in the center it bears the State Coat of arms with a golden mark, placed in such a way that it occupies three-quarters of the width."</v>
      </c>
      <c r="HI5" s="48" t="str">
        <f>IF(J5=0,CHAR(34)&amp;CHAR(34),HH5)</f>
        <v>"\nThe State Flag consists of a white rectangle with a ratio of four to seven between the width and length; in the center it bears the State Coat of arms with a golden mark, placed in such a way that it occupies three-quarters of the width."</v>
      </c>
      <c r="HJ5" s="48" t="str">
        <f>CHAR(34)&amp;O5&amp;CHAR(34)</f>
        <v>"2023"</v>
      </c>
      <c r="HL5" s="48" t="str">
        <f>CHAR(34)&amp;I5&amp;CHAR(34)</f>
        <v>"https://en.m.wikipedia.org/wiki/Flag_of_Guanajuato"</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{"couname":"[MEX] Guanajuato","year":"2023","region":"rgn_North America","Colors":["cl_BLA","cl_BLU","cl_GRE","cl_RED","cl_YEL","cl_WHI"],"Items":["5+Colo","lets10","startG","year00","smallc","NoBand","Crosse","Horizo","Vertic","Circle","Bird","Plants","Unequa","Center","Humans","Crowns","myrWHI","NoStar"],"Flag":"https://upload.wikimedia.org/wikipedia/commons/thumb/e/e0/Flag_of_Guanajuato.svg/640px-Flag_of_Guanajuato.svg.png","HDFlag":"https://upload.wikimedia.org/wikipedia/commons/thumb/e/e0/Flag_of_Guanajuato.svg/1024px-Flag_of_Guanajuato.svg.png","type":"State", "describe": "\nThe State Flag consists of a white rectangle with a ratio of four to seven between the width and length; in the center it bears the State Coat of arms with a golden mark, placed in such a way that it occupies three-quarters of the width.", "isnew": ".", "links": "https://en.m.wikipedia.org/wiki/Flag_of_Guanajuato"},</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{"couname":"[MEX] Guanajuato","year":"2023","region":"rgn_North America","Colors":["cl_BLA","cl_BLU","cl_GRE","cl_RED","cl_YEL","cl_WHI"],"Items":["5+Colo","lets10","startG","year00","smallc","NoBand","Crosse","Horizo","Vertic","Circle","Bird","Plants","Unequa","Center","Humans","Crowns","myrWHI","NoStar"],"Flag":"https://upload.wikimedia.org/wikipedia/commons/thumb/e/e0/Flag_of_Guanajuato.svg/640px-Flag_of_Guanajuato.svg.png","HDFlag":"https://upload.wikimedia.org/wikipedia/commons/thumb/e/e0/Flag_of_Guanajuato.svg/1024px-Flag_of_Guanajuato.svg.png","type":"State", "describe": "\nThe State Flag consists of a white rectangle with a ratio of four to seven between the width and length; in the center it bears the State Coat of arms with a golden mark, placed in such a way that it occupies three-quarters of the width.", "isnew": ".", "links": "https://en.m.wikipedia.org/wiki/Flag_of_Guanajuato"},</v>
      </c>
      <c r="HO5" s="75">
        <v>45583</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t="s">
        <v>164</v>
      </c>
      <c r="IB5" s="6"/>
      <c r="IC5" s="77"/>
      <c r="ID5" s="77"/>
      <c r="IE5" s="77"/>
      <c r="IF5" s="77"/>
      <c r="IG5" s="77"/>
      <c r="IH5" s="77"/>
      <c r="II5" s="77"/>
      <c r="IJ5" s="77"/>
      <c r="IK5" s="77"/>
      <c r="IL5" s="48">
        <f>SUM(IC5:IK5)</f>
        <v>0</v>
      </c>
      <c r="IM5" s="45">
        <f>COUNTIF(IC5:IK5,"&gt;0")-CG5</f>
        <v>-6</v>
      </c>
      <c r="IN5" s="78" t="str">
        <f>"http://mkweb.bcgsc.ca/color-summarizer/?url="&amp;D5&amp;"&amp;precision=low&amp;num_clusters="&amp;CG5&amp;"&amp;text=1"</f>
        <v>http://mkweb.bcgsc.ca/color-summarizer/?url=https://upload.wikimedia.org/wikipedia/commons/thumb/e/e0/Flag_of_Guanajuato.svg/640px-Flag_of_Guanajuato.svg.png&amp;precision=low&amp;num_clusters=6&amp;text=1</v>
      </c>
      <c r="IO5" s="48" t="str">
        <f>IF(HP5&lt;&gt;"",CHAR(34)&amp;"black"&amp;CHAR(34),"")</f>
        <v>"black"</v>
      </c>
      <c r="IP5" s="48" t="str">
        <f>IF(HQ5&lt;&gt;"",CHAR(34)&amp;"blue"&amp;CHAR(34),"")</f>
        <v>"blue"</v>
      </c>
      <c r="IQ5" s="48" t="str">
        <f>IF(HR5&lt;&gt;"",CHAR(34)&amp;"green"&amp;CHAR(34),"")</f>
        <v>"green"</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{"url":"http://mkweb.bcgsc.ca/color-summarizer/?url=https://upload.wikimedia.org/wikipedia/commons/thumb/e/e0/Flag_of_Guanajuato.svg/640px-Flag_of_Guanajuato.svg.png&amp;precision=low&amp;num_clusters=6&amp;text=1","name":"[MEX] Guanajuato"},</v>
      </c>
      <c r="IY5" s="48">
        <v>633</v>
      </c>
    </row>
    <row r="6" spans="1:259" s="48" customFormat="1" ht="38.4" customHeight="1" thickBot="1" x14ac:dyDescent="0.35">
      <c r="A6" s="79" t="s">
        <v>1197</v>
      </c>
      <c r="B6" s="40" t="e" vm="91">
        <v>#VALUE!</v>
      </c>
      <c r="C6" s="41">
        <v>2</v>
      </c>
      <c r="D6" s="42" t="s">
        <v>1198</v>
      </c>
      <c r="E6" s="43" t="s">
        <v>1199</v>
      </c>
      <c r="F6" s="44" t="s">
        <v>163</v>
      </c>
      <c r="G6" s="45">
        <f>COUNTIF($A$1:$A$8396,A6)</f>
        <v>1</v>
      </c>
      <c r="H6" s="46"/>
      <c r="I6" s="47" t="s">
        <v>1200</v>
      </c>
      <c r="J6" s="48" t="str">
        <f>""</f>
        <v/>
      </c>
      <c r="K6" s="49"/>
      <c r="L6" s="50"/>
      <c r="M6" s="50"/>
      <c r="N6" s="51" t="s">
        <v>231</v>
      </c>
      <c r="O6" s="52">
        <v>2019</v>
      </c>
      <c r="P6" s="53" t="s">
        <v>1201</v>
      </c>
      <c r="Q6" s="54">
        <v>1</v>
      </c>
      <c r="R6" s="55" t="s">
        <v>231</v>
      </c>
      <c r="S6" s="56">
        <v>0</v>
      </c>
      <c r="T6" s="57" t="s">
        <v>164</v>
      </c>
      <c r="U6" s="58" t="s">
        <v>164</v>
      </c>
      <c r="V6" s="58" t="s">
        <v>165</v>
      </c>
      <c r="W6" s="58" t="s">
        <v>164</v>
      </c>
      <c r="X6" s="58" t="s">
        <v>165</v>
      </c>
      <c r="Y6" s="58" t="s">
        <v>165</v>
      </c>
      <c r="Z6" s="58" t="s">
        <v>164</v>
      </c>
      <c r="AA6" s="58" t="s">
        <v>164</v>
      </c>
      <c r="AB6" s="58" t="s">
        <v>164</v>
      </c>
      <c r="AC6" s="58" t="s">
        <v>165</v>
      </c>
      <c r="AD6" s="58" t="s">
        <v>164</v>
      </c>
      <c r="AE6" s="58" t="s">
        <v>164</v>
      </c>
      <c r="AF6" s="59" t="s">
        <v>164</v>
      </c>
      <c r="AG6" s="59" t="s">
        <v>165</v>
      </c>
      <c r="AH6" s="59" t="s">
        <v>165</v>
      </c>
      <c r="AI6" s="59" t="s">
        <v>164</v>
      </c>
      <c r="AJ6" s="59" t="s">
        <v>164</v>
      </c>
      <c r="AK6" s="59" t="s">
        <v>164</v>
      </c>
      <c r="AL6" s="59" t="s">
        <v>164</v>
      </c>
      <c r="AM6" s="59" t="s">
        <v>164</v>
      </c>
      <c r="AN6" s="59" t="s">
        <v>165</v>
      </c>
      <c r="AO6" s="59" t="s">
        <v>164</v>
      </c>
      <c r="AP6" s="59" t="s">
        <v>164</v>
      </c>
      <c r="AQ6" s="59" t="s">
        <v>164</v>
      </c>
      <c r="AR6" s="59" t="s">
        <v>164</v>
      </c>
      <c r="AS6" s="59" t="s">
        <v>164</v>
      </c>
      <c r="AT6" s="60">
        <v>0</v>
      </c>
      <c r="AU6" s="59" t="s">
        <v>207</v>
      </c>
      <c r="AV6" s="59" t="str">
        <f>IF(LEFT(A6,1)="[",LEFT(A6,5)&amp;AU6&amp;A6,"")</f>
        <v>[MEX]State[MEX] Guerrero</v>
      </c>
      <c r="AW6" s="59" t="str">
        <f>C6&amp;H6&amp;A6</f>
        <v>2[MEX] Guerrero</v>
      </c>
      <c r="AX6" s="61"/>
      <c r="AY6" s="61"/>
      <c r="AZ6" s="62" t="s">
        <v>167</v>
      </c>
      <c r="BA6" s="62"/>
      <c r="BB6" s="62"/>
      <c r="BC6" s="63"/>
      <c r="BD6" s="64" t="s">
        <v>159</v>
      </c>
      <c r="BE6" s="47"/>
      <c r="BF6" s="64" t="s">
        <v>167</v>
      </c>
      <c r="BG6" s="64" t="s">
        <v>167</v>
      </c>
      <c r="BH6" s="64" t="s">
        <v>167</v>
      </c>
      <c r="BI6" s="64"/>
      <c r="BJ6" s="64"/>
      <c r="BK6" s="47"/>
      <c r="BL6" s="64" t="s">
        <v>151</v>
      </c>
      <c r="BM6" s="64" t="s">
        <v>152</v>
      </c>
      <c r="BN6" s="64" t="s">
        <v>153</v>
      </c>
      <c r="BO6" s="64" t="s">
        <v>154</v>
      </c>
      <c r="BP6" s="64" t="s">
        <v>155</v>
      </c>
      <c r="BQ6" s="64" t="s">
        <v>156</v>
      </c>
      <c r="BR6" s="64" t="s">
        <v>157</v>
      </c>
      <c r="BS6" s="64" t="s">
        <v>158</v>
      </c>
      <c r="BT6" s="64" t="s">
        <v>159</v>
      </c>
      <c r="BU6" s="65"/>
      <c r="BV6" s="66"/>
      <c r="BW6" s="66">
        <v>0</v>
      </c>
      <c r="BX6" s="47"/>
      <c r="CB6" s="6"/>
      <c r="CC6" s="6"/>
      <c r="CD6" s="67">
        <v>0</v>
      </c>
      <c r="CE6" s="67">
        <v>0</v>
      </c>
      <c r="CF6" s="67" t="e">
        <v>#REF!</v>
      </c>
      <c r="CG6" s="68" cm="1">
        <f t="array" ref="CG6">SUMPRODUCT(--(LEN(TRIM(BL6:BT6))&gt;0))</f>
        <v>9</v>
      </c>
      <c r="CH6" s="59" t="str">
        <f>IF(CG6=2,"y","n")</f>
        <v>n</v>
      </c>
      <c r="CI6" s="59" t="str">
        <f>IF(CG6=3,"y","n")</f>
        <v>n</v>
      </c>
      <c r="CJ6" s="59" t="str">
        <f>IF(CG6=4,"y","n")</f>
        <v>n</v>
      </c>
      <c r="CK6" s="59" t="str">
        <f>IF(CG6&gt;4,"y","n")</f>
        <v>y</v>
      </c>
      <c r="CL6" s="59" t="str">
        <f>IF(S6=0,"y","n")</f>
        <v>y</v>
      </c>
      <c r="CM6" s="59" t="str">
        <f>IF(S6=2,"y","n")</f>
        <v>n</v>
      </c>
      <c r="CN6" s="59" t="str">
        <f>IF(S6=3,"y","n")</f>
        <v>n</v>
      </c>
      <c r="CO6" s="59" t="str">
        <f>IF(S6&gt;=4,"y","n")</f>
        <v>n</v>
      </c>
      <c r="CP6" s="59" t="str">
        <f>IF(AT6=0,"y","n")</f>
        <v>y</v>
      </c>
      <c r="CQ6" s="59" t="str">
        <f>IF(AT6=1,"y","n")</f>
        <v>n</v>
      </c>
      <c r="CR6" s="59" t="str">
        <f>IF(AT6=2,"y","n")</f>
        <v>n</v>
      </c>
      <c r="CS6" s="59" t="str">
        <f>IF(AT6&gt;=3,"y","n")</f>
        <v>n</v>
      </c>
      <c r="CT6" s="69" t="str">
        <f>CHAR(34)&amp;A6&amp;CHAR(34)</f>
        <v>"[MEX] Guerrero"</v>
      </c>
      <c r="CU6" s="70" t="str">
        <f>CHAR(34)&amp;"rgn_"&amp;R6&amp;CHAR(34)</f>
        <v>"rgn_North America"</v>
      </c>
      <c r="CV6" s="48" t="str">
        <f>CHAR(34)&amp;D6&amp;CHAR(34)</f>
        <v>"https://upload.wikimedia.org/wikipedia/commons/thumb/b/b8/Flag_of_Guerrero.svg/640px-Flag_of_Guerrero.svg.png"</v>
      </c>
      <c r="CW6" s="48" t="str">
        <f>IF(CH6="y",CHAR(34)&amp;CH$1&amp;CHAR(34)&amp;",","")</f>
        <v/>
      </c>
      <c r="CX6" s="48" t="str">
        <f>IF(CI6="y",CHAR(34)&amp;CI$1&amp;CHAR(34)&amp;",","")</f>
        <v/>
      </c>
      <c r="CY6" s="48" t="str">
        <f>IF(CJ6="y",CHAR(34)&amp;CJ$1&amp;CHAR(34)&amp;",","")</f>
        <v/>
      </c>
      <c r="CZ6" s="48" t="str">
        <f>IF(CK6="y",CHAR(34)&amp;CK$1&amp;CHAR(34)&amp;",","")</f>
        <v>"5+Colo",</v>
      </c>
      <c r="DA6" s="48" t="str">
        <f>IF(Q6&gt;1,CHAR(34)&amp;"words2"&amp;CHAR(34)&amp;",","")</f>
        <v/>
      </c>
      <c r="DB6" s="48" t="str">
        <f>IF(Q6&gt;2,CHAR(34)&amp;"words3"&amp;CHAR(34)&amp;",","")</f>
        <v/>
      </c>
      <c r="DC6" s="48" t="str">
        <f>IF(Q6=2,CHAR(34)&amp;"exact2"&amp;CHAR(34)&amp;",","")</f>
        <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"lets08",</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"startG",</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"year00",</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V6" s="48" t="str">
        <f>IF(IA6&lt;&gt;"",(IF(IA6="y",CHAR(34)&amp;"largec"&amp;CHAR(34)&amp;",",CHAR(34)&amp;"smallc"&amp;CHAR(34)&amp;",")),"")</f>
        <v/>
      </c>
      <c r="DW6" s="48" t="str">
        <f>IF(CL6="y",CHAR(34)&amp;CL$1&amp;CHAR(34)&amp;",","")</f>
        <v>"NoBand",</v>
      </c>
      <c r="DX6" s="48" t="str">
        <f>IF(CM6="y",CHAR(34)&amp;CM$1&amp;CHAR(34)&amp;",","")</f>
        <v/>
      </c>
      <c r="DY6" s="48" t="str">
        <f>IF(CN6="y",CHAR(34)&amp;CN$1&amp;CHAR(34)&amp;",","")</f>
        <v/>
      </c>
      <c r="DZ6" s="48" t="str">
        <f>IF(CO6="y",CHAR(34)&amp;CO$1&amp;CHAR(34)&amp;",","")</f>
        <v/>
      </c>
      <c r="EA6" s="48" t="str">
        <f>IF(T6="y",CHAR(34)&amp;T$1&amp;CHAR(34)&amp;",","")</f>
        <v/>
      </c>
      <c r="EB6" s="48" t="str">
        <f>IF(U6="y",CHAR(34)&amp;U$1&amp;CHAR(34)&amp;",","")</f>
        <v/>
      </c>
      <c r="EC6" s="48" t="str">
        <f>IF(V6="y",CHAR(34)&amp;V$1&amp;CHAR(34)&amp;",","")</f>
        <v>"Horizo",</v>
      </c>
      <c r="ED6" s="48" t="str">
        <f>IF(W6="y",CHAR(34)&amp;W$1&amp;CHAR(34)&amp;",","")</f>
        <v/>
      </c>
      <c r="EE6" s="48" t="str">
        <f>IF(X6="y",CHAR(34)&amp;X$1&amp;CHAR(34)&amp;",","")</f>
        <v>"Circle",</v>
      </c>
      <c r="EF6" s="48" t="str">
        <f>IF(AND(Y6&lt;&gt;"n",Y6&lt;&gt;""),CHAR(34)&amp;Y$1&amp;CHAR(34)&amp;",","")</f>
        <v>"Animal",</v>
      </c>
      <c r="EG6" s="48" t="str">
        <f>IF(Z6="y",CHAR(34)&amp;Z$1&amp;CHAR(34)&amp;",","")</f>
        <v/>
      </c>
      <c r="EH6" s="48" t="str">
        <f>IF(AA6="y",CHAR(34)&amp;AA$1&amp;CHAR(34)&amp;",","")</f>
        <v/>
      </c>
      <c r="EI6" s="48" t="str">
        <f>IF(AB6="y",CHAR(34)&amp;AB$1&amp;CHAR(34)&amp;",","")</f>
        <v/>
      </c>
      <c r="EJ6" s="48" t="str">
        <f>IF(AC6="y",CHAR(34)&amp;AC$1&amp;CHAR(34)&amp;",","")</f>
        <v>"Weapon",</v>
      </c>
      <c r="EK6" s="48" t="str">
        <f>IF(AD6="y",CHAR(34)&amp;AD$1&amp;CHAR(34)&amp;",","")</f>
        <v/>
      </c>
      <c r="EL6" s="48" t="str">
        <f>IF(AE6="y",CHAR(34)&amp;AE$1&amp;CHAR(34)&amp;",","")</f>
        <v/>
      </c>
      <c r="EM6" s="48" t="str">
        <f>IF(AF6="y",CHAR(34)&amp;AF$1&amp;CHAR(34)&amp;",","")</f>
        <v/>
      </c>
      <c r="EN6" s="48" t="str">
        <f>IF(AG6="y",CHAR(34)&amp;AG$1&amp;CHAR(34)&amp;",","")</f>
        <v>"Unequa",</v>
      </c>
      <c r="EO6" s="48" t="str">
        <f>IF(AH6="y",CHAR(34)&amp;AH$1&amp;CHAR(34)&amp;",","")</f>
        <v>"Center",</v>
      </c>
      <c r="EP6" s="48" t="str">
        <f>IF(AI6="y",CHAR(34)&amp;AI$1&amp;CHAR(34)&amp;",","")</f>
        <v/>
      </c>
      <c r="EQ6" s="48" t="str">
        <f>IF(AJ6="y",CHAR(34)&amp;AJ$1&amp;CHAR(34)&amp;",","")</f>
        <v/>
      </c>
      <c r="ER6" s="48" t="str">
        <f>IF(AK6="y",CHAR(34)&amp;AK$1&amp;CHAR(34)&amp;",","")</f>
        <v/>
      </c>
      <c r="ES6" s="48" t="str">
        <f>IF(AL6="y",CHAR(34)&amp;AL$1&amp;CHAR(34)&amp;",","")</f>
        <v/>
      </c>
      <c r="ET6" s="48" t="str">
        <f>IF(AM6="y",CHAR(34)&amp;AM$1&amp;CHAR(34)&amp;",","")</f>
        <v/>
      </c>
      <c r="EU6" s="48" t="str">
        <f>IF(AN6="y",CHAR(34)&amp;AN$1&amp;CHAR(34)&amp;",","")</f>
        <v>"Humans",</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
      </c>
      <c r="FI6" s="48" t="str">
        <f>IF(COUNTIF(BL6:BT6,"YEL")=0,CHAR(34)&amp;"NO_YEL"&amp;CHAR(34)&amp;",", "")</f>
        <v/>
      </c>
      <c r="FJ6" s="48" t="str">
        <f>IF(COUNTIF(BL6:BT6,"BLA")=0,CHAR(34)&amp;"NO_BLA"&amp;CHAR(34)&amp;",", "")</f>
        <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
      </c>
      <c r="FR6" s="48" t="str">
        <f>IF(LEN(BG6)=3,CHAR(34)&amp;"002"&amp;BG6&amp;CHAR(34)&amp;",","")</f>
        <v/>
      </c>
      <c r="FS6" s="48" t="str">
        <f>IF(LEN(BH6)=3,CHAR(34)&amp;"003"&amp;BH6&amp;CHAR(34)&amp;",","")</f>
        <v/>
      </c>
      <c r="FT6" s="48" t="str">
        <f>CHAR(34)&amp;"myr"&amp;BD6&amp;CHAR(34)&amp;","</f>
        <v>"myrWHI",</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"State"</v>
      </c>
      <c r="GS6" s="48" t="str">
        <f>SUBSTITUTE("["&amp;_xlfn.CONCAT(CW6:GN6)&amp;"]",",]","]")</f>
        <v>["5+Colo","lets08","startG","year00","allhor","NoBand","Horizo","Circle","Animal","Weapon","Unequa","Center","Humans","myrWHI","NoStar"]</v>
      </c>
      <c r="GT6" s="48" t="str">
        <f>IF(BL6&lt;&gt;"",CHAR(34)&amp;"cl_"&amp;BL6&amp;CHAR(34)&amp;",","")</f>
        <v>"cl_BLA",</v>
      </c>
      <c r="GU6" s="48" t="str">
        <f>IF(BM6&lt;&gt;"",CHAR(34)&amp;"cl_"&amp;BM6&amp;CHAR(34)&amp;",","")</f>
        <v>"cl_BLU",</v>
      </c>
      <c r="GV6" s="48" t="str">
        <f>IF(BN6&lt;&gt;"",CHAR(34)&amp;"cl_"&amp;BN6&amp;CHAR(34)&amp;",","")</f>
        <v>"cl_GRE",</v>
      </c>
      <c r="GW6" s="48" t="str">
        <f>IF(BO6&lt;&gt;"",CHAR(34)&amp;"cl_"&amp;BO6&amp;CHAR(34)&amp;",","")</f>
        <v>"cl_RED",</v>
      </c>
      <c r="GX6" s="48" t="str">
        <f>IF(BP6&lt;&gt;"",CHAR(34)&amp;"cl_"&amp;BP6&amp;CHAR(34)&amp;",","")</f>
        <v>"cl_YEL",</v>
      </c>
      <c r="GY6" s="48" t="str">
        <f>IF(BQ6&lt;&gt;"",CHAR(34)&amp;"cl_"&amp;BQ6&amp;CHAR(34)&amp;",","")</f>
        <v>"cl_ORA",</v>
      </c>
      <c r="GZ6" s="48" t="str">
        <f>IF(BR6&lt;&gt;"",CHAR(34)&amp;"cl_"&amp;BR6&amp;CHAR(34)&amp;",","")</f>
        <v>"cl_BRO",</v>
      </c>
      <c r="HA6" s="48" t="str">
        <f>IF(BS6&lt;&gt;"",CHAR(34)&amp;"cl_"&amp;BS6&amp;CHAR(34)&amp;",","")</f>
        <v>"cl_PUR",</v>
      </c>
      <c r="HB6" s="48" t="str">
        <f>IF(BT6&lt;&gt;"",CHAR(34)&amp;"cl_"&amp;BT6&amp;CHAR(34)&amp;",","")</f>
        <v>"cl_WHI",</v>
      </c>
      <c r="HC6" s="48" t="str">
        <f>SUBSTITUTE("["&amp;_xlfn.CONCAT(GT6:HB6)&amp;"]",",]","]")</f>
        <v>["cl_BLA","cl_BLU","cl_GRE","cl_RED","cl_YEL","cl_ORA","cl_BRO","cl_PUR","cl_WHI"]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{couname:"[MEX] Guerrero",year:"2019",region:"rgn_North America",Colors:["cl_BLA","cl_BLU","cl_GRE","cl_RED","cl_YEL","cl_ORA","cl_BRO","cl_PUR","cl_WHI"],Items:["5+Colo","lets08","startG","year00","allhor","NoBand","Horizo","Circle","Animal","Weapon","Unequa","Center","Humans","myrWHI","NoStar"],Flag:"https://upload.wikimedia.org/wikipedia/commons/thumb/b/b8/Flag_of_Guerrero.svg/640px-Flag_of_Guerrero.svg.png",HDFlag:"https://upload.wikimedia.org/wikipedia/commons/thumb/b/b8/Flag_of_Guerrero.svg/2560px-Flag_of_Guerrero.svg.png",type:"State", describe: "\nCoat of arms of Guerrero on a white field. The coat of arms of Guerrero was adopted in 1951. Its shield is charged with a Jaguar warrior; the crest shows an Aztec headdress", isnew:".", links: "https://vexillology.fandom.com/wiki/Guerrero"},</v>
      </c>
      <c r="HG6" s="73" t="str">
        <f>"{couname:"&amp;CT6&amp;(IF(HK6&lt;&gt;"",",subtype:"&amp;CHAR(34)&amp;HK6&amp;CHAR(34),""))&amp;",year:"&amp;HJ6&amp;",region:"&amp;CU6&amp;",Colors:"&amp;HC6&amp;",Items:"&amp;GS6&amp;",Flag:"&amp;CV6&amp;",HDFlag:"&amp;CHAR(34)&amp;E6&amp;CHAR(34)&amp;",type:"&amp;GP6&amp;", describe: "&amp;HI6&amp;", links: "&amp;HL6&amp;"},"</f>
        <v>{couname:"[MEX] Guerrero",year:"2019",region:"rgn_North America",Colors:["cl_BLA","cl_BLU","cl_GRE","cl_RED","cl_YEL","cl_ORA","cl_BRO","cl_PUR","cl_WHI"],Items:["5+Colo","lets08","startG","year00","allhor","NoBand","Horizo","Circle","Animal","Weapon","Unequa","Center","Humans","myrWHI","NoStar"],Flag:"https://upload.wikimedia.org/wikipedia/commons/thumb/b/b8/Flag_of_Guerrero.svg/640px-Flag_of_Guerrero.svg.png",HDFlag:"https://upload.wikimedia.org/wikipedia/commons/thumb/b/b8/Flag_of_Guerrero.svg/2560px-Flag_of_Guerrero.svg.png",type:"State", describe: "\nCoat of arms of Guerrero on a white field. The coat of arms of Guerrero was adopted in 1951. Its shield is charged with a Jaguar warrior; the crest shows an Aztec headdress", links: "https://vexillology.fandom.com/wiki/Guerrero"},</v>
      </c>
      <c r="HH6" s="48" t="str">
        <f>IF(P6&lt;&gt;"",CHAR(34)&amp;"\n"&amp;P6&amp;CHAR(34),CHAR(34)&amp;CHAR(34))</f>
        <v>"\nCoat of arms of Guerrero on a white field. The coat of arms of Guerrero was adopted in 1951. Its shield is charged with a Jaguar warrior; the crest shows an Aztec headdress"</v>
      </c>
      <c r="HI6" s="48" t="str">
        <f>IF(J6=0,CHAR(34)&amp;CHAR(34),HH6)</f>
        <v>"\nCoat of arms of Guerrero on a white field. The coat of arms of Guerrero was adopted in 1951. Its shield is charged with a Jaguar warrior; the crest shows an Aztec headdress"</v>
      </c>
      <c r="HJ6" s="48" t="str">
        <f>CHAR(34)&amp;O6&amp;CHAR(34)</f>
        <v>"2019"</v>
      </c>
      <c r="HL6" s="48" t="str">
        <f>CHAR(34)&amp;I6&amp;CHAR(34)</f>
        <v>"https://vexillology.fandom.com/wiki/Guerrero"</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{"couname":"[MEX] Guerrero","year":"2019","region":"rgn_North America","Colors":["cl_BLA","cl_BLU","cl_GRE","cl_RED","cl_YEL","cl_ORA","cl_BRO","cl_PUR","cl_WHI"],"Items":["5+Colo","lets08","startG","year00","allhor","NoBand","Horizo","Circle","Animal","Weapon","Unequa","Center","Humans","myrWHI","NoStar"],"Flag":"https://upload.wikimedia.org/wikipedia/commons/thumb/b/b8/Flag_of_Guerrero.svg/640px-Flag_of_Guerrero.svg.png","HDFlag":"https://upload.wikimedia.org/wikipedia/commons/thumb/b/b8/Flag_of_Guerrero.svg/2560px-Flag_of_Guerrero.svg.png","type":"State", "describe": "\nCoat of arms of Guerrero on a white field. The coat of arms of Guerrero was adopted in 1951. Its shield is charged with a Jaguar warrior; the crest shows an Aztec headdress", "isnew": ".", "links": "https://vexillology.fandom.com/wiki/Guerrero"},</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{"couname":"[MEX] Guerrero","year":"2019","region":"rgn_North America","Colors":["cl_BLA","cl_BLU","cl_GRE","cl_RED","cl_YEL","cl_ORA","cl_BRO","cl_PUR","cl_WHI"],"Items":["5+Colo","lets08","startG","year00","allhor","NoBand","Horizo","Circle","Animal","Weapon","Unequa","Center","Humans","myrWHI","NoStar"],"Flag":"https://upload.wikimedia.org/wikipedia/commons/thumb/b/b8/Flag_of_Guerrero.svg/640px-Flag_of_Guerrero.svg.png","HDFlag":"https://upload.wikimedia.org/wikipedia/commons/thumb/b/b8/Flag_of_Guerrero.svg/2560px-Flag_of_Guerrero.svg.png","type":"State", "describe": "\nCoat of arms of Guerrero on a white field. The coat of arms of Guerrero was adopted in 1951. Its shield is charged with a Jaguar warrior; the crest shows an Aztec headdress", "isnew": ".", "links": "https://vexillology.fandom.com/wiki/Guerrero"},</v>
      </c>
      <c r="HO6" s="75">
        <v>45576</v>
      </c>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ORA</v>
      </c>
      <c r="HV6" s="48" t="str" cm="1">
        <f t="array" ref="HV6">IF(_xlfn.TEXTJOIN(", ", TRUE, IF(ISNUMBER(SEARCH("BRO", BL6:BT6)), COLUMN(BL6:BT6) - COLUMN(BL6) + 1, ""))&lt;&gt;"","BRO","")</f>
        <v>BRO</v>
      </c>
      <c r="HW6" s="48" t="str" cm="1">
        <f t="array" ref="HW6">IF(_xlfn.TEXTJOIN(", ", TRUE, IF(ISNUMBER(SEARCH("PUR", BL6:BT6)), COLUMN(BL6:BT6) - COLUMN(BL6) + 1, ""))&lt;&gt;"","PUR","")</f>
        <v>PUR</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SUM(IC6:IK6)</f>
        <v>0</v>
      </c>
      <c r="IM6" s="45">
        <f>COUNTIF(IC6:IK6,"&gt;0")-CG6</f>
        <v>-9</v>
      </c>
      <c r="IN6" s="78" t="str">
        <f>"http://mkweb.bcgsc.ca/color-summarizer/?url="&amp;D6&amp;"&amp;precision=low&amp;num_clusters="&amp;CG6&amp;"&amp;text=1"</f>
        <v>http://mkweb.bcgsc.ca/color-summarizer/?url=https://upload.wikimedia.org/wikipedia/commons/thumb/b/b8/Flag_of_Guerrero.svg/640px-Flag_of_Guerrero.svg.png&amp;precision=low&amp;num_clusters=9&amp;text=1</v>
      </c>
      <c r="IO6" s="48" t="str">
        <f>IF(HP6&lt;&gt;"",CHAR(34)&amp;"black"&amp;CHAR(34),"")</f>
        <v>"black"</v>
      </c>
      <c r="IP6" s="48" t="str">
        <f>IF(HQ6&lt;&gt;"",CHAR(34)&amp;"blue"&amp;CHAR(34),"")</f>
        <v>"blue"</v>
      </c>
      <c r="IQ6" s="48" t="str">
        <f>IF(HR6&lt;&gt;"",CHAR(34)&amp;"green"&amp;CHAR(34),"")</f>
        <v>"green"</v>
      </c>
      <c r="IR6" s="48" t="str">
        <f>IF(HS6&lt;&gt;"",CHAR(34)&amp;"red"&amp;CHAR(34),"")</f>
        <v>"red"</v>
      </c>
      <c r="IS6" s="48" t="str">
        <f>IF(HT6&lt;&gt;"",CHAR(34)&amp;"yellow"&amp;CHAR(34),"")</f>
        <v>"yellow"</v>
      </c>
      <c r="IT6" s="48" t="str">
        <f>IF(HU6&lt;&gt;"",CHAR(34)&amp;"orange"&amp;CHAR(34),"")</f>
        <v>"orange"</v>
      </c>
      <c r="IU6" s="48" t="str">
        <f>IF(HV6&lt;&gt;"",CHAR(34)&amp;"brown"&amp;CHAR(34),"")</f>
        <v>"brown"</v>
      </c>
      <c r="IV6" s="48" t="str">
        <f>IF(HW6&lt;&gt;"",CHAR(34)&amp;"purple"&amp;CHAR(34),"")</f>
        <v>"purple"</v>
      </c>
      <c r="IW6" s="48" t="str">
        <f>IF(HX6&lt;&gt;"",CHAR(34)&amp;"white"&amp;CHAR(34),"")</f>
        <v>"white"</v>
      </c>
      <c r="IX6" s="48" t="str">
        <f>"{"&amp;CHAR(34)&amp;"url"&amp;CHAR(34)&amp;":"&amp;CHAR(34)&amp;IN6&amp;CHAR(34)&amp;","&amp;CHAR(34)&amp;"name"&amp;CHAR(34)&amp;":"&amp;CHAR(34)&amp;A6&amp;CHAR(34)&amp;"},"</f>
        <v>{"url":"http://mkweb.bcgsc.ca/color-summarizer/?url=https://upload.wikimedia.org/wikipedia/commons/thumb/b/b8/Flag_of_Guerrero.svg/640px-Flag_of_Guerrero.svg.png&amp;precision=low&amp;num_clusters=9&amp;text=1","name":"[MEX] Guerrero"},</v>
      </c>
      <c r="IY6" s="48">
        <v>634</v>
      </c>
    </row>
    <row r="7" spans="1:259" s="48" customFormat="1" ht="38.4" customHeight="1" thickBot="1" x14ac:dyDescent="0.35">
      <c r="A7" s="79" t="s">
        <v>1202</v>
      </c>
      <c r="B7" s="40" t="e" vm="92">
        <v>#VALUE!</v>
      </c>
      <c r="C7" s="41">
        <v>2</v>
      </c>
      <c r="D7" s="42" t="s">
        <v>1203</v>
      </c>
      <c r="E7" s="43" t="s">
        <v>1204</v>
      </c>
      <c r="F7" s="44" t="s">
        <v>163</v>
      </c>
      <c r="G7" s="45">
        <f>COUNTIF($A$1:$A$8396,A7)</f>
        <v>1</v>
      </c>
      <c r="H7" s="46"/>
      <c r="I7" s="47" t="s">
        <v>1205</v>
      </c>
      <c r="J7" s="48" t="str">
        <f>""</f>
        <v/>
      </c>
      <c r="K7" s="49"/>
      <c r="L7" s="50"/>
      <c r="M7" s="50"/>
      <c r="N7" s="51" t="s">
        <v>231</v>
      </c>
      <c r="O7" s="52">
        <v>2011</v>
      </c>
      <c r="P7" s="53" t="s">
        <v>1206</v>
      </c>
      <c r="Q7" s="54">
        <v>1</v>
      </c>
      <c r="R7" s="55" t="s">
        <v>231</v>
      </c>
      <c r="S7" s="56">
        <v>2</v>
      </c>
      <c r="T7" s="57" t="s">
        <v>164</v>
      </c>
      <c r="U7" s="58" t="s">
        <v>165</v>
      </c>
      <c r="V7" s="58" t="s">
        <v>165</v>
      </c>
      <c r="W7" s="58" t="s">
        <v>165</v>
      </c>
      <c r="X7" s="58" t="s">
        <v>165</v>
      </c>
      <c r="Y7" s="58" t="s">
        <v>165</v>
      </c>
      <c r="Z7" s="58" t="s">
        <v>164</v>
      </c>
      <c r="AA7" s="58" t="s">
        <v>165</v>
      </c>
      <c r="AB7" s="58" t="s">
        <v>164</v>
      </c>
      <c r="AC7" s="58" t="s">
        <v>164</v>
      </c>
      <c r="AD7" s="58" t="s">
        <v>164</v>
      </c>
      <c r="AE7" s="58" t="s">
        <v>164</v>
      </c>
      <c r="AF7" s="59" t="s">
        <v>164</v>
      </c>
      <c r="AG7" s="59" t="s">
        <v>165</v>
      </c>
      <c r="AH7" s="59" t="s">
        <v>165</v>
      </c>
      <c r="AI7" s="59" t="s">
        <v>164</v>
      </c>
      <c r="AJ7" s="59" t="s">
        <v>164</v>
      </c>
      <c r="AK7" s="59" t="s">
        <v>164</v>
      </c>
      <c r="AL7" s="59" t="s">
        <v>164</v>
      </c>
      <c r="AM7" s="59" t="s">
        <v>164</v>
      </c>
      <c r="AN7" s="59" t="s">
        <v>165</v>
      </c>
      <c r="AO7" s="59" t="s">
        <v>164</v>
      </c>
      <c r="AP7" s="59" t="s">
        <v>164</v>
      </c>
      <c r="AQ7" s="59" t="s">
        <v>164</v>
      </c>
      <c r="AR7" s="59" t="s">
        <v>164</v>
      </c>
      <c r="AS7" s="59" t="s">
        <v>164</v>
      </c>
      <c r="AT7" s="60">
        <v>0</v>
      </c>
      <c r="AU7" s="59" t="s">
        <v>207</v>
      </c>
      <c r="AV7" s="59" t="str">
        <f>IF(LEFT(A7,1)="[",LEFT(A7,5)&amp;AU7&amp;A7,"")</f>
        <v>[MEX]State[MEX] Jalisco</v>
      </c>
      <c r="AW7" s="59" t="str">
        <f>C7&amp;H7&amp;A7</f>
        <v>2[MEX] Jalisco</v>
      </c>
      <c r="AX7" s="61"/>
      <c r="AY7" s="61"/>
      <c r="AZ7" s="62" t="s">
        <v>167</v>
      </c>
      <c r="BA7" s="62"/>
      <c r="BB7" s="62"/>
      <c r="BC7" s="63"/>
      <c r="BD7" s="64" t="s">
        <v>168</v>
      </c>
      <c r="BE7" s="47"/>
      <c r="BF7" s="64" t="s">
        <v>152</v>
      </c>
      <c r="BG7" s="64" t="s">
        <v>167</v>
      </c>
      <c r="BH7" s="64" t="s">
        <v>155</v>
      </c>
      <c r="BI7" s="64"/>
      <c r="BJ7" s="64"/>
      <c r="BK7" s="47"/>
      <c r="BL7" s="64" t="s">
        <v>167</v>
      </c>
      <c r="BM7" s="64" t="s">
        <v>152</v>
      </c>
      <c r="BN7" s="64" t="s">
        <v>153</v>
      </c>
      <c r="BO7" s="64" t="s">
        <v>154</v>
      </c>
      <c r="BP7" s="64" t="s">
        <v>155</v>
      </c>
      <c r="BQ7" s="64" t="s">
        <v>167</v>
      </c>
      <c r="BR7" s="64" t="s">
        <v>167</v>
      </c>
      <c r="BS7" s="64" t="s">
        <v>167</v>
      </c>
      <c r="BT7" s="64" t="s">
        <v>167</v>
      </c>
      <c r="BU7" s="65"/>
      <c r="BV7" s="66"/>
      <c r="BW7" s="66">
        <v>0</v>
      </c>
      <c r="BX7" s="47"/>
      <c r="CB7" s="6"/>
      <c r="CC7" s="6"/>
      <c r="CD7" s="67">
        <v>0</v>
      </c>
      <c r="CE7" s="67">
        <v>0</v>
      </c>
      <c r="CF7" s="67" t="e">
        <v>#REF!</v>
      </c>
      <c r="CG7" s="68" cm="1">
        <f t="array" ref="CG7">SUMPRODUCT(--(LEN(TRIM(BL7:BT7))&gt;0))</f>
        <v>4</v>
      </c>
      <c r="CH7" s="59" t="str">
        <f>IF(CG7=2,"y","n")</f>
        <v>n</v>
      </c>
      <c r="CI7" s="59" t="str">
        <f>IF(CG7=3,"y","n")</f>
        <v>n</v>
      </c>
      <c r="CJ7" s="59" t="str">
        <f>IF(CG7=4,"y","n")</f>
        <v>y</v>
      </c>
      <c r="CK7" s="59" t="str">
        <f>IF(CG7&gt;4,"y","n")</f>
        <v>n</v>
      </c>
      <c r="CL7" s="59" t="str">
        <f>IF(S7=0,"y","n")</f>
        <v>n</v>
      </c>
      <c r="CM7" s="59" t="str">
        <f>IF(S7=2,"y","n")</f>
        <v>y</v>
      </c>
      <c r="CN7" s="59" t="str">
        <f>IF(S7=3,"y","n")</f>
        <v>n</v>
      </c>
      <c r="CO7" s="59" t="str">
        <f>IF(S7&gt;=4,"y","n")</f>
        <v>n</v>
      </c>
      <c r="CP7" s="59" t="str">
        <f>IF(AT7=0,"y","n")</f>
        <v>y</v>
      </c>
      <c r="CQ7" s="59" t="str">
        <f>IF(AT7=1,"y","n")</f>
        <v>n</v>
      </c>
      <c r="CR7" s="59" t="str">
        <f>IF(AT7=2,"y","n")</f>
        <v>n</v>
      </c>
      <c r="CS7" s="59" t="str">
        <f>IF(AT7&gt;=3,"y","n")</f>
        <v>n</v>
      </c>
      <c r="CT7" s="69" t="str">
        <f>CHAR(34)&amp;A7&amp;CHAR(34)</f>
        <v>"[MEX] Jalisco"</v>
      </c>
      <c r="CU7" s="70" t="str">
        <f>CHAR(34)&amp;"rgn_"&amp;R7&amp;CHAR(34)</f>
        <v>"rgn_North America"</v>
      </c>
      <c r="CV7" s="48" t="str">
        <f>CHAR(34)&amp;D7&amp;CHAR(34)</f>
        <v>"https://upload.wikimedia.org/wikipedia/commons/thumb/2/2b/Flag_of_Jalisco.svg/640px-Flag_of_Jalisco.svg.png"</v>
      </c>
      <c r="CW7" s="48" t="str">
        <f>IF(CH7="y",CHAR(34)&amp;CH$1&amp;CHAR(34)&amp;",","")</f>
        <v/>
      </c>
      <c r="CX7" s="48" t="str">
        <f>IF(CI7="y",CHAR(34)&amp;CI$1&amp;CHAR(34)&amp;",","")</f>
        <v/>
      </c>
      <c r="CY7" s="48" t="str">
        <f>IF(CJ7="y",CHAR(34)&amp;CJ$1&amp;CHAR(34)&amp;",","")</f>
        <v>"4Color",</v>
      </c>
      <c r="CZ7" s="48" t="str">
        <f>IF(CK7="y",CHAR(34)&amp;CK$1&amp;CHAR(34)&amp;",","")</f>
        <v/>
      </c>
      <c r="DA7" s="48" t="str">
        <f>IF(Q7&gt;1,CHAR(34)&amp;"words2"&amp;CHAR(34)&amp;",","")</f>
        <v/>
      </c>
      <c r="DB7" s="48" t="str">
        <f>IF(Q7&gt;2,CHAR(34)&amp;"words3"&amp;CHAR(34)&amp;",","")</f>
        <v/>
      </c>
      <c r="DC7" s="48" t="str">
        <f>IF(Q7=2,CHAR(34)&amp;"exact2"&amp;CHAR(34)&amp;",","")</f>
        <v/>
      </c>
      <c r="DD7" s="48"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"lets07",</v>
      </c>
      <c r="DE7" s="48"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"startJ",</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"year00",</v>
      </c>
      <c r="DQ7" s="6" t="str">
        <f>IF(CC7="y",CHAR(34)&amp;"soviet"&amp;CHAR(34)&amp;",","")</f>
        <v/>
      </c>
      <c r="DR7" s="6" t="str">
        <f>IF(BY7="y",CHAR(34)&amp;"dgband"&amp;CHAR(34)&amp;",","")</f>
        <v/>
      </c>
      <c r="DS7" s="6" t="str">
        <f>IF(W7="y",IF(AND(V7="n",BY7&lt;&gt;"y"),CHAR(34)&amp;"allver"&amp;CHAR(34)&amp;",",""),"")</f>
        <v/>
      </c>
      <c r="DT7" s="6" t="str">
        <f>IF(V7="y",IF(AND(W7="n",BY7&lt;&gt;"y"),CHAR(34)&amp;"allhor"&amp;CHAR(34)&amp;",",""),"")</f>
        <v/>
      </c>
      <c r="DU7" s="6" t="str">
        <f>IF(BY7="y",IF(AND(W7="n",V7="n"),CHAR(34)&amp;"alldia"&amp;CHAR(34)&amp;",",""),"")</f>
        <v/>
      </c>
      <c r="DV7" s="48" t="str">
        <f>IF(IA7&lt;&gt;"",(IF(IA7="y",CHAR(34)&amp;"largec"&amp;CHAR(34)&amp;",",CHAR(34)&amp;"smallc"&amp;CHAR(34)&amp;",")),"")</f>
        <v>"smallc",</v>
      </c>
      <c r="DW7" s="48" t="str">
        <f>IF(CL7="y",CHAR(34)&amp;CL$1&amp;CHAR(34)&amp;",","")</f>
        <v/>
      </c>
      <c r="DX7" s="48" t="str">
        <f>IF(CM7="y",CHAR(34)&amp;CM$1&amp;CHAR(34)&amp;",","")</f>
        <v>"2Bands",</v>
      </c>
      <c r="DY7" s="48" t="str">
        <f>IF(CN7="y",CHAR(34)&amp;CN$1&amp;CHAR(34)&amp;",","")</f>
        <v/>
      </c>
      <c r="DZ7" s="48" t="str">
        <f>IF(CO7="y",CHAR(34)&amp;CO$1&amp;CHAR(34)&amp;",","")</f>
        <v/>
      </c>
      <c r="EA7" s="48" t="str">
        <f>IF(T7="y",CHAR(34)&amp;T$1&amp;CHAR(34)&amp;",","")</f>
        <v/>
      </c>
      <c r="EB7" s="48" t="str">
        <f>IF(U7="y",CHAR(34)&amp;U$1&amp;CHAR(34)&amp;",","")</f>
        <v>"Crosse",</v>
      </c>
      <c r="EC7" s="48" t="str">
        <f>IF(V7="y",CHAR(34)&amp;V$1&amp;CHAR(34)&amp;",","")</f>
        <v>"Horizo",</v>
      </c>
      <c r="ED7" s="48" t="str">
        <f>IF(W7="y",CHAR(34)&amp;W$1&amp;CHAR(34)&amp;",","")</f>
        <v>"Vertic",</v>
      </c>
      <c r="EE7" s="48" t="str">
        <f>IF(X7="y",CHAR(34)&amp;X$1&amp;CHAR(34)&amp;",","")</f>
        <v>"Circle",</v>
      </c>
      <c r="EF7" s="48" t="str">
        <f>IF(AND(Y7&lt;&gt;"n",Y7&lt;&gt;""),CHAR(34)&amp;Y$1&amp;CHAR(34)&amp;",","")</f>
        <v>"Animal",</v>
      </c>
      <c r="EG7" s="48" t="str">
        <f>IF(Z7="y",CHAR(34)&amp;Z$1&amp;CHAR(34)&amp;",","")</f>
        <v/>
      </c>
      <c r="EH7" s="48" t="str">
        <f>IF(AA7="y",CHAR(34)&amp;AA$1&amp;CHAR(34)&amp;",","")</f>
        <v>"Plants",</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"Unequa",</v>
      </c>
      <c r="EO7" s="48" t="str">
        <f>IF(AH7="y",CHAR(34)&amp;AH$1&amp;CHAR(34)&amp;",","")</f>
        <v>"Center",</v>
      </c>
      <c r="EP7" s="48" t="str">
        <f>IF(AI7="y",CHAR(34)&amp;AI$1&amp;CHAR(34)&amp;",","")</f>
        <v/>
      </c>
      <c r="EQ7" s="48" t="str">
        <f>IF(AJ7="y",CHAR(34)&amp;AJ$1&amp;CHAR(34)&amp;",","")</f>
        <v/>
      </c>
      <c r="ER7" s="48" t="str">
        <f>IF(AK7="y",CHAR(34)&amp;AK$1&amp;CHAR(34)&amp;",","")</f>
        <v/>
      </c>
      <c r="ES7" s="48" t="str">
        <f>IF(AL7="y",CHAR(34)&amp;AL$1&amp;CHAR(34)&amp;",","")</f>
        <v/>
      </c>
      <c r="ET7" s="48" t="str">
        <f>IF(AM7="y",CHAR(34)&amp;AM$1&amp;CHAR(34)&amp;",","")</f>
        <v/>
      </c>
      <c r="EU7" s="48" t="str">
        <f>IF(AN7="y",CHAR(34)&amp;AN$1&amp;CHAR(34)&amp;",","")</f>
        <v>"Humans",</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C7" s="48" t="str">
        <f>IF(AND(AT7&gt;0,BB7&lt;&gt;""),CHAR(34)&amp;"sta"&amp;BB7&amp;CHAR(34)&amp;",","")</f>
        <v/>
      </c>
      <c r="FD7" s="48" t="str">
        <f>IF(BV7="n",CHAR(34)&amp;"tcWHYE"&amp;CHAR(34)&amp;",",IF(BV7="y",CHAR(34)&amp;FD$1&amp;CHAR(34)&amp;",",""))</f>
        <v/>
      </c>
      <c r="FE7" s="48" t="str">
        <f>IF(COUNTIF(BL7:BT7,"BLU")=0,CHAR(34)&amp;"NO_BLU"&amp;CHAR(34)&amp;",", "")</f>
        <v/>
      </c>
      <c r="FF7" s="48" t="str">
        <f>IF(COUNTIF(BL7:BT7,"WHI")=0,CHAR(34)&amp;"NO_WHI"&amp;CHAR(34)&amp;",", "")</f>
        <v>"NO_WHI",</v>
      </c>
      <c r="FG7" s="48" t="str">
        <f>IF(COUNTIF(BL7:BT7,"RED")=0,CHAR(34)&amp;"NO_RED"&amp;CHAR(34)&amp;",", "")</f>
        <v/>
      </c>
      <c r="FH7" s="48" t="str">
        <f>IF(COUNTIF(BL7:BS7,"GRE")=0,CHAR(34)&amp;"NO_GRE"&amp;CHAR(34)&amp;",", "")</f>
        <v/>
      </c>
      <c r="FI7" s="48" t="str">
        <f>IF(COUNTIF(BL7:BT7,"YEL")=0,CHAR(34)&amp;"NO_YEL"&amp;CHAR(34)&amp;",", "")</f>
        <v/>
      </c>
      <c r="FJ7" s="48" t="str">
        <f>IF(COUNTIF(BL7:BT7,"BLA")=0,CHAR(34)&amp;"NO_BLA"&amp;CHAR(34)&amp;",", "")</f>
        <v>"NO_BLA",</v>
      </c>
      <c r="FK7" s="48" t="str">
        <f>IF(AND(FH7&lt;&gt;"",FF7&lt;&gt;""),CHAR(34)&amp;"WHGRNO"&amp;CHAR(34)&amp;",","")</f>
        <v/>
      </c>
      <c r="FL7" s="48" t="str">
        <f>IF(AND(FI7&lt;&gt;"",FF7&lt;&gt;""),CHAR(34)&amp;"WHYENO"&amp;CHAR(34)&amp;",","")</f>
        <v/>
      </c>
      <c r="FM7" s="48" t="str">
        <f>IF(AND(FJ7&lt;&gt;"",FF7&lt;&gt;""),CHAR(34)&amp;"BAWHNO"&amp;CHAR(34)&amp;",","")</f>
        <v>"BAWHNO",</v>
      </c>
      <c r="FN7" s="48" t="str">
        <f>IF(AND(FE7&lt;&gt;"",FF7&lt;&gt;""),CHAR(34)&amp;"BLWHNO"&amp;CHAR(34)&amp;",","")</f>
        <v/>
      </c>
      <c r="FO7" s="48" t="str">
        <f>IF(AND(FE7&lt;&gt;"",FG7&lt;&gt;""),CHAR(34)&amp;"BLRENO"&amp;CHAR(34)&amp;",","")</f>
        <v/>
      </c>
      <c r="FP7" s="48" t="str">
        <f>IF(AND(FF7&lt;&gt;"",FF7&lt;&gt;""),CHAR(34)&amp;"WHRENO"&amp;CHAR(34)&amp;",","")</f>
        <v>"WHRENO",</v>
      </c>
      <c r="FQ7" s="48" t="str">
        <f>IF(LEN(BF7)=3,CHAR(34)&amp;"001"&amp;BF7&amp;CHAR(34)&amp;",","")</f>
        <v>"001BLU",</v>
      </c>
      <c r="FR7" s="48" t="str">
        <f>IF(LEN(BG7)=3,CHAR(34)&amp;"002"&amp;BG7&amp;CHAR(34)&amp;",","")</f>
        <v/>
      </c>
      <c r="FS7" s="48" t="str">
        <f>IF(LEN(BH7)=3,CHAR(34)&amp;"003"&amp;BH7&amp;CHAR(34)&amp;",","")</f>
        <v>"003YEL",</v>
      </c>
      <c r="FT7" s="48" t="str">
        <f>CHAR(34)&amp;"myr"&amp;BD7&amp;CHAR(34)&amp;","</f>
        <v>"myrEQ",</v>
      </c>
      <c r="FU7" s="48" t="str">
        <f>IF(AY7="y",CHAR(34)&amp;"island"&amp;CHAR(34)&amp;",","")</f>
        <v/>
      </c>
      <c r="FV7" s="48" t="str">
        <f>IF(BZ7="y",CHAR(34)&amp;"landlo"&amp;CHAR(34)&amp;",","")</f>
        <v/>
      </c>
      <c r="FW7" s="48" t="str">
        <f>IF(CA7="y",CHAR(34)&amp;"eunion"&amp;CHAR(34)&amp;",","")</f>
        <v/>
      </c>
      <c r="FX7" s="48" t="str">
        <f>SUBSTITUTE(IFERROR(SEARCH("[",A7),IFERROR(IF(AND(CA7&lt;&gt;"y",SEARCH("Europe",R7)&gt;0),CHAR(34)&amp;"noeuni"&amp;CHAR(34)&amp;",",""),"")),"1","")</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C7" s="48" t="str">
        <f>IFERROR(IF(SEARCH("Portuguese",CB7)&gt;0,CHAR(34)&amp;"portug"&amp;CHAR(34)&amp;",",""),"")</f>
        <v/>
      </c>
      <c r="GD7" s="48" t="str">
        <f>IFERROR(IF(SEARCH("German",CB7)&gt;0,CHAR(34)&amp;"german"&amp;CHAR(34)&amp;",",""),"")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"State"</v>
      </c>
      <c r="GS7" s="48" t="str">
        <f>SUBSTITUTE("["&amp;_xlfn.CONCAT(CW7:GN7)&amp;"]",",]","]")</f>
        <v>["4Color","lets07","startJ","year00","smallc","2Bands","Crosse","Horizo","Vertic","Circle","Animal","Plants","Unequa","Center","Humans","NO_WHI","NO_BLA","BAWHNO","WHRENO","001BLU","003YEL","myrEQ","NoStar"]</v>
      </c>
      <c r="GT7" s="48" t="str">
        <f>IF(BL7&lt;&gt;"",CHAR(34)&amp;"cl_"&amp;BL7&amp;CHAR(34)&amp;",","")</f>
        <v/>
      </c>
      <c r="GU7" s="48" t="str">
        <f>IF(BM7&lt;&gt;"",CHAR(34)&amp;"cl_"&amp;BM7&amp;CHAR(34)&amp;",","")</f>
        <v>"cl_BLU",</v>
      </c>
      <c r="GV7" s="48" t="str">
        <f>IF(BN7&lt;&gt;"",CHAR(34)&amp;"cl_"&amp;BN7&amp;CHAR(34)&amp;",","")</f>
        <v>"cl_GRE",</v>
      </c>
      <c r="GW7" s="48" t="str">
        <f>IF(BO7&lt;&gt;"",CHAR(34)&amp;"cl_"&amp;BO7&amp;CHAR(34)&amp;",","")</f>
        <v>"cl_RED",</v>
      </c>
      <c r="GX7" s="48" t="str">
        <f>IF(BP7&lt;&gt;"",CHAR(34)&amp;"cl_"&amp;BP7&amp;CHAR(34)&amp;",","")</f>
        <v>"cl_YEL",</v>
      </c>
      <c r="GY7" s="48" t="str">
        <f>IF(BQ7&lt;&gt;"",CHAR(34)&amp;"cl_"&amp;BQ7&amp;CHAR(34)&amp;",","")</f>
        <v/>
      </c>
      <c r="GZ7" s="48" t="str">
        <f>IF(BR7&lt;&gt;"",CHAR(34)&amp;"cl_"&amp;BR7&amp;CHAR(34)&amp;",","")</f>
        <v/>
      </c>
      <c r="HA7" s="48" t="str">
        <f>IF(BS7&lt;&gt;"",CHAR(34)&amp;"cl_"&amp;BS7&amp;CHAR(34)&amp;",","")</f>
        <v/>
      </c>
      <c r="HB7" s="48" t="str">
        <f>IF(BT7&lt;&gt;"",CHAR(34)&amp;"cl_"&amp;BT7&amp;CHAR(34)&amp;",","")</f>
        <v/>
      </c>
      <c r="HC7" s="48" t="str">
        <f>SUBSTITUTE("["&amp;_xlfn.CONCAT(GT7:HB7)&amp;"]",",]","]")</f>
        <v>["cl_BLU","cl_GRE","cl_RED","cl_YEL"]</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{couname:"[MEX] Jalisco",year:"2011",region:"rgn_North America",Colors:["cl_BLU","cl_GRE","cl_RED","cl_YEL"],Items:["4Color","lets07","startJ","year00","smallc","2Bands","Crosse","Horizo","Vertic","Circle","Animal","Plants","Unequa","Center","Humans","NO_WHI","NO_BLA","BAWHNO","WHRENO","001BLU","003YEL","myrEQ","NoStar"],Flag:"https://upload.wikimedia.org/wikipedia/commons/thumb/2/2b/Flag_of_Jalisco.svg/640px-Flag_of_Jalisco.svg.png",HDFlag:"https://upload.wikimedia.org/wikipedia/commons/thumb/2/2b/Flag_of_Jalisco.svg/1280px-Flag_of_Jalisco.svg.png",type:"State", describe: "\nIt is colored blue and gold and bears the State Emblem in the center. The emblem has a diameter of three-quarters the width of the stripes. The ratio of the flag is 4:7. ", isnew:".", links: "https://en.m.wikipedia.org/wiki/Flag_of_Jalisco"},</v>
      </c>
      <c r="HG7" s="73" t="str">
        <f>"{couname:"&amp;CT7&amp;(IF(HK7&lt;&gt;"",",subtype:"&amp;CHAR(34)&amp;HK7&amp;CHAR(34),""))&amp;",year:"&amp;HJ7&amp;",region:"&amp;CU7&amp;",Colors:"&amp;HC7&amp;",Items:"&amp;GS7&amp;",Flag:"&amp;CV7&amp;",HDFlag:"&amp;CHAR(34)&amp;E7&amp;CHAR(34)&amp;",type:"&amp;GP7&amp;", describe: "&amp;HI7&amp;", links: "&amp;HL7&amp;"},"</f>
        <v>{couname:"[MEX] Jalisco",year:"2011",region:"rgn_North America",Colors:["cl_BLU","cl_GRE","cl_RED","cl_YEL"],Items:["4Color","lets07","startJ","year00","smallc","2Bands","Crosse","Horizo","Vertic","Circle","Animal","Plants","Unequa","Center","Humans","NO_WHI","NO_BLA","BAWHNO","WHRENO","001BLU","003YEL","myrEQ","NoStar"],Flag:"https://upload.wikimedia.org/wikipedia/commons/thumb/2/2b/Flag_of_Jalisco.svg/640px-Flag_of_Jalisco.svg.png",HDFlag:"https://upload.wikimedia.org/wikipedia/commons/thumb/2/2b/Flag_of_Jalisco.svg/1280px-Flag_of_Jalisco.svg.png",type:"State", describe: "\nIt is colored blue and gold and bears the State Emblem in the center. The emblem has a diameter of three-quarters the width of the stripes. The ratio of the flag is 4:7. ", links: "https://en.m.wikipedia.org/wiki/Flag_of_Jalisco"},</v>
      </c>
      <c r="HH7" s="48" t="str">
        <f>IF(P7&lt;&gt;"",CHAR(34)&amp;"\n"&amp;P7&amp;CHAR(34),CHAR(34)&amp;CHAR(34))</f>
        <v>"\nIt is colored blue and gold and bears the State Emblem in the center. The emblem has a diameter of three-quarters the width of the stripes. The ratio of the flag is 4:7. "</v>
      </c>
      <c r="HI7" s="48" t="str">
        <f>IF(J7=0,CHAR(34)&amp;CHAR(34),HH7)</f>
        <v>"\nIt is colored blue and gold and bears the State Emblem in the center. The emblem has a diameter of three-quarters the width of the stripes. The ratio of the flag is 4:7. "</v>
      </c>
      <c r="HJ7" s="48" t="str">
        <f>CHAR(34)&amp;O7&amp;CHAR(34)</f>
        <v>"2011"</v>
      </c>
      <c r="HL7" s="48" t="str">
        <f>CHAR(34)&amp;I7&amp;CHAR(34)</f>
        <v>"https://en.m.wikipedia.org/wiki/Flag_of_Jalisco"</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{"couname":"[MEX] Jalisco","year":"2011","region":"rgn_North America","Colors":["cl_BLU","cl_GRE","cl_RED","cl_YEL"],"Items":["4Color","lets07","startJ","year00","smallc","2Bands","Crosse","Horizo","Vertic","Circle","Animal","Plants","Unequa","Center","Humans","NO_WHI","NO_BLA","BAWHNO","WHRENO","001BLU","003YEL","myrEQ","NoStar"],"Flag":"https://upload.wikimedia.org/wikipedia/commons/thumb/2/2b/Flag_of_Jalisco.svg/640px-Flag_of_Jalisco.svg.png","HDFlag":"https://upload.wikimedia.org/wikipedia/commons/thumb/2/2b/Flag_of_Jalisco.svg/1280px-Flag_of_Jalisco.svg.png","type":"State", "describe": "\nIt is colored blue and gold and bears the State Emblem in the center. The emblem has a diameter of three-quarters the width of the stripes. The ratio of the flag is 4:7. ", "isnew": ".", "links": "https://en.m.wikipedia.org/wiki/Flag_of_Jalisco"},</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{"couname":"[MEX] Jalisco","year":"2011","region":"rgn_North America","Colors":["cl_BLU","cl_GRE","cl_RED","cl_YEL"],"Items":["4Color","lets07","startJ","year00","smallc","2Bands","Crosse","Horizo","Vertic","Circle","Animal","Plants","Unequa","Center","Humans","NO_WHI","NO_BLA","BAWHNO","WHRENO","001BLU","003YEL","myrEQ","NoStar"],"Flag":"https://upload.wikimedia.org/wikipedia/commons/thumb/2/2b/Flag_of_Jalisco.svg/640px-Flag_of_Jalisco.svg.png","HDFlag":"https://upload.wikimedia.org/wikipedia/commons/thumb/2/2b/Flag_of_Jalisco.svg/1280px-Flag_of_Jalisco.svg.png","type":"State", "describe": "\nIt is colored blue and gold and bears the State Emblem in the center. The emblem has a diameter of three-quarters the width of the stripes. The ratio of the flag is 4:7. ", "isnew": ".", "links": "https://en.m.wikipedia.org/wiki/Flag_of_Jalisco"},</v>
      </c>
      <c r="HO7" s="75">
        <v>45583</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GRE</v>
      </c>
      <c r="HS7" s="48" t="str" cm="1">
        <f t="array" ref="HS7">IF(_xlfn.TEXTJOIN(", ", TRUE, IF(ISNUMBER(SEARCH("RED", BL7:BT7)), COLUMN(BL7:BT7) - COLUMN(BL7) + 1, ""))&lt;&gt;"","RED","")</f>
        <v>RED</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
      </c>
      <c r="HY7" s="76"/>
      <c r="HZ7" s="76"/>
      <c r="IA7" s="6" t="s">
        <v>164</v>
      </c>
      <c r="IB7" s="6"/>
      <c r="IC7" s="77"/>
      <c r="ID7" s="77"/>
      <c r="IE7" s="77"/>
      <c r="IF7" s="77"/>
      <c r="IG7" s="77"/>
      <c r="IH7" s="77"/>
      <c r="II7" s="77"/>
      <c r="IJ7" s="77"/>
      <c r="IK7" s="77"/>
      <c r="IL7" s="48">
        <f>SUM(IC7:IK7)</f>
        <v>0</v>
      </c>
      <c r="IM7" s="45">
        <f>COUNTIF(IC7:IK7,"&gt;0")-CG7</f>
        <v>-4</v>
      </c>
      <c r="IN7" s="78" t="str">
        <f>"http://mkweb.bcgsc.ca/color-summarizer/?url="&amp;D7&amp;"&amp;precision=low&amp;num_clusters="&amp;CG7&amp;"&amp;text=1"</f>
        <v>http://mkweb.bcgsc.ca/color-summarizer/?url=https://upload.wikimedia.org/wikipedia/commons/thumb/2/2b/Flag_of_Jalisco.svg/640px-Flag_of_Jalisco.svg.png&amp;precision=low&amp;num_clusters=4&amp;text=1</v>
      </c>
      <c r="IO7" s="48" t="str">
        <f>IF(HP7&lt;&gt;"",CHAR(34)&amp;"black"&amp;CHAR(34),"")</f>
        <v/>
      </c>
      <c r="IP7" s="48" t="str">
        <f>IF(HQ7&lt;&gt;"",CHAR(34)&amp;"blue"&amp;CHAR(34),"")</f>
        <v>"blue"</v>
      </c>
      <c r="IQ7" s="48" t="str">
        <f>IF(HR7&lt;&gt;"",CHAR(34)&amp;"green"&amp;CHAR(34),"")</f>
        <v>"green"</v>
      </c>
      <c r="IR7" s="48" t="str">
        <f>IF(HS7&lt;&gt;"",CHAR(34)&amp;"red"&amp;CHAR(34),"")</f>
        <v>"red"</v>
      </c>
      <c r="IS7" s="48" t="str">
        <f>IF(HT7&lt;&gt;"",CHAR(34)&amp;"yellow"&amp;CHAR(34),"")</f>
        <v>"yellow"</v>
      </c>
      <c r="IT7" s="48" t="str">
        <f>IF(HU7&lt;&gt;"",CHAR(34)&amp;"orange"&amp;CHAR(34),"")</f>
        <v/>
      </c>
      <c r="IU7" s="48" t="str">
        <f>IF(HV7&lt;&gt;"",CHAR(34)&amp;"brown"&amp;CHAR(34),"")</f>
        <v/>
      </c>
      <c r="IV7" s="48" t="str">
        <f>IF(HW7&lt;&gt;"",CHAR(34)&amp;"purple"&amp;CHAR(34),"")</f>
        <v/>
      </c>
      <c r="IW7" s="48" t="str">
        <f>IF(HX7&lt;&gt;"",CHAR(34)&amp;"white"&amp;CHAR(34),"")</f>
        <v/>
      </c>
      <c r="IX7" s="48" t="str">
        <f>"{"&amp;CHAR(34)&amp;"url"&amp;CHAR(34)&amp;":"&amp;CHAR(34)&amp;IN7&amp;CHAR(34)&amp;","&amp;CHAR(34)&amp;"name"&amp;CHAR(34)&amp;":"&amp;CHAR(34)&amp;A7&amp;CHAR(34)&amp;"},"</f>
        <v>{"url":"http://mkweb.bcgsc.ca/color-summarizer/?url=https://upload.wikimedia.org/wikipedia/commons/thumb/2/2b/Flag_of_Jalisco.svg/640px-Flag_of_Jalisco.svg.png&amp;precision=low&amp;num_clusters=4&amp;text=1","name":"[MEX] Jalisco"},</v>
      </c>
      <c r="IY7" s="48">
        <v>635</v>
      </c>
    </row>
    <row r="8" spans="1:259" s="48" customFormat="1" ht="38.4" customHeight="1" thickBot="1" x14ac:dyDescent="0.35">
      <c r="A8" s="79" t="s">
        <v>1210</v>
      </c>
      <c r="B8" s="40" t="e" vm="93">
        <v>#VALUE!</v>
      </c>
      <c r="C8" s="41">
        <v>2</v>
      </c>
      <c r="D8" s="42" t="s">
        <v>1211</v>
      </c>
      <c r="E8" s="43" t="s">
        <v>1212</v>
      </c>
      <c r="F8" s="44" t="s">
        <v>163</v>
      </c>
      <c r="G8" s="45">
        <f>COUNTIF($A$1:$A$8396,A8)</f>
        <v>1</v>
      </c>
      <c r="H8" s="46"/>
      <c r="I8" s="47" t="s">
        <v>1213</v>
      </c>
      <c r="J8" s="48" t="str">
        <f>""</f>
        <v/>
      </c>
      <c r="K8" s="49"/>
      <c r="L8" s="50"/>
      <c r="M8" s="50"/>
      <c r="N8" s="51" t="s">
        <v>231</v>
      </c>
      <c r="O8" s="52">
        <v>2017</v>
      </c>
      <c r="P8" s="53" t="s">
        <v>1181</v>
      </c>
      <c r="Q8" s="54">
        <v>1</v>
      </c>
      <c r="R8" s="55" t="s">
        <v>231</v>
      </c>
      <c r="S8" s="56">
        <v>0</v>
      </c>
      <c r="T8" s="57" t="s">
        <v>165</v>
      </c>
      <c r="U8" s="58" t="s">
        <v>165</v>
      </c>
      <c r="V8" s="58" t="s">
        <v>165</v>
      </c>
      <c r="W8" s="58" t="s">
        <v>165</v>
      </c>
      <c r="X8" s="58" t="s">
        <v>165</v>
      </c>
      <c r="Y8" s="58" t="s">
        <v>165</v>
      </c>
      <c r="Z8" s="58" t="s">
        <v>164</v>
      </c>
      <c r="AA8" s="58" t="s">
        <v>165</v>
      </c>
      <c r="AB8" s="58" t="s">
        <v>164</v>
      </c>
      <c r="AC8" s="58" t="s">
        <v>165</v>
      </c>
      <c r="AD8" s="58" t="s">
        <v>165</v>
      </c>
      <c r="AE8" s="58" t="s">
        <v>164</v>
      </c>
      <c r="AF8" s="59" t="s">
        <v>164</v>
      </c>
      <c r="AG8" s="59" t="s">
        <v>165</v>
      </c>
      <c r="AH8" s="59" t="s">
        <v>165</v>
      </c>
      <c r="AI8" s="59" t="s">
        <v>164</v>
      </c>
      <c r="AJ8" s="59" t="s">
        <v>164</v>
      </c>
      <c r="AK8" s="59" t="s">
        <v>164</v>
      </c>
      <c r="AL8" s="59" t="s">
        <v>164</v>
      </c>
      <c r="AM8" s="59" t="s">
        <v>165</v>
      </c>
      <c r="AN8" s="59" t="s">
        <v>165</v>
      </c>
      <c r="AO8" s="59" t="s">
        <v>164</v>
      </c>
      <c r="AP8" s="59" t="s">
        <v>164</v>
      </c>
      <c r="AQ8" s="59" t="s">
        <v>164</v>
      </c>
      <c r="AR8" s="59" t="s">
        <v>164</v>
      </c>
      <c r="AS8" s="59" t="s">
        <v>164</v>
      </c>
      <c r="AT8" s="60">
        <v>2</v>
      </c>
      <c r="AU8" s="59" t="s">
        <v>207</v>
      </c>
      <c r="AV8" s="59" t="str">
        <f>IF(LEFT(A8,1)="[",LEFT(A8,5)&amp;AU8&amp;A8,"")</f>
        <v>[MEX]State[MEX] Querétaro</v>
      </c>
      <c r="AW8" s="59" t="str">
        <f>C8&amp;H8&amp;A8</f>
        <v>2[MEX] Querétaro</v>
      </c>
      <c r="AX8" s="61"/>
      <c r="AY8" s="61"/>
      <c r="AZ8" s="62" t="s">
        <v>159</v>
      </c>
      <c r="BA8" s="62"/>
      <c r="BB8" s="62"/>
      <c r="BC8" s="63"/>
      <c r="BD8" s="64" t="s">
        <v>159</v>
      </c>
      <c r="BE8" s="47"/>
      <c r="BF8" s="64" t="s">
        <v>167</v>
      </c>
      <c r="BG8" s="64" t="s">
        <v>167</v>
      </c>
      <c r="BH8" s="64" t="s">
        <v>167</v>
      </c>
      <c r="BI8" s="64"/>
      <c r="BJ8" s="64"/>
      <c r="BK8" s="47"/>
      <c r="BL8" s="64" t="s">
        <v>151</v>
      </c>
      <c r="BM8" s="64" t="s">
        <v>152</v>
      </c>
      <c r="BN8" s="64" t="s">
        <v>153</v>
      </c>
      <c r="BO8" s="64" t="s">
        <v>154</v>
      </c>
      <c r="BP8" s="64" t="s">
        <v>155</v>
      </c>
      <c r="BQ8" s="64" t="s">
        <v>156</v>
      </c>
      <c r="BR8" s="64" t="s">
        <v>157</v>
      </c>
      <c r="BS8" s="64" t="s">
        <v>158</v>
      </c>
      <c r="BT8" s="64" t="s">
        <v>159</v>
      </c>
      <c r="BU8" s="65"/>
      <c r="BV8" s="66"/>
      <c r="BW8" s="66">
        <v>0</v>
      </c>
      <c r="BX8" s="47"/>
      <c r="BY8" s="48" t="s">
        <v>164</v>
      </c>
      <c r="CB8" s="6"/>
      <c r="CC8" s="6"/>
      <c r="CD8" s="67">
        <v>0</v>
      </c>
      <c r="CE8" s="67">
        <v>0</v>
      </c>
      <c r="CF8" s="67" t="e">
        <v>#REF!</v>
      </c>
      <c r="CG8" s="68" cm="1">
        <f t="array" ref="CG8">SUMPRODUCT(--(LEN(TRIM(BL8:BT8))&gt;0))</f>
        <v>9</v>
      </c>
      <c r="CH8" s="59" t="str">
        <f>IF(CG8=2,"y","n")</f>
        <v>n</v>
      </c>
      <c r="CI8" s="59" t="str">
        <f>IF(CG8=3,"y","n")</f>
        <v>n</v>
      </c>
      <c r="CJ8" s="59" t="str">
        <f>IF(CG8=4,"y","n")</f>
        <v>n</v>
      </c>
      <c r="CK8" s="59" t="str">
        <f>IF(CG8&gt;4,"y","n")</f>
        <v>y</v>
      </c>
      <c r="CL8" s="59" t="str">
        <f>IF(S8=0,"y","n")</f>
        <v>y</v>
      </c>
      <c r="CM8" s="59" t="str">
        <f>IF(S8=2,"y","n")</f>
        <v>n</v>
      </c>
      <c r="CN8" s="59" t="str">
        <f>IF(S8=3,"y","n")</f>
        <v>n</v>
      </c>
      <c r="CO8" s="59" t="str">
        <f>IF(S8&gt;=4,"y","n")</f>
        <v>n</v>
      </c>
      <c r="CP8" s="59" t="str">
        <f>IF(AT8=0,"y","n")</f>
        <v>n</v>
      </c>
      <c r="CQ8" s="59" t="str">
        <f>IF(AT8=1,"y","n")</f>
        <v>n</v>
      </c>
      <c r="CR8" s="59" t="str">
        <f>IF(AT8=2,"y","n")</f>
        <v>y</v>
      </c>
      <c r="CS8" s="59" t="str">
        <f>IF(AT8&gt;=3,"y","n")</f>
        <v>n</v>
      </c>
      <c r="CT8" s="69" t="str">
        <f>CHAR(34)&amp;A8&amp;CHAR(34)</f>
        <v>"[MEX] Querétaro"</v>
      </c>
      <c r="CU8" s="70" t="str">
        <f>CHAR(34)&amp;"rgn_"&amp;R8&amp;CHAR(34)</f>
        <v>"rgn_North America"</v>
      </c>
      <c r="CV8" s="48" t="str">
        <f>CHAR(34)&amp;D8&amp;CHAR(34)</f>
        <v>"https://upload.wikimedia.org/wikipedia/commons/thumb/1/18/Flag_of_Queretaro.svg/640px-Flag_of_Queretaro.svg.png"</v>
      </c>
      <c r="CW8" s="48" t="str">
        <f>IF(CH8="y",CHAR(34)&amp;CH$1&amp;CHAR(34)&amp;",","")</f>
        <v/>
      </c>
      <c r="CX8" s="48" t="str">
        <f>IF(CI8="y",CHAR(34)&amp;CI$1&amp;CHAR(34)&amp;",","")</f>
        <v/>
      </c>
      <c r="CY8" s="48" t="str">
        <f>IF(CJ8="y",CHAR(34)&amp;CJ$1&amp;CHAR(34)&amp;",","")</f>
        <v/>
      </c>
      <c r="CZ8" s="48" t="str">
        <f>IF(CK8="y",CHAR(34)&amp;CK$1&amp;CHAR(34)&amp;",","")</f>
        <v>"5+Colo",</v>
      </c>
      <c r="DA8" s="48" t="str">
        <f>IF(Q8&gt;1,CHAR(34)&amp;"words2"&amp;CHAR(34)&amp;",","")</f>
        <v/>
      </c>
      <c r="DB8" s="48" t="str">
        <f>IF(Q8&gt;2,CHAR(34)&amp;"words3"&amp;CHAR(34)&amp;",","")</f>
        <v/>
      </c>
      <c r="DC8" s="48" t="str">
        <f>IF(Q8=2,CHAR(34)&amp;"exact2"&amp;CHAR(34)&amp;",","")</f>
        <v/>
      </c>
      <c r="DD8" s="48"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"lets09",</v>
      </c>
      <c r="DE8" s="48"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"startQ",</v>
      </c>
      <c r="DF8" s="48" t="str">
        <f>IFERROR(IF(SEARCH("tan",A8)&gt;0,CHAR(34)&amp;"withtn"&amp;CHAR(34)&amp;",",""),"")</f>
        <v/>
      </c>
      <c r="DG8" s="48" t="str">
        <f>IFERROR(IF(SEARCH("q",A8)&gt;0,CHAR(34)&amp;"with_q"&amp;CHAR(34)&amp;",",""),"")</f>
        <v>"with_q",</v>
      </c>
      <c r="DH8" s="48" t="str">
        <f>IFERROR(IF(SEARCH("v",A8)&gt;0,CHAR(34)&amp;"with_v"&amp;CHAR(34)&amp;",",""),"")</f>
        <v/>
      </c>
      <c r="DI8" s="48" t="str">
        <f>IFERROR(IF(SEARCH("w",A8)&gt;0,CHAR(34)&amp;"with_w"&amp;CHAR(34)&amp;",",""),"")</f>
        <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
      </c>
      <c r="DP8" s="6" t="str">
        <f>IF(AND(ISNUMBER(SEARCH("20", O8)), ISERROR(SEARCH("1920", O8))), CHAR(34)&amp;"year00"&amp;CHAR(34)&amp;",", "")</f>
        <v>"year00",</v>
      </c>
      <c r="DQ8" s="6" t="str">
        <f>IF(CC8="y",CHAR(34)&amp;"soviet"&amp;CHAR(34)&amp;",","")</f>
        <v/>
      </c>
      <c r="DR8" s="6" t="str">
        <f>IF(BY8="y",CHAR(34)&amp;"dgband"&amp;CHAR(34)&amp;",","")</f>
        <v/>
      </c>
      <c r="DS8" s="6" t="str">
        <f>IF(W8="y",IF(AND(V8="n",BY8&lt;&gt;"y"),CHAR(34)&amp;"allver"&amp;CHAR(34)&amp;",",""),"")</f>
        <v/>
      </c>
      <c r="DT8" s="6" t="str">
        <f>IF(V8="y",IF(AND(W8="n",BY8&lt;&gt;"y"),CHAR(34)&amp;"allhor"&amp;CHAR(34)&amp;",",""),"")</f>
        <v/>
      </c>
      <c r="DU8" s="6" t="str">
        <f>IF(BY8="y",IF(AND(W8="n",V8="n"),CHAR(34)&amp;"alldia"&amp;CHAR(34)&amp;",",""),"")</f>
        <v/>
      </c>
      <c r="DV8" s="48" t="str">
        <f>IF(IA8&lt;&gt;"",(IF(IA8="y",CHAR(34)&amp;"largec"&amp;CHAR(34)&amp;",",CHAR(34)&amp;"smallc"&amp;CHAR(34)&amp;",")),"")</f>
        <v>"smallc",</v>
      </c>
      <c r="DW8" s="48" t="str">
        <f>IF(CL8="y",CHAR(34)&amp;CL$1&amp;CHAR(34)&amp;",","")</f>
        <v>"NoBand",</v>
      </c>
      <c r="DX8" s="48" t="str">
        <f>IF(CM8="y",CHAR(34)&amp;CM$1&amp;CHAR(34)&amp;",","")</f>
        <v/>
      </c>
      <c r="DY8" s="48" t="str">
        <f>IF(CN8="y",CHAR(34)&amp;CN$1&amp;CHAR(34)&amp;",","")</f>
        <v/>
      </c>
      <c r="DZ8" s="48" t="str">
        <f>IF(CO8="y",CHAR(34)&amp;CO$1&amp;CHAR(34)&amp;",","")</f>
        <v/>
      </c>
      <c r="EA8" s="48" t="str">
        <f>IF(T8="y",CHAR(34)&amp;T$1&amp;CHAR(34)&amp;",","")</f>
        <v>"Diagon",</v>
      </c>
      <c r="EB8" s="48" t="str">
        <f>IF(U8="y",CHAR(34)&amp;U$1&amp;CHAR(34)&amp;",","")</f>
        <v>"Crosse",</v>
      </c>
      <c r="EC8" s="48" t="str">
        <f>IF(V8="y",CHAR(34)&amp;V$1&amp;CHAR(34)&amp;",","")</f>
        <v>"Horizo",</v>
      </c>
      <c r="ED8" s="48" t="str">
        <f>IF(W8="y",CHAR(34)&amp;W$1&amp;CHAR(34)&amp;",","")</f>
        <v>"Vertic",</v>
      </c>
      <c r="EE8" s="48" t="str">
        <f>IF(X8="y",CHAR(34)&amp;X$1&amp;CHAR(34)&amp;",","")</f>
        <v>"Circle",</v>
      </c>
      <c r="EF8" s="48" t="str">
        <f>IF(AND(Y8&lt;&gt;"n",Y8&lt;&gt;""),CHAR(34)&amp;Y$1&amp;CHAR(34)&amp;",","")</f>
        <v>"Animal",</v>
      </c>
      <c r="EG8" s="48" t="str">
        <f>IF(Z8="y",CHAR(34)&amp;Z$1&amp;CHAR(34)&amp;",","")</f>
        <v/>
      </c>
      <c r="EH8" s="48" t="str">
        <f>IF(AA8="y",CHAR(34)&amp;AA$1&amp;CHAR(34)&amp;",","")</f>
        <v>"Plants",</v>
      </c>
      <c r="EI8" s="48" t="str">
        <f>IF(AB8="y",CHAR(34)&amp;AB$1&amp;CHAR(34)&amp;",","")</f>
        <v/>
      </c>
      <c r="EJ8" s="48" t="str">
        <f>IF(AC8="y",CHAR(34)&amp;AC$1&amp;CHAR(34)&amp;",","")</f>
        <v>"Weapon",</v>
      </c>
      <c r="EK8" s="48" t="str">
        <f>IF(AD8="y",CHAR(34)&amp;AD$1&amp;CHAR(34)&amp;",","")</f>
        <v>"HasSun",</v>
      </c>
      <c r="EL8" s="48" t="str">
        <f>IF(AE8="y",CHAR(34)&amp;AE$1&amp;CHAR(34)&amp;",","")</f>
        <v/>
      </c>
      <c r="EM8" s="48" t="str">
        <f>IF(AF8="y",CHAR(34)&amp;AF$1&amp;CHAR(34)&amp;",","")</f>
        <v/>
      </c>
      <c r="EN8" s="48" t="str">
        <f>IF(AG8="y",CHAR(34)&amp;AG$1&amp;CHAR(34)&amp;",","")</f>
        <v>"Unequa",</v>
      </c>
      <c r="EO8" s="48" t="str">
        <f>IF(AH8="y",CHAR(34)&amp;AH$1&amp;CHAR(34)&amp;",","")</f>
        <v>"Center",</v>
      </c>
      <c r="EP8" s="48" t="str">
        <f>IF(AI8="y",CHAR(34)&amp;AI$1&amp;CHAR(34)&amp;",","")</f>
        <v/>
      </c>
      <c r="EQ8" s="48" t="str">
        <f>IF(AJ8="y",CHAR(34)&amp;AJ$1&amp;CHAR(34)&amp;",","")</f>
        <v/>
      </c>
      <c r="ER8" s="48" t="str">
        <f>IF(AK8="y",CHAR(34)&amp;AK$1&amp;CHAR(34)&amp;",","")</f>
        <v/>
      </c>
      <c r="ES8" s="48" t="str">
        <f>IF(AL8="y",CHAR(34)&amp;AL$1&amp;CHAR(34)&amp;",","")</f>
        <v/>
      </c>
      <c r="ET8" s="48" t="str">
        <f>IF(AM8="y",CHAR(34)&amp;AM$1&amp;CHAR(34)&amp;",","")</f>
        <v>"Geogrh",</v>
      </c>
      <c r="EU8" s="48" t="str">
        <f>IF(AN8="y",CHAR(34)&amp;AN$1&amp;CHAR(34)&amp;",","")</f>
        <v>"Humans",</v>
      </c>
      <c r="EV8" s="48" t="str">
        <f>IF(AO8="y",CHAR(34)&amp;AO$1&amp;CHAR(34)&amp;",","")</f>
        <v/>
      </c>
      <c r="EW8" s="48" t="str">
        <f>IF(AP8="y",CHAR(34)&amp;AP$1&amp;CHAR(34)&amp;",","")</f>
        <v/>
      </c>
      <c r="EX8" s="48" t="str">
        <f>IF(AQ8="y",CHAR(34)&amp;AQ$1&amp;CHAR(34)&amp;",","")</f>
        <v/>
      </c>
      <c r="EY8" s="48" t="str">
        <f>IF(AR8="y",CHAR(34)&amp;AR$1&amp;CHAR(34)&amp;",","")</f>
        <v/>
      </c>
      <c r="EZ8" s="48" t="str">
        <f>IF(AS8="y",CHAR(34)&amp;AS$1&amp;CHAR(34)&amp;",","")</f>
        <v/>
      </c>
      <c r="FA8" s="48" t="str">
        <f>IF(AT8&gt;0,CHAR(34)&amp;"sta"&amp;AZ8&amp;CHAR(34)&amp;",","")</f>
        <v>"staWHI",</v>
      </c>
      <c r="FB8" s="48" t="str">
        <f>IF(AND(AT8&gt;0,BA8&lt;&gt;""),CHAR(34)&amp;"sta"&amp;BA8&amp;CHAR(34)&amp;",","")</f>
        <v/>
      </c>
      <c r="FC8" s="48" t="str">
        <f>IF(AND(AT8&gt;0,BB8&lt;&gt;""),CHAR(34)&amp;"sta"&amp;BB8&amp;CHAR(34)&amp;",","")</f>
        <v/>
      </c>
      <c r="FD8" s="48" t="str">
        <f>IF(BV8="n",CHAR(34)&amp;"tcWHYE"&amp;CHAR(34)&amp;",",IF(BV8="y",CHAR(34)&amp;FD$1&amp;CHAR(34)&amp;",",""))</f>
        <v/>
      </c>
      <c r="FE8" s="48" t="str">
        <f>IF(COUNTIF(BL8:BT8,"BLU")=0,CHAR(34)&amp;"NO_BLU"&amp;CHAR(34)&amp;",", "")</f>
        <v/>
      </c>
      <c r="FF8" s="48" t="str">
        <f>IF(COUNTIF(BL8:BT8,"WHI")=0,CHAR(34)&amp;"NO_WHI"&amp;CHAR(34)&amp;",", "")</f>
        <v/>
      </c>
      <c r="FG8" s="48" t="str">
        <f>IF(COUNTIF(BL8:BT8,"RED")=0,CHAR(34)&amp;"NO_RED"&amp;CHAR(34)&amp;",", "")</f>
        <v/>
      </c>
      <c r="FH8" s="48" t="str">
        <f>IF(COUNTIF(BL8:BS8,"GRE")=0,CHAR(34)&amp;"NO_GRE"&amp;CHAR(34)&amp;",", "")</f>
        <v/>
      </c>
      <c r="FI8" s="48" t="str">
        <f>IF(COUNTIF(BL8:BT8,"YEL")=0,CHAR(34)&amp;"NO_YEL"&amp;CHAR(34)&amp;",", "")</f>
        <v/>
      </c>
      <c r="FJ8" s="48" t="str">
        <f>IF(COUNTIF(BL8:BT8,"BLA")=0,CHAR(34)&amp;"NO_BLA"&amp;CHAR(34)&amp;",", "")</f>
        <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
      </c>
      <c r="FP8" s="48" t="str">
        <f>IF(AND(FF8&lt;&gt;"",FF8&lt;&gt;""),CHAR(34)&amp;"WHRENO"&amp;CHAR(34)&amp;",","")</f>
        <v/>
      </c>
      <c r="FQ8" s="48" t="str">
        <f>IF(LEN(BF8)=3,CHAR(34)&amp;"001"&amp;BF8&amp;CHAR(34)&amp;",","")</f>
        <v/>
      </c>
      <c r="FR8" s="48" t="str">
        <f>IF(LEN(BG8)=3,CHAR(34)&amp;"002"&amp;BG8&amp;CHAR(34)&amp;",","")</f>
        <v/>
      </c>
      <c r="FS8" s="48" t="str">
        <f>IF(LEN(BH8)=3,CHAR(34)&amp;"003"&amp;BH8&amp;CHAR(34)&amp;",","")</f>
        <v/>
      </c>
      <c r="FT8" s="48" t="str">
        <f>CHAR(34)&amp;"myr"&amp;BD8&amp;CHAR(34)&amp;","</f>
        <v>"myrWHI",</v>
      </c>
      <c r="FU8" s="48" t="str">
        <f>IF(AY8="y",CHAR(34)&amp;"island"&amp;CHAR(34)&amp;",","")</f>
        <v/>
      </c>
      <c r="FV8" s="48" t="str">
        <f>IF(BZ8="y",CHAR(34)&amp;"landlo"&amp;CHAR(34)&amp;",","")</f>
        <v/>
      </c>
      <c r="FW8" s="48" t="str">
        <f>IF(CA8="y",CHAR(34)&amp;"eunion"&amp;CHAR(34)&amp;",","")</f>
        <v/>
      </c>
      <c r="FX8" s="48" t="str">
        <f>SUBSTITUTE(IFERROR(SEARCH("[",A8),IFERROR(IF(AND(CA8&lt;&gt;"y",SEARCH("Europe",R8)&gt;0),CHAR(34)&amp;"noeuni"&amp;CHAR(34)&amp;",",""),"")),"1","")</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C8" s="48" t="str">
        <f>IFERROR(IF(SEARCH("Portuguese",CB8)&gt;0,CHAR(34)&amp;"portug"&amp;CHAR(34)&amp;",",""),"")</f>
        <v/>
      </c>
      <c r="GD8" s="48" t="str">
        <f>IFERROR(IF(SEARCH("German",CB8)&gt;0,CHAR(34)&amp;"german"&amp;CHAR(34)&amp;",",""),"")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
      </c>
      <c r="GK8" s="48" t="str">
        <f>IF(GJ8="",CHAR(34)&amp;"HasSta"&amp;CHAR(34)&amp;",","")</f>
        <v>"HasSta",</v>
      </c>
      <c r="GL8" s="48" t="str">
        <f>IF(CQ8="y",CHAR(34)&amp;CQ$1&amp;CHAR(34)&amp;",","")</f>
        <v/>
      </c>
      <c r="GM8" s="48" t="str">
        <f>IF(CR8="y",CHAR(34)&amp;CR$1&amp;CHAR(34)&amp;",","")</f>
        <v>"2Stars",</v>
      </c>
      <c r="GN8" s="48" t="str">
        <f>IF(CS8="y",CHAR(34)&amp;CS$1&amp;CHAR(34)&amp;",","")</f>
        <v/>
      </c>
      <c r="GP8" s="48" t="str">
        <f>CHAR(34)&amp;AU8&amp;CHAR(34)</f>
        <v>"State"</v>
      </c>
      <c r="GS8" s="48" t="str">
        <f>SUBSTITUTE("["&amp;_xlfn.CONCAT(CW8:GN8)&amp;"]",",]","]")</f>
        <v>["5+Colo","lets09","startQ","with_q","year00","smallc","NoBand","Diagon","Crosse","Horizo","Vertic","Circle","Animal","Plants","Weapon","HasSun","Unequa","Center","Geogrh","Humans","staWHI","myrWHI","HasSta","2Stars"]</v>
      </c>
      <c r="GT8" s="48" t="str">
        <f>IF(BL8&lt;&gt;"",CHAR(34)&amp;"cl_"&amp;BL8&amp;CHAR(34)&amp;",","")</f>
        <v>"cl_BLA",</v>
      </c>
      <c r="GU8" s="48" t="str">
        <f>IF(BM8&lt;&gt;"",CHAR(34)&amp;"cl_"&amp;BM8&amp;CHAR(34)&amp;",","")</f>
        <v>"cl_BLU",</v>
      </c>
      <c r="GV8" s="48" t="str">
        <f>IF(BN8&lt;&gt;"",CHAR(34)&amp;"cl_"&amp;BN8&amp;CHAR(34)&amp;",","")</f>
        <v>"cl_GRE",</v>
      </c>
      <c r="GW8" s="48" t="str">
        <f>IF(BO8&lt;&gt;"",CHAR(34)&amp;"cl_"&amp;BO8&amp;CHAR(34)&amp;",","")</f>
        <v>"cl_RED",</v>
      </c>
      <c r="GX8" s="48" t="str">
        <f>IF(BP8&lt;&gt;"",CHAR(34)&amp;"cl_"&amp;BP8&amp;CHAR(34)&amp;",","")</f>
        <v>"cl_YEL",</v>
      </c>
      <c r="GY8" s="48" t="str">
        <f>IF(BQ8&lt;&gt;"",CHAR(34)&amp;"cl_"&amp;BQ8&amp;CHAR(34)&amp;",","")</f>
        <v>"cl_ORA",</v>
      </c>
      <c r="GZ8" s="48" t="str">
        <f>IF(BR8&lt;&gt;"",CHAR(34)&amp;"cl_"&amp;BR8&amp;CHAR(34)&amp;",","")</f>
        <v>"cl_BRO",</v>
      </c>
      <c r="HA8" s="48" t="str">
        <f>IF(BS8&lt;&gt;"",CHAR(34)&amp;"cl_"&amp;BS8&amp;CHAR(34)&amp;",","")</f>
        <v>"cl_PUR",</v>
      </c>
      <c r="HB8" s="48" t="str">
        <f>IF(BT8&lt;&gt;"",CHAR(34)&amp;"cl_"&amp;BT8&amp;CHAR(34)&amp;",","")</f>
        <v>"cl_WHI",</v>
      </c>
      <c r="HC8" s="48" t="str">
        <f>SUBSTITUTE("["&amp;_xlfn.CONCAT(GT8:HB8)&amp;"]",",]","]")</f>
        <v>["cl_BLA","cl_BLU","cl_GRE","cl_RED","cl_YEL","cl_ORA","cl_BRO","cl_PUR","cl_WHI"]</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{couname:"[MEX] Querétaro",year:"2017",region:"rgn_North America",Colors:["cl_BLA","cl_BLU","cl_GRE","cl_RED","cl_YEL","cl_ORA","cl_BRO","cl_PUR","cl_WHI"],Items:["5+Colo","lets09","startQ","with_q","year00","smallc","NoBand","Diagon","Crosse","Horizo","Vertic","Circle","Animal","Plants","Weapon","HasSun","Unequa","Center","Geogrh","Humans","staWHI","myrWHI","HasSta","2Stars"],Flag:"https://upload.wikimedia.org/wikipedia/commons/thumb/1/18/Flag_of_Queretaro.svg/640px-Flag_of_Queretaro.svg.png",HDFlag:"https://upload.wikimedia.org/wikipedia/commons/thumb/1/18/Flag_of_Queretaro.svg/1280px-Flag_of_Queretaro.svg.png",type:"State", describe: "\nThe State Flag consists of a white rectangle with a ratio of four to seven between the width and length; in the center it bears the State Coat of arms, placed in such a way that it occupies three-quarters of the width.", isnew:".", links: "https://en.m.wikipedia.org/wiki/Flag_of_Quer%C3%A9taro"},</v>
      </c>
      <c r="HG8" s="73" t="str">
        <f>"{couname:"&amp;CT8&amp;(IF(HK8&lt;&gt;"",",subtype:"&amp;CHAR(34)&amp;HK8&amp;CHAR(34),""))&amp;",year:"&amp;HJ8&amp;",region:"&amp;CU8&amp;",Colors:"&amp;HC8&amp;",Items:"&amp;GS8&amp;",Flag:"&amp;CV8&amp;",HDFlag:"&amp;CHAR(34)&amp;E8&amp;CHAR(34)&amp;",type:"&amp;GP8&amp;", describe: "&amp;HI8&amp;", links: "&amp;HL8&amp;"},"</f>
        <v>{couname:"[MEX] Querétaro",year:"2017",region:"rgn_North America",Colors:["cl_BLA","cl_BLU","cl_GRE","cl_RED","cl_YEL","cl_ORA","cl_BRO","cl_PUR","cl_WHI"],Items:["5+Colo","lets09","startQ","with_q","year00","smallc","NoBand","Diagon","Crosse","Horizo","Vertic","Circle","Animal","Plants","Weapon","HasSun","Unequa","Center","Geogrh","Humans","staWHI","myrWHI","HasSta","2Stars"],Flag:"https://upload.wikimedia.org/wikipedia/commons/thumb/1/18/Flag_of_Queretaro.svg/640px-Flag_of_Queretaro.svg.png",HDFlag:"https://upload.wikimedia.org/wikipedia/commons/thumb/1/18/Flag_of_Queretaro.svg/1280px-Flag_of_Queretaro.svg.png",type:"State", describe: "\nThe State Flag consists of a white rectangle with a ratio of four to seven between the width and length; in the center it bears the State Coat of arms, placed in such a way that it occupies three-quarters of the width.", links: "https://en.m.wikipedia.org/wiki/Flag_of_Quer%C3%A9taro"},</v>
      </c>
      <c r="HH8" s="48" t="str">
        <f>IF(P8&lt;&gt;"",CHAR(34)&amp;"\n"&amp;P8&amp;CHAR(34),CHAR(34)&amp;CHAR(34))</f>
        <v>"\nThe State Flag consists of a white rectangle with a ratio of four to seven between the width and length; in the center it bears the State Coat of arms, placed in such a way that it occupies three-quarters of the width."</v>
      </c>
      <c r="HI8" s="48" t="str">
        <f>IF(J8=0,CHAR(34)&amp;CHAR(34),HH8)</f>
        <v>"\nThe State Flag consists of a white rectangle with a ratio of four to seven between the width and length; in the center it bears the State Coat of arms, placed in such a way that it occupies three-quarters of the width."</v>
      </c>
      <c r="HJ8" s="48" t="str">
        <f>CHAR(34)&amp;O8&amp;CHAR(34)</f>
        <v>"2017"</v>
      </c>
      <c r="HL8" s="48" t="str">
        <f>CHAR(34)&amp;I8&amp;CHAR(34)</f>
        <v>"https://en.m.wikipedia.org/wiki/Flag_of_Quer%C3%A9taro"</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{"couname":"[MEX] Querétaro","year":"2017","region":"rgn_North America","Colors":["cl_BLA","cl_BLU","cl_GRE","cl_RED","cl_YEL","cl_ORA","cl_BRO","cl_PUR","cl_WHI"],"Items":["5+Colo","lets09","startQ","with_q","year00","smallc","NoBand","Diagon","Crosse","Horizo","Vertic","Circle","Animal","Plants","Weapon","HasSun","Unequa","Center","Geogrh","Humans","staWHI","myrWHI","HasSta","2Stars"],"Flag":"https://upload.wikimedia.org/wikipedia/commons/thumb/1/18/Flag_of_Queretaro.svg/640px-Flag_of_Queretaro.svg.png","HDFlag":"https://upload.wikimedia.org/wikipedia/commons/thumb/1/18/Flag_of_Queretaro.svg/1280px-Flag_of_Queretaro.svg.png","type":"State", "describe": "\nThe State Flag consists of a white rectangle with a ratio of four to seven between the width and length; in the center it bears the State Coat of arms, placed in such a way that it occupies three-quarters of the width.", "isnew": ".", "links": "https://en.m.wikipedia.org/wiki/Flag_of_Quer%C3%A9taro"},</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{"couname":"[MEX] Querétaro","year":"2017","region":"rgn_North America","Colors":["cl_BLA","cl_BLU","cl_GRE","cl_RED","cl_YEL","cl_ORA","cl_BRO","cl_PUR","cl_WHI"],"Items":["5+Colo","lets09","startQ","with_q","year00","smallc","NoBand","Diagon","Crosse","Horizo","Vertic","Circle","Animal","Plants","Weapon","HasSun","Unequa","Center","Geogrh","Humans","staWHI","myrWHI","HasSta","2Stars"],"Flag":"https://upload.wikimedia.org/wikipedia/commons/thumb/1/18/Flag_of_Queretaro.svg/640px-Flag_of_Queretaro.svg.png","HDFlag":"https://upload.wikimedia.org/wikipedia/commons/thumb/1/18/Flag_of_Queretaro.svg/1280px-Flag_of_Queretaro.svg.png","type":"State", "describe": "\nThe State Flag consists of a white rectangle with a ratio of four to seven between the width and length; in the center it bears the State Coat of arms, placed in such a way that it occupies three-quarters of the width.", "isnew": ".", "links": "https://en.m.wikipedia.org/wiki/Flag_of_Quer%C3%A9taro"},</v>
      </c>
      <c r="HO8" s="75">
        <v>45583</v>
      </c>
      <c r="HP8" s="48" t="str" cm="1">
        <f t="array" ref="HP8">IF(_xlfn.TEXTJOIN(", ", TRUE, IF(ISNUMBER(SEARCH("BLA", BL8:BT8)), COLUMN(BL8:BT8) - COLUMN(BL8) + 1, ""))&lt;&gt;"","BLA","")</f>
        <v>BLA</v>
      </c>
      <c r="HQ8" s="48" t="str" cm="1">
        <f t="array" ref="HQ8">IF(_xlfn.TEXTJOIN(", ", TRUE, IF(ISNUMBER(SEARCH("BLU", BL8:BT8)), COLUMN(BL8:BT8) - COLUMN(BL8) + 1, ""))&lt;&gt;"","BLU","")</f>
        <v>BLU</v>
      </c>
      <c r="HR8" s="48" t="str" cm="1">
        <f t="array" ref="HR8">IF(_xlfn.TEXTJOIN(", ", TRUE, IF(ISNUMBER(SEARCH("GRE", BL8:BT8)), COLUMN(BL8:BT8) - COLUMN(BL8) + 1, ""))&lt;&gt;"","GRE","")</f>
        <v>GRE</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ORA</v>
      </c>
      <c r="HV8" s="48" t="str" cm="1">
        <f t="array" ref="HV8">IF(_xlfn.TEXTJOIN(", ", TRUE, IF(ISNUMBER(SEARCH("BRO", BL8:BT8)), COLUMN(BL8:BT8) - COLUMN(BL8) + 1, ""))&lt;&gt;"","BRO","")</f>
        <v>BRO</v>
      </c>
      <c r="HW8" s="48" t="str" cm="1">
        <f t="array" ref="HW8">IF(_xlfn.TEXTJOIN(", ", TRUE, IF(ISNUMBER(SEARCH("PUR", BL8:BT8)), COLUMN(BL8:BT8) - COLUMN(BL8) + 1, ""))&lt;&gt;"","PUR","")</f>
        <v>PUR</v>
      </c>
      <c r="HX8" s="48" t="str" cm="1">
        <f t="array" ref="HX8">IF(_xlfn.TEXTJOIN(", ", TRUE, IF(ISNUMBER(SEARCH("WHI", BL8:BT8)), COLUMN(BL8:BT8) - COLUMN(BL8) + 1, ""))&lt;&gt;"","WHI","")</f>
        <v>WHI</v>
      </c>
      <c r="HY8" s="76"/>
      <c r="HZ8" s="76"/>
      <c r="IA8" s="6" t="s">
        <v>164</v>
      </c>
      <c r="IB8" s="6"/>
      <c r="IC8" s="77"/>
      <c r="ID8" s="77"/>
      <c r="IE8" s="77"/>
      <c r="IF8" s="77"/>
      <c r="IG8" s="77"/>
      <c r="IH8" s="77"/>
      <c r="II8" s="77"/>
      <c r="IJ8" s="77"/>
      <c r="IK8" s="77"/>
      <c r="IL8" s="48">
        <f>SUM(IC8:IK8)</f>
        <v>0</v>
      </c>
      <c r="IM8" s="45">
        <f>COUNTIF(IC8:IK8,"&gt;0")-CG8</f>
        <v>-9</v>
      </c>
      <c r="IN8" s="78" t="str">
        <f>"http://mkweb.bcgsc.ca/color-summarizer/?url="&amp;D8&amp;"&amp;precision=low&amp;num_clusters="&amp;CG8&amp;"&amp;text=1"</f>
        <v>http://mkweb.bcgsc.ca/color-summarizer/?url=https://upload.wikimedia.org/wikipedia/commons/thumb/1/18/Flag_of_Queretaro.svg/640px-Flag_of_Queretaro.svg.png&amp;precision=low&amp;num_clusters=9&amp;text=1</v>
      </c>
      <c r="IO8" s="48" t="str">
        <f>IF(HP8&lt;&gt;"",CHAR(34)&amp;"black"&amp;CHAR(34),"")</f>
        <v>"black"</v>
      </c>
      <c r="IP8" s="48" t="str">
        <f>IF(HQ8&lt;&gt;"",CHAR(34)&amp;"blue"&amp;CHAR(34),"")</f>
        <v>"blue"</v>
      </c>
      <c r="IQ8" s="48" t="str">
        <f>IF(HR8&lt;&gt;"",CHAR(34)&amp;"green"&amp;CHAR(34),"")</f>
        <v>"green"</v>
      </c>
      <c r="IR8" s="48" t="str">
        <f>IF(HS8&lt;&gt;"",CHAR(34)&amp;"red"&amp;CHAR(34),"")</f>
        <v>"red"</v>
      </c>
      <c r="IS8" s="48" t="str">
        <f>IF(HT8&lt;&gt;"",CHAR(34)&amp;"yellow"&amp;CHAR(34),"")</f>
        <v>"yellow"</v>
      </c>
      <c r="IT8" s="48" t="str">
        <f>IF(HU8&lt;&gt;"",CHAR(34)&amp;"orange"&amp;CHAR(34),"")</f>
        <v>"orange"</v>
      </c>
      <c r="IU8" s="48" t="str">
        <f>IF(HV8&lt;&gt;"",CHAR(34)&amp;"brown"&amp;CHAR(34),"")</f>
        <v>"brown"</v>
      </c>
      <c r="IV8" s="48" t="str">
        <f>IF(HW8&lt;&gt;"",CHAR(34)&amp;"purple"&amp;CHAR(34),"")</f>
        <v>"purple"</v>
      </c>
      <c r="IW8" s="48" t="str">
        <f>IF(HX8&lt;&gt;"",CHAR(34)&amp;"white"&amp;CHAR(34),"")</f>
        <v>"white"</v>
      </c>
      <c r="IX8" s="48" t="str">
        <f>"{"&amp;CHAR(34)&amp;"url"&amp;CHAR(34)&amp;":"&amp;CHAR(34)&amp;IN8&amp;CHAR(34)&amp;","&amp;CHAR(34)&amp;"name"&amp;CHAR(34)&amp;":"&amp;CHAR(34)&amp;A8&amp;CHAR(34)&amp;"},"</f>
        <v>{"url":"http://mkweb.bcgsc.ca/color-summarizer/?url=https://upload.wikimedia.org/wikipedia/commons/thumb/1/18/Flag_of_Queretaro.svg/640px-Flag_of_Queretaro.svg.png&amp;precision=low&amp;num_clusters=9&amp;text=1","name":"[MEX] Querétaro"},</v>
      </c>
      <c r="IY8" s="48">
        <v>636</v>
      </c>
    </row>
    <row r="9" spans="1:259" s="48" customFormat="1" ht="38.4" customHeight="1" thickBot="1" x14ac:dyDescent="0.35">
      <c r="A9" s="79" t="s">
        <v>1214</v>
      </c>
      <c r="B9" s="40" t="e" vm="94">
        <v>#VALUE!</v>
      </c>
      <c r="C9" s="41">
        <v>2</v>
      </c>
      <c r="D9" s="42" t="s">
        <v>1215</v>
      </c>
      <c r="E9" s="43" t="s">
        <v>1216</v>
      </c>
      <c r="F9" s="44" t="s">
        <v>163</v>
      </c>
      <c r="G9" s="45">
        <f>COUNTIF($A$1:$A$8396,A9)</f>
        <v>1</v>
      </c>
      <c r="H9" s="46"/>
      <c r="I9" s="47" t="s">
        <v>1217</v>
      </c>
      <c r="J9" s="48" t="str">
        <f>""</f>
        <v/>
      </c>
      <c r="K9" s="49"/>
      <c r="L9" s="50"/>
      <c r="M9" s="50"/>
      <c r="N9" s="51" t="s">
        <v>231</v>
      </c>
      <c r="O9" s="52">
        <v>2016</v>
      </c>
      <c r="P9" s="53" t="s">
        <v>1181</v>
      </c>
      <c r="Q9" s="54">
        <v>2</v>
      </c>
      <c r="R9" s="55" t="s">
        <v>231</v>
      </c>
      <c r="S9" s="56">
        <v>0</v>
      </c>
      <c r="T9" s="57" t="s">
        <v>165</v>
      </c>
      <c r="U9" s="58" t="s">
        <v>164</v>
      </c>
      <c r="V9" s="58" t="s">
        <v>165</v>
      </c>
      <c r="W9" s="58" t="s">
        <v>165</v>
      </c>
      <c r="X9" s="58" t="s">
        <v>164</v>
      </c>
      <c r="Y9" s="58" t="s">
        <v>165</v>
      </c>
      <c r="Z9" s="58" t="s">
        <v>164</v>
      </c>
      <c r="AA9" s="58" t="s">
        <v>165</v>
      </c>
      <c r="AB9" s="58" t="s">
        <v>164</v>
      </c>
      <c r="AC9" s="58" t="s">
        <v>164</v>
      </c>
      <c r="AD9" s="58" t="s">
        <v>165</v>
      </c>
      <c r="AE9" s="58" t="s">
        <v>164</v>
      </c>
      <c r="AF9" s="59" t="s">
        <v>164</v>
      </c>
      <c r="AG9" s="59" t="s">
        <v>165</v>
      </c>
      <c r="AH9" s="59" t="s">
        <v>165</v>
      </c>
      <c r="AI9" s="59" t="s">
        <v>164</v>
      </c>
      <c r="AJ9" s="59" t="s">
        <v>164</v>
      </c>
      <c r="AK9" s="59" t="s">
        <v>164</v>
      </c>
      <c r="AL9" s="59" t="s">
        <v>164</v>
      </c>
      <c r="AM9" s="59" t="s">
        <v>164</v>
      </c>
      <c r="AN9" s="59" t="s">
        <v>164</v>
      </c>
      <c r="AO9" s="59" t="s">
        <v>164</v>
      </c>
      <c r="AP9" s="59" t="s">
        <v>164</v>
      </c>
      <c r="AQ9" s="59" t="s">
        <v>164</v>
      </c>
      <c r="AR9" s="59" t="s">
        <v>164</v>
      </c>
      <c r="AS9" s="59" t="s">
        <v>164</v>
      </c>
      <c r="AT9" s="60">
        <v>2</v>
      </c>
      <c r="AU9" s="59" t="s">
        <v>207</v>
      </c>
      <c r="AV9" s="59" t="str">
        <f>IF(LEFT(A9,1)="[",LEFT(A9,5)&amp;AU9&amp;A9,"")</f>
        <v>[MEX]State[MEX] Quintana Roo</v>
      </c>
      <c r="AW9" s="59" t="str">
        <f>C9&amp;H9&amp;A9</f>
        <v>2[MEX] Quintana Roo</v>
      </c>
      <c r="AX9" s="61"/>
      <c r="AY9" s="61"/>
      <c r="AZ9" s="62" t="s">
        <v>151</v>
      </c>
      <c r="BA9" s="62"/>
      <c r="BB9" s="62"/>
      <c r="BC9" s="63"/>
      <c r="BD9" s="64" t="s">
        <v>159</v>
      </c>
      <c r="BE9" s="47"/>
      <c r="BF9" s="64" t="s">
        <v>167</v>
      </c>
      <c r="BG9" s="64" t="s">
        <v>167</v>
      </c>
      <c r="BH9" s="64" t="s">
        <v>167</v>
      </c>
      <c r="BI9" s="64"/>
      <c r="BJ9" s="64"/>
      <c r="BK9" s="47"/>
      <c r="BL9" s="64" t="s">
        <v>151</v>
      </c>
      <c r="BM9" s="64" t="s">
        <v>152</v>
      </c>
      <c r="BN9" s="64" t="s">
        <v>153</v>
      </c>
      <c r="BO9" s="64" t="s">
        <v>154</v>
      </c>
      <c r="BP9" s="64" t="s">
        <v>155</v>
      </c>
      <c r="BQ9" s="64" t="s">
        <v>167</v>
      </c>
      <c r="BR9" s="64" t="s">
        <v>167</v>
      </c>
      <c r="BS9" s="64" t="s">
        <v>167</v>
      </c>
      <c r="BT9" s="64" t="s">
        <v>159</v>
      </c>
      <c r="BU9" s="65"/>
      <c r="BV9" s="66"/>
      <c r="BW9" s="66">
        <v>0</v>
      </c>
      <c r="BX9" s="47"/>
      <c r="BY9" s="48" t="s">
        <v>164</v>
      </c>
      <c r="CB9" s="6"/>
      <c r="CC9" s="6"/>
      <c r="CD9" s="67">
        <v>0</v>
      </c>
      <c r="CE9" s="67">
        <v>0</v>
      </c>
      <c r="CF9" s="67" t="e">
        <v>#REF!</v>
      </c>
      <c r="CG9" s="68" cm="1">
        <f t="array" ref="CG9">SUMPRODUCT(--(LEN(TRIM(BL9:BT9))&gt;0))</f>
        <v>6</v>
      </c>
      <c r="CH9" s="59" t="str">
        <f>IF(CG9=2,"y","n")</f>
        <v>n</v>
      </c>
      <c r="CI9" s="59" t="str">
        <f>IF(CG9=3,"y","n")</f>
        <v>n</v>
      </c>
      <c r="CJ9" s="59" t="str">
        <f>IF(CG9=4,"y","n")</f>
        <v>n</v>
      </c>
      <c r="CK9" s="59" t="str">
        <f>IF(CG9&gt;4,"y","n")</f>
        <v>y</v>
      </c>
      <c r="CL9" s="59" t="str">
        <f>IF(S9=0,"y","n")</f>
        <v>y</v>
      </c>
      <c r="CM9" s="59" t="str">
        <f>IF(S9=2,"y","n")</f>
        <v>n</v>
      </c>
      <c r="CN9" s="59" t="str">
        <f>IF(S9=3,"y","n")</f>
        <v>n</v>
      </c>
      <c r="CO9" s="59" t="str">
        <f>IF(S9&gt;=4,"y","n")</f>
        <v>n</v>
      </c>
      <c r="CP9" s="59" t="str">
        <f>IF(AT9=0,"y","n")</f>
        <v>n</v>
      </c>
      <c r="CQ9" s="59" t="str">
        <f>IF(AT9=1,"y","n")</f>
        <v>n</v>
      </c>
      <c r="CR9" s="59" t="str">
        <f>IF(AT9=2,"y","n")</f>
        <v>y</v>
      </c>
      <c r="CS9" s="59" t="str">
        <f>IF(AT9&gt;=3,"y","n")</f>
        <v>n</v>
      </c>
      <c r="CT9" s="69" t="str">
        <f>CHAR(34)&amp;A9&amp;CHAR(34)</f>
        <v>"[MEX] Quintana Roo"</v>
      </c>
      <c r="CU9" s="70" t="str">
        <f>CHAR(34)&amp;"rgn_"&amp;R9&amp;CHAR(34)</f>
        <v>"rgn_North America"</v>
      </c>
      <c r="CV9" s="48" t="str">
        <f>CHAR(34)&amp;D9&amp;CHAR(34)</f>
        <v>"https://upload.wikimedia.org/wikipedia/commons/thumb/a/a0/Flag_of_Quintana_Roo.svg/640px-Flag_of_Quintana_Roo.svg.png"</v>
      </c>
      <c r="CW9" s="48" t="str">
        <f>IF(CH9="y",CHAR(34)&amp;CH$1&amp;CHAR(34)&amp;",","")</f>
        <v/>
      </c>
      <c r="CX9" s="48" t="str">
        <f>IF(CI9="y",CHAR(34)&amp;CI$1&amp;CHAR(34)&amp;",","")</f>
        <v/>
      </c>
      <c r="CY9" s="48" t="str">
        <f>IF(CJ9="y",CHAR(34)&amp;CJ$1&amp;CHAR(34)&amp;",","")</f>
        <v/>
      </c>
      <c r="CZ9" s="48" t="str">
        <f>IF(CK9="y",CHAR(34)&amp;CK$1&amp;CHAR(34)&amp;",","")</f>
        <v>"5+Colo",</v>
      </c>
      <c r="DA9" s="48" t="str">
        <f>IF(Q9&gt;1,CHAR(34)&amp;"words2"&amp;CHAR(34)&amp;",","")</f>
        <v>"words2",</v>
      </c>
      <c r="DB9" s="48" t="str">
        <f>IF(Q9&gt;2,CHAR(34)&amp;"words3"&amp;CHAR(34)&amp;",","")</f>
        <v/>
      </c>
      <c r="DC9" s="48" t="str">
        <f>IF(Q9=2,CHAR(34)&amp;"exact2"&amp;CHAR(34)&amp;",","")</f>
        <v>"exact2",</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"lets11",</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"startQ",</v>
      </c>
      <c r="DF9" s="48" t="str">
        <f>IFERROR(IF(SEARCH("tan",A9)&gt;0,CHAR(34)&amp;"withtn"&amp;CHAR(34)&amp;",",""),"")</f>
        <v>"withtn",</v>
      </c>
      <c r="DG9" s="48" t="str">
        <f>IFERROR(IF(SEARCH("q",A9)&gt;0,CHAR(34)&amp;"with_q"&amp;CHAR(34)&amp;",",""),"")</f>
        <v>"with_q",</v>
      </c>
      <c r="DH9" s="48" t="str">
        <f>IFERROR(IF(SEARCH("v",A9)&gt;0,CHAR(34)&amp;"with_v"&amp;CHAR(34)&amp;",",""),"")</f>
        <v/>
      </c>
      <c r="DI9" s="48" t="str">
        <f>IFERROR(IF(SEARCH("w",A9)&gt;0,CHAR(34)&amp;"with_w"&amp;CHAR(34)&amp;",",""),"")</f>
        <v/>
      </c>
      <c r="DJ9" s="48" t="str">
        <f>IFERROR(IF(SEARCH("y",A9)&gt;0,CHAR(34)&amp;"with_y"&amp;CHAR(34)&amp;",",""),"")</f>
        <v/>
      </c>
      <c r="DK9" s="48" t="str">
        <f>IFERROR(IF(SEARCH("z",A9)&gt;0,CHAR(34)&amp;"with_z"&amp;CHAR(34)&amp;",",""),"")</f>
        <v/>
      </c>
      <c r="DL9" s="48" t="str">
        <f>IF(CG9=2, CHAR(34) &amp; _xlfn.TEXTJOIN("", TRUE, _xlfn._xlws.SORT(HP9:HX9)) &amp; CHAR(34) &amp; ",", "")</f>
        <v/>
      </c>
      <c r="DM9" s="48" t="str" cm="1">
        <f t="array" ref="DM9">IF(CG9=3,CHAR(34) &amp; _xlfn.TEXTJOIN("", TRUE, RIGHT(HP9:HX9, 2)) &amp; CHAR(34) &amp; ",", "")</f>
        <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
      </c>
      <c r="DP9" s="6" t="str">
        <f>IF(AND(ISNUMBER(SEARCH("20", O9)), ISERROR(SEARCH("1920", O9))), CHAR(34)&amp;"year00"&amp;CHAR(34)&amp;",", "")</f>
        <v>"year00",</v>
      </c>
      <c r="DQ9" s="6" t="str">
        <f>IF(CC9="y",CHAR(34)&amp;"soviet"&amp;CHAR(34)&amp;",","")</f>
        <v/>
      </c>
      <c r="DR9" s="6" t="str">
        <f>IF(BY9="y",CHAR(34)&amp;"dgband"&amp;CHAR(34)&amp;",","")</f>
        <v/>
      </c>
      <c r="DS9" s="6" t="str">
        <f>IF(W9="y",IF(AND(V9="n",BY9&lt;&gt;"y"),CHAR(34)&amp;"allver"&amp;CHAR(34)&amp;",",""),"")</f>
        <v/>
      </c>
      <c r="DT9" s="6" t="str">
        <f>IF(V9="y",IF(AND(W9="n",BY9&lt;&gt;"y"),CHAR(34)&amp;"allhor"&amp;CHAR(34)&amp;",",""),"")</f>
        <v/>
      </c>
      <c r="DU9" s="6" t="str">
        <f>IF(BY9="y",IF(AND(W9="n",V9="n"),CHAR(34)&amp;"alldia"&amp;CHAR(34)&amp;",",""),"")</f>
        <v/>
      </c>
      <c r="DV9" s="48" t="str">
        <f>IF(IA9&lt;&gt;"",(IF(IA9="y",CHAR(34)&amp;"largec"&amp;CHAR(34)&amp;",",CHAR(34)&amp;"smallc"&amp;CHAR(34)&amp;",")),"")</f>
        <v/>
      </c>
      <c r="DW9" s="48" t="str">
        <f>IF(CL9="y",CHAR(34)&amp;CL$1&amp;CHAR(34)&amp;",","")</f>
        <v>"NoBand",</v>
      </c>
      <c r="DX9" s="48" t="str">
        <f>IF(CM9="y",CHAR(34)&amp;CM$1&amp;CHAR(34)&amp;",","")</f>
        <v/>
      </c>
      <c r="DY9" s="48" t="str">
        <f>IF(CN9="y",CHAR(34)&amp;CN$1&amp;CHAR(34)&amp;",","")</f>
        <v/>
      </c>
      <c r="DZ9" s="48" t="str">
        <f>IF(CO9="y",CHAR(34)&amp;CO$1&amp;CHAR(34)&amp;",","")</f>
        <v/>
      </c>
      <c r="EA9" s="48" t="str">
        <f>IF(T9="y",CHAR(34)&amp;T$1&amp;CHAR(34)&amp;",","")</f>
        <v>"Diagon",</v>
      </c>
      <c r="EB9" s="48" t="str">
        <f>IF(U9="y",CHAR(34)&amp;U$1&amp;CHAR(34)&amp;",","")</f>
        <v/>
      </c>
      <c r="EC9" s="48" t="str">
        <f>IF(V9="y",CHAR(34)&amp;V$1&amp;CHAR(34)&amp;",","")</f>
        <v>"Horizo",</v>
      </c>
      <c r="ED9" s="48" t="str">
        <f>IF(W9="y",CHAR(34)&amp;W$1&amp;CHAR(34)&amp;",","")</f>
        <v>"Vertic",</v>
      </c>
      <c r="EE9" s="48" t="str">
        <f>IF(X9="y",CHAR(34)&amp;X$1&amp;CHAR(34)&amp;",","")</f>
        <v/>
      </c>
      <c r="EF9" s="48" t="str">
        <f>IF(AND(Y9&lt;&gt;"n",Y9&lt;&gt;""),CHAR(34)&amp;Y$1&amp;CHAR(34)&amp;",","")</f>
        <v>"Animal",</v>
      </c>
      <c r="EG9" s="48" t="str">
        <f>IF(Z9="y",CHAR(34)&amp;Z$1&amp;CHAR(34)&amp;",","")</f>
        <v/>
      </c>
      <c r="EH9" s="48" t="str">
        <f>IF(AA9="y",CHAR(34)&amp;AA$1&amp;CHAR(34)&amp;",","")</f>
        <v>"Plants",</v>
      </c>
      <c r="EI9" s="48" t="str">
        <f>IF(AB9="y",CHAR(34)&amp;AB$1&amp;CHAR(34)&amp;",","")</f>
        <v/>
      </c>
      <c r="EJ9" s="48" t="str">
        <f>IF(AC9="y",CHAR(34)&amp;AC$1&amp;CHAR(34)&amp;",","")</f>
        <v/>
      </c>
      <c r="EK9" s="48" t="str">
        <f>IF(AD9="y",CHAR(34)&amp;AD$1&amp;CHAR(34)&amp;",","")</f>
        <v>"HasSun",</v>
      </c>
      <c r="EL9" s="48" t="str">
        <f>IF(AE9="y",CHAR(34)&amp;AE$1&amp;CHAR(34)&amp;",","")</f>
        <v/>
      </c>
      <c r="EM9" s="48" t="str">
        <f>IF(AF9="y",CHAR(34)&amp;AF$1&amp;CHAR(34)&amp;",","")</f>
        <v/>
      </c>
      <c r="EN9" s="48" t="str">
        <f>IF(AG9="y",CHAR(34)&amp;AG$1&amp;CHAR(34)&amp;",","")</f>
        <v>"Unequa",</v>
      </c>
      <c r="EO9" s="48" t="str">
        <f>IF(AH9="y",CHAR(34)&amp;AH$1&amp;CHAR(34)&amp;",","")</f>
        <v>"Center",</v>
      </c>
      <c r="EP9" s="48" t="str">
        <f>IF(AI9="y",CHAR(34)&amp;AI$1&amp;CHAR(34)&amp;",","")</f>
        <v/>
      </c>
      <c r="EQ9" s="48" t="str">
        <f>IF(AJ9="y",CHAR(34)&amp;AJ$1&amp;CHAR(34)&amp;",","")</f>
        <v/>
      </c>
      <c r="ER9" s="48" t="str">
        <f>IF(AK9="y",CHAR(34)&amp;AK$1&amp;CHAR(34)&amp;",","")</f>
        <v/>
      </c>
      <c r="ES9" s="48" t="str">
        <f>IF(AL9="y",CHAR(34)&amp;AL$1&amp;CHAR(34)&amp;",","")</f>
        <v/>
      </c>
      <c r="ET9" s="48" t="str">
        <f>IF(AM9="y",CHAR(34)&amp;AM$1&amp;CHAR(34)&amp;",","")</f>
        <v/>
      </c>
      <c r="EU9" s="48" t="str">
        <f>IF(AN9="y",CHAR(34)&amp;AN$1&amp;CHAR(34)&amp;",","")</f>
        <v/>
      </c>
      <c r="EV9" s="48" t="str">
        <f>IF(AO9="y",CHAR(34)&amp;AO$1&amp;CHAR(34)&amp;",","")</f>
        <v/>
      </c>
      <c r="EW9" s="48" t="str">
        <f>IF(AP9="y",CHAR(34)&amp;AP$1&amp;CHAR(34)&amp;",","")</f>
        <v/>
      </c>
      <c r="EX9" s="48" t="str">
        <f>IF(AQ9="y",CHAR(34)&amp;AQ$1&amp;CHAR(34)&amp;",","")</f>
        <v/>
      </c>
      <c r="EY9" s="48" t="str">
        <f>IF(AR9="y",CHAR(34)&amp;AR$1&amp;CHAR(34)&amp;",","")</f>
        <v/>
      </c>
      <c r="EZ9" s="48" t="str">
        <f>IF(AS9="y",CHAR(34)&amp;AS$1&amp;CHAR(34)&amp;",","")</f>
        <v/>
      </c>
      <c r="FA9" s="48" t="str">
        <f>IF(AT9&gt;0,CHAR(34)&amp;"sta"&amp;AZ9&amp;CHAR(34)&amp;",","")</f>
        <v>"staBLA",</v>
      </c>
      <c r="FB9" s="48" t="str">
        <f>IF(AND(AT9&gt;0,BA9&lt;&gt;""),CHAR(34)&amp;"sta"&amp;BA9&amp;CHAR(34)&amp;",","")</f>
        <v/>
      </c>
      <c r="FC9" s="48" t="str">
        <f>IF(AND(AT9&gt;0,BB9&lt;&gt;""),CHAR(34)&amp;"sta"&amp;BB9&amp;CHAR(34)&amp;",","")</f>
        <v/>
      </c>
      <c r="FD9" s="48" t="str">
        <f>IF(BV9="n",CHAR(34)&amp;"tcWHYE"&amp;CHAR(34)&amp;",",IF(BV9="y",CHAR(34)&amp;FD$1&amp;CHAR(34)&amp;",",""))</f>
        <v/>
      </c>
      <c r="FE9" s="48" t="str">
        <f>IF(COUNTIF(BL9:BT9,"BLU")=0,CHAR(34)&amp;"NO_BLU"&amp;CHAR(34)&amp;",", "")</f>
        <v/>
      </c>
      <c r="FF9" s="48" t="str">
        <f>IF(COUNTIF(BL9:BT9,"WHI")=0,CHAR(34)&amp;"NO_WHI"&amp;CHAR(34)&amp;",", "")</f>
        <v/>
      </c>
      <c r="FG9" s="48" t="str">
        <f>IF(COUNTIF(BL9:BT9,"RED")=0,CHAR(34)&amp;"NO_RED"&amp;CHAR(34)&amp;",", "")</f>
        <v/>
      </c>
      <c r="FH9" s="48" t="str">
        <f>IF(COUNTIF(BL9:BS9,"GRE")=0,CHAR(34)&amp;"NO_GRE"&amp;CHAR(34)&amp;",", "")</f>
        <v/>
      </c>
      <c r="FI9" s="48" t="str">
        <f>IF(COUNTIF(BL9:BT9,"YEL")=0,CHAR(34)&amp;"NO_YEL"&amp;CHAR(34)&amp;",", "")</f>
        <v/>
      </c>
      <c r="FJ9" s="48" t="str">
        <f>IF(COUNTIF(BL9:BT9,"BLA")=0,CHAR(34)&amp;"NO_BLA"&amp;CHAR(34)&amp;",", "")</f>
        <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
      </c>
      <c r="FR9" s="48" t="str">
        <f>IF(LEN(BG9)=3,CHAR(34)&amp;"002"&amp;BG9&amp;CHAR(34)&amp;",","")</f>
        <v/>
      </c>
      <c r="FS9" s="48" t="str">
        <f>IF(LEN(BH9)=3,CHAR(34)&amp;"003"&amp;BH9&amp;CHAR(34)&amp;",","")</f>
        <v/>
      </c>
      <c r="FT9" s="48" t="str">
        <f>CHAR(34)&amp;"myr"&amp;BD9&amp;CHAR(34)&amp;","</f>
        <v>"myrWHI",</v>
      </c>
      <c r="FU9" s="48" t="str">
        <f>IF(AY9="y",CHAR(34)&amp;"island"&amp;CHAR(34)&amp;",","")</f>
        <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
      </c>
      <c r="GC9" s="48" t="str">
        <f>IFERROR(IF(SEARCH("Portuguese",CB9)&gt;0,CHAR(34)&amp;"portug"&amp;CHAR(34)&amp;",",""),"")</f>
        <v/>
      </c>
      <c r="GD9" s="48" t="str">
        <f>IFERROR(IF(SEARCH("German",CB9)&gt;0,CHAR(34)&amp;"german"&amp;CHAR(34)&amp;",",""),"")</f>
        <v/>
      </c>
      <c r="GE9" s="48" t="str">
        <f>IFERROR(IF(SEARCH("Dutch",CB9)&gt;0,CHAR(34)&amp;"dutchs"&amp;CHAR(34)&amp;",",""),"")</f>
        <v/>
      </c>
      <c r="GF9" s="48" t="str">
        <f>IFERROR(IF(SEARCH("Historical",AU9)&gt;0,CHAR(34)&amp;"histor"&amp;CHAR(34)&amp;",",""),"")</f>
        <v/>
      </c>
      <c r="GG9" s="48" t="str">
        <f>IF(BU9="y",CHAR(34)&amp;"unjack"&amp;CHAR(34)&amp;",","")</f>
        <v/>
      </c>
      <c r="GH9" s="48" t="str">
        <f>IF(CD9=1,CHAR(34)&amp;"southc"&amp;CHAR(34)&amp;",","")</f>
        <v/>
      </c>
      <c r="GI9" s="48" t="str">
        <f>IF(CE9=1,CHAR(34)&amp;"hasmap"&amp;CHAR(34)&amp;",","")</f>
        <v/>
      </c>
      <c r="GJ9" s="48" t="str">
        <f>IF(CP9="y",CHAR(34)&amp;CP$1&amp;CHAR(34)&amp;",","")</f>
        <v/>
      </c>
      <c r="GK9" s="48" t="str">
        <f>IF(GJ9="",CHAR(34)&amp;"HasSta"&amp;CHAR(34)&amp;",","")</f>
        <v>"HasSta",</v>
      </c>
      <c r="GL9" s="48" t="str">
        <f>IF(CQ9="y",CHAR(34)&amp;CQ$1&amp;CHAR(34)&amp;",","")</f>
        <v/>
      </c>
      <c r="GM9" s="48" t="str">
        <f>IF(CR9="y",CHAR(34)&amp;CR$1&amp;CHAR(34)&amp;",","")</f>
        <v>"2Stars",</v>
      </c>
      <c r="GN9" s="48" t="str">
        <f>IF(CS9="y",CHAR(34)&amp;CS$1&amp;CHAR(34)&amp;",","")</f>
        <v/>
      </c>
      <c r="GP9" s="48" t="str">
        <f>CHAR(34)&amp;AU9&amp;CHAR(34)</f>
        <v>"State"</v>
      </c>
      <c r="GS9" s="48" t="str">
        <f>SUBSTITUTE("["&amp;_xlfn.CONCAT(CW9:GN9)&amp;"]",",]","]")</f>
        <v>["5+Colo","words2","exact2","lets11","startQ","withtn","with_q","year00","NoBand","Diagon","Horizo","Vertic","Animal","Plants","HasSun","Unequa","Center","staBLA","myrWHI","HasSta","2Stars"]</v>
      </c>
      <c r="GT9" s="48" t="str">
        <f>IF(BL9&lt;&gt;"",CHAR(34)&amp;"cl_"&amp;BL9&amp;CHAR(34)&amp;",","")</f>
        <v>"cl_BLA",</v>
      </c>
      <c r="GU9" s="48" t="str">
        <f>IF(BM9&lt;&gt;"",CHAR(34)&amp;"cl_"&amp;BM9&amp;CHAR(34)&amp;",","")</f>
        <v>"cl_BLU",</v>
      </c>
      <c r="GV9" s="48" t="str">
        <f>IF(BN9&lt;&gt;"",CHAR(34)&amp;"cl_"&amp;BN9&amp;CHAR(34)&amp;",","")</f>
        <v>"cl_GRE",</v>
      </c>
      <c r="GW9" s="48" t="str">
        <f>IF(BO9&lt;&gt;"",CHAR(34)&amp;"cl_"&amp;BO9&amp;CHAR(34)&amp;",","")</f>
        <v>"cl_RED",</v>
      </c>
      <c r="GX9" s="48" t="str">
        <f>IF(BP9&lt;&gt;"",CHAR(34)&amp;"cl_"&amp;BP9&amp;CHAR(34)&amp;",","")</f>
        <v>"cl_YEL",</v>
      </c>
      <c r="GY9" s="48" t="str">
        <f>IF(BQ9&lt;&gt;"",CHAR(34)&amp;"cl_"&amp;BQ9&amp;CHAR(34)&amp;",","")</f>
        <v/>
      </c>
      <c r="GZ9" s="48" t="str">
        <f>IF(BR9&lt;&gt;"",CHAR(34)&amp;"cl_"&amp;BR9&amp;CHAR(34)&amp;",","")</f>
        <v/>
      </c>
      <c r="HA9" s="48" t="str">
        <f>IF(BS9&lt;&gt;"",CHAR(34)&amp;"cl_"&amp;BS9&amp;CHAR(34)&amp;",","")</f>
        <v/>
      </c>
      <c r="HB9" s="48" t="str">
        <f>IF(BT9&lt;&gt;"",CHAR(34)&amp;"cl_"&amp;BT9&amp;CHAR(34)&amp;",","")</f>
        <v>"cl_WHI",</v>
      </c>
      <c r="HC9" s="48" t="str">
        <f>SUBSTITUTE("["&amp;_xlfn.CONCAT(GT9:HB9)&amp;"]",",]","]")</f>
        <v>["cl_BLA","cl_BLU","cl_GRE","cl_RED","cl_YEL","cl_WHI"]</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{couname:"[MEX] Quintana Roo",year:"2016",region:"rgn_North America",Colors:["cl_BLA","cl_BLU","cl_GRE","cl_RED","cl_YEL","cl_WHI"],Items:["5+Colo","words2","exact2","lets11","startQ","withtn","with_q","year00","NoBand","Diagon","Horizo","Vertic","Animal","Plants","HasSun","Unequa","Center","staBLA","myrWHI","HasSta","2Stars"],Flag:"https://upload.wikimedia.org/wikipedia/commons/thumb/a/a0/Flag_of_Quintana_Roo.svg/640px-Flag_of_Quintana_Roo.svg.png",HDFlag:"https://upload.wikimedia.org/wikipedia/commons/thumb/a/a0/Flag_of_Quintana_Roo.svg/1280px-Flag_of_Quintana_Roo.svg.png",type:"State", describe: "\nThe State Flag consists of a white rectangle with a ratio of four to seven between the width and length; in the center it bears the State Coat of arms, placed in such a way that it occupies three-quarters of the width.", isnew:".", links: "https://en.m.wikipedia.org/wiki/Flag_of_Quintana_Roo"},</v>
      </c>
      <c r="HG9" s="73" t="str">
        <f>"{couname:"&amp;CT9&amp;(IF(HK9&lt;&gt;"",",subtype:"&amp;CHAR(34)&amp;HK9&amp;CHAR(34),""))&amp;",year:"&amp;HJ9&amp;",region:"&amp;CU9&amp;",Colors:"&amp;HC9&amp;",Items:"&amp;GS9&amp;",Flag:"&amp;CV9&amp;",HDFlag:"&amp;CHAR(34)&amp;E9&amp;CHAR(34)&amp;",type:"&amp;GP9&amp;", describe: "&amp;HI9&amp;", links: "&amp;HL9&amp;"},"</f>
        <v>{couname:"[MEX] Quintana Roo",year:"2016",region:"rgn_North America",Colors:["cl_BLA","cl_BLU","cl_GRE","cl_RED","cl_YEL","cl_WHI"],Items:["5+Colo","words2","exact2","lets11","startQ","withtn","with_q","year00","NoBand","Diagon","Horizo","Vertic","Animal","Plants","HasSun","Unequa","Center","staBLA","myrWHI","HasSta","2Stars"],Flag:"https://upload.wikimedia.org/wikipedia/commons/thumb/a/a0/Flag_of_Quintana_Roo.svg/640px-Flag_of_Quintana_Roo.svg.png",HDFlag:"https://upload.wikimedia.org/wikipedia/commons/thumb/a/a0/Flag_of_Quintana_Roo.svg/1280px-Flag_of_Quintana_Roo.svg.png",type:"State", describe: "\nThe State Flag consists of a white rectangle with a ratio of four to seven between the width and length; in the center it bears the State Coat of arms, placed in such a way that it occupies three-quarters of the width.", links: "https://en.m.wikipedia.org/wiki/Flag_of_Quintana_Roo"},</v>
      </c>
      <c r="HH9" s="48" t="str">
        <f>IF(P9&lt;&gt;"",CHAR(34)&amp;"\n"&amp;P9&amp;CHAR(34),CHAR(34)&amp;CHAR(34))</f>
        <v>"\nThe State Flag consists of a white rectangle with a ratio of four to seven between the width and length; in the center it bears the State Coat of arms, placed in such a way that it occupies three-quarters of the width."</v>
      </c>
      <c r="HI9" s="48" t="str">
        <f>IF(J9=0,CHAR(34)&amp;CHAR(34),HH9)</f>
        <v>"\nThe State Flag consists of a white rectangle with a ratio of four to seven between the width and length; in the center it bears the State Coat of arms, placed in such a way that it occupies three-quarters of the width."</v>
      </c>
      <c r="HJ9" s="48" t="str">
        <f>CHAR(34)&amp;O9&amp;CHAR(34)</f>
        <v>"2016"</v>
      </c>
      <c r="HL9" s="48" t="str">
        <f>CHAR(34)&amp;I9&amp;CHAR(34)</f>
        <v>"https://en.m.wikipedia.org/wiki/Flag_of_Quintana_Roo"</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{"couname":"[MEX] Quintana Roo","year":"2016","region":"rgn_North America","Colors":["cl_BLA","cl_BLU","cl_GRE","cl_RED","cl_YEL","cl_WHI"],"Items":["5+Colo","words2","exact2","lets11","startQ","withtn","with_q","year00","NoBand","Diagon","Horizo","Vertic","Animal","Plants","HasSun","Unequa","Center","staBLA","myrWHI","HasSta","2Stars"],"Flag":"https://upload.wikimedia.org/wikipedia/commons/thumb/a/a0/Flag_of_Quintana_Roo.svg/640px-Flag_of_Quintana_Roo.svg.png","HDFlag":"https://upload.wikimedia.org/wikipedia/commons/thumb/a/a0/Flag_of_Quintana_Roo.svg/1280px-Flag_of_Quintana_Roo.svg.png","type":"State", "describe": "\nThe State Flag consists of a white rectangle with a ratio of four to seven between the width and length; in the center it bears the State Coat of arms, placed in such a way that it occupies three-quarters of the width.", "isnew": ".", "links": "https://en.m.wikipedia.org/wiki/Flag_of_Quintana_Roo"},</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{"couname":"[MEX] Quintana Roo","year":"2016","region":"rgn_North America","Colors":["cl_BLA","cl_BLU","cl_GRE","cl_RED","cl_YEL","cl_WHI"],"Items":["5+Colo","words2","exact2","lets11","startQ","withtn","with_q","year00","NoBand","Diagon","Horizo","Vertic","Animal","Plants","HasSun","Unequa","Center","staBLA","myrWHI","HasSta","2Stars"],"Flag":"https://upload.wikimedia.org/wikipedia/commons/thumb/a/a0/Flag_of_Quintana_Roo.svg/640px-Flag_of_Quintana_Roo.svg.png","HDFlag":"https://upload.wikimedia.org/wikipedia/commons/thumb/a/a0/Flag_of_Quintana_Roo.svg/1280px-Flag_of_Quintana_Roo.svg.png","type":"State", "describe": "\nThe State Flag consists of a white rectangle with a ratio of four to seven between the width and length; in the center it bears the State Coat of arms, placed in such a way that it occupies three-quarters of the width.", "isnew": ".", "links": "https://en.m.wikipedia.org/wiki/Flag_of_Quintana_Roo"},</v>
      </c>
      <c r="HO9" s="75">
        <v>45583</v>
      </c>
      <c r="HP9" s="48" t="str" cm="1">
        <f t="array" ref="HP9">IF(_xlfn.TEXTJOIN(", ", TRUE, IF(ISNUMBER(SEARCH("BLA", BL9:BT9)), COLUMN(BL9:BT9) - COLUMN(BL9) + 1, ""))&lt;&gt;"","BLA","")</f>
        <v>BLA</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COUNTIF(IC9:IK9,"&gt;0")-CG9</f>
        <v>-6</v>
      </c>
      <c r="IN9" s="78" t="str">
        <f>"http://mkweb.bcgsc.ca/color-summarizer/?url="&amp;D9&amp;"&amp;precision=low&amp;num_clusters="&amp;CG9&amp;"&amp;text=1"</f>
        <v>http://mkweb.bcgsc.ca/color-summarizer/?url=https://upload.wikimedia.org/wikipedia/commons/thumb/a/a0/Flag_of_Quintana_Roo.svg/640px-Flag_of_Quintana_Roo.svg.png&amp;precision=low&amp;num_clusters=6&amp;text=1</v>
      </c>
      <c r="IO9" s="48" t="str">
        <f>IF(HP9&lt;&gt;"",CHAR(34)&amp;"black"&amp;CHAR(34),"")</f>
        <v>"black"</v>
      </c>
      <c r="IP9" s="48" t="str">
        <f>IF(HQ9&lt;&gt;"",CHAR(34)&amp;"blue"&amp;CHAR(34),"")</f>
        <v>"blue"</v>
      </c>
      <c r="IQ9" s="48" t="str">
        <f>IF(HR9&lt;&gt;"",CHAR(34)&amp;"green"&amp;CHAR(34),"")</f>
        <v>"green"</v>
      </c>
      <c r="IR9" s="48" t="str">
        <f>IF(HS9&lt;&gt;"",CHAR(34)&amp;"red"&amp;CHAR(34),"")</f>
        <v>"red"</v>
      </c>
      <c r="IS9" s="48" t="str">
        <f>IF(HT9&lt;&gt;"",CHAR(34)&amp;"yellow"&amp;CHAR(34),"")</f>
        <v>"yellow"</v>
      </c>
      <c r="IT9" s="48" t="str">
        <f>IF(HU9&lt;&gt;"",CHAR(34)&amp;"orange"&amp;CHAR(34),"")</f>
        <v/>
      </c>
      <c r="IU9" s="48" t="str">
        <f>IF(HV9&lt;&gt;"",CHAR(34)&amp;"brown"&amp;CHAR(34),"")</f>
        <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{"url":"http://mkweb.bcgsc.ca/color-summarizer/?url=https://upload.wikimedia.org/wikipedia/commons/thumb/a/a0/Flag_of_Quintana_Roo.svg/640px-Flag_of_Quintana_Roo.svg.png&amp;precision=low&amp;num_clusters=6&amp;text=1","name":"[MEX] Quintana Roo"},</v>
      </c>
      <c r="IY9" s="48">
        <v>637</v>
      </c>
    </row>
    <row r="10" spans="1:259" s="48" customFormat="1" ht="38.4" customHeight="1" thickBot="1" x14ac:dyDescent="0.35">
      <c r="A10" s="79" t="s">
        <v>1223</v>
      </c>
      <c r="B10" s="40" t="e" vm="95">
        <v>#VALUE!</v>
      </c>
      <c r="C10" s="41">
        <v>2</v>
      </c>
      <c r="D10" s="42" t="s">
        <v>1224</v>
      </c>
      <c r="E10" s="43" t="s">
        <v>1225</v>
      </c>
      <c r="F10" s="44" t="s">
        <v>163</v>
      </c>
      <c r="G10" s="45">
        <f>COUNTIF($A$1:$A$8396,A10)</f>
        <v>1</v>
      </c>
      <c r="H10" s="46"/>
      <c r="I10" s="47" t="s">
        <v>1226</v>
      </c>
      <c r="J10" s="48" t="str">
        <f>""</f>
        <v/>
      </c>
      <c r="K10" s="49"/>
      <c r="L10" s="50"/>
      <c r="M10" s="50"/>
      <c r="N10" s="51" t="s">
        <v>231</v>
      </c>
      <c r="O10" s="52">
        <v>2016</v>
      </c>
      <c r="P10" s="53" t="s">
        <v>1227</v>
      </c>
      <c r="Q10" s="54">
        <v>1</v>
      </c>
      <c r="R10" s="55" t="s">
        <v>231</v>
      </c>
      <c r="S10" s="56">
        <v>2</v>
      </c>
      <c r="T10" s="57" t="s">
        <v>165</v>
      </c>
      <c r="U10" s="58" t="s">
        <v>165</v>
      </c>
      <c r="V10" s="58" t="s">
        <v>164</v>
      </c>
      <c r="W10" s="58" t="s">
        <v>165</v>
      </c>
      <c r="X10" s="58" t="s">
        <v>164</v>
      </c>
      <c r="Y10" s="58" t="s">
        <v>165</v>
      </c>
      <c r="Z10" s="58" t="s">
        <v>165</v>
      </c>
      <c r="AA10" s="58" t="s">
        <v>165</v>
      </c>
      <c r="AB10" s="58" t="s">
        <v>165</v>
      </c>
      <c r="AC10" s="58" t="s">
        <v>164</v>
      </c>
      <c r="AD10" s="58" t="s">
        <v>164</v>
      </c>
      <c r="AE10" s="58" t="s">
        <v>164</v>
      </c>
      <c r="AF10" s="59" t="s">
        <v>164</v>
      </c>
      <c r="AG10" s="59" t="s">
        <v>165</v>
      </c>
      <c r="AH10" s="59" t="s">
        <v>165</v>
      </c>
      <c r="AI10" s="59" t="s">
        <v>164</v>
      </c>
      <c r="AJ10" s="59" t="s">
        <v>164</v>
      </c>
      <c r="AK10" s="59" t="s">
        <v>164</v>
      </c>
      <c r="AL10" s="59" t="s">
        <v>164</v>
      </c>
      <c r="AM10" s="59" t="s">
        <v>164</v>
      </c>
      <c r="AN10" s="59" t="s">
        <v>165</v>
      </c>
      <c r="AO10" s="59" t="s">
        <v>165</v>
      </c>
      <c r="AP10" s="59" t="s">
        <v>164</v>
      </c>
      <c r="AQ10" s="59" t="s">
        <v>165</v>
      </c>
      <c r="AR10" s="59" t="s">
        <v>164</v>
      </c>
      <c r="AS10" s="59" t="s">
        <v>164</v>
      </c>
      <c r="AT10" s="60">
        <v>0</v>
      </c>
      <c r="AU10" s="59" t="s">
        <v>207</v>
      </c>
      <c r="AV10" s="59" t="str">
        <f>IF(LEFT(A10,1)="[",LEFT(A10,5)&amp;AU10&amp;A10,"")</f>
        <v>[MEX]State[MEX] Tlaxcala</v>
      </c>
      <c r="AW10" s="59" t="str">
        <f>C10&amp;H10&amp;A10</f>
        <v>2[MEX] Tlaxcala</v>
      </c>
      <c r="AX10" s="61"/>
      <c r="AY10" s="61"/>
      <c r="AZ10" s="62" t="s">
        <v>167</v>
      </c>
      <c r="BA10" s="62"/>
      <c r="BB10" s="62"/>
      <c r="BC10" s="63"/>
      <c r="BD10" s="64" t="s">
        <v>168</v>
      </c>
      <c r="BE10" s="47"/>
      <c r="BF10" s="64" t="s">
        <v>154</v>
      </c>
      <c r="BG10" s="64" t="s">
        <v>167</v>
      </c>
      <c r="BH10" s="64" t="s">
        <v>159</v>
      </c>
      <c r="BI10" s="64"/>
      <c r="BJ10" s="64"/>
      <c r="BK10" s="47"/>
      <c r="BL10" s="64" t="s">
        <v>151</v>
      </c>
      <c r="BM10" s="64" t="s">
        <v>152</v>
      </c>
      <c r="BN10" s="64" t="s">
        <v>153</v>
      </c>
      <c r="BO10" s="64" t="s">
        <v>154</v>
      </c>
      <c r="BP10" s="64" t="s">
        <v>155</v>
      </c>
      <c r="BQ10" s="64" t="s">
        <v>167</v>
      </c>
      <c r="BR10" s="64" t="s">
        <v>167</v>
      </c>
      <c r="BS10" s="64" t="s">
        <v>167</v>
      </c>
      <c r="BT10" s="64" t="s">
        <v>159</v>
      </c>
      <c r="BU10" s="65"/>
      <c r="BV10" s="66"/>
      <c r="BW10" s="66">
        <v>0</v>
      </c>
      <c r="BX10" s="47"/>
      <c r="BY10" s="48" t="s">
        <v>164</v>
      </c>
      <c r="CB10" s="6"/>
      <c r="CC10" s="6"/>
      <c r="CD10" s="67">
        <v>0</v>
      </c>
      <c r="CE10" s="67">
        <v>0</v>
      </c>
      <c r="CF10" s="67" t="e">
        <v>#REF!</v>
      </c>
      <c r="CG10" s="68" cm="1">
        <f t="array" ref="CG10">SUMPRODUCT(--(LEN(TRIM(BL10:BT10))&gt;0))</f>
        <v>6</v>
      </c>
      <c r="CH10" s="59" t="str">
        <f>IF(CG10=2,"y","n")</f>
        <v>n</v>
      </c>
      <c r="CI10" s="59" t="str">
        <f>IF(CG10=3,"y","n")</f>
        <v>n</v>
      </c>
      <c r="CJ10" s="59" t="str">
        <f>IF(CG10=4,"y","n")</f>
        <v>n</v>
      </c>
      <c r="CK10" s="59" t="str">
        <f>IF(CG10&gt;4,"y","n")</f>
        <v>y</v>
      </c>
      <c r="CL10" s="59" t="str">
        <f>IF(S10=0,"y","n")</f>
        <v>n</v>
      </c>
      <c r="CM10" s="59" t="str">
        <f>IF(S10=2,"y","n")</f>
        <v>y</v>
      </c>
      <c r="CN10" s="59" t="str">
        <f>IF(S10=3,"y","n")</f>
        <v>n</v>
      </c>
      <c r="CO10" s="59" t="str">
        <f>IF(S10&gt;=4,"y","n")</f>
        <v>n</v>
      </c>
      <c r="CP10" s="59" t="str">
        <f>IF(AT10=0,"y","n")</f>
        <v>y</v>
      </c>
      <c r="CQ10" s="59" t="str">
        <f>IF(AT10=1,"y","n")</f>
        <v>n</v>
      </c>
      <c r="CR10" s="59" t="str">
        <f>IF(AT10=2,"y","n")</f>
        <v>n</v>
      </c>
      <c r="CS10" s="59" t="str">
        <f>IF(AT10&gt;=3,"y","n")</f>
        <v>n</v>
      </c>
      <c r="CT10" s="69" t="str">
        <f>CHAR(34)&amp;A10&amp;CHAR(34)</f>
        <v>"[MEX] Tlaxcala"</v>
      </c>
      <c r="CU10" s="70" t="str">
        <f>CHAR(34)&amp;"rgn_"&amp;R10&amp;CHAR(34)</f>
        <v>"rgn_North America"</v>
      </c>
      <c r="CV10" s="48" t="str">
        <f>CHAR(34)&amp;D10&amp;CHAR(34)</f>
        <v>"https://upload.wikimedia.org/wikipedia/commons/thumb/2/26/Flag_of_Tlaxcala.svg/640px-Flag_of_Tlaxcala.svg.png"</v>
      </c>
      <c r="CW10" s="48" t="str">
        <f>IF(CH10="y",CHAR(34)&amp;CH$1&amp;CHAR(34)&amp;",","")</f>
        <v/>
      </c>
      <c r="CX10" s="48" t="str">
        <f>IF(CI10="y",CHAR(34)&amp;CI$1&amp;CHAR(34)&amp;",","")</f>
        <v/>
      </c>
      <c r="CY10" s="48" t="str">
        <f>IF(CJ10="y",CHAR(34)&amp;CJ$1&amp;CHAR(34)&amp;",","")</f>
        <v/>
      </c>
      <c r="CZ10" s="48" t="str">
        <f>IF(CK10="y",CHAR(34)&amp;CK$1&amp;CHAR(34)&amp;",","")</f>
        <v>"5+Colo",</v>
      </c>
      <c r="DA10" s="48" t="str">
        <f>IF(Q10&gt;1,CHAR(34)&amp;"words2"&amp;CHAR(34)&amp;",","")</f>
        <v/>
      </c>
      <c r="DB10" s="48" t="str">
        <f>IF(Q10&gt;2,CHAR(34)&amp;"words3"&amp;CHAR(34)&amp;",","")</f>
        <v/>
      </c>
      <c r="DC10" s="48" t="str">
        <f>IF(Q10=2,CHAR(34)&amp;"exact2"&amp;CHAR(34)&amp;",","")</f>
        <v/>
      </c>
      <c r="DD10" s="48"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"lets08",</v>
      </c>
      <c r="DE10" s="48"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"startT",</v>
      </c>
      <c r="DF10" s="48" t="str">
        <f>IFERROR(IF(SEARCH("tan",A10)&gt;0,CHAR(34)&amp;"withtn"&amp;CHAR(34)&amp;",",""),"")</f>
        <v/>
      </c>
      <c r="DG10" s="48" t="str">
        <f>IFERROR(IF(SEARCH("q",A10)&gt;0,CHAR(34)&amp;"with_q"&amp;CHAR(34)&amp;",",""),"")</f>
        <v/>
      </c>
      <c r="DH10" s="48" t="str">
        <f>IFERROR(IF(SEARCH("v",A10)&gt;0,CHAR(34)&amp;"with_v"&amp;CHAR(34)&amp;",",""),"")</f>
        <v/>
      </c>
      <c r="DI10" s="48" t="str">
        <f>IFERROR(IF(SEARCH("w",A10)&gt;0,CHAR(34)&amp;"with_w"&amp;CHAR(34)&amp;",",""),"")</f>
        <v/>
      </c>
      <c r="DJ10" s="48" t="str">
        <f>IFERROR(IF(SEARCH("y",A10)&gt;0,CHAR(34)&amp;"with_y"&amp;CHAR(34)&amp;",",""),"")</f>
        <v/>
      </c>
      <c r="DK10" s="48" t="str">
        <f>IFERROR(IF(SEARCH("z",A10)&gt;0,CHAR(34)&amp;"with_z"&amp;CHAR(34)&amp;",",""),"")</f>
        <v/>
      </c>
      <c r="DL10" s="48" t="str">
        <f>IF(CG10=2, CHAR(34) &amp; _xlfn.TEXTJOIN("", TRUE, _xlfn._xlws.SORT(HP10:HX10)) &amp; CHAR(34) &amp; ",", "")</f>
        <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
      </c>
      <c r="DP10" s="6" t="str">
        <f>IF(AND(ISNUMBER(SEARCH("20", O10)), ISERROR(SEARCH("1920", O10))), CHAR(34)&amp;"year00"&amp;CHAR(34)&amp;",", "")</f>
        <v>"year00",</v>
      </c>
      <c r="DQ10" s="6" t="str">
        <f>IF(CC10="y",CHAR(34)&amp;"soviet"&amp;CHAR(34)&amp;",","")</f>
        <v/>
      </c>
      <c r="DR10" s="6" t="str">
        <f>IF(BY10="y",CHAR(34)&amp;"dgband"&amp;CHAR(34)&amp;",","")</f>
        <v/>
      </c>
      <c r="DS10" s="6" t="str">
        <f>IF(W10="y",IF(AND(V10="n",BY10&lt;&gt;"y"),CHAR(34)&amp;"allver"&amp;CHAR(34)&amp;",",""),"")</f>
        <v>"allver",</v>
      </c>
      <c r="DT10" s="6" t="str">
        <f>IF(V10="y",IF(AND(W10="n",BY10&lt;&gt;"y"),CHAR(34)&amp;"allhor"&amp;CHAR(34)&amp;",",""),"")</f>
        <v/>
      </c>
      <c r="DU10" s="6" t="str">
        <f>IF(BY10="y",IF(AND(W10="n",V10="n"),CHAR(34)&amp;"alldia"&amp;CHAR(34)&amp;",",""),"")</f>
        <v/>
      </c>
      <c r="DV10" s="48" t="str">
        <f>IF(IA10&lt;&gt;"",(IF(IA10="y",CHAR(34)&amp;"largec"&amp;CHAR(34)&amp;",",CHAR(34)&amp;"smallc"&amp;CHAR(34)&amp;",")),"")</f>
        <v>"smallc",</v>
      </c>
      <c r="DW10" s="48" t="str">
        <f>IF(CL10="y",CHAR(34)&amp;CL$1&amp;CHAR(34)&amp;",","")</f>
        <v/>
      </c>
      <c r="DX10" s="48" t="str">
        <f>IF(CM10="y",CHAR(34)&amp;CM$1&amp;CHAR(34)&amp;",","")</f>
        <v>"2Bands",</v>
      </c>
      <c r="DY10" s="48" t="str">
        <f>IF(CN10="y",CHAR(34)&amp;CN$1&amp;CHAR(34)&amp;",","")</f>
        <v/>
      </c>
      <c r="DZ10" s="48" t="str">
        <f>IF(CO10="y",CHAR(34)&amp;CO$1&amp;CHAR(34)&amp;",","")</f>
        <v/>
      </c>
      <c r="EA10" s="48" t="str">
        <f>IF(T10="y",CHAR(34)&amp;T$1&amp;CHAR(34)&amp;",","")</f>
        <v>"Diagon",</v>
      </c>
      <c r="EB10" s="48" t="str">
        <f>IF(U10="y",CHAR(34)&amp;U$1&amp;CHAR(34)&amp;",","")</f>
        <v>"Crosse",</v>
      </c>
      <c r="EC10" s="48" t="str">
        <f>IF(V10="y",CHAR(34)&amp;V$1&amp;CHAR(34)&amp;",","")</f>
        <v/>
      </c>
      <c r="ED10" s="48" t="str">
        <f>IF(W10="y",CHAR(34)&amp;W$1&amp;CHAR(34)&amp;",","")</f>
        <v>"Vertic",</v>
      </c>
      <c r="EE10" s="48" t="str">
        <f>IF(X10="y",CHAR(34)&amp;X$1&amp;CHAR(34)&amp;",","")</f>
        <v/>
      </c>
      <c r="EF10" s="48" t="str">
        <f>IF(AND(Y10&lt;&gt;"n",Y10&lt;&gt;""),CHAR(34)&amp;Y$1&amp;CHAR(34)&amp;",","")</f>
        <v>"Animal",</v>
      </c>
      <c r="EG10" s="48" t="str">
        <f>IF(Z10="y",CHAR(34)&amp;Z$1&amp;CHAR(34)&amp;",","")</f>
        <v>"Bird",</v>
      </c>
      <c r="EH10" s="48" t="str">
        <f>IF(AA10="y",CHAR(34)&amp;AA$1&amp;CHAR(34)&amp;",","")</f>
        <v>"Plants",</v>
      </c>
      <c r="EI10" s="48" t="str">
        <f>IF(AB10="y",CHAR(34)&amp;AB$1&amp;CHAR(34)&amp;",","")</f>
        <v>"Texted",</v>
      </c>
      <c r="EJ10" s="48" t="str">
        <f>IF(AC10="y",CHAR(34)&amp;AC$1&amp;CHAR(34)&amp;",","")</f>
        <v/>
      </c>
      <c r="EK10" s="48" t="str">
        <f>IF(AD10="y",CHAR(34)&amp;AD$1&amp;CHAR(34)&amp;",","")</f>
        <v/>
      </c>
      <c r="EL10" s="48" t="str">
        <f>IF(AE10="y",CHAR(34)&amp;AE$1&amp;CHAR(34)&amp;",","")</f>
        <v/>
      </c>
      <c r="EM10" s="48" t="str">
        <f>IF(AF10="y",CHAR(34)&amp;AF$1&amp;CHAR(34)&amp;",","")</f>
        <v/>
      </c>
      <c r="EN10" s="48" t="str">
        <f>IF(AG10="y",CHAR(34)&amp;AG$1&amp;CHAR(34)&amp;",","")</f>
        <v>"Unequa",</v>
      </c>
      <c r="EO10" s="48" t="str">
        <f>IF(AH10="y",CHAR(34)&amp;AH$1&amp;CHAR(34)&amp;",","")</f>
        <v>"Center",</v>
      </c>
      <c r="EP10" s="48" t="str">
        <f>IF(AI10="y",CHAR(34)&amp;AI$1&amp;CHAR(34)&amp;",","")</f>
        <v/>
      </c>
      <c r="EQ10" s="48" t="str">
        <f>IF(AJ10="y",CHAR(34)&amp;AJ$1&amp;CHAR(34)&amp;",","")</f>
        <v/>
      </c>
      <c r="ER10" s="48" t="str">
        <f>IF(AK10="y",CHAR(34)&amp;AK$1&amp;CHAR(34)&amp;",","")</f>
        <v/>
      </c>
      <c r="ES10" s="48" t="str">
        <f>IF(AL10="y",CHAR(34)&amp;AL$1&amp;CHAR(34)&amp;",","")</f>
        <v/>
      </c>
      <c r="ET10" s="48" t="str">
        <f>IF(AM10="y",CHAR(34)&amp;AM$1&amp;CHAR(34)&amp;",","")</f>
        <v/>
      </c>
      <c r="EU10" s="48" t="str">
        <f>IF(AN10="y",CHAR(34)&amp;AN$1&amp;CHAR(34)&amp;",","")</f>
        <v>"Humans",</v>
      </c>
      <c r="EV10" s="48" t="str">
        <f>IF(AO10="y",CHAR(34)&amp;AO$1&amp;CHAR(34)&amp;",","")</f>
        <v>"Builds",</v>
      </c>
      <c r="EW10" s="48" t="str">
        <f>IF(AP10="y",CHAR(34)&amp;AP$1&amp;CHAR(34)&amp;",","")</f>
        <v/>
      </c>
      <c r="EX10" s="48" t="str">
        <f>IF(AQ10="y",CHAR(34)&amp;AQ$1&amp;CHAR(34)&amp;",","")</f>
        <v>"Crowns",</v>
      </c>
      <c r="EY10" s="48" t="str">
        <f>IF(AR10="y",CHAR(34)&amp;AR$1&amp;CHAR(34)&amp;",","")</f>
        <v/>
      </c>
      <c r="EZ10" s="48" t="str">
        <f>IF(AS10="y",CHAR(34)&amp;AS$1&amp;CHAR(34)&amp;",","")</f>
        <v/>
      </c>
      <c r="FA10" s="48" t="str">
        <f>IF(AT10&gt;0,CHAR(34)&amp;"sta"&amp;AZ10&amp;CHAR(34)&amp;",","")</f>
        <v/>
      </c>
      <c r="FB10" s="48" t="str">
        <f>IF(AND(AT10&gt;0,BA10&lt;&gt;""),CHAR(34)&amp;"sta"&amp;BA10&amp;CHAR(34)&amp;",","")</f>
        <v/>
      </c>
      <c r="FC10" s="48" t="str">
        <f>IF(AND(AT10&gt;0,BB10&lt;&gt;""),CHAR(34)&amp;"sta"&amp;BB10&amp;CHAR(34)&amp;",","")</f>
        <v/>
      </c>
      <c r="FD10" s="48" t="str">
        <f>IF(BV10="n",CHAR(34)&amp;"tcWHYE"&amp;CHAR(34)&amp;",",IF(BV10="y",CHAR(34)&amp;FD$1&amp;CHAR(34)&amp;",",""))</f>
        <v/>
      </c>
      <c r="FE10" s="48" t="str">
        <f>IF(COUNTIF(BL10:BT10,"BLU")=0,CHAR(34)&amp;"NO_BLU"&amp;CHAR(34)&amp;",", "")</f>
        <v/>
      </c>
      <c r="FF10" s="48" t="str">
        <f>IF(COUNTIF(BL10:BT10,"WHI")=0,CHAR(34)&amp;"NO_WHI"&amp;CHAR(34)&amp;",", "")</f>
        <v/>
      </c>
      <c r="FG10" s="48" t="str">
        <f>IF(COUNTIF(BL10:BT10,"RED")=0,CHAR(34)&amp;"NO_RED"&amp;CHAR(34)&amp;",", "")</f>
        <v/>
      </c>
      <c r="FH10" s="48" t="str">
        <f>IF(COUNTIF(BL10:BS10,"GRE")=0,CHAR(34)&amp;"NO_GRE"&amp;CHAR(34)&amp;",", "")</f>
        <v/>
      </c>
      <c r="FI10" s="48" t="str">
        <f>IF(COUNTIF(BL10:BT10,"YEL")=0,CHAR(34)&amp;"NO_YEL"&amp;CHAR(34)&amp;",", "")</f>
        <v/>
      </c>
      <c r="FJ10" s="48" t="str">
        <f>IF(COUNTIF(BL10:BT10,"BLA")=0,CHAR(34)&amp;"NO_BLA"&amp;CHAR(34)&amp;",", "")</f>
        <v/>
      </c>
      <c r="FK10" s="48" t="str">
        <f>IF(AND(FH10&lt;&gt;"",FF10&lt;&gt;""),CHAR(34)&amp;"WHGRNO"&amp;CHAR(34)&amp;",","")</f>
        <v/>
      </c>
      <c r="FL10" s="48" t="str">
        <f>IF(AND(FI10&lt;&gt;"",FF10&lt;&gt;""),CHAR(34)&amp;"WHYENO"&amp;CHAR(34)&amp;",","")</f>
        <v/>
      </c>
      <c r="FM10" s="48" t="str">
        <f>IF(AND(FJ10&lt;&gt;"",FF10&lt;&gt;""),CHAR(34)&amp;"BAWHNO"&amp;CHAR(34)&amp;",","")</f>
        <v/>
      </c>
      <c r="FN10" s="48" t="str">
        <f>IF(AND(FE10&lt;&gt;"",FF10&lt;&gt;""),CHAR(34)&amp;"BLWHNO"&amp;CHAR(34)&amp;",","")</f>
        <v/>
      </c>
      <c r="FO10" s="48" t="str">
        <f>IF(AND(FE10&lt;&gt;"",FG10&lt;&gt;""),CHAR(34)&amp;"BLRENO"&amp;CHAR(34)&amp;",","")</f>
        <v/>
      </c>
      <c r="FP10" s="48" t="str">
        <f>IF(AND(FF10&lt;&gt;"",FF10&lt;&gt;""),CHAR(34)&amp;"WHRENO"&amp;CHAR(34)&amp;",","")</f>
        <v/>
      </c>
      <c r="FQ10" s="48" t="str">
        <f>IF(LEN(BF10)=3,CHAR(34)&amp;"001"&amp;BF10&amp;CHAR(34)&amp;",","")</f>
        <v>"001RED",</v>
      </c>
      <c r="FR10" s="48" t="str">
        <f>IF(LEN(BG10)=3,CHAR(34)&amp;"002"&amp;BG10&amp;CHAR(34)&amp;",","")</f>
        <v/>
      </c>
      <c r="FS10" s="48" t="str">
        <f>IF(LEN(BH10)=3,CHAR(34)&amp;"003"&amp;BH10&amp;CHAR(34)&amp;",","")</f>
        <v>"003WHI",</v>
      </c>
      <c r="FT10" s="48" t="str">
        <f>CHAR(34)&amp;"myr"&amp;BD10&amp;CHAR(34)&amp;","</f>
        <v>"myrEQ",</v>
      </c>
      <c r="FU10" s="48" t="str">
        <f>IF(AY10="y",CHAR(34)&amp;"island"&amp;CHAR(34)&amp;",","")</f>
        <v/>
      </c>
      <c r="FV10" s="48" t="str">
        <f>IF(BZ10="y",CHAR(34)&amp;"landlo"&amp;CHAR(34)&amp;",","")</f>
        <v/>
      </c>
      <c r="FW10" s="48" t="str">
        <f>IF(CA10="y",CHAR(34)&amp;"eunion"&amp;CHAR(34)&amp;",","")</f>
        <v/>
      </c>
      <c r="FX10" s="48" t="str">
        <f>SUBSTITUTE(IFERROR(SEARCH("[",A10),IFERROR(IF(AND(CA10&lt;&gt;"y",SEARCH("Europe",R10)&gt;0),CHAR(34)&amp;"noeuni"&amp;CHAR(34)&amp;",",""),"")),"1","")</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C10" s="48" t="str">
        <f>IFERROR(IF(SEARCH("Portuguese",CB10)&gt;0,CHAR(34)&amp;"portug"&amp;CHAR(34)&amp;",",""),"")</f>
        <v/>
      </c>
      <c r="GD10" s="48" t="str">
        <f>IFERROR(IF(SEARCH("German",CB10)&gt;0,CHAR(34)&amp;"german"&amp;CHAR(34)&amp;",",""),"")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
      </c>
      <c r="GJ10" s="48" t="str">
        <f>IF(CP10="y",CHAR(34)&amp;CP$1&amp;CHAR(34)&amp;",","")</f>
        <v>"NoStar",</v>
      </c>
      <c r="GK10" s="48" t="str">
        <f>IF(GJ10="",CHAR(34)&amp;"HasSta"&amp;CHAR(34)&amp;",","")</f>
        <v/>
      </c>
      <c r="GL10" s="48" t="str">
        <f>IF(CQ10="y",CHAR(34)&amp;CQ$1&amp;CHAR(34)&amp;",","")</f>
        <v/>
      </c>
      <c r="GM10" s="48" t="str">
        <f>IF(CR10="y",CHAR(34)&amp;CR$1&amp;CHAR(34)&amp;",","")</f>
        <v/>
      </c>
      <c r="GN10" s="48" t="str">
        <f>IF(CS10="y",CHAR(34)&amp;CS$1&amp;CHAR(34)&amp;",","")</f>
        <v/>
      </c>
      <c r="GP10" s="48" t="str">
        <f>CHAR(34)&amp;AU10&amp;CHAR(34)</f>
        <v>"State"</v>
      </c>
      <c r="GS10" s="48" t="str">
        <f>SUBSTITUTE("["&amp;_xlfn.CONCAT(CW10:GN10)&amp;"]",",]","]")</f>
        <v>["5+Colo","lets08","startT","year00","allver","smallc","2Bands","Diagon","Crosse","Vertic","Animal","Bird","Plants","Texted","Unequa","Center","Humans","Builds","Crowns","001RED","003WHI","myrEQ","NoStar"]</v>
      </c>
      <c r="GT10" s="48" t="str">
        <f>IF(BL10&lt;&gt;"",CHAR(34)&amp;"cl_"&amp;BL10&amp;CHAR(34)&amp;",","")</f>
        <v>"cl_BLA",</v>
      </c>
      <c r="GU10" s="48" t="str">
        <f>IF(BM10&lt;&gt;"",CHAR(34)&amp;"cl_"&amp;BM10&amp;CHAR(34)&amp;",","")</f>
        <v>"cl_BLU",</v>
      </c>
      <c r="GV10" s="48" t="str">
        <f>IF(BN10&lt;&gt;"",CHAR(34)&amp;"cl_"&amp;BN10&amp;CHAR(34)&amp;",","")</f>
        <v>"cl_GRE",</v>
      </c>
      <c r="GW10" s="48" t="str">
        <f>IF(BO10&lt;&gt;"",CHAR(34)&amp;"cl_"&amp;BO10&amp;CHAR(34)&amp;",","")</f>
        <v>"cl_RED",</v>
      </c>
      <c r="GX10" s="48" t="str">
        <f>IF(BP10&lt;&gt;"",CHAR(34)&amp;"cl_"&amp;BP10&amp;CHAR(34)&amp;",","")</f>
        <v>"cl_YEL",</v>
      </c>
      <c r="GY10" s="48" t="str">
        <f>IF(BQ10&lt;&gt;"",CHAR(34)&amp;"cl_"&amp;BQ10&amp;CHAR(34)&amp;",","")</f>
        <v/>
      </c>
      <c r="GZ10" s="48" t="str">
        <f>IF(BR10&lt;&gt;"",CHAR(34)&amp;"cl_"&amp;BR10&amp;CHAR(34)&amp;",","")</f>
        <v/>
      </c>
      <c r="HA10" s="48" t="str">
        <f>IF(BS10&lt;&gt;"",CHAR(34)&amp;"cl_"&amp;BS10&amp;CHAR(34)&amp;",","")</f>
        <v/>
      </c>
      <c r="HB10" s="48" t="str">
        <f>IF(BT10&lt;&gt;"",CHAR(34)&amp;"cl_"&amp;BT10&amp;CHAR(34)&amp;",","")</f>
        <v>"cl_WHI",</v>
      </c>
      <c r="HC10" s="48" t="str">
        <f>SUBSTITUTE("["&amp;_xlfn.CONCAT(GT10:HB10)&amp;"]",",]","]")</f>
        <v>["cl_BLA","cl_BLU","cl_GRE","cl_RED","cl_YEL","cl_WHI"]</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{couname:"[MEX] Tlaxcala",year:"2016",region:"rgn_North America",Colors:["cl_BLA","cl_BLU","cl_GRE","cl_RED","cl_YEL","cl_WHI"],Items:["5+Colo","lets08","startT","year00","allver","smallc","2Bands","Diagon","Crosse","Vertic","Animal","Bird","Plants","Texted","Unequa","Center","Humans","Builds","Crowns","001RED","003WHI","myrEQ","NoStar"],Flag:"https://upload.wikimedia.org/wikipedia/commons/thumb/2/26/Flag_of_Tlaxcala.svg/640px-Flag_of_Tlaxcala.svg.png",HDFlag:"https://upload.wikimedia.org/wikipedia/commons/thumb/2/26/Flag_of_Tlaxcala.svg/1280px-Flag_of_Tlaxcala.svg.png",type:"State", describe: "\nThe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 isnew:".", links: "https://en.wikipedia.org/wiki/Flag_of_Tlaxcala"},</v>
      </c>
      <c r="HG10" s="73" t="str">
        <f>"{couname:"&amp;CT10&amp;(IF(HK10&lt;&gt;"",",subtype:"&amp;CHAR(34)&amp;HK10&amp;CHAR(34),""))&amp;",year:"&amp;HJ10&amp;",region:"&amp;CU10&amp;",Colors:"&amp;HC10&amp;",Items:"&amp;GS10&amp;",Flag:"&amp;CV10&amp;",HDFlag:"&amp;CHAR(34)&amp;E10&amp;CHAR(34)&amp;",type:"&amp;GP10&amp;", describe: "&amp;HI10&amp;", links: "&amp;HL10&amp;"},"</f>
        <v>{couname:"[MEX] Tlaxcala",year:"2016",region:"rgn_North America",Colors:["cl_BLA","cl_BLU","cl_GRE","cl_RED","cl_YEL","cl_WHI"],Items:["5+Colo","lets08","startT","year00","allver","smallc","2Bands","Diagon","Crosse","Vertic","Animal","Bird","Plants","Texted","Unequa","Center","Humans","Builds","Crowns","001RED","003WHI","myrEQ","NoStar"],Flag:"https://upload.wikimedia.org/wikipedia/commons/thumb/2/26/Flag_of_Tlaxcala.svg/640px-Flag_of_Tlaxcala.svg.png",HDFlag:"https://upload.wikimedia.org/wikipedia/commons/thumb/2/26/Flag_of_Tlaxcala.svg/1280px-Flag_of_Tlaxcala.svg.png",type:"State", describe: "\nThe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 links: "https://en.wikipedia.org/wiki/Flag_of_Tlaxcala"},</v>
      </c>
      <c r="HH10" s="48" t="str">
        <f>IF(P10&lt;&gt;"",CHAR(34)&amp;"\n"&amp;P10&amp;CHAR(34),CHAR(34)&amp;CHAR(34))</f>
        <v>"\nThe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v>
      </c>
      <c r="HI10" s="48" t="str">
        <f>IF(J10=0,CHAR(34)&amp;CHAR(34),HH10)</f>
        <v>"\nThe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v>
      </c>
      <c r="HJ10" s="48" t="str">
        <f>CHAR(34)&amp;O10&amp;CHAR(34)</f>
        <v>"2016"</v>
      </c>
      <c r="HL10" s="48" t="str">
        <f>CHAR(34)&amp;I10&amp;CHAR(34)</f>
        <v>"https://en.wikipedia.org/wiki/Flag_of_Tlaxcala"</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{"couname":"[MEX] Tlaxcala","year":"2016","region":"rgn_North America","Colors":["cl_BLA","cl_BLU","cl_GRE","cl_RED","cl_YEL","cl_WHI"],"Items":["5+Colo","lets08","startT","year00","allver","smallc","2Bands","Diagon","Crosse","Vertic","Animal","Bird","Plants","Texted","Unequa","Center","Humans","Builds","Crowns","001RED","003WHI","myrEQ","NoStar"],"Flag":"https://upload.wikimedia.org/wikipedia/commons/thumb/2/26/Flag_of_Tlaxcala.svg/640px-Flag_of_Tlaxcala.svg.png","HDFlag":"https://upload.wikimedia.org/wikipedia/commons/thumb/2/26/Flag_of_Tlaxcala.svg/1280px-Flag_of_Tlaxcala.svg.png","type":"State", "describe": "\nThe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 "isnew": ".", "links": "https://en.wikipedia.org/wiki/Flag_of_Tlaxcala"},</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{"couname":"[MEX] Tlaxcala","year":"2016","region":"rgn_North America","Colors":["cl_BLA","cl_BLU","cl_GRE","cl_RED","cl_YEL","cl_WHI"],"Items":["5+Colo","lets08","startT","year00","allver","smallc","2Bands","Diagon","Crosse","Vertic","Animal","Bird","Plants","Texted","Unequa","Center","Humans","Builds","Crowns","001RED","003WHI","myrEQ","NoStar"],"Flag":"https://upload.wikimedia.org/wikipedia/commons/thumb/2/26/Flag_of_Tlaxcala.svg/640px-Flag_of_Tlaxcala.svg.png","HDFlag":"https://upload.wikimedia.org/wikipedia/commons/thumb/2/26/Flag_of_Tlaxcala.svg/1280px-Flag_of_Tlaxcala.svg.png","type":"State", "describe": "\nThe colors of the Tlaxcala flag were taken up by the design of the flag of Castile and León, which are gules and silver, in honor of the reign of Charles V, who gave the royal certificate of the coat of arms to Tlaxcala using the same colors, red and white. Years later, the Tlaxcala flag began to be used on canvas without having an official use at the time.", "isnew": ".", "links": "https://en.wikipedia.org/wiki/Flag_of_Tlaxcala"},</v>
      </c>
      <c r="HO10" s="75">
        <v>45583</v>
      </c>
      <c r="HP10" s="48" t="str" cm="1">
        <f t="array" ref="HP10">IF(_xlfn.TEXTJOIN(", ", TRUE, IF(ISNUMBER(SEARCH("BLA", BL10:BT10)), COLUMN(BL10:BT10) - COLUMN(BL10) + 1, ""))&lt;&gt;"","BLA","")</f>
        <v>BLA</v>
      </c>
      <c r="HQ10" s="48" t="str" cm="1">
        <f t="array" ref="HQ10">IF(_xlfn.TEXTJOIN(", ", TRUE, IF(ISNUMBER(SEARCH("BLU", BL10:BT10)), COLUMN(BL10:BT10) - COLUMN(BL10) + 1, ""))&lt;&gt;"","BLU","")</f>
        <v>BLU</v>
      </c>
      <c r="HR10" s="48" t="str" cm="1">
        <f t="array" ref="HR10">IF(_xlfn.TEXTJOIN(", ", TRUE, IF(ISNUMBER(SEARCH("GRE", BL10:BT10)), COLUMN(BL10:BT10) - COLUMN(BL10) + 1, ""))&lt;&gt;"","GRE","")</f>
        <v>GRE</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t="s">
        <v>164</v>
      </c>
      <c r="IB10" s="6"/>
      <c r="IC10" s="77"/>
      <c r="ID10" s="77"/>
      <c r="IE10" s="77"/>
      <c r="IF10" s="77"/>
      <c r="IG10" s="77"/>
      <c r="IH10" s="77"/>
      <c r="II10" s="77"/>
      <c r="IJ10" s="77"/>
      <c r="IK10" s="77"/>
      <c r="IL10" s="48">
        <f>SUM(IC10:IK10)</f>
        <v>0</v>
      </c>
      <c r="IM10" s="45">
        <f>COUNTIF(IC10:IK10,"&gt;0")-CG10</f>
        <v>-6</v>
      </c>
      <c r="IN10" s="78" t="str">
        <f>"http://mkweb.bcgsc.ca/color-summarizer/?url="&amp;D10&amp;"&amp;precision=low&amp;num_clusters="&amp;CG10&amp;"&amp;text=1"</f>
        <v>http://mkweb.bcgsc.ca/color-summarizer/?url=https://upload.wikimedia.org/wikipedia/commons/thumb/2/26/Flag_of_Tlaxcala.svg/640px-Flag_of_Tlaxcala.svg.png&amp;precision=low&amp;num_clusters=6&amp;text=1</v>
      </c>
      <c r="IO10" s="48" t="str">
        <f>IF(HP10&lt;&gt;"",CHAR(34)&amp;"black"&amp;CHAR(34),"")</f>
        <v>"black"</v>
      </c>
      <c r="IP10" s="48" t="str">
        <f>IF(HQ10&lt;&gt;"",CHAR(34)&amp;"blue"&amp;CHAR(34),"")</f>
        <v>"blue"</v>
      </c>
      <c r="IQ10" s="48" t="str">
        <f>IF(HR10&lt;&gt;"",CHAR(34)&amp;"green"&amp;CHAR(34),"")</f>
        <v>"green"</v>
      </c>
      <c r="IR10" s="48" t="str">
        <f>IF(HS10&lt;&gt;"",CHAR(34)&amp;"red"&amp;CHAR(34),"")</f>
        <v>"red"</v>
      </c>
      <c r="IS10" s="48" t="str">
        <f>IF(HT10&lt;&gt;"",CHAR(34)&amp;"yellow"&amp;CHAR(34),"")</f>
        <v>"yellow"</v>
      </c>
      <c r="IT10" s="48" t="str">
        <f>IF(HU10&lt;&gt;"",CHAR(34)&amp;"orange"&amp;CHAR(34),"")</f>
        <v/>
      </c>
      <c r="IU10" s="48" t="str">
        <f>IF(HV10&lt;&gt;"",CHAR(34)&amp;"brown"&amp;CHAR(34),"")</f>
        <v/>
      </c>
      <c r="IV10" s="48" t="str">
        <f>IF(HW10&lt;&gt;"",CHAR(34)&amp;"purple"&amp;CHAR(34),"")</f>
        <v/>
      </c>
      <c r="IW10" s="48" t="str">
        <f>IF(HX10&lt;&gt;"",CHAR(34)&amp;"white"&amp;CHAR(34),"")</f>
        <v>"white"</v>
      </c>
      <c r="IX10" s="48" t="str">
        <f>"{"&amp;CHAR(34)&amp;"url"&amp;CHAR(34)&amp;":"&amp;CHAR(34)&amp;IN10&amp;CHAR(34)&amp;","&amp;CHAR(34)&amp;"name"&amp;CHAR(34)&amp;":"&amp;CHAR(34)&amp;A10&amp;CHAR(34)&amp;"},"</f>
        <v>{"url":"http://mkweb.bcgsc.ca/color-summarizer/?url=https://upload.wikimedia.org/wikipedia/commons/thumb/2/26/Flag_of_Tlaxcala.svg/640px-Flag_of_Tlaxcala.svg.png&amp;precision=low&amp;num_clusters=6&amp;text=1","name":"[MEX] Tlaxcala"},</v>
      </c>
      <c r="IY10" s="48">
        <v>638</v>
      </c>
    </row>
    <row r="11" spans="1:259" s="48" customFormat="1" ht="38.4" customHeight="1" thickBot="1" x14ac:dyDescent="0.35">
      <c r="A11" s="79" t="s">
        <v>1228</v>
      </c>
      <c r="B11" s="40" t="e" vm="96">
        <v>#VALUE!</v>
      </c>
      <c r="C11" s="41">
        <v>2</v>
      </c>
      <c r="D11" s="42" t="s">
        <v>1229</v>
      </c>
      <c r="E11" s="43" t="s">
        <v>1230</v>
      </c>
      <c r="F11" s="44" t="s">
        <v>163</v>
      </c>
      <c r="G11" s="45">
        <f>COUNTIF($A$1:$A$8396,A11)</f>
        <v>1</v>
      </c>
      <c r="H11" s="46"/>
      <c r="I11" s="47" t="s">
        <v>1231</v>
      </c>
      <c r="J11" s="48" t="str">
        <f>""</f>
        <v/>
      </c>
      <c r="K11" s="49"/>
      <c r="L11" s="50"/>
      <c r="M11" s="50"/>
      <c r="N11" s="51" t="s">
        <v>231</v>
      </c>
      <c r="O11" s="52">
        <v>2024</v>
      </c>
      <c r="P11" s="53" t="s">
        <v>1232</v>
      </c>
      <c r="Q11" s="54">
        <v>1</v>
      </c>
      <c r="R11" s="55" t="s">
        <v>231</v>
      </c>
      <c r="S11" s="56">
        <v>3</v>
      </c>
      <c r="T11" s="57" t="s">
        <v>164</v>
      </c>
      <c r="U11" s="58" t="s">
        <v>164</v>
      </c>
      <c r="V11" s="58" t="s">
        <v>165</v>
      </c>
      <c r="W11" s="58" t="s">
        <v>165</v>
      </c>
      <c r="X11" s="58" t="s">
        <v>164</v>
      </c>
      <c r="Y11" s="58" t="s">
        <v>164</v>
      </c>
      <c r="Z11" s="58" t="s">
        <v>164</v>
      </c>
      <c r="AA11" s="58" t="s">
        <v>164</v>
      </c>
      <c r="AB11" s="58" t="s">
        <v>164</v>
      </c>
      <c r="AC11" s="58" t="s">
        <v>164</v>
      </c>
      <c r="AD11" s="58" t="s">
        <v>164</v>
      </c>
      <c r="AE11" s="58" t="s">
        <v>164</v>
      </c>
      <c r="AF11" s="59" t="s">
        <v>164</v>
      </c>
      <c r="AG11" s="59" t="s">
        <v>165</v>
      </c>
      <c r="AH11" s="59" t="s">
        <v>164</v>
      </c>
      <c r="AI11" s="59" t="s">
        <v>164</v>
      </c>
      <c r="AJ11" s="59" t="s">
        <v>164</v>
      </c>
      <c r="AK11" s="59" t="s">
        <v>164</v>
      </c>
      <c r="AL11" s="59" t="s">
        <v>164</v>
      </c>
      <c r="AM11" s="59" t="s">
        <v>164</v>
      </c>
      <c r="AN11" s="59" t="s">
        <v>164</v>
      </c>
      <c r="AO11" s="59" t="s">
        <v>164</v>
      </c>
      <c r="AP11" s="59" t="s">
        <v>164</v>
      </c>
      <c r="AQ11" s="59" t="s">
        <v>164</v>
      </c>
      <c r="AR11" s="59" t="s">
        <v>164</v>
      </c>
      <c r="AS11" s="59" t="s">
        <v>164</v>
      </c>
      <c r="AT11" s="60">
        <v>5</v>
      </c>
      <c r="AU11" s="59" t="s">
        <v>207</v>
      </c>
      <c r="AV11" s="59" t="str">
        <f>IF(LEFT(A11,1)="[",LEFT(A11,5)&amp;AU11&amp;A11,"")</f>
        <v>[MEX]State[MEX] Yucatan</v>
      </c>
      <c r="AW11" s="59" t="str">
        <f>C11&amp;H11&amp;A11</f>
        <v>2[MEX] Yucatan</v>
      </c>
      <c r="AX11" s="61"/>
      <c r="AY11" s="61"/>
      <c r="AZ11" s="62" t="s">
        <v>159</v>
      </c>
      <c r="BA11" s="62"/>
      <c r="BB11" s="62"/>
      <c r="BC11" s="63"/>
      <c r="BD11" s="64" t="s">
        <v>154</v>
      </c>
      <c r="BE11" s="47"/>
      <c r="BF11" s="64" t="s">
        <v>154</v>
      </c>
      <c r="BG11" s="64" t="s">
        <v>159</v>
      </c>
      <c r="BH11" s="64" t="s">
        <v>154</v>
      </c>
      <c r="BI11" s="64"/>
      <c r="BJ11" s="64"/>
      <c r="BK11" s="47"/>
      <c r="BL11" s="64" t="s">
        <v>167</v>
      </c>
      <c r="BM11" s="64" t="s">
        <v>167</v>
      </c>
      <c r="BN11" s="64" t="s">
        <v>153</v>
      </c>
      <c r="BO11" s="64" t="s">
        <v>154</v>
      </c>
      <c r="BP11" s="64" t="s">
        <v>167</v>
      </c>
      <c r="BQ11" s="64" t="s">
        <v>167</v>
      </c>
      <c r="BR11" s="64" t="s">
        <v>167</v>
      </c>
      <c r="BS11" s="64" t="s">
        <v>167</v>
      </c>
      <c r="BT11" s="64" t="s">
        <v>159</v>
      </c>
      <c r="BU11" s="65"/>
      <c r="BV11" s="66"/>
      <c r="BW11" s="66">
        <v>0</v>
      </c>
      <c r="BX11" s="47"/>
      <c r="CB11" s="6"/>
      <c r="CC11" s="6"/>
      <c r="CD11" s="67">
        <v>0</v>
      </c>
      <c r="CE11" s="67">
        <v>0</v>
      </c>
      <c r="CF11" s="67" t="e">
        <v>#REF!</v>
      </c>
      <c r="CG11" s="68" cm="1">
        <f t="array" ref="CG11">SUMPRODUCT(--(LEN(TRIM(BL11:BT11))&gt;0))</f>
        <v>3</v>
      </c>
      <c r="CH11" s="59" t="str">
        <f>IF(CG11=2,"y","n")</f>
        <v>n</v>
      </c>
      <c r="CI11" s="59" t="str">
        <f>IF(CG11=3,"y","n")</f>
        <v>y</v>
      </c>
      <c r="CJ11" s="59" t="str">
        <f>IF(CG11=4,"y","n")</f>
        <v>n</v>
      </c>
      <c r="CK11" s="59" t="str">
        <f>IF(CG11&gt;4,"y","n")</f>
        <v>n</v>
      </c>
      <c r="CL11" s="59" t="str">
        <f>IF(S11=0,"y","n")</f>
        <v>n</v>
      </c>
      <c r="CM11" s="59" t="str">
        <f>IF(S11=2,"y","n")</f>
        <v>n</v>
      </c>
      <c r="CN11" s="59" t="str">
        <f>IF(S11=3,"y","n")</f>
        <v>y</v>
      </c>
      <c r="CO11" s="59" t="str">
        <f>IF(S11&gt;=4,"y","n")</f>
        <v>n</v>
      </c>
      <c r="CP11" s="59" t="str">
        <f>IF(AT11=0,"y","n")</f>
        <v>n</v>
      </c>
      <c r="CQ11" s="59" t="str">
        <f>IF(AT11=1,"y","n")</f>
        <v>n</v>
      </c>
      <c r="CR11" s="59" t="str">
        <f>IF(AT11=2,"y","n")</f>
        <v>n</v>
      </c>
      <c r="CS11" s="59" t="str">
        <f>IF(AT11&gt;=3,"y","n")</f>
        <v>y</v>
      </c>
      <c r="CT11" s="69" t="str">
        <f>CHAR(34)&amp;A11&amp;CHAR(34)</f>
        <v>"[MEX] Yucatan"</v>
      </c>
      <c r="CU11" s="70" t="str">
        <f>CHAR(34)&amp;"rgn_"&amp;R11&amp;CHAR(34)</f>
        <v>"rgn_North America"</v>
      </c>
      <c r="CV11" s="48" t="str">
        <f>CHAR(34)&amp;D11&amp;CHAR(34)</f>
        <v>"https://upload.wikimedia.org/wikipedia/commons/thumb/2/26/Flag_of_the_Republic_of_Yucatan.svg/640px-Flag_of_the_Republic_of_Yucatan.svg.png"</v>
      </c>
      <c r="CW11" s="48" t="str">
        <f>IF(CH11="y",CHAR(34)&amp;CH$1&amp;CHAR(34)&amp;",","")</f>
        <v/>
      </c>
      <c r="CX11" s="48" t="str">
        <f>IF(CI11="y",CHAR(34)&amp;CI$1&amp;CHAR(34)&amp;",","")</f>
        <v>"3Color",</v>
      </c>
      <c r="CY11" s="48" t="str">
        <f>IF(CJ11="y",CHAR(34)&amp;CJ$1&amp;CHAR(34)&amp;",","")</f>
        <v/>
      </c>
      <c r="CZ11" s="48" t="str">
        <f>IF(CK11="y",CHAR(34)&amp;CK$1&amp;CHAR(34)&amp;",","")</f>
        <v/>
      </c>
      <c r="DA11" s="48" t="str">
        <f>IF(Q11&gt;1,CHAR(34)&amp;"words2"&amp;CHAR(34)&amp;",","")</f>
        <v/>
      </c>
      <c r="DB11" s="48" t="str">
        <f>IF(Q11&gt;2,CHAR(34)&amp;"words3"&amp;CHAR(34)&amp;",","")</f>
        <v/>
      </c>
      <c r="DC11" s="48" t="str">
        <f>IF(Q11=2,CHAR(34)&amp;"exact2"&amp;CHAR(34)&amp;",","")</f>
        <v/>
      </c>
      <c r="DD11" s="48"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"lets07",</v>
      </c>
      <c r="DE11" s="48"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"startY",</v>
      </c>
      <c r="DF11" s="48" t="str">
        <f>IFERROR(IF(SEARCH("tan",A11)&gt;0,CHAR(34)&amp;"withtn"&amp;CHAR(34)&amp;",",""),"")</f>
        <v>"withtn",</v>
      </c>
      <c r="DG11" s="48" t="str">
        <f>IFERROR(IF(SEARCH("q",A11)&gt;0,CHAR(34)&amp;"with_q"&amp;CHAR(34)&amp;",",""),"")</f>
        <v/>
      </c>
      <c r="DH11" s="48" t="str">
        <f>IFERROR(IF(SEARCH("v",A11)&gt;0,CHAR(34)&amp;"with_v"&amp;CHAR(34)&amp;",",""),"")</f>
        <v/>
      </c>
      <c r="DI11" s="48" t="str">
        <f>IFERROR(IF(SEARCH("w",A11)&gt;0,CHAR(34)&amp;"with_w"&amp;CHAR(34)&amp;",",""),"")</f>
        <v/>
      </c>
      <c r="DJ11" s="48" t="str">
        <f>IFERROR(IF(SEARCH("y",A11)&gt;0,CHAR(34)&amp;"with_y"&amp;CHAR(34)&amp;",",""),"")</f>
        <v>"with_y",</v>
      </c>
      <c r="DK11" s="48" t="str">
        <f>IFERROR(IF(SEARCH("z",A11)&gt;0,CHAR(34)&amp;"with_z"&amp;CHAR(34)&amp;",",""),"")</f>
        <v/>
      </c>
      <c r="DL11" s="48" t="str">
        <f>IF(CG11=2, CHAR(34) &amp; _xlfn.TEXTJOIN("", TRUE, _xlfn._xlws.SORT(HP11:HX11)) &amp; CHAR(34) &amp; ",", "")</f>
        <v/>
      </c>
      <c r="DM11" s="48" t="str" cm="1">
        <f t="array" ref="DM11">IF(CG11=3,CHAR(34) &amp; _xlfn.TEXTJOIN("", TRUE, RIGHT(HP11:HX11, 2)) &amp; CHAR(34) &amp; ",", "")</f>
        <v>"REEDHI",</v>
      </c>
      <c r="DN11" s="48" t="str">
        <f>IF(AND(ISNUMBER(SEARCH("18", O11)), ISERROR(SEARCH("1918", O11)), ISERROR(SEARCH("2018", O11))), CHAR(34) &amp; "year18" &amp; CHAR(34) &amp; ",", "")</f>
        <v/>
      </c>
      <c r="DO11" s="48" t="str">
        <f>IF(AND(ISNUMBER(SEARCH("19", O11)), ISERROR(SEARCH("1819", O11)),  ISERROR(SEARCH("1219", O11)),ISERROR(SEARCH("1119", O11)),ISERROR(SEARCH("1190", O11)),ISERROR(SEARCH("2019", O11))), CHAR(34) &amp; "year19" &amp; CHAR(34) &amp; ",", "")</f>
        <v/>
      </c>
      <c r="DP11" s="6" t="str">
        <f>IF(AND(ISNUMBER(SEARCH("20", O11)), ISERROR(SEARCH("1920", O11))), CHAR(34)&amp;"year00"&amp;CHAR(34)&amp;",", "")</f>
        <v>"year00",</v>
      </c>
      <c r="DQ11" s="6" t="str">
        <f>IF(CC11="y",CHAR(34)&amp;"soviet"&amp;CHAR(34)&amp;",","")</f>
        <v/>
      </c>
      <c r="DR11" s="6" t="str">
        <f>IF(BY11="y",CHAR(34)&amp;"dgband"&amp;CHAR(34)&amp;",","")</f>
        <v/>
      </c>
      <c r="DS11" s="6" t="str">
        <f>IF(W11="y",IF(AND(V11="n",BY11&lt;&gt;"y"),CHAR(34)&amp;"allver"&amp;CHAR(34)&amp;",",""),"")</f>
        <v/>
      </c>
      <c r="DT11" s="6" t="str">
        <f>IF(V11="y",IF(AND(W11="n",BY11&lt;&gt;"y"),CHAR(34)&amp;"allhor"&amp;CHAR(34)&amp;",",""),"")</f>
        <v/>
      </c>
      <c r="DU11" s="6" t="str">
        <f>IF(BY11="y",IF(AND(W11="n",V11="n"),CHAR(34)&amp;"alldia"&amp;CHAR(34)&amp;",",""),"")</f>
        <v/>
      </c>
      <c r="DV11" s="48" t="str">
        <f>IF(IA11&lt;&gt;"",(IF(IA11="y",CHAR(34)&amp;"largec"&amp;CHAR(34)&amp;",",CHAR(34)&amp;"smallc"&amp;CHAR(34)&amp;",")),"")</f>
        <v/>
      </c>
      <c r="DW11" s="48" t="str">
        <f>IF(CL11="y",CHAR(34)&amp;CL$1&amp;CHAR(34)&amp;",","")</f>
        <v/>
      </c>
      <c r="DX11" s="48" t="str">
        <f>IF(CM11="y",CHAR(34)&amp;CM$1&amp;CHAR(34)&amp;",","")</f>
        <v/>
      </c>
      <c r="DY11" s="48" t="str">
        <f>IF(CN11="y",CHAR(34)&amp;CN$1&amp;CHAR(34)&amp;",","")</f>
        <v>"3Bands",</v>
      </c>
      <c r="DZ11" s="48" t="str">
        <f>IF(CO11="y",CHAR(34)&amp;CO$1&amp;CHAR(34)&amp;",","")</f>
        <v/>
      </c>
      <c r="EA11" s="48" t="str">
        <f>IF(T11="y",CHAR(34)&amp;T$1&amp;CHAR(34)&amp;",","")</f>
        <v/>
      </c>
      <c r="EB11" s="48" t="str">
        <f>IF(U11="y",CHAR(34)&amp;U$1&amp;CHAR(34)&amp;",","")</f>
        <v/>
      </c>
      <c r="EC11" s="48" t="str">
        <f>IF(V11="y",CHAR(34)&amp;V$1&amp;CHAR(34)&amp;",","")</f>
        <v>"Horizo",</v>
      </c>
      <c r="ED11" s="48" t="str">
        <f>IF(W11="y",CHAR(34)&amp;W$1&amp;CHAR(34)&amp;",","")</f>
        <v>"Vertic",</v>
      </c>
      <c r="EE11" s="48" t="str">
        <f>IF(X11="y",CHAR(34)&amp;X$1&amp;CHAR(34)&amp;",","")</f>
        <v/>
      </c>
      <c r="EF11" s="48" t="str">
        <f>IF(AND(Y11&lt;&gt;"n",Y11&lt;&gt;""),CHAR(34)&amp;Y$1&amp;CHAR(34)&amp;",","")</f>
        <v/>
      </c>
      <c r="EG11" s="48" t="str">
        <f>IF(Z11="y",CHAR(34)&amp;Z$1&amp;CHAR(34)&amp;",","")</f>
        <v/>
      </c>
      <c r="EH11" s="48" t="str">
        <f>IF(AA11="y",CHAR(34)&amp;AA$1&amp;CHAR(34)&amp;",","")</f>
        <v/>
      </c>
      <c r="EI11" s="48" t="str">
        <f>IF(AB11="y",CHAR(34)&amp;AB$1&amp;CHAR(34)&amp;",","")</f>
        <v/>
      </c>
      <c r="EJ11" s="48" t="str">
        <f>IF(AC11="y",CHAR(34)&amp;AC$1&amp;CHAR(34)&amp;",","")</f>
        <v/>
      </c>
      <c r="EK11" s="48" t="str">
        <f>IF(AD11="y",CHAR(34)&amp;AD$1&amp;CHAR(34)&amp;",","")</f>
        <v/>
      </c>
      <c r="EL11" s="48" t="str">
        <f>IF(AE11="y",CHAR(34)&amp;AE$1&amp;CHAR(34)&amp;",","")</f>
        <v/>
      </c>
      <c r="EM11" s="48" t="str">
        <f>IF(AF11="y",CHAR(34)&amp;AF$1&amp;CHAR(34)&amp;",","")</f>
        <v/>
      </c>
      <c r="EN11" s="48" t="str">
        <f>IF(AG11="y",CHAR(34)&amp;AG$1&amp;CHAR(34)&amp;",","")</f>
        <v>"Unequa",</v>
      </c>
      <c r="EO11" s="48" t="str">
        <f>IF(AH11="y",CHAR(34)&amp;AH$1&amp;CHAR(34)&amp;",","")</f>
        <v/>
      </c>
      <c r="EP11" s="48" t="str">
        <f>IF(AI11="y",CHAR(34)&amp;AI$1&amp;CHAR(34)&amp;",","")</f>
        <v/>
      </c>
      <c r="EQ11" s="48" t="str">
        <f>IF(AJ11="y",CHAR(34)&amp;AJ$1&amp;CHAR(34)&amp;",","")</f>
        <v/>
      </c>
      <c r="ER11" s="48" t="str">
        <f>IF(AK11="y",CHAR(34)&amp;AK$1&amp;CHAR(34)&amp;",","")</f>
        <v/>
      </c>
      <c r="ES11" s="48" t="str">
        <f>IF(AL11="y",CHAR(34)&amp;AL$1&amp;CHAR(34)&amp;",","")</f>
        <v/>
      </c>
      <c r="ET11" s="48" t="str">
        <f>IF(AM11="y",CHAR(34)&amp;AM$1&amp;CHAR(34)&amp;",","")</f>
        <v/>
      </c>
      <c r="EU11" s="48" t="str">
        <f>IF(AN11="y",CHAR(34)&amp;AN$1&amp;CHAR(34)&amp;",","")</f>
        <v/>
      </c>
      <c r="EV11" s="48" t="str">
        <f>IF(AO11="y",CHAR(34)&amp;AO$1&amp;CHAR(34)&amp;",","")</f>
        <v/>
      </c>
      <c r="EW11" s="48" t="str">
        <f>IF(AP11="y",CHAR(34)&amp;AP$1&amp;CHAR(34)&amp;",","")</f>
        <v/>
      </c>
      <c r="EX11" s="48" t="str">
        <f>IF(AQ11="y",CHAR(34)&amp;AQ$1&amp;CHAR(34)&amp;",","")</f>
        <v/>
      </c>
      <c r="EY11" s="48" t="str">
        <f>IF(AR11="y",CHAR(34)&amp;AR$1&amp;CHAR(34)&amp;",","")</f>
        <v/>
      </c>
      <c r="EZ11" s="48" t="str">
        <f>IF(AS11="y",CHAR(34)&amp;AS$1&amp;CHAR(34)&amp;",","")</f>
        <v/>
      </c>
      <c r="FA11" s="48" t="str">
        <f>IF(AT11&gt;0,CHAR(34)&amp;"sta"&amp;AZ11&amp;CHAR(34)&amp;",","")</f>
        <v>"staWHI",</v>
      </c>
      <c r="FB11" s="48" t="str">
        <f>IF(AND(AT11&gt;0,BA11&lt;&gt;""),CHAR(34)&amp;"sta"&amp;BA11&amp;CHAR(34)&amp;",","")</f>
        <v/>
      </c>
      <c r="FC11" s="48" t="str">
        <f>IF(AND(AT11&gt;0,BB11&lt;&gt;""),CHAR(34)&amp;"sta"&amp;BB11&amp;CHAR(34)&amp;",","")</f>
        <v/>
      </c>
      <c r="FD11" s="48" t="str">
        <f>IF(BV11="n",CHAR(34)&amp;"tcWHYE"&amp;CHAR(34)&amp;",",IF(BV11="y",CHAR(34)&amp;FD$1&amp;CHAR(34)&amp;",",""))</f>
        <v/>
      </c>
      <c r="FE11" s="48" t="str">
        <f>IF(COUNTIF(BL11:BT11,"BLU")=0,CHAR(34)&amp;"NO_BLU"&amp;CHAR(34)&amp;",", "")</f>
        <v>"NO_BLU",</v>
      </c>
      <c r="FF11" s="48" t="str">
        <f>IF(COUNTIF(BL11:BT11,"WHI")=0,CHAR(34)&amp;"NO_WHI"&amp;CHAR(34)&amp;",", "")</f>
        <v/>
      </c>
      <c r="FG11" s="48" t="str">
        <f>IF(COUNTIF(BL11:BT11,"RED")=0,CHAR(34)&amp;"NO_RED"&amp;CHAR(34)&amp;",", "")</f>
        <v/>
      </c>
      <c r="FH11" s="48" t="str">
        <f>IF(COUNTIF(BL11:BS11,"GRE")=0,CHAR(34)&amp;"NO_GRE"&amp;CHAR(34)&amp;",", "")</f>
        <v/>
      </c>
      <c r="FI11" s="48" t="str">
        <f>IF(COUNTIF(BL11:BT11,"YEL")=0,CHAR(34)&amp;"NO_YEL"&amp;CHAR(34)&amp;",", "")</f>
        <v>"NO_YEL",</v>
      </c>
      <c r="FJ11" s="48" t="str">
        <f>IF(COUNTIF(BL11:BT11,"BLA")=0,CHAR(34)&amp;"NO_BLA"&amp;CHAR(34)&amp;",", "")</f>
        <v>"NO_BLA",</v>
      </c>
      <c r="FK11" s="48" t="str">
        <f>IF(AND(FH11&lt;&gt;"",FF11&lt;&gt;""),CHAR(34)&amp;"WHGRNO"&amp;CHAR(34)&amp;",","")</f>
        <v/>
      </c>
      <c r="FL11" s="48" t="str">
        <f>IF(AND(FI11&lt;&gt;"",FF11&lt;&gt;""),CHAR(34)&amp;"WHYENO"&amp;CHAR(34)&amp;",","")</f>
        <v/>
      </c>
      <c r="FM11" s="48" t="str">
        <f>IF(AND(FJ11&lt;&gt;"",FF11&lt;&gt;""),CHAR(34)&amp;"BAWHNO"&amp;CHAR(34)&amp;",","")</f>
        <v/>
      </c>
      <c r="FN11" s="48" t="str">
        <f>IF(AND(FE11&lt;&gt;"",FF11&lt;&gt;""),CHAR(34)&amp;"BLWHNO"&amp;CHAR(34)&amp;",","")</f>
        <v/>
      </c>
      <c r="FO11" s="48" t="str">
        <f>IF(AND(FE11&lt;&gt;"",FG11&lt;&gt;""),CHAR(34)&amp;"BLRENO"&amp;CHAR(34)&amp;",","")</f>
        <v/>
      </c>
      <c r="FP11" s="48" t="str">
        <f>IF(AND(FF11&lt;&gt;"",FF11&lt;&gt;""),CHAR(34)&amp;"WHRENO"&amp;CHAR(34)&amp;",","")</f>
        <v/>
      </c>
      <c r="FQ11" s="48" t="str">
        <f>IF(LEN(BF11)=3,CHAR(34)&amp;"001"&amp;BF11&amp;CHAR(34)&amp;",","")</f>
        <v>"001RED",</v>
      </c>
      <c r="FR11" s="48" t="str">
        <f>IF(LEN(BG11)=3,CHAR(34)&amp;"002"&amp;BG11&amp;CHAR(34)&amp;",","")</f>
        <v>"002WHI",</v>
      </c>
      <c r="FS11" s="48" t="str">
        <f>IF(LEN(BH11)=3,CHAR(34)&amp;"003"&amp;BH11&amp;CHAR(34)&amp;",","")</f>
        <v>"003RED",</v>
      </c>
      <c r="FT11" s="48" t="str">
        <f>CHAR(34)&amp;"myr"&amp;BD11&amp;CHAR(34)&amp;","</f>
        <v>"myrRED",</v>
      </c>
      <c r="FU11" s="48" t="str">
        <f>IF(AY11="y",CHAR(34)&amp;"island"&amp;CHAR(34)&amp;",","")</f>
        <v/>
      </c>
      <c r="FV11" s="48" t="str">
        <f>IF(BZ11="y",CHAR(34)&amp;"landlo"&amp;CHAR(34)&amp;",","")</f>
        <v/>
      </c>
      <c r="FW11" s="48" t="str">
        <f>IF(CA11="y",CHAR(34)&amp;"eunion"&amp;CHAR(34)&amp;",","")</f>
        <v/>
      </c>
      <c r="FX11" s="48" t="str">
        <f>SUBSTITUTE(IFERROR(SEARCH("[",A11),IFERROR(IF(AND(CA11&lt;&gt;"y",SEARCH("Europe",R11)&gt;0),CHAR(34)&amp;"noeuni"&amp;CHAR(34)&amp;",",""),"")),"1","")</f>
        <v/>
      </c>
      <c r="FY11" s="48" t="str">
        <f>IFERROR(IF(SEARCH("Arabic",CB11)&gt;0,CHAR(34)&amp;"arabic"&amp;CHAR(34)&amp;",",""),"")</f>
        <v/>
      </c>
      <c r="FZ11" s="48" t="str">
        <f>IFERROR(IF(SEARCH("English",CB11)&gt;0,CHAR(34)&amp;"englis"&amp;CHAR(34)&amp;",",""),"")</f>
        <v/>
      </c>
      <c r="GA11" s="48" t="str">
        <f>IFERROR(IF(SEARCH("French",CB11)&gt;0,CHAR(34)&amp;"french"&amp;CHAR(34)&amp;",",""),"")</f>
        <v/>
      </c>
      <c r="GB11" s="48" t="str">
        <f>IFERROR(IF(SEARCH("Spanish",CB11)&gt;0,CHAR(34)&amp;"spanis"&amp;CHAR(34)&amp;",",""),"")</f>
        <v/>
      </c>
      <c r="GC11" s="48" t="str">
        <f>IFERROR(IF(SEARCH("Portuguese",CB11)&gt;0,CHAR(34)&amp;"portug"&amp;CHAR(34)&amp;",",""),"")</f>
        <v/>
      </c>
      <c r="GD11" s="48" t="str">
        <f>IFERROR(IF(SEARCH("German",CB11)&gt;0,CHAR(34)&amp;"german"&amp;CHAR(34)&amp;",",""),"")</f>
        <v/>
      </c>
      <c r="GE11" s="48" t="str">
        <f>IFERROR(IF(SEARCH("Dutch",CB11)&gt;0,CHAR(34)&amp;"dutchs"&amp;CHAR(34)&amp;",",""),"")</f>
        <v/>
      </c>
      <c r="GF11" s="48" t="str">
        <f>IFERROR(IF(SEARCH("Historical",AU11)&gt;0,CHAR(34)&amp;"histor"&amp;CHAR(34)&amp;",",""),"")</f>
        <v/>
      </c>
      <c r="GG11" s="48" t="str">
        <f>IF(BU11="y",CHAR(34)&amp;"unjack"&amp;CHAR(34)&amp;",","")</f>
        <v/>
      </c>
      <c r="GH11" s="48" t="str">
        <f>IF(CD11=1,CHAR(34)&amp;"southc"&amp;CHAR(34)&amp;",","")</f>
        <v/>
      </c>
      <c r="GI11" s="48" t="str">
        <f>IF(CE11=1,CHAR(34)&amp;"hasmap"&amp;CHAR(34)&amp;",","")</f>
        <v/>
      </c>
      <c r="GJ11" s="48" t="str">
        <f>IF(CP11="y",CHAR(34)&amp;CP$1&amp;CHAR(34)&amp;",","")</f>
        <v/>
      </c>
      <c r="GK11" s="48" t="str">
        <f>IF(GJ11="",CHAR(34)&amp;"HasSta"&amp;CHAR(34)&amp;",","")</f>
        <v>"HasSta",</v>
      </c>
      <c r="GL11" s="48" t="str">
        <f>IF(CQ11="y",CHAR(34)&amp;CQ$1&amp;CHAR(34)&amp;",","")</f>
        <v/>
      </c>
      <c r="GM11" s="48" t="str">
        <f>IF(CR11="y",CHAR(34)&amp;CR$1&amp;CHAR(34)&amp;",","")</f>
        <v/>
      </c>
      <c r="GN11" s="48" t="str">
        <f>IF(CS11="y",CHAR(34)&amp;CS$1&amp;CHAR(34)&amp;",","")</f>
        <v>"3+Star",</v>
      </c>
      <c r="GP11" s="48" t="str">
        <f>CHAR(34)&amp;AU11&amp;CHAR(34)</f>
        <v>"State"</v>
      </c>
      <c r="GS11" s="48" t="str">
        <f>SUBSTITUTE("["&amp;_xlfn.CONCAT(CW11:GN11)&amp;"]",",]","]")</f>
        <v>["3Color","lets07","startY","withtn","with_y","REEDHI","year00","3Bands","Horizo","Vertic","Unequa","staWHI","NO_BLU","NO_YEL","NO_BLA","001RED","002WHI","003RED","myrRED","HasSta","3+Star"]</v>
      </c>
      <c r="GT11" s="48" t="str">
        <f>IF(BL11&lt;&gt;"",CHAR(34)&amp;"cl_"&amp;BL11&amp;CHAR(34)&amp;",","")</f>
        <v/>
      </c>
      <c r="GU11" s="48" t="str">
        <f>IF(BM11&lt;&gt;"",CHAR(34)&amp;"cl_"&amp;BM11&amp;CHAR(34)&amp;",","")</f>
        <v/>
      </c>
      <c r="GV11" s="48" t="str">
        <f>IF(BN11&lt;&gt;"",CHAR(34)&amp;"cl_"&amp;BN11&amp;CHAR(34)&amp;",","")</f>
        <v>"cl_GRE",</v>
      </c>
      <c r="GW11" s="48" t="str">
        <f>IF(BO11&lt;&gt;"",CHAR(34)&amp;"cl_"&amp;BO11&amp;CHAR(34)&amp;",","")</f>
        <v>"cl_RED",</v>
      </c>
      <c r="GX11" s="48" t="str">
        <f>IF(BP11&lt;&gt;"",CHAR(34)&amp;"cl_"&amp;BP11&amp;CHAR(34)&amp;",","")</f>
        <v/>
      </c>
      <c r="GY11" s="48" t="str">
        <f>IF(BQ11&lt;&gt;"",CHAR(34)&amp;"cl_"&amp;BQ11&amp;CHAR(34)&amp;",","")</f>
        <v/>
      </c>
      <c r="GZ11" s="48" t="str">
        <f>IF(BR11&lt;&gt;"",CHAR(34)&amp;"cl_"&amp;BR11&amp;CHAR(34)&amp;",","")</f>
        <v/>
      </c>
      <c r="HA11" s="48" t="str">
        <f>IF(BS11&lt;&gt;"",CHAR(34)&amp;"cl_"&amp;BS11&amp;CHAR(34)&amp;",","")</f>
        <v/>
      </c>
      <c r="HB11" s="48" t="str">
        <f>IF(BT11&lt;&gt;"",CHAR(34)&amp;"cl_"&amp;BT11&amp;CHAR(34)&amp;",","")</f>
        <v>"cl_WHI",</v>
      </c>
      <c r="HC11" s="48" t="str">
        <f>SUBSTITUTE("["&amp;_xlfn.CONCAT(GT11:HB11)&amp;"]",",]","]")</f>
        <v>["cl_GRE","cl_RED","cl_WHI"]</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{couname:"[MEX] Yucatan",year:"2024",region:"rgn_North America",Colors:["cl_GRE","cl_RED","cl_WHI"],Items:["3Color","lets07","startY","withtn","with_y","REEDHI","year00","3Bands","Horizo","Vertic","Unequa","staWHI","NO_BLU","NO_YEL","NO_BLA","001RED","002WHI","003RED","myrRED","HasSta","3+Star"],Flag:"https://upload.wikimedia.org/wikipedia/commons/thumb/2/26/Flag_of_the_Republic_of_Yucatan.svg/640px-Flag_of_the_Republic_of_Yucatan.svg.png",HDFlag:"https://upload.wikimedia.org/wikipedia/commons/thumb/2/26/Flag_of_the_Republic_of_Yucatan.svg/2560px-Flag_of_the_Republic_of_Yucatan.svg.png",type:"State", describe: "\nThe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 isnew:".", links: "https://en.wikipedia.org/wiki/Flag_of_Yucatán"},</v>
      </c>
      <c r="HG11" s="73" t="str">
        <f>"{couname:"&amp;CT11&amp;(IF(HK11&lt;&gt;"",",subtype:"&amp;CHAR(34)&amp;HK11&amp;CHAR(34),""))&amp;",year:"&amp;HJ11&amp;",region:"&amp;CU11&amp;",Colors:"&amp;HC11&amp;",Items:"&amp;GS11&amp;",Flag:"&amp;CV11&amp;",HDFlag:"&amp;CHAR(34)&amp;E11&amp;CHAR(34)&amp;",type:"&amp;GP11&amp;", describe: "&amp;HI11&amp;", links: "&amp;HL11&amp;"},"</f>
        <v>{couname:"[MEX] Yucatan",year:"2024",region:"rgn_North America",Colors:["cl_GRE","cl_RED","cl_WHI"],Items:["3Color","lets07","startY","withtn","with_y","REEDHI","year00","3Bands","Horizo","Vertic","Unequa","staWHI","NO_BLU","NO_YEL","NO_BLA","001RED","002WHI","003RED","myrRED","HasSta","3+Star"],Flag:"https://upload.wikimedia.org/wikipedia/commons/thumb/2/26/Flag_of_the_Republic_of_Yucatan.svg/640px-Flag_of_the_Republic_of_Yucatan.svg.png",HDFlag:"https://upload.wikimedia.org/wikipedia/commons/thumb/2/26/Flag_of_the_Republic_of_Yucatan.svg/2560px-Flag_of_the_Republic_of_Yucatan.svg.png",type:"State", describe: "\nThe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 links: "https://en.wikipedia.org/wiki/Flag_of_Yucatán"},</v>
      </c>
      <c r="HH11" s="48" t="str">
        <f>IF(P11&lt;&gt;"",CHAR(34)&amp;"\n"&amp;P11&amp;CHAR(34),CHAR(34)&amp;CHAR(34))</f>
        <v>"\nThe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v>
      </c>
      <c r="HI11" s="48" t="str">
        <f>IF(J11=0,CHAR(34)&amp;CHAR(34),HH11)</f>
        <v>"\nThe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v>
      </c>
      <c r="HJ11" s="48" t="str">
        <f>CHAR(34)&amp;O11&amp;CHAR(34)</f>
        <v>"2024"</v>
      </c>
      <c r="HL11" s="48" t="str">
        <f>CHAR(34)&amp;I11&amp;CHAR(34)</f>
        <v>"https://en.wikipedia.org/wiki/Flag_of_Yucatán"</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{"couname":"[MEX] Yucatan","year":"2024","region":"rgn_North America","Colors":["cl_GRE","cl_RED","cl_WHI"],"Items":["3Color","lets07","startY","withtn","with_y","REEDHI","year00","3Bands","Horizo","Vertic","Unequa","staWHI","NO_BLU","NO_YEL","NO_BLA","001RED","002WHI","003RED","myrRED","HasSta","3+Star"],"Flag":"https://upload.wikimedia.org/wikipedia/commons/thumb/2/26/Flag_of_the_Republic_of_Yucatan.svg/640px-Flag_of_the_Republic_of_Yucatan.svg.png","HDFlag":"https://upload.wikimedia.org/wikipedia/commons/thumb/2/26/Flag_of_the_Republic_of_Yucatan.svg/2560px-Flag_of_the_Republic_of_Yucatan.svg.png","type":"State", "describe": "\nThe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 "isnew": ".", "links": "https://en.wikipedia.org/wiki/Flag_of_Yucatán"},</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{"couname":"[MEX] Yucatan","year":"2024","region":"rgn_North America","Colors":["cl_GRE","cl_RED","cl_WHI"],"Items":["3Color","lets07","startY","withtn","with_y","REEDHI","year00","3Bands","Horizo","Vertic","Unequa","staWHI","NO_BLU","NO_YEL","NO_BLA","001RED","002WHI","003RED","myrRED","HasSta","3+Star"],"Flag":"https://upload.wikimedia.org/wikipedia/commons/thumb/2/26/Flag_of_the_Republic_of_Yucatan.svg/640px-Flag_of_the_Republic_of_Yucatan.svg.png","HDFlag":"https://upload.wikimedia.org/wikipedia/commons/thumb/2/26/Flag_of_the_Republic_of_Yucatan.svg/2560px-Flag_of_the_Republic_of_Yucatan.svg.png","type":"State", "describe": "\nThe flag of Yucatán was divided into two parts: green on left, the right, with three divisions, red up and down and white in the middle. In the green field highlighted, five stars, symbolizing the five departments that Yucatan was divided by decree of November 30, 1840: Mérida, Izamal, Valladolid, Tekax and Campeche. Green means land, White means religion, Red means blood", "isnew": ".", "links": "https://en.wikipedia.org/wiki/Flag_of_Yucatán"},</v>
      </c>
      <c r="HO11" s="75">
        <v>45576</v>
      </c>
      <c r="HP11" s="48" t="str" cm="1">
        <f t="array" ref="HP11">IF(_xlfn.TEXTJOIN(", ", TRUE, IF(ISNUMBER(SEARCH("BLA", BL11:BT11)), COLUMN(BL11:BT11) - COLUMN(BL11) + 1, ""))&lt;&gt;"","BLA","")</f>
        <v/>
      </c>
      <c r="HQ11" s="48" t="str" cm="1">
        <f t="array" ref="HQ11">IF(_xlfn.TEXTJOIN(", ", TRUE, IF(ISNUMBER(SEARCH("BLU", BL11:BT11)), COLUMN(BL11:BT11) - COLUMN(BL11) + 1, ""))&lt;&gt;"","BLU","")</f>
        <v/>
      </c>
      <c r="HR11" s="48" t="str" cm="1">
        <f t="array" ref="HR11">IF(_xlfn.TEXTJOIN(", ", TRUE, IF(ISNUMBER(SEARCH("GRE", BL11:BT11)), COLUMN(BL11:BT11) - COLUMN(BL11) + 1, ""))&lt;&gt;"","GRE","")</f>
        <v>GRE</v>
      </c>
      <c r="HS11" s="48" t="str" cm="1">
        <f t="array" ref="HS11">IF(_xlfn.TEXTJOIN(", ", TRUE, IF(ISNUMBER(SEARCH("RED", BL11:BT11)), COLUMN(BL11:BT11) - COLUMN(BL11) + 1, ""))&lt;&gt;"","RED","")</f>
        <v>RED</v>
      </c>
      <c r="HT11" s="48" t="str" cm="1">
        <f t="array" ref="HT11">IF(_xlfn.TEXTJOIN(", ", TRUE, IF(ISNUMBER(SEARCH("YEL", BL11:BT11)), COLUMN(BL11:BT11) - COLUMN(BL11) + 1, ""))&lt;&gt;"","YEL","")</f>
        <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L11" s="48">
        <f>SUM(IC11:IK11)</f>
        <v>0</v>
      </c>
      <c r="IM11" s="45">
        <f>COUNTIF(IC11:IK11,"&gt;0")-CG11</f>
        <v>-3</v>
      </c>
      <c r="IN11" s="78" t="str">
        <f>"http://mkweb.bcgsc.ca/color-summarizer/?url="&amp;D11&amp;"&amp;precision=low&amp;num_clusters="&amp;CG11&amp;"&amp;text=1"</f>
        <v>http://mkweb.bcgsc.ca/color-summarizer/?url=https://upload.wikimedia.org/wikipedia/commons/thumb/2/26/Flag_of_the_Republic_of_Yucatan.svg/640px-Flag_of_the_Republic_of_Yucatan.svg.png&amp;precision=low&amp;num_clusters=3&amp;text=1</v>
      </c>
      <c r="IO11" s="48" t="str">
        <f>IF(HP11&lt;&gt;"",CHAR(34)&amp;"black"&amp;CHAR(34),"")</f>
        <v/>
      </c>
      <c r="IP11" s="48" t="str">
        <f>IF(HQ11&lt;&gt;"",CHAR(34)&amp;"blue"&amp;CHAR(34),"")</f>
        <v/>
      </c>
      <c r="IQ11" s="48" t="str">
        <f>IF(HR11&lt;&gt;"",CHAR(34)&amp;"green"&amp;CHAR(34),"")</f>
        <v>"green"</v>
      </c>
      <c r="IR11" s="48" t="str">
        <f>IF(HS11&lt;&gt;"",CHAR(34)&amp;"red"&amp;CHAR(34),"")</f>
        <v>"red"</v>
      </c>
      <c r="IS11" s="48" t="str">
        <f>IF(HT11&lt;&gt;"",CHAR(34)&amp;"yellow"&amp;CHAR(34),"")</f>
        <v/>
      </c>
      <c r="IT11" s="48" t="str">
        <f>IF(HU11&lt;&gt;"",CHAR(34)&amp;"orange"&amp;CHAR(34),"")</f>
        <v/>
      </c>
      <c r="IU11" s="48" t="str">
        <f>IF(HV11&lt;&gt;"",CHAR(34)&amp;"brown"&amp;CHAR(34),"")</f>
        <v/>
      </c>
      <c r="IV11" s="48" t="str">
        <f>IF(HW11&lt;&gt;"",CHAR(34)&amp;"purple"&amp;CHAR(34),"")</f>
        <v/>
      </c>
      <c r="IW11" s="48" t="str">
        <f>IF(HX11&lt;&gt;"",CHAR(34)&amp;"white"&amp;CHAR(34),"")</f>
        <v>"white"</v>
      </c>
      <c r="IX11" s="48" t="str">
        <f>"{"&amp;CHAR(34)&amp;"url"&amp;CHAR(34)&amp;":"&amp;CHAR(34)&amp;IN11&amp;CHAR(34)&amp;","&amp;CHAR(34)&amp;"name"&amp;CHAR(34)&amp;":"&amp;CHAR(34)&amp;A11&amp;CHAR(34)&amp;"},"</f>
        <v>{"url":"http://mkweb.bcgsc.ca/color-summarizer/?url=https://upload.wikimedia.org/wikipedia/commons/thumb/2/26/Flag_of_the_Republic_of_Yucatan.svg/640px-Flag_of_the_Republic_of_Yucatan.svg.png&amp;precision=low&amp;num_clusters=3&amp;text=1","name":"[MEX] Yucatan"},</v>
      </c>
      <c r="IY11" s="48">
        <v>639</v>
      </c>
    </row>
    <row r="12" spans="1:259" s="48" customFormat="1" ht="38.4" customHeight="1" thickBot="1" x14ac:dyDescent="0.35">
      <c r="A12" s="87" t="s">
        <v>1207</v>
      </c>
      <c r="B12" s="40" t="e" vm="97">
        <v>#VALUE!</v>
      </c>
      <c r="C12" s="41" t="s">
        <v>1132</v>
      </c>
      <c r="D12" s="42" t="s">
        <v>1233</v>
      </c>
      <c r="E12" s="43" t="s">
        <v>1233</v>
      </c>
      <c r="F12" s="44" t="s">
        <v>163</v>
      </c>
      <c r="G12" s="45">
        <f>COUNTIF($A$1:$A$8396,A12)</f>
        <v>1</v>
      </c>
      <c r="H12" s="46"/>
      <c r="I12" s="47" t="s">
        <v>1208</v>
      </c>
      <c r="J12" s="48" t="str">
        <f>""</f>
        <v/>
      </c>
      <c r="K12" s="49"/>
      <c r="L12" s="50"/>
      <c r="M12" s="50"/>
      <c r="N12" s="51" t="s">
        <v>231</v>
      </c>
      <c r="O12" s="52">
        <v>2000</v>
      </c>
      <c r="P12" s="53" t="s">
        <v>1209</v>
      </c>
      <c r="Q12" s="54">
        <v>3</v>
      </c>
      <c r="R12" s="55" t="s">
        <v>231</v>
      </c>
      <c r="S12" s="56">
        <v>3</v>
      </c>
      <c r="T12" s="57" t="s">
        <v>165</v>
      </c>
      <c r="U12" s="58" t="s">
        <v>164</v>
      </c>
      <c r="V12" s="58" t="s">
        <v>165</v>
      </c>
      <c r="W12" s="58" t="s">
        <v>165</v>
      </c>
      <c r="X12" s="58" t="s">
        <v>165</v>
      </c>
      <c r="Y12" s="58" t="s">
        <v>164</v>
      </c>
      <c r="Z12" s="58" t="s">
        <v>164</v>
      </c>
      <c r="AA12" s="58" t="s">
        <v>164</v>
      </c>
      <c r="AB12" s="58" t="s">
        <v>164</v>
      </c>
      <c r="AC12" s="58" t="s">
        <v>164</v>
      </c>
      <c r="AD12" s="58" t="s">
        <v>164</v>
      </c>
      <c r="AE12" s="58" t="s">
        <v>164</v>
      </c>
      <c r="AF12" s="59" t="s">
        <v>164</v>
      </c>
      <c r="AG12" s="59" t="s">
        <v>164</v>
      </c>
      <c r="AH12" s="59" t="s">
        <v>165</v>
      </c>
      <c r="AI12" s="59" t="s">
        <v>164</v>
      </c>
      <c r="AJ12" s="59" t="s">
        <v>164</v>
      </c>
      <c r="AK12" s="59" t="s">
        <v>164</v>
      </c>
      <c r="AL12" s="59" t="s">
        <v>164</v>
      </c>
      <c r="AM12" s="59" t="s">
        <v>164</v>
      </c>
      <c r="AN12" s="59" t="s">
        <v>164</v>
      </c>
      <c r="AO12" s="59" t="s">
        <v>164</v>
      </c>
      <c r="AP12" s="59" t="s">
        <v>164</v>
      </c>
      <c r="AQ12" s="59" t="s">
        <v>164</v>
      </c>
      <c r="AR12" s="59" t="s">
        <v>164</v>
      </c>
      <c r="AS12" s="59" t="s">
        <v>164</v>
      </c>
      <c r="AT12" s="60">
        <v>3</v>
      </c>
      <c r="AU12" s="59" t="s">
        <v>199</v>
      </c>
      <c r="AV12" s="59" t="str">
        <f>IF(LEFT(A12,1)="[",LEFT(A12,5)&amp;AU12&amp;A12,"")</f>
        <v>[MEX]Naval Jack[MEX] Mexico Naval Jack</v>
      </c>
      <c r="AW12" s="59" t="str">
        <f>C12&amp;H12&amp;A12</f>
        <v>3a[MEX] Mexico Naval Jack</v>
      </c>
      <c r="AX12" s="61"/>
      <c r="AY12" s="61"/>
      <c r="AZ12" s="62" t="s">
        <v>155</v>
      </c>
      <c r="BA12" s="62" t="s">
        <v>167</v>
      </c>
      <c r="BB12" s="62"/>
      <c r="BC12" s="63"/>
      <c r="BD12" s="64" t="s">
        <v>153</v>
      </c>
      <c r="BE12" s="47"/>
      <c r="BF12" s="64" t="s">
        <v>159</v>
      </c>
      <c r="BG12" s="64" t="s">
        <v>153</v>
      </c>
      <c r="BH12" s="64" t="s">
        <v>154</v>
      </c>
      <c r="BI12" s="64"/>
      <c r="BJ12" s="64"/>
      <c r="BK12" s="47"/>
      <c r="BL12" s="64" t="s">
        <v>167</v>
      </c>
      <c r="BM12" s="64" t="s">
        <v>167</v>
      </c>
      <c r="BN12" s="64" t="s">
        <v>153</v>
      </c>
      <c r="BO12" s="64" t="s">
        <v>154</v>
      </c>
      <c r="BP12" s="64" t="s">
        <v>155</v>
      </c>
      <c r="BQ12" s="64" t="s">
        <v>167</v>
      </c>
      <c r="BR12" s="64" t="s">
        <v>167</v>
      </c>
      <c r="BS12" s="64" t="s">
        <v>167</v>
      </c>
      <c r="BT12" s="64" t="s">
        <v>159</v>
      </c>
      <c r="BU12" s="65"/>
      <c r="BV12" s="66"/>
      <c r="BW12" s="66">
        <v>0</v>
      </c>
      <c r="BX12" s="47"/>
      <c r="BY12" s="48" t="s">
        <v>164</v>
      </c>
      <c r="CB12" s="6"/>
      <c r="CC12" s="6"/>
      <c r="CD12" s="67">
        <v>0</v>
      </c>
      <c r="CE12" s="67">
        <v>0</v>
      </c>
      <c r="CF12" s="67" t="e">
        <v>#REF!</v>
      </c>
      <c r="CG12" s="68" cm="1">
        <f t="array" ref="CG12">SUMPRODUCT(--(LEN(TRIM(BL12:BT12))&gt;0))</f>
        <v>4</v>
      </c>
      <c r="CH12" s="59" t="str">
        <f>IF(CG12=2,"y","n")</f>
        <v>n</v>
      </c>
      <c r="CI12" s="59" t="str">
        <f>IF(CG12=3,"y","n")</f>
        <v>n</v>
      </c>
      <c r="CJ12" s="59" t="str">
        <f>IF(CG12=4,"y","n")</f>
        <v>y</v>
      </c>
      <c r="CK12" s="59" t="str">
        <f>IF(CG12&gt;4,"y","n")</f>
        <v>n</v>
      </c>
      <c r="CL12" s="59" t="str">
        <f>IF(S12=0,"y","n")</f>
        <v>n</v>
      </c>
      <c r="CM12" s="59" t="str">
        <f>IF(S12=2,"y","n")</f>
        <v>n</v>
      </c>
      <c r="CN12" s="59" t="str">
        <f>IF(S12=3,"y","n")</f>
        <v>y</v>
      </c>
      <c r="CO12" s="59" t="str">
        <f>IF(S12&gt;=4,"y","n")</f>
        <v>n</v>
      </c>
      <c r="CP12" s="59" t="str">
        <f>IF(AT12=0,"y","n")</f>
        <v>n</v>
      </c>
      <c r="CQ12" s="59" t="str">
        <f>IF(AT12=1,"y","n")</f>
        <v>n</v>
      </c>
      <c r="CR12" s="59" t="str">
        <f>IF(AT12=2,"y","n")</f>
        <v>n</v>
      </c>
      <c r="CS12" s="59" t="str">
        <f>IF(AT12&gt;=3,"y","n")</f>
        <v>y</v>
      </c>
      <c r="CT12" s="69" t="str">
        <f>CHAR(34)&amp;A12&amp;CHAR(34)</f>
        <v>"[MEX] Mexico Naval Jack"</v>
      </c>
      <c r="CU12" s="70" t="str">
        <f>CHAR(34)&amp;"rgn_"&amp;R12&amp;CHAR(34)</f>
        <v>"rgn_North America"</v>
      </c>
      <c r="CV12" s="48" t="str">
        <f>CHAR(34)&amp;D12&amp;CHAR(34)</f>
        <v>"https://upload.wikimedia.org/wikipedia/commons/thumb/a/aa/Naval_jack_of_Mexico.svg/480px-Naval_jack_of_Mexico.svg.png"</v>
      </c>
      <c r="CW12" s="48" t="str">
        <f>IF(CH12="y",CHAR(34)&amp;CH$1&amp;CHAR(34)&amp;",","")</f>
        <v/>
      </c>
      <c r="CX12" s="48" t="str">
        <f>IF(CI12="y",CHAR(34)&amp;CI$1&amp;CHAR(34)&amp;",","")</f>
        <v/>
      </c>
      <c r="CY12" s="48" t="str">
        <f>IF(CJ12="y",CHAR(34)&amp;CJ$1&amp;CHAR(34)&amp;",","")</f>
        <v>"4Color",</v>
      </c>
      <c r="CZ12" s="48" t="str">
        <f>IF(CK12="y",CHAR(34)&amp;CK$1&amp;CHAR(34)&amp;",","")</f>
        <v/>
      </c>
      <c r="DA12" s="48" t="str">
        <f>IF(Q12&gt;1,CHAR(34)&amp;"words2"&amp;CHAR(34)&amp;",","")</f>
        <v>"words2",</v>
      </c>
      <c r="DB12" s="48" t="str">
        <f>IF(Q12&gt;2,CHAR(34)&amp;"words3"&amp;CHAR(34)&amp;",","")</f>
        <v>"words3",</v>
      </c>
      <c r="DD12" s="48" t="str">
        <f>IF(LEN(CHAR(34)&amp;"lets"&amp;LEN(SUBSTITUTE(SUBSTITUTE(IFERROR(TRIM(SUBSTITUTE(A12,MID(A12,FIND("[",A12),FIND("]",A12)-FIND("[",A12)+1),"")),A12)," ",""),"-",""))&amp;CHAR(34)&amp;",")=9,CHAR(34)&amp;"lets"&amp;LEN(SUBSTITUTE(SUBSTITUTE(IFERROR(TRIM(SUBSTITUTE(A12,MID(A12,FIND("[",A12),FIND("]",A12)-FIND("[",A12)+1),"")),A12)," ",""),"-",""))&amp;CHAR(34)&amp;",",CHAR(34)&amp;"lets0"&amp;LEN(SUBSTITUTE(SUBSTITUTE(IFERROR(TRIM(SUBSTITUTE(A12,MID(A12,FIND("[",A12),FIND("]",A12)-FIND("[",A12)+1),"")),A12)," ",""),"-",""))&amp;CHAR(34)&amp;",")</f>
        <v>"lets15",</v>
      </c>
      <c r="DE12" s="48" t="str">
        <f>CHAR(34)&amp;"start"&amp;IFERROR(LEFT(SUBSTITUTE(A12,"["&amp;MID(A12,FIND("[",A12)+1,FIND("]",A12)-FIND("[",A12)-1)&amp;"] ",""),1),LEFT(A12,1))&amp;CHAR(34)&amp;","</f>
        <v>"startM",</v>
      </c>
      <c r="DF12" s="48" t="str">
        <f>IFERROR(IF(SEARCH("tan",A12)&gt;0,CHAR(34)&amp;"withtn"&amp;CHAR(34)&amp;",",""),"")</f>
        <v/>
      </c>
      <c r="DG12" s="48" t="str">
        <f>IFERROR(IF(SEARCH("q",A12)&gt;0,CHAR(34)&amp;"with_q"&amp;CHAR(34)&amp;",",""),"")</f>
        <v/>
      </c>
      <c r="DH12" s="48" t="str">
        <f>IFERROR(IF(SEARCH("v",A12)&gt;0,CHAR(34)&amp;"with_v"&amp;CHAR(34)&amp;",",""),"")</f>
        <v>"with_v",</v>
      </c>
      <c r="DI12" s="48" t="str">
        <f>IFERROR(IF(SEARCH("w",A12)&gt;0,CHAR(34)&amp;"with_w"&amp;CHAR(34)&amp;",",""),"")</f>
        <v/>
      </c>
      <c r="DJ12" s="48" t="str">
        <f>IFERROR(IF(SEARCH("y",A12)&gt;0,CHAR(34)&amp;"with_y"&amp;CHAR(34)&amp;",",""),"")</f>
        <v/>
      </c>
      <c r="DK12" s="48" t="str">
        <f>IFERROR(IF(SEARCH("z",A12)&gt;0,CHAR(34)&amp;"with_z"&amp;CHAR(34)&amp;",",""),"")</f>
        <v/>
      </c>
      <c r="DL12" s="48" t="str">
        <f>IF(CG12=2, CHAR(34) &amp; _xlfn.TEXTJOIN("", TRUE, _xlfn._xlws.SORT(HP12:HX12)) &amp; CHAR(34) &amp; ",", "")</f>
        <v/>
      </c>
      <c r="DM12" s="48" t="str" cm="1">
        <f t="array" ref="DM12">IF(CG12=3,CHAR(34) &amp; _xlfn.TEXTJOIN("", TRUE, RIGHT(HP12:HX12, 2)) &amp; CHAR(34) &amp; ",", "")</f>
        <v/>
      </c>
      <c r="DN12" s="48" t="str">
        <f>IF(AND(ISNUMBER(SEARCH("18", O12)), ISERROR(SEARCH("1918", O12)), ISERROR(SEARCH("2018", O12))), CHAR(34) &amp; "year18" &amp; CHAR(34) &amp; ",", "")</f>
        <v/>
      </c>
      <c r="DO12" s="48" t="str">
        <f>IF(AND(ISNUMBER(SEARCH("19", O12)), ISERROR(SEARCH("1819", O12)),  ISERROR(SEARCH("1219", O12)),ISERROR(SEARCH("1119", O12)),ISERROR(SEARCH("1190", O12)),ISERROR(SEARCH("2019", O12))), CHAR(34) &amp; "year19" &amp; CHAR(34) &amp; ",", "")</f>
        <v/>
      </c>
      <c r="DP12" s="6" t="str">
        <f>IF(AND(ISNUMBER(SEARCH("20", O12)), ISERROR(SEARCH("1920", O12))), CHAR(34)&amp;"year00"&amp;CHAR(34)&amp;",", "")</f>
        <v>"year00",</v>
      </c>
      <c r="DQ12" s="6" t="str">
        <f>IF(CC12="y",CHAR(34)&amp;"soviet"&amp;CHAR(34)&amp;",","")</f>
        <v/>
      </c>
      <c r="DR12" s="6" t="str">
        <f>IF(BY12="y",CHAR(34)&amp;"dgband"&amp;CHAR(34)&amp;",","")</f>
        <v/>
      </c>
      <c r="DS12" s="6" t="str">
        <f>IF(W12="y",IF(AND(V12="n",BY12&lt;&gt;"y"),CHAR(34)&amp;"allver"&amp;CHAR(34)&amp;",",""),"")</f>
        <v/>
      </c>
      <c r="DT12" s="6" t="str">
        <f>IF(V12="y",IF(AND(W12="n",BY12&lt;&gt;"y"),CHAR(34)&amp;"allhor"&amp;CHAR(34)&amp;",",""),"")</f>
        <v/>
      </c>
      <c r="DU12" s="6" t="str">
        <f>IF(BY12="y",IF(AND(W12="n",V12="n"),CHAR(34)&amp;"alldia"&amp;CHAR(34)&amp;",",""),"")</f>
        <v/>
      </c>
      <c r="DW12" s="48" t="str">
        <f>IF(CL12="y",CHAR(34)&amp;CL$1&amp;CHAR(34)&amp;",","")</f>
        <v/>
      </c>
      <c r="DX12" s="48" t="str">
        <f>IF(CM12="y",CHAR(34)&amp;CM$1&amp;CHAR(34)&amp;",","")</f>
        <v/>
      </c>
      <c r="DY12" s="48" t="str">
        <f>IF(CN12="y",CHAR(34)&amp;CN$1&amp;CHAR(34)&amp;",","")</f>
        <v>"3Bands",</v>
      </c>
      <c r="DZ12" s="48" t="str">
        <f>IF(CO12="y",CHAR(34)&amp;CO$1&amp;CHAR(34)&amp;",","")</f>
        <v/>
      </c>
      <c r="EA12" s="48" t="str">
        <f>IF(T12="y",CHAR(34)&amp;T$1&amp;CHAR(34)&amp;",","")</f>
        <v>"Diagon",</v>
      </c>
      <c r="EB12" s="48" t="str">
        <f>IF(U12="y",CHAR(34)&amp;U$1&amp;CHAR(34)&amp;",","")</f>
        <v/>
      </c>
      <c r="EC12" s="48" t="str">
        <f>IF(V12="y",CHAR(34)&amp;V$1&amp;CHAR(34)&amp;",","")</f>
        <v>"Horizo",</v>
      </c>
      <c r="ED12" s="48" t="str">
        <f>IF(W12="y",CHAR(34)&amp;W$1&amp;CHAR(34)&amp;",","")</f>
        <v>"Vertic",</v>
      </c>
      <c r="EE12" s="48" t="str">
        <f>IF(X12="y",CHAR(34)&amp;X$1&amp;CHAR(34)&amp;",","")</f>
        <v>"Circle",</v>
      </c>
      <c r="EF12" s="48" t="str">
        <f>IF(AND(Y12&lt;&gt;"n",Y12&lt;&gt;""),CHAR(34)&amp;Y$1&amp;CHAR(34)&amp;",","")</f>
        <v/>
      </c>
      <c r="EG12" s="48" t="str">
        <f>IF(Z12="y",CHAR(34)&amp;Z$1&amp;CHAR(34)&amp;",","")</f>
        <v/>
      </c>
      <c r="EH12" s="48" t="str">
        <f>IF(AA12="y",CHAR(34)&amp;AA$1&amp;CHAR(34)&amp;",","")</f>
        <v/>
      </c>
      <c r="EI12" s="48" t="str">
        <f>IF(AB12="y",CHAR(34)&amp;AB$1&amp;CHAR(34)&amp;",","")</f>
        <v/>
      </c>
      <c r="EJ12" s="48" t="str">
        <f>IF(AC12="y",CHAR(34)&amp;AC$1&amp;CHAR(34)&amp;",","")</f>
        <v/>
      </c>
      <c r="EK12" s="48" t="str">
        <f>IF(AD12="y",CHAR(34)&amp;AD$1&amp;CHAR(34)&amp;",","")</f>
        <v/>
      </c>
      <c r="EL12" s="48" t="str">
        <f>IF(AE12="y",CHAR(34)&amp;AE$1&amp;CHAR(34)&amp;",","")</f>
        <v/>
      </c>
      <c r="EM12" s="48" t="str">
        <f>IF(AF12="y",CHAR(34)&amp;AF$1&amp;CHAR(34)&amp;",","")</f>
        <v/>
      </c>
      <c r="EN12" s="48" t="str">
        <f>IF(AG12="y",CHAR(34)&amp;AG$1&amp;CHAR(34)&amp;",","")</f>
        <v/>
      </c>
      <c r="EO12" s="48" t="str">
        <f>IF(AH12="y",CHAR(34)&amp;AH$1&amp;CHAR(34)&amp;",","")</f>
        <v>"Center",</v>
      </c>
      <c r="EP12" s="48" t="str">
        <f>IF(AI12="y",CHAR(34)&amp;AI$1&amp;CHAR(34)&amp;",","")</f>
        <v/>
      </c>
      <c r="EQ12" s="48" t="str">
        <f>IF(AJ12="y",CHAR(34)&amp;AJ$1&amp;CHAR(34)&amp;",","")</f>
        <v/>
      </c>
      <c r="ER12" s="48" t="str">
        <f>IF(AK12="y",CHAR(34)&amp;AK$1&amp;CHAR(34)&amp;",","")</f>
        <v/>
      </c>
      <c r="ES12" s="48" t="str">
        <f>IF(AL12="y",CHAR(34)&amp;AL$1&amp;CHAR(34)&amp;",","")</f>
        <v/>
      </c>
      <c r="ET12" s="48" t="str">
        <f>IF(AM12="y",CHAR(34)&amp;AM$1&amp;CHAR(34)&amp;",","")</f>
        <v/>
      </c>
      <c r="EU12" s="48" t="str">
        <f>IF(AN12="y",CHAR(34)&amp;AN$1&amp;CHAR(34)&amp;",","")</f>
        <v/>
      </c>
      <c r="EV12" s="48" t="str">
        <f>IF(AO12="y",CHAR(34)&amp;AO$1&amp;CHAR(34)&amp;",","")</f>
        <v/>
      </c>
      <c r="EW12" s="48" t="str">
        <f>IF(AP12="y",CHAR(34)&amp;AP$1&amp;CHAR(34)&amp;",","")</f>
        <v/>
      </c>
      <c r="EX12" s="48" t="str">
        <f>IF(AQ12="y",CHAR(34)&amp;AQ$1&amp;CHAR(34)&amp;",","")</f>
        <v/>
      </c>
      <c r="EY12" s="48" t="str">
        <f>IF(AR12="y",CHAR(34)&amp;AR$1&amp;CHAR(34)&amp;",","")</f>
        <v/>
      </c>
      <c r="EZ12" s="48" t="str">
        <f>IF(AS12="y",CHAR(34)&amp;AS$1&amp;CHAR(34)&amp;",","")</f>
        <v/>
      </c>
      <c r="FA12" s="48" t="str">
        <f>IF(AT12&gt;0,CHAR(34)&amp;"sta"&amp;AZ12&amp;CHAR(34)&amp;",","")</f>
        <v>"staYEL",</v>
      </c>
      <c r="FB12" s="48" t="str">
        <f>IF(AND(AT12&gt;0,BA12&lt;&gt;""),CHAR(34)&amp;"sta"&amp;BA12&amp;CHAR(34)&amp;",","")</f>
        <v/>
      </c>
      <c r="FD12" s="48" t="str">
        <f>IF(BV12="n",CHAR(34)&amp;"tcWHYE"&amp;CHAR(34)&amp;",",IF(BV12="y",CHAR(34)&amp;FD$1&amp;CHAR(34)&amp;",",""))</f>
        <v/>
      </c>
      <c r="FE12" s="48" t="str">
        <f>IF(COUNTIF(BL12:BT12,"BLU")=0,CHAR(34)&amp;"NO_BLU"&amp;CHAR(34)&amp;",", "")</f>
        <v>"NO_BLU",</v>
      </c>
      <c r="FF12" s="48" t="str">
        <f>IF(COUNTIF(BL12:BT12,"WHI")=0,CHAR(34)&amp;"NO_WHI"&amp;CHAR(34)&amp;",", "")</f>
        <v/>
      </c>
      <c r="FG12" s="48" t="str">
        <f>IF(COUNTIF(BL12:BT12,"RED")=0,CHAR(34)&amp;"NO_RED"&amp;CHAR(34)&amp;",", "")</f>
        <v/>
      </c>
      <c r="FH12" s="48" t="str">
        <f>IF(COUNTIF(BL12:BS12,"GRE")=0,CHAR(34)&amp;"NO_GRE"&amp;CHAR(34)&amp;",", "")</f>
        <v/>
      </c>
      <c r="FI12" s="48" t="str">
        <f>IF(COUNTIF(BL12:BT12,"YEL")=0,CHAR(34)&amp;"NO_YEL"&amp;CHAR(34)&amp;",", "")</f>
        <v/>
      </c>
      <c r="FJ12" s="48" t="str">
        <f>IF(COUNTIF(BL12:BT12,"BLA")=0,CHAR(34)&amp;"NO_BLA"&amp;CHAR(34)&amp;",", "")</f>
        <v>"NO_BLA",</v>
      </c>
      <c r="FK12" s="48" t="str">
        <f>IF(AND(FH12&lt;&gt;"",FF12&lt;&gt;""),CHAR(34)&amp;"WHGRNO"&amp;CHAR(34)&amp;",","")</f>
        <v/>
      </c>
      <c r="FL12" s="48" t="str">
        <f>IF(AND(FI12&lt;&gt;"",FF12&lt;&gt;""),CHAR(34)&amp;"WHYENO"&amp;CHAR(34)&amp;",","")</f>
        <v/>
      </c>
      <c r="FM12" s="48" t="str">
        <f>IF(AND(FJ12&lt;&gt;"",FF12&lt;&gt;""),CHAR(34)&amp;"BAWHNO"&amp;CHAR(34)&amp;",","")</f>
        <v/>
      </c>
      <c r="FN12" s="48" t="str">
        <f>IF(AND(FE12&lt;&gt;"",FF12&lt;&gt;""),CHAR(34)&amp;"BLWHNO"&amp;CHAR(34)&amp;",","")</f>
        <v/>
      </c>
      <c r="FO12" s="48" t="str">
        <f>IF(AND(FE12&lt;&gt;"",FG12&lt;&gt;""),CHAR(34)&amp;"BLRENO"&amp;CHAR(34)&amp;",","")</f>
        <v/>
      </c>
      <c r="FP12" s="48" t="str">
        <f>IF(AND(FF12&lt;&gt;"",FF12&lt;&gt;""),CHAR(34)&amp;"WHRENO"&amp;CHAR(34)&amp;",","")</f>
        <v/>
      </c>
      <c r="FQ12" s="48" t="str">
        <f>IF(LEN(BF12)=3,CHAR(34)&amp;"001"&amp;BF12&amp;CHAR(34)&amp;",","")</f>
        <v>"001WHI",</v>
      </c>
      <c r="FR12" s="48" t="str">
        <f>IF(LEN(BG12)=3,CHAR(34)&amp;"002"&amp;BG12&amp;CHAR(34)&amp;",","")</f>
        <v>"002GRE",</v>
      </c>
      <c r="FS12" s="48" t="str">
        <f>IF(LEN(BH12)=3,CHAR(34)&amp;"003"&amp;BH12&amp;CHAR(34)&amp;",","")</f>
        <v>"003RED",</v>
      </c>
      <c r="FT12" s="48" t="str">
        <f>CHAR(34)&amp;"myr"&amp;BD12&amp;CHAR(34)&amp;","</f>
        <v>"myrGRE",</v>
      </c>
      <c r="FU12" s="48" t="str">
        <f>IF(AY12="y",CHAR(34)&amp;"island"&amp;CHAR(34)&amp;",","")</f>
        <v/>
      </c>
      <c r="FV12" s="48" t="str">
        <f>IF(BZ12="y",CHAR(34)&amp;"landlo"&amp;CHAR(34)&amp;",","")</f>
        <v/>
      </c>
      <c r="FW12" s="48" t="str">
        <f>IF(CA12="y",CHAR(34)&amp;"eunion"&amp;CHAR(34)&amp;",","")</f>
        <v/>
      </c>
      <c r="FY12" s="48" t="str">
        <f>IFERROR(IF(SEARCH("Arabic",CB12)&gt;0,CHAR(34)&amp;"arabic"&amp;CHAR(34)&amp;",",""),"")</f>
        <v/>
      </c>
      <c r="FZ12" s="48" t="str">
        <f>IFERROR(IF(SEARCH("English",CB12)&gt;0,CHAR(34)&amp;"englis"&amp;CHAR(34)&amp;",",""),"")</f>
        <v/>
      </c>
      <c r="GA12" s="48" t="str">
        <f>IFERROR(IF(SEARCH("French",CB12)&gt;0,CHAR(34)&amp;"french"&amp;CHAR(34)&amp;",",""),"")</f>
        <v/>
      </c>
      <c r="GB12" s="48" t="str">
        <f>IFERROR(IF(SEARCH("Spanish",CB12)&gt;0,CHAR(34)&amp;"spanis"&amp;CHAR(34)&amp;",",""),"")</f>
        <v/>
      </c>
      <c r="GE12" s="48" t="str">
        <f>IFERROR(IF(SEARCH("Dutch",CB12)&gt;0,CHAR(34)&amp;"dutchs"&amp;CHAR(34)&amp;",",""),"")</f>
        <v/>
      </c>
      <c r="GF12" s="48" t="str">
        <f>IFERROR(IF(SEARCH("Historical",AU12)&gt;0,CHAR(34)&amp;"histor"&amp;CHAR(34)&amp;",",""),"")</f>
        <v/>
      </c>
      <c r="GG12" s="48" t="str">
        <f>IF(BU12="y",CHAR(34)&amp;"unjack"&amp;CHAR(34)&amp;",","")</f>
        <v/>
      </c>
      <c r="GH12" s="48" t="str">
        <f>IF(CD12=1,CHAR(34)&amp;"southc"&amp;CHAR(34)&amp;",","")</f>
        <v/>
      </c>
      <c r="GI12" s="48" t="str">
        <f>IF(CE12=1,CHAR(34)&amp;"hasmap"&amp;CHAR(34)&amp;",","")</f>
        <v/>
      </c>
      <c r="GJ12" s="48" t="str">
        <f>IF(CP12="y",CHAR(34)&amp;CP$1&amp;CHAR(34)&amp;",","")</f>
        <v/>
      </c>
      <c r="GK12" s="48" t="str">
        <f>IF(GJ12="",CHAR(34)&amp;"HasSta"&amp;CHAR(34)&amp;",","")</f>
        <v>"HasSta",</v>
      </c>
      <c r="GL12" s="48" t="str">
        <f>IF(CQ12="y",CHAR(34)&amp;CQ$1&amp;CHAR(34)&amp;",","")</f>
        <v/>
      </c>
      <c r="GM12" s="48" t="str">
        <f>IF(CR12="y",CHAR(34)&amp;CR$1&amp;CHAR(34)&amp;",","")</f>
        <v/>
      </c>
      <c r="GN12" s="48" t="str">
        <f>IF(CS12="y",CHAR(34)&amp;CS$1&amp;CHAR(34)&amp;",","")</f>
        <v>"3+Star",</v>
      </c>
      <c r="GP12" s="48" t="str">
        <f>CHAR(34)&amp;AU12&amp;CHAR(34)</f>
        <v>"Naval Jack"</v>
      </c>
      <c r="GS12" s="48" t="str">
        <f>SUBSTITUTE("["&amp;_xlfn.CONCAT(CW12:GN12)&amp;"]",",]","]")</f>
        <v>["4Color","words2","words3","lets15","startM","with_v","year00","3Bands","Diagon","Horizo","Vertic","Circle","Center","staYEL","NO_BLU","NO_BLA","001WHI","002GRE","003RED","myrGRE","HasSta","3+Star"]</v>
      </c>
      <c r="GT12" s="48" t="str">
        <f>IF(BL12&lt;&gt;"",CHAR(34)&amp;"cl_"&amp;BL12&amp;CHAR(34)&amp;",","")</f>
        <v/>
      </c>
      <c r="GU12" s="48" t="str">
        <f>IF(BM12&lt;&gt;"",CHAR(34)&amp;"cl_"&amp;BM12&amp;CHAR(34)&amp;",","")</f>
        <v/>
      </c>
      <c r="GV12" s="48" t="str">
        <f>IF(BN12&lt;&gt;"",CHAR(34)&amp;"cl_"&amp;BN12&amp;CHAR(34)&amp;",","")</f>
        <v>"cl_GRE",</v>
      </c>
      <c r="GW12" s="48" t="str">
        <f>IF(BO12&lt;&gt;"",CHAR(34)&amp;"cl_"&amp;BO12&amp;CHAR(34)&amp;",","")</f>
        <v>"cl_RED",</v>
      </c>
      <c r="GX12" s="48" t="str">
        <f>IF(BP12&lt;&gt;"",CHAR(34)&amp;"cl_"&amp;BP12&amp;CHAR(34)&amp;",","")</f>
        <v>"cl_YEL",</v>
      </c>
      <c r="GY12" s="48" t="str">
        <f>IF(BQ12&lt;&gt;"",CHAR(34)&amp;"cl_"&amp;BQ12&amp;CHAR(34)&amp;",","")</f>
        <v/>
      </c>
      <c r="GZ12" s="48" t="str">
        <f>IF(BR12&lt;&gt;"",CHAR(34)&amp;"cl_"&amp;BR12&amp;CHAR(34)&amp;",","")</f>
        <v/>
      </c>
      <c r="HA12" s="48" t="str">
        <f>IF(BS12&lt;&gt;"",CHAR(34)&amp;"cl_"&amp;BS12&amp;CHAR(34)&amp;",","")</f>
        <v/>
      </c>
      <c r="HB12" s="48" t="str">
        <f>IF(BT12&lt;&gt;"",CHAR(34)&amp;"cl_"&amp;BT12&amp;CHAR(34)&amp;",","")</f>
        <v>"cl_WHI",</v>
      </c>
      <c r="HC12" s="48" t="str">
        <f>SUBSTITUTE("["&amp;_xlfn.CONCAT(GT12:HB12)&amp;"]",",]","]")</f>
        <v>["cl_GRE","cl_RED","cl_YEL","cl_WHI"]</v>
      </c>
      <c r="HE12" s="71"/>
      <c r="HF12" s="72" t="str">
        <f>"{couname:"&amp;CT12&amp;(IF(HK12&lt;&gt;"",",subtype:"&amp;CHAR(34)&amp;HK12&amp;CHAR(34),""))&amp;",year:"&amp;HJ12&amp;",region:"&amp;CU12&amp;",Colors:"&amp;HC12&amp;",Items:"&amp;GS12&amp;",Flag:"&amp;CV12&amp;",HDFlag:"&amp;CHAR(34)&amp;E12&amp;CHAR(34)&amp;",type:"&amp;GP12&amp;", describe: "&amp;HH12&amp;", isnew:"&amp;CHAR(34)&amp;F12&amp;CHAR(34)&amp;", links: "&amp;HL12&amp;"},"</f>
        <v>{couname:"[MEX] Mexico Naval Jack",year:"2000",region:"rgn_North America",Colors:["cl_GRE","cl_RED","cl_YEL","cl_WHI"],Items:["4Color","words2","words3","lets15","startM","with_v","year00","3Bands","Diagon","Horizo","Vertic","Circle","Center","staYEL","NO_BLU","NO_BLA","001WHI","002GRE","003RED","myrGRE","HasSta","3+Star"],Flag:"https://upload.wikimedia.org/wikipedia/commons/thumb/a/aa/Naval_jack_of_Mexico.svg/480px-Naval_jack_of_Mexico.svg.png",HDFlag:"https://upload.wikimedia.org/wikipedia/commons/thumb/a/aa/Naval_jack_of_Mexico.svg/480px-Naval_jack_of_Mexico.svg.png",type:"Naval Jack", describe: "\nA diagonal tricolor of white, green, red, with a thin anchor in the center. Three eight-pointed gold stars are in the canton, and the bottom two corners.", isnew:".", links: "https://en.m.wikipedia.org/wiki/Mexican_Navy"},</v>
      </c>
      <c r="HG12" s="73" t="str">
        <f>"{couname:"&amp;CT12&amp;(IF(HK12&lt;&gt;"",",subtype:"&amp;CHAR(34)&amp;HK12&amp;CHAR(34),""))&amp;",year:"&amp;HJ12&amp;",region:"&amp;CU12&amp;",Colors:"&amp;HC12&amp;",Items:"&amp;GS12&amp;",Flag:"&amp;CV12&amp;",HDFlag:"&amp;CHAR(34)&amp;E12&amp;CHAR(34)&amp;",type:"&amp;GP12&amp;", describe: "&amp;HI12&amp;", links: "&amp;HL12&amp;"},"</f>
        <v>{couname:"[MEX] Mexico Naval Jack",year:"2000",region:"rgn_North America",Colors:["cl_GRE","cl_RED","cl_YEL","cl_WHI"],Items:["4Color","words2","words3","lets15","startM","with_v","year00","3Bands","Diagon","Horizo","Vertic","Circle","Center","staYEL","NO_BLU","NO_BLA","001WHI","002GRE","003RED","myrGRE","HasSta","3+Star"],Flag:"https://upload.wikimedia.org/wikipedia/commons/thumb/a/aa/Naval_jack_of_Mexico.svg/480px-Naval_jack_of_Mexico.svg.png",HDFlag:"https://upload.wikimedia.org/wikipedia/commons/thumb/a/aa/Naval_jack_of_Mexico.svg/480px-Naval_jack_of_Mexico.svg.png",type:"Naval Jack", describe: "\nA diagonal tricolor of white, green, red, with a thin anchor in the center. Three eight-pointed gold stars are in the canton, and the bottom two corners.", links: "https://en.m.wikipedia.org/wiki/Mexican_Navy"},</v>
      </c>
      <c r="HH12" s="48" t="str">
        <f>IF(P12&lt;&gt;"",CHAR(34)&amp;"\n"&amp;P12&amp;CHAR(34),CHAR(34)&amp;CHAR(34))</f>
        <v>"\nA diagonal tricolor of white, green, red, with a thin anchor in the center. Three eight-pointed gold stars are in the canton, and the bottom two corners."</v>
      </c>
      <c r="HI12" s="48" t="str">
        <f>IF(J12=0,CHAR(34)&amp;CHAR(34),HH12)</f>
        <v>"\nA diagonal tricolor of white, green, red, with a thin anchor in the center. Three eight-pointed gold stars are in the canton, and the bottom two corners."</v>
      </c>
      <c r="HJ12" s="48" t="str">
        <f>CHAR(34)&amp;O12&amp;CHAR(34)</f>
        <v>"2000"</v>
      </c>
      <c r="HL12" s="48" t="str">
        <f>CHAR(34)&amp;I12&amp;CHAR(34)</f>
        <v>"https://en.m.wikipedia.org/wiki/Mexican_Navy"</v>
      </c>
      <c r="HM12" s="72"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{"couname":"[MEX] Mexico Naval Jack","year":"2000","region":"rgn_North America","Colors":["cl_GRE","cl_RED","cl_YEL","cl_WHI"],"Items":["4Color","words2","words3","lets15","startM","with_v","year00","3Bands","Diagon","Horizo","Vertic","Circle","Center","staYEL","NO_BLU","NO_BLA","001WHI","002GRE","003RED","myrGRE","HasSta","3+Star"],"Flag":"https://upload.wikimedia.org/wikipedia/commons/thumb/a/aa/Naval_jack_of_Mexico.svg/480px-Naval_jack_of_Mexico.svg.png","HDFlag":"https://upload.wikimedia.org/wikipedia/commons/thumb/a/aa/Naval_jack_of_Mexico.svg/480px-Naval_jack_of_Mexico.svg.png","type":"Naval Jack", "describe": "\nA diagonal tricolor of white, green, red, with a thin anchor in the center. Three eight-pointed gold stars are in the canton, and the bottom two corners.", "isnew": ".", "links": "https://en.m.wikipedia.org/wiki/Mexican_Navy"},</v>
      </c>
      <c r="HN12" s="74"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{"couname":"[MEX] Mexico Naval Jack","year":"2000","region":"rgn_North America","Colors":["cl_GRE","cl_RED","cl_YEL","cl_WHI"],"Items":["4Color","words2","words3","lets15","startM","with_v","year00","3Bands","Diagon","Horizo","Vertic","Circle","Center","staYEL","NO_BLU","NO_BLA","001WHI","002GRE","003RED","myrGRE","HasSta","3+Star"],"Flag":"https://upload.wikimedia.org/wikipedia/commons/thumb/a/aa/Naval_jack_of_Mexico.svg/480px-Naval_jack_of_Mexico.svg.png","HDFlag":"https://upload.wikimedia.org/wikipedia/commons/thumb/a/aa/Naval_jack_of_Mexico.svg/480px-Naval_jack_of_Mexico.svg.png","type":"Naval Jack", "describe": "\nA diagonal tricolor of white, green, red, with a thin anchor in the center. Three eight-pointed gold stars are in the canton, and the bottom two corners.", "isnew": ".", "links": "https://en.m.wikipedia.org/wiki/Mexican_Navy"},</v>
      </c>
      <c r="HO12" s="75">
        <v>45618</v>
      </c>
      <c r="HP12" s="48" t="str" cm="1">
        <f t="array" ref="HP12">IF(_xlfn.TEXTJOIN(", ", TRUE, IF(ISNUMBER(SEARCH("BLA", BL12:BT12)), COLUMN(BL12:BT12) - COLUMN(BL12) + 1, ""))&lt;&gt;"","BLA","")</f>
        <v/>
      </c>
      <c r="HQ12" s="48" t="str" cm="1">
        <f t="array" ref="HQ12">IF(_xlfn.TEXTJOIN(", ", TRUE, IF(ISNUMBER(SEARCH("BLU", BL12:BT12)), COLUMN(BL12:BT12) - COLUMN(BL12) + 1, ""))&lt;&gt;"","BLU","")</f>
        <v/>
      </c>
      <c r="HR12" s="48" t="str" cm="1">
        <f t="array" ref="HR12">IF(_xlfn.TEXTJOIN(", ", TRUE, IF(ISNUMBER(SEARCH("GRE", BL12:BT12)), COLUMN(BL12:BT12) - COLUMN(BL12) + 1, ""))&lt;&gt;"","GRE","")</f>
        <v>GRE</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M12" s="45">
        <f>COUNTIF(IC12:IK12,"&gt;0")-CG12</f>
        <v>-4</v>
      </c>
      <c r="IN12" s="78" t="str">
        <f>"http://mkweb.bcgsc.ca/color-summarizer/?url="&amp;D12&amp;"&amp;precision=low&amp;num_clusters="&amp;CG12&amp;"&amp;text=1"</f>
        <v>http://mkweb.bcgsc.ca/color-summarizer/?url=https://upload.wikimedia.org/wikipedia/commons/thumb/a/aa/Naval_jack_of_Mexico.svg/480px-Naval_jack_of_Mexico.svg.png&amp;precision=low&amp;num_clusters=4&amp;text=1</v>
      </c>
      <c r="IO12" s="48" t="str">
        <f>IF(HP12&lt;&gt;"",CHAR(34)&amp;"black"&amp;CHAR(34),"")</f>
        <v/>
      </c>
      <c r="IP12" s="48" t="str">
        <f>IF(HQ12&lt;&gt;"",CHAR(34)&amp;"blue"&amp;CHAR(34),"")</f>
        <v/>
      </c>
      <c r="IQ12" s="48" t="str">
        <f>IF(HR12&lt;&gt;"",CHAR(34)&amp;"green"&amp;CHAR(34),"")</f>
        <v>"green"</v>
      </c>
      <c r="IR12" s="48" t="str">
        <f>IF(HS12&lt;&gt;"",CHAR(34)&amp;"red"&amp;CHAR(34),"")</f>
        <v>"red"</v>
      </c>
      <c r="IS12" s="48" t="str">
        <f>IF(HT12&lt;&gt;"",CHAR(34)&amp;"yellow"&amp;CHAR(34),"")</f>
        <v>"yellow"</v>
      </c>
      <c r="IT12" s="48" t="str">
        <f>IF(HU12&lt;&gt;"",CHAR(34)&amp;"orange"&amp;CHAR(34),"")</f>
        <v/>
      </c>
      <c r="IU12" s="48" t="str">
        <f>IF(HV12&lt;&gt;"",CHAR(34)&amp;"brown"&amp;CHAR(34),"")</f>
        <v/>
      </c>
      <c r="IV12" s="48" t="str">
        <f>IF(HW12&lt;&gt;"",CHAR(34)&amp;"purple"&amp;CHAR(34),"")</f>
        <v/>
      </c>
      <c r="IW12" s="48" t="str">
        <f>IF(HX12&lt;&gt;"",CHAR(34)&amp;"white"&amp;CHAR(34),"")</f>
        <v>"white"</v>
      </c>
      <c r="IX12" s="48" t="str">
        <f>"{"&amp;CHAR(34)&amp;"url"&amp;CHAR(34)&amp;":"&amp;CHAR(34)&amp;IN12&amp;CHAR(34)&amp;","&amp;CHAR(34)&amp;"name"&amp;CHAR(34)&amp;":"&amp;CHAR(34)&amp;A12&amp;CHAR(34)&amp;"},"</f>
        <v>{"url":"http://mkweb.bcgsc.ca/color-summarizer/?url=https://upload.wikimedia.org/wikipedia/commons/thumb/a/aa/Naval_jack_of_Mexico.svg/480px-Naval_jack_of_Mexico.svg.png&amp;precision=low&amp;num_clusters=4&amp;text=1","name":"[MEX] Mexico Naval Jack"},</v>
      </c>
      <c r="IY12" s="48">
        <v>1007</v>
      </c>
    </row>
    <row r="13" spans="1:259" s="48" customFormat="1" ht="38.4" customHeight="1" thickBot="1" x14ac:dyDescent="0.35">
      <c r="A13" s="87" t="s">
        <v>1182</v>
      </c>
      <c r="B13" s="40" t="e" vm="98">
        <v>#VALUE!</v>
      </c>
      <c r="C13" s="41" t="s">
        <v>197</v>
      </c>
      <c r="D13" s="42" t="s">
        <v>1183</v>
      </c>
      <c r="E13" s="43" t="s">
        <v>1184</v>
      </c>
      <c r="F13" s="44" t="s">
        <v>163</v>
      </c>
      <c r="G13" s="45">
        <f>COUNTIF($A$1:$A$8396,A13)</f>
        <v>1</v>
      </c>
      <c r="H13" s="46"/>
      <c r="I13" s="47" t="s">
        <v>1185</v>
      </c>
      <c r="J13" s="48" t="str">
        <f>""</f>
        <v/>
      </c>
      <c r="K13" s="49"/>
      <c r="L13" s="50"/>
      <c r="M13" s="50"/>
      <c r="N13" s="51" t="s">
        <v>231</v>
      </c>
      <c r="O13" s="52">
        <v>1849</v>
      </c>
      <c r="P13" s="53" t="s">
        <v>1186</v>
      </c>
      <c r="Q13" s="54">
        <v>3</v>
      </c>
      <c r="R13" s="55" t="s">
        <v>231</v>
      </c>
      <c r="S13" s="56">
        <v>0</v>
      </c>
      <c r="T13" s="57" t="s">
        <v>164</v>
      </c>
      <c r="U13" s="58" t="s">
        <v>165</v>
      </c>
      <c r="V13" s="58" t="s">
        <v>164</v>
      </c>
      <c r="W13" s="58" t="s">
        <v>164</v>
      </c>
      <c r="X13" s="58" t="s">
        <v>164</v>
      </c>
      <c r="Y13" s="58" t="s">
        <v>164</v>
      </c>
      <c r="Z13" s="58" t="s">
        <v>164</v>
      </c>
      <c r="AA13" s="58" t="s">
        <v>164</v>
      </c>
      <c r="AB13" s="58" t="s">
        <v>164</v>
      </c>
      <c r="AC13" s="58" t="s">
        <v>164</v>
      </c>
      <c r="AD13" s="58" t="s">
        <v>164</v>
      </c>
      <c r="AE13" s="58" t="s">
        <v>164</v>
      </c>
      <c r="AF13" s="59" t="s">
        <v>164</v>
      </c>
      <c r="AG13" s="59" t="s">
        <v>165</v>
      </c>
      <c r="AH13" s="59" t="s">
        <v>165</v>
      </c>
      <c r="AI13" s="59" t="s">
        <v>164</v>
      </c>
      <c r="AJ13" s="59" t="s">
        <v>164</v>
      </c>
      <c r="AK13" s="59" t="s">
        <v>164</v>
      </c>
      <c r="AL13" s="59" t="s">
        <v>164</v>
      </c>
      <c r="AM13" s="59" t="s">
        <v>164</v>
      </c>
      <c r="AN13" s="59" t="s">
        <v>164</v>
      </c>
      <c r="AO13" s="59" t="s">
        <v>164</v>
      </c>
      <c r="AP13" s="59" t="s">
        <v>164</v>
      </c>
      <c r="AQ13" s="59" t="s">
        <v>164</v>
      </c>
      <c r="AR13" s="59" t="s">
        <v>164</v>
      </c>
      <c r="AS13" s="59" t="s">
        <v>164</v>
      </c>
      <c r="AT13" s="60">
        <v>0</v>
      </c>
      <c r="AU13" s="59" t="s">
        <v>178</v>
      </c>
      <c r="AV13" s="59" t="str">
        <f>IF(LEFT(A13,1)="[",LEFT(A13,5)&amp;AU13&amp;A13,"")</f>
        <v>[MEX]Historical[MEX] Chan Santa Cruz</v>
      </c>
      <c r="AW13" s="59" t="str">
        <f>C13&amp;H13&amp;A13</f>
        <v>3b[MEX] Chan Santa Cruz</v>
      </c>
      <c r="AX13" s="61"/>
      <c r="AY13" s="61"/>
      <c r="AZ13" s="62" t="s">
        <v>167</v>
      </c>
      <c r="BA13" s="62" t="s">
        <v>167</v>
      </c>
      <c r="BB13" s="62"/>
      <c r="BC13" s="63"/>
      <c r="BD13" s="64" t="s">
        <v>154</v>
      </c>
      <c r="BE13" s="47"/>
      <c r="BF13" s="64" t="s">
        <v>167</v>
      </c>
      <c r="BG13" s="64" t="s">
        <v>167</v>
      </c>
      <c r="BH13" s="64" t="s">
        <v>167</v>
      </c>
      <c r="BI13" s="64"/>
      <c r="BJ13" s="64"/>
      <c r="BK13" s="47"/>
      <c r="BL13" s="64" t="s">
        <v>167</v>
      </c>
      <c r="BM13" s="64" t="s">
        <v>167</v>
      </c>
      <c r="BN13" s="64" t="s">
        <v>167</v>
      </c>
      <c r="BO13" s="64" t="s">
        <v>154</v>
      </c>
      <c r="BP13" s="64" t="s">
        <v>167</v>
      </c>
      <c r="BQ13" s="64" t="s">
        <v>167</v>
      </c>
      <c r="BR13" s="64" t="s">
        <v>167</v>
      </c>
      <c r="BS13" s="64" t="s">
        <v>167</v>
      </c>
      <c r="BT13" s="64" t="s">
        <v>159</v>
      </c>
      <c r="BU13" s="65"/>
      <c r="BV13" s="66"/>
      <c r="BW13" s="66">
        <v>0</v>
      </c>
      <c r="BX13" s="47"/>
      <c r="CB13" s="6"/>
      <c r="CC13" s="6"/>
      <c r="CD13" s="67">
        <v>0</v>
      </c>
      <c r="CE13" s="67">
        <v>0</v>
      </c>
      <c r="CF13" s="67" t="e">
        <v>#REF!</v>
      </c>
      <c r="CG13" s="68" cm="1">
        <f t="array" ref="CG13">SUMPRODUCT(--(LEN(TRIM(BL13:BT13))&gt;0))</f>
        <v>2</v>
      </c>
      <c r="CH13" s="59" t="str">
        <f>IF(CG13=2,"y","n")</f>
        <v>y</v>
      </c>
      <c r="CI13" s="59" t="str">
        <f>IF(CG13=3,"y","n")</f>
        <v>n</v>
      </c>
      <c r="CJ13" s="59" t="str">
        <f>IF(CG13=4,"y","n")</f>
        <v>n</v>
      </c>
      <c r="CK13" s="59" t="str">
        <f>IF(CG13&gt;4,"y","n")</f>
        <v>n</v>
      </c>
      <c r="CL13" s="59" t="str">
        <f>IF(S13=0,"y","n")</f>
        <v>y</v>
      </c>
      <c r="CM13" s="59" t="str">
        <f>IF(S13=2,"y","n")</f>
        <v>n</v>
      </c>
      <c r="CN13" s="59" t="str">
        <f>IF(S13=3,"y","n")</f>
        <v>n</v>
      </c>
      <c r="CO13" s="59" t="str">
        <f>IF(S13&gt;=4,"y","n")</f>
        <v>n</v>
      </c>
      <c r="CP13" s="59" t="str">
        <f>IF(AT13=0,"y","n")</f>
        <v>y</v>
      </c>
      <c r="CQ13" s="59" t="str">
        <f>IF(AT13=1,"y","n")</f>
        <v>n</v>
      </c>
      <c r="CR13" s="59" t="str">
        <f>IF(AT13=2,"y","n")</f>
        <v>n</v>
      </c>
      <c r="CS13" s="59" t="str">
        <f>IF(AT13&gt;=3,"y","n")</f>
        <v>n</v>
      </c>
      <c r="CT13" s="69" t="str">
        <f>CHAR(34)&amp;A13&amp;CHAR(34)</f>
        <v>"[MEX] Chan Santa Cruz"</v>
      </c>
      <c r="CU13" s="70" t="str">
        <f>CHAR(34)&amp;"rgn_"&amp;R13&amp;CHAR(34)</f>
        <v>"rgn_North America"</v>
      </c>
      <c r="CV13" s="48" t="str">
        <f>CHAR(34)&amp;D13&amp;CHAR(34)</f>
        <v>"https://upload.wikimedia.org/wikipedia/commons/thumb/c/ca/Flag_of_Chan_Santa_Cruz.svg/640px-Flag_of_Chan_Santa_Cruz.svg.png"</v>
      </c>
      <c r="CW13" s="48" t="str">
        <f>IF(CH13="y",CHAR(34)&amp;CH$1&amp;CHAR(34)&amp;",","")</f>
        <v>"2Color",</v>
      </c>
      <c r="CX13" s="48" t="str">
        <f>IF(CI13="y",CHAR(34)&amp;CI$1&amp;CHAR(34)&amp;",","")</f>
        <v/>
      </c>
      <c r="CY13" s="48" t="str">
        <f>IF(CJ13="y",CHAR(34)&amp;CJ$1&amp;CHAR(34)&amp;",","")</f>
        <v/>
      </c>
      <c r="CZ13" s="48" t="str">
        <f>IF(CK13="y",CHAR(34)&amp;CK$1&amp;CHAR(34)&amp;",","")</f>
        <v/>
      </c>
      <c r="DA13" s="48" t="str">
        <f>IF(Q13&gt;1,CHAR(34)&amp;"words2"&amp;CHAR(34)&amp;",","")</f>
        <v>"words2",</v>
      </c>
      <c r="DB13" s="48" t="str">
        <f>IF(Q13&gt;2,CHAR(34)&amp;"words3"&amp;CHAR(34)&amp;",","")</f>
        <v>"words3",</v>
      </c>
      <c r="DD13" s="48"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"lets13",</v>
      </c>
      <c r="DE13" s="48" t="str">
        <f>CHAR(34)&amp;"start"&amp;IFERROR(LEFT(SUBSTITUTE(A13,"["&amp;MID(A13,FIND("[",A13)+1,FIND("]",A13)-FIND("[",A13)-1)&amp;"] ",""),1),LEFT(A13,1))&amp;CHAR(34)&amp;","</f>
        <v>"startC",</v>
      </c>
      <c r="DF13" s="48" t="str">
        <f>IFERROR(IF(SEARCH("tan",A13)&gt;0,CHAR(34)&amp;"withtn"&amp;CHAR(34)&amp;",",""),"")</f>
        <v/>
      </c>
      <c r="DG13" s="48" t="str">
        <f>IFERROR(IF(SEARCH("q",A13)&gt;0,CHAR(34)&amp;"with_q"&amp;CHAR(34)&amp;",",""),"")</f>
        <v/>
      </c>
      <c r="DH13" s="48" t="str">
        <f>IFERROR(IF(SEARCH("v",A13)&gt;0,CHAR(34)&amp;"with_v"&amp;CHAR(34)&amp;",",""),"")</f>
        <v/>
      </c>
      <c r="DI13" s="48" t="str">
        <f>IFERROR(IF(SEARCH("w",A13)&gt;0,CHAR(34)&amp;"with_w"&amp;CHAR(34)&amp;",",""),"")</f>
        <v/>
      </c>
      <c r="DJ13" s="48" t="str">
        <f>IFERROR(IF(SEARCH("y",A13)&gt;0,CHAR(34)&amp;"with_y"&amp;CHAR(34)&amp;",",""),"")</f>
        <v/>
      </c>
      <c r="DK13" s="48" t="str">
        <f>IFERROR(IF(SEARCH("z",A13)&gt;0,CHAR(34)&amp;"with_z"&amp;CHAR(34)&amp;",",""),"")</f>
        <v>"with_z",</v>
      </c>
      <c r="DL13" s="48" t="str">
        <f>IF(CG13=2, CHAR(34) &amp; _xlfn.TEXTJOIN("", TRUE, _xlfn._xlws.SORT(HP13:HX13)) &amp; CHAR(34) &amp; ",", "")</f>
        <v>"REDWHI",</v>
      </c>
      <c r="DM13" s="48" t="str" cm="1">
        <f t="array" ref="DM13">IF(CG13=3,CHAR(34) &amp; _xlfn.TEXTJOIN("", TRUE, RIGHT(HP13:HX13, 2)) &amp; CHAR(34) &amp; ",", "")</f>
        <v/>
      </c>
      <c r="DN13" s="48" t="str">
        <f>IF(AND(ISNUMBER(SEARCH("18", O13)), ISERROR(SEARCH("1918", O13)), ISERROR(SEARCH("2018", O13))), CHAR(34) &amp; "year18" &amp; CHAR(34) &amp; ",", "")</f>
        <v>"year18",</v>
      </c>
      <c r="DO13" s="48" t="str">
        <f>IF(AND(ISNUMBER(SEARCH("19", O13)), ISERROR(SEARCH("1819", O13)),  ISERROR(SEARCH("1219", O13)),ISERROR(SEARCH("1119", O13)),ISERROR(SEARCH("1190", O13)),ISERROR(SEARCH("2019", O13))), CHAR(34) &amp; "year19" &amp; CHAR(34) &amp; ",", "")</f>
        <v/>
      </c>
      <c r="DP13" s="6" t="str">
        <f>IF(AND(ISNUMBER(SEARCH("20", O13)), ISERROR(SEARCH("1920", O13))), CHAR(34)&amp;"year00"&amp;CHAR(34)&amp;",", "")</f>
        <v/>
      </c>
      <c r="DQ13" s="6" t="str">
        <f>IF(CC13="y",CHAR(34)&amp;"soviet"&amp;CHAR(34)&amp;",","")</f>
        <v/>
      </c>
      <c r="DR13" s="6" t="str">
        <f>IF(BY13="y",CHAR(34)&amp;"dgband"&amp;CHAR(34)&amp;",","")</f>
        <v/>
      </c>
      <c r="DS13" s="6" t="str">
        <f>IF(W13="y",IF(AND(V13="n",BY13&lt;&gt;"y"),CHAR(34)&amp;"allver"&amp;CHAR(34)&amp;",",""),"")</f>
        <v/>
      </c>
      <c r="DT13" s="6" t="str">
        <f>IF(V13="y",IF(AND(W13="n",BY13&lt;&gt;"y"),CHAR(34)&amp;"allhor"&amp;CHAR(34)&amp;",",""),"")</f>
        <v/>
      </c>
      <c r="DU13" s="6" t="str">
        <f>IF(BY13="y",IF(AND(W13="n",V13="n"),CHAR(34)&amp;"alldia"&amp;CHAR(34)&amp;",",""),"")</f>
        <v/>
      </c>
      <c r="DW13" s="48" t="str">
        <f>IF(CL13="y",CHAR(34)&amp;CL$1&amp;CHAR(34)&amp;",","")</f>
        <v>"NoBand",</v>
      </c>
      <c r="DX13" s="48" t="str">
        <f>IF(CM13="y",CHAR(34)&amp;CM$1&amp;CHAR(34)&amp;",","")</f>
        <v/>
      </c>
      <c r="DY13" s="48" t="str">
        <f>IF(CN13="y",CHAR(34)&amp;CN$1&amp;CHAR(34)&amp;",","")</f>
        <v/>
      </c>
      <c r="DZ13" s="48" t="str">
        <f>IF(CO13="y",CHAR(34)&amp;CO$1&amp;CHAR(34)&amp;",","")</f>
        <v/>
      </c>
      <c r="EA13" s="48" t="str">
        <f>IF(T13="y",CHAR(34)&amp;T$1&amp;CHAR(34)&amp;",","")</f>
        <v/>
      </c>
      <c r="EB13" s="48" t="str">
        <f>IF(U13="y",CHAR(34)&amp;U$1&amp;CHAR(34)&amp;",","")</f>
        <v>"Crosse",</v>
      </c>
      <c r="EC13" s="48" t="str">
        <f>IF(V13="y",CHAR(34)&amp;V$1&amp;CHAR(34)&amp;",","")</f>
        <v/>
      </c>
      <c r="ED13" s="48" t="str">
        <f>IF(W13="y",CHAR(34)&amp;W$1&amp;CHAR(34)&amp;",","")</f>
        <v/>
      </c>
      <c r="EE13" s="48" t="str">
        <f>IF(X13="y",CHAR(34)&amp;X$1&amp;CHAR(34)&amp;",","")</f>
        <v/>
      </c>
      <c r="EF13" s="48" t="str">
        <f>IF(AND(Y13&lt;&gt;"n",Y13&lt;&gt;""),CHAR(34)&amp;Y$1&amp;CHAR(34)&amp;",","")</f>
        <v/>
      </c>
      <c r="EG13" s="48" t="str">
        <f>IF(Z13="y",CHAR(34)&amp;Z$1&amp;CHAR(34)&amp;",","")</f>
        <v/>
      </c>
      <c r="EH13" s="48" t="str">
        <f>IF(AA13="y",CHAR(34)&amp;AA$1&amp;CHAR(34)&amp;",","")</f>
        <v/>
      </c>
      <c r="EI13" s="48" t="str">
        <f>IF(AB13="y",CHAR(34)&amp;AB$1&amp;CHAR(34)&amp;",","")</f>
        <v/>
      </c>
      <c r="EJ13" s="48" t="str">
        <f>IF(AC13="y",CHAR(34)&amp;AC$1&amp;CHAR(34)&amp;",","")</f>
        <v/>
      </c>
      <c r="EK13" s="48" t="str">
        <f>IF(AD13="y",CHAR(34)&amp;AD$1&amp;CHAR(34)&amp;",","")</f>
        <v/>
      </c>
      <c r="EL13" s="48" t="str">
        <f>IF(AE13="y",CHAR(34)&amp;AE$1&amp;CHAR(34)&amp;",","")</f>
        <v/>
      </c>
      <c r="EM13" s="48" t="str">
        <f>IF(AF13="y",CHAR(34)&amp;AF$1&amp;CHAR(34)&amp;",","")</f>
        <v/>
      </c>
      <c r="EN13" s="48" t="str">
        <f>IF(AG13="y",CHAR(34)&amp;AG$1&amp;CHAR(34)&amp;",","")</f>
        <v>"Unequa",</v>
      </c>
      <c r="EO13" s="48" t="str">
        <f>IF(AH13="y",CHAR(34)&amp;AH$1&amp;CHAR(34)&amp;",","")</f>
        <v>"Center",</v>
      </c>
      <c r="EP13" s="48" t="str">
        <f>IF(AI13="y",CHAR(34)&amp;AI$1&amp;CHAR(34)&amp;",","")</f>
        <v/>
      </c>
      <c r="EQ13" s="48" t="str">
        <f>IF(AJ13="y",CHAR(34)&amp;AJ$1&amp;CHAR(34)&amp;",","")</f>
        <v/>
      </c>
      <c r="ER13" s="48" t="str">
        <f>IF(AK13="y",CHAR(34)&amp;AK$1&amp;CHAR(34)&amp;",","")</f>
        <v/>
      </c>
      <c r="ES13" s="48" t="str">
        <f>IF(AL13="y",CHAR(34)&amp;AL$1&amp;CHAR(34)&amp;",","")</f>
        <v/>
      </c>
      <c r="ET13" s="48" t="str">
        <f>IF(AM13="y",CHAR(34)&amp;AM$1&amp;CHAR(34)&amp;",","")</f>
        <v/>
      </c>
      <c r="EU13" s="48" t="str">
        <f>IF(AN13="y",CHAR(34)&amp;AN$1&amp;CHAR(34)&amp;",","")</f>
        <v/>
      </c>
      <c r="EV13" s="48" t="str">
        <f>IF(AO13="y",CHAR(34)&amp;AO$1&amp;CHAR(34)&amp;",","")</f>
        <v/>
      </c>
      <c r="EW13" s="48" t="str">
        <f>IF(AP13="y",CHAR(34)&amp;AP$1&amp;CHAR(34)&amp;",","")</f>
        <v/>
      </c>
      <c r="EX13" s="48" t="str">
        <f>IF(AQ13="y",CHAR(34)&amp;AQ$1&amp;CHAR(34)&amp;",","")</f>
        <v/>
      </c>
      <c r="EY13" s="48" t="str">
        <f>IF(AR13="y",CHAR(34)&amp;AR$1&amp;CHAR(34)&amp;",","")</f>
        <v/>
      </c>
      <c r="EZ13" s="48" t="str">
        <f>IF(AS13="y",CHAR(34)&amp;AS$1&amp;CHAR(34)&amp;",","")</f>
        <v/>
      </c>
      <c r="FA13" s="48" t="str">
        <f>IF(AT13&gt;0,CHAR(34)&amp;"sta"&amp;AZ13&amp;CHAR(34)&amp;",","")</f>
        <v/>
      </c>
      <c r="FB13" s="48" t="str">
        <f>IF(AND(AT13&gt;0,BA13&lt;&gt;""),CHAR(34)&amp;"sta"&amp;BA13&amp;CHAR(34)&amp;",","")</f>
        <v/>
      </c>
      <c r="FD13" s="48" t="str">
        <f>IF(BV13="n",CHAR(34)&amp;"tcWHYE"&amp;CHAR(34)&amp;",",IF(BV13="y",CHAR(34)&amp;FD$1&amp;CHAR(34)&amp;",",""))</f>
        <v/>
      </c>
      <c r="FE13" s="48" t="str">
        <f>IF(COUNTIF(BL13:BT13,"BLU")=0,CHAR(34)&amp;"NO_BLU"&amp;CHAR(34)&amp;",", "")</f>
        <v>"NO_BLU",</v>
      </c>
      <c r="FF13" s="48" t="str">
        <f>IF(COUNTIF(BL13:BT13,"WHI")=0,CHAR(34)&amp;"NO_WHI"&amp;CHAR(34)&amp;",", "")</f>
        <v/>
      </c>
      <c r="FG13" s="48" t="str">
        <f>IF(COUNTIF(BL13:BT13,"RED")=0,CHAR(34)&amp;"NO_RED"&amp;CHAR(34)&amp;",", "")</f>
        <v/>
      </c>
      <c r="FH13" s="48" t="str">
        <f>IF(COUNTIF(BL13:BS13,"GRE")=0,CHAR(34)&amp;"NO_GRE"&amp;CHAR(34)&amp;",", "")</f>
        <v>"NO_GRE",</v>
      </c>
      <c r="FI13" s="48" t="str">
        <f>IF(COUNTIF(BL13:BT13,"YEL")=0,CHAR(34)&amp;"NO_YEL"&amp;CHAR(34)&amp;",", "")</f>
        <v>"NO_YEL",</v>
      </c>
      <c r="FJ13" s="48" t="str">
        <f>IF(COUNTIF(BL13:BT13,"BLA")=0,CHAR(34)&amp;"NO_BLA"&amp;CHAR(34)&amp;",", "")</f>
        <v>"NO_BLA",</v>
      </c>
      <c r="FK13" s="48" t="str">
        <f>IF(AND(FH13&lt;&gt;"",FF13&lt;&gt;""),CHAR(34)&amp;"WHGRNO"&amp;CHAR(34)&amp;",","")</f>
        <v/>
      </c>
      <c r="FL13" s="48" t="str">
        <f>IF(AND(FI13&lt;&gt;"",FF13&lt;&gt;""),CHAR(34)&amp;"WHYENO"&amp;CHAR(34)&amp;",","")</f>
        <v/>
      </c>
      <c r="FM13" s="48" t="str">
        <f>IF(AND(FJ13&lt;&gt;"",FF13&lt;&gt;""),CHAR(34)&amp;"BAWHNO"&amp;CHAR(34)&amp;",","")</f>
        <v/>
      </c>
      <c r="FN13" s="48" t="str">
        <f>IF(AND(FE13&lt;&gt;"",FF13&lt;&gt;""),CHAR(34)&amp;"BLWHNO"&amp;CHAR(34)&amp;",","")</f>
        <v/>
      </c>
      <c r="FO13" s="48" t="str">
        <f>IF(AND(FE13&lt;&gt;"",FG13&lt;&gt;""),CHAR(34)&amp;"BLRENO"&amp;CHAR(34)&amp;",","")</f>
        <v/>
      </c>
      <c r="FP13" s="48" t="str">
        <f>IF(AND(FF13&lt;&gt;"",FF13&lt;&gt;""),CHAR(34)&amp;"WHRENO"&amp;CHAR(34)&amp;",","")</f>
        <v/>
      </c>
      <c r="FQ13" s="48" t="str">
        <f>IF(LEN(BF13)=3,CHAR(34)&amp;"001"&amp;BF13&amp;CHAR(34)&amp;",","")</f>
        <v/>
      </c>
      <c r="FR13" s="48" t="str">
        <f>IF(LEN(BG13)=3,CHAR(34)&amp;"002"&amp;BG13&amp;CHAR(34)&amp;",","")</f>
        <v/>
      </c>
      <c r="FS13" s="48" t="str">
        <f>IF(LEN(BH13)=3,CHAR(34)&amp;"003"&amp;BH13&amp;CHAR(34)&amp;",","")</f>
        <v/>
      </c>
      <c r="FT13" s="48" t="str">
        <f>CHAR(34)&amp;"myr"&amp;BD13&amp;CHAR(34)&amp;","</f>
        <v>"myrRED",</v>
      </c>
      <c r="FU13" s="48" t="str">
        <f>IF(AY13="y",CHAR(34)&amp;"island"&amp;CHAR(34)&amp;",","")</f>
        <v/>
      </c>
      <c r="FV13" s="48" t="str">
        <f>IF(BZ13="y",CHAR(34)&amp;"landlo"&amp;CHAR(34)&amp;",","")</f>
        <v/>
      </c>
      <c r="FW13" s="48" t="str">
        <f>IF(CA13="y",CHAR(34)&amp;"eunion"&amp;CHAR(34)&amp;",","")</f>
        <v/>
      </c>
      <c r="FY13" s="48" t="str">
        <f>IFERROR(IF(SEARCH("Arabic",CB13)&gt;0,CHAR(34)&amp;"arabic"&amp;CHAR(34)&amp;",",""),"")</f>
        <v/>
      </c>
      <c r="FZ13" s="48" t="str">
        <f>IFERROR(IF(SEARCH("English",CB13)&gt;0,CHAR(34)&amp;"englis"&amp;CHAR(34)&amp;",",""),"")</f>
        <v/>
      </c>
      <c r="GA13" s="48" t="str">
        <f>IFERROR(IF(SEARCH("French",CB13)&gt;0,CHAR(34)&amp;"french"&amp;CHAR(34)&amp;",",""),"")</f>
        <v/>
      </c>
      <c r="GB13" s="48" t="str">
        <f>IFERROR(IF(SEARCH("Spanish",CB13)&gt;0,CHAR(34)&amp;"spanis"&amp;CHAR(34)&amp;",",""),"")</f>
        <v/>
      </c>
      <c r="GE13" s="48" t="str">
        <f>IFERROR(IF(SEARCH("Dutch",CB13)&gt;0,CHAR(34)&amp;"dutchs"&amp;CHAR(34)&amp;",",""),"")</f>
        <v/>
      </c>
      <c r="GF13" s="48" t="str">
        <f>IFERROR(IF(SEARCH("Historical",AU13)&gt;0,CHAR(34)&amp;"histor"&amp;CHAR(34)&amp;",",""),"")</f>
        <v>"histor",</v>
      </c>
      <c r="GG13" s="48" t="str">
        <f>IF(BU13="y",CHAR(34)&amp;"unjack"&amp;CHAR(34)&amp;",","")</f>
        <v/>
      </c>
      <c r="GH13" s="48" t="str">
        <f>IF(CD13=1,CHAR(34)&amp;"southc"&amp;CHAR(34)&amp;",","")</f>
        <v/>
      </c>
      <c r="GI13" s="48" t="str">
        <f>IF(CE13=1,CHAR(34)&amp;"hasmap"&amp;CHAR(34)&amp;",","")</f>
        <v/>
      </c>
      <c r="GJ13" s="48" t="str">
        <f>IF(CP13="y",CHAR(34)&amp;CP$1&amp;CHAR(34)&amp;",","")</f>
        <v>"NoStar",</v>
      </c>
      <c r="GK13" s="48" t="str">
        <f>IF(GJ13="",CHAR(34)&amp;"HasSta"&amp;CHAR(34)&amp;",","")</f>
        <v/>
      </c>
      <c r="GL13" s="48" t="str">
        <f>IF(CQ13="y",CHAR(34)&amp;CQ$1&amp;CHAR(34)&amp;",","")</f>
        <v/>
      </c>
      <c r="GM13" s="48" t="str">
        <f>IF(CR13="y",CHAR(34)&amp;CR$1&amp;CHAR(34)&amp;",","")</f>
        <v/>
      </c>
      <c r="GN13" s="48" t="str">
        <f>IF(CS13="y",CHAR(34)&amp;CS$1&amp;CHAR(34)&amp;",","")</f>
        <v/>
      </c>
      <c r="GP13" s="48" t="str">
        <f>CHAR(34)&amp;AU13&amp;CHAR(34)</f>
        <v>"Historical"</v>
      </c>
      <c r="GS13" s="48" t="str">
        <f>SUBSTITUTE("["&amp;_xlfn.CONCAT(CW13:GN13)&amp;"]",",]","]")</f>
        <v>["2Color","words2","words3","lets13","startC","with_z","REDWHI","year18","NoBand","Crosse","Unequa","Center","NO_BLU","NO_GRE","NO_YEL","NO_BLA","myrRED","histor","NoStar"]</v>
      </c>
      <c r="GT13" s="48" t="str">
        <f>IF(BL13&lt;&gt;"",CHAR(34)&amp;"cl_"&amp;BL13&amp;CHAR(34)&amp;",","")</f>
        <v/>
      </c>
      <c r="GU13" s="48" t="str">
        <f>IF(BM13&lt;&gt;"",CHAR(34)&amp;"cl_"&amp;BM13&amp;CHAR(34)&amp;",","")</f>
        <v/>
      </c>
      <c r="GV13" s="48" t="str">
        <f>IF(BN13&lt;&gt;"",CHAR(34)&amp;"cl_"&amp;BN13&amp;CHAR(34)&amp;",","")</f>
        <v/>
      </c>
      <c r="GW13" s="48" t="str">
        <f>IF(BO13&lt;&gt;"",CHAR(34)&amp;"cl_"&amp;BO13&amp;CHAR(34)&amp;",","")</f>
        <v>"cl_RED",</v>
      </c>
      <c r="GX13" s="48" t="str">
        <f>IF(BP13&lt;&gt;"",CHAR(34)&amp;"cl_"&amp;BP13&amp;CHAR(34)&amp;",","")</f>
        <v/>
      </c>
      <c r="GY13" s="48" t="str">
        <f>IF(BQ13&lt;&gt;"",CHAR(34)&amp;"cl_"&amp;BQ13&amp;CHAR(34)&amp;",","")</f>
        <v/>
      </c>
      <c r="GZ13" s="48" t="str">
        <f>IF(BR13&lt;&gt;"",CHAR(34)&amp;"cl_"&amp;BR13&amp;CHAR(34)&amp;",","")</f>
        <v/>
      </c>
      <c r="HA13" s="48" t="str">
        <f>IF(BS13&lt;&gt;"",CHAR(34)&amp;"cl_"&amp;BS13&amp;CHAR(34)&amp;",","")</f>
        <v/>
      </c>
      <c r="HB13" s="48" t="str">
        <f>IF(BT13&lt;&gt;"",CHAR(34)&amp;"cl_"&amp;BT13&amp;CHAR(34)&amp;",","")</f>
        <v>"cl_WHI",</v>
      </c>
      <c r="HC13" s="48" t="str">
        <f>SUBSTITUTE("["&amp;_xlfn.CONCAT(GT13:HB13)&amp;"]",",]","]")</f>
        <v>["cl_RED","cl_WHI"]</v>
      </c>
      <c r="HE13" s="71"/>
      <c r="HF13" s="72" t="str">
        <f>"{couname:"&amp;CT13&amp;(IF(HK13&lt;&gt;"",",subtype:"&amp;CHAR(34)&amp;HK13&amp;CHAR(34),""))&amp;",year:"&amp;HJ13&amp;",region:"&amp;CU13&amp;",Colors:"&amp;HC13&amp;",Items:"&amp;GS13&amp;",Flag:"&amp;CV13&amp;",HDFlag:"&amp;CHAR(34)&amp;E13&amp;CHAR(34)&amp;",type:"&amp;GP13&amp;", describe: "&amp;HH13&amp;", isnew:"&amp;CHAR(34)&amp;F13&amp;CHAR(34)&amp;", links: "&amp;HL13&amp;"},"</f>
        <v>{couname:"[MEX] Chan Santa Cruz",year:"1849",region:"rgn_North America",Colors:["cl_RED","cl_WHI"],Items:["2Color","words2","words3","lets13","startC","with_z","REDWHI","year18","NoBand","Crosse","Unequa","Center","NO_BLU","NO_GRE","NO_YEL","NO_BLA","myrRED","histor","NoStar"],Flag:"https://upload.wikimedia.org/wikipedia/commons/thumb/c/ca/Flag_of_Chan_Santa_Cruz.svg/640px-Flag_of_Chan_Santa_Cruz.svg.png",HDFlag:"https://upload.wikimedia.org/wikipedia/commons/thumb/c/ca/Flag_of_Chan_Santa_Cruz.svg/1280px-Flag_of_Chan_Santa_Cruz.svg.png",type:"Historical", describe: "\nA red field with three white crosses.", isnew:".", links: "https://en.m.wikipedia.org/wiki/Chan_Santa_Cruz"},</v>
      </c>
      <c r="HG13" s="73" t="str">
        <f>"{couname:"&amp;CT13&amp;(IF(HK13&lt;&gt;"",",subtype:"&amp;CHAR(34)&amp;HK13&amp;CHAR(34),""))&amp;",year:"&amp;HJ13&amp;",region:"&amp;CU13&amp;",Colors:"&amp;HC13&amp;",Items:"&amp;GS13&amp;",Flag:"&amp;CV13&amp;",HDFlag:"&amp;CHAR(34)&amp;E13&amp;CHAR(34)&amp;",type:"&amp;GP13&amp;", describe: "&amp;HI13&amp;", links: "&amp;HL13&amp;"},"</f>
        <v>{couname:"[MEX] Chan Santa Cruz",year:"1849",region:"rgn_North America",Colors:["cl_RED","cl_WHI"],Items:["2Color","words2","words3","lets13","startC","with_z","REDWHI","year18","NoBand","Crosse","Unequa","Center","NO_BLU","NO_GRE","NO_YEL","NO_BLA","myrRED","histor","NoStar"],Flag:"https://upload.wikimedia.org/wikipedia/commons/thumb/c/ca/Flag_of_Chan_Santa_Cruz.svg/640px-Flag_of_Chan_Santa_Cruz.svg.png",HDFlag:"https://upload.wikimedia.org/wikipedia/commons/thumb/c/ca/Flag_of_Chan_Santa_Cruz.svg/1280px-Flag_of_Chan_Santa_Cruz.svg.png",type:"Historical", describe: "\nA red field with three white crosses.", links: "https://en.m.wikipedia.org/wiki/Chan_Santa_Cruz"},</v>
      </c>
      <c r="HH13" s="48" t="str">
        <f>IF(P13&lt;&gt;"",CHAR(34)&amp;"\n"&amp;P13&amp;CHAR(34),CHAR(34)&amp;CHAR(34))</f>
        <v>"\nA red field with three white crosses."</v>
      </c>
      <c r="HI13" s="48" t="str">
        <f>IF(J13=0,CHAR(34)&amp;CHAR(34),HH13)</f>
        <v>"\nA red field with three white crosses."</v>
      </c>
      <c r="HJ13" s="48" t="str">
        <f>CHAR(34)&amp;O13&amp;CHAR(34)</f>
        <v>"1849"</v>
      </c>
      <c r="HL13" s="48" t="str">
        <f>CHAR(34)&amp;I13&amp;CHAR(34)</f>
        <v>"https://en.m.wikipedia.org/wiki/Chan_Santa_Cruz"</v>
      </c>
      <c r="HM13" s="72"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{"couname":"[MEX] Chan Santa Cruz","year":"1849","region":"rgn_North America","Colors":["cl_RED","cl_WHI"],"Items":["2Color","words2","words3","lets13","startC","with_z","REDWHI","year18","NoBand","Crosse","Unequa","Center","NO_BLU","NO_GRE","NO_YEL","NO_BLA","myrRED","histor","NoStar"],"Flag":"https://upload.wikimedia.org/wikipedia/commons/thumb/c/ca/Flag_of_Chan_Santa_Cruz.svg/640px-Flag_of_Chan_Santa_Cruz.svg.png","HDFlag":"https://upload.wikimedia.org/wikipedia/commons/thumb/c/ca/Flag_of_Chan_Santa_Cruz.svg/1280px-Flag_of_Chan_Santa_Cruz.svg.png","type":"Historical", "describe": "\nA red field with three white crosses.", "isnew": ".", "links": "https://en.m.wikipedia.org/wiki/Chan_Santa_Cruz"},</v>
      </c>
      <c r="HN13" s="74"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{"couname":"[MEX] Chan Santa Cruz","year":"1849","region":"rgn_North America","Colors":["cl_RED","cl_WHI"],"Items":["2Color","words2","words3","lets13","startC","with_z","REDWHI","year18","NoBand","Crosse","Unequa","Center","NO_BLU","NO_GRE","NO_YEL","NO_BLA","myrRED","histor","NoStar"],"Flag":"https://upload.wikimedia.org/wikipedia/commons/thumb/c/ca/Flag_of_Chan_Santa_Cruz.svg/640px-Flag_of_Chan_Santa_Cruz.svg.png","HDFlag":"https://upload.wikimedia.org/wikipedia/commons/thumb/c/ca/Flag_of_Chan_Santa_Cruz.svg/1280px-Flag_of_Chan_Santa_Cruz.svg.png","type":"Historical", "describe": "\nA red field with three white crosses.", "isnew": ".", "links": "https://en.m.wikipedia.org/wiki/Chan_Santa_Cruz"},</v>
      </c>
      <c r="HO13" s="75">
        <v>45618</v>
      </c>
      <c r="HP13" s="48" t="str" cm="1">
        <f t="array" ref="HP13">IF(_xlfn.TEXTJOIN(", ", TRUE, IF(ISNUMBER(SEARCH("BLA", BL13:BT13)), COLUMN(BL13:BT13) - COLUMN(BL13) + 1, ""))&lt;&gt;"","BLA","")</f>
        <v/>
      </c>
      <c r="HQ13" s="48" t="str" cm="1">
        <f t="array" ref="HQ13">IF(_xlfn.TEXTJOIN(", ", TRUE, IF(ISNUMBER(SEARCH("BLU", BL13:BT13)), COLUMN(BL13:BT13) - COLUMN(BL13) + 1, ""))&lt;&gt;"","BLU","")</f>
        <v/>
      </c>
      <c r="HR13" s="48" t="str" cm="1">
        <f t="array" ref="HR13">IF(_xlfn.TEXTJOIN(", ", TRUE, IF(ISNUMBER(SEARCH("GRE", BL13:BT13)), COLUMN(BL13:BT13) - COLUMN(BL13) + 1, ""))&lt;&gt;"","GRE","")</f>
        <v/>
      </c>
      <c r="HS13" s="48" t="str" cm="1">
        <f t="array" ref="HS13">IF(_xlfn.TEXTJOIN(", ", TRUE, IF(ISNUMBER(SEARCH("RED", BL13:BT13)), COLUMN(BL13:BT13) - COLUMN(BL13) + 1, ""))&lt;&gt;"","RED","")</f>
        <v>RED</v>
      </c>
      <c r="HT13" s="48" t="str" cm="1">
        <f t="array" ref="HT13">IF(_xlfn.TEXTJOIN(", ", TRUE, IF(ISNUMBER(SEARCH("YEL", BL13:BT13)), COLUMN(BL13:BT13) - COLUMN(BL13) + 1, ""))&lt;&gt;"","YEL","")</f>
        <v/>
      </c>
      <c r="HU13" s="48" t="str" cm="1">
        <f t="array" ref="HU13">IF(_xlfn.TEXTJOIN(", ", TRUE, IF(ISNUMBER(SEARCH("ORA", BL13:BT13)), COLUMN(BL13:BT13) - COLUMN(BL13) + 1, ""))&lt;&gt;"","ORA","")</f>
        <v/>
      </c>
      <c r="HV13" s="48" t="str" cm="1">
        <f t="array" ref="HV13">IF(_xlfn.TEXTJOIN(", ", TRUE, IF(ISNUMBER(SEARCH("BRO", BL13:BT13)), COLUMN(BL13:BT13) - COLUMN(BL13) + 1, ""))&lt;&gt;"","BRO","")</f>
        <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M13" s="45">
        <f>COUNTIF(IC13:IK13,"&gt;0")-CG13</f>
        <v>-2</v>
      </c>
      <c r="IN13" s="78" t="str">
        <f>"http://mkweb.bcgsc.ca/color-summarizer/?url="&amp;D13&amp;"&amp;precision=low&amp;num_clusters="&amp;CG13&amp;"&amp;text=1"</f>
        <v>http://mkweb.bcgsc.ca/color-summarizer/?url=https://upload.wikimedia.org/wikipedia/commons/thumb/c/ca/Flag_of_Chan_Santa_Cruz.svg/640px-Flag_of_Chan_Santa_Cruz.svg.png&amp;precision=low&amp;num_clusters=2&amp;text=1</v>
      </c>
      <c r="IO13" s="48" t="str">
        <f>IF(HP13&lt;&gt;"",CHAR(34)&amp;"black"&amp;CHAR(34),"")</f>
        <v/>
      </c>
      <c r="IP13" s="48" t="str">
        <f>IF(HQ13&lt;&gt;"",CHAR(34)&amp;"blue"&amp;CHAR(34),"")</f>
        <v/>
      </c>
      <c r="IQ13" s="48" t="str">
        <f>IF(HR13&lt;&gt;"",CHAR(34)&amp;"green"&amp;CHAR(34),"")</f>
        <v/>
      </c>
      <c r="IR13" s="48" t="str">
        <f>IF(HS13&lt;&gt;"",CHAR(34)&amp;"red"&amp;CHAR(34),"")</f>
        <v>"red"</v>
      </c>
      <c r="IS13" s="48" t="str">
        <f>IF(HT13&lt;&gt;"",CHAR(34)&amp;"yellow"&amp;CHAR(34),"")</f>
        <v/>
      </c>
      <c r="IT13" s="48" t="str">
        <f>IF(HU13&lt;&gt;"",CHAR(34)&amp;"orange"&amp;CHAR(34),"")</f>
        <v/>
      </c>
      <c r="IU13" s="48" t="str">
        <f>IF(HV13&lt;&gt;"",CHAR(34)&amp;"brown"&amp;CHAR(34),"")</f>
        <v/>
      </c>
      <c r="IV13" s="48" t="str">
        <f>IF(HW13&lt;&gt;"",CHAR(34)&amp;"purple"&amp;CHAR(34),"")</f>
        <v/>
      </c>
      <c r="IW13" s="48" t="str">
        <f>IF(HX13&lt;&gt;"",CHAR(34)&amp;"white"&amp;CHAR(34),"")</f>
        <v>"white"</v>
      </c>
      <c r="IX13" s="48" t="str">
        <f>"{"&amp;CHAR(34)&amp;"url"&amp;CHAR(34)&amp;":"&amp;CHAR(34)&amp;IN13&amp;CHAR(34)&amp;","&amp;CHAR(34)&amp;"name"&amp;CHAR(34)&amp;":"&amp;CHAR(34)&amp;A13&amp;CHAR(34)&amp;"},"</f>
        <v>{"url":"http://mkweb.bcgsc.ca/color-summarizer/?url=https://upload.wikimedia.org/wikipedia/commons/thumb/c/ca/Flag_of_Chan_Santa_Cruz.svg/640px-Flag_of_Chan_Santa_Cruz.svg.png&amp;precision=low&amp;num_clusters=2&amp;text=1","name":"[MEX] Chan Santa Cruz"},</v>
      </c>
      <c r="IY13" s="48">
        <v>1006</v>
      </c>
    </row>
    <row r="14" spans="1:259" s="48" customFormat="1" ht="38.4" customHeight="1" thickBot="1" x14ac:dyDescent="0.35">
      <c r="A14" s="87" t="s">
        <v>1218</v>
      </c>
      <c r="B14" s="40" t="e" vm="99">
        <v>#VALUE!</v>
      </c>
      <c r="C14" s="41" t="s">
        <v>197</v>
      </c>
      <c r="D14" s="42" t="s">
        <v>1219</v>
      </c>
      <c r="E14" s="43" t="s">
        <v>1220</v>
      </c>
      <c r="F14" s="44" t="s">
        <v>163</v>
      </c>
      <c r="G14" s="45">
        <f>COUNTIF($A$1:$A$8396,A14)</f>
        <v>1</v>
      </c>
      <c r="H14" s="46"/>
      <c r="I14" s="47" t="s">
        <v>1221</v>
      </c>
      <c r="J14" s="48" t="str">
        <f>""</f>
        <v/>
      </c>
      <c r="K14" s="49"/>
      <c r="L14" s="50"/>
      <c r="M14" s="50"/>
      <c r="N14" s="51" t="s">
        <v>231</v>
      </c>
      <c r="O14" s="52">
        <v>1840</v>
      </c>
      <c r="P14" s="53" t="s">
        <v>1222</v>
      </c>
      <c r="Q14" s="54">
        <v>5</v>
      </c>
      <c r="R14" s="55" t="s">
        <v>231</v>
      </c>
      <c r="S14" s="56">
        <v>3</v>
      </c>
      <c r="T14" s="57" t="s">
        <v>164</v>
      </c>
      <c r="U14" s="58" t="s">
        <v>164</v>
      </c>
      <c r="V14" s="58" t="s">
        <v>165</v>
      </c>
      <c r="W14" s="58" t="s">
        <v>165</v>
      </c>
      <c r="X14" s="58" t="s">
        <v>164</v>
      </c>
      <c r="Y14" s="58" t="s">
        <v>164</v>
      </c>
      <c r="Z14" s="58" t="s">
        <v>164</v>
      </c>
      <c r="AA14" s="58" t="s">
        <v>164</v>
      </c>
      <c r="AB14" s="58" t="s">
        <v>164</v>
      </c>
      <c r="AC14" s="58" t="s">
        <v>164</v>
      </c>
      <c r="AD14" s="58" t="s">
        <v>164</v>
      </c>
      <c r="AE14" s="58" t="s">
        <v>164</v>
      </c>
      <c r="AF14" s="59" t="s">
        <v>164</v>
      </c>
      <c r="AG14" s="59" t="s">
        <v>165</v>
      </c>
      <c r="AH14" s="59" t="s">
        <v>164</v>
      </c>
      <c r="AI14" s="59" t="s">
        <v>164</v>
      </c>
      <c r="AJ14" s="59" t="s">
        <v>164</v>
      </c>
      <c r="AK14" s="59" t="s">
        <v>164</v>
      </c>
      <c r="AL14" s="59" t="s">
        <v>164</v>
      </c>
      <c r="AM14" s="59" t="s">
        <v>164</v>
      </c>
      <c r="AN14" s="59" t="s">
        <v>164</v>
      </c>
      <c r="AO14" s="59" t="s">
        <v>164</v>
      </c>
      <c r="AP14" s="59" t="s">
        <v>164</v>
      </c>
      <c r="AQ14" s="59" t="s">
        <v>164</v>
      </c>
      <c r="AR14" s="59" t="s">
        <v>164</v>
      </c>
      <c r="AS14" s="59" t="s">
        <v>164</v>
      </c>
      <c r="AT14" s="60">
        <v>3</v>
      </c>
      <c r="AU14" s="59" t="s">
        <v>178</v>
      </c>
      <c r="AV14" s="59" t="str">
        <f>IF(LEFT(A14,1)="[",LEFT(A14,5)&amp;AU14&amp;A14,"")</f>
        <v>[MEX]Historical[MEX] Republic of the Rio Grande (1840)</v>
      </c>
      <c r="AW14" s="59" t="str">
        <f>C14&amp;H14&amp;A14</f>
        <v>3b[MEX] Republic of the Rio Grande (1840)</v>
      </c>
      <c r="AX14" s="61"/>
      <c r="AY14" s="61"/>
      <c r="AZ14" s="62" t="s">
        <v>159</v>
      </c>
      <c r="BA14" s="62"/>
      <c r="BB14" s="62"/>
      <c r="BC14" s="63"/>
      <c r="BD14" s="64" t="s">
        <v>159</v>
      </c>
      <c r="BE14" s="47"/>
      <c r="BF14" s="64" t="s">
        <v>159</v>
      </c>
      <c r="BG14" s="64" t="s">
        <v>154</v>
      </c>
      <c r="BH14" s="64" t="s">
        <v>151</v>
      </c>
      <c r="BI14" s="64"/>
      <c r="BJ14" s="64"/>
      <c r="BK14" s="47"/>
      <c r="BL14" s="64" t="s">
        <v>151</v>
      </c>
      <c r="BM14" s="64" t="s">
        <v>152</v>
      </c>
      <c r="BN14" s="64" t="s">
        <v>167</v>
      </c>
      <c r="BO14" s="64" t="s">
        <v>154</v>
      </c>
      <c r="BP14" s="64" t="s">
        <v>167</v>
      </c>
      <c r="BQ14" s="64" t="s">
        <v>167</v>
      </c>
      <c r="BR14" s="64" t="s">
        <v>167</v>
      </c>
      <c r="BS14" s="64" t="s">
        <v>167</v>
      </c>
      <c r="BT14" s="64" t="s">
        <v>159</v>
      </c>
      <c r="BU14" s="65"/>
      <c r="BV14" s="66"/>
      <c r="BW14" s="66">
        <v>0</v>
      </c>
      <c r="BX14" s="47"/>
      <c r="CB14" s="6"/>
      <c r="CC14" s="6"/>
      <c r="CD14" s="67">
        <v>0</v>
      </c>
      <c r="CE14" s="67">
        <v>0</v>
      </c>
      <c r="CF14" s="67" t="e">
        <v>#REF!</v>
      </c>
      <c r="CG14" s="68" cm="1">
        <f t="array" ref="CG14">SUMPRODUCT(--(LEN(TRIM(BL14:BT14))&gt;0))</f>
        <v>4</v>
      </c>
      <c r="CH14" s="59" t="str">
        <f>IF(CG14=2,"y","n")</f>
        <v>n</v>
      </c>
      <c r="CI14" s="59" t="str">
        <f>IF(CG14=3,"y","n")</f>
        <v>n</v>
      </c>
      <c r="CJ14" s="59" t="str">
        <f>IF(CG14=4,"y","n")</f>
        <v>y</v>
      </c>
      <c r="CK14" s="59" t="str">
        <f>IF(CG14&gt;4,"y","n")</f>
        <v>n</v>
      </c>
      <c r="CL14" s="59" t="str">
        <f>IF(S14=0,"y","n")</f>
        <v>n</v>
      </c>
      <c r="CM14" s="59" t="str">
        <f>IF(S14=2,"y","n")</f>
        <v>n</v>
      </c>
      <c r="CN14" s="59" t="str">
        <f>IF(S14=3,"y","n")</f>
        <v>y</v>
      </c>
      <c r="CO14" s="59" t="str">
        <f>IF(S14&gt;=4,"y","n")</f>
        <v>n</v>
      </c>
      <c r="CP14" s="59" t="str">
        <f>IF(AT14=0,"y","n")</f>
        <v>n</v>
      </c>
      <c r="CQ14" s="59" t="str">
        <f>IF(AT14=1,"y","n")</f>
        <v>n</v>
      </c>
      <c r="CR14" s="59" t="str">
        <f>IF(AT14=2,"y","n")</f>
        <v>n</v>
      </c>
      <c r="CS14" s="59" t="str">
        <f>IF(AT14&gt;=3,"y","n")</f>
        <v>y</v>
      </c>
      <c r="CT14" s="69" t="str">
        <f>CHAR(34)&amp;A14&amp;CHAR(34)</f>
        <v>"[MEX] Republic of the Rio Grande (1840)"</v>
      </c>
      <c r="CU14" s="70" t="str">
        <f>CHAR(34)&amp;"rgn_"&amp;R14&amp;CHAR(34)</f>
        <v>"rgn_North America"</v>
      </c>
      <c r="CV14" s="48" t="str">
        <f>CHAR(34)&amp;D14&amp;CHAR(34)</f>
        <v>"https://upload.wikimedia.org/wikipedia/commons/thumb/2/20/Flag_of_the_Republic_of_the_Rio_Grande_%28historical%29.svg/640px-Flag_of_the_Republic_of_the_Rio_Grande_%28historical%29.svg.png"</v>
      </c>
      <c r="CW14" s="48" t="str">
        <f>IF(CH14="y",CHAR(34)&amp;CH$1&amp;CHAR(34)&amp;",","")</f>
        <v/>
      </c>
      <c r="CX14" s="48" t="str">
        <f>IF(CI14="y",CHAR(34)&amp;CI$1&amp;CHAR(34)&amp;",","")</f>
        <v/>
      </c>
      <c r="CY14" s="48" t="str">
        <f>IF(CJ14="y",CHAR(34)&amp;CJ$1&amp;CHAR(34)&amp;",","")</f>
        <v>"4Color",</v>
      </c>
      <c r="CZ14" s="48" t="str">
        <f>IF(CK14="y",CHAR(34)&amp;CK$1&amp;CHAR(34)&amp;",","")</f>
        <v/>
      </c>
      <c r="DA14" s="48" t="str">
        <f>IF(Q14&gt;1,CHAR(34)&amp;"words2"&amp;CHAR(34)&amp;",","")</f>
        <v>"words2",</v>
      </c>
      <c r="DB14" s="48" t="str">
        <f>IF(Q14&gt;2,CHAR(34)&amp;"words3"&amp;CHAR(34)&amp;",","")</f>
        <v>"words3",</v>
      </c>
      <c r="DC14" s="48" t="str">
        <f>IF(Q14=2,CHAR(34)&amp;"exact2"&amp;CHAR(34)&amp;",","")</f>
        <v/>
      </c>
      <c r="DD14" s="48"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"lets22",</v>
      </c>
      <c r="DE14" s="48"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"startR",</v>
      </c>
      <c r="DF14" s="48" t="str">
        <f>IFERROR(IF(SEARCH("tan",A14)&gt;0,CHAR(34)&amp;"withtn"&amp;CHAR(34)&amp;",",""),"")</f>
        <v/>
      </c>
      <c r="DG14" s="48" t="str">
        <f>IFERROR(IF(SEARCH("q",A14)&gt;0,CHAR(34)&amp;"with_q"&amp;CHAR(34)&amp;",",""),"")</f>
        <v/>
      </c>
      <c r="DH14" s="48" t="str">
        <f>IFERROR(IF(SEARCH("v",A14)&gt;0,CHAR(34)&amp;"with_v"&amp;CHAR(34)&amp;",",""),"")</f>
        <v/>
      </c>
      <c r="DI14" s="48" t="str">
        <f>IFERROR(IF(SEARCH("w",A14)&gt;0,CHAR(34)&amp;"with_w"&amp;CHAR(34)&amp;",",""),"")</f>
        <v/>
      </c>
      <c r="DJ14" s="48" t="str">
        <f>IFERROR(IF(SEARCH("y",A14)&gt;0,CHAR(34)&amp;"with_y"&amp;CHAR(34)&amp;",",""),"")</f>
        <v/>
      </c>
      <c r="DK14" s="48" t="str">
        <f>IFERROR(IF(SEARCH("z",A14)&gt;0,CHAR(34)&amp;"with_z"&amp;CHAR(34)&amp;",",""),"")</f>
        <v/>
      </c>
      <c r="DL14" s="48" t="str">
        <f>IF(CG14=2, CHAR(34) &amp; _xlfn.TEXTJOIN("", TRUE, _xlfn._xlws.SORT(HP14:HX14)) &amp; CHAR(34) &amp; ",", "")</f>
        <v/>
      </c>
      <c r="DM14" s="48" t="str" cm="1">
        <f t="array" ref="DM14">IF(CG14=3,CHAR(34) &amp; _xlfn.TEXTJOIN("", TRUE, RIGHT(HP14:HX14, 2)) &amp; CHAR(34) &amp; ",", "")</f>
        <v/>
      </c>
      <c r="DN14" s="48" t="str">
        <f>IF(AND(ISNUMBER(SEARCH("18", O14)), ISERROR(SEARCH("1918", O14)), ISERROR(SEARCH("2018", O14))), CHAR(34) &amp; "year18" &amp; CHAR(34) &amp; ",", "")</f>
        <v>"year18",</v>
      </c>
      <c r="DO14" s="48" t="str">
        <f>IF(AND(ISNUMBER(SEARCH("19", O14)), ISERROR(SEARCH("1819", O14)),  ISERROR(SEARCH("1219", O14)),ISERROR(SEARCH("1119", O14)),ISERROR(SEARCH("1190", O14)),ISERROR(SEARCH("2019", O14))), CHAR(34) &amp; "year19" &amp; CHAR(34) &amp; ",", "")</f>
        <v/>
      </c>
      <c r="DP14" s="6" t="str">
        <f>IF(AND(ISNUMBER(SEARCH("20", O14)), ISERROR(SEARCH("1920", O14))), CHAR(34)&amp;"year00"&amp;CHAR(34)&amp;",", "")</f>
        <v/>
      </c>
      <c r="DQ14" s="6" t="str">
        <f>IF(CC14="y",CHAR(34)&amp;"soviet"&amp;CHAR(34)&amp;",","")</f>
        <v/>
      </c>
      <c r="DR14" s="6" t="str">
        <f>IF(BY14="y",CHAR(34)&amp;"dgband"&amp;CHAR(34)&amp;",","")</f>
        <v/>
      </c>
      <c r="DS14" s="6" t="str">
        <f>IF(W14="y",IF(AND(V14="n",BY14&lt;&gt;"y"),CHAR(34)&amp;"allver"&amp;CHAR(34)&amp;",",""),"")</f>
        <v/>
      </c>
      <c r="DT14" s="6" t="str">
        <f>IF(V14="y",IF(AND(W14="n",BY14&lt;&gt;"y"),CHAR(34)&amp;"allhor"&amp;CHAR(34)&amp;",",""),"")</f>
        <v/>
      </c>
      <c r="DU14" s="6" t="str">
        <f>IF(BY14="y",IF(AND(W14="n",V14="n"),CHAR(34)&amp;"alldia"&amp;CHAR(34)&amp;",",""),"")</f>
        <v/>
      </c>
      <c r="DV14" s="48" t="str">
        <f>IF(IA14&lt;&gt;"",(IF(IA14="y",CHAR(34)&amp;"largec"&amp;CHAR(34)&amp;",",CHAR(34)&amp;"smallc"&amp;CHAR(34)&amp;",")),"")</f>
        <v/>
      </c>
      <c r="DW14" s="48" t="str">
        <f>IF(CL14="y",CHAR(34)&amp;CL$1&amp;CHAR(34)&amp;",","")</f>
        <v/>
      </c>
      <c r="DX14" s="48" t="str">
        <f>IF(CM14="y",CHAR(34)&amp;CM$1&amp;CHAR(34)&amp;",","")</f>
        <v/>
      </c>
      <c r="DY14" s="48" t="str">
        <f>IF(CN14="y",CHAR(34)&amp;CN$1&amp;CHAR(34)&amp;",","")</f>
        <v>"3Bands",</v>
      </c>
      <c r="DZ14" s="48" t="str">
        <f>IF(CO14="y",CHAR(34)&amp;CO$1&amp;CHAR(34)&amp;",","")</f>
        <v/>
      </c>
      <c r="EA14" s="48" t="str">
        <f>IF(T14="y",CHAR(34)&amp;T$1&amp;CHAR(34)&amp;",","")</f>
        <v/>
      </c>
      <c r="EB14" s="48" t="str">
        <f>IF(U14="y",CHAR(34)&amp;U$1&amp;CHAR(34)&amp;",","")</f>
        <v/>
      </c>
      <c r="EC14" s="48" t="str">
        <f>IF(V14="y",CHAR(34)&amp;V$1&amp;CHAR(34)&amp;",","")</f>
        <v>"Horizo",</v>
      </c>
      <c r="ED14" s="48" t="str">
        <f>IF(W14="y",CHAR(34)&amp;W$1&amp;CHAR(34)&amp;",","")</f>
        <v>"Vertic",</v>
      </c>
      <c r="EE14" s="48" t="str">
        <f>IF(X14="y",CHAR(34)&amp;X$1&amp;CHAR(34)&amp;",","")</f>
        <v/>
      </c>
      <c r="EF14" s="48" t="str">
        <f>IF(AND(Y14&lt;&gt;"n",Y14&lt;&gt;""),CHAR(34)&amp;Y$1&amp;CHAR(34)&amp;",","")</f>
        <v/>
      </c>
      <c r="EG14" s="48" t="str">
        <f>IF(Z14="y",CHAR(34)&amp;Z$1&amp;CHAR(34)&amp;",","")</f>
        <v/>
      </c>
      <c r="EH14" s="48" t="str">
        <f>IF(AA14="y",CHAR(34)&amp;AA$1&amp;CHAR(34)&amp;",","")</f>
        <v/>
      </c>
      <c r="EI14" s="48" t="str">
        <f>IF(AB14="y",CHAR(34)&amp;AB$1&amp;CHAR(34)&amp;",","")</f>
        <v/>
      </c>
      <c r="EJ14" s="48" t="str">
        <f>IF(AC14="y",CHAR(34)&amp;AC$1&amp;CHAR(34)&amp;",","")</f>
        <v/>
      </c>
      <c r="EK14" s="48" t="str">
        <f>IF(AD14="y",CHAR(34)&amp;AD$1&amp;CHAR(34)&amp;",","")</f>
        <v/>
      </c>
      <c r="EL14" s="48" t="str">
        <f>IF(AE14="y",CHAR(34)&amp;AE$1&amp;CHAR(34)&amp;",","")</f>
        <v/>
      </c>
      <c r="EM14" s="48" t="str">
        <f>IF(AF14="y",CHAR(34)&amp;AF$1&amp;CHAR(34)&amp;",","")</f>
        <v/>
      </c>
      <c r="EN14" s="48" t="str">
        <f>IF(AG14="y",CHAR(34)&amp;AG$1&amp;CHAR(34)&amp;",","")</f>
        <v>"Unequa",</v>
      </c>
      <c r="EO14" s="48" t="str">
        <f>IF(AH14="y",CHAR(34)&amp;AH$1&amp;CHAR(34)&amp;",","")</f>
        <v/>
      </c>
      <c r="EP14" s="48" t="str">
        <f>IF(AI14="y",CHAR(34)&amp;AI$1&amp;CHAR(34)&amp;",","")</f>
        <v/>
      </c>
      <c r="EQ14" s="48" t="str">
        <f>IF(AJ14="y",CHAR(34)&amp;AJ$1&amp;CHAR(34)&amp;",","")</f>
        <v/>
      </c>
      <c r="ER14" s="48" t="str">
        <f>IF(AK14="y",CHAR(34)&amp;AK$1&amp;CHAR(34)&amp;",","")</f>
        <v/>
      </c>
      <c r="ES14" s="48" t="str">
        <f>IF(AL14="y",CHAR(34)&amp;AL$1&amp;CHAR(34)&amp;",","")</f>
        <v/>
      </c>
      <c r="ET14" s="48" t="str">
        <f>IF(AM14="y",CHAR(34)&amp;AM$1&amp;CHAR(34)&amp;",","")</f>
        <v/>
      </c>
      <c r="EU14" s="48" t="str">
        <f>IF(AN14="y",CHAR(34)&amp;AN$1&amp;CHAR(34)&amp;",","")</f>
        <v/>
      </c>
      <c r="EV14" s="48" t="str">
        <f>IF(AO14="y",CHAR(34)&amp;AO$1&amp;CHAR(34)&amp;",","")</f>
        <v/>
      </c>
      <c r="EW14" s="48" t="str">
        <f>IF(AP14="y",CHAR(34)&amp;AP$1&amp;CHAR(34)&amp;",","")</f>
        <v/>
      </c>
      <c r="EX14" s="48" t="str">
        <f>IF(AQ14="y",CHAR(34)&amp;AQ$1&amp;CHAR(34)&amp;",","")</f>
        <v/>
      </c>
      <c r="EY14" s="48" t="str">
        <f>IF(AR14="y",CHAR(34)&amp;AR$1&amp;CHAR(34)&amp;",","")</f>
        <v/>
      </c>
      <c r="EZ14" s="48" t="str">
        <f>IF(AS14="y",CHAR(34)&amp;AS$1&amp;CHAR(34)&amp;",","")</f>
        <v/>
      </c>
      <c r="FA14" s="48" t="str">
        <f>IF(AT14&gt;0,CHAR(34)&amp;"sta"&amp;AZ14&amp;CHAR(34)&amp;",","")</f>
        <v>"staWHI",</v>
      </c>
      <c r="FB14" s="48" t="str">
        <f>IF(AND(AT14&gt;0,BA14&lt;&gt;""),CHAR(34)&amp;"sta"&amp;BA14&amp;CHAR(34)&amp;",","")</f>
        <v/>
      </c>
      <c r="FC14" s="48" t="str">
        <f>IF(AND(AT14&gt;0,BB14&lt;&gt;""),CHAR(34)&amp;"sta"&amp;BB14&amp;CHAR(34)&amp;",","")</f>
        <v/>
      </c>
      <c r="FD14" s="48" t="str">
        <f>IF(BV14="n",CHAR(34)&amp;"tcWHYE"&amp;CHAR(34)&amp;",",IF(BV14="y",CHAR(34)&amp;FD$1&amp;CHAR(34)&amp;",",""))</f>
        <v/>
      </c>
      <c r="FE14" s="48" t="str">
        <f>IF(COUNTIF(BL14:BT14,"BLU")=0,CHAR(34)&amp;"NO_BLU"&amp;CHAR(34)&amp;",", "")</f>
        <v/>
      </c>
      <c r="FF14" s="48" t="str">
        <f>IF(COUNTIF(BL14:BT14,"WHI")=0,CHAR(34)&amp;"NO_WHI"&amp;CHAR(34)&amp;",", "")</f>
        <v/>
      </c>
      <c r="FG14" s="48" t="str">
        <f>IF(COUNTIF(BL14:BT14,"RED")=0,CHAR(34)&amp;"NO_RED"&amp;CHAR(34)&amp;",", "")</f>
        <v/>
      </c>
      <c r="FH14" s="48" t="str">
        <f>IF(COUNTIF(BL14:BS14,"GRE")=0,CHAR(34)&amp;"NO_GRE"&amp;CHAR(34)&amp;",", "")</f>
        <v>"NO_GRE",</v>
      </c>
      <c r="FI14" s="48" t="str">
        <f>IF(COUNTIF(BL14:BT14,"YEL")=0,CHAR(34)&amp;"NO_YEL"&amp;CHAR(34)&amp;",", "")</f>
        <v>"NO_YEL",</v>
      </c>
      <c r="FJ14" s="48" t="str">
        <f>IF(COUNTIF(BL14:BT14,"BLA")=0,CHAR(34)&amp;"NO_BLA"&amp;CHAR(34)&amp;",", "")</f>
        <v/>
      </c>
      <c r="FK14" s="48" t="str">
        <f>IF(AND(FH14&lt;&gt;"",FF14&lt;&gt;""),CHAR(34)&amp;"WHGRNO"&amp;CHAR(34)&amp;",","")</f>
        <v/>
      </c>
      <c r="FL14" s="48" t="str">
        <f>IF(AND(FI14&lt;&gt;"",FF14&lt;&gt;""),CHAR(34)&amp;"WHYENO"&amp;CHAR(34)&amp;",","")</f>
        <v/>
      </c>
      <c r="FM14" s="48" t="str">
        <f>IF(AND(FJ14&lt;&gt;"",FF14&lt;&gt;""),CHAR(34)&amp;"BAWHNO"&amp;CHAR(34)&amp;",","")</f>
        <v/>
      </c>
      <c r="FN14" s="48" t="str">
        <f>IF(AND(FE14&lt;&gt;"",FF14&lt;&gt;""),CHAR(34)&amp;"BLWHNO"&amp;CHAR(34)&amp;",","")</f>
        <v/>
      </c>
      <c r="FO14" s="48" t="str">
        <f>IF(AND(FE14&lt;&gt;"",FG14&lt;&gt;""),CHAR(34)&amp;"BLRENO"&amp;CHAR(34)&amp;",","")</f>
        <v/>
      </c>
      <c r="FP14" s="48" t="str">
        <f>IF(AND(FF14&lt;&gt;"",FF14&lt;&gt;""),CHAR(34)&amp;"WHRENO"&amp;CHAR(34)&amp;",","")</f>
        <v/>
      </c>
      <c r="FQ14" s="48" t="str">
        <f>IF(LEN(BF14)=3,CHAR(34)&amp;"001"&amp;BF14&amp;CHAR(34)&amp;",","")</f>
        <v>"001WHI",</v>
      </c>
      <c r="FR14" s="48" t="str">
        <f>IF(LEN(BG14)=3,CHAR(34)&amp;"002"&amp;BG14&amp;CHAR(34)&amp;",","")</f>
        <v>"002RED",</v>
      </c>
      <c r="FS14" s="48" t="str">
        <f>IF(LEN(BH14)=3,CHAR(34)&amp;"003"&amp;BH14&amp;CHAR(34)&amp;",","")</f>
        <v>"003BLA",</v>
      </c>
      <c r="FT14" s="48" t="str">
        <f>CHAR(34)&amp;"myr"&amp;BD14&amp;CHAR(34)&amp;","</f>
        <v>"myrWHI",</v>
      </c>
      <c r="FU14" s="48" t="str">
        <f>IF(AY14="y",CHAR(34)&amp;"island"&amp;CHAR(34)&amp;",","")</f>
        <v/>
      </c>
      <c r="FV14" s="48" t="str">
        <f>IF(BZ14="y",CHAR(34)&amp;"landlo"&amp;CHAR(34)&amp;",","")</f>
        <v/>
      </c>
      <c r="FW14" s="48" t="str">
        <f>IF(CA14="y",CHAR(34)&amp;"eunion"&amp;CHAR(34)&amp;",","")</f>
        <v/>
      </c>
      <c r="FX14" s="48" t="str">
        <f>SUBSTITUTE(IFERROR(SEARCH("[",A14),IFERROR(IF(AND(CA14&lt;&gt;"y",SEARCH("Europe",R14)&gt;0),CHAR(34)&amp;"noeuni"&amp;CHAR(34)&amp;",",""),"")),"1","")</f>
        <v/>
      </c>
      <c r="FY14" s="48" t="str">
        <f>IFERROR(IF(SEARCH("Arabic",CB14)&gt;0,CHAR(34)&amp;"arabic"&amp;CHAR(34)&amp;",",""),"")</f>
        <v/>
      </c>
      <c r="FZ14" s="48" t="str">
        <f>IFERROR(IF(SEARCH("English",CB14)&gt;0,CHAR(34)&amp;"englis"&amp;CHAR(34)&amp;",",""),"")</f>
        <v/>
      </c>
      <c r="GA14" s="48" t="str">
        <f>IFERROR(IF(SEARCH("French",CB14)&gt;0,CHAR(34)&amp;"french"&amp;CHAR(34)&amp;",",""),"")</f>
        <v/>
      </c>
      <c r="GB14" s="48" t="str">
        <f>IFERROR(IF(SEARCH("Spanish",CB14)&gt;0,CHAR(34)&amp;"spanis"&amp;CHAR(34)&amp;",",""),"")</f>
        <v/>
      </c>
      <c r="GC14" s="48" t="str">
        <f>IFERROR(IF(SEARCH("Portuguese",CB14)&gt;0,CHAR(34)&amp;"portug"&amp;CHAR(34)&amp;",",""),"")</f>
        <v/>
      </c>
      <c r="GD14" s="48" t="str">
        <f>IFERROR(IF(SEARCH("German",CB14)&gt;0,CHAR(34)&amp;"german"&amp;CHAR(34)&amp;",",""),"")</f>
        <v/>
      </c>
      <c r="GE14" s="48" t="str">
        <f>IFERROR(IF(SEARCH("Dutch",CB14)&gt;0,CHAR(34)&amp;"dutchs"&amp;CHAR(34)&amp;",",""),"")</f>
        <v/>
      </c>
      <c r="GF14" s="48" t="str">
        <f>IFERROR(IF(SEARCH("Historical",AU14)&gt;0,CHAR(34)&amp;"histor"&amp;CHAR(34)&amp;",",""),"")</f>
        <v>"histor",</v>
      </c>
      <c r="GG14" s="48" t="str">
        <f>IF(BU14="y",CHAR(34)&amp;"unjack"&amp;CHAR(34)&amp;",","")</f>
        <v/>
      </c>
      <c r="GH14" s="48" t="str">
        <f>IF(CD14=1,CHAR(34)&amp;"southc"&amp;CHAR(34)&amp;",","")</f>
        <v/>
      </c>
      <c r="GI14" s="48" t="str">
        <f>IF(CE14=1,CHAR(34)&amp;"hasmap"&amp;CHAR(34)&amp;",","")</f>
        <v/>
      </c>
      <c r="GJ14" s="48" t="str">
        <f>IF(CP14="y",CHAR(34)&amp;CP$1&amp;CHAR(34)&amp;",","")</f>
        <v/>
      </c>
      <c r="GK14" s="48" t="str">
        <f>IF(GJ14="",CHAR(34)&amp;"HasSta"&amp;CHAR(34)&amp;",","")</f>
        <v>"HasSta",</v>
      </c>
      <c r="GL14" s="48" t="str">
        <f>IF(CQ14="y",CHAR(34)&amp;CQ$1&amp;CHAR(34)&amp;",","")</f>
        <v/>
      </c>
      <c r="GM14" s="48" t="str">
        <f>IF(CR14="y",CHAR(34)&amp;CR$1&amp;CHAR(34)&amp;",","")</f>
        <v/>
      </c>
      <c r="GN14" s="48" t="str">
        <f>IF(CS14="y",CHAR(34)&amp;CS$1&amp;CHAR(34)&amp;",","")</f>
        <v>"3+Star",</v>
      </c>
      <c r="GP14" s="48" t="str">
        <f>CHAR(34)&amp;AU14&amp;CHAR(34)</f>
        <v>"Historical"</v>
      </c>
      <c r="GS14" s="48" t="str">
        <f>SUBSTITUTE("["&amp;_xlfn.CONCAT(CW14:GN14)&amp;"]",",]","]")</f>
        <v>["4Color","words2","words3","lets22","startR","year18","3Bands","Horizo","Vertic","Unequa","staWHI","NO_GRE","NO_YEL","001WHI","002RED","003BLA","myrWHI","histor","HasSta","3+Star"]</v>
      </c>
      <c r="GT14" s="48" t="str">
        <f>IF(BL14&lt;&gt;"",CHAR(34)&amp;"cl_"&amp;BL14&amp;CHAR(34)&amp;",","")</f>
        <v>"cl_BLA",</v>
      </c>
      <c r="GU14" s="48" t="str">
        <f>IF(BM14&lt;&gt;"",CHAR(34)&amp;"cl_"&amp;BM14&amp;CHAR(34)&amp;",","")</f>
        <v>"cl_BLU",</v>
      </c>
      <c r="GV14" s="48" t="str">
        <f>IF(BN14&lt;&gt;"",CHAR(34)&amp;"cl_"&amp;BN14&amp;CHAR(34)&amp;",","")</f>
        <v/>
      </c>
      <c r="GW14" s="48" t="str">
        <f>IF(BO14&lt;&gt;"",CHAR(34)&amp;"cl_"&amp;BO14&amp;CHAR(34)&amp;",","")</f>
        <v>"cl_RED",</v>
      </c>
      <c r="GX14" s="48" t="str">
        <f>IF(BP14&lt;&gt;"",CHAR(34)&amp;"cl_"&amp;BP14&amp;CHAR(34)&amp;",","")</f>
        <v/>
      </c>
      <c r="GY14" s="48" t="str">
        <f>IF(BQ14&lt;&gt;"",CHAR(34)&amp;"cl_"&amp;BQ14&amp;CHAR(34)&amp;",","")</f>
        <v/>
      </c>
      <c r="GZ14" s="48" t="str">
        <f>IF(BR14&lt;&gt;"",CHAR(34)&amp;"cl_"&amp;BR14&amp;CHAR(34)&amp;",","")</f>
        <v/>
      </c>
      <c r="HA14" s="48" t="str">
        <f>IF(BS14&lt;&gt;"",CHAR(34)&amp;"cl_"&amp;BS14&amp;CHAR(34)&amp;",","")</f>
        <v/>
      </c>
      <c r="HB14" s="48" t="str">
        <f>IF(BT14&lt;&gt;"",CHAR(34)&amp;"cl_"&amp;BT14&amp;CHAR(34)&amp;",","")</f>
        <v>"cl_WHI",</v>
      </c>
      <c r="HC14" s="48" t="str">
        <f>SUBSTITUTE("["&amp;_xlfn.CONCAT(GT14:HB14)&amp;"]",",]","]")</f>
        <v>["cl_BLA","cl_BLU","cl_RED","cl_WHI"]</v>
      </c>
      <c r="HE14" s="71"/>
      <c r="HF14" s="72" t="str">
        <f>"{couname:"&amp;CT14&amp;(IF(HK14&lt;&gt;"",",subtype:"&amp;CHAR(34)&amp;HK14&amp;CHAR(34),""))&amp;",year:"&amp;HJ14&amp;",region:"&amp;CU14&amp;",Colors:"&amp;HC14&amp;",Items:"&amp;GS14&amp;",Flag:"&amp;CV14&amp;",HDFlag:"&amp;CHAR(34)&amp;E14&amp;CHAR(34)&amp;",type:"&amp;GP14&amp;", describe: "&amp;HH14&amp;", isnew:"&amp;CHAR(34)&amp;F14&amp;CHAR(34)&amp;", links: "&amp;HL14&amp;"},"</f>
        <v>{couname:"[MEX] Republic of the Rio Grande (1840)",year:"1840",region:"rgn_North America",Colors:["cl_BLA","cl_BLU","cl_RED","cl_WHI"],Items:["4Color","words2","words3","lets22","startR","year18","3Bands","Horizo","Vertic","Unequa","staWHI","NO_GRE","NO_YEL","001WHI","002RED","003BLA","myrWHI","histor","HasSta","3+Star"],Flag:"https://upload.wikimedia.org/wikipedia/commons/thumb/2/20/Flag_of_the_Republic_of_the_Rio_Grande_%28historical%29.svg/640px-Flag_of_the_Republic_of_the_Rio_Grande_%28historical%29.svg.png",HDFlag:"https://upload.wikimedia.org/wikipedia/commons/thumb/2/20/Flag_of_the_Republic_of_the_Rio_Grande_%28historical%29.svg/1280px-Flag_of_the_Republic_of_the_Rio_Grande_%28historical%29.svg.png",type:"Historical", describe: "\nOne-third of the hoist is blue containing three white stars. The remaining field is divided horizontally into three bars: white on top, red in the middle, and black on the bottom.  The three stars represent the three states that seceded: Coahuila, Nuevo León, and Tamaulipas.", isnew:".", links: "https://en.wikipedia.org/wiki/Flag_of_the_Republic_of_the_Rio_Grande"},</v>
      </c>
      <c r="HG14" s="73" t="str">
        <f>"{couname:"&amp;CT14&amp;(IF(HK14&lt;&gt;"",",subtype:"&amp;CHAR(34)&amp;HK14&amp;CHAR(34),""))&amp;",year:"&amp;HJ14&amp;",region:"&amp;CU14&amp;",Colors:"&amp;HC14&amp;",Items:"&amp;GS14&amp;",Flag:"&amp;CV14&amp;",HDFlag:"&amp;CHAR(34)&amp;E14&amp;CHAR(34)&amp;",type:"&amp;GP14&amp;", describe: "&amp;HI14&amp;", links: "&amp;HL14&amp;"},"</f>
        <v>{couname:"[MEX] Republic of the Rio Grande (1840)",year:"1840",region:"rgn_North America",Colors:["cl_BLA","cl_BLU","cl_RED","cl_WHI"],Items:["4Color","words2","words3","lets22","startR","year18","3Bands","Horizo","Vertic","Unequa","staWHI","NO_GRE","NO_YEL","001WHI","002RED","003BLA","myrWHI","histor","HasSta","3+Star"],Flag:"https://upload.wikimedia.org/wikipedia/commons/thumb/2/20/Flag_of_the_Republic_of_the_Rio_Grande_%28historical%29.svg/640px-Flag_of_the_Republic_of_the_Rio_Grande_%28historical%29.svg.png",HDFlag:"https://upload.wikimedia.org/wikipedia/commons/thumb/2/20/Flag_of_the_Republic_of_the_Rio_Grande_%28historical%29.svg/1280px-Flag_of_the_Republic_of_the_Rio_Grande_%28historical%29.svg.png",type:"Historical", describe: "\nOne-third of the hoist is blue containing three white stars. The remaining field is divided horizontally into three bars: white on top, red in the middle, and black on the bottom.  The three stars represent the three states that seceded: Coahuila, Nuevo León, and Tamaulipas.", links: "https://en.wikipedia.org/wiki/Flag_of_the_Republic_of_the_Rio_Grande"},</v>
      </c>
      <c r="HH14" s="48" t="str">
        <f>IF(P14&lt;&gt;"",CHAR(34)&amp;"\n"&amp;P14&amp;CHAR(34),CHAR(34)&amp;CHAR(34))</f>
        <v>"\nOne-third of the hoist is blue containing three white stars. The remaining field is divided horizontally into three bars: white on top, red in the middle, and black on the bottom.  The three stars represent the three states that seceded: Coahuila, Nuevo León, and Tamaulipas."</v>
      </c>
      <c r="HI14" s="48" t="str">
        <f>IF(J14=0,CHAR(34)&amp;CHAR(34),HH14)</f>
        <v>"\nOne-third of the hoist is blue containing three white stars. The remaining field is divided horizontally into three bars: white on top, red in the middle, and black on the bottom.  The three stars represent the three states that seceded: Coahuila, Nuevo León, and Tamaulipas."</v>
      </c>
      <c r="HJ14" s="48" t="str">
        <f>CHAR(34)&amp;O14&amp;CHAR(34)</f>
        <v>"1840"</v>
      </c>
      <c r="HL14" s="48" t="str">
        <f>CHAR(34)&amp;I14&amp;CHAR(34)</f>
        <v>"https://en.wikipedia.org/wiki/Flag_of_the_Republic_of_the_Rio_Grande"</v>
      </c>
      <c r="HM14" s="72"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{"couname":"[MEX] Republic of the Rio Grande (1840)","year":"1840","region":"rgn_North America","Colors":["cl_BLA","cl_BLU","cl_RED","cl_WHI"],"Items":["4Color","words2","words3","lets22","startR","year18","3Bands","Horizo","Vertic","Unequa","staWHI","NO_GRE","NO_YEL","001WHI","002RED","003BLA","myrWHI","histor","HasSta","3+Star"],"Flag":"https://upload.wikimedia.org/wikipedia/commons/thumb/2/20/Flag_of_the_Republic_of_the_Rio_Grande_%28historical%29.svg/640px-Flag_of_the_Republic_of_the_Rio_Grande_%28historical%29.svg.png","HDFlag":"https://upload.wikimedia.org/wikipedia/commons/thumb/2/20/Flag_of_the_Republic_of_the_Rio_Grande_%28historical%29.svg/1280px-Flag_of_the_Republic_of_the_Rio_Grande_%28historical%29.svg.png","type":"Historical", "describe": "\nOne-third of the hoist is blue containing three white stars. The remaining field is divided horizontally into three bars: white on top, red in the middle, and black on the bottom.  The three stars represent the three states that seceded: Coahuila, Nuevo León, and Tamaulipas.", "isnew": ".", "links": "https://en.wikipedia.org/wiki/Flag_of_the_Republic_of_the_Rio_Grande"},</v>
      </c>
      <c r="HN14" s="74"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{"couname":"[MEX] Republic of the Rio Grande (1840)","year":"1840","region":"rgn_North America","Colors":["cl_BLA","cl_BLU","cl_RED","cl_WHI"],"Items":["4Color","words2","words3","lets22","startR","year18","3Bands","Horizo","Vertic","Unequa","staWHI","NO_GRE","NO_YEL","001WHI","002RED","003BLA","myrWHI","histor","HasSta","3+Star"],"Flag":"https://upload.wikimedia.org/wikipedia/commons/thumb/2/20/Flag_of_the_Republic_of_the_Rio_Grande_%28historical%29.svg/640px-Flag_of_the_Republic_of_the_Rio_Grande_%28historical%29.svg.png","HDFlag":"https://upload.wikimedia.org/wikipedia/commons/thumb/2/20/Flag_of_the_Republic_of_the_Rio_Grande_%28historical%29.svg/1280px-Flag_of_the_Republic_of_the_Rio_Grande_%28historical%29.svg.png","type":"Historical", "describe": "\nOne-third of the hoist is blue containing three white stars. The remaining field is divided horizontally into three bars: white on top, red in the middle, and black on the bottom.  The three stars represent the three states that seceded: Coahuila, Nuevo León, and Tamaulipas.", "isnew": ".", "links": "https://en.wikipedia.org/wiki/Flag_of_the_Republic_of_the_Rio_Grande"},</v>
      </c>
      <c r="HO14" s="75">
        <v>45583</v>
      </c>
      <c r="HP14" s="48" t="str" cm="1">
        <f t="array" ref="HP14">IF(_xlfn.TEXTJOIN(", ", TRUE, IF(ISNUMBER(SEARCH("BLA", BL14:BT14)), COLUMN(BL14:BT14) - COLUMN(BL14) + 1, ""))&lt;&gt;"","BLA","")</f>
        <v>BLA</v>
      </c>
      <c r="HQ14" s="48" t="str" cm="1">
        <f t="array" ref="HQ14">IF(_xlfn.TEXTJOIN(", ", TRUE, IF(ISNUMBER(SEARCH("BLU", BL14:BT14)), COLUMN(BL14:BT14) - COLUMN(BL14) + 1, ""))&lt;&gt;"","BLU","")</f>
        <v>BLU</v>
      </c>
      <c r="HR14" s="48" t="str" cm="1">
        <f t="array" ref="HR14">IF(_xlfn.TEXTJOIN(", ", TRUE, IF(ISNUMBER(SEARCH("GRE", BL14:BT14)), COLUMN(BL14:BT14) - COLUMN(BL14) + 1, ""))&lt;&gt;"","GRE","")</f>
        <v/>
      </c>
      <c r="HS14" s="48" t="str" cm="1">
        <f t="array" ref="HS14">IF(_xlfn.TEXTJOIN(", ", TRUE, IF(ISNUMBER(SEARCH("RED", BL14:BT14)), COLUMN(BL14:BT14) - COLUMN(BL14) + 1, ""))&lt;&gt;"","RED","")</f>
        <v>RED</v>
      </c>
      <c r="HT14" s="48" t="str" cm="1">
        <f t="array" ref="HT14">IF(_xlfn.TEXTJOIN(", ", TRUE, IF(ISNUMBER(SEARCH("YEL", BL14:BT14)), COLUMN(BL14:BT14) - COLUMN(BL14) + 1, ""))&lt;&gt;"","YEL","")</f>
        <v/>
      </c>
      <c r="HU14" s="48" t="str" cm="1">
        <f t="array" ref="HU14">IF(_xlfn.TEXTJOIN(", ", TRUE, IF(ISNUMBER(SEARCH("ORA", BL14:BT14)), COLUMN(BL14:BT14) - COLUMN(BL14) + 1, ""))&lt;&gt;"","ORA","")</f>
        <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c r="IB14" s="6"/>
      <c r="IC14" s="77"/>
      <c r="ID14" s="77"/>
      <c r="IE14" s="77"/>
      <c r="IF14" s="77"/>
      <c r="IG14" s="77"/>
      <c r="IH14" s="77"/>
      <c r="II14" s="77"/>
      <c r="IJ14" s="77"/>
      <c r="IK14" s="77"/>
      <c r="IL14" s="48">
        <f>SUM(IC14:IK14)</f>
        <v>0</v>
      </c>
      <c r="IM14" s="45">
        <f>COUNTIF(IC14:IK14,"&gt;0")-CG14</f>
        <v>-4</v>
      </c>
      <c r="IN14" s="78" t="str">
        <f>"http://mkweb.bcgsc.ca/color-summarizer/?url="&amp;D14&amp;"&amp;precision=low&amp;num_clusters="&amp;CG14&amp;"&amp;text=1"</f>
        <v>http://mkweb.bcgsc.ca/color-summarizer/?url=https://upload.wikimedia.org/wikipedia/commons/thumb/2/20/Flag_of_the_Republic_of_the_Rio_Grande_%28historical%29.svg/640px-Flag_of_the_Republic_of_the_Rio_Grande_%28historical%29.svg.png&amp;precision=low&amp;num_clusters=4&amp;text=1</v>
      </c>
      <c r="IO14" s="48" t="str">
        <f>IF(HP14&lt;&gt;"",CHAR(34)&amp;"black"&amp;CHAR(34),"")</f>
        <v>"black"</v>
      </c>
      <c r="IP14" s="48" t="str">
        <f>IF(HQ14&lt;&gt;"",CHAR(34)&amp;"blue"&amp;CHAR(34),"")</f>
        <v>"blue"</v>
      </c>
      <c r="IQ14" s="48" t="str">
        <f>IF(HR14&lt;&gt;"",CHAR(34)&amp;"green"&amp;CHAR(34),"")</f>
        <v/>
      </c>
      <c r="IR14" s="48" t="str">
        <f>IF(HS14&lt;&gt;"",CHAR(34)&amp;"red"&amp;CHAR(34),"")</f>
        <v>"red"</v>
      </c>
      <c r="IS14" s="48" t="str">
        <f>IF(HT14&lt;&gt;"",CHAR(34)&amp;"yellow"&amp;CHAR(34),"")</f>
        <v/>
      </c>
      <c r="IT14" s="48" t="str">
        <f>IF(HU14&lt;&gt;"",CHAR(34)&amp;"orange"&amp;CHAR(34),"")</f>
        <v/>
      </c>
      <c r="IU14" s="48" t="str">
        <f>IF(HV14&lt;&gt;"",CHAR(34)&amp;"brown"&amp;CHAR(34),"")</f>
        <v/>
      </c>
      <c r="IV14" s="48" t="str">
        <f>IF(HW14&lt;&gt;"",CHAR(34)&amp;"purple"&amp;CHAR(34),"")</f>
        <v/>
      </c>
      <c r="IW14" s="48" t="str">
        <f>IF(HX14&lt;&gt;"",CHAR(34)&amp;"white"&amp;CHAR(34),"")</f>
        <v>"white"</v>
      </c>
      <c r="IX14" s="48" t="str">
        <f>"{"&amp;CHAR(34)&amp;"url"&amp;CHAR(34)&amp;":"&amp;CHAR(34)&amp;IN14&amp;CHAR(34)&amp;","&amp;CHAR(34)&amp;"name"&amp;CHAR(34)&amp;":"&amp;CHAR(34)&amp;A14&amp;CHAR(34)&amp;"},"</f>
        <v>{"url":"http://mkweb.bcgsc.ca/color-summarizer/?url=https://upload.wikimedia.org/wikipedia/commons/thumb/2/20/Flag_of_the_Republic_of_the_Rio_Grande_%28historical%29.svg/640px-Flag_of_the_Republic_of_the_Rio_Grande_%28historical%29.svg.png&amp;precision=low&amp;num_clusters=4&amp;text=1","name":"[MEX] Republic of the Rio Grande (1840)"},</v>
      </c>
      <c r="IY14" s="48">
        <v>630</v>
      </c>
    </row>
  </sheetData>
  <autoFilter ref="A1:IY1" xr:uid="{A1051193-A95B-4CFB-A73C-F0184620C81F}">
    <sortState xmlns:xlrd2="http://schemas.microsoft.com/office/spreadsheetml/2017/richdata2" ref="A2:IY14">
      <sortCondition ref="AW1"/>
    </sortState>
  </autoFilter>
  <conditionalFormatting sqref="H1 CW1:GS1 IA1:IB1">
    <cfRule type="cellIs" dxfId="1956" priority="118" operator="greaterThan">
      <formula>0</formula>
    </cfRule>
  </conditionalFormatting>
  <conditionalFormatting sqref="H1 H15:H1048576">
    <cfRule type="cellIs" dxfId="1955" priority="84" stopIfTrue="1" operator="notEqual">
      <formula>""</formula>
    </cfRule>
  </conditionalFormatting>
  <conditionalFormatting sqref="T1:BK1">
    <cfRule type="cellIs" dxfId="1954" priority="121" operator="greaterThan">
      <formula>0</formula>
    </cfRule>
  </conditionalFormatting>
  <conditionalFormatting sqref="BV1:BW1 BV15:BW1048576">
    <cfRule type="cellIs" dxfId="1953" priority="120" operator="equal">
      <formula>"nc"</formula>
    </cfRule>
  </conditionalFormatting>
  <conditionalFormatting sqref="HF1:HG1">
    <cfRule type="cellIs" dxfId="1952" priority="122" operator="greaterThan">
      <formula>0</formula>
    </cfRule>
  </conditionalFormatting>
  <conditionalFormatting sqref="HK1">
    <cfRule type="cellIs" dxfId="1951" priority="119" operator="greaterThan">
      <formula>0</formula>
    </cfRule>
  </conditionalFormatting>
  <conditionalFormatting sqref="HP1:HX1">
    <cfRule type="cellIs" dxfId="1950" priority="96" operator="equal">
      <formula>"PIN"</formula>
    </cfRule>
    <cfRule type="cellIs" dxfId="1949" priority="97" operator="equal">
      <formula>"ORA"</formula>
    </cfRule>
    <cfRule type="cellIs" dxfId="1948" priority="98" operator="equal">
      <formula>"GRA"</formula>
    </cfRule>
    <cfRule type="cellIs" dxfId="1947" priority="99" operator="equal">
      <formula>"PUR"</formula>
    </cfRule>
    <cfRule type="cellIs" dxfId="1946" priority="100" operator="equal">
      <formula>"BRO"</formula>
    </cfRule>
    <cfRule type="cellIs" dxfId="1945" priority="101" operator="equal">
      <formula>"YEL"</formula>
    </cfRule>
    <cfRule type="cellIs" dxfId="1944" priority="102" operator="equal">
      <formula>"BLU"</formula>
    </cfRule>
    <cfRule type="cellIs" dxfId="1943" priority="103" operator="equal">
      <formula>"WHI"</formula>
    </cfRule>
    <cfRule type="cellIs" dxfId="1942" priority="104" operator="equal">
      <formula>"GRE"</formula>
    </cfRule>
    <cfRule type="cellIs" dxfId="1941" priority="105" operator="equal">
      <formula>"RED"</formula>
    </cfRule>
    <cfRule type="cellIs" dxfId="1940" priority="106" operator="equal">
      <formula>"BLA"</formula>
    </cfRule>
  </conditionalFormatting>
  <conditionalFormatting sqref="IC1:IK1">
    <cfRule type="cellIs" dxfId="1939" priority="107" operator="equal">
      <formula>"PIN"</formula>
    </cfRule>
    <cfRule type="cellIs" dxfId="1938" priority="108" operator="equal">
      <formula>"ORA"</formula>
    </cfRule>
    <cfRule type="cellIs" dxfId="1937" priority="109" operator="equal">
      <formula>"GRA"</formula>
    </cfRule>
    <cfRule type="cellIs" dxfId="1936" priority="110" operator="equal">
      <formula>"PUR"</formula>
    </cfRule>
    <cfRule type="cellIs" dxfId="1935" priority="111" operator="equal">
      <formula>"BRO"</formula>
    </cfRule>
    <cfRule type="cellIs" dxfId="1934" priority="112" operator="equal">
      <formula>"YEL"</formula>
    </cfRule>
    <cfRule type="cellIs" dxfId="1933" priority="113" operator="equal">
      <formula>"BLU"</formula>
    </cfRule>
    <cfRule type="cellIs" dxfId="1932" priority="114" operator="equal">
      <formula>"WHI"</formula>
    </cfRule>
    <cfRule type="cellIs" dxfId="1931" priority="115" operator="equal">
      <formula>"GRE"</formula>
    </cfRule>
    <cfRule type="cellIs" dxfId="1930" priority="116" operator="equal">
      <formula>"RED"</formula>
    </cfRule>
    <cfRule type="cellIs" dxfId="1929" priority="117" operator="equal">
      <formula>"BLA"</formula>
    </cfRule>
  </conditionalFormatting>
  <conditionalFormatting sqref="IO1:IW1">
    <cfRule type="cellIs" dxfId="1928" priority="85" operator="equal">
      <formula>"PIN"</formula>
    </cfRule>
    <cfRule type="cellIs" dxfId="1927" priority="86" operator="equal">
      <formula>"ORA"</formula>
    </cfRule>
    <cfRule type="cellIs" dxfId="1926" priority="87" operator="equal">
      <formula>"GRA"</formula>
    </cfRule>
    <cfRule type="cellIs" dxfId="1925" priority="88" operator="equal">
      <formula>"PUR"</formula>
    </cfRule>
    <cfRule type="cellIs" dxfId="1924" priority="89" operator="equal">
      <formula>"BRO"</formula>
    </cfRule>
    <cfRule type="cellIs" dxfId="1923" priority="90" operator="equal">
      <formula>"YEL"</formula>
    </cfRule>
    <cfRule type="cellIs" dxfId="1922" priority="91" operator="equal">
      <formula>"BLU"</formula>
    </cfRule>
    <cfRule type="cellIs" dxfId="1921" priority="92" operator="equal">
      <formula>"WHI"</formula>
    </cfRule>
    <cfRule type="cellIs" dxfId="1920" priority="93" operator="equal">
      <formula>"GRE"</formula>
    </cfRule>
    <cfRule type="cellIs" dxfId="1919" priority="94" operator="equal">
      <formula>"RED"</formula>
    </cfRule>
    <cfRule type="cellIs" dxfId="1918" priority="95" operator="equal">
      <formula>"BLA"</formula>
    </cfRule>
  </conditionalFormatting>
  <conditionalFormatting sqref="H2">
    <cfRule type="cellIs" dxfId="1917" priority="78" stopIfTrue="1" operator="notEqual">
      <formula>""</formula>
    </cfRule>
  </conditionalFormatting>
  <conditionalFormatting sqref="AZ2:BU2">
    <cfRule type="cellIs" dxfId="1916" priority="66" operator="equal">
      <formula>"PIN"</formula>
    </cfRule>
    <cfRule type="cellIs" dxfId="1915" priority="67" operator="equal">
      <formula>"ORA"</formula>
    </cfRule>
    <cfRule type="cellIs" dxfId="1914" priority="68" operator="equal">
      <formula>"GRA"</formula>
    </cfRule>
    <cfRule type="cellIs" dxfId="1913" priority="69" operator="equal">
      <formula>"PUR"</formula>
    </cfRule>
    <cfRule type="cellIs" dxfId="1912" priority="70" operator="equal">
      <formula>"BRO"</formula>
    </cfRule>
    <cfRule type="cellIs" dxfId="1911" priority="71" operator="equal">
      <formula>"YEL"</formula>
    </cfRule>
    <cfRule type="cellIs" dxfId="1910" priority="72" operator="equal">
      <formula>"BLU"</formula>
    </cfRule>
    <cfRule type="cellIs" dxfId="1909" priority="73" operator="equal">
      <formula>"WHI"</formula>
    </cfRule>
    <cfRule type="cellIs" dxfId="1908" priority="74" operator="equal">
      <formula>"GRE"</formula>
    </cfRule>
    <cfRule type="cellIs" dxfId="1907" priority="75" operator="equal">
      <formula>"RED"</formula>
    </cfRule>
    <cfRule type="cellIs" dxfId="1906" priority="76" operator="equal">
      <formula>"BLA"</formula>
    </cfRule>
  </conditionalFormatting>
  <conditionalFormatting sqref="BV2">
    <cfRule type="cellIs" dxfId="1905" priority="79" operator="equal">
      <formula>"nc"</formula>
    </cfRule>
  </conditionalFormatting>
  <conditionalFormatting sqref="BZ2:CA2 CD2:CF2">
    <cfRule type="cellIs" dxfId="1904" priority="77" operator="greaterThan">
      <formula>0</formula>
    </cfRule>
  </conditionalFormatting>
  <conditionalFormatting sqref="R2 CU2">
    <cfRule type="cellIs" dxfId="1903" priority="65" operator="greaterThan">
      <formula>0</formula>
    </cfRule>
  </conditionalFormatting>
  <conditionalFormatting sqref="T2:AS2 CH2:CS2">
    <cfRule type="cellIs" dxfId="1902" priority="49" stopIfTrue="1" operator="equal">
      <formula>"n"</formula>
    </cfRule>
    <cfRule type="cellIs" dxfId="1901" priority="50" stopIfTrue="1" operator="equal">
      <formula>"y"</formula>
    </cfRule>
    <cfRule type="cellIs" dxfId="1900" priority="51" operator="greaterThan">
      <formula>0</formula>
    </cfRule>
  </conditionalFormatting>
  <conditionalFormatting sqref="AZ2:BB2">
    <cfRule type="expression" dxfId="1899" priority="48">
      <formula>$AT2=0</formula>
    </cfRule>
  </conditionalFormatting>
  <conditionalFormatting sqref="BX2:CA2 CD2:CF2">
    <cfRule type="cellIs" dxfId="1898" priority="52" operator="equal">
      <formula>"y"</formula>
    </cfRule>
    <cfRule type="cellIs" dxfId="1897" priority="54" operator="equal">
      <formula>"PIN"</formula>
    </cfRule>
    <cfRule type="cellIs" dxfId="1896" priority="55" operator="equal">
      <formula>"ORA"</formula>
    </cfRule>
    <cfRule type="cellIs" dxfId="1895" priority="56" operator="equal">
      <formula>"GRA"</formula>
    </cfRule>
    <cfRule type="cellIs" dxfId="1894" priority="57" operator="equal">
      <formula>"PUR"</formula>
    </cfRule>
    <cfRule type="cellIs" dxfId="1893" priority="58" operator="equal">
      <formula>"BRO"</formula>
    </cfRule>
    <cfRule type="cellIs" dxfId="1892" priority="59" operator="equal">
      <formula>"YEL"</formula>
    </cfRule>
    <cfRule type="cellIs" dxfId="1891" priority="60" operator="equal">
      <formula>"BLU"</formula>
    </cfRule>
    <cfRule type="cellIs" dxfId="1890" priority="61" operator="equal">
      <formula>"WHI"</formula>
    </cfRule>
    <cfRule type="cellIs" dxfId="1889" priority="62" operator="equal">
      <formula>"GRE"</formula>
    </cfRule>
    <cfRule type="cellIs" dxfId="1888" priority="63" operator="equal">
      <formula>"RED"</formula>
    </cfRule>
    <cfRule type="cellIs" dxfId="1887" priority="64" operator="equal">
      <formula>"BLA"</formula>
    </cfRule>
  </conditionalFormatting>
  <conditionalFormatting sqref="IC2:IK2">
    <cfRule type="expression" dxfId="1886"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H14">
    <cfRule type="cellIs" dxfId="1885" priority="42" stopIfTrue="1" operator="notEqual">
      <formula>""</formula>
    </cfRule>
  </conditionalFormatting>
  <conditionalFormatting sqref="BV3:BV14">
    <cfRule type="cellIs" dxfId="1884" priority="43" operator="equal">
      <formula>"nc"</formula>
    </cfRule>
  </conditionalFormatting>
  <conditionalFormatting sqref="R3:R14 CU3:CU14">
    <cfRule type="cellIs" dxfId="1883" priority="41" operator="greaterThan">
      <formula>0</formula>
    </cfRule>
  </conditionalFormatting>
  <conditionalFormatting sqref="T3:AS14 CH3:CS14">
    <cfRule type="cellIs" dxfId="1882" priority="37" stopIfTrue="1" operator="equal">
      <formula>"n"</formula>
    </cfRule>
    <cfRule type="cellIs" dxfId="1881" priority="38" stopIfTrue="1" operator="equal">
      <formula>"y"</formula>
    </cfRule>
    <cfRule type="cellIs" dxfId="1880" priority="39" operator="greaterThan">
      <formula>0</formula>
    </cfRule>
  </conditionalFormatting>
  <conditionalFormatting sqref="AZ3:BB14">
    <cfRule type="expression" dxfId="1879" priority="24">
      <formula>$AT3=0</formula>
    </cfRule>
  </conditionalFormatting>
  <conditionalFormatting sqref="BX3:CA14 CD3:CF14 AZ3:BU14">
    <cfRule type="cellIs" dxfId="1878" priority="25" operator="equal">
      <formula>"PIN"</formula>
    </cfRule>
    <cfRule type="cellIs" dxfId="1877" priority="26" operator="equal">
      <formula>"ORA"</formula>
    </cfRule>
    <cfRule type="cellIs" dxfId="1876" priority="27" operator="equal">
      <formula>"GRA"</formula>
    </cfRule>
    <cfRule type="cellIs" dxfId="1875" priority="28" operator="equal">
      <formula>"PUR"</formula>
    </cfRule>
    <cfRule type="cellIs" dxfId="1874" priority="29" operator="equal">
      <formula>"BRO"</formula>
    </cfRule>
    <cfRule type="cellIs" dxfId="1873" priority="30" operator="equal">
      <formula>"YEL"</formula>
    </cfRule>
    <cfRule type="cellIs" dxfId="1872" priority="31" operator="equal">
      <formula>"BLU"</formula>
    </cfRule>
    <cfRule type="cellIs" dxfId="1871" priority="32" operator="equal">
      <formula>"WHI"</formula>
    </cfRule>
    <cfRule type="cellIs" dxfId="1870" priority="33" operator="equal">
      <formula>"GRE"</formula>
    </cfRule>
    <cfRule type="cellIs" dxfId="1869" priority="34" operator="equal">
      <formula>"RED"</formula>
    </cfRule>
    <cfRule type="cellIs" dxfId="1868" priority="35" operator="equal">
      <formula>"BLA"</formula>
    </cfRule>
  </conditionalFormatting>
  <conditionalFormatting sqref="BX3:CA14 CD3:CF14">
    <cfRule type="cellIs" dxfId="1867" priority="40" operator="equal">
      <formula>"y"</formula>
    </cfRule>
  </conditionalFormatting>
  <conditionalFormatting sqref="BZ3:CA14 CD3:CF14">
    <cfRule type="cellIs" dxfId="1866" priority="36" operator="greaterThan">
      <formula>0</formula>
    </cfRule>
  </conditionalFormatting>
  <conditionalFormatting sqref="IC3:IC14">
    <cfRule type="cellIs" dxfId="1865" priority="17" stopIfTrue="1" operator="greaterThan">
      <formula>0</formula>
    </cfRule>
  </conditionalFormatting>
  <conditionalFormatting sqref="ID3:ID14">
    <cfRule type="cellIs" dxfId="1864" priority="15" stopIfTrue="1" operator="greaterThan">
      <formula>0</formula>
    </cfRule>
  </conditionalFormatting>
  <conditionalFormatting sqref="II3:II14 IE3:IF14">
    <cfRule type="cellIs" dxfId="1863" priority="22" operator="greaterThan">
      <formula>0</formula>
    </cfRule>
  </conditionalFormatting>
  <conditionalFormatting sqref="II3:II14 IF3:IF14">
    <cfRule type="cellIs" dxfId="1862" priority="16" stopIfTrue="1" operator="greaterThan">
      <formula>0</formula>
    </cfRule>
  </conditionalFormatting>
  <conditionalFormatting sqref="IG3:IG14">
    <cfRule type="cellIs" dxfId="1861" priority="21" operator="greaterThan">
      <formula>0</formula>
    </cfRule>
  </conditionalFormatting>
  <conditionalFormatting sqref="IH3:II14">
    <cfRule type="cellIs" dxfId="1860" priority="20" operator="greaterThan">
      <formula>0</formula>
    </cfRule>
  </conditionalFormatting>
  <conditionalFormatting sqref="IJ3:IJ14">
    <cfRule type="cellIs" dxfId="1859" priority="19" operator="greaterThan">
      <formula>0</formula>
    </cfRule>
  </conditionalFormatting>
  <conditionalFormatting sqref="IK3:IK14">
    <cfRule type="cellIs" dxfId="1858" priority="18" operator="greaterThan">
      <formula>0</formula>
    </cfRule>
  </conditionalFormatting>
  <conditionalFormatting sqref="IF3:IF14">
    <cfRule type="cellIs" dxfId="1857" priority="14" stopIfTrue="1" operator="greaterThan">
      <formula>0</formula>
    </cfRule>
  </conditionalFormatting>
  <conditionalFormatting sqref="IC3:IK14">
    <cfRule type="expression" dxfId="1856" priority="23">
      <formula>$IL3&gt;0</formula>
    </cfRule>
  </conditionalFormatting>
  <conditionalFormatting sqref="IM3:IM14">
    <cfRule type="cellIs" dxfId="1855" priority="13" operator="equal">
      <formula>0</formula>
    </cfRule>
  </conditionalFormatting>
  <conditionalFormatting sqref="BX3:CA14 CD3:CF14">
    <cfRule type="cellIs" dxfId="1854" priority="1" operator="equal">
      <formula>"y"</formula>
    </cfRule>
    <cfRule type="cellIs" dxfId="1853" priority="2" operator="equal">
      <formula>"PIN"</formula>
    </cfRule>
    <cfRule type="cellIs" dxfId="1852" priority="3" operator="equal">
      <formula>"ORA"</formula>
    </cfRule>
    <cfRule type="cellIs" dxfId="1851" priority="4" operator="equal">
      <formula>"GRA"</formula>
    </cfRule>
    <cfRule type="cellIs" dxfId="1850" priority="5" operator="equal">
      <formula>"PUR"</formula>
    </cfRule>
    <cfRule type="cellIs" dxfId="1849" priority="6" operator="equal">
      <formula>"BRO"</formula>
    </cfRule>
    <cfRule type="cellIs" dxfId="1848" priority="7" operator="equal">
      <formula>"YEL"</formula>
    </cfRule>
    <cfRule type="cellIs" dxfId="1847" priority="8" operator="equal">
      <formula>"BLU"</formula>
    </cfRule>
    <cfRule type="cellIs" dxfId="1846" priority="9" operator="equal">
      <formula>"WHI"</formula>
    </cfRule>
    <cfRule type="cellIs" dxfId="1845" priority="10" operator="equal">
      <formula>"GRE"</formula>
    </cfRule>
    <cfRule type="cellIs" dxfId="1844" priority="11" operator="equal">
      <formula>"RED"</formula>
    </cfRule>
    <cfRule type="cellIs" dxfId="1843" priority="12" operator="equal">
      <formula>"BLA"</formula>
    </cfRule>
  </conditionalFormatting>
  <conditionalFormatting sqref="AT3:AT14">
    <cfRule type="colorScale" priority="44">
      <colorScale>
        <cfvo type="min"/>
        <cfvo type="max"/>
        <color rgb="FFFCFCFF"/>
        <color theme="8" tint="0.39997558519241921"/>
      </colorScale>
    </cfRule>
  </conditionalFormatting>
  <conditionalFormatting sqref="S3:S14">
    <cfRule type="colorScale" priority="45">
      <colorScale>
        <cfvo type="min"/>
        <cfvo type="max"/>
        <color rgb="FFFCFCFF"/>
        <color rgb="FF754BFB"/>
      </colorScale>
    </cfRule>
  </conditionalFormatting>
  <conditionalFormatting sqref="J3:J14">
    <cfRule type="colorScale" priority="46">
      <colorScale>
        <cfvo type="min"/>
        <cfvo type="percentile" val="50"/>
        <cfvo type="max"/>
        <color rgb="FFF8696B"/>
        <color rgb="FFFFEB84"/>
        <color rgb="FF63BE7B"/>
      </colorScale>
    </cfRule>
  </conditionalFormatting>
  <conditionalFormatting sqref="CG3:CG14">
    <cfRule type="colorScale" priority="47">
      <colorScale>
        <cfvo type="min"/>
        <cfvo type="max"/>
        <color rgb="FFFCFCFF"/>
        <color rgb="FF63BE7B"/>
      </colorScale>
    </cfRule>
  </conditionalFormatting>
  <hyperlinks>
    <hyperlink ref="A2" r:id="rId1" display="https://fbref.com/en/country/MEX/Mexico-Football" xr:uid="{0FD073CD-D889-4EF2-94EF-4CD3FAECDED4}"/>
    <hyperlink ref="E2" r:id="rId2" xr:uid="{32660410-A0F7-456F-BB5D-9297A09C417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4209"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4210"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4211"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80872-A163-4927-93E4-53699054EBD2}">
  <sheetPr codeName="Sheet17"/>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1400</v>
      </c>
      <c r="B2" s="40" t="e" vm="100">
        <v>#VALUE!</v>
      </c>
      <c r="C2" s="41">
        <v>1</v>
      </c>
      <c r="D2" s="42" t="s">
        <v>1401</v>
      </c>
      <c r="E2" s="43" t="s">
        <v>1402</v>
      </c>
      <c r="F2" s="44" t="s">
        <v>163</v>
      </c>
      <c r="G2" s="45">
        <f>COUNTIF($A$1:$A$8320,A2)</f>
        <v>1</v>
      </c>
      <c r="H2" s="46"/>
      <c r="I2" s="47" t="s">
        <v>1403</v>
      </c>
      <c r="J2" s="48" t="str">
        <f>""</f>
        <v/>
      </c>
      <c r="K2" s="49">
        <v>4386</v>
      </c>
      <c r="L2" s="50">
        <v>14485</v>
      </c>
      <c r="M2" s="50" t="s">
        <v>1909</v>
      </c>
      <c r="N2" s="51" t="s">
        <v>231</v>
      </c>
      <c r="O2" s="52" t="s">
        <v>1130</v>
      </c>
      <c r="P2" s="53" t="s">
        <v>1404</v>
      </c>
      <c r="Q2" s="54">
        <v>1</v>
      </c>
      <c r="R2" s="55" t="s">
        <v>231</v>
      </c>
      <c r="S2" s="56">
        <v>0</v>
      </c>
      <c r="T2" s="57" t="s">
        <v>164</v>
      </c>
      <c r="U2" s="58" t="s">
        <v>165</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165</v>
      </c>
      <c r="AJ2" s="59" t="s">
        <v>164</v>
      </c>
      <c r="AK2" s="59" t="s">
        <v>164</v>
      </c>
      <c r="AL2" s="59" t="s">
        <v>164</v>
      </c>
      <c r="AM2" s="59" t="s">
        <v>164</v>
      </c>
      <c r="AN2" s="59" t="s">
        <v>165</v>
      </c>
      <c r="AO2" s="59" t="s">
        <v>164</v>
      </c>
      <c r="AP2" s="59" t="s">
        <v>164</v>
      </c>
      <c r="AQ2" s="59" t="s">
        <v>164</v>
      </c>
      <c r="AR2" s="59" t="s">
        <v>164</v>
      </c>
      <c r="AS2" s="59" t="s">
        <v>164</v>
      </c>
      <c r="AT2" s="60">
        <v>0</v>
      </c>
      <c r="AU2" s="59"/>
      <c r="AV2" s="59" t="str">
        <f>IF(LEFT(A2,1)="[",LEFT(A2,5)&amp;AU2&amp;A2,"")</f>
        <v/>
      </c>
      <c r="AW2" s="59" t="str">
        <f>C2&amp;H2&amp;A2</f>
        <v>1Montserrat</v>
      </c>
      <c r="AX2" s="61" t="str">
        <f>_xlfn.TEXTJOIN(";",TRUE,AU2:AW2)</f>
        <v>1Montserrat</v>
      </c>
      <c r="AY2" s="61" t="s">
        <v>165</v>
      </c>
      <c r="AZ2" s="62"/>
      <c r="BA2" s="62"/>
      <c r="BB2" s="62"/>
      <c r="BC2" s="63"/>
      <c r="BD2" s="64" t="s">
        <v>152</v>
      </c>
      <c r="BE2" s="47"/>
      <c r="BF2" s="64"/>
      <c r="BG2" s="64"/>
      <c r="BH2" s="64"/>
      <c r="BI2" s="64"/>
      <c r="BJ2" s="64"/>
      <c r="BK2" s="47"/>
      <c r="BL2" s="64" t="s">
        <v>154</v>
      </c>
      <c r="BM2" s="64" t="s">
        <v>159</v>
      </c>
      <c r="BN2" s="64" t="s">
        <v>152</v>
      </c>
      <c r="BO2" s="64" t="s">
        <v>153</v>
      </c>
      <c r="BP2" s="64" t="s">
        <v>157</v>
      </c>
      <c r="BQ2" s="64" t="s">
        <v>155</v>
      </c>
      <c r="BR2" s="64" t="s">
        <v>151</v>
      </c>
      <c r="BS2" s="64"/>
      <c r="BT2" s="64"/>
      <c r="BU2" s="65" t="s">
        <v>165</v>
      </c>
      <c r="BV2" s="66" t="s">
        <v>165</v>
      </c>
      <c r="BW2" s="66" t="s">
        <v>174</v>
      </c>
      <c r="BX2" s="47"/>
      <c r="CB2" s="6" t="s">
        <v>136</v>
      </c>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"Montserrat"</v>
      </c>
      <c r="CU2" s="70" t="str">
        <f>CHAR(34)&amp;"rgn_"&amp;R2&amp;CHAR(34)</f>
        <v>"rgn_North America"</v>
      </c>
      <c r="CV2" s="48" t="str">
        <f>CHAR(34)&amp;D2&amp;CHAR(34)</f>
        <v>"https://i.ibb.co/ZBbgCMb/Montserrat-Flag.png"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"Crosse",</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"Humans",</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["5+Colo","lets10","startM","year19","smallc","NoBand","Crosse","Canton","Humans","ntWHYE","myrBLU","island","englis","unjack","NoStar"]</v>
      </c>
      <c r="GT2" s="48" t="str">
        <f>IF(BL2&lt;&gt;"",CHAR(34)&amp;"cl_"&amp;BL2&amp;CHAR(34)&amp;",","")</f>
        <v>"cl_RED",</v>
      </c>
      <c r="GU2" s="48" t="str">
        <f>IF(BM2&lt;&gt;"",CHAR(34)&amp;"cl_"&amp;BM2&amp;CHAR(34)&amp;",","")</f>
        <v>"cl_WHI",</v>
      </c>
      <c r="GV2" s="48" t="str">
        <f>IF(BN2&lt;&gt;"",CHAR(34)&amp;"cl_"&amp;BN2&amp;CHAR(34)&amp;",","")</f>
        <v>"cl_BLU",</v>
      </c>
      <c r="GW2" s="48" t="str">
        <f>IF(BO2&lt;&gt;"",CHAR(34)&amp;"cl_"&amp;BO2&amp;CHAR(34)&amp;",","")</f>
        <v>"cl_GRE",</v>
      </c>
      <c r="GX2" s="48" t="str">
        <f>IF(BP2&lt;&gt;"",CHAR(34)&amp;"cl_"&amp;BP2&amp;CHAR(34)&amp;",","")</f>
        <v>"cl_BRO",</v>
      </c>
      <c r="GY2" s="48" t="str">
        <f>IF(BQ2&lt;&gt;"",CHAR(34)&amp;"cl_"&amp;BQ2&amp;CHAR(34)&amp;",","")</f>
        <v>"cl_YEL",</v>
      </c>
      <c r="GZ2" s="48" t="str">
        <f>IF(BR2&lt;&gt;"",CHAR(34)&amp;"cl_"&amp;BR2&amp;CHAR(34)&amp;",","")</f>
        <v>"cl_BLA",</v>
      </c>
      <c r="HA2" s="48" t="str">
        <f>IF(BS2&lt;&gt;"",CHAR(34)&amp;"cl_"&amp;BS2&amp;CHAR(34)&amp;",","")</f>
        <v/>
      </c>
      <c r="HB2" s="48" t="str">
        <f>IF(BT2&lt;&gt;"",CHAR(34)&amp;"cl_"&amp;BT2&amp;CHAR(34)&amp;",","")</f>
        <v/>
      </c>
      <c r="HC2" s="48" t="str">
        <f>SUBSTITUTE("["&amp;_xlfn.CONCAT(GT2:HB2)&amp;"]",",]","]")</f>
        <v>["cl_RED","cl_WHI","cl_BLU","cl_GRE","cl_BRO","cl_YEL","cl_BLA"]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{couname:"Montserrat",year:"1960 ",region:"rgn_North America",Colors:["cl_RED","cl_WHI","cl_BLU","cl_GRE","cl_BRO","cl_YEL","cl_BLA"],Items:["5+Colo","lets10","startM","year19","smallc","NoBand","Crosse","Canton","Humans","ntWHYE","myrBLU","island","englis","unjack","NoStar"],Flag:"https://i.ibb.co/ZBbgCMb/Montserrat-Flag.png",HDFlag:"https://upload.wikimedia.org/wikipedia/commons/thumb/d/d0/Flag_of_Montserrat.svg/2560px-Flag_of_Montserrat.svg.png",type:"",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isnew:".", links: "https://en.wikipedia.org/wiki/Flag_of_Montserrat"},</v>
      </c>
      <c r="HG2" s="73" t="str">
        <f>"{couname:"&amp;CT2&amp;(IF(HK2&lt;&gt;"",",subtype:"&amp;CHAR(34)&amp;HK2&amp;CHAR(34),""))&amp;",year:"&amp;HJ2&amp;",region:"&amp;CU2&amp;",Colors:"&amp;HC2&amp;",Items:"&amp;GS2&amp;",Flag:"&amp;CV2&amp;",HDFlag:"&amp;CHAR(34)&amp;E2&amp;CHAR(34)&amp;",type:"&amp;GP2&amp;", describe: "&amp;HI2&amp;", links: "&amp;HL2&amp;"},"</f>
        <v>{couname:"Montserrat",year:"1960 ",region:"rgn_North America",Colors:["cl_RED","cl_WHI","cl_BLU","cl_GRE","cl_BRO","cl_YEL","cl_BLA"],Items:["5+Colo","lets10","startM","year19","smallc","NoBand","Crosse","Canton","Humans","ntWHYE","myrBLU","island","englis","unjack","NoStar"],Flag:"https://i.ibb.co/ZBbgCMb/Montserrat-Flag.png",HDFlag:"https://upload.wikimedia.org/wikipedia/commons/thumb/d/d0/Flag_of_Montserrat.svg/2560px-Flag_of_Montserrat.svg.png",type:"",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links: "https://en.wikipedia.org/wiki/Flag_of_Montserrat"},</v>
      </c>
      <c r="HH2" s="48" t="str">
        <f>IF(P2&lt;&gt;"",CHAR(34)&amp;"\n"&amp;P2&amp;CHAR(34),CHAR(34)&amp;CHAR(34))</f>
        <v>"\nThe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v>
      </c>
      <c r="HI2" s="48" t="str">
        <f>IF(J2=0,CHAR(34)&amp;CHAR(34),HH2)</f>
        <v>"\nThe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v>
      </c>
      <c r="HJ2" s="48" t="str">
        <f>CHAR(34)&amp;O2&amp;CHAR(34)</f>
        <v>"1960 "</v>
      </c>
      <c r="HL2" s="48" t="str">
        <f>CHAR(34)&amp;I2&amp;CHAR(34)</f>
        <v>"https://en.wikipedia.org/wiki/Flag_of_Montserrat"</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{"couname":"Montserrat","year":"1960 ","region":"rgn_North America","Colors":["cl_RED","cl_WHI","cl_BLU","cl_GRE","cl_BRO","cl_YEL","cl_BLA"],"Items":["5+Colo","lets10","startM","year19","smallc","NoBand","Crosse","Canton","Humans","ntWHYE","myrBLU","island","englis","unjack","NoStar"],"Flag":"https://i.ibb.co/ZBbgCMb/Montserrat-Flag.png","HDFlag":"https://upload.wikimedia.org/wikipedia/commons/thumb/d/d0/Flag_of_Montserrat.svg/2560px-Flag_of_Montserrat.svg.png","type":"",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"isnew": ".", "links": "https://en.wikipedia.org/wiki/Flag_of_Montserrat"},</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{"couname":"Montserrat","year":"1960 ","region":"rgn_North America","Colors":["cl_RED","cl_WHI","cl_BLU","cl_GRE","cl_BRO","cl_YEL","cl_BLA"],"Items":["5+Colo","lets10","startM","year19","smallc","NoBand","Crosse","Canton","Humans","ntWHYE","myrBLU","island","englis","unjack","NoStar"],"Flag":"https://i.ibb.co/ZBbgCMb/Montserrat-Flag.png","HDFlag":"https://upload.wikimedia.org/wikipedia/commons/thumb/d/d0/Flag_of_Montserrat.svg/2560px-Flag_of_Montserrat.svg.png","type":"",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"isnew": ".", "links": "https://en.wikipedia.org/wiki/Flag_of_Montserrat"},</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t="s">
        <v>165</v>
      </c>
      <c r="IC2" s="77"/>
      <c r="ID2" s="77"/>
      <c r="IE2" s="77"/>
      <c r="IF2" s="77"/>
      <c r="IG2" s="77"/>
      <c r="IH2" s="77"/>
      <c r="II2" s="77"/>
      <c r="IJ2" s="77"/>
      <c r="IK2" s="77"/>
      <c r="IL2" s="48">
        <f>SUM(IC2:IK2)</f>
        <v>0</v>
      </c>
      <c r="IM2" s="45">
        <f>COUNTIF(IC2:IK2,"&gt;0")-CG2</f>
        <v>-7</v>
      </c>
      <c r="IN2" s="78" t="str">
        <f>"http://mkweb.bcgsc.ca/color-summarizer/?url="&amp;D2&amp;"&amp;precision=low&amp;num_clusters="&amp;CG2&amp;"&amp;text=1"</f>
        <v>http://mkweb.bcgsc.ca/color-summarizer/?url=https://i.ibb.co/ZBbgCMb/Montserrat-Flag.png&amp;precision=low&amp;num_clusters=7&amp;text=1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{"url":"http://mkweb.bcgsc.ca/color-summarizer/?url=https://i.ibb.co/ZBbgCMb/Montserrat-Flag.png&amp;precision=low&amp;num_clusters=7&amp;text=1","name":"Montserrat"},</v>
      </c>
      <c r="IY2" s="48">
        <v>144</v>
      </c>
    </row>
    <row r="3" spans="1:259" s="48" customFormat="1" ht="38.4" customHeight="1" thickBot="1" x14ac:dyDescent="0.35">
      <c r="A3" s="87" t="s">
        <v>1405</v>
      </c>
      <c r="B3" s="40" t="e" vm="101">
        <v>#VALUE!</v>
      </c>
      <c r="C3" s="41" t="s">
        <v>197</v>
      </c>
      <c r="D3" s="42" t="s">
        <v>1406</v>
      </c>
      <c r="E3" s="43" t="s">
        <v>1407</v>
      </c>
      <c r="F3" s="44" t="s">
        <v>163</v>
      </c>
      <c r="G3" s="45">
        <f>COUNTIF($A$1:$A$8366,A3)</f>
        <v>1</v>
      </c>
      <c r="H3" s="46" t="s">
        <v>1409</v>
      </c>
      <c r="I3" s="47" t="s">
        <v>1403</v>
      </c>
      <c r="J3" s="48" t="str">
        <f>""</f>
        <v/>
      </c>
      <c r="K3" s="49"/>
      <c r="L3" s="50"/>
      <c r="M3" s="50"/>
      <c r="N3" s="51" t="s">
        <v>231</v>
      </c>
      <c r="O3" s="52" t="s">
        <v>1408</v>
      </c>
      <c r="P3" s="53" t="s">
        <v>1404</v>
      </c>
      <c r="Q3" s="54">
        <v>1</v>
      </c>
      <c r="R3" s="55" t="s">
        <v>231</v>
      </c>
      <c r="S3" s="56">
        <v>0</v>
      </c>
      <c r="T3" s="57" t="s">
        <v>164</v>
      </c>
      <c r="U3" s="58" t="s">
        <v>165</v>
      </c>
      <c r="V3" s="58" t="s">
        <v>164</v>
      </c>
      <c r="W3" s="58" t="s">
        <v>164</v>
      </c>
      <c r="X3" s="58" t="s">
        <v>165</v>
      </c>
      <c r="Y3" s="58" t="s">
        <v>164</v>
      </c>
      <c r="Z3" s="58" t="s">
        <v>164</v>
      </c>
      <c r="AA3" s="58" t="s">
        <v>164</v>
      </c>
      <c r="AB3" s="58" t="s">
        <v>164</v>
      </c>
      <c r="AC3" s="58" t="s">
        <v>164</v>
      </c>
      <c r="AD3" s="58" t="s">
        <v>164</v>
      </c>
      <c r="AE3" s="58" t="s">
        <v>164</v>
      </c>
      <c r="AF3" s="59" t="s">
        <v>164</v>
      </c>
      <c r="AG3" s="59" t="s">
        <v>164</v>
      </c>
      <c r="AH3" s="59" t="s">
        <v>164</v>
      </c>
      <c r="AI3" s="59" t="s">
        <v>165</v>
      </c>
      <c r="AJ3" s="59" t="s">
        <v>164</v>
      </c>
      <c r="AK3" s="59" t="s">
        <v>164</v>
      </c>
      <c r="AL3" s="59" t="s">
        <v>164</v>
      </c>
      <c r="AM3" s="59" t="s">
        <v>164</v>
      </c>
      <c r="AN3" s="59" t="s">
        <v>165</v>
      </c>
      <c r="AO3" s="59" t="s">
        <v>164</v>
      </c>
      <c r="AP3" s="59" t="s">
        <v>164</v>
      </c>
      <c r="AQ3" s="59" t="s">
        <v>164</v>
      </c>
      <c r="AR3" s="59" t="s">
        <v>164</v>
      </c>
      <c r="AS3" s="59" t="s">
        <v>164</v>
      </c>
      <c r="AT3" s="60">
        <v>0</v>
      </c>
      <c r="AU3" s="59" t="s">
        <v>178</v>
      </c>
      <c r="AV3" s="59" t="str">
        <f>IF(LEFT(A3,1)="[",LEFT(A3,5)&amp;AU3&amp;A3,"")</f>
        <v>[MSR]Historical[MSR] Montserrat (1909-1960)</v>
      </c>
      <c r="AW3" s="59" t="str">
        <f>C3&amp;H3&amp;A3</f>
        <v>3b[MSR] Other[MSR] Montserrat (1909-1960)</v>
      </c>
      <c r="AX3" s="61"/>
      <c r="AY3" s="61"/>
      <c r="AZ3" s="62"/>
      <c r="BA3" s="62"/>
      <c r="BB3" s="62"/>
      <c r="BC3" s="63"/>
      <c r="BD3" s="64" t="s">
        <v>152</v>
      </c>
      <c r="BE3" s="47"/>
      <c r="BF3" s="64"/>
      <c r="BG3" s="64"/>
      <c r="BH3" s="64"/>
      <c r="BI3" s="64"/>
      <c r="BJ3" s="64"/>
      <c r="BK3" s="47"/>
      <c r="BL3" s="64" t="s">
        <v>152</v>
      </c>
      <c r="BM3" s="64" t="s">
        <v>154</v>
      </c>
      <c r="BN3" s="64" t="s">
        <v>159</v>
      </c>
      <c r="BO3" s="64" t="s">
        <v>151</v>
      </c>
      <c r="BP3" s="64" t="s">
        <v>155</v>
      </c>
      <c r="BQ3" s="64" t="s">
        <v>153</v>
      </c>
      <c r="BR3" s="64" t="s">
        <v>157</v>
      </c>
      <c r="BS3" s="64"/>
      <c r="BT3" s="64"/>
      <c r="BU3" s="65" t="s">
        <v>165</v>
      </c>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"[MSR] Montserrat (1909-1960)"</v>
      </c>
      <c r="CU3" s="70" t="str">
        <f>CHAR(34)&amp;"rgn_"&amp;R3&amp;CHAR(34)</f>
        <v>"rgn_North America"</v>
      </c>
      <c r="CV3" s="48" t="str">
        <f>CHAR(34)&amp;D3&amp;CHAR(34)</f>
        <v>"https://upload.wikimedia.org/wikipedia/commons/thumb/e/e7/Flag_of_Montserrat_%281909%E2%80%931960%29.svg/640px-Flag_of_Montserrat_%281909%E2%80%931960%29.svg.png"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"lets20",</v>
      </c>
      <c r="DE3" s="48" t="str">
        <f>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
      </c>
      <c r="ED3" s="48" t="str">
        <f>IF(W3="y",CHAR(34)&amp;W$1&amp;CHAR(34)&amp;",","")</f>
        <v/>
      </c>
      <c r="EE3" s="48" t="str">
        <f>IF(X3="y",CHAR(34)&amp;X$1&amp;CHAR(34)&amp;",","")</f>
        <v>"Circle",</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"Humans",</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["5+Colo","lets20","startM","year19","NoBand","Crosse","Circle","Canton","Humans","myrBLU","histor","unjack","NoStar"]</v>
      </c>
      <c r="GT3" s="48" t="str">
        <f>IF(BL3&lt;&gt;"",CHAR(34)&amp;"cl_"&amp;BL3&amp;CHAR(34)&amp;",","")</f>
        <v>"cl_BLU",</v>
      </c>
      <c r="GU3" s="48" t="str">
        <f>IF(BM3&lt;&gt;"",CHAR(34)&amp;"cl_"&amp;BM3&amp;CHAR(34)&amp;",","")</f>
        <v>"cl_RED",</v>
      </c>
      <c r="GV3" s="48" t="str">
        <f>IF(BN3&lt;&gt;"",CHAR(34)&amp;"cl_"&amp;BN3&amp;CHAR(34)&amp;",","")</f>
        <v>"cl_WHI",</v>
      </c>
      <c r="GW3" s="48" t="str">
        <f>IF(BO3&lt;&gt;"",CHAR(34)&amp;"cl_"&amp;BO3&amp;CHAR(34)&amp;",","")</f>
        <v>"cl_BLA",</v>
      </c>
      <c r="GX3" s="48" t="str">
        <f>IF(BP3&lt;&gt;"",CHAR(34)&amp;"cl_"&amp;BP3&amp;CHAR(34)&amp;",","")</f>
        <v>"cl_YEL",</v>
      </c>
      <c r="GY3" s="48" t="str">
        <f>IF(BQ3&lt;&gt;"",CHAR(34)&amp;"cl_"&amp;BQ3&amp;CHAR(34)&amp;",","")</f>
        <v>"cl_GRE",</v>
      </c>
      <c r="GZ3" s="48" t="str">
        <f>IF(BR3&lt;&gt;"",CHAR(34)&amp;"cl_"&amp;BR3&amp;CHAR(34)&amp;",","")</f>
        <v>"cl_BRO",</v>
      </c>
      <c r="HA3" s="48" t="str">
        <f>IF(BS3&lt;&gt;"",CHAR(34)&amp;"cl_"&amp;BS3&amp;CHAR(34)&amp;",","")</f>
        <v/>
      </c>
      <c r="HB3" s="48" t="str">
        <f>IF(BT3&lt;&gt;"",CHAR(34)&amp;"cl_"&amp;BT3&amp;CHAR(34)&amp;",","")</f>
        <v/>
      </c>
      <c r="HC3" s="48" t="str">
        <f>SUBSTITUTE("["&amp;_xlfn.CONCAT(GT3:HB3)&amp;"]",",]","]")</f>
        <v>["cl_BLU","cl_RED","cl_WHI","cl_BLA","cl_YEL","cl_GRE","cl_BRO"]</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{couname:"[MSR] Montserrat (1909-1960)",year:"1909",region:"rgn_North America",Colors:["cl_BLU","cl_RED","cl_WHI","cl_BLA","cl_YEL","cl_GRE","cl_BRO"],Items:["5+Colo","lets20","startM","year19","NoBand","Crosse","Circle","Canton","Humans","myrBLU","histor","unjack","NoStar"],Flag:"https://upload.wikimedia.org/wikipedia/commons/thumb/e/e7/Flag_of_Montserrat_%281909%E2%80%931960%29.svg/640px-Flag_of_Montserrat_%281909%E2%80%931960%29.svg.png",HDFlag:"https://upload.wikimedia.org/wikipedia/commons/thumb/e/e7/Flag_of_Montserrat_%281909%E2%80%931960%29.svg/2560px-Flag_of_Montserrat_%281909%E2%80%931960%29.svg.png",type:"Historical",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isnew:".", links: "https://en.wikipedia.org/wiki/Flag_of_Montserrat"},</v>
      </c>
      <c r="HG3" s="73" t="str">
        <f>"{couname:"&amp;CT3&amp;(IF(HK3&lt;&gt;"",",subtype:"&amp;CHAR(34)&amp;HK3&amp;CHAR(34),""))&amp;",year:"&amp;HJ3&amp;",region:"&amp;CU3&amp;",Colors:"&amp;HC3&amp;",Items:"&amp;GS3&amp;",Flag:"&amp;CV3&amp;",HDFlag:"&amp;CHAR(34)&amp;E3&amp;CHAR(34)&amp;",type:"&amp;GP3&amp;", describe: "&amp;HI3&amp;", links: "&amp;HL3&amp;"},"</f>
        <v>{couname:"[MSR] Montserrat (1909-1960)",year:"1909",region:"rgn_North America",Colors:["cl_BLU","cl_RED","cl_WHI","cl_BLA","cl_YEL","cl_GRE","cl_BRO"],Items:["5+Colo","lets20","startM","year19","NoBand","Crosse","Circle","Canton","Humans","myrBLU","histor","unjack","NoStar"],Flag:"https://upload.wikimedia.org/wikipedia/commons/thumb/e/e7/Flag_of_Montserrat_%281909%E2%80%931960%29.svg/640px-Flag_of_Montserrat_%281909%E2%80%931960%29.svg.png",HDFlag:"https://upload.wikimedia.org/wikipedia/commons/thumb/e/e7/Flag_of_Montserrat_%281909%E2%80%931960%29.svg/2560px-Flag_of_Montserrat_%281909%E2%80%931960%29.svg.png",type:"Historical",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links: "https://en.wikipedia.org/wiki/Flag_of_Montserrat"},</v>
      </c>
      <c r="HH3" s="48" t="str">
        <f>IF(P3&lt;&gt;"",CHAR(34)&amp;"\n"&amp;P3&amp;CHAR(34),CHAR(34)&amp;CHAR(34))</f>
        <v>"\nThe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v>
      </c>
      <c r="HI3" s="48" t="str">
        <f>IF(J3=0,CHAR(34)&amp;CHAR(34),HH3)</f>
        <v>"\nThe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v>
      </c>
      <c r="HJ3" s="48" t="str">
        <f>CHAR(34)&amp;O3&amp;CHAR(34)</f>
        <v>"1909"</v>
      </c>
      <c r="HL3" s="48" t="str">
        <f>CHAR(34)&amp;I3&amp;CHAR(34)</f>
        <v>"https://en.wikipedia.org/wiki/Flag_of_Montserrat"</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{"couname":"[MSR] Montserrat (1909-1960)","subtype":"[MSR] Other","year":"1909","region":"rgn_North America","Colors":["cl_BLU","cl_RED","cl_WHI","cl_BLA","cl_YEL","cl_GRE","cl_BRO"],"Items":["5+Colo","lets20","startM","year19","NoBand","Crosse","Circle","Canton","Humans","myrBLU","histor","unjack","NoStar"],"Flag":"https://upload.wikimedia.org/wikipedia/commons/thumb/e/e7/Flag_of_Montserrat_%281909%E2%80%931960%29.svg/640px-Flag_of_Montserrat_%281909%E2%80%931960%29.svg.png","HDFlag":"https://upload.wikimedia.org/wikipedia/commons/thumb/e/e7/Flag_of_Montserrat_%281909%E2%80%931960%29.svg/2560px-Flag_of_Montserrat_%281909%E2%80%931960%29.svg.png","type":"Historical",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"isnew": ".", "links": "https://en.wikipedia.org/wiki/Flag_of_Montserrat"},</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{"couname":"[MSR] Montserrat (1909-1960)","subtype":"[MSR] Other","year":"1909","region":"rgn_North America","Colors":["cl_BLU","cl_RED","cl_WHI","cl_BLA","cl_YEL","cl_GRE","cl_BRO"],"Items":["5+Colo","lets20","startM","year19","NoBand","Crosse","Circle","Canton","Humans","myrBLU","histor","unjack","NoStar"],"Flag":"https://upload.wikimedia.org/wikipedia/commons/thumb/e/e7/Flag_of_Montserrat_%281909%E2%80%931960%29.svg/640px-Flag_of_Montserrat_%281909%E2%80%931960%29.svg.png","HDFlag":"https://upload.wikimedia.org/wikipedia/commons/thumb/e/e7/Flag_of_Montserrat_%281909%E2%80%931960%29.svg/2560px-Flag_of_Montserrat_%281909%E2%80%931960%29.svg.png","type":"Historical", "describe": "\nThe woman donning a green dress portrays Erin, the national personification of Ireland. The Celtic harp she is grasping is another representation of that nation. Both these symbols pay tribute to the Irish settlers who moved to Montserrat from 1632 onwards. The inaugural census conducted in the British Leeward Islands in 1678 found that 70% of the island's inhabitants who were Caucasian claimed Irish ancestry, representing the highest concentration of Irish residents in the federation. The cross alludes to the Christian heritage of the island, while the woman's hold of it signifies the Montserratians' love of Christ.", "isnew": ".", "links": "https://en.wikipedia.org/wiki/Flag_of_Montserrat"},</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http://mkweb.bcgsc.ca/color-summarizer/?url=https://upload.wikimedia.org/wikipedia/commons/thumb/e/e7/Flag_of_Montserrat_%281909%E2%80%931960%29.svg/640px-Flag_of_Montserrat_%281909%E2%80%931960%29.svg.png&amp;precision=low&amp;num_clusters=7&amp;text=1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{"url":"http://mkweb.bcgsc.ca/color-summarizer/?url=https://upload.wikimedia.org/wikipedia/commons/thumb/e/e7/Flag_of_Montserrat_%281909%E2%80%931960%29.svg/640px-Flag_of_Montserrat_%281909%E2%80%931960%29.svg.png&amp;precision=low&amp;num_clusters=7&amp;text=1","name":"[MSR] Montserrat (1909-1960)"},</v>
      </c>
      <c r="IY3" s="48">
        <v>1503</v>
      </c>
    </row>
    <row r="4" spans="1:259" ht="38.4" customHeight="1" x14ac:dyDescent="0.3">
      <c r="D4" s="83"/>
      <c r="E4" s="83"/>
      <c r="F4" s="83"/>
      <c r="G4" s="83"/>
      <c r="H4" s="83"/>
      <c r="I4" s="83"/>
    </row>
    <row r="5" spans="1:259" ht="38.4" customHeight="1" x14ac:dyDescent="0.3">
      <c r="D5" s="83"/>
      <c r="E5" s="83"/>
      <c r="F5" s="83"/>
      <c r="G5" s="83"/>
      <c r="H5" s="83"/>
      <c r="I5" s="83"/>
    </row>
    <row r="6" spans="1:259" ht="38.4" customHeight="1" x14ac:dyDescent="0.3">
      <c r="D6" s="83"/>
      <c r="E6" s="83"/>
      <c r="F6" s="83"/>
      <c r="G6" s="83"/>
      <c r="H6" s="83"/>
      <c r="I6" s="83"/>
    </row>
    <row r="7" spans="1:259" ht="38.4" customHeight="1" x14ac:dyDescent="0.3">
      <c r="D7" s="83"/>
      <c r="E7" s="83"/>
      <c r="F7" s="83"/>
      <c r="G7" s="83"/>
      <c r="H7" s="83"/>
      <c r="I7" s="83"/>
    </row>
  </sheetData>
  <autoFilter ref="A1:IY1" xr:uid="{A1051193-A95B-4CFB-A73C-F0184620C81F}">
    <sortState xmlns:xlrd2="http://schemas.microsoft.com/office/spreadsheetml/2017/richdata2" ref="A2:IY1">
      <sortCondition ref="AW1"/>
    </sortState>
  </autoFilter>
  <conditionalFormatting sqref="H1 CW1:GS1 IA1:IB1">
    <cfRule type="cellIs" dxfId="1842" priority="118" operator="greaterThan">
      <formula>0</formula>
    </cfRule>
  </conditionalFormatting>
  <conditionalFormatting sqref="H1 H8:H1048576">
    <cfRule type="cellIs" dxfId="1841" priority="84" stopIfTrue="1" operator="notEqual">
      <formula>""</formula>
    </cfRule>
  </conditionalFormatting>
  <conditionalFormatting sqref="T1:BK1">
    <cfRule type="cellIs" dxfId="1840" priority="121" operator="greaterThan">
      <formula>0</formula>
    </cfRule>
  </conditionalFormatting>
  <conditionalFormatting sqref="BV1:BW1 BV4:BW1048576">
    <cfRule type="cellIs" dxfId="1839" priority="120" operator="equal">
      <formula>"nc"</formula>
    </cfRule>
  </conditionalFormatting>
  <conditionalFormatting sqref="HF1:HG1">
    <cfRule type="cellIs" dxfId="1838" priority="122" operator="greaterThan">
      <formula>0</formula>
    </cfRule>
  </conditionalFormatting>
  <conditionalFormatting sqref="HK1">
    <cfRule type="cellIs" dxfId="1837" priority="119" operator="greaterThan">
      <formula>0</formula>
    </cfRule>
  </conditionalFormatting>
  <conditionalFormatting sqref="HP1:HX1">
    <cfRule type="cellIs" dxfId="1836" priority="96" operator="equal">
      <formula>"PIN"</formula>
    </cfRule>
    <cfRule type="cellIs" dxfId="1835" priority="97" operator="equal">
      <formula>"ORA"</formula>
    </cfRule>
    <cfRule type="cellIs" dxfId="1834" priority="98" operator="equal">
      <formula>"GRA"</formula>
    </cfRule>
    <cfRule type="cellIs" dxfId="1833" priority="99" operator="equal">
      <formula>"PUR"</formula>
    </cfRule>
    <cfRule type="cellIs" dxfId="1832" priority="100" operator="equal">
      <formula>"BRO"</formula>
    </cfRule>
    <cfRule type="cellIs" dxfId="1831" priority="101" operator="equal">
      <formula>"YEL"</formula>
    </cfRule>
    <cfRule type="cellIs" dxfId="1830" priority="102" operator="equal">
      <formula>"BLU"</formula>
    </cfRule>
    <cfRule type="cellIs" dxfId="1829" priority="103" operator="equal">
      <formula>"WHI"</formula>
    </cfRule>
    <cfRule type="cellIs" dxfId="1828" priority="104" operator="equal">
      <formula>"GRE"</formula>
    </cfRule>
    <cfRule type="cellIs" dxfId="1827" priority="105" operator="equal">
      <formula>"RED"</formula>
    </cfRule>
    <cfRule type="cellIs" dxfId="1826" priority="106" operator="equal">
      <formula>"BLA"</formula>
    </cfRule>
  </conditionalFormatting>
  <conditionalFormatting sqref="IC1:IK1">
    <cfRule type="cellIs" dxfId="1825" priority="107" operator="equal">
      <formula>"PIN"</formula>
    </cfRule>
    <cfRule type="cellIs" dxfId="1824" priority="108" operator="equal">
      <formula>"ORA"</formula>
    </cfRule>
    <cfRule type="cellIs" dxfId="1823" priority="109" operator="equal">
      <formula>"GRA"</formula>
    </cfRule>
    <cfRule type="cellIs" dxfId="1822" priority="110" operator="equal">
      <formula>"PUR"</formula>
    </cfRule>
    <cfRule type="cellIs" dxfId="1821" priority="111" operator="equal">
      <formula>"BRO"</formula>
    </cfRule>
    <cfRule type="cellIs" dxfId="1820" priority="112" operator="equal">
      <formula>"YEL"</formula>
    </cfRule>
    <cfRule type="cellIs" dxfId="1819" priority="113" operator="equal">
      <formula>"BLU"</formula>
    </cfRule>
    <cfRule type="cellIs" dxfId="1818" priority="114" operator="equal">
      <formula>"WHI"</formula>
    </cfRule>
    <cfRule type="cellIs" dxfId="1817" priority="115" operator="equal">
      <formula>"GRE"</formula>
    </cfRule>
    <cfRule type="cellIs" dxfId="1816" priority="116" operator="equal">
      <formula>"RED"</formula>
    </cfRule>
    <cfRule type="cellIs" dxfId="1815" priority="117" operator="equal">
      <formula>"BLA"</formula>
    </cfRule>
  </conditionalFormatting>
  <conditionalFormatting sqref="IO1:IW1">
    <cfRule type="cellIs" dxfId="1814" priority="85" operator="equal">
      <formula>"PIN"</formula>
    </cfRule>
    <cfRule type="cellIs" dxfId="1813" priority="86" operator="equal">
      <formula>"ORA"</formula>
    </cfRule>
    <cfRule type="cellIs" dxfId="1812" priority="87" operator="equal">
      <formula>"GRA"</formula>
    </cfRule>
    <cfRule type="cellIs" dxfId="1811" priority="88" operator="equal">
      <formula>"PUR"</formula>
    </cfRule>
    <cfRule type="cellIs" dxfId="1810" priority="89" operator="equal">
      <formula>"BRO"</formula>
    </cfRule>
    <cfRule type="cellIs" dxfId="1809" priority="90" operator="equal">
      <formula>"YEL"</formula>
    </cfRule>
    <cfRule type="cellIs" dxfId="1808" priority="91" operator="equal">
      <formula>"BLU"</formula>
    </cfRule>
    <cfRule type="cellIs" dxfId="1807" priority="92" operator="equal">
      <formula>"WHI"</formula>
    </cfRule>
    <cfRule type="cellIs" dxfId="1806" priority="93" operator="equal">
      <formula>"GRE"</formula>
    </cfRule>
    <cfRule type="cellIs" dxfId="1805" priority="94" operator="equal">
      <formula>"RED"</formula>
    </cfRule>
    <cfRule type="cellIs" dxfId="1804" priority="95" operator="equal">
      <formula>"BLA"</formula>
    </cfRule>
  </conditionalFormatting>
  <conditionalFormatting sqref="H2">
    <cfRule type="cellIs" dxfId="1803" priority="78" stopIfTrue="1" operator="notEqual">
      <formula>""</formula>
    </cfRule>
  </conditionalFormatting>
  <conditionalFormatting sqref="AZ2:BU2">
    <cfRule type="cellIs" dxfId="1802" priority="66" operator="equal">
      <formula>"PIN"</formula>
    </cfRule>
    <cfRule type="cellIs" dxfId="1801" priority="67" operator="equal">
      <formula>"ORA"</formula>
    </cfRule>
    <cfRule type="cellIs" dxfId="1800" priority="68" operator="equal">
      <formula>"GRA"</formula>
    </cfRule>
    <cfRule type="cellIs" dxfId="1799" priority="69" operator="equal">
      <formula>"PUR"</formula>
    </cfRule>
    <cfRule type="cellIs" dxfId="1798" priority="70" operator="equal">
      <formula>"BRO"</formula>
    </cfRule>
    <cfRule type="cellIs" dxfId="1797" priority="71" operator="equal">
      <formula>"YEL"</formula>
    </cfRule>
    <cfRule type="cellIs" dxfId="1796" priority="72" operator="equal">
      <formula>"BLU"</formula>
    </cfRule>
    <cfRule type="cellIs" dxfId="1795" priority="73" operator="equal">
      <formula>"WHI"</formula>
    </cfRule>
    <cfRule type="cellIs" dxfId="1794" priority="74" operator="equal">
      <formula>"GRE"</formula>
    </cfRule>
    <cfRule type="cellIs" dxfId="1793" priority="75" operator="equal">
      <formula>"RED"</formula>
    </cfRule>
    <cfRule type="cellIs" dxfId="1792" priority="76" operator="equal">
      <formula>"BLA"</formula>
    </cfRule>
  </conditionalFormatting>
  <conditionalFormatting sqref="BV2">
    <cfRule type="cellIs" dxfId="1791" priority="79" operator="equal">
      <formula>"nc"</formula>
    </cfRule>
  </conditionalFormatting>
  <conditionalFormatting sqref="BZ2:CA2 CD2:CF2">
    <cfRule type="cellIs" dxfId="1790" priority="77" operator="greaterThan">
      <formula>0</formula>
    </cfRule>
  </conditionalFormatting>
  <conditionalFormatting sqref="R2 CU2">
    <cfRule type="cellIs" dxfId="1789" priority="65" operator="greaterThan">
      <formula>0</formula>
    </cfRule>
  </conditionalFormatting>
  <conditionalFormatting sqref="T2:AS2 CH2:CS2">
    <cfRule type="cellIs" dxfId="1788" priority="49" stopIfTrue="1" operator="equal">
      <formula>"n"</formula>
    </cfRule>
    <cfRule type="cellIs" dxfId="1787" priority="50" stopIfTrue="1" operator="equal">
      <formula>"y"</formula>
    </cfRule>
    <cfRule type="cellIs" dxfId="1786" priority="51" operator="greaterThan">
      <formula>0</formula>
    </cfRule>
  </conditionalFormatting>
  <conditionalFormatting sqref="AZ2:BB2">
    <cfRule type="expression" dxfId="1785" priority="48">
      <formula>$AT2=0</formula>
    </cfRule>
  </conditionalFormatting>
  <conditionalFormatting sqref="BX2:CA2 CD2:CF2">
    <cfRule type="cellIs" dxfId="1784" priority="52" operator="equal">
      <formula>"y"</formula>
    </cfRule>
    <cfRule type="cellIs" dxfId="1783" priority="54" operator="equal">
      <formula>"PIN"</formula>
    </cfRule>
    <cfRule type="cellIs" dxfId="1782" priority="55" operator="equal">
      <formula>"ORA"</formula>
    </cfRule>
    <cfRule type="cellIs" dxfId="1781" priority="56" operator="equal">
      <formula>"GRA"</formula>
    </cfRule>
    <cfRule type="cellIs" dxfId="1780" priority="57" operator="equal">
      <formula>"PUR"</formula>
    </cfRule>
    <cfRule type="cellIs" dxfId="1779" priority="58" operator="equal">
      <formula>"BRO"</formula>
    </cfRule>
    <cfRule type="cellIs" dxfId="1778" priority="59" operator="equal">
      <formula>"YEL"</formula>
    </cfRule>
    <cfRule type="cellIs" dxfId="1777" priority="60" operator="equal">
      <formula>"BLU"</formula>
    </cfRule>
    <cfRule type="cellIs" dxfId="1776" priority="61" operator="equal">
      <formula>"WHI"</formula>
    </cfRule>
    <cfRule type="cellIs" dxfId="1775" priority="62" operator="equal">
      <formula>"GRE"</formula>
    </cfRule>
    <cfRule type="cellIs" dxfId="1774" priority="63" operator="equal">
      <formula>"RED"</formula>
    </cfRule>
    <cfRule type="cellIs" dxfId="1773" priority="64" operator="equal">
      <formula>"BLA"</formula>
    </cfRule>
  </conditionalFormatting>
  <conditionalFormatting sqref="IC2:IK2">
    <cfRule type="expression" dxfId="1772"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1771" priority="42" stopIfTrue="1" operator="notEqual">
      <formula>""</formula>
    </cfRule>
  </conditionalFormatting>
  <conditionalFormatting sqref="BV3">
    <cfRule type="cellIs" dxfId="1770" priority="43" operator="equal">
      <formula>"nc"</formula>
    </cfRule>
  </conditionalFormatting>
  <conditionalFormatting sqref="R3 CU3">
    <cfRule type="cellIs" dxfId="1769" priority="41" operator="greaterThan">
      <formula>0</formula>
    </cfRule>
  </conditionalFormatting>
  <conditionalFormatting sqref="T3:AS3 CH3:CS3">
    <cfRule type="cellIs" dxfId="1768" priority="37" stopIfTrue="1" operator="equal">
      <formula>"n"</formula>
    </cfRule>
    <cfRule type="cellIs" dxfId="1767" priority="38" stopIfTrue="1" operator="equal">
      <formula>"y"</formula>
    </cfRule>
    <cfRule type="cellIs" dxfId="1766" priority="39" operator="greaterThan">
      <formula>0</formula>
    </cfRule>
  </conditionalFormatting>
  <conditionalFormatting sqref="AZ3:BB3">
    <cfRule type="expression" dxfId="1765" priority="24">
      <formula>$AT3=0</formula>
    </cfRule>
  </conditionalFormatting>
  <conditionalFormatting sqref="BX3:CA3 CD3:CF3 AZ3:BU3">
    <cfRule type="cellIs" dxfId="1764" priority="25" operator="equal">
      <formula>"PIN"</formula>
    </cfRule>
    <cfRule type="cellIs" dxfId="1763" priority="26" operator="equal">
      <formula>"ORA"</formula>
    </cfRule>
    <cfRule type="cellIs" dxfId="1762" priority="27" operator="equal">
      <formula>"GRA"</formula>
    </cfRule>
    <cfRule type="cellIs" dxfId="1761" priority="28" operator="equal">
      <formula>"PUR"</formula>
    </cfRule>
    <cfRule type="cellIs" dxfId="1760" priority="29" operator="equal">
      <formula>"BRO"</formula>
    </cfRule>
    <cfRule type="cellIs" dxfId="1759" priority="30" operator="equal">
      <formula>"YEL"</formula>
    </cfRule>
    <cfRule type="cellIs" dxfId="1758" priority="31" operator="equal">
      <formula>"BLU"</formula>
    </cfRule>
    <cfRule type="cellIs" dxfId="1757" priority="32" operator="equal">
      <formula>"WHI"</formula>
    </cfRule>
    <cfRule type="cellIs" dxfId="1756" priority="33" operator="equal">
      <formula>"GRE"</formula>
    </cfRule>
    <cfRule type="cellIs" dxfId="1755" priority="34" operator="equal">
      <formula>"RED"</formula>
    </cfRule>
    <cfRule type="cellIs" dxfId="1754" priority="35" operator="equal">
      <formula>"BLA"</formula>
    </cfRule>
  </conditionalFormatting>
  <conditionalFormatting sqref="BX3:CA3 CD3:CF3">
    <cfRule type="cellIs" dxfId="1753" priority="40" operator="equal">
      <formula>"y"</formula>
    </cfRule>
  </conditionalFormatting>
  <conditionalFormatting sqref="BZ3:CA3 CD3:CF3">
    <cfRule type="cellIs" dxfId="1752" priority="36" operator="greaterThan">
      <formula>0</formula>
    </cfRule>
  </conditionalFormatting>
  <conditionalFormatting sqref="IC3">
    <cfRule type="cellIs" dxfId="1751" priority="17" stopIfTrue="1" operator="greaterThan">
      <formula>0</formula>
    </cfRule>
  </conditionalFormatting>
  <conditionalFormatting sqref="ID3">
    <cfRule type="cellIs" dxfId="1750" priority="15" stopIfTrue="1" operator="greaterThan">
      <formula>0</formula>
    </cfRule>
  </conditionalFormatting>
  <conditionalFormatting sqref="II3 IE3:IF3">
    <cfRule type="cellIs" dxfId="1749" priority="22" operator="greaterThan">
      <formula>0</formula>
    </cfRule>
  </conditionalFormatting>
  <conditionalFormatting sqref="II3 IF3">
    <cfRule type="cellIs" dxfId="1748" priority="16" stopIfTrue="1" operator="greaterThan">
      <formula>0</formula>
    </cfRule>
  </conditionalFormatting>
  <conditionalFormatting sqref="IG3">
    <cfRule type="cellIs" dxfId="1747" priority="21" operator="greaterThan">
      <formula>0</formula>
    </cfRule>
  </conditionalFormatting>
  <conditionalFormatting sqref="IH3:II3">
    <cfRule type="cellIs" dxfId="1746" priority="20" operator="greaterThan">
      <formula>0</formula>
    </cfRule>
  </conditionalFormatting>
  <conditionalFormatting sqref="IJ3">
    <cfRule type="cellIs" dxfId="1745" priority="19" operator="greaterThan">
      <formula>0</formula>
    </cfRule>
  </conditionalFormatting>
  <conditionalFormatting sqref="IK3">
    <cfRule type="cellIs" dxfId="1744" priority="18" operator="greaterThan">
      <formula>0</formula>
    </cfRule>
  </conditionalFormatting>
  <conditionalFormatting sqref="IF3">
    <cfRule type="cellIs" dxfId="1743" priority="14" stopIfTrue="1" operator="greaterThan">
      <formula>0</formula>
    </cfRule>
  </conditionalFormatting>
  <conditionalFormatting sqref="IC3:IK3">
    <cfRule type="expression" dxfId="1742" priority="23">
      <formula>$IL3&gt;0</formula>
    </cfRule>
  </conditionalFormatting>
  <conditionalFormatting sqref="IM3">
    <cfRule type="cellIs" dxfId="1741" priority="13" operator="equal">
      <formula>0</formula>
    </cfRule>
  </conditionalFormatting>
  <conditionalFormatting sqref="BX3:CA3 CD3:CF3">
    <cfRule type="cellIs" dxfId="1740" priority="1" operator="equal">
      <formula>"y"</formula>
    </cfRule>
    <cfRule type="cellIs" dxfId="1739" priority="2" operator="equal">
      <formula>"PIN"</formula>
    </cfRule>
    <cfRule type="cellIs" dxfId="1738" priority="3" operator="equal">
      <formula>"ORA"</formula>
    </cfRule>
    <cfRule type="cellIs" dxfId="1737" priority="4" operator="equal">
      <formula>"GRA"</formula>
    </cfRule>
    <cfRule type="cellIs" dxfId="1736" priority="5" operator="equal">
      <formula>"PUR"</formula>
    </cfRule>
    <cfRule type="cellIs" dxfId="1735" priority="6" operator="equal">
      <formula>"BRO"</formula>
    </cfRule>
    <cfRule type="cellIs" dxfId="1734" priority="7" operator="equal">
      <formula>"YEL"</formula>
    </cfRule>
    <cfRule type="cellIs" dxfId="1733" priority="8" operator="equal">
      <formula>"BLU"</formula>
    </cfRule>
    <cfRule type="cellIs" dxfId="1732" priority="9" operator="equal">
      <formula>"WHI"</formula>
    </cfRule>
    <cfRule type="cellIs" dxfId="1731" priority="10" operator="equal">
      <formula>"GRE"</formula>
    </cfRule>
    <cfRule type="cellIs" dxfId="1730" priority="11" operator="equal">
      <formula>"RED"</formula>
    </cfRule>
    <cfRule type="cellIs" dxfId="1729"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MSR/Montserrat-Football" xr:uid="{E3E5A118-89A7-4118-A546-3EE546CE06B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9329"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9330"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9331"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CF3D9-0FB3-4298-9A51-B01C46F694BC}">
  <sheetPr codeName="Sheet16"/>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1410</v>
      </c>
      <c r="B2" s="40" t="e" vm="102">
        <v>#VALUE!</v>
      </c>
      <c r="C2" s="41">
        <v>1</v>
      </c>
      <c r="D2" s="42" t="s">
        <v>1411</v>
      </c>
      <c r="E2" s="43" t="s">
        <v>1411</v>
      </c>
      <c r="F2" s="44" t="s">
        <v>163</v>
      </c>
      <c r="G2" s="45">
        <f>COUNTIF($A$1:$A$8319,A2)</f>
        <v>1</v>
      </c>
      <c r="H2" s="46"/>
      <c r="I2" s="47" t="s">
        <v>1412</v>
      </c>
      <c r="J2" s="48" t="str">
        <f>""</f>
        <v/>
      </c>
      <c r="K2" s="49">
        <v>367000</v>
      </c>
      <c r="L2" s="50">
        <v>291000</v>
      </c>
      <c r="M2" s="50" t="s">
        <v>1420</v>
      </c>
      <c r="N2" s="51" t="s">
        <v>231</v>
      </c>
      <c r="O2" s="52" t="s">
        <v>741</v>
      </c>
      <c r="P2" s="53" t="s">
        <v>1413</v>
      </c>
      <c r="Q2" s="54">
        <v>1</v>
      </c>
      <c r="R2" s="55" t="s">
        <v>231</v>
      </c>
      <c r="S2" s="56">
        <v>2</v>
      </c>
      <c r="T2" s="57" t="s">
        <v>165</v>
      </c>
      <c r="U2" s="58" t="s">
        <v>164</v>
      </c>
      <c r="V2" s="58" t="s">
        <v>165</v>
      </c>
      <c r="W2" s="58" t="s">
        <v>164</v>
      </c>
      <c r="X2" s="58" t="s">
        <v>164</v>
      </c>
      <c r="Y2" s="58" t="s">
        <v>164</v>
      </c>
      <c r="Z2" s="58" t="s">
        <v>164</v>
      </c>
      <c r="AA2" s="58" t="s">
        <v>164</v>
      </c>
      <c r="AB2" s="58" t="s">
        <v>164</v>
      </c>
      <c r="AC2" s="58" t="s">
        <v>164</v>
      </c>
      <c r="AD2" s="58" t="s">
        <v>164</v>
      </c>
      <c r="AE2" s="58" t="s">
        <v>164</v>
      </c>
      <c r="AF2" s="59" t="s">
        <v>165</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1Martinique</v>
      </c>
      <c r="AX2" s="61" t="str">
        <f>_xlfn.TEXTJOIN(";",TRUE,AU2:AW2)</f>
        <v>1Martinique</v>
      </c>
      <c r="AY2" s="61" t="s">
        <v>165</v>
      </c>
      <c r="AZ2" s="62"/>
      <c r="BA2" s="62"/>
      <c r="BB2" s="62"/>
      <c r="BC2" s="63"/>
      <c r="BD2" s="64" t="s">
        <v>168</v>
      </c>
      <c r="BE2" s="47"/>
      <c r="BF2" s="64" t="s">
        <v>153</v>
      </c>
      <c r="BG2" s="64"/>
      <c r="BH2" s="64" t="s">
        <v>151</v>
      </c>
      <c r="BI2" s="64"/>
      <c r="BJ2" s="64"/>
      <c r="BK2" s="47"/>
      <c r="BL2" s="64" t="s">
        <v>153</v>
      </c>
      <c r="BM2" s="64" t="s">
        <v>151</v>
      </c>
      <c r="BN2" s="64" t="s">
        <v>154</v>
      </c>
      <c r="BO2" s="64"/>
      <c r="BP2" s="64"/>
      <c r="BQ2" s="64"/>
      <c r="BR2" s="64"/>
      <c r="BS2" s="64"/>
      <c r="BT2" s="64"/>
      <c r="BU2" s="65"/>
      <c r="BV2" s="66" t="s">
        <v>173</v>
      </c>
      <c r="BW2" s="66">
        <v>0</v>
      </c>
      <c r="BX2" s="47"/>
      <c r="BY2" s="48" t="s">
        <v>164</v>
      </c>
      <c r="CB2" s="6" t="s">
        <v>137</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"Martinique"</v>
      </c>
      <c r="CU2" s="70" t="str">
        <f>CHAR(34)&amp;"rgn_"&amp;R2&amp;CHAR(34)</f>
        <v>"rgn_North America"</v>
      </c>
      <c r="CV2" s="48" t="str">
        <f>CHAR(34)&amp;D2&amp;CHAR(34)</f>
        <v>"https://upload.wikimedia.org/wikipedia/commons/thumb/2/27/Flag-of-Martinique.svg/2560px-Flag-of-Martinique.svg.png"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IFERROR(IF(SEARCH("tan",A2)&gt;0,CHAR(34)&amp;"withtn"&amp;CHAR(34)&amp;",",""),"")</f>
        <v/>
      </c>
      <c r="DG2" s="48" t="str">
        <f>IFERROR(IF(SEARCH("q",A2)&gt;0,CHAR(34)&amp;"with_q"&amp;CHAR(34)&amp;",",""),"")</f>
        <v>"with_q",</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"LAREED",</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"WHYENO",</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"001GRE",</v>
      </c>
      <c r="FR2" s="48" t="str">
        <f>IF(LEN(BG2)=3,CHAR(34)&amp;"002"&amp;BG2&amp;CHAR(34)&amp;",","")</f>
        <v/>
      </c>
      <c r="FS2" s="48" t="str">
        <f>IF(LEN(BH2)=3,CHAR(34)&amp;"003"&amp;BH2&amp;CHAR(34)&amp;",","")</f>
        <v>"003BLA",</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["3Color","lets10","startM","with_q","LAREED","year00","allhor","2Bands","Diagon","Horizo","Trside","NO_BLU","NO_WHI","NO_YEL","WHYENO","BLWHNO","WHRENO","001GRE","003BLA","myrEQ","island","french","NoStar"]</v>
      </c>
      <c r="GT2" s="48" t="str">
        <f>IF(BL2&lt;&gt;"",CHAR(34)&amp;"cl_"&amp;BL2&amp;CHAR(34)&amp;",","")</f>
        <v>"cl_GRE",</v>
      </c>
      <c r="GU2" s="48" t="str">
        <f>IF(BM2&lt;&gt;"",CHAR(34)&amp;"cl_"&amp;BM2&amp;CHAR(34)&amp;",","")</f>
        <v>"cl_BLA",</v>
      </c>
      <c r="GV2" s="48" t="str">
        <f>IF(BN2&lt;&gt;"",CHAR(34)&amp;"cl_"&amp;BN2&amp;CHAR(34)&amp;",","")</f>
        <v>"cl_RED",</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["cl_GRE","cl_BLA","cl_RED"]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{couname:"Martinique",year:"2023 ",region:"rgn_North America",Colors:["cl_GRE","cl_BLA","cl_RED"],Items:["3Color","lets10","startM","with_q","LAREED","year00","allhor","2Bands","Diagon","Horizo","Trside","NO_BLU","NO_WHI","NO_YEL","WHYENO","BLWHNO","WHRENO","001GRE","003BLA","myrEQ","island","french","NoStar"],Flag:"https://upload.wikimedia.org/wikipedia/commons/thumb/2/27/Flag-of-Martinique.svg/2560px-Flag-of-Martinique.svg.png",HDFlag:"https://upload.wikimedia.org/wikipedia/commons/thumb/2/27/Flag-of-Martinique.svg/2560px-Flag-of-Martinique.svg.png",type:"", describe: "\nThe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 isnew:".", links: "https://en.wikipedia.org/wiki/Flag_of_Martinique"},</v>
      </c>
      <c r="HG2" s="73" t="str">
        <f>"{couname:"&amp;CT2&amp;(IF(HK2&lt;&gt;"",",subtype:"&amp;CHAR(34)&amp;HK2&amp;CHAR(34),""))&amp;",year:"&amp;HJ2&amp;",region:"&amp;CU2&amp;",Colors:"&amp;HC2&amp;",Items:"&amp;GS2&amp;",Flag:"&amp;CV2&amp;",HDFlag:"&amp;CHAR(34)&amp;E2&amp;CHAR(34)&amp;",type:"&amp;GP2&amp;", describe: "&amp;HI2&amp;", links: "&amp;HL2&amp;"},"</f>
        <v>{couname:"Martinique",year:"2023 ",region:"rgn_North America",Colors:["cl_GRE","cl_BLA","cl_RED"],Items:["3Color","lets10","startM","with_q","LAREED","year00","allhor","2Bands","Diagon","Horizo","Trside","NO_BLU","NO_WHI","NO_YEL","WHYENO","BLWHNO","WHRENO","001GRE","003BLA","myrEQ","island","french","NoStar"],Flag:"https://upload.wikimedia.org/wikipedia/commons/thumb/2/27/Flag-of-Martinique.svg/2560px-Flag-of-Martinique.svg.png",HDFlag:"https://upload.wikimedia.org/wikipedia/commons/thumb/2/27/Flag-of-Martinique.svg/2560px-Flag-of-Martinique.svg.png",type:"", describe: "\nThe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 links: "https://en.wikipedia.org/wiki/Flag_of_Martinique"},</v>
      </c>
      <c r="HH2" s="48" t="str">
        <f>IF(P2&lt;&gt;"",CHAR(34)&amp;"\n"&amp;P2&amp;CHAR(34),CHAR(34)&amp;CHAR(34))</f>
        <v>"\nThe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v>
      </c>
      <c r="HI2" s="48" t="str">
        <f>IF(J2=0,CHAR(34)&amp;CHAR(34),HH2)</f>
        <v>"\nThe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v>
      </c>
      <c r="HJ2" s="48" t="str">
        <f>CHAR(34)&amp;O2&amp;CHAR(34)</f>
        <v>"2023 "</v>
      </c>
      <c r="HL2" s="48" t="str">
        <f>CHAR(34)&amp;I2&amp;CHAR(34)</f>
        <v>"https://en.wikipedia.org/wiki/Flag_of_Martinique"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{"couname":"Martinique","year":"2023 ","region":"rgn_North America","Colors":["cl_GRE","cl_BLA","cl_RED"],"Items":["3Color","lets10","startM","with_q","LAREED","year00","allhor","2Bands","Diagon","Horizo","Trside","NO_BLU","NO_WHI","NO_YEL","WHYENO","BLWHNO","WHRENO","001GRE","003BLA","myrEQ","island","french","NoStar"],"Flag":"https://upload.wikimedia.org/wikipedia/commons/thumb/2/27/Flag-of-Martinique.svg/2560px-Flag-of-Martinique.svg.png","HDFlag":"https://upload.wikimedia.org/wikipedia/commons/thumb/2/27/Flag-of-Martinique.svg/2560px-Flag-of-Martinique.svg.png","type":"", "describe": "\nThe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 "isnew": ".", "links": "https://en.wikipedia.org/wiki/Flag_of_Martinique"},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{"couname":"Martinique","year":"2023 ","region":"rgn_North America","Colors":["cl_GRE","cl_BLA","cl_RED"],"Items":["3Color","lets10","startM","with_q","LAREED","year00","allhor","2Bands","Diagon","Horizo","Trside","NO_BLU","NO_WHI","NO_YEL","WHYENO","BLWHNO","WHRENO","001GRE","003BLA","myrEQ","island","french","NoStar"],"Flag":"https://upload.wikimedia.org/wikipedia/commons/thumb/2/27/Flag-of-Martinique.svg/2560px-Flag-of-Martinique.svg.png","HDFlag":"https://upload.wikimedia.org/wikipedia/commons/thumb/2/27/Flag-of-Martinique.svg/2560px-Flag-of-Martinique.svg.png","type":"", "describe": "\nThe rouge-vert-noir (red-green-black) flag, or nationalist flag is the preferred symbol of Martiniquais independence activists. It was designed by Guy Cabort-Masson and Alex Ferdinand in 1968 and secretly transferred to Martinique in 1971. The colours of this flag are also found on the Pan-African diaspora flag", "isnew": ".", "links": "https://en.wikipedia.org/wiki/Flag_of_Martinique"},</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http://mkweb.bcgsc.ca/color-summarizer/?url=https://upload.wikimedia.org/wikipedia/commons/thumb/2/27/Flag-of-Martinique.svg/2560px-Flag-of-Martinique.svg.png&amp;precision=low&amp;num_clusters=3&amp;text=1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{"url":"http://mkweb.bcgsc.ca/color-summarizer/?url=https://upload.wikimedia.org/wikipedia/commons/thumb/2/27/Flag-of-Martinique.svg/2560px-Flag-of-Martinique.svg.png&amp;precision=low&amp;num_clusters=3&amp;text=1","name":"Martinique"},</v>
      </c>
      <c r="IY2" s="48">
        <v>134</v>
      </c>
    </row>
    <row r="3" spans="1:259" s="48" customFormat="1" ht="38.4" customHeight="1" thickBot="1" x14ac:dyDescent="0.35">
      <c r="A3" s="87" t="s">
        <v>1414</v>
      </c>
      <c r="B3" s="40" t="e" vm="103">
        <v>#VALUE!</v>
      </c>
      <c r="C3" s="41" t="s">
        <v>197</v>
      </c>
      <c r="D3" s="42" t="s">
        <v>1415</v>
      </c>
      <c r="E3" s="43" t="s">
        <v>1416</v>
      </c>
      <c r="F3" s="44" t="s">
        <v>163</v>
      </c>
      <c r="G3" s="45">
        <f>COUNTIF($A$1:$A$8365,A3)</f>
        <v>1</v>
      </c>
      <c r="H3" s="46" t="s">
        <v>1419</v>
      </c>
      <c r="I3" s="47" t="s">
        <v>1417</v>
      </c>
      <c r="J3" s="48" t="str">
        <f>""</f>
        <v/>
      </c>
      <c r="K3" s="49"/>
      <c r="L3" s="50"/>
      <c r="M3" s="50"/>
      <c r="N3" s="51" t="s">
        <v>231</v>
      </c>
      <c r="O3" s="52">
        <v>1996</v>
      </c>
      <c r="P3" s="53" t="s">
        <v>1418</v>
      </c>
      <c r="Q3" s="54">
        <v>2</v>
      </c>
      <c r="R3" s="55" t="s">
        <v>231</v>
      </c>
      <c r="S3" s="56">
        <v>2</v>
      </c>
      <c r="T3" s="57" t="s">
        <v>164</v>
      </c>
      <c r="U3" s="58" t="s">
        <v>165</v>
      </c>
      <c r="V3" s="58" t="s">
        <v>165</v>
      </c>
      <c r="W3" s="58" t="s">
        <v>165</v>
      </c>
      <c r="X3" s="58" t="s">
        <v>164</v>
      </c>
      <c r="Y3" s="58" t="s">
        <v>165</v>
      </c>
      <c r="Z3" s="58" t="s">
        <v>164</v>
      </c>
      <c r="AA3" s="58" t="s">
        <v>164</v>
      </c>
      <c r="AB3" s="58" t="s">
        <v>164</v>
      </c>
      <c r="AC3" s="58" t="s">
        <v>164</v>
      </c>
      <c r="AD3" s="58" t="s">
        <v>164</v>
      </c>
      <c r="AE3" s="58" t="s">
        <v>164</v>
      </c>
      <c r="AF3" s="59" t="s">
        <v>164</v>
      </c>
      <c r="AG3" s="59" t="s">
        <v>165</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0</v>
      </c>
      <c r="AU3" s="59" t="s">
        <v>178</v>
      </c>
      <c r="AV3" s="59" t="str">
        <f>IF(LEFT(A3,1)="[",LEFT(A3,5)&amp;AU3&amp;A3,"")</f>
        <v>[MTQ]Historical[MTQ] Snake Flag</v>
      </c>
      <c r="AW3" s="59" t="str">
        <f>C3&amp;H3&amp;A3</f>
        <v>3b[MTQ] Other[MTQ] Snake Flag</v>
      </c>
      <c r="AX3" s="61"/>
      <c r="AY3" s="61"/>
      <c r="AZ3" s="62" t="s">
        <v>167</v>
      </c>
      <c r="BA3" s="62" t="s">
        <v>167</v>
      </c>
      <c r="BB3" s="62"/>
      <c r="BC3" s="63"/>
      <c r="BD3" s="64" t="s">
        <v>152</v>
      </c>
      <c r="BE3" s="47"/>
      <c r="BF3" s="64" t="s">
        <v>167</v>
      </c>
      <c r="BG3" s="64" t="s">
        <v>167</v>
      </c>
      <c r="BH3" s="64" t="s">
        <v>167</v>
      </c>
      <c r="BI3" s="64"/>
      <c r="BJ3" s="64"/>
      <c r="BK3" s="47"/>
      <c r="BL3" s="64" t="s">
        <v>167</v>
      </c>
      <c r="BM3" s="64" t="s">
        <v>152</v>
      </c>
      <c r="BN3" s="64" t="s">
        <v>167</v>
      </c>
      <c r="BO3" s="64" t="s">
        <v>167</v>
      </c>
      <c r="BP3" s="64" t="s">
        <v>167</v>
      </c>
      <c r="BQ3" s="64" t="s">
        <v>167</v>
      </c>
      <c r="BR3" s="64" t="s">
        <v>167</v>
      </c>
      <c r="BS3" s="64" t="s">
        <v>167</v>
      </c>
      <c r="BT3" s="64" t="s">
        <v>159</v>
      </c>
      <c r="BU3" s="65"/>
      <c r="BV3" s="66"/>
      <c r="BW3" s="66">
        <v>0</v>
      </c>
      <c r="BX3" s="47"/>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"[MTQ] Snake Flag"</v>
      </c>
      <c r="CU3" s="70" t="str">
        <f>CHAR(34)&amp;"rgn_"&amp;R3&amp;CHAR(34)</f>
        <v>"rgn_North America"</v>
      </c>
      <c r="CV3" s="48" t="str">
        <f>CHAR(34)&amp;D3&amp;CHAR(34)</f>
        <v>"https://upload.wikimedia.org/wikipedia/commons/thumb/6/64/Snake_Flag_of_Martinique.svg/640px-Snake_Flag_of_Martinique.svg.png"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"startS",</v>
      </c>
      <c r="DF3" s="48" t="str">
        <f>IFERROR(IF(SEARCH("tan",A3)&gt;0,CHAR(34)&amp;"withtn"&amp;CHAR(34)&amp;",",""),"")</f>
        <v/>
      </c>
      <c r="DG3" s="48" t="str">
        <f>IFERROR(IF(SEARCH("q",A3)&gt;0,CHAR(34)&amp;"with_q"&amp;CHAR(34)&amp;",",""),"")</f>
        <v>"with_q",</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"BLUWHI",</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["2Color","words2","lets09","startS","with_q","BLUWHI","year19","2Bands","Crosse","Horizo","Vertic","Animal","Unequa","Center","NO_RED","NO_GRE","NO_YEL","NO_BLA","myrBLU","histor","NoStar"]</v>
      </c>
      <c r="GT3" s="48" t="str">
        <f>IF(BL3&lt;&gt;"",CHAR(34)&amp;"cl_"&amp;BL3&amp;CHAR(34)&amp;",","")</f>
        <v/>
      </c>
      <c r="GU3" s="48" t="str">
        <f>IF(BM3&lt;&gt;"",CHAR(34)&amp;"cl_"&amp;BM3&amp;CHAR(34)&amp;",","")</f>
        <v>"cl_BLU",</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["cl_BLU","cl_WHI"]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{couname:"[MTQ] Snake Flag",year:"1996",region:"rgn_North America",Colors:["cl_BLU","cl_WHI"],Items:["2Color","words2","lets09","startS","with_q","BLUWHI","year19","2Bands","Crosse","Horizo","Vertic","Animal","Unequa","Center","NO_RED","NO_GRE","NO_YEL","NO_BLA","myrBLU","histor","NoStar"],Flag:"https://upload.wikimedia.org/wikipedia/commons/thumb/6/64/Snake_Flag_of_Martinique.svg/640px-Snake_Flag_of_Martinique.svg.png",HDFlag:"https://en.wikipedia.org/wiki/Flag_of_Martinique#/media/File:Snake_Flag_of_Martinique.svg",type:"Historical", describe: "\nThe snake flag features a white cross on a blue field with a white fer-de-lance viper, a snake species endemic to the island, in each corner.", isnew:".", links: "https://en.wikipedia.org/wiki/Flag_of_Martinique#"},</v>
      </c>
      <c r="HG3" s="73" t="str">
        <f>"{couname:"&amp;CT3&amp;(IF(HK3&lt;&gt;"",",subtype:"&amp;CHAR(34)&amp;HK3&amp;CHAR(34),""))&amp;",year:"&amp;HJ3&amp;",region:"&amp;CU3&amp;",Colors:"&amp;HC3&amp;",Items:"&amp;GS3&amp;",Flag:"&amp;CV3&amp;",HDFlag:"&amp;CHAR(34)&amp;E3&amp;CHAR(34)&amp;",type:"&amp;GP3&amp;", describe: "&amp;HI3&amp;", links: "&amp;HL3&amp;"},"</f>
        <v>{couname:"[MTQ] Snake Flag",year:"1996",region:"rgn_North America",Colors:["cl_BLU","cl_WHI"],Items:["2Color","words2","lets09","startS","with_q","BLUWHI","year19","2Bands","Crosse","Horizo","Vertic","Animal","Unequa","Center","NO_RED","NO_GRE","NO_YEL","NO_BLA","myrBLU","histor","NoStar"],Flag:"https://upload.wikimedia.org/wikipedia/commons/thumb/6/64/Snake_Flag_of_Martinique.svg/640px-Snake_Flag_of_Martinique.svg.png",HDFlag:"https://en.wikipedia.org/wiki/Flag_of_Martinique#/media/File:Snake_Flag_of_Martinique.svg",type:"Historical", describe: "\nThe snake flag features a white cross on a blue field with a white fer-de-lance viper, a snake species endemic to the island, in each corner.", links: "https://en.wikipedia.org/wiki/Flag_of_Martinique#"},</v>
      </c>
      <c r="HH3" s="48" t="str">
        <f>IF(P3&lt;&gt;"",CHAR(34)&amp;"\n"&amp;P3&amp;CHAR(34),CHAR(34)&amp;CHAR(34))</f>
        <v>"\nThe snake flag features a white cross on a blue field with a white fer-de-lance viper, a snake species endemic to the island, in each corner."</v>
      </c>
      <c r="HI3" s="48" t="str">
        <f>IF(J3=0,CHAR(34)&amp;CHAR(34),HH3)</f>
        <v>"\nThe snake flag features a white cross on a blue field with a white fer-de-lance viper, a snake species endemic to the island, in each corner."</v>
      </c>
      <c r="HJ3" s="48" t="str">
        <f>CHAR(34)&amp;O3&amp;CHAR(34)</f>
        <v>"1996"</v>
      </c>
      <c r="HL3" s="48" t="str">
        <f>CHAR(34)&amp;I3&amp;CHAR(34)</f>
        <v>"https://en.wikipedia.org/wiki/Flag_of_Martinique#"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{"couname":"[MTQ] Snake Flag","subtype":"[MTQ] Other","year":"1996","region":"rgn_North America","Colors":["cl_BLU","cl_WHI"],"Items":["2Color","words2","lets09","startS","with_q","BLUWHI","year19","2Bands","Crosse","Horizo","Vertic","Animal","Unequa","Center","NO_RED","NO_GRE","NO_YEL","NO_BLA","myrBLU","histor","NoStar"],"Flag":"https://upload.wikimedia.org/wikipedia/commons/thumb/6/64/Snake_Flag_of_Martinique.svg/640px-Snake_Flag_of_Martinique.svg.png","HDFlag":"https://en.wikipedia.org/wiki/Flag_of_Martinique#/media/File:Snake_Flag_of_Martinique.svg","type":"Historical", "describe": "\nThe snake flag features a white cross on a blue field with a white fer-de-lance viper, a snake species endemic to the island, in each corner.", "isnew": ".", "links": "https://en.wikipedia.org/wiki/Flag_of_Martinique#"},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{"couname":"[MTQ] Snake Flag","subtype":"[MTQ] Other","year":"1996","region":"rgn_North America","Colors":["cl_BLU","cl_WHI"],"Items":["2Color","words2","lets09","startS","with_q","BLUWHI","year19","2Bands","Crosse","Horizo","Vertic","Animal","Unequa","Center","NO_RED","NO_GRE","NO_YEL","NO_BLA","myrBLU","histor","NoStar"],"Flag":"https://upload.wikimedia.org/wikipedia/commons/thumb/6/64/Snake_Flag_of_Martinique.svg/640px-Snake_Flag_of_Martinique.svg.png","HDFlag":"https://en.wikipedia.org/wiki/Flag_of_Martinique#/media/File:Snake_Flag_of_Martinique.svg","type":"Historical", "describe": "\nThe snake flag features a white cross on a blue field with a white fer-de-lance viper, a snake species endemic to the island, in each corner.", "isnew": ".", "links": "https://en.wikipedia.org/wiki/Flag_of_Martinique#"},</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-2</v>
      </c>
      <c r="IN3" s="78" t="str">
        <f>"http://mkweb.bcgsc.ca/color-summarizer/?url="&amp;D3&amp;"&amp;precision=low&amp;num_clusters="&amp;CG3&amp;"&amp;text=1"</f>
        <v>http://mkweb.bcgsc.ca/color-summarizer/?url=https://upload.wikimedia.org/wikipedia/commons/thumb/6/64/Snake_Flag_of_Martinique.svg/640px-Snake_Flag_of_Martinique.svg.png&amp;precision=low&amp;num_clusters=2&amp;text=1</v>
      </c>
      <c r="IO3" s="48" t="str">
        <f>IF(HP3&lt;&gt;"",CHAR(34)&amp;"black"&amp;CHAR(34),"")</f>
        <v/>
      </c>
      <c r="IP3" s="48" t="str">
        <f>IF(HQ3&lt;&gt;"",CHAR(34)&amp;"blue"&amp;CHAR(34),"")</f>
        <v>"blue"</v>
      </c>
      <c r="IQ3" s="48" t="str">
        <f>IF(HR3&lt;&gt;"",CHAR(34)&amp;"green"&amp;CHAR(34),"")</f>
        <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{"url":"http://mkweb.bcgsc.ca/color-summarizer/?url=https://upload.wikimedia.org/wikipedia/commons/thumb/6/64/Snake_Flag_of_Martinique.svg/640px-Snake_Flag_of_Martinique.svg.png&amp;precision=low&amp;num_clusters=2&amp;text=1","name":"[MTQ] Snake Flag"},</v>
      </c>
      <c r="IY3" s="48">
        <v>1352</v>
      </c>
    </row>
  </sheetData>
  <autoFilter ref="A1:IY1" xr:uid="{A1051193-A95B-4CFB-A73C-F0184620C81F}">
    <sortState xmlns:xlrd2="http://schemas.microsoft.com/office/spreadsheetml/2017/richdata2" ref="A2:IY1">
      <sortCondition ref="AW1"/>
    </sortState>
  </autoFilter>
  <conditionalFormatting sqref="H1 CW1:GS1 IA1:IB1">
    <cfRule type="cellIs" dxfId="1728" priority="118" operator="greaterThan">
      <formula>0</formula>
    </cfRule>
  </conditionalFormatting>
  <conditionalFormatting sqref="H1 H4:H1048576">
    <cfRule type="cellIs" dxfId="1727" priority="84" stopIfTrue="1" operator="notEqual">
      <formula>""</formula>
    </cfRule>
  </conditionalFormatting>
  <conditionalFormatting sqref="T1:BK1">
    <cfRule type="cellIs" dxfId="1726" priority="121" operator="greaterThan">
      <formula>0</formula>
    </cfRule>
  </conditionalFormatting>
  <conditionalFormatting sqref="BV1:BW1 BV4:BW1048576">
    <cfRule type="cellIs" dxfId="1725" priority="120" operator="equal">
      <formula>"nc"</formula>
    </cfRule>
  </conditionalFormatting>
  <conditionalFormatting sqref="HF1:HG1">
    <cfRule type="cellIs" dxfId="1724" priority="122" operator="greaterThan">
      <formula>0</formula>
    </cfRule>
  </conditionalFormatting>
  <conditionalFormatting sqref="HK1">
    <cfRule type="cellIs" dxfId="1723" priority="119" operator="greaterThan">
      <formula>0</formula>
    </cfRule>
  </conditionalFormatting>
  <conditionalFormatting sqref="HP1:HX1">
    <cfRule type="cellIs" dxfId="1722" priority="96" operator="equal">
      <formula>"PIN"</formula>
    </cfRule>
    <cfRule type="cellIs" dxfId="1721" priority="97" operator="equal">
      <formula>"ORA"</formula>
    </cfRule>
    <cfRule type="cellIs" dxfId="1720" priority="98" operator="equal">
      <formula>"GRA"</formula>
    </cfRule>
    <cfRule type="cellIs" dxfId="1719" priority="99" operator="equal">
      <formula>"PUR"</formula>
    </cfRule>
    <cfRule type="cellIs" dxfId="1718" priority="100" operator="equal">
      <formula>"BRO"</formula>
    </cfRule>
    <cfRule type="cellIs" dxfId="1717" priority="101" operator="equal">
      <formula>"YEL"</formula>
    </cfRule>
    <cfRule type="cellIs" dxfId="1716" priority="102" operator="equal">
      <formula>"BLU"</formula>
    </cfRule>
    <cfRule type="cellIs" dxfId="1715" priority="103" operator="equal">
      <formula>"WHI"</formula>
    </cfRule>
    <cfRule type="cellIs" dxfId="1714" priority="104" operator="equal">
      <formula>"GRE"</formula>
    </cfRule>
    <cfRule type="cellIs" dxfId="1713" priority="105" operator="equal">
      <formula>"RED"</formula>
    </cfRule>
    <cfRule type="cellIs" dxfId="1712" priority="106" operator="equal">
      <formula>"BLA"</formula>
    </cfRule>
  </conditionalFormatting>
  <conditionalFormatting sqref="IC1:IK1">
    <cfRule type="cellIs" dxfId="1711" priority="107" operator="equal">
      <formula>"PIN"</formula>
    </cfRule>
    <cfRule type="cellIs" dxfId="1710" priority="108" operator="equal">
      <formula>"ORA"</formula>
    </cfRule>
    <cfRule type="cellIs" dxfId="1709" priority="109" operator="equal">
      <formula>"GRA"</formula>
    </cfRule>
    <cfRule type="cellIs" dxfId="1708" priority="110" operator="equal">
      <formula>"PUR"</formula>
    </cfRule>
    <cfRule type="cellIs" dxfId="1707" priority="111" operator="equal">
      <formula>"BRO"</formula>
    </cfRule>
    <cfRule type="cellIs" dxfId="1706" priority="112" operator="equal">
      <formula>"YEL"</formula>
    </cfRule>
    <cfRule type="cellIs" dxfId="1705" priority="113" operator="equal">
      <formula>"BLU"</formula>
    </cfRule>
    <cfRule type="cellIs" dxfId="1704" priority="114" operator="equal">
      <formula>"WHI"</formula>
    </cfRule>
    <cfRule type="cellIs" dxfId="1703" priority="115" operator="equal">
      <formula>"GRE"</formula>
    </cfRule>
    <cfRule type="cellIs" dxfId="1702" priority="116" operator="equal">
      <formula>"RED"</formula>
    </cfRule>
    <cfRule type="cellIs" dxfId="1701" priority="117" operator="equal">
      <formula>"BLA"</formula>
    </cfRule>
  </conditionalFormatting>
  <conditionalFormatting sqref="IO1:IW1">
    <cfRule type="cellIs" dxfId="1700" priority="85" operator="equal">
      <formula>"PIN"</formula>
    </cfRule>
    <cfRule type="cellIs" dxfId="1699" priority="86" operator="equal">
      <formula>"ORA"</formula>
    </cfRule>
    <cfRule type="cellIs" dxfId="1698" priority="87" operator="equal">
      <formula>"GRA"</formula>
    </cfRule>
    <cfRule type="cellIs" dxfId="1697" priority="88" operator="equal">
      <formula>"PUR"</formula>
    </cfRule>
    <cfRule type="cellIs" dxfId="1696" priority="89" operator="equal">
      <formula>"BRO"</formula>
    </cfRule>
    <cfRule type="cellIs" dxfId="1695" priority="90" operator="equal">
      <formula>"YEL"</formula>
    </cfRule>
    <cfRule type="cellIs" dxfId="1694" priority="91" operator="equal">
      <formula>"BLU"</formula>
    </cfRule>
    <cfRule type="cellIs" dxfId="1693" priority="92" operator="equal">
      <formula>"WHI"</formula>
    </cfRule>
    <cfRule type="cellIs" dxfId="1692" priority="93" operator="equal">
      <formula>"GRE"</formula>
    </cfRule>
    <cfRule type="cellIs" dxfId="1691" priority="94" operator="equal">
      <formula>"RED"</formula>
    </cfRule>
    <cfRule type="cellIs" dxfId="1690" priority="95" operator="equal">
      <formula>"BLA"</formula>
    </cfRule>
  </conditionalFormatting>
  <conditionalFormatting sqref="H2">
    <cfRule type="cellIs" dxfId="1689" priority="78" stopIfTrue="1" operator="notEqual">
      <formula>""</formula>
    </cfRule>
  </conditionalFormatting>
  <conditionalFormatting sqref="AZ2:BU2">
    <cfRule type="cellIs" dxfId="1688" priority="66" operator="equal">
      <formula>"PIN"</formula>
    </cfRule>
    <cfRule type="cellIs" dxfId="1687" priority="67" operator="equal">
      <formula>"ORA"</formula>
    </cfRule>
    <cfRule type="cellIs" dxfId="1686" priority="68" operator="equal">
      <formula>"GRA"</formula>
    </cfRule>
    <cfRule type="cellIs" dxfId="1685" priority="69" operator="equal">
      <formula>"PUR"</formula>
    </cfRule>
    <cfRule type="cellIs" dxfId="1684" priority="70" operator="equal">
      <formula>"BRO"</formula>
    </cfRule>
    <cfRule type="cellIs" dxfId="1683" priority="71" operator="equal">
      <formula>"YEL"</formula>
    </cfRule>
    <cfRule type="cellIs" dxfId="1682" priority="72" operator="equal">
      <formula>"BLU"</formula>
    </cfRule>
    <cfRule type="cellIs" dxfId="1681" priority="73" operator="equal">
      <formula>"WHI"</formula>
    </cfRule>
    <cfRule type="cellIs" dxfId="1680" priority="74" operator="equal">
      <formula>"GRE"</formula>
    </cfRule>
    <cfRule type="cellIs" dxfId="1679" priority="75" operator="equal">
      <formula>"RED"</formula>
    </cfRule>
    <cfRule type="cellIs" dxfId="1678" priority="76" operator="equal">
      <formula>"BLA"</formula>
    </cfRule>
  </conditionalFormatting>
  <conditionalFormatting sqref="BV2">
    <cfRule type="cellIs" dxfId="1677" priority="79" operator="equal">
      <formula>"nc"</formula>
    </cfRule>
  </conditionalFormatting>
  <conditionalFormatting sqref="BZ2:CA2 CD2:CF2">
    <cfRule type="cellIs" dxfId="1676" priority="77" operator="greaterThan">
      <formula>0</formula>
    </cfRule>
  </conditionalFormatting>
  <conditionalFormatting sqref="R2 CU2">
    <cfRule type="cellIs" dxfId="1675" priority="65" operator="greaterThan">
      <formula>0</formula>
    </cfRule>
  </conditionalFormatting>
  <conditionalFormatting sqref="T2:AS2 CH2:CS2">
    <cfRule type="cellIs" dxfId="1674" priority="49" stopIfTrue="1" operator="equal">
      <formula>"n"</formula>
    </cfRule>
    <cfRule type="cellIs" dxfId="1673" priority="50" stopIfTrue="1" operator="equal">
      <formula>"y"</formula>
    </cfRule>
    <cfRule type="cellIs" dxfId="1672" priority="51" operator="greaterThan">
      <formula>0</formula>
    </cfRule>
  </conditionalFormatting>
  <conditionalFormatting sqref="AZ2:BB2">
    <cfRule type="expression" dxfId="1671" priority="48">
      <formula>$AT2=0</formula>
    </cfRule>
  </conditionalFormatting>
  <conditionalFormatting sqref="BX2:CA2 CD2:CF2">
    <cfRule type="cellIs" dxfId="1670" priority="52" operator="equal">
      <formula>"y"</formula>
    </cfRule>
    <cfRule type="cellIs" dxfId="1669" priority="54" operator="equal">
      <formula>"PIN"</formula>
    </cfRule>
    <cfRule type="cellIs" dxfId="1668" priority="55" operator="equal">
      <formula>"ORA"</formula>
    </cfRule>
    <cfRule type="cellIs" dxfId="1667" priority="56" operator="equal">
      <formula>"GRA"</formula>
    </cfRule>
    <cfRule type="cellIs" dxfId="1666" priority="57" operator="equal">
      <formula>"PUR"</formula>
    </cfRule>
    <cfRule type="cellIs" dxfId="1665" priority="58" operator="equal">
      <formula>"BRO"</formula>
    </cfRule>
    <cfRule type="cellIs" dxfId="1664" priority="59" operator="equal">
      <formula>"YEL"</formula>
    </cfRule>
    <cfRule type="cellIs" dxfId="1663" priority="60" operator="equal">
      <formula>"BLU"</formula>
    </cfRule>
    <cfRule type="cellIs" dxfId="1662" priority="61" operator="equal">
      <formula>"WHI"</formula>
    </cfRule>
    <cfRule type="cellIs" dxfId="1661" priority="62" operator="equal">
      <formula>"GRE"</formula>
    </cfRule>
    <cfRule type="cellIs" dxfId="1660" priority="63" operator="equal">
      <formula>"RED"</formula>
    </cfRule>
    <cfRule type="cellIs" dxfId="1659" priority="64" operator="equal">
      <formula>"BLA"</formula>
    </cfRule>
  </conditionalFormatting>
  <conditionalFormatting sqref="IC2:IK2">
    <cfRule type="expression" dxfId="1658"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1657" priority="42" stopIfTrue="1" operator="notEqual">
      <formula>""</formula>
    </cfRule>
  </conditionalFormatting>
  <conditionalFormatting sqref="BV3">
    <cfRule type="cellIs" dxfId="1656" priority="43" operator="equal">
      <formula>"nc"</formula>
    </cfRule>
  </conditionalFormatting>
  <conditionalFormatting sqref="R3 CU3">
    <cfRule type="cellIs" dxfId="1655" priority="41" operator="greaterThan">
      <formula>0</formula>
    </cfRule>
  </conditionalFormatting>
  <conditionalFormatting sqref="T3:AS3 CH3:CS3">
    <cfRule type="cellIs" dxfId="1654" priority="37" stopIfTrue="1" operator="equal">
      <formula>"n"</formula>
    </cfRule>
    <cfRule type="cellIs" dxfId="1653" priority="38" stopIfTrue="1" operator="equal">
      <formula>"y"</formula>
    </cfRule>
    <cfRule type="cellIs" dxfId="1652" priority="39" operator="greaterThan">
      <formula>0</formula>
    </cfRule>
  </conditionalFormatting>
  <conditionalFormatting sqref="AZ3:BB3">
    <cfRule type="expression" dxfId="1651" priority="24">
      <formula>$AT3=0</formula>
    </cfRule>
  </conditionalFormatting>
  <conditionalFormatting sqref="BX3:CA3 CD3:CF3 AZ3:BU3">
    <cfRule type="cellIs" dxfId="1650" priority="25" operator="equal">
      <formula>"PIN"</formula>
    </cfRule>
    <cfRule type="cellIs" dxfId="1649" priority="26" operator="equal">
      <formula>"ORA"</formula>
    </cfRule>
    <cfRule type="cellIs" dxfId="1648" priority="27" operator="equal">
      <formula>"GRA"</formula>
    </cfRule>
    <cfRule type="cellIs" dxfId="1647" priority="28" operator="equal">
      <formula>"PUR"</formula>
    </cfRule>
    <cfRule type="cellIs" dxfId="1646" priority="29" operator="equal">
      <formula>"BRO"</formula>
    </cfRule>
    <cfRule type="cellIs" dxfId="1645" priority="30" operator="equal">
      <formula>"YEL"</formula>
    </cfRule>
    <cfRule type="cellIs" dxfId="1644" priority="31" operator="equal">
      <formula>"BLU"</formula>
    </cfRule>
    <cfRule type="cellIs" dxfId="1643" priority="32" operator="equal">
      <formula>"WHI"</formula>
    </cfRule>
    <cfRule type="cellIs" dxfId="1642" priority="33" operator="equal">
      <formula>"GRE"</formula>
    </cfRule>
    <cfRule type="cellIs" dxfId="1641" priority="34" operator="equal">
      <formula>"RED"</formula>
    </cfRule>
    <cfRule type="cellIs" dxfId="1640" priority="35" operator="equal">
      <formula>"BLA"</formula>
    </cfRule>
  </conditionalFormatting>
  <conditionalFormatting sqref="BX3:CA3 CD3:CF3">
    <cfRule type="cellIs" dxfId="1639" priority="40" operator="equal">
      <formula>"y"</formula>
    </cfRule>
  </conditionalFormatting>
  <conditionalFormatting sqref="BZ3:CA3 CD3:CF3">
    <cfRule type="cellIs" dxfId="1638" priority="36" operator="greaterThan">
      <formula>0</formula>
    </cfRule>
  </conditionalFormatting>
  <conditionalFormatting sqref="IC3">
    <cfRule type="cellIs" dxfId="1637" priority="17" stopIfTrue="1" operator="greaterThan">
      <formula>0</formula>
    </cfRule>
  </conditionalFormatting>
  <conditionalFormatting sqref="ID3">
    <cfRule type="cellIs" dxfId="1636" priority="15" stopIfTrue="1" operator="greaterThan">
      <formula>0</formula>
    </cfRule>
  </conditionalFormatting>
  <conditionalFormatting sqref="II3 IE3:IF3">
    <cfRule type="cellIs" dxfId="1635" priority="22" operator="greaterThan">
      <formula>0</formula>
    </cfRule>
  </conditionalFormatting>
  <conditionalFormatting sqref="II3 IF3">
    <cfRule type="cellIs" dxfId="1634" priority="16" stopIfTrue="1" operator="greaterThan">
      <formula>0</formula>
    </cfRule>
  </conditionalFormatting>
  <conditionalFormatting sqref="IG3">
    <cfRule type="cellIs" dxfId="1633" priority="21" operator="greaterThan">
      <formula>0</formula>
    </cfRule>
  </conditionalFormatting>
  <conditionalFormatting sqref="IH3:II3">
    <cfRule type="cellIs" dxfId="1632" priority="20" operator="greaterThan">
      <formula>0</formula>
    </cfRule>
  </conditionalFormatting>
  <conditionalFormatting sqref="IJ3">
    <cfRule type="cellIs" dxfId="1631" priority="19" operator="greaterThan">
      <formula>0</formula>
    </cfRule>
  </conditionalFormatting>
  <conditionalFormatting sqref="IK3">
    <cfRule type="cellIs" dxfId="1630" priority="18" operator="greaterThan">
      <formula>0</formula>
    </cfRule>
  </conditionalFormatting>
  <conditionalFormatting sqref="IF3">
    <cfRule type="cellIs" dxfId="1629" priority="14" stopIfTrue="1" operator="greaterThan">
      <formula>0</formula>
    </cfRule>
  </conditionalFormatting>
  <conditionalFormatting sqref="IC3:IK3">
    <cfRule type="expression" dxfId="1628" priority="23">
      <formula>$IL3&gt;0</formula>
    </cfRule>
  </conditionalFormatting>
  <conditionalFormatting sqref="IM3">
    <cfRule type="cellIs" dxfId="1627" priority="13" operator="equal">
      <formula>0</formula>
    </cfRule>
  </conditionalFormatting>
  <conditionalFormatting sqref="BX3:CA3 CD3:CF3">
    <cfRule type="cellIs" dxfId="1626" priority="1" operator="equal">
      <formula>"y"</formula>
    </cfRule>
    <cfRule type="cellIs" dxfId="1625" priority="2" operator="equal">
      <formula>"PIN"</formula>
    </cfRule>
    <cfRule type="cellIs" dxfId="1624" priority="3" operator="equal">
      <formula>"ORA"</formula>
    </cfRule>
    <cfRule type="cellIs" dxfId="1623" priority="4" operator="equal">
      <formula>"GRA"</formula>
    </cfRule>
    <cfRule type="cellIs" dxfId="1622" priority="5" operator="equal">
      <formula>"PUR"</formula>
    </cfRule>
    <cfRule type="cellIs" dxfId="1621" priority="6" operator="equal">
      <formula>"BRO"</formula>
    </cfRule>
    <cfRule type="cellIs" dxfId="1620" priority="7" operator="equal">
      <formula>"YEL"</formula>
    </cfRule>
    <cfRule type="cellIs" dxfId="1619" priority="8" operator="equal">
      <formula>"BLU"</formula>
    </cfRule>
    <cfRule type="cellIs" dxfId="1618" priority="9" operator="equal">
      <formula>"WHI"</formula>
    </cfRule>
    <cfRule type="cellIs" dxfId="1617" priority="10" operator="equal">
      <formula>"GRE"</formula>
    </cfRule>
    <cfRule type="cellIs" dxfId="1616" priority="11" operator="equal">
      <formula>"RED"</formula>
    </cfRule>
    <cfRule type="cellIs" dxfId="1615"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MSR/Montserrat-Football" xr:uid="{37154B8F-579B-43FC-90B3-CEE0C1635BA5}"/>
    <hyperlink ref="I3" r:id="rId2" xr:uid="{B44772B2-4A02-459A-AC46-AC2B0DBC14EA}"/>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830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830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830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50C8F-64FC-4495-A8BD-9243D5A0AFC4}">
  <sheetPr codeName="Sheet15"/>
  <dimension ref="A1:IY5"/>
  <sheetViews>
    <sheetView zoomScale="70" zoomScaleNormal="70" workbookViewId="0">
      <pane xSplit="5" ySplit="1" topLeftCell="F2" activePane="bottomRight" state="frozen"/>
      <selection pane="topRight" activeCell="F1" sqref="F1"/>
      <selection pane="bottomLeft" activeCell="A2" sqref="A2"/>
      <selection pane="bottomRight" activeCell="A4" sqref="A4"/>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1717</v>
      </c>
      <c r="B2" s="40" t="e" vm="104">
        <v>#VALUE!</v>
      </c>
      <c r="C2" s="41">
        <v>1</v>
      </c>
      <c r="D2" s="42" t="s">
        <v>1718</v>
      </c>
      <c r="E2" s="43" t="s">
        <v>1719</v>
      </c>
      <c r="F2" s="44" t="s">
        <v>163</v>
      </c>
      <c r="G2" s="45">
        <f>COUNTIF($A$1:$A$8301,A2)</f>
        <v>1</v>
      </c>
      <c r="H2" s="46"/>
      <c r="I2" s="47" t="s">
        <v>1720</v>
      </c>
      <c r="J2" s="48" t="str">
        <f>""</f>
        <v/>
      </c>
      <c r="K2" s="49">
        <v>4468087</v>
      </c>
      <c r="L2" s="50">
        <v>3160000</v>
      </c>
      <c r="M2" s="50" t="s">
        <v>1723</v>
      </c>
      <c r="N2" s="51" t="s">
        <v>231</v>
      </c>
      <c r="O2" s="52" t="s">
        <v>813</v>
      </c>
      <c r="P2" s="53" t="s">
        <v>1721</v>
      </c>
      <c r="Q2" s="54">
        <v>1</v>
      </c>
      <c r="R2" s="55" t="s">
        <v>231</v>
      </c>
      <c r="S2" s="56">
        <v>0</v>
      </c>
      <c r="T2" s="57" t="s">
        <v>164</v>
      </c>
      <c r="U2" s="58" t="s">
        <v>164</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2</v>
      </c>
      <c r="AU2" s="59"/>
      <c r="AV2" s="59" t="str">
        <f>IF(LEFT(A2,1)="[",LEFT(A2,5)&amp;AU2&amp;A2,"")</f>
        <v/>
      </c>
      <c r="AW2" s="59" t="str">
        <f>C2&amp;H2&amp;A2</f>
        <v>1Panama</v>
      </c>
      <c r="AX2" s="61" t="str">
        <f>_xlfn.TEXTJOIN(";",TRUE,AU2:AW2)</f>
        <v>1Panama</v>
      </c>
      <c r="AY2" s="61"/>
      <c r="AZ2" s="62" t="s">
        <v>154</v>
      </c>
      <c r="BA2" s="62" t="s">
        <v>152</v>
      </c>
      <c r="BB2" s="62"/>
      <c r="BC2" s="63"/>
      <c r="BD2" s="64" t="s">
        <v>159</v>
      </c>
      <c r="BE2" s="47"/>
      <c r="BF2" s="64"/>
      <c r="BG2" s="64"/>
      <c r="BH2" s="64"/>
      <c r="BI2" s="64"/>
      <c r="BJ2" s="64"/>
      <c r="BK2" s="47"/>
      <c r="BL2" s="64" t="s">
        <v>154</v>
      </c>
      <c r="BM2" s="64" t="s">
        <v>159</v>
      </c>
      <c r="BN2" s="64" t="s">
        <v>152</v>
      </c>
      <c r="BO2" s="64"/>
      <c r="BP2" s="64"/>
      <c r="BQ2" s="64"/>
      <c r="BR2" s="64"/>
      <c r="BS2" s="64"/>
      <c r="BT2" s="64"/>
      <c r="BU2" s="65"/>
      <c r="BV2" s="66" t="s">
        <v>173</v>
      </c>
      <c r="BW2" s="66" t="s">
        <v>174</v>
      </c>
      <c r="BX2" s="47"/>
      <c r="CB2" s="6" t="s">
        <v>138</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y</v>
      </c>
      <c r="CM2" s="59" t="str">
        <f>IF(S2=2,"y","n")</f>
        <v>n</v>
      </c>
      <c r="CN2" s="59" t="str">
        <f>IF(S2=3,"y","n")</f>
        <v>n</v>
      </c>
      <c r="CO2" s="59" t="str">
        <f>IF(S2&gt;=4,"y","n")</f>
        <v>n</v>
      </c>
      <c r="CP2" s="59" t="str">
        <f>IF(AT2=0,"y","n")</f>
        <v>n</v>
      </c>
      <c r="CQ2" s="59" t="str">
        <f>IF(AT2=1,"y","n")</f>
        <v>n</v>
      </c>
      <c r="CR2" s="59" t="str">
        <f>IF(AT2=2,"y","n")</f>
        <v>y</v>
      </c>
      <c r="CS2" s="59" t="str">
        <f>IF(AT2&gt;=3,"y","n")</f>
        <v>n</v>
      </c>
      <c r="CT2" s="69" t="str">
        <f>CHAR(34)&amp;A2&amp;CHAR(34)</f>
        <v>"Panama"</v>
      </c>
      <c r="CU2" s="70" t="str">
        <f>CHAR(34)&amp;"rgn_"&amp;R2&amp;CHAR(34)</f>
        <v>"rgn_North America"</v>
      </c>
      <c r="CV2" s="48" t="str">
        <f>CHAR(34)&amp;D2&amp;CHAR(34)</f>
        <v>"https://i.ibb.co/Tcs2gdF/Panama-Flag.png"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"staRED",</v>
      </c>
      <c r="FB2" s="48" t="str">
        <f>IF(AND(AT2&gt;0,BA2&lt;&gt;""),CHAR(34)&amp;"sta"&amp;BA2&amp;CHAR(34)&amp;",","")</f>
        <v>"staBLU",</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"myrWHI",</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"2Stars",</v>
      </c>
      <c r="GN2" s="48" t="str">
        <f>IF(CS2="y",CHAR(34)&amp;CS$1&amp;CHAR(34)&amp;",","")</f>
        <v/>
      </c>
      <c r="GP2" s="48" t="str">
        <f>CHAR(34)&amp;AU2&amp;CHAR(34)</f>
        <v>""</v>
      </c>
      <c r="GS2" s="48" t="str">
        <f>SUBSTITUTE("["&amp;_xlfn.CONCAT(CW2:GN2)&amp;"]",",]","]")</f>
        <v>["3Color","lets06","startP","LUEDHI","year19","NoBand","staRED","staBLU","NO_GRE","NO_YEL","NO_BLA","myrWHI","spanis","HasSta","2Stars"]</v>
      </c>
      <c r="GT2" s="48" t="str">
        <f>IF(BL2&lt;&gt;"",CHAR(34)&amp;"cl_"&amp;BL2&amp;CHAR(34)&amp;",","")</f>
        <v>"cl_RED",</v>
      </c>
      <c r="GU2" s="48" t="str">
        <f>IF(BM2&lt;&gt;"",CHAR(34)&amp;"cl_"&amp;BM2&amp;CHAR(34)&amp;",","")</f>
        <v>"cl_WHI",</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{couname:"Panama",year:"1925 ",region:"rgn_North America",Colors:["cl_RED","cl_WHI","cl_BLU"],Items:["3Color","lets06","startP","LUEDHI","year19","NoBand","staRED","staBLU","NO_GRE","NO_YEL","NO_BLA","myrWHI","spanis","HasSta","2Stars"],Flag:"https://i.ibb.co/Tcs2gdF/Panama-Flag.png",HDFlag:"https://upload.wikimedia.org/wikipedia/commons/thumb/a/ab/Flag_of_Panama.svg/2560px-Flag_of_Panama.svg.png",type:"", describe: "\n\n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 isnew:".", links: "https://en.wikipedia.org/wiki/Flag_of_Panama"},</v>
      </c>
      <c r="HG2" s="73" t="str">
        <f>"{couname:"&amp;CT2&amp;(IF(HK2&lt;&gt;"",",subtype:"&amp;CHAR(34)&amp;HK2&amp;CHAR(34),""))&amp;",year:"&amp;HJ2&amp;",region:"&amp;CU2&amp;",Colors:"&amp;HC2&amp;",Items:"&amp;GS2&amp;",Flag:"&amp;CV2&amp;",HDFlag:"&amp;CHAR(34)&amp;E2&amp;CHAR(34)&amp;",type:"&amp;GP2&amp;", describe: "&amp;HI2&amp;", links: "&amp;HL2&amp;"},"</f>
        <v>{couname:"Panama",year:"1925 ",region:"rgn_North America",Colors:["cl_RED","cl_WHI","cl_BLU"],Items:["3Color","lets06","startP","LUEDHI","year19","NoBand","staRED","staBLU","NO_GRE","NO_YEL","NO_BLA","myrWHI","spanis","HasSta","2Stars"],Flag:"https://i.ibb.co/Tcs2gdF/Panama-Flag.png",HDFlag:"https://upload.wikimedia.org/wikipedia/commons/thumb/a/ab/Flag_of_Panama.svg/2560px-Flag_of_Panama.svg.png",type:"", describe: "\n\n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 links: "https://en.wikipedia.org/wiki/Flag_of_Panama"},</v>
      </c>
      <c r="HH2" s="48" t="str">
        <f>IF(P2&lt;&gt;"",CHAR(34)&amp;"\n"&amp;P2&amp;CHAR(34),CHAR(34)&amp;CHAR(34))</f>
        <v>"\n\n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v>
      </c>
      <c r="HI2" s="48" t="str">
        <f>IF(J2=0,CHAR(34)&amp;CHAR(34),HH2)</f>
        <v>"\n\n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v>
      </c>
      <c r="HJ2" s="48" t="str">
        <f>CHAR(34)&amp;O2&amp;CHAR(34)</f>
        <v>"1925 "</v>
      </c>
      <c r="HL2" s="48" t="str">
        <f>CHAR(34)&amp;I2&amp;CHAR(34)</f>
        <v>"https://en.wikipedia.org/wiki/Flag_of_Panama"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{"couname":"Panama","year":"1925 ","region":"rgn_North America","Colors":["cl_RED","cl_WHI","cl_BLU"],"Items":["3Color","lets06","startP","LUEDHI","year19","NoBand","staRED","staBLU","NO_GRE","NO_YEL","NO_BLA","myrWHI","spanis","HasSta","2Stars"],"Flag":"https://i.ibb.co/Tcs2gdF/Panama-Flag.png","HDFlag":"https://upload.wikimedia.org/wikipedia/commons/thumb/a/ab/Flag_of_Panama.svg/2560px-Flag_of_Panama.svg.png","type":"", "describe": "\n\n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 "isnew": ".", "links": "https://en.wikipedia.org/wiki/Flag_of_Panama"},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{"couname":"Panama","year":"1925 ","region":"rgn_North America","Colors":["cl_RED","cl_WHI","cl_BLU"],"Items":["3Color","lets06","startP","LUEDHI","year19","NoBand","staRED","staBLU","NO_GRE","NO_YEL","NO_BLA","myrWHI","spanis","HasSta","2Stars"],"Flag":"https://i.ibb.co/Tcs2gdF/Panama-Flag.png","HDFlag":"https://upload.wikimedia.org/wikipedia/commons/thumb/a/ab/Flag_of_Panama.svg/2560px-Flag_of_Panama.svg.png","type":"", "describe": "\n\n • The blue was intended to represent the Conservative Party\n\n • The red to represent the Liberal Party.\n\n • The white was intended to stand for peace and purity;\n\n • The blue star stands for the purity and honesty of the life of the country;\n\n • The red star represents the authority and law in the country, and together the stars stand for the new republic.", "isnew": ".", "links": "https://en.wikipedia.org/wiki/Flag_of_Panama"},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http://mkweb.bcgsc.ca/color-summarizer/?url=https://i.ibb.co/Tcs2gdF/Panama-Flag.png&amp;precision=low&amp;num_clusters=3&amp;text=1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{"url":"http://mkweb.bcgsc.ca/color-summarizer/?url=https://i.ibb.co/Tcs2gdF/Panama-Flag.png&amp;precision=low&amp;num_clusters=3&amp;text=1","name":"Panama"},</v>
      </c>
      <c r="IY2" s="48">
        <v>168</v>
      </c>
    </row>
    <row r="3" spans="1:259" s="48" customFormat="1" ht="38.4" customHeight="1" thickBot="1" x14ac:dyDescent="0.35">
      <c r="A3" s="79" t="s">
        <v>1702</v>
      </c>
      <c r="B3" s="40" t="e" vm="105">
        <v>#VALUE!</v>
      </c>
      <c r="C3" s="41">
        <v>2</v>
      </c>
      <c r="D3" s="42" t="s">
        <v>1703</v>
      </c>
      <c r="E3" s="43" t="s">
        <v>1703</v>
      </c>
      <c r="F3" s="44" t="s">
        <v>163</v>
      </c>
      <c r="G3" s="45">
        <f>COUNTIF($A$1:$A$8329,A3)</f>
        <v>1</v>
      </c>
      <c r="H3" s="46"/>
      <c r="I3" s="47" t="s">
        <v>1704</v>
      </c>
      <c r="J3" s="48" t="str">
        <f>""</f>
        <v/>
      </c>
      <c r="K3" s="49"/>
      <c r="L3" s="50"/>
      <c r="M3" s="50"/>
      <c r="N3" s="51" t="s">
        <v>231</v>
      </c>
      <c r="O3" s="52" t="s">
        <v>1705</v>
      </c>
      <c r="P3" s="53" t="s">
        <v>1706</v>
      </c>
      <c r="Q3" s="54">
        <v>2</v>
      </c>
      <c r="R3" s="55" t="s">
        <v>231</v>
      </c>
      <c r="S3" s="56">
        <v>3</v>
      </c>
      <c r="T3" s="57" t="s">
        <v>164</v>
      </c>
      <c r="U3" s="58" t="s">
        <v>164</v>
      </c>
      <c r="V3" s="58" t="s">
        <v>165</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165</v>
      </c>
      <c r="AL3" s="59" t="s">
        <v>164</v>
      </c>
      <c r="AM3" s="59" t="s">
        <v>164</v>
      </c>
      <c r="AN3" s="59" t="s">
        <v>164</v>
      </c>
      <c r="AO3" s="59" t="s">
        <v>164</v>
      </c>
      <c r="AP3" s="59" t="s">
        <v>164</v>
      </c>
      <c r="AQ3" s="59" t="s">
        <v>164</v>
      </c>
      <c r="AR3" s="59" t="s">
        <v>164</v>
      </c>
      <c r="AS3" s="59" t="s">
        <v>164</v>
      </c>
      <c r="AT3" s="60">
        <v>0</v>
      </c>
      <c r="AU3" s="59" t="s">
        <v>166</v>
      </c>
      <c r="AV3" s="59" t="str">
        <f>IF(LEFT(A3,1)="[",LEFT(A3,5)&amp;AU3&amp;A3,"")</f>
        <v>[PAN]Province[PAN] Los Santos</v>
      </c>
      <c r="AW3" s="59" t="str">
        <f>C3&amp;H3&amp;A3</f>
        <v>2[PAN] Los Santos</v>
      </c>
      <c r="AX3" s="61"/>
      <c r="AY3" s="61"/>
      <c r="AZ3" s="62"/>
      <c r="BA3" s="62"/>
      <c r="BB3" s="62"/>
      <c r="BC3" s="63"/>
      <c r="BD3" s="64" t="s">
        <v>168</v>
      </c>
      <c r="BE3" s="47"/>
      <c r="BF3" s="64" t="s">
        <v>152</v>
      </c>
      <c r="BG3" s="64" t="s">
        <v>155</v>
      </c>
      <c r="BH3" s="64" t="s">
        <v>154</v>
      </c>
      <c r="BI3" s="64"/>
      <c r="BJ3" s="64"/>
      <c r="BK3" s="47"/>
      <c r="BL3" s="64" t="s">
        <v>152</v>
      </c>
      <c r="BM3" s="64" t="s">
        <v>155</v>
      </c>
      <c r="BN3" s="64" t="s">
        <v>154</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"[PAN] Los Santos"</v>
      </c>
      <c r="CU3" s="70" t="str">
        <f>CHAR(34)&amp;"rgn_"&amp;R3&amp;CHAR(34)</f>
        <v>"rgn_North America"</v>
      </c>
      <c r="CV3" s="48" t="str">
        <f>CHAR(34)&amp;D3&amp;CHAR(34)</f>
        <v>"https://upload.wikimedia.org/wikipedia/commons/thumb/9/9f/Bandera_de_la_Provincia_de_Los_Santos.svg/2560px-Bandera_de_la_Provincia_de_Los_Santos.svg.png"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"startL",</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"LUEDEL",</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"WHGRNO",</v>
      </c>
      <c r="FL3" s="48" t="str">
        <f>IF(AND(FI3&lt;&gt;"",FF3&lt;&gt;""),CHAR(34)&amp;"WHYENO"&amp;CHAR(34)&amp;",","")</f>
        <v/>
      </c>
      <c r="FM3" s="48" t="str">
        <f>IF(AND(FJ3&lt;&gt;"",FF3&lt;&gt;""),CHAR(34)&amp;"BAWHNO"&amp;CHAR(34)&amp;",","")</f>
        <v>"BAWHNO",</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"001BLU",</v>
      </c>
      <c r="FR3" s="48" t="str">
        <f>IF(LEN(BG3)=3,CHAR(34)&amp;"002"&amp;BG3&amp;CHAR(34)&amp;",","")</f>
        <v>"002YEL",</v>
      </c>
      <c r="FS3" s="48" t="str">
        <f>IF(LEN(BH3)=3,CHAR(34)&amp;"003"&amp;BH3&amp;CHAR(34)&amp;",","")</f>
        <v>"003RED",</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"Province"</v>
      </c>
      <c r="GS3" s="48" t="str">
        <f>SUBSTITUTE("["&amp;_xlfn.CONCAT(CW3:GN3)&amp;"]",",]","]")</f>
        <v>["3Color","words2","lets09","startL","LUEDEL","year18","allhor","3Bands","Horizo","OnlyBa","NO_WHI","NO_GRE","NO_BLA","WHGRNO","BAWHNO","WHRENO","001BLU","002YEL","003RED","myrEQ","NoStar"]</v>
      </c>
      <c r="GT3" s="48" t="str">
        <f>IF(BL3&lt;&gt;"",CHAR(34)&amp;"cl_"&amp;BL3&amp;CHAR(34)&amp;",","")</f>
        <v>"cl_BLU",</v>
      </c>
      <c r="GU3" s="48" t="str">
        <f>IF(BM3&lt;&gt;"",CHAR(34)&amp;"cl_"&amp;BM3&amp;CHAR(34)&amp;",","")</f>
        <v>"cl_YEL",</v>
      </c>
      <c r="GV3" s="48" t="str">
        <f>IF(BN3&lt;&gt;"",CHAR(34)&amp;"cl_"&amp;BN3&amp;CHAR(34)&amp;",","")</f>
        <v>"cl_RED",</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["cl_BLU","cl_YEL","cl_RED"]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{couname:"[PAN] Los Santos",year:"1850",region:"rgn_North America",Colors:["cl_BLU","cl_YEL","cl_RED"],Items:["3Color","words2","lets09","startL","LUEDEL","year18","allhor","3Bands","Horizo","OnlyBa","NO_WHI","NO_GRE","NO_BLA","WHGRNO","BAWHNO","WHRENO","001BLU","002YEL","003RED","myrEQ","NoStar"],Flag:"https://upload.wikimedia.org/wikipedia/commons/thumb/9/9f/Bandera_de_la_Provincia_de_Los_Santos.svg/2560px-Bandera_de_la_Provincia_de_Los_Santos.svg.png",HDFlag:"https://upload.wikimedia.org/wikipedia/commons/thumb/9/9f/Bandera_de_la_Provincia_de_Los_Santos.svg/2560px-Bandera_de_la_Provincia_de_Los_Santos.svg.png",type:"Province", describe: "\nThe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 isnew:".", links: "https://en.wikipedia.org/wiki/Los_Santos_Province"},</v>
      </c>
      <c r="HG3" s="73" t="str">
        <f>"{couname:"&amp;CT3&amp;(IF(HK3&lt;&gt;"",",subtype:"&amp;CHAR(34)&amp;HK3&amp;CHAR(34),""))&amp;",year:"&amp;HJ3&amp;",region:"&amp;CU3&amp;",Colors:"&amp;HC3&amp;",Items:"&amp;GS3&amp;",Flag:"&amp;CV3&amp;",HDFlag:"&amp;CHAR(34)&amp;E3&amp;CHAR(34)&amp;",type:"&amp;GP3&amp;", describe: "&amp;HI3&amp;", links: "&amp;HL3&amp;"},"</f>
        <v>{couname:"[PAN] Los Santos",year:"1850",region:"rgn_North America",Colors:["cl_BLU","cl_YEL","cl_RED"],Items:["3Color","words2","lets09","startL","LUEDEL","year18","allhor","3Bands","Horizo","OnlyBa","NO_WHI","NO_GRE","NO_BLA","WHGRNO","BAWHNO","WHRENO","001BLU","002YEL","003RED","myrEQ","NoStar"],Flag:"https://upload.wikimedia.org/wikipedia/commons/thumb/9/9f/Bandera_de_la_Provincia_de_Los_Santos.svg/2560px-Bandera_de_la_Provincia_de_Los_Santos.svg.png",HDFlag:"https://upload.wikimedia.org/wikipedia/commons/thumb/9/9f/Bandera_de_la_Provincia_de_Los_Santos.svg/2560px-Bandera_de_la_Provincia_de_Los_Santos.svg.png",type:"Province", describe: "\nThe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 links: "https://en.wikipedia.org/wiki/Los_Santos_Province"},</v>
      </c>
      <c r="HH3" s="48" t="str">
        <f>IF(P3&lt;&gt;"",CHAR(34)&amp;"\n"&amp;P3&amp;CHAR(34),CHAR(34)&amp;CHAR(34))</f>
        <v>"\nThe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v>
      </c>
      <c r="HI3" s="48" t="str">
        <f>IF(J3=0,CHAR(34)&amp;CHAR(34),HH3)</f>
        <v>"\nThe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v>
      </c>
      <c r="HJ3" s="48" t="str">
        <f>CHAR(34)&amp;O3&amp;CHAR(34)</f>
        <v>"1850"</v>
      </c>
      <c r="HL3" s="48" t="str">
        <f>CHAR(34)&amp;I3&amp;CHAR(34)</f>
        <v>"https://en.wikipedia.org/wiki/Los_Santos_Province"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{"couname":"[PAN] Los Santos","year":"1850","region":"rgn_North America","Colors":["cl_BLU","cl_YEL","cl_RED"],"Items":["3Color","words2","lets09","startL","LUEDEL","year18","allhor","3Bands","Horizo","OnlyBa","NO_WHI","NO_GRE","NO_BLA","WHGRNO","BAWHNO","WHRENO","001BLU","002YEL","003RED","myrEQ","NoStar"],"Flag":"https://upload.wikimedia.org/wikipedia/commons/thumb/9/9f/Bandera_de_la_Provincia_de_Los_Santos.svg/2560px-Bandera_de_la_Provincia_de_Los_Santos.svg.png","HDFlag":"https://upload.wikimedia.org/wikipedia/commons/thumb/9/9f/Bandera_de_la_Provincia_de_Los_Santos.svg/2560px-Bandera_de_la_Provincia_de_Los_Santos.svg.png","type":"Province", "describe": "\nThe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 "isnew": ".", "links": "https://en.wikipedia.org/wiki/Los_Santos_Province"},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{"couname":"[PAN] Los Santos","year":"1850","region":"rgn_North America","Colors":["cl_BLU","cl_YEL","cl_RED"],"Items":["3Color","words2","lets09","startL","LUEDEL","year18","allhor","3Bands","Horizo","OnlyBa","NO_WHI","NO_GRE","NO_BLA","WHGRNO","BAWHNO","WHRENO","001BLU","002YEL","003RED","myrEQ","NoStar"],"Flag":"https://upload.wikimedia.org/wikipedia/commons/thumb/9/9f/Bandera_de_la_Provincia_de_Los_Santos.svg/2560px-Bandera_de_la_Provincia_de_Los_Santos.svg.png","HDFlag":"https://upload.wikimedia.org/wikipedia/commons/thumb/9/9f/Bandera_de_la_Provincia_de_Los_Santos.svg/2560px-Bandera_de_la_Provincia_de_Los_Santos.svg.png","type":"Province", "describe": "\nThe flag consists of three equal horizontal stripes, coloured red, blue and yellow respectively. It is based on the chromatic composition created in 1801 by Francisco Miranda, precursor of Latin American independence, who flew the pavilion in Jacmel, Haiti for the first time. As to the meaning of the colors, the most accepted hypothesis states that it is based on the primary colors as perceived by the iris. A second theory states that it is based on the colors of the primitive coat of arms of Christopher Columbus, and lastly, a third theory says that it is based on the colors of the uniforms of the Burgerwache in Hamburg. The first theory is based in a letter, where Miranda describes a conversation with Johann Wolfgang von Goethe about its Theory of colours at a party hosted in the city of Weimar in 1785. The santeños Patriots took this model to represent Los Santos in 1821 in the battle to gain independence from Spain. With the creation of the province of Azuero on April 4, 1850 this flag became the official flag of the province and subsequently, became the official flag of Los Santos province, heir of the former Azuero province.", "isnew": ".", "links": "https://en.wikipedia.org/wiki/Los_Santos_Province"},</v>
      </c>
      <c r="HO3" s="75">
        <v>45596</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http://mkweb.bcgsc.ca/color-summarizer/?url=https://upload.wikimedia.org/wikipedia/commons/thumb/9/9f/Bandera_de_la_Provincia_de_Los_Santos.svg/2560px-Bandera_de_la_Provincia_de_Los_Santos.svg.png&amp;precision=low&amp;num_clusters=3&amp;text=1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{"url":"http://mkweb.bcgsc.ca/color-summarizer/?url=https://upload.wikimedia.org/wikipedia/commons/thumb/9/9f/Bandera_de_la_Provincia_de_Los_Santos.svg/2560px-Bandera_de_la_Provincia_de_Los_Santos.svg.png&amp;precision=low&amp;num_clusters=3&amp;text=1","name":"[PAN] Los Santos"},</v>
      </c>
      <c r="IY3" s="48">
        <v>1382</v>
      </c>
    </row>
    <row r="4" spans="1:259" s="48" customFormat="1" ht="38.4" customHeight="1" thickBot="1" x14ac:dyDescent="0.35">
      <c r="A4" s="97" t="s">
        <v>1712</v>
      </c>
      <c r="B4" s="40" t="e" vm="106">
        <v>#VALUE!</v>
      </c>
      <c r="C4" s="41">
        <v>3</v>
      </c>
      <c r="D4" s="42" t="s">
        <v>1713</v>
      </c>
      <c r="E4" s="43" t="s">
        <v>1714</v>
      </c>
      <c r="F4" s="44" t="s">
        <v>163</v>
      </c>
      <c r="G4" s="45">
        <f>COUNTIF($A$1:$A$8329,A4)</f>
        <v>1</v>
      </c>
      <c r="H4" s="46" t="s">
        <v>1722</v>
      </c>
      <c r="I4" s="47" t="s">
        <v>1715</v>
      </c>
      <c r="J4" s="48" t="str">
        <f>""</f>
        <v/>
      </c>
      <c r="K4" s="49"/>
      <c r="L4" s="50"/>
      <c r="M4" s="50"/>
      <c r="N4" s="51" t="s">
        <v>231</v>
      </c>
      <c r="O4" s="52" t="s">
        <v>176</v>
      </c>
      <c r="P4" s="53" t="s">
        <v>1716</v>
      </c>
      <c r="Q4" s="54">
        <v>2</v>
      </c>
      <c r="R4" s="55" t="s">
        <v>231</v>
      </c>
      <c r="S4" s="56">
        <v>0</v>
      </c>
      <c r="T4" s="57" t="s">
        <v>164</v>
      </c>
      <c r="U4" s="58" t="s">
        <v>165</v>
      </c>
      <c r="V4" s="58" t="s">
        <v>164</v>
      </c>
      <c r="W4" s="58" t="s">
        <v>164</v>
      </c>
      <c r="X4" s="58" t="s">
        <v>165</v>
      </c>
      <c r="Y4" s="58" t="s">
        <v>165</v>
      </c>
      <c r="Z4" s="58" t="s">
        <v>165</v>
      </c>
      <c r="AA4" s="58" t="s">
        <v>164</v>
      </c>
      <c r="AB4" s="58" t="s">
        <v>165</v>
      </c>
      <c r="AC4" s="58" t="s">
        <v>165</v>
      </c>
      <c r="AD4" s="58" t="s">
        <v>164</v>
      </c>
      <c r="AE4" s="58" t="s">
        <v>164</v>
      </c>
      <c r="AF4" s="59" t="s">
        <v>164</v>
      </c>
      <c r="AG4" s="59" t="s">
        <v>165</v>
      </c>
      <c r="AH4" s="59" t="s">
        <v>165</v>
      </c>
      <c r="AI4" s="59" t="s">
        <v>164</v>
      </c>
      <c r="AJ4" s="59" t="s">
        <v>164</v>
      </c>
      <c r="AK4" s="59" t="s">
        <v>164</v>
      </c>
      <c r="AL4" s="59" t="s">
        <v>164</v>
      </c>
      <c r="AM4" s="59" t="s">
        <v>164</v>
      </c>
      <c r="AN4" s="59" t="s">
        <v>164</v>
      </c>
      <c r="AO4" s="59" t="s">
        <v>165</v>
      </c>
      <c r="AP4" s="59" t="s">
        <v>165</v>
      </c>
      <c r="AQ4" s="59" t="s">
        <v>165</v>
      </c>
      <c r="AR4" s="59" t="s">
        <v>164</v>
      </c>
      <c r="AS4" s="59" t="s">
        <v>164</v>
      </c>
      <c r="AT4" s="60">
        <v>1</v>
      </c>
      <c r="AU4" s="59" t="s">
        <v>214</v>
      </c>
      <c r="AV4" s="59" t="str">
        <f>IF(LEFT(A4,1)="[",LEFT(A4,5)&amp;AU4&amp;A4,"")</f>
        <v>[PAN]Capital City[PAN] Panama City</v>
      </c>
      <c r="AW4" s="59" t="str">
        <f>C4&amp;H4&amp;A4</f>
        <v>3[PAN] Panama Province[PAN] Panama City</v>
      </c>
      <c r="AX4" s="61"/>
      <c r="AY4" s="61"/>
      <c r="AZ4" s="62" t="s">
        <v>159</v>
      </c>
      <c r="BA4" s="62" t="s">
        <v>167</v>
      </c>
      <c r="BB4" s="62"/>
      <c r="BC4" s="63"/>
      <c r="BD4" s="64" t="s">
        <v>159</v>
      </c>
      <c r="BE4" s="47"/>
      <c r="BF4" s="64" t="s">
        <v>167</v>
      </c>
      <c r="BG4" s="64" t="s">
        <v>167</v>
      </c>
      <c r="BH4" s="64" t="s">
        <v>167</v>
      </c>
      <c r="BI4" s="64"/>
      <c r="BJ4" s="64"/>
      <c r="BK4" s="47"/>
      <c r="BL4" s="64" t="s">
        <v>151</v>
      </c>
      <c r="BM4" s="64" t="s">
        <v>152</v>
      </c>
      <c r="BN4" s="64" t="s">
        <v>153</v>
      </c>
      <c r="BO4" s="64" t="s">
        <v>154</v>
      </c>
      <c r="BP4" s="64" t="s">
        <v>155</v>
      </c>
      <c r="BQ4" s="64" t="s">
        <v>167</v>
      </c>
      <c r="BR4" s="64" t="s">
        <v>157</v>
      </c>
      <c r="BS4" s="64" t="s">
        <v>167</v>
      </c>
      <c r="BT4" s="64" t="s">
        <v>159</v>
      </c>
      <c r="BU4" s="65"/>
      <c r="BV4" s="66"/>
      <c r="BW4" s="66">
        <v>0</v>
      </c>
      <c r="BX4" s="47"/>
      <c r="CB4" s="6"/>
      <c r="CC4" s="6"/>
      <c r="CD4" s="67">
        <v>0</v>
      </c>
      <c r="CE4" s="67">
        <v>0</v>
      </c>
      <c r="CF4" s="67" t="e">
        <v>#REF!</v>
      </c>
      <c r="CG4" s="68" cm="1">
        <f t="array" ref="CG4">SUMPRODUCT(--(LEN(TRIM(BL4:BT4))&gt;0))</f>
        <v>7</v>
      </c>
      <c r="CH4" s="59" t="str">
        <f>IF(CG4=2,"y","n")</f>
        <v>n</v>
      </c>
      <c r="CI4" s="59" t="str">
        <f>IF(CG4=3,"y","n")</f>
        <v>n</v>
      </c>
      <c r="CJ4" s="59" t="str">
        <f>IF(CG4=4,"y","n")</f>
        <v>n</v>
      </c>
      <c r="CK4" s="59" t="str">
        <f>IF(CG4&gt;4,"y","n")</f>
        <v>y</v>
      </c>
      <c r="CL4" s="59" t="str">
        <f>IF(S4=0,"y","n")</f>
        <v>y</v>
      </c>
      <c r="CM4" s="59" t="str">
        <f>IF(S4=2,"y","n")</f>
        <v>n</v>
      </c>
      <c r="CN4" s="59" t="str">
        <f>IF(S4=3,"y","n")</f>
        <v>n</v>
      </c>
      <c r="CO4" s="59" t="str">
        <f>IF(S4&gt;=4,"y","n")</f>
        <v>n</v>
      </c>
      <c r="CP4" s="59" t="str">
        <f>IF(AT4=0,"y","n")</f>
        <v>n</v>
      </c>
      <c r="CQ4" s="59" t="str">
        <f>IF(AT4=1,"y","n")</f>
        <v>y</v>
      </c>
      <c r="CR4" s="59" t="str">
        <f>IF(AT4=2,"y","n")</f>
        <v>n</v>
      </c>
      <c r="CS4" s="59" t="str">
        <f>IF(AT4&gt;=3,"y","n")</f>
        <v>n</v>
      </c>
      <c r="CT4" s="69" t="str">
        <f>CHAR(34)&amp;A4&amp;CHAR(34)</f>
        <v>"[PAN] Panama City"</v>
      </c>
      <c r="CU4" s="70" t="str">
        <f>CHAR(34)&amp;"rgn_"&amp;R4&amp;CHAR(34)</f>
        <v>"rgn_North America"</v>
      </c>
      <c r="CV4" s="48" t="str">
        <f>CHAR(34)&amp;D4&amp;CHAR(34)</f>
        <v>"https://upload.wikimedia.org/wikipedia/commons/thumb/3/31/Bandera_de_Ciudad_de_Panam%C3%A1.svg/640px-Bandera_de_Ciudad_de_Panam%C3%A1.svg.png"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"lets10",</v>
      </c>
      <c r="DE4" s="48" t="str">
        <f>CHAR(34)&amp;"start"&amp;IFERROR(LEFT(SUBSTITUTE(A4,"["&amp;MID(A4,FIND("[",A4)+1,FIND("]",A4)-FIND("[",A4)-1)&amp;"] ",""),1),LEFT(A4,1))&amp;CHAR(34)&amp;","</f>
        <v>"startP",</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"with_y",</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"Crosse",</v>
      </c>
      <c r="EC4" s="48" t="str">
        <f>IF(V4="y",CHAR(34)&amp;V$1&amp;CHAR(34)&amp;",","")</f>
        <v/>
      </c>
      <c r="ED4" s="48" t="str">
        <f>IF(W4="y",CHAR(34)&amp;W$1&amp;CHAR(34)&amp;",","")</f>
        <v/>
      </c>
      <c r="EE4" s="48" t="str">
        <f>IF(X4="y",CHAR(34)&amp;X$1&amp;CHAR(34)&amp;",","")</f>
        <v>"Circle",</v>
      </c>
      <c r="EF4" s="48" t="str">
        <f>IF(AND(Y4&lt;&gt;"n",Y4&lt;&gt;""),CHAR(34)&amp;Y$1&amp;CHAR(34)&amp;",","")</f>
        <v>"Animal",</v>
      </c>
      <c r="EG4" s="48" t="str">
        <f>IF(Z4="y",CHAR(34)&amp;Z$1&amp;CHAR(34)&amp;",","")</f>
        <v>"Bird",</v>
      </c>
      <c r="EH4" s="48" t="str">
        <f>IF(AA4="y",CHAR(34)&amp;AA$1&amp;CHAR(34)&amp;",","")</f>
        <v/>
      </c>
      <c r="EI4" s="48" t="str">
        <f>IF(AB4="y",CHAR(34)&amp;AB$1&amp;CHAR(34)&amp;",","")</f>
        <v>"Texted",</v>
      </c>
      <c r="EJ4" s="48" t="str">
        <f>IF(AC4="y",CHAR(34)&amp;AC$1&amp;CHAR(34)&amp;",","")</f>
        <v>"Weapon",</v>
      </c>
      <c r="EK4" s="48" t="str">
        <f>IF(AD4="y",CHAR(34)&amp;AD$1&amp;CHAR(34)&amp;",","")</f>
        <v/>
      </c>
      <c r="EL4" s="48" t="str">
        <f>IF(AE4="y",CHAR(34)&amp;AE$1&amp;CHAR(34)&amp;",","")</f>
        <v/>
      </c>
      <c r="EM4" s="48" t="str">
        <f>IF(AF4="y",CHAR(34)&amp;AF$1&amp;CHAR(34)&amp;",","")</f>
        <v/>
      </c>
      <c r="EN4" s="48" t="str">
        <f>IF(AG4="y",CHAR(34)&amp;AG$1&amp;CHAR(34)&amp;",","")</f>
        <v>"Unequa",</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"Builds",</v>
      </c>
      <c r="EW4" s="48" t="str">
        <f>IF(AP4="y",CHAR(34)&amp;AP$1&amp;CHAR(34)&amp;",","")</f>
        <v>"Ships!",</v>
      </c>
      <c r="EX4" s="48" t="str">
        <f>IF(AQ4="y",CHAR(34)&amp;AQ$1&amp;CHAR(34)&amp;",","")</f>
        <v>"Crowns",</v>
      </c>
      <c r="EY4" s="48" t="str">
        <f>IF(AR4="y",CHAR(34)&amp;AR$1&amp;CHAR(34)&amp;",","")</f>
        <v/>
      </c>
      <c r="EZ4" s="48" t="str">
        <f>IF(AS4="y",CHAR(34)&amp;AS$1&amp;CHAR(34)&amp;",","")</f>
        <v/>
      </c>
      <c r="FA4" s="48" t="str">
        <f>IF(AT4&gt;0,CHAR(34)&amp;"sta"&amp;AZ4&amp;CHAR(34)&amp;",","")</f>
        <v>"staWHI",</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"myrWHI",</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"1Stars",</v>
      </c>
      <c r="GM4" s="48" t="str">
        <f>IF(CR4="y",CHAR(34)&amp;CR$1&amp;CHAR(34)&amp;",","")</f>
        <v/>
      </c>
      <c r="GN4" s="48" t="str">
        <f>IF(CS4="y",CHAR(34)&amp;CS$1&amp;CHAR(34)&amp;",","")</f>
        <v/>
      </c>
      <c r="GP4" s="48" t="str">
        <f>CHAR(34)&amp;AU4&amp;CHAR(34)</f>
        <v>"Capital City"</v>
      </c>
      <c r="GS4" s="48" t="str">
        <f>SUBSTITUTE("["&amp;_xlfn.CONCAT(CW4:GN4)&amp;"]",",]","]")</f>
        <v>["5+Colo","words2","lets10","startP","with_y","NoBand","Crosse","Circle","Animal","Bird","Texted","Weapon","Unequa","Center","Builds","Ships!","Crowns","staWHI","myrWHI","HasSta","1Stars"]</v>
      </c>
      <c r="GT4" s="48" t="str">
        <f>IF(BL4&lt;&gt;"",CHAR(34)&amp;"cl_"&amp;BL4&amp;CHAR(34)&amp;",","")</f>
        <v>"cl_BLA",</v>
      </c>
      <c r="GU4" s="48" t="str">
        <f>IF(BM4&lt;&gt;"",CHAR(34)&amp;"cl_"&amp;BM4&amp;CHAR(34)&amp;",","")</f>
        <v>"cl_BLU",</v>
      </c>
      <c r="GV4" s="48" t="str">
        <f>IF(BN4&lt;&gt;"",CHAR(34)&amp;"cl_"&amp;BN4&amp;CHAR(34)&amp;",","")</f>
        <v>"cl_GRE",</v>
      </c>
      <c r="GW4" s="48" t="str">
        <f>IF(BO4&lt;&gt;"",CHAR(34)&amp;"cl_"&amp;BO4&amp;CHAR(34)&amp;",","")</f>
        <v>"cl_RED",</v>
      </c>
      <c r="GX4" s="48" t="str">
        <f>IF(BP4&lt;&gt;"",CHAR(34)&amp;"cl_"&amp;BP4&amp;CHAR(34)&amp;",","")</f>
        <v>"cl_YEL",</v>
      </c>
      <c r="GY4" s="48" t="str">
        <f>IF(BQ4&lt;&gt;"",CHAR(34)&amp;"cl_"&amp;BQ4&amp;CHAR(34)&amp;",","")</f>
        <v/>
      </c>
      <c r="GZ4" s="48" t="str">
        <f>IF(BR4&lt;&gt;"",CHAR(34)&amp;"cl_"&amp;BR4&amp;CHAR(34)&amp;",","")</f>
        <v>"cl_BRO",</v>
      </c>
      <c r="HA4" s="48" t="str">
        <f>IF(BS4&lt;&gt;"",CHAR(34)&amp;"cl_"&amp;BS4&amp;CHAR(34)&amp;",","")</f>
        <v/>
      </c>
      <c r="HB4" s="48" t="str">
        <f>IF(BT4&lt;&gt;"",CHAR(34)&amp;"cl_"&amp;BT4&amp;CHAR(34)&amp;",","")</f>
        <v>"cl_WHI",</v>
      </c>
      <c r="HC4" s="48" t="str">
        <f>SUBSTITUTE("["&amp;_xlfn.CONCAT(GT4:HB4)&amp;"]",",]","]")</f>
        <v>["cl_BLA","cl_BLU","cl_GRE","cl_RED","cl_YEL","cl_BRO","cl_WHI"]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{couname:"[PAN] Panama City",year:"???",region:"rgn_North America",Colors:["cl_BLA","cl_BLU","cl_GRE","cl_RED","cl_YEL","cl_BRO","cl_WHI"],Items:["5+Colo","words2","lets10","startP","with_y","NoBand","Crosse","Circle","Animal","Bird","Texted","Weapon","Unequa","Center","Builds","Ships!","Crowns","staWHI","myrWHI","HasSta","1Stars"],Flag:"https://upload.wikimedia.org/wikipedia/commons/thumb/3/31/Bandera_de_Ciudad_de_Panam%C3%A1.svg/640px-Bandera_de_Ciudad_de_Panam%C3%A1.svg.png",HDFlag:"https://upload.wikimedia.org/wikipedia/commons/thumb/3/31/Bandera_de_Ciudad_de_Panam%C3%A1.svg/1280px-Bandera_de_Ciudad_de_Panam%C3%A1.svg.png",type:"Capital City", describe: "\nCoat of arms of Panama City on a white field with the words Municipo de Panamá written above in red.", isnew:".", links: "https://en.m.wikipedia.org/wiki/Panama_City"},</v>
      </c>
      <c r="HG4" s="73" t="str">
        <f>"{couname:"&amp;CT4&amp;(IF(HK4&lt;&gt;"",",subtype:"&amp;CHAR(34)&amp;HK4&amp;CHAR(34),""))&amp;",year:"&amp;HJ4&amp;",region:"&amp;CU4&amp;",Colors:"&amp;HC4&amp;",Items:"&amp;GS4&amp;",Flag:"&amp;CV4&amp;",HDFlag:"&amp;CHAR(34)&amp;E4&amp;CHAR(34)&amp;",type:"&amp;GP4&amp;", describe: "&amp;HI4&amp;", links: "&amp;HL4&amp;"},"</f>
        <v>{couname:"[PAN] Panama City",year:"???",region:"rgn_North America",Colors:["cl_BLA","cl_BLU","cl_GRE","cl_RED","cl_YEL","cl_BRO","cl_WHI"],Items:["5+Colo","words2","lets10","startP","with_y","NoBand","Crosse","Circle","Animal","Bird","Texted","Weapon","Unequa","Center","Builds","Ships!","Crowns","staWHI","myrWHI","HasSta","1Stars"],Flag:"https://upload.wikimedia.org/wikipedia/commons/thumb/3/31/Bandera_de_Ciudad_de_Panam%C3%A1.svg/640px-Bandera_de_Ciudad_de_Panam%C3%A1.svg.png",HDFlag:"https://upload.wikimedia.org/wikipedia/commons/thumb/3/31/Bandera_de_Ciudad_de_Panam%C3%A1.svg/1280px-Bandera_de_Ciudad_de_Panam%C3%A1.svg.png",type:"Capital City", describe: "\nCoat of arms of Panama City on a white field with the words Municipo de Panamá written above in red.", links: "https://en.m.wikipedia.org/wiki/Panama_City"},</v>
      </c>
      <c r="HH4" s="48" t="str">
        <f>IF(P4&lt;&gt;"",CHAR(34)&amp;"\n"&amp;P4&amp;CHAR(34),CHAR(34)&amp;CHAR(34))</f>
        <v>"\nCoat of arms of Panama City on a white field with the words Municipo de Panamá written above in red."</v>
      </c>
      <c r="HI4" s="48" t="str">
        <f>IF(J4=0,CHAR(34)&amp;CHAR(34),HH4)</f>
        <v>"\nCoat of arms of Panama City on a white field with the words Municipo de Panamá written above in red."</v>
      </c>
      <c r="HJ4" s="48" t="str">
        <f>CHAR(34)&amp;O4&amp;CHAR(34)</f>
        <v>"???"</v>
      </c>
      <c r="HL4" s="48" t="str">
        <f>CHAR(34)&amp;I4&amp;CHAR(34)</f>
        <v>"https://en.m.wikipedia.org/wiki/Panama_City"</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{"couname":"[PAN] Panama City","subtype":"[PAN] Panama Province","year":"???","region":"rgn_North America","Colors":["cl_BLA","cl_BLU","cl_GRE","cl_RED","cl_YEL","cl_BRO","cl_WHI"],"Items":["5+Colo","words2","lets10","startP","with_y","NoBand","Crosse","Circle","Animal","Bird","Texted","Weapon","Unequa","Center","Builds","Ships!","Crowns","staWHI","myrWHI","HasSta","1Stars"],"Flag":"https://upload.wikimedia.org/wikipedia/commons/thumb/3/31/Bandera_de_Ciudad_de_Panam%C3%A1.svg/640px-Bandera_de_Ciudad_de_Panam%C3%A1.svg.png","HDFlag":"https://upload.wikimedia.org/wikipedia/commons/thumb/3/31/Bandera_de_Ciudad_de_Panam%C3%A1.svg/1280px-Bandera_de_Ciudad_de_Panam%C3%A1.svg.png","type":"Capital City", "describe": "\nCoat of arms of Panama City on a white field with the words Municipo de Panamá written above in red.", "isnew": ".", "links": "https://en.m.wikipedia.org/wiki/Panama_City"},</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{"couname":"[PAN] Panama City","subtype":"[PAN] Panama Province","year":"???","region":"rgn_North America","Colors":["cl_BLA","cl_BLU","cl_GRE","cl_RED","cl_YEL","cl_BRO","cl_WHI"],"Items":["5+Colo","words2","lets10","startP","with_y","NoBand","Crosse","Circle","Animal","Bird","Texted","Weapon","Unequa","Center","Builds","Ships!","Crowns","staWHI","myrWHI","HasSta","1Stars"],"Flag":"https://upload.wikimedia.org/wikipedia/commons/thumb/3/31/Bandera_de_Ciudad_de_Panam%C3%A1.svg/640px-Bandera_de_Ciudad_de_Panam%C3%A1.svg.png","HDFlag":"https://upload.wikimedia.org/wikipedia/commons/thumb/3/31/Bandera_de_Ciudad_de_Panam%C3%A1.svg/1280px-Bandera_de_Ciudad_de_Panam%C3%A1.svg.png","type":"Capital City", "describe": "\nCoat of arms of Panama City on a white field with the words Municipo de Panamá written above in red.", "isnew": ".", "links": "https://en.m.wikipedia.org/wiki/Panama_City"},</v>
      </c>
      <c r="HO4" s="75">
        <v>45610</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-7</v>
      </c>
      <c r="IN4" s="78" t="str">
        <f>"http://mkweb.bcgsc.ca/color-summarizer/?url="&amp;D4&amp;"&amp;precision=low&amp;num_clusters="&amp;CG4&amp;"&amp;text=1"</f>
        <v>http://mkweb.bcgsc.ca/color-summarizer/?url=https://upload.wikimedia.org/wikipedia/commons/thumb/3/31/Bandera_de_Ciudad_de_Panam%C3%A1.svg/640px-Bandera_de_Ciudad_de_Panam%C3%A1.svg.png&amp;precision=low&amp;num_clusters=7&amp;text=1</v>
      </c>
      <c r="IO4" s="48" t="str">
        <f>IF(HP4&lt;&gt;"",CHAR(34)&amp;"black"&amp;CHAR(34),"")</f>
        <v>"black"</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"brown"</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{"url":"http://mkweb.bcgsc.ca/color-summarizer/?url=https://upload.wikimedia.org/wikipedia/commons/thumb/3/31/Bandera_de_Ciudad_de_Panam%C3%A1.svg/640px-Bandera_de_Ciudad_de_Panam%C3%A1.svg.png&amp;precision=low&amp;num_clusters=7&amp;text=1","name":"[PAN] Panama City"},</v>
      </c>
      <c r="IY4" s="48">
        <v>1380</v>
      </c>
    </row>
    <row r="5" spans="1:259" s="48" customFormat="1" ht="38.4" customHeight="1" thickBot="1" x14ac:dyDescent="0.35">
      <c r="A5" s="87" t="s">
        <v>1707</v>
      </c>
      <c r="B5" s="40" t="e" vm="107">
        <v>#VALUE!</v>
      </c>
      <c r="C5" s="41" t="s">
        <v>197</v>
      </c>
      <c r="D5" s="42" t="s">
        <v>1708</v>
      </c>
      <c r="E5" s="43" t="s">
        <v>1709</v>
      </c>
      <c r="F5" s="44" t="s">
        <v>163</v>
      </c>
      <c r="G5" s="45">
        <f>COUNTIF($A$1:$A$8329,A5)</f>
        <v>1</v>
      </c>
      <c r="H5" s="46" t="s">
        <v>1724</v>
      </c>
      <c r="I5" s="47" t="s">
        <v>1710</v>
      </c>
      <c r="J5" s="48" t="str">
        <f>""</f>
        <v/>
      </c>
      <c r="K5" s="49"/>
      <c r="L5" s="50"/>
      <c r="M5" s="50"/>
      <c r="N5" s="51" t="s">
        <v>231</v>
      </c>
      <c r="O5" s="52">
        <v>1915</v>
      </c>
      <c r="P5" s="53" t="s">
        <v>1711</v>
      </c>
      <c r="Q5" s="54">
        <v>4</v>
      </c>
      <c r="R5" s="55" t="s">
        <v>231</v>
      </c>
      <c r="S5" s="56">
        <v>0</v>
      </c>
      <c r="T5" s="57" t="s">
        <v>164</v>
      </c>
      <c r="U5" s="58" t="s">
        <v>164</v>
      </c>
      <c r="V5" s="58" t="s">
        <v>164</v>
      </c>
      <c r="W5" s="58" t="s">
        <v>164</v>
      </c>
      <c r="X5" s="58" t="s">
        <v>165</v>
      </c>
      <c r="Y5" s="58" t="s">
        <v>164</v>
      </c>
      <c r="Z5" s="58" t="s">
        <v>164</v>
      </c>
      <c r="AA5" s="58" t="s">
        <v>164</v>
      </c>
      <c r="AB5" s="58" t="s">
        <v>165</v>
      </c>
      <c r="AC5" s="58" t="s">
        <v>164</v>
      </c>
      <c r="AD5" s="58" t="s">
        <v>165</v>
      </c>
      <c r="AE5" s="58" t="s">
        <v>164</v>
      </c>
      <c r="AF5" s="59" t="s">
        <v>164</v>
      </c>
      <c r="AG5" s="59" t="s">
        <v>165</v>
      </c>
      <c r="AH5" s="59" t="s">
        <v>165</v>
      </c>
      <c r="AI5" s="59" t="s">
        <v>164</v>
      </c>
      <c r="AJ5" s="59" t="s">
        <v>164</v>
      </c>
      <c r="AK5" s="59" t="s">
        <v>164</v>
      </c>
      <c r="AL5" s="59" t="s">
        <v>164</v>
      </c>
      <c r="AM5" s="59" t="s">
        <v>165</v>
      </c>
      <c r="AN5" s="59" t="s">
        <v>164</v>
      </c>
      <c r="AO5" s="59" t="s">
        <v>164</v>
      </c>
      <c r="AP5" s="59" t="s">
        <v>165</v>
      </c>
      <c r="AQ5" s="59" t="s">
        <v>164</v>
      </c>
      <c r="AR5" s="59" t="s">
        <v>164</v>
      </c>
      <c r="AS5" s="59" t="s">
        <v>164</v>
      </c>
      <c r="AT5" s="60">
        <v>3</v>
      </c>
      <c r="AU5" s="59" t="s">
        <v>178</v>
      </c>
      <c r="AV5" s="59" t="str">
        <f>IF(LEFT(A5,1)="[",LEFT(A5,5)&amp;AU5&amp;A5,"")</f>
        <v>[PAN]Historical[PAN] Panama Canal Zone (1903-1979)</v>
      </c>
      <c r="AW5" s="59" t="str">
        <f>C5&amp;H5&amp;A5</f>
        <v>3b[PAN] Other[PAN] Panama Canal Zone (1903-1979)</v>
      </c>
      <c r="AX5" s="61"/>
      <c r="AY5" s="61"/>
      <c r="AZ5" s="62" t="s">
        <v>155</v>
      </c>
      <c r="BA5" s="62" t="s">
        <v>167</v>
      </c>
      <c r="BB5" s="62"/>
      <c r="BC5" s="63"/>
      <c r="BD5" s="64" t="s">
        <v>152</v>
      </c>
      <c r="BE5" s="47"/>
      <c r="BF5" s="64" t="s">
        <v>167</v>
      </c>
      <c r="BG5" s="64" t="s">
        <v>167</v>
      </c>
      <c r="BH5" s="64" t="s">
        <v>167</v>
      </c>
      <c r="BI5" s="64"/>
      <c r="BJ5" s="64"/>
      <c r="BK5" s="47"/>
      <c r="BL5" s="64" t="s">
        <v>167</v>
      </c>
      <c r="BM5" s="64" t="s">
        <v>152</v>
      </c>
      <c r="BN5" s="64" t="s">
        <v>167</v>
      </c>
      <c r="BO5" s="64" t="s">
        <v>154</v>
      </c>
      <c r="BP5" s="64" t="s">
        <v>155</v>
      </c>
      <c r="BQ5" s="64" t="s">
        <v>167</v>
      </c>
      <c r="BR5" s="64" t="s">
        <v>167</v>
      </c>
      <c r="BS5" s="64" t="s">
        <v>167</v>
      </c>
      <c r="BT5" s="64" t="s">
        <v>159</v>
      </c>
      <c r="BU5" s="65"/>
      <c r="BV5" s="66"/>
      <c r="BW5" s="66">
        <v>0</v>
      </c>
      <c r="BX5" s="47"/>
      <c r="CB5" s="6"/>
      <c r="CC5" s="6"/>
      <c r="CD5" s="67">
        <v>0</v>
      </c>
      <c r="CE5" s="67">
        <v>0</v>
      </c>
      <c r="CF5" s="67" t="e">
        <v>#REF!</v>
      </c>
      <c r="CG5" s="68" cm="1">
        <f t="array" ref="CG5">SUMPRODUCT(--(LEN(TRIM(BL5:BT5))&gt;0))</f>
        <v>4</v>
      </c>
      <c r="CH5" s="59" t="str">
        <f>IF(CG5=2,"y","n")</f>
        <v>n</v>
      </c>
      <c r="CI5" s="59" t="str">
        <f>IF(CG5=3,"y","n")</f>
        <v>n</v>
      </c>
      <c r="CJ5" s="59" t="str">
        <f>IF(CG5=4,"y","n")</f>
        <v>y</v>
      </c>
      <c r="CK5" s="59" t="str">
        <f>IF(CG5&gt;4,"y","n")</f>
        <v>n</v>
      </c>
      <c r="CL5" s="59" t="str">
        <f>IF(S5=0,"y","n")</f>
        <v>y</v>
      </c>
      <c r="CM5" s="59" t="str">
        <f>IF(S5=2,"y","n")</f>
        <v>n</v>
      </c>
      <c r="CN5" s="59" t="str">
        <f>IF(S5=3,"y","n")</f>
        <v>n</v>
      </c>
      <c r="CO5" s="59" t="str">
        <f>IF(S5&gt;=4,"y","n")</f>
        <v>n</v>
      </c>
      <c r="CP5" s="59" t="str">
        <f>IF(AT5=0,"y","n")</f>
        <v>n</v>
      </c>
      <c r="CQ5" s="59" t="str">
        <f>IF(AT5=1,"y","n")</f>
        <v>n</v>
      </c>
      <c r="CR5" s="59" t="str">
        <f>IF(AT5=2,"y","n")</f>
        <v>n</v>
      </c>
      <c r="CS5" s="59" t="str">
        <f>IF(AT5&gt;=3,"y","n")</f>
        <v>y</v>
      </c>
      <c r="CT5" s="69" t="str">
        <f>CHAR(34)&amp;A5&amp;CHAR(34)</f>
        <v>"[PAN] Panama Canal Zone (1903-1979)"</v>
      </c>
      <c r="CU5" s="70" t="str">
        <f>CHAR(34)&amp;"rgn_"&amp;R5&amp;CHAR(34)</f>
        <v>"rgn_North America"</v>
      </c>
      <c r="CV5" s="48" t="str">
        <f>CHAR(34)&amp;D5&amp;CHAR(34)</f>
        <v>"https://upload.wikimedia.org/wikipedia/commons/thumb/b/bd/Flag_of_Panama_Canal_Zone.svg/640px-Flag_of_Panama_Canal_Zone.svg.png"</v>
      </c>
      <c r="CW5" s="48" t="str">
        <f>IF(CH5="y",CHAR(34)&amp;CH$1&amp;CHAR(34)&amp;",","")</f>
        <v/>
      </c>
      <c r="CX5" s="48" t="str">
        <f>IF(CI5="y",CHAR(34)&amp;CI$1&amp;CHAR(34)&amp;",","")</f>
        <v/>
      </c>
      <c r="CY5" s="48" t="str">
        <f>IF(CJ5="y",CHAR(34)&amp;CJ$1&amp;CHAR(34)&amp;",","")</f>
        <v>"4Color",</v>
      </c>
      <c r="CZ5" s="48" t="str">
        <f>IF(CK5="y",CHAR(34)&amp;CK$1&amp;CHAR(34)&amp;",","")</f>
        <v/>
      </c>
      <c r="DA5" s="48" t="str">
        <f>IF(Q5&gt;1,CHAR(34)&amp;"words2"&amp;CHAR(34)&amp;",","")</f>
        <v>"words2",</v>
      </c>
      <c r="DB5" s="48" t="str">
        <f>IF(Q5&gt;2,CHAR(34)&amp;"words3"&amp;CHAR(34)&amp;",","")</f>
        <v>"words3",</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"lets25",</v>
      </c>
      <c r="DE5" s="48" t="str">
        <f>CHAR(34)&amp;"start"&amp;IFERROR(LEFT(SUBSTITUTE(A5,"["&amp;MID(A5,FIND("[",A5)+1,FIND("]",A5)-FIND("[",A5)-1)&amp;"] ",""),1),LEFT(A5,1))&amp;CHAR(34)&amp;","</f>
        <v>"startP",</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"with_z",</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W5" s="48" t="str">
        <f>IF(CL5="y",CHAR(34)&amp;CL$1&amp;CHAR(34)&amp;",","")</f>
        <v>"NoBand",</v>
      </c>
      <c r="DX5" s="48" t="str">
        <f>IF(CM5="y",CHAR(34)&amp;CM$1&amp;CHAR(34)&amp;",","")</f>
        <v/>
      </c>
      <c r="DY5" s="48" t="str">
        <f>IF(CN5="y",CHAR(34)&amp;CN$1&amp;CHAR(34)&amp;",","")</f>
        <v/>
      </c>
      <c r="DZ5" s="48" t="str">
        <f>IF(CO5="y",CHAR(34)&amp;CO$1&amp;CHAR(34)&amp;",","")</f>
        <v/>
      </c>
      <c r="EA5" s="48" t="str">
        <f>IF(T5="y",CHAR(34)&amp;T$1&amp;CHAR(34)&amp;",","")</f>
        <v/>
      </c>
      <c r="EB5" s="48" t="str">
        <f>IF(U5="y",CHAR(34)&amp;U$1&amp;CHAR(34)&amp;",","")</f>
        <v/>
      </c>
      <c r="EC5" s="48" t="str">
        <f>IF(V5="y",CHAR(34)&amp;V$1&amp;CHAR(34)&amp;",","")</f>
        <v/>
      </c>
      <c r="ED5" s="48" t="str">
        <f>IF(W5="y",CHAR(34)&amp;W$1&amp;CHAR(34)&amp;",","")</f>
        <v/>
      </c>
      <c r="EE5" s="48" t="str">
        <f>IF(X5="y",CHAR(34)&amp;X$1&amp;CHAR(34)&amp;",","")</f>
        <v>"Circle",</v>
      </c>
      <c r="EF5" s="48" t="str">
        <f>IF(AND(Y5&lt;&gt;"n",Y5&lt;&gt;""),CHAR(34)&amp;Y$1&amp;CHAR(34)&amp;",","")</f>
        <v/>
      </c>
      <c r="EG5" s="48" t="str">
        <f>IF(Z5="y",CHAR(34)&amp;Z$1&amp;CHAR(34)&amp;",","")</f>
        <v/>
      </c>
      <c r="EH5" s="48" t="str">
        <f>IF(AA5="y",CHAR(34)&amp;AA$1&amp;CHAR(34)&amp;",","")</f>
        <v/>
      </c>
      <c r="EI5" s="48" t="str">
        <f>IF(AB5="y",CHAR(34)&amp;AB$1&amp;CHAR(34)&amp;",","")</f>
        <v>"Texted",</v>
      </c>
      <c r="EJ5" s="48" t="str">
        <f>IF(AC5="y",CHAR(34)&amp;AC$1&amp;CHAR(34)&amp;",","")</f>
        <v/>
      </c>
      <c r="EK5" s="48" t="str">
        <f>IF(AD5="y",CHAR(34)&amp;AD$1&amp;CHAR(34)&amp;",","")</f>
        <v>"HasSun",</v>
      </c>
      <c r="EL5" s="48" t="str">
        <f>IF(AE5="y",CHAR(34)&amp;AE$1&amp;CHAR(34)&amp;",","")</f>
        <v/>
      </c>
      <c r="EM5" s="48" t="str">
        <f>IF(AF5="y",CHAR(34)&amp;AF$1&amp;CHAR(34)&amp;",","")</f>
        <v/>
      </c>
      <c r="EN5" s="48" t="str">
        <f>IF(AG5="y",CHAR(34)&amp;AG$1&amp;CHAR(34)&amp;",","")</f>
        <v>"Unequa",</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"Geogrh",</v>
      </c>
      <c r="EU5" s="48" t="str">
        <f>IF(AN5="y",CHAR(34)&amp;AN$1&amp;CHAR(34)&amp;",","")</f>
        <v/>
      </c>
      <c r="EV5" s="48" t="str">
        <f>IF(AO5="y",CHAR(34)&amp;AO$1&amp;CHAR(34)&amp;",","")</f>
        <v/>
      </c>
      <c r="EW5" s="48" t="str">
        <f>IF(AP5="y",CHAR(34)&amp;AP$1&amp;CHAR(34)&amp;",","")</f>
        <v>"Ships!",</v>
      </c>
      <c r="EX5" s="48" t="str">
        <f>IF(AQ5="y",CHAR(34)&amp;AQ$1&amp;CHAR(34)&amp;",","")</f>
        <v/>
      </c>
      <c r="EY5" s="48" t="str">
        <f>IF(AR5="y",CHAR(34)&amp;AR$1&amp;CHAR(34)&amp;",","")</f>
        <v/>
      </c>
      <c r="EZ5" s="48" t="str">
        <f>IF(AS5="y",CHAR(34)&amp;AS$1&amp;CHAR(34)&amp;",","")</f>
        <v/>
      </c>
      <c r="FA5" s="48" t="str">
        <f>IF(AT5&gt;0,CHAR(34)&amp;"sta"&amp;AZ5&amp;CHAR(34)&amp;",","")</f>
        <v>"staYEL",</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"NO_GRE",</v>
      </c>
      <c r="FI5" s="48" t="str">
        <f>IF(COUNTIF(BL5:BT5,"YEL")=0,CHAR(34)&amp;"NO_YEL"&amp;CHAR(34)&amp;",", "")</f>
        <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"myrBLU",</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"histor",</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IF(CQ5="y",CHAR(34)&amp;CQ$1&amp;CHAR(34)&amp;",","")</f>
        <v/>
      </c>
      <c r="GM5" s="48" t="str">
        <f>IF(CR5="y",CHAR(34)&amp;CR$1&amp;CHAR(34)&amp;",","")</f>
        <v/>
      </c>
      <c r="GN5" s="48" t="str">
        <f>IF(CS5="y",CHAR(34)&amp;CS$1&amp;CHAR(34)&amp;",","")</f>
        <v>"3+Star",</v>
      </c>
      <c r="GP5" s="48" t="str">
        <f>CHAR(34)&amp;AU5&amp;CHAR(34)</f>
        <v>"Historical"</v>
      </c>
      <c r="GS5" s="48" t="str">
        <f>SUBSTITUTE("["&amp;_xlfn.CONCAT(CW5:GN5)&amp;"]",",]","]")</f>
        <v>["4Color","words2","words3","lets25","startP","with_z","year19","NoBand","Circle","Texted","HasSun","Unequa","Center","Geogrh","Ships!","staYEL","NO_GRE","NO_BLA","myrBLU","histor","HasSta","3+Star"]</v>
      </c>
      <c r="GT5" s="48" t="str">
        <f>IF(BL5&lt;&gt;"",CHAR(34)&amp;"cl_"&amp;BL5&amp;CHAR(34)&amp;",","")</f>
        <v/>
      </c>
      <c r="GU5" s="48" t="str">
        <f>IF(BM5&lt;&gt;"",CHAR(34)&amp;"cl_"&amp;BM5&amp;CHAR(34)&amp;",","")</f>
        <v>"cl_BLU",</v>
      </c>
      <c r="GV5" s="48" t="str">
        <f>IF(BN5&lt;&gt;"",CHAR(34)&amp;"cl_"&amp;BN5&amp;CHAR(34)&amp;",","")</f>
        <v/>
      </c>
      <c r="GW5" s="48" t="str">
        <f>IF(BO5&lt;&gt;"",CHAR(34)&amp;"cl_"&amp;BO5&amp;CHAR(34)&amp;",","")</f>
        <v>"cl_RED",</v>
      </c>
      <c r="GX5" s="48" t="str">
        <f>IF(BP5&lt;&gt;"",CHAR(34)&amp;"cl_"&amp;BP5&amp;CHAR(34)&amp;",","")</f>
        <v>"cl_YEL",</v>
      </c>
      <c r="GY5" s="48" t="str">
        <f>IF(BQ5&lt;&gt;"",CHAR(34)&amp;"cl_"&amp;BQ5&amp;CHAR(34)&amp;",","")</f>
        <v/>
      </c>
      <c r="GZ5" s="48" t="str">
        <f>IF(BR5&lt;&gt;"",CHAR(34)&amp;"cl_"&amp;BR5&amp;CHAR(34)&amp;",","")</f>
        <v/>
      </c>
      <c r="HA5" s="48" t="str">
        <f>IF(BS5&lt;&gt;"",CHAR(34)&amp;"cl_"&amp;BS5&amp;CHAR(34)&amp;",","")</f>
        <v/>
      </c>
      <c r="HB5" s="48" t="str">
        <f>IF(BT5&lt;&gt;"",CHAR(34)&amp;"cl_"&amp;BT5&amp;CHAR(34)&amp;",","")</f>
        <v>"cl_WHI",</v>
      </c>
      <c r="HC5" s="48" t="str">
        <f>SUBSTITUTE("["&amp;_xlfn.CONCAT(GT5:HB5)&amp;"]",",]","]")</f>
        <v>["cl_BLU","cl_RED","cl_YEL","cl_WHI"]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{couname:"[PAN] Panama Canal Zone (1903-1979)",year:"1915",region:"rgn_North America",Colors:["cl_BLU","cl_RED","cl_YEL","cl_WHI"],Items:["4Color","words2","words3","lets25","startP","with_z","year19","NoBand","Circle","Texted","HasSun","Unequa","Center","Geogrh","Ships!","staYEL","NO_GRE","NO_BLA","myrBLU","histor","HasSta","3+Star"],Flag:"https://upload.wikimedia.org/wikipedia/commons/thumb/b/bd/Flag_of_Panama_Canal_Zone.svg/640px-Flag_of_Panama_Canal_Zone.svg.png",HDFlag:"https://upload.wikimedia.org/wikipedia/commons/thumb/b/bd/Flag_of_Panama_Canal_Zone.svg/1280px-Flag_of_Panama_Canal_Zone.svg.png",type:"Historical", describe: "\nThe territory seal on a blue background", isnew:".", links: "https://en.m.wikipedia.org/wiki/Seal_and_flag_of_the_Panama_Canal_Zone"},</v>
      </c>
      <c r="HG5" s="73" t="str">
        <f>"{couname:"&amp;CT5&amp;(IF(HK5&lt;&gt;"",",subtype:"&amp;CHAR(34)&amp;HK5&amp;CHAR(34),""))&amp;",year:"&amp;HJ5&amp;",region:"&amp;CU5&amp;",Colors:"&amp;HC5&amp;",Items:"&amp;GS5&amp;",Flag:"&amp;CV5&amp;",HDFlag:"&amp;CHAR(34)&amp;E5&amp;CHAR(34)&amp;",type:"&amp;GP5&amp;", describe: "&amp;HI5&amp;", links: "&amp;HL5&amp;"},"</f>
        <v>{couname:"[PAN] Panama Canal Zone (1903-1979)",year:"1915",region:"rgn_North America",Colors:["cl_BLU","cl_RED","cl_YEL","cl_WHI"],Items:["4Color","words2","words3","lets25","startP","with_z","year19","NoBand","Circle","Texted","HasSun","Unequa","Center","Geogrh","Ships!","staYEL","NO_GRE","NO_BLA","myrBLU","histor","HasSta","3+Star"],Flag:"https://upload.wikimedia.org/wikipedia/commons/thumb/b/bd/Flag_of_Panama_Canal_Zone.svg/640px-Flag_of_Panama_Canal_Zone.svg.png",HDFlag:"https://upload.wikimedia.org/wikipedia/commons/thumb/b/bd/Flag_of_Panama_Canal_Zone.svg/1280px-Flag_of_Panama_Canal_Zone.svg.png",type:"Historical", describe: "\nThe territory seal on a blue background", links: "https://en.m.wikipedia.org/wiki/Seal_and_flag_of_the_Panama_Canal_Zone"},</v>
      </c>
      <c r="HH5" s="48" t="str">
        <f>IF(P5&lt;&gt;"",CHAR(34)&amp;"\n"&amp;P5&amp;CHAR(34),CHAR(34)&amp;CHAR(34))</f>
        <v>"\nThe territory seal on a blue background"</v>
      </c>
      <c r="HI5" s="48" t="str">
        <f>IF(J5=0,CHAR(34)&amp;CHAR(34),HH5)</f>
        <v>"\nThe territory seal on a blue background"</v>
      </c>
      <c r="HJ5" s="48" t="str">
        <f>CHAR(34)&amp;O5&amp;CHAR(34)</f>
        <v>"1915"</v>
      </c>
      <c r="HL5" s="48" t="str">
        <f>CHAR(34)&amp;I5&amp;CHAR(34)</f>
        <v>"https://en.m.wikipedia.org/wiki/Seal_and_flag_of_the_Panama_Canal_Zone"</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{"couname":"[PAN] Panama Canal Zone (1903-1979)","subtype":"[PAN] Other","year":"1915","region":"rgn_North America","Colors":["cl_BLU","cl_RED","cl_YEL","cl_WHI"],"Items":["4Color","words2","words3","lets25","startP","with_z","year19","NoBand","Circle","Texted","HasSun","Unequa","Center","Geogrh","Ships!","staYEL","NO_GRE","NO_BLA","myrBLU","histor","HasSta","3+Star"],"Flag":"https://upload.wikimedia.org/wikipedia/commons/thumb/b/bd/Flag_of_Panama_Canal_Zone.svg/640px-Flag_of_Panama_Canal_Zone.svg.png","HDFlag":"https://upload.wikimedia.org/wikipedia/commons/thumb/b/bd/Flag_of_Panama_Canal_Zone.svg/1280px-Flag_of_Panama_Canal_Zone.svg.png","type":"Historical", "describe": "\nThe territory seal on a blue background", "isnew": ".", "links": "https://en.m.wikipedia.org/wiki/Seal_and_flag_of_the_Panama_Canal_Zone"},</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{"couname":"[PAN] Panama Canal Zone (1903-1979)","subtype":"[PAN] Other","year":"1915","region":"rgn_North America","Colors":["cl_BLU","cl_RED","cl_YEL","cl_WHI"],"Items":["4Color","words2","words3","lets25","startP","with_z","year19","NoBand","Circle","Texted","HasSun","Unequa","Center","Geogrh","Ships!","staYEL","NO_GRE","NO_BLA","myrBLU","histor","HasSta","3+Star"],"Flag":"https://upload.wikimedia.org/wikipedia/commons/thumb/b/bd/Flag_of_Panama_Canal_Zone.svg/640px-Flag_of_Panama_Canal_Zone.svg.png","HDFlag":"https://upload.wikimedia.org/wikipedia/commons/thumb/b/bd/Flag_of_Panama_Canal_Zone.svg/1280px-Flag_of_Panama_Canal_Zone.svg.png","type":"Historical", "describe": "\nThe territory seal on a blue background", "isnew": ".", "links": "https://en.m.wikipedia.org/wiki/Seal_and_flag_of_the_Panama_Canal_Zone"},</v>
      </c>
      <c r="HO5" s="75">
        <v>45610</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-4</v>
      </c>
      <c r="IN5" s="78" t="str">
        <f>"http://mkweb.bcgsc.ca/color-summarizer/?url="&amp;D5&amp;"&amp;precision=low&amp;num_clusters="&amp;CG5&amp;"&amp;text=1"</f>
        <v>http://mkweb.bcgsc.ca/color-summarizer/?url=https://upload.wikimedia.org/wikipedia/commons/thumb/b/bd/Flag_of_Panama_Canal_Zone.svg/640px-Flag_of_Panama_Canal_Zone.svg.png&amp;precision=low&amp;num_clusters=4&amp;text=1</v>
      </c>
      <c r="IO5" s="48" t="str">
        <f>IF(HP5&lt;&gt;"",CHAR(34)&amp;"black"&amp;CHAR(34),"")</f>
        <v/>
      </c>
      <c r="IP5" s="48" t="str">
        <f>IF(HQ5&lt;&gt;"",CHAR(34)&amp;"blue"&amp;CHAR(34),"")</f>
        <v>"blue"</v>
      </c>
      <c r="IQ5" s="48" t="str">
        <f>IF(HR5&lt;&gt;"",CHAR(34)&amp;"green"&amp;CHAR(34),"")</f>
        <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{"url":"http://mkweb.bcgsc.ca/color-summarizer/?url=https://upload.wikimedia.org/wikipedia/commons/thumb/b/bd/Flag_of_Panama_Canal_Zone.svg/640px-Flag_of_Panama_Canal_Zone.svg.png&amp;precision=low&amp;num_clusters=4&amp;text=1","name":"[PAN] Panama Canal Zone (1903-1979)"},</v>
      </c>
      <c r="IY5" s="48">
        <v>1381</v>
      </c>
    </row>
  </sheetData>
  <autoFilter ref="A1:IY1" xr:uid="{A1051193-A95B-4CFB-A73C-F0184620C81F}">
    <sortState xmlns:xlrd2="http://schemas.microsoft.com/office/spreadsheetml/2017/richdata2" ref="A2:IY5">
      <sortCondition ref="AW1"/>
    </sortState>
  </autoFilter>
  <conditionalFormatting sqref="H1 CW1:GS1 IA1:IB1">
    <cfRule type="cellIs" dxfId="1614" priority="118" operator="greaterThan">
      <formula>0</formula>
    </cfRule>
  </conditionalFormatting>
  <conditionalFormatting sqref="H1 H6:H1048576">
    <cfRule type="cellIs" dxfId="1613" priority="84" stopIfTrue="1" operator="notEqual">
      <formula>""</formula>
    </cfRule>
  </conditionalFormatting>
  <conditionalFormatting sqref="T1:BK1">
    <cfRule type="cellIs" dxfId="1612" priority="121" operator="greaterThan">
      <formula>0</formula>
    </cfRule>
  </conditionalFormatting>
  <conditionalFormatting sqref="BV1:BW1 BV6:BW1048576">
    <cfRule type="cellIs" dxfId="1611" priority="120" operator="equal">
      <formula>"nc"</formula>
    </cfRule>
  </conditionalFormatting>
  <conditionalFormatting sqref="HF1:HG1">
    <cfRule type="cellIs" dxfId="1610" priority="122" operator="greaterThan">
      <formula>0</formula>
    </cfRule>
  </conditionalFormatting>
  <conditionalFormatting sqref="HK1">
    <cfRule type="cellIs" dxfId="1609" priority="119" operator="greaterThan">
      <formula>0</formula>
    </cfRule>
  </conditionalFormatting>
  <conditionalFormatting sqref="HP1:HX1">
    <cfRule type="cellIs" dxfId="1608" priority="96" operator="equal">
      <formula>"PIN"</formula>
    </cfRule>
    <cfRule type="cellIs" dxfId="1607" priority="97" operator="equal">
      <formula>"ORA"</formula>
    </cfRule>
    <cfRule type="cellIs" dxfId="1606" priority="98" operator="equal">
      <formula>"GRA"</formula>
    </cfRule>
    <cfRule type="cellIs" dxfId="1605" priority="99" operator="equal">
      <formula>"PUR"</formula>
    </cfRule>
    <cfRule type="cellIs" dxfId="1604" priority="100" operator="equal">
      <formula>"BRO"</formula>
    </cfRule>
    <cfRule type="cellIs" dxfId="1603" priority="101" operator="equal">
      <formula>"YEL"</formula>
    </cfRule>
    <cfRule type="cellIs" dxfId="1602" priority="102" operator="equal">
      <formula>"BLU"</formula>
    </cfRule>
    <cfRule type="cellIs" dxfId="1601" priority="103" operator="equal">
      <formula>"WHI"</formula>
    </cfRule>
    <cfRule type="cellIs" dxfId="1600" priority="104" operator="equal">
      <formula>"GRE"</formula>
    </cfRule>
    <cfRule type="cellIs" dxfId="1599" priority="105" operator="equal">
      <formula>"RED"</formula>
    </cfRule>
    <cfRule type="cellIs" dxfId="1598" priority="106" operator="equal">
      <formula>"BLA"</formula>
    </cfRule>
  </conditionalFormatting>
  <conditionalFormatting sqref="IC1:IK1">
    <cfRule type="cellIs" dxfId="1597" priority="107" operator="equal">
      <formula>"PIN"</formula>
    </cfRule>
    <cfRule type="cellIs" dxfId="1596" priority="108" operator="equal">
      <formula>"ORA"</formula>
    </cfRule>
    <cfRule type="cellIs" dxfId="1595" priority="109" operator="equal">
      <formula>"GRA"</formula>
    </cfRule>
    <cfRule type="cellIs" dxfId="1594" priority="110" operator="equal">
      <formula>"PUR"</formula>
    </cfRule>
    <cfRule type="cellIs" dxfId="1593" priority="111" operator="equal">
      <formula>"BRO"</formula>
    </cfRule>
    <cfRule type="cellIs" dxfId="1592" priority="112" operator="equal">
      <formula>"YEL"</formula>
    </cfRule>
    <cfRule type="cellIs" dxfId="1591" priority="113" operator="equal">
      <formula>"BLU"</formula>
    </cfRule>
    <cfRule type="cellIs" dxfId="1590" priority="114" operator="equal">
      <formula>"WHI"</formula>
    </cfRule>
    <cfRule type="cellIs" dxfId="1589" priority="115" operator="equal">
      <formula>"GRE"</formula>
    </cfRule>
    <cfRule type="cellIs" dxfId="1588" priority="116" operator="equal">
      <formula>"RED"</formula>
    </cfRule>
    <cfRule type="cellIs" dxfId="1587" priority="117" operator="equal">
      <formula>"BLA"</formula>
    </cfRule>
  </conditionalFormatting>
  <conditionalFormatting sqref="IO1:IW1">
    <cfRule type="cellIs" dxfId="1586" priority="85" operator="equal">
      <formula>"PIN"</formula>
    </cfRule>
    <cfRule type="cellIs" dxfId="1585" priority="86" operator="equal">
      <formula>"ORA"</formula>
    </cfRule>
    <cfRule type="cellIs" dxfId="1584" priority="87" operator="equal">
      <formula>"GRA"</formula>
    </cfRule>
    <cfRule type="cellIs" dxfId="1583" priority="88" operator="equal">
      <formula>"PUR"</formula>
    </cfRule>
    <cfRule type="cellIs" dxfId="1582" priority="89" operator="equal">
      <formula>"BRO"</formula>
    </cfRule>
    <cfRule type="cellIs" dxfId="1581" priority="90" operator="equal">
      <formula>"YEL"</formula>
    </cfRule>
    <cfRule type="cellIs" dxfId="1580" priority="91" operator="equal">
      <formula>"BLU"</formula>
    </cfRule>
    <cfRule type="cellIs" dxfId="1579" priority="92" operator="equal">
      <formula>"WHI"</formula>
    </cfRule>
    <cfRule type="cellIs" dxfId="1578" priority="93" operator="equal">
      <formula>"GRE"</formula>
    </cfRule>
    <cfRule type="cellIs" dxfId="1577" priority="94" operator="equal">
      <formula>"RED"</formula>
    </cfRule>
    <cfRule type="cellIs" dxfId="1576" priority="95" operator="equal">
      <formula>"BLA"</formula>
    </cfRule>
  </conditionalFormatting>
  <conditionalFormatting sqref="H3:H5">
    <cfRule type="cellIs" dxfId="1575" priority="78" stopIfTrue="1" operator="notEqual">
      <formula>""</formula>
    </cfRule>
  </conditionalFormatting>
  <conditionalFormatting sqref="BV3:BV5">
    <cfRule type="cellIs" dxfId="1574" priority="79" operator="equal">
      <formula>"nc"</formula>
    </cfRule>
  </conditionalFormatting>
  <conditionalFormatting sqref="R3:R5 CU3:CU5">
    <cfRule type="cellIs" dxfId="1573" priority="77" operator="greaterThan">
      <formula>0</formula>
    </cfRule>
  </conditionalFormatting>
  <conditionalFormatting sqref="T3:AS5 CH3:CS5">
    <cfRule type="cellIs" dxfId="1572" priority="73" stopIfTrue="1" operator="equal">
      <formula>"n"</formula>
    </cfRule>
    <cfRule type="cellIs" dxfId="1571" priority="74" stopIfTrue="1" operator="equal">
      <formula>"y"</formula>
    </cfRule>
    <cfRule type="cellIs" dxfId="1570" priority="75" operator="greaterThan">
      <formula>0</formula>
    </cfRule>
  </conditionalFormatting>
  <conditionalFormatting sqref="AZ3:BB5">
    <cfRule type="expression" dxfId="1569" priority="60">
      <formula>$AT3=0</formula>
    </cfRule>
  </conditionalFormatting>
  <conditionalFormatting sqref="BX3:CA5 CD3:CF5 AZ3:BU5">
    <cfRule type="cellIs" dxfId="1568" priority="61" operator="equal">
      <formula>"PIN"</formula>
    </cfRule>
    <cfRule type="cellIs" dxfId="1567" priority="62" operator="equal">
      <formula>"ORA"</formula>
    </cfRule>
    <cfRule type="cellIs" dxfId="1566" priority="63" operator="equal">
      <formula>"GRA"</formula>
    </cfRule>
    <cfRule type="cellIs" dxfId="1565" priority="64" operator="equal">
      <formula>"PUR"</formula>
    </cfRule>
    <cfRule type="cellIs" dxfId="1564" priority="65" operator="equal">
      <formula>"BRO"</formula>
    </cfRule>
    <cfRule type="cellIs" dxfId="1563" priority="66" operator="equal">
      <formula>"YEL"</formula>
    </cfRule>
    <cfRule type="cellIs" dxfId="1562" priority="67" operator="equal">
      <formula>"BLU"</formula>
    </cfRule>
    <cfRule type="cellIs" dxfId="1561" priority="68" operator="equal">
      <formula>"WHI"</formula>
    </cfRule>
    <cfRule type="cellIs" dxfId="1560" priority="69" operator="equal">
      <formula>"GRE"</formula>
    </cfRule>
    <cfRule type="cellIs" dxfId="1559" priority="70" operator="equal">
      <formula>"RED"</formula>
    </cfRule>
    <cfRule type="cellIs" dxfId="1558" priority="71" operator="equal">
      <formula>"BLA"</formula>
    </cfRule>
  </conditionalFormatting>
  <conditionalFormatting sqref="BX3:CA5 CD3:CF5">
    <cfRule type="cellIs" dxfId="1557" priority="76" operator="equal">
      <formula>"y"</formula>
    </cfRule>
  </conditionalFormatting>
  <conditionalFormatting sqref="BZ3:CA5 CD3:CF5">
    <cfRule type="cellIs" dxfId="1556" priority="72" operator="greaterThan">
      <formula>0</formula>
    </cfRule>
  </conditionalFormatting>
  <conditionalFormatting sqref="IC3:IC5">
    <cfRule type="cellIs" dxfId="1555" priority="53" stopIfTrue="1" operator="greaterThan">
      <formula>0</formula>
    </cfRule>
  </conditionalFormatting>
  <conditionalFormatting sqref="ID3:ID5">
    <cfRule type="cellIs" dxfId="1554" priority="51" stopIfTrue="1" operator="greaterThan">
      <formula>0</formula>
    </cfRule>
  </conditionalFormatting>
  <conditionalFormatting sqref="II3:II5 IE3:IF5">
    <cfRule type="cellIs" dxfId="1553" priority="58" operator="greaterThan">
      <formula>0</formula>
    </cfRule>
  </conditionalFormatting>
  <conditionalFormatting sqref="II3:II5 IF3:IF5">
    <cfRule type="cellIs" dxfId="1552" priority="52" stopIfTrue="1" operator="greaterThan">
      <formula>0</formula>
    </cfRule>
  </conditionalFormatting>
  <conditionalFormatting sqref="IG3:IG5">
    <cfRule type="cellIs" dxfId="1551" priority="57" operator="greaterThan">
      <formula>0</formula>
    </cfRule>
  </conditionalFormatting>
  <conditionalFormatting sqref="IH3:II5">
    <cfRule type="cellIs" dxfId="1550" priority="56" operator="greaterThan">
      <formula>0</formula>
    </cfRule>
  </conditionalFormatting>
  <conditionalFormatting sqref="IJ3:IJ5">
    <cfRule type="cellIs" dxfId="1549" priority="55" operator="greaterThan">
      <formula>0</formula>
    </cfRule>
  </conditionalFormatting>
  <conditionalFormatting sqref="IK3:IK5">
    <cfRule type="cellIs" dxfId="1548" priority="54" operator="greaterThan">
      <formula>0</formula>
    </cfRule>
  </conditionalFormatting>
  <conditionalFormatting sqref="IF3:IF5">
    <cfRule type="cellIs" dxfId="1547" priority="50" stopIfTrue="1" operator="greaterThan">
      <formula>0</formula>
    </cfRule>
  </conditionalFormatting>
  <conditionalFormatting sqref="IC3:IK5">
    <cfRule type="expression" dxfId="1546" priority="59">
      <formula>$IL3&gt;0</formula>
    </cfRule>
  </conditionalFormatting>
  <conditionalFormatting sqref="IM3:IM5">
    <cfRule type="cellIs" dxfId="1545" priority="49" operator="equal">
      <formula>0</formula>
    </cfRule>
  </conditionalFormatting>
  <conditionalFormatting sqref="BX3:CA5 CD3:CF5">
    <cfRule type="cellIs" dxfId="1544" priority="37" operator="equal">
      <formula>"y"</formula>
    </cfRule>
    <cfRule type="cellIs" dxfId="1543" priority="38" operator="equal">
      <formula>"PIN"</formula>
    </cfRule>
    <cfRule type="cellIs" dxfId="1542" priority="39" operator="equal">
      <formula>"ORA"</formula>
    </cfRule>
    <cfRule type="cellIs" dxfId="1541" priority="40" operator="equal">
      <formula>"GRA"</formula>
    </cfRule>
    <cfRule type="cellIs" dxfId="1540" priority="41" operator="equal">
      <formula>"PUR"</formula>
    </cfRule>
    <cfRule type="cellIs" dxfId="1539" priority="42" operator="equal">
      <formula>"BRO"</formula>
    </cfRule>
    <cfRule type="cellIs" dxfId="1538" priority="43" operator="equal">
      <formula>"YEL"</formula>
    </cfRule>
    <cfRule type="cellIs" dxfId="1537" priority="44" operator="equal">
      <formula>"BLU"</formula>
    </cfRule>
    <cfRule type="cellIs" dxfId="1536" priority="45" operator="equal">
      <formula>"WHI"</formula>
    </cfRule>
    <cfRule type="cellIs" dxfId="1535" priority="46" operator="equal">
      <formula>"GRE"</formula>
    </cfRule>
    <cfRule type="cellIs" dxfId="1534" priority="47" operator="equal">
      <formula>"RED"</formula>
    </cfRule>
    <cfRule type="cellIs" dxfId="1533" priority="48" operator="equal">
      <formula>"BLA"</formula>
    </cfRule>
  </conditionalFormatting>
  <conditionalFormatting sqref="AT3:AT5">
    <cfRule type="colorScale" priority="80">
      <colorScale>
        <cfvo type="min"/>
        <cfvo type="max"/>
        <color rgb="FFFCFCFF"/>
        <color theme="8" tint="0.39997558519241921"/>
      </colorScale>
    </cfRule>
  </conditionalFormatting>
  <conditionalFormatting sqref="S3:S5">
    <cfRule type="colorScale" priority="81">
      <colorScale>
        <cfvo type="min"/>
        <cfvo type="max"/>
        <color rgb="FFFCFCFF"/>
        <color rgb="FF754BFB"/>
      </colorScale>
    </cfRule>
  </conditionalFormatting>
  <conditionalFormatting sqref="J3:J5">
    <cfRule type="colorScale" priority="82">
      <colorScale>
        <cfvo type="min"/>
        <cfvo type="percentile" val="50"/>
        <cfvo type="max"/>
        <color rgb="FFF8696B"/>
        <color rgb="FFFFEB84"/>
        <color rgb="FF63BE7B"/>
      </colorScale>
    </cfRule>
  </conditionalFormatting>
  <conditionalFormatting sqref="CG3:CG5">
    <cfRule type="colorScale" priority="83">
      <colorScale>
        <cfvo type="min"/>
        <cfvo type="max"/>
        <color rgb="FFFCFCFF"/>
        <color rgb="FF63BE7B"/>
      </colorScale>
    </cfRule>
  </conditionalFormatting>
  <conditionalFormatting sqref="H2">
    <cfRule type="cellIs" dxfId="1532" priority="31" stopIfTrue="1" operator="notEqual">
      <formula>""</formula>
    </cfRule>
  </conditionalFormatting>
  <conditionalFormatting sqref="AZ2:BU2">
    <cfRule type="cellIs" dxfId="1531" priority="19" operator="equal">
      <formula>"PIN"</formula>
    </cfRule>
    <cfRule type="cellIs" dxfId="1530" priority="20" operator="equal">
      <formula>"ORA"</formula>
    </cfRule>
    <cfRule type="cellIs" dxfId="1529" priority="21" operator="equal">
      <formula>"GRA"</formula>
    </cfRule>
    <cfRule type="cellIs" dxfId="1528" priority="22" operator="equal">
      <formula>"PUR"</formula>
    </cfRule>
    <cfRule type="cellIs" dxfId="1527" priority="23" operator="equal">
      <formula>"BRO"</formula>
    </cfRule>
    <cfRule type="cellIs" dxfId="1526" priority="24" operator="equal">
      <formula>"YEL"</formula>
    </cfRule>
    <cfRule type="cellIs" dxfId="1525" priority="25" operator="equal">
      <formula>"BLU"</formula>
    </cfRule>
    <cfRule type="cellIs" dxfId="1524" priority="26" operator="equal">
      <formula>"WHI"</formula>
    </cfRule>
    <cfRule type="cellIs" dxfId="1523" priority="27" operator="equal">
      <formula>"GRE"</formula>
    </cfRule>
    <cfRule type="cellIs" dxfId="1522" priority="28" operator="equal">
      <formula>"RED"</formula>
    </cfRule>
    <cfRule type="cellIs" dxfId="1521" priority="29" operator="equal">
      <formula>"BLA"</formula>
    </cfRule>
  </conditionalFormatting>
  <conditionalFormatting sqref="BV2">
    <cfRule type="cellIs" dxfId="1520" priority="32" operator="equal">
      <formula>"nc"</formula>
    </cfRule>
  </conditionalFormatting>
  <conditionalFormatting sqref="BZ2:CA2 CD2:CF2">
    <cfRule type="cellIs" dxfId="1519" priority="30" operator="greaterThan">
      <formula>0</formula>
    </cfRule>
  </conditionalFormatting>
  <conditionalFormatting sqref="R2 CU2">
    <cfRule type="cellIs" dxfId="1518" priority="18" operator="greaterThan">
      <formula>0</formula>
    </cfRule>
  </conditionalFormatting>
  <conditionalFormatting sqref="T2:AS2 CH2:CS2">
    <cfRule type="cellIs" dxfId="1517" priority="2" stopIfTrue="1" operator="equal">
      <formula>"n"</formula>
    </cfRule>
    <cfRule type="cellIs" dxfId="1516" priority="3" stopIfTrue="1" operator="equal">
      <formula>"y"</formula>
    </cfRule>
    <cfRule type="cellIs" dxfId="1515" priority="4" operator="greaterThan">
      <formula>0</formula>
    </cfRule>
  </conditionalFormatting>
  <conditionalFormatting sqref="AZ2:BB2">
    <cfRule type="expression" dxfId="1514" priority="1">
      <formula>$AT2=0</formula>
    </cfRule>
  </conditionalFormatting>
  <conditionalFormatting sqref="BX2:CA2 CD2:CF2">
    <cfRule type="cellIs" dxfId="1513" priority="5" operator="equal">
      <formula>"y"</formula>
    </cfRule>
    <cfRule type="cellIs" dxfId="1512" priority="7" operator="equal">
      <formula>"PIN"</formula>
    </cfRule>
    <cfRule type="cellIs" dxfId="1511" priority="8" operator="equal">
      <formula>"ORA"</formula>
    </cfRule>
    <cfRule type="cellIs" dxfId="1510" priority="9" operator="equal">
      <formula>"GRA"</formula>
    </cfRule>
    <cfRule type="cellIs" dxfId="1509" priority="10" operator="equal">
      <formula>"PUR"</formula>
    </cfRule>
    <cfRule type="cellIs" dxfId="1508" priority="11" operator="equal">
      <formula>"BRO"</formula>
    </cfRule>
    <cfRule type="cellIs" dxfId="1507" priority="12" operator="equal">
      <formula>"YEL"</formula>
    </cfRule>
    <cfRule type="cellIs" dxfId="1506" priority="13" operator="equal">
      <formula>"BLU"</formula>
    </cfRule>
    <cfRule type="cellIs" dxfId="1505" priority="14" operator="equal">
      <formula>"WHI"</formula>
    </cfRule>
    <cfRule type="cellIs" dxfId="1504" priority="15" operator="equal">
      <formula>"GRE"</formula>
    </cfRule>
    <cfRule type="cellIs" dxfId="1503" priority="16" operator="equal">
      <formula>"RED"</formula>
    </cfRule>
    <cfRule type="cellIs" dxfId="1502" priority="17" operator="equal">
      <formula>"BLA"</formula>
    </cfRule>
  </conditionalFormatting>
  <conditionalFormatting sqref="IC2:IK2">
    <cfRule type="expression" dxfId="1501"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PAN/Panama-Football" xr:uid="{9BD62FBC-A050-4F7B-A4FE-BBBAC7F150D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7281"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7282"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7283"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A6F7-B62A-4FF5-9A94-A25DC0C17771}">
  <sheetPr codeName="Sheet35"/>
  <dimension ref="A1:IY11"/>
  <sheetViews>
    <sheetView zoomScale="70" zoomScaleNormal="70" workbookViewId="0">
      <pane xSplit="5" ySplit="1" topLeftCell="F2" activePane="bottomRight" state="frozen"/>
      <selection pane="topRight" activeCell="F1" sqref="F1"/>
      <selection pane="bottomLeft" activeCell="A2" sqref="A2"/>
      <selection pane="bottomRight" activeCell="C3" sqref="C3:C11"/>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1466</v>
      </c>
      <c r="B2" s="40" t="e" vm="108">
        <v>#VALUE!</v>
      </c>
      <c r="C2" s="41">
        <v>1</v>
      </c>
      <c r="D2" s="42" t="s">
        <v>1467</v>
      </c>
      <c r="E2" s="43" t="s">
        <v>1467</v>
      </c>
      <c r="F2" s="44" t="s">
        <v>163</v>
      </c>
      <c r="G2" s="45">
        <f>COUNTIF($A$1:$A$8318,A2)</f>
        <v>1</v>
      </c>
      <c r="H2" s="46"/>
      <c r="I2" s="47" t="s">
        <v>1468</v>
      </c>
      <c r="J2" s="48" t="str">
        <f>""</f>
        <v/>
      </c>
      <c r="K2" s="49">
        <v>3200000</v>
      </c>
      <c r="L2" s="50">
        <v>6100000</v>
      </c>
      <c r="M2" s="50" t="s">
        <v>1472</v>
      </c>
      <c r="N2" s="51" t="s">
        <v>231</v>
      </c>
      <c r="O2" s="52" t="s">
        <v>1469</v>
      </c>
      <c r="P2" s="53" t="s">
        <v>1470</v>
      </c>
      <c r="Q2" s="54">
        <v>2</v>
      </c>
      <c r="R2" s="55" t="s">
        <v>231</v>
      </c>
      <c r="S2" s="56">
        <v>5</v>
      </c>
      <c r="T2" s="57" t="s">
        <v>165</v>
      </c>
      <c r="U2" s="58" t="s">
        <v>164</v>
      </c>
      <c r="V2" s="58" t="s">
        <v>165</v>
      </c>
      <c r="W2" s="58" t="s">
        <v>164</v>
      </c>
      <c r="X2" s="58" t="s">
        <v>164</v>
      </c>
      <c r="Y2" s="58" t="s">
        <v>164</v>
      </c>
      <c r="Z2" s="58" t="s">
        <v>164</v>
      </c>
      <c r="AA2" s="58" t="s">
        <v>164</v>
      </c>
      <c r="AB2" s="58" t="s">
        <v>164</v>
      </c>
      <c r="AC2" s="58" t="s">
        <v>164</v>
      </c>
      <c r="AD2" s="58" t="s">
        <v>164</v>
      </c>
      <c r="AE2" s="58" t="s">
        <v>164</v>
      </c>
      <c r="AF2" s="59" t="s">
        <v>165</v>
      </c>
      <c r="AG2" s="59" t="s">
        <v>164</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1Puerto Rico</v>
      </c>
      <c r="AX2" s="61" t="str">
        <f>_xlfn.TEXTJOIN(";",TRUE,AU2:AW2)</f>
        <v>1Puerto Rico</v>
      </c>
      <c r="AY2" s="61" t="s">
        <v>165</v>
      </c>
      <c r="AZ2" s="62" t="s">
        <v>159</v>
      </c>
      <c r="BA2" s="62"/>
      <c r="BB2" s="62"/>
      <c r="BC2" s="63"/>
      <c r="BD2" s="64" t="s">
        <v>154</v>
      </c>
      <c r="BE2" s="47"/>
      <c r="BF2" s="64" t="s">
        <v>154</v>
      </c>
      <c r="BG2" s="64" t="s">
        <v>154</v>
      </c>
      <c r="BH2" s="64" t="s">
        <v>154</v>
      </c>
      <c r="BI2" s="64" t="s">
        <v>159</v>
      </c>
      <c r="BJ2" s="64"/>
      <c r="BK2" s="47"/>
      <c r="BL2" s="64" t="s">
        <v>154</v>
      </c>
      <c r="BM2" s="64" t="s">
        <v>159</v>
      </c>
      <c r="BN2" s="64" t="s">
        <v>152</v>
      </c>
      <c r="BO2" s="64"/>
      <c r="BP2" s="64"/>
      <c r="BQ2" s="64"/>
      <c r="BR2" s="64"/>
      <c r="BS2" s="64"/>
      <c r="BT2" s="64"/>
      <c r="BU2" s="65"/>
      <c r="BV2" s="66" t="s">
        <v>173</v>
      </c>
      <c r="BW2" s="66" t="s">
        <v>174</v>
      </c>
      <c r="BX2" s="47"/>
      <c r="BY2" s="48" t="s">
        <v>164</v>
      </c>
      <c r="CB2" s="6" t="s">
        <v>1471</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n</v>
      </c>
      <c r="CQ2" s="59" t="str">
        <f>IF(AT2=1,"y","n")</f>
        <v>y</v>
      </c>
      <c r="CR2" s="59" t="str">
        <f>IF(AT2=2,"y","n")</f>
        <v>n</v>
      </c>
      <c r="CS2" s="59" t="str">
        <f>IF(AT2&gt;=3,"y","n")</f>
        <v>n</v>
      </c>
      <c r="CT2" s="69" t="str">
        <f>CHAR(34)&amp;A2&amp;CHAR(34)</f>
        <v>"Puerto Rico"</v>
      </c>
      <c r="CU2" s="70" t="str">
        <f>CHAR(34)&amp;"rgn_"&amp;R2&amp;CHAR(34)</f>
        <v>"rgn_North America"</v>
      </c>
      <c r="CV2" s="48" t="str">
        <f>CHAR(34)&amp;D2&amp;CHAR(34)</f>
        <v>"https://upload.wikimedia.org/wikipedia/commons/thumb/2/28/Flag_of_Puerto_Rico.svg/2560px-Flag_of_Puerto_Rico.svg.png"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"002RED",</v>
      </c>
      <c r="FS2" s="48" t="str">
        <f>IF(LEN(BH2)=3,CHAR(34)&amp;"003"&amp;BH2&amp;CHAR(34)&amp;",","")</f>
        <v>"003RED",</v>
      </c>
      <c r="FT2" s="48" t="str">
        <f>CHAR(34)&amp;"myr"&amp;BD2&amp;CHAR(34)&amp;","</f>
        <v>"myrRED",</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["3Color","words2","exact2","lets10","startP","LUEDHI","year19","allhor","4+Band","Diagon","Horizo","Trside","staWHI","NO_GRE","NO_YEL","NO_BLA","001RED","002RED","003RED","myrRED","island","englis","spanis","HasSta","1Stars"]</v>
      </c>
      <c r="GT2" s="48" t="str">
        <f>IF(BL2&lt;&gt;"",CHAR(34)&amp;"cl_"&amp;BL2&amp;CHAR(34)&amp;",","")</f>
        <v>"cl_RED",</v>
      </c>
      <c r="GU2" s="48" t="str">
        <f>IF(BM2&lt;&gt;"",CHAR(34)&amp;"cl_"&amp;BM2&amp;CHAR(34)&amp;",","")</f>
        <v>"cl_WHI",</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{couname:"Puerto Rico",year:"1995 ",region:"rgn_North America",Colors:["cl_RED","cl_WHI","cl_BLU"],Items:["3Color","words2","exact2","lets10","startP","LUEDHI","year19","allhor","4+Band","Diagon","Horizo","Trside","staWHI","NO_GRE","NO_YEL","NO_BLA","001RED","002RED","003RED","myrRED","island","englis","spanis","HasSta","1Stars"],Flag:"https://upload.wikimedia.org/wikipedia/commons/thumb/2/28/Flag_of_Puerto_Rico.svg/2560px-Flag_of_Puerto_Rico.svg.png",HDFlag:"https://upload.wikimedia.org/wikipedia/commons/thumb/2/28/Flag_of_Puerto_Rico.svg/2560px-Flag_of_Puerto_Rico.svg.png",type:"", describe: "\nThe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 isnew:".", links: "https://en.wikipedia.org/wiki/Flag_of_Puerto_Rico"},</v>
      </c>
      <c r="HG2" s="73" t="str">
        <f>"{couname:"&amp;CT2&amp;(IF(HK2&lt;&gt;"",",subtype:"&amp;CHAR(34)&amp;HK2&amp;CHAR(34),""))&amp;",year:"&amp;HJ2&amp;",region:"&amp;CU2&amp;",Colors:"&amp;HC2&amp;",Items:"&amp;GS2&amp;",Flag:"&amp;CV2&amp;",HDFlag:"&amp;CHAR(34)&amp;E2&amp;CHAR(34)&amp;",type:"&amp;GP2&amp;", describe: "&amp;HI2&amp;", links: "&amp;HL2&amp;"},"</f>
        <v>{couname:"Puerto Rico",year:"1995 ",region:"rgn_North America",Colors:["cl_RED","cl_WHI","cl_BLU"],Items:["3Color","words2","exact2","lets10","startP","LUEDHI","year19","allhor","4+Band","Diagon","Horizo","Trside","staWHI","NO_GRE","NO_YEL","NO_BLA","001RED","002RED","003RED","myrRED","island","englis","spanis","HasSta","1Stars"],Flag:"https://upload.wikimedia.org/wikipedia/commons/thumb/2/28/Flag_of_Puerto_Rico.svg/2560px-Flag_of_Puerto_Rico.svg.png",HDFlag:"https://upload.wikimedia.org/wikipedia/commons/thumb/2/28/Flag_of_Puerto_Rico.svg/2560px-Flag_of_Puerto_Rico.svg.png",type:"", describe: "\nThe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 links: "https://en.wikipedia.org/wiki/Flag_of_Puerto_Rico"},</v>
      </c>
      <c r="HH2" s="48" t="str">
        <f>IF(P2&lt;&gt;"",CHAR(34)&amp;"\n"&amp;P2&amp;CHAR(34),CHAR(34)&amp;CHAR(34))</f>
        <v>"\nThe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v>
      </c>
      <c r="HI2" s="48" t="str">
        <f>IF(J2=0,CHAR(34)&amp;CHAR(34),HH2)</f>
        <v>"\nThe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v>
      </c>
      <c r="HJ2" s="48" t="str">
        <f>CHAR(34)&amp;O2&amp;CHAR(34)</f>
        <v>"1995 "</v>
      </c>
      <c r="HL2" s="48" t="str">
        <f>CHAR(34)&amp;I2&amp;CHAR(34)</f>
        <v>"https://en.wikipedia.org/wiki/Flag_of_Puerto_Rico"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{"couname":"Puerto Rico","year":"1995 ","region":"rgn_North America","Colors":["cl_RED","cl_WHI","cl_BLU"],"Items":["3Color","words2","exact2","lets10","startP","LUEDHI","year19","allhor","4+Band","Diagon","Horizo","Trside","staWHI","NO_GRE","NO_YEL","NO_BLA","001RED","002RED","003RED","myrRED","island","englis","spanis","HasSta","1Stars"],"Flag":"https://upload.wikimedia.org/wikipedia/commons/thumb/2/28/Flag_of_Puerto_Rico.svg/2560px-Flag_of_Puerto_Rico.svg.png","HDFlag":"https://upload.wikimedia.org/wikipedia/commons/thumb/2/28/Flag_of_Puerto_Rico.svg/2560px-Flag_of_Puerto_Rico.svg.png","type":"", "describe": "\nThe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 "isnew": ".", "links": "https://en.wikipedia.org/wiki/Flag_of_Puerto_Rico"},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{"couname":"Puerto Rico","year":"1995 ","region":"rgn_North America","Colors":["cl_RED","cl_WHI","cl_BLU"],"Items":["3Color","words2","exact2","lets10","startP","LUEDHI","year19","allhor","4+Band","Diagon","Horizo","Trside","staWHI","NO_GRE","NO_YEL","NO_BLA","001RED","002RED","003RED","myrRED","island","englis","spanis","HasSta","1Stars"],"Flag":"https://upload.wikimedia.org/wikipedia/commons/thumb/2/28/Flag_of_Puerto_Rico.svg/2560px-Flag_of_Puerto_Rico.svg.png","HDFlag":"https://upload.wikimedia.org/wikipedia/commons/thumb/2/28/Flag_of_Puerto_Rico.svg/2560px-Flag_of_Puerto_Rico.svg.png","type":"", "describe": "\nThe white star stands for the island, the three sides of the triangle for the three branches of the government, the blue for the sky and coastal waters, the red for the blood shed by warriors, and the white for liberty, victory, and peace. The flag is popularly known as the Monoestrellada (Monostarred), meaning having one star, a single star, or a lone star. It is in the Stars and Stripes flag family.", "isnew": ".", "links": "https://en.wikipedia.org/wiki/Flag_of_Puerto_Rico"},</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http://mkweb.bcgsc.ca/color-summarizer/?url=https://upload.wikimedia.org/wikipedia/commons/thumb/2/28/Flag_of_Puerto_Rico.svg/2560px-Flag_of_Puerto_Rico.svg.png&amp;precision=low&amp;num_clusters=3&amp;text=1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{"url":"http://mkweb.bcgsc.ca/color-summarizer/?url=https://upload.wikimedia.org/wikipedia/commons/thumb/2/28/Flag_of_Puerto_Rico.svg/2560px-Flag_of_Puerto_Rico.svg.png&amp;precision=low&amp;num_clusters=3&amp;text=1","name":"Puerto Rico"},</v>
      </c>
      <c r="IY2" s="48">
        <v>176</v>
      </c>
    </row>
    <row r="3" spans="1:259" s="48" customFormat="1" ht="38.4" customHeight="1" thickBot="1" x14ac:dyDescent="0.35">
      <c r="A3" s="79" t="s">
        <v>1421</v>
      </c>
      <c r="B3" s="40" t="e" vm="109">
        <v>#VALUE!</v>
      </c>
      <c r="C3" s="41">
        <v>2</v>
      </c>
      <c r="D3" s="42" t="s">
        <v>1422</v>
      </c>
      <c r="E3" s="43" t="s">
        <v>1423</v>
      </c>
      <c r="F3" s="44" t="s">
        <v>163</v>
      </c>
      <c r="G3" s="45">
        <f>COUNTIF($A$1:$A$8364,A3)</f>
        <v>1</v>
      </c>
      <c r="H3" s="46"/>
      <c r="I3" s="47" t="s">
        <v>1424</v>
      </c>
      <c r="J3" s="48" t="str">
        <f>""</f>
        <v/>
      </c>
      <c r="K3" s="49"/>
      <c r="L3" s="50"/>
      <c r="M3" s="50"/>
      <c r="N3" s="51" t="s">
        <v>231</v>
      </c>
      <c r="O3" s="52" t="s">
        <v>176</v>
      </c>
      <c r="P3" s="53" t="s">
        <v>1425</v>
      </c>
      <c r="Q3" s="54">
        <v>1</v>
      </c>
      <c r="R3" s="55" t="s">
        <v>231</v>
      </c>
      <c r="S3" s="56">
        <v>3</v>
      </c>
      <c r="T3" s="57" t="s">
        <v>165</v>
      </c>
      <c r="U3" s="58" t="s">
        <v>165</v>
      </c>
      <c r="V3" s="58" t="s">
        <v>164</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164</v>
      </c>
      <c r="AL3" s="59" t="s">
        <v>164</v>
      </c>
      <c r="AM3" s="59" t="s">
        <v>164</v>
      </c>
      <c r="AN3" s="59" t="s">
        <v>164</v>
      </c>
      <c r="AO3" s="59" t="s">
        <v>164</v>
      </c>
      <c r="AP3" s="59" t="s">
        <v>164</v>
      </c>
      <c r="AQ3" s="59" t="s">
        <v>164</v>
      </c>
      <c r="AR3" s="59" t="s">
        <v>164</v>
      </c>
      <c r="AS3" s="59" t="s">
        <v>164</v>
      </c>
      <c r="AT3" s="60">
        <v>0</v>
      </c>
      <c r="AU3" s="59" t="s">
        <v>200</v>
      </c>
      <c r="AV3" s="59" t="str">
        <f>IF(LEFT(A3,1)="[",LEFT(A3,5)&amp;AU3&amp;A3,"")</f>
        <v>[PRC]Municipality[PRC] Adjuntas</v>
      </c>
      <c r="AW3" s="59" t="str">
        <f>C3&amp;H3&amp;A3</f>
        <v>2[PRC] Adjuntas</v>
      </c>
      <c r="AX3" s="61"/>
      <c r="AY3" s="61"/>
      <c r="AZ3" s="62" t="s">
        <v>167</v>
      </c>
      <c r="BA3" s="62" t="s">
        <v>167</v>
      </c>
      <c r="BB3" s="62"/>
      <c r="BC3" s="63"/>
      <c r="BD3" s="64" t="s">
        <v>168</v>
      </c>
      <c r="BE3" s="47"/>
      <c r="BF3" s="64" t="s">
        <v>153</v>
      </c>
      <c r="BG3" s="64" t="s">
        <v>159</v>
      </c>
      <c r="BH3" s="64" t="s">
        <v>158</v>
      </c>
      <c r="BI3" s="64"/>
      <c r="BJ3" s="64"/>
      <c r="BK3" s="47"/>
      <c r="BL3" s="64" t="s">
        <v>167</v>
      </c>
      <c r="BM3" s="64" t="s">
        <v>167</v>
      </c>
      <c r="BN3" s="64" t="s">
        <v>153</v>
      </c>
      <c r="BO3" s="64" t="s">
        <v>167</v>
      </c>
      <c r="BP3" s="64" t="s">
        <v>167</v>
      </c>
      <c r="BQ3" s="64" t="s">
        <v>167</v>
      </c>
      <c r="BR3" s="64" t="s">
        <v>167</v>
      </c>
      <c r="BS3" s="64" t="s">
        <v>158</v>
      </c>
      <c r="BT3" s="64" t="s">
        <v>159</v>
      </c>
      <c r="BU3" s="65"/>
      <c r="BV3" s="66"/>
      <c r="BW3" s="66">
        <v>0</v>
      </c>
      <c r="BX3" s="47"/>
      <c r="BY3" s="48" t="s">
        <v>165</v>
      </c>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"[PRC] Adjuntas"</v>
      </c>
      <c r="CU3" s="70" t="str">
        <f>CHAR(34)&amp;"rgn_"&amp;R3&amp;CHAR(34)</f>
        <v>"rgn_North America"</v>
      </c>
      <c r="CV3" s="48" t="str">
        <f>CHAR(34)&amp;D3&amp;CHAR(34)</f>
        <v>"https://upload.wikimedia.org/wikipedia/commons/thumb/4/4f/Flag_of_Adjuntas%2C_Puerto_Rico.svg/320px-Flag_of_Adjuntas%2C_Puerto_Rico.svg.png"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"REURHI",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W3" s="48" t="str">
        <f>IF(CL3="y",CHAR(34)&amp;CL$1&amp;CHAR(34)&amp;",","")</f>
        <v/>
      </c>
      <c r="DX3" s="48" t="str">
        <f>IF(CM3="y",CHAR(34)&amp;CM$1&amp;CHAR(34)&amp;",","")</f>
        <v/>
      </c>
      <c r="DY3" s="48" t="str">
        <f>IF(CN3="y",CHAR(34)&amp;CN$1&amp;CHAR(34)&amp;",","")</f>
        <v>"3Bands",</v>
      </c>
      <c r="DZ3" s="48" t="str">
        <f>IF(CO3="y",CHAR(34)&amp;CO$1&amp;CHAR(34)&amp;",","")</f>
        <v/>
      </c>
      <c r="EA3" s="48" t="str">
        <f>IF(T3="y",CHAR(34)&amp;T$1&amp;CHAR(34)&amp;",","")</f>
        <v>"Diagon",</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"001GRE",</v>
      </c>
      <c r="FR3" s="48" t="str">
        <f>IF(LEN(BG3)=3,CHAR(34)&amp;"002"&amp;BG3&amp;CHAR(34)&amp;",","")</f>
        <v>"002WHI",</v>
      </c>
      <c r="FS3" s="48" t="str">
        <f>IF(LEN(BH3)=3,CHAR(34)&amp;"003"&amp;BH3&amp;CHAR(34)&amp;",","")</f>
        <v>"003PUR",</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"Municipality"</v>
      </c>
      <c r="GS3" s="48" t="str">
        <f>SUBSTITUTE("["&amp;_xlfn.CONCAT(CW3:GN3)&amp;"]",",]","]")</f>
        <v>["3Color","lets08","startA","REURHI","dgband","alldia","3Bands","Diagon","Crosse","NO_BLU","NO_RED","NO_YEL","NO_BLA","BLRENO","001GRE","002WHI","003PUR","myrEQ","NoStar"]</v>
      </c>
      <c r="GT3" s="48" t="str">
        <f>IF(BL3&lt;&gt;"",CHAR(34)&amp;"cl_"&amp;BL3&amp;CHAR(34)&amp;",","")</f>
        <v/>
      </c>
      <c r="GU3" s="48" t="str">
        <f>IF(BM3&lt;&gt;"",CHAR(34)&amp;"cl_"&amp;BM3&amp;CHAR(34)&amp;",","")</f>
        <v/>
      </c>
      <c r="GV3" s="48" t="str">
        <f>IF(BN3&lt;&gt;"",CHAR(34)&amp;"cl_"&amp;BN3&amp;CHAR(34)&amp;",","")</f>
        <v>"cl_GRE",</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"cl_PUR",</v>
      </c>
      <c r="HB3" s="48" t="str">
        <f>IF(BT3&lt;&gt;"",CHAR(34)&amp;"cl_"&amp;BT3&amp;CHAR(34)&amp;",","")</f>
        <v>"cl_WHI",</v>
      </c>
      <c r="HC3" s="48" t="str">
        <f>SUBSTITUTE("["&amp;_xlfn.CONCAT(GT3:HB3)&amp;"]",",]","]")</f>
        <v>["cl_GRE","cl_PUR","cl_WHI"]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{couname:"[PRC] Adjuntas",year:"???",region:"rgn_North America",Colors:["cl_GRE","cl_PUR","cl_WHI"],Items:["3Color","lets08","startA","REURHI","dgband","alldia","3Bands","Diagon","Crosse","NO_BLU","NO_RED","NO_YEL","NO_BLA","BLRENO","001GRE","002WHI","003PUR","myrEQ","NoStar"],Flag:"https://upload.wikimedia.org/wikipedia/commons/thumb/4/4f/Flag_of_Adjuntas%2C_Puerto_Rico.svg/320px-Flag_of_Adjuntas%2C_Puerto_Rico.svg.png",HDFlag:"https://upload.wikimedia.org/wikipedia/commons/thumb/4/4f/Flag_of_Adjuntas%2C_Puerto_Rico.svg/2560px-Flag_of_Adjuntas%2C_Puerto_Rico.svg.png",type:"Municipality", describe: "\nThe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 isnew:".", links: "https://en.wikipedia.org/wiki/Flag_of_Adjuntas#Design"},</v>
      </c>
      <c r="HG3" s="73" t="str">
        <f>"{couname:"&amp;CT3&amp;(IF(HK3&lt;&gt;"",",subtype:"&amp;CHAR(34)&amp;HK3&amp;CHAR(34),""))&amp;",year:"&amp;HJ3&amp;",region:"&amp;CU3&amp;",Colors:"&amp;HC3&amp;",Items:"&amp;GS3&amp;",Flag:"&amp;CV3&amp;",HDFlag:"&amp;CHAR(34)&amp;E3&amp;CHAR(34)&amp;",type:"&amp;GP3&amp;", describe: "&amp;HI3&amp;", links: "&amp;HL3&amp;"},"</f>
        <v>{couname:"[PRC] Adjuntas",year:"???",region:"rgn_North America",Colors:["cl_GRE","cl_PUR","cl_WHI"],Items:["3Color","lets08","startA","REURHI","dgband","alldia","3Bands","Diagon","Crosse","NO_BLU","NO_RED","NO_YEL","NO_BLA","BLRENO","001GRE","002WHI","003PUR","myrEQ","NoStar"],Flag:"https://upload.wikimedia.org/wikipedia/commons/thumb/4/4f/Flag_of_Adjuntas%2C_Puerto_Rico.svg/320px-Flag_of_Adjuntas%2C_Puerto_Rico.svg.png",HDFlag:"https://upload.wikimedia.org/wikipedia/commons/thumb/4/4f/Flag_of_Adjuntas%2C_Puerto_Rico.svg/2560px-Flag_of_Adjuntas%2C_Puerto_Rico.svg.png",type:"Municipality", describe: "\nThe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 links: "https://en.wikipedia.org/wiki/Flag_of_Adjuntas#Design"},</v>
      </c>
      <c r="HH3" s="48" t="str">
        <f>IF(P3&lt;&gt;"",CHAR(34)&amp;"\n"&amp;P3&amp;CHAR(34),CHAR(34)&amp;CHAR(34))</f>
        <v>"\nThe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v>
      </c>
      <c r="HI3" s="48" t="str">
        <f>IF(J3=0,CHAR(34)&amp;CHAR(34),HH3)</f>
        <v>"\nThe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v>
      </c>
      <c r="HJ3" s="48" t="str">
        <f>CHAR(34)&amp;O3&amp;CHAR(34)</f>
        <v>"???"</v>
      </c>
      <c r="HL3" s="48" t="str">
        <f>CHAR(34)&amp;I3&amp;CHAR(34)</f>
        <v>"https://en.wikipedia.org/wiki/Flag_of_Adjuntas#Design"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{"couname":"[PRC] Adjuntas","year":"???","region":"rgn_North America","Colors":["cl_GRE","cl_PUR","cl_WHI"],"Items":["3Color","lets08","startA","REURHI","dgband","alldia","3Bands","Diagon","Crosse","NO_BLU","NO_RED","NO_YEL","NO_BLA","BLRENO","001GRE","002WHI","003PUR","myrEQ","NoStar"],"Flag":"https://upload.wikimedia.org/wikipedia/commons/thumb/4/4f/Flag_of_Adjuntas%2C_Puerto_Rico.svg/320px-Flag_of_Adjuntas%2C_Puerto_Rico.svg.png","HDFlag":"https://upload.wikimedia.org/wikipedia/commons/thumb/4/4f/Flag_of_Adjuntas%2C_Puerto_Rico.svg/2560px-Flag_of_Adjuntas%2C_Puerto_Rico.svg.png","type":"Municipality", "describe": "\nThe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 "isnew": ".", "links": "https://en.wikipedia.org/wiki/Flag_of_Adjuntas#Design"},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{"couname":"[PRC] Adjuntas","year":"???","region":"rgn_North America","Colors":["cl_GRE","cl_PUR","cl_WHI"],"Items":["3Color","lets08","startA","REURHI","dgband","alldia","3Bands","Diagon","Crosse","NO_BLU","NO_RED","NO_YEL","NO_BLA","BLRENO","001GRE","002WHI","003PUR","myrEQ","NoStar"],"Flag":"https://upload.wikimedia.org/wikipedia/commons/thumb/4/4f/Flag_of_Adjuntas%2C_Puerto_Rico.svg/320px-Flag_of_Adjuntas%2C_Puerto_Rico.svg.png","HDFlag":"https://upload.wikimedia.org/wikipedia/commons/thumb/4/4f/Flag_of_Adjuntas%2C_Puerto_Rico.svg/2560px-Flag_of_Adjuntas%2C_Puerto_Rico.svg.png","type":"Municipality", "describe": "\nThe colours were adopted from the coat of arms of Adjuntas. White colours symbolize purity, green, the flora of the region, and purple references the colour of the cloths of Joachim, who was, in the Christian tradition, the father of Mary, and mother of Jesus. Two crosses symbolize Joachim, and Saint Anne, who were, in the Christian tradition, parents of Mary. The crosses also refer to the fact that the town name Adjuntas translates in Spanish to 'adjusted', and refers to the town's close location to nearby Coamo, which had such crosses in its coat of arms. Additionally, the crosses were inspired by the ones present in the coat of arms of Illescas, a town in Castilla–La Mancha, Spain.", "isnew": ".", "links": "https://en.wikipedia.org/wiki/Flag_of_Adjuntas#Design"},</v>
      </c>
      <c r="HO3" s="75">
        <v>45610</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http://mkweb.bcgsc.ca/color-summarizer/?url=https://upload.wikimedia.org/wikipedia/commons/thumb/4/4f/Flag_of_Adjuntas%2C_Puerto_Rico.svg/320px-Flag_of_Adjuntas%2C_Puerto_Rico.svg.png&amp;precision=low&amp;num_clusters=3&amp;text=1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
      </c>
      <c r="IT3" s="48" t="str">
        <f>IF(HU3&lt;&gt;"",CHAR(34)&amp;"orange"&amp;CHAR(34),"")</f>
        <v/>
      </c>
      <c r="IU3" s="48" t="str">
        <f>IF(HV3&lt;&gt;"",CHAR(34)&amp;"brown"&amp;CHAR(34),"")</f>
        <v/>
      </c>
      <c r="IV3" s="48" t="str">
        <f>IF(HW3&lt;&gt;"",CHAR(34)&amp;"purple"&amp;CHAR(34),"")</f>
        <v>"purple"</v>
      </c>
      <c r="IW3" s="48" t="str">
        <f>IF(HX3&lt;&gt;"",CHAR(34)&amp;"white"&amp;CHAR(34),"")</f>
        <v>"white"</v>
      </c>
      <c r="IX3" s="48" t="str">
        <f>"{"&amp;CHAR(34)&amp;"url"&amp;CHAR(34)&amp;":"&amp;CHAR(34)&amp;IN3&amp;CHAR(34)&amp;","&amp;CHAR(34)&amp;"name"&amp;CHAR(34)&amp;":"&amp;CHAR(34)&amp;A3&amp;CHAR(34)&amp;"},"</f>
        <v>{"url":"http://mkweb.bcgsc.ca/color-summarizer/?url=https://upload.wikimedia.org/wikipedia/commons/thumb/4/4f/Flag_of_Adjuntas%2C_Puerto_Rico.svg/320px-Flag_of_Adjuntas%2C_Puerto_Rico.svg.png&amp;precision=low&amp;num_clusters=3&amp;text=1","name":"[PRC] Adjuntas"},</v>
      </c>
      <c r="IY3" s="48">
        <v>1387</v>
      </c>
    </row>
    <row r="4" spans="1:259" s="48" customFormat="1" ht="38.4" customHeight="1" thickBot="1" x14ac:dyDescent="0.35">
      <c r="A4" s="79" t="s">
        <v>1426</v>
      </c>
      <c r="B4" s="40" t="e" vm="110">
        <v>#VALUE!</v>
      </c>
      <c r="C4" s="41">
        <v>2</v>
      </c>
      <c r="D4" s="42" t="s">
        <v>1427</v>
      </c>
      <c r="E4" s="43" t="s">
        <v>1428</v>
      </c>
      <c r="F4" s="44" t="s">
        <v>163</v>
      </c>
      <c r="G4" s="45">
        <f>COUNTIF($A$1:$A$8364,A4)</f>
        <v>1</v>
      </c>
      <c r="H4" s="46"/>
      <c r="I4" s="47" t="s">
        <v>1429</v>
      </c>
      <c r="J4" s="48" t="str">
        <f>""</f>
        <v/>
      </c>
      <c r="K4" s="49"/>
      <c r="L4" s="50"/>
      <c r="M4" s="50"/>
      <c r="N4" s="51" t="s">
        <v>231</v>
      </c>
      <c r="O4" s="52" t="s">
        <v>176</v>
      </c>
      <c r="P4" s="53" t="s">
        <v>1430</v>
      </c>
      <c r="Q4" s="54">
        <v>1</v>
      </c>
      <c r="R4" s="55" t="s">
        <v>231</v>
      </c>
      <c r="S4" s="56">
        <v>3</v>
      </c>
      <c r="T4" s="57" t="s">
        <v>165</v>
      </c>
      <c r="U4" s="58" t="s">
        <v>165</v>
      </c>
      <c r="V4" s="58" t="s">
        <v>164</v>
      </c>
      <c r="W4" s="58" t="s">
        <v>164</v>
      </c>
      <c r="X4" s="58" t="s">
        <v>164</v>
      </c>
      <c r="Y4" s="58" t="s">
        <v>165</v>
      </c>
      <c r="Z4" s="58" t="s">
        <v>164</v>
      </c>
      <c r="AA4" s="58" t="s">
        <v>164</v>
      </c>
      <c r="AB4" s="58" t="s">
        <v>165</v>
      </c>
      <c r="AC4" s="58" t="s">
        <v>164</v>
      </c>
      <c r="AD4" s="58" t="s">
        <v>164</v>
      </c>
      <c r="AE4" s="58" t="s">
        <v>164</v>
      </c>
      <c r="AF4" s="59" t="s">
        <v>164</v>
      </c>
      <c r="AG4" s="59" t="s">
        <v>164</v>
      </c>
      <c r="AH4" s="59" t="s">
        <v>165</v>
      </c>
      <c r="AI4" s="59" t="s">
        <v>164</v>
      </c>
      <c r="AJ4" s="59" t="s">
        <v>164</v>
      </c>
      <c r="AK4" s="59" t="s">
        <v>164</v>
      </c>
      <c r="AL4" s="59" t="s">
        <v>164</v>
      </c>
      <c r="AM4" s="59" t="s">
        <v>164</v>
      </c>
      <c r="AN4" s="59" t="s">
        <v>164</v>
      </c>
      <c r="AO4" s="59" t="s">
        <v>164</v>
      </c>
      <c r="AP4" s="59" t="s">
        <v>164</v>
      </c>
      <c r="AQ4" s="59" t="s">
        <v>164</v>
      </c>
      <c r="AR4" s="59" t="s">
        <v>164</v>
      </c>
      <c r="AS4" s="59" t="s">
        <v>164</v>
      </c>
      <c r="AT4" s="60">
        <v>1</v>
      </c>
      <c r="AU4" s="59" t="s">
        <v>200</v>
      </c>
      <c r="AV4" s="59" t="str">
        <f>IF(LEFT(A4,1)="[",LEFT(A4,5)&amp;AU4&amp;A4,"")</f>
        <v>[PRC]Municipality[PRC] Aguada</v>
      </c>
      <c r="AW4" s="59" t="str">
        <f>C4&amp;H4&amp;A4</f>
        <v>2[PRC] Aguada</v>
      </c>
      <c r="AX4" s="61"/>
      <c r="AY4" s="61"/>
      <c r="AZ4" s="62" t="s">
        <v>159</v>
      </c>
      <c r="BA4" s="62" t="s">
        <v>167</v>
      </c>
      <c r="BB4" s="62"/>
      <c r="BC4" s="63"/>
      <c r="BD4" s="64" t="s">
        <v>168</v>
      </c>
      <c r="BE4" s="47"/>
      <c r="BF4" s="64" t="s">
        <v>155</v>
      </c>
      <c r="BG4" s="64" t="s">
        <v>154</v>
      </c>
      <c r="BH4" s="64" t="s">
        <v>159</v>
      </c>
      <c r="BI4" s="64"/>
      <c r="BJ4" s="64"/>
      <c r="BK4" s="47"/>
      <c r="BL4" s="64" t="s">
        <v>151</v>
      </c>
      <c r="BM4" s="64" t="s">
        <v>152</v>
      </c>
      <c r="BN4" s="64" t="s">
        <v>167</v>
      </c>
      <c r="BO4" s="64" t="s">
        <v>154</v>
      </c>
      <c r="BP4" s="64" t="s">
        <v>155</v>
      </c>
      <c r="BQ4" s="64" t="s">
        <v>167</v>
      </c>
      <c r="BR4" s="64" t="s">
        <v>167</v>
      </c>
      <c r="BS4" s="64" t="s">
        <v>167</v>
      </c>
      <c r="BT4" s="64" t="s">
        <v>159</v>
      </c>
      <c r="BU4" s="65"/>
      <c r="BV4" s="66"/>
      <c r="BW4" s="66">
        <v>0</v>
      </c>
      <c r="BX4" s="47"/>
      <c r="BY4" s="48" t="s">
        <v>165</v>
      </c>
      <c r="CB4" s="6"/>
      <c r="CC4" s="6"/>
      <c r="CD4" s="67">
        <v>0</v>
      </c>
      <c r="CE4" s="67">
        <v>0</v>
      </c>
      <c r="CF4" s="67" t="e">
        <v>#REF!</v>
      </c>
      <c r="CG4" s="68" cm="1">
        <f t="array" ref="CG4">SUMPRODUCT(--(LEN(TRIM(BL4:BT4))&gt;0))</f>
        <v>5</v>
      </c>
      <c r="CH4" s="59" t="str">
        <f>IF(CG4=2,"y","n")</f>
        <v>n</v>
      </c>
      <c r="CI4" s="59" t="str">
        <f>IF(CG4=3,"y","n")</f>
        <v>n</v>
      </c>
      <c r="CJ4" s="59" t="str">
        <f>IF(CG4=4,"y","n")</f>
        <v>n</v>
      </c>
      <c r="CK4" s="59" t="str">
        <f>IF(CG4&gt;4,"y","n")</f>
        <v>y</v>
      </c>
      <c r="CL4" s="59" t="str">
        <f>IF(S4=0,"y","n")</f>
        <v>n</v>
      </c>
      <c r="CM4" s="59" t="str">
        <f>IF(S4=2,"y","n")</f>
        <v>n</v>
      </c>
      <c r="CN4" s="59" t="str">
        <f>IF(S4=3,"y","n")</f>
        <v>y</v>
      </c>
      <c r="CO4" s="59" t="str">
        <f>IF(S4&gt;=4,"y","n")</f>
        <v>n</v>
      </c>
      <c r="CP4" s="59" t="str">
        <f>IF(AT4=0,"y","n")</f>
        <v>n</v>
      </c>
      <c r="CQ4" s="59" t="str">
        <f>IF(AT4=1,"y","n")</f>
        <v>y</v>
      </c>
      <c r="CR4" s="59" t="str">
        <f>IF(AT4=2,"y","n")</f>
        <v>n</v>
      </c>
      <c r="CS4" s="59" t="str">
        <f>IF(AT4&gt;=3,"y","n")</f>
        <v>n</v>
      </c>
      <c r="CT4" s="69" t="str">
        <f>CHAR(34)&amp;A4&amp;CHAR(34)</f>
        <v>"[PRC] Aguada"</v>
      </c>
      <c r="CU4" s="70" t="str">
        <f>CHAR(34)&amp;"rgn_"&amp;R4&amp;CHAR(34)</f>
        <v>"rgn_North America"</v>
      </c>
      <c r="CV4" s="48" t="str">
        <f>CHAR(34)&amp;D4&amp;CHAR(34)</f>
        <v>"https://upload.wikimedia.org/wikipedia/commons/thumb/1/11/Flag_of_Aguada_%28PR%29.svg/320px-Flag_of_Aguada_%28PR%29.svg.png"</v>
      </c>
      <c r="CW4" s="48" t="str">
        <f>IF(CH4="y",CHAR(34)&amp;CH$1&amp;CHAR(34)&amp;",","")</f>
        <v/>
      </c>
      <c r="CX4" s="48" t="str">
        <f>IF(CI4="y",CHAR(34)&amp;CI$1&amp;CHAR(34)&amp;",","")</f>
        <v/>
      </c>
      <c r="CY4" s="48" t="str">
        <f>IF(CJ4="y",CHAR(34)&amp;CJ$1&amp;CHAR(34)&amp;",","")</f>
        <v/>
      </c>
      <c r="CZ4" s="48" t="str">
        <f>IF(CK4="y",CHAR(34)&amp;CK$1&amp;CHAR(34)&amp;",","")</f>
        <v>"5+Colo",</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"lets06",</v>
      </c>
      <c r="DE4" s="48" t="str">
        <f>CHAR(34)&amp;"start"&amp;IFERROR(LEFT(SUBSTITUTE(A4,"["&amp;MID(A4,FIND("[",A4)+1,FIND("]",A4)-FIND("[",A4)-1)&amp;"] ",""),1),LEFT(A4,1))&amp;CHAR(34)&amp;","</f>
        <v>"startA",</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"dgband",</v>
      </c>
      <c r="DS4" s="6" t="str">
        <f>IF(W4="y",IF(AND(V4="n",BY4&lt;&gt;"y"),CHAR(34)&amp;"allver"&amp;CHAR(34)&amp;",",""),"")</f>
        <v/>
      </c>
      <c r="DT4" s="6" t="str">
        <f>IF(V4="y",IF(AND(W4="n",BY4&lt;&gt;"y"),CHAR(34)&amp;"allhor"&amp;CHAR(34)&amp;",",""),"")</f>
        <v/>
      </c>
      <c r="DU4" s="6" t="str">
        <f>IF(BY4="y",IF(AND(W4="n",V4="n"),CHAR(34)&amp;"alldia"&amp;CHAR(34)&amp;",",""),"")</f>
        <v>"alldia",</v>
      </c>
      <c r="DW4" s="48" t="str">
        <f>IF(CL4="y",CHAR(34)&amp;CL$1&amp;CHAR(34)&amp;",","")</f>
        <v/>
      </c>
      <c r="DX4" s="48" t="str">
        <f>IF(CM4="y",CHAR(34)&amp;CM$1&amp;CHAR(34)&amp;",","")</f>
        <v/>
      </c>
      <c r="DY4" s="48" t="str">
        <f>IF(CN4="y",CHAR(34)&amp;CN$1&amp;CHAR(34)&amp;",","")</f>
        <v>"3Bands",</v>
      </c>
      <c r="DZ4" s="48" t="str">
        <f>IF(CO4="y",CHAR(34)&amp;CO$1&amp;CHAR(34)&amp;",","")</f>
        <v/>
      </c>
      <c r="EA4" s="48" t="str">
        <f>IF(T4="y",CHAR(34)&amp;T$1&amp;CHAR(34)&amp;",","")</f>
        <v>"Diagon",</v>
      </c>
      <c r="EB4" s="48" t="str">
        <f>IF(U4="y",CHAR(34)&amp;U$1&amp;CHAR(34)&amp;",","")</f>
        <v>"Crosse",</v>
      </c>
      <c r="EC4" s="48" t="str">
        <f>IF(V4="y",CHAR(34)&amp;V$1&amp;CHAR(34)&amp;",","")</f>
        <v/>
      </c>
      <c r="ED4" s="48" t="str">
        <f>IF(W4="y",CHAR(34)&amp;W$1&amp;CHAR(34)&amp;",","")</f>
        <v/>
      </c>
      <c r="EE4" s="48" t="str">
        <f>IF(X4="y",CHAR(34)&amp;X$1&amp;CHAR(34)&amp;",","")</f>
        <v/>
      </c>
      <c r="EF4" s="48" t="str">
        <f>IF(AND(Y4&lt;&gt;"n",Y4&lt;&gt;""),CHAR(34)&amp;Y$1&amp;CHAR(34)&amp;",","")</f>
        <v>"Animal",</v>
      </c>
      <c r="EG4" s="48" t="str">
        <f>IF(Z4="y",CHAR(34)&amp;Z$1&amp;CHAR(34)&amp;",","")</f>
        <v/>
      </c>
      <c r="EH4" s="48" t="str">
        <f>IF(AA4="y",CHAR(34)&amp;AA$1&amp;CHAR(34)&amp;",","")</f>
        <v/>
      </c>
      <c r="EI4" s="48" t="str">
        <f>IF(AB4="y",CHAR(34)&amp;AB$1&amp;CHAR(34)&amp;",","")</f>
        <v>"Texted",</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"Center",</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"staWHI",</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
      </c>
      <c r="FJ4" s="48" t="str">
        <f>IF(COUNTIF(BL4:BT4,"BLA")=0,CHAR(34)&amp;"NO_BLA"&amp;CHAR(34)&amp;",", "")</f>
        <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"001YEL",</v>
      </c>
      <c r="FR4" s="48" t="str">
        <f>IF(LEN(BG4)=3,CHAR(34)&amp;"002"&amp;BG4&amp;CHAR(34)&amp;",","")</f>
        <v>"002RED",</v>
      </c>
      <c r="FS4" s="48" t="str">
        <f>IF(LEN(BH4)=3,CHAR(34)&amp;"003"&amp;BH4&amp;CHAR(34)&amp;",","")</f>
        <v>"003WHI",</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"1Stars",</v>
      </c>
      <c r="GM4" s="48" t="str">
        <f>IF(CR4="y",CHAR(34)&amp;CR$1&amp;CHAR(34)&amp;",","")</f>
        <v/>
      </c>
      <c r="GN4" s="48" t="str">
        <f>IF(CS4="y",CHAR(34)&amp;CS$1&amp;CHAR(34)&amp;",","")</f>
        <v/>
      </c>
      <c r="GP4" s="48" t="str">
        <f>CHAR(34)&amp;AU4&amp;CHAR(34)</f>
        <v>"Municipality"</v>
      </c>
      <c r="GS4" s="48" t="str">
        <f>SUBSTITUTE("["&amp;_xlfn.CONCAT(CW4:GN4)&amp;"]",",]","]")</f>
        <v>["5+Colo","lets06","startA","dgband","alldia","3Bands","Diagon","Crosse","Animal","Texted","Center","staWHI","NO_GRE","001YEL","002RED","003WHI","myrEQ","HasSta","1Stars"]</v>
      </c>
      <c r="GT4" s="48" t="str">
        <f>IF(BL4&lt;&gt;"",CHAR(34)&amp;"cl_"&amp;BL4&amp;CHAR(34)&amp;",","")</f>
        <v>"cl_BLA",</v>
      </c>
      <c r="GU4" s="48" t="str">
        <f>IF(BM4&lt;&gt;"",CHAR(34)&amp;"cl_"&amp;BM4&amp;CHAR(34)&amp;",","")</f>
        <v>"cl_BLU",</v>
      </c>
      <c r="GV4" s="48" t="str">
        <f>IF(BN4&lt;&gt;"",CHAR(34)&amp;"cl_"&amp;BN4&amp;CHAR(34)&amp;",","")</f>
        <v/>
      </c>
      <c r="GW4" s="48" t="str">
        <f>IF(BO4&lt;&gt;"",CHAR(34)&amp;"cl_"&amp;BO4&amp;CHAR(34)&amp;",","")</f>
        <v>"cl_RED",</v>
      </c>
      <c r="GX4" s="48" t="str">
        <f>IF(BP4&lt;&gt;"",CHAR(34)&amp;"cl_"&amp;BP4&amp;CHAR(34)&amp;",","")</f>
        <v>"cl_YEL",</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["cl_BLA","cl_BLU","cl_RED","cl_YEL","cl_WHI"]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{couname:"[PRC] Aguada",year:"???",region:"rgn_North America",Colors:["cl_BLA","cl_BLU","cl_RED","cl_YEL","cl_WHI"],Items:["5+Colo","lets06","startA","dgband","alldia","3Bands","Diagon","Crosse","Animal","Texted","Center","staWHI","NO_GRE","001YEL","002RED","003WHI","myrEQ","HasSta","1Stars"],Flag:"https://upload.wikimedia.org/wikipedia/commons/thumb/1/11/Flag_of_Aguada_%28PR%29.svg/320px-Flag_of_Aguada_%28PR%29.svg.png",HDFlag:"https://upload.wikimedia.org/wikipedia/commons/thumb/1/11/Flag_of_Aguada_%28PR%29.svg/2560px-Flag_of_Aguada_%28PR%29.svg.png",type:"Municipality", describe: "\nWhite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 isnew:".", links: "https://en.wikipedia.org/wiki/Aguada,_Puerto_Rico#Flag"},</v>
      </c>
      <c r="HG4" s="73" t="str">
        <f>"{couname:"&amp;CT4&amp;(IF(HK4&lt;&gt;"",",subtype:"&amp;CHAR(34)&amp;HK4&amp;CHAR(34),""))&amp;",year:"&amp;HJ4&amp;",region:"&amp;CU4&amp;",Colors:"&amp;HC4&amp;",Items:"&amp;GS4&amp;",Flag:"&amp;CV4&amp;",HDFlag:"&amp;CHAR(34)&amp;E4&amp;CHAR(34)&amp;",type:"&amp;GP4&amp;", describe: "&amp;HI4&amp;", links: "&amp;HL4&amp;"},"</f>
        <v>{couname:"[PRC] Aguada",year:"???",region:"rgn_North America",Colors:["cl_BLA","cl_BLU","cl_RED","cl_YEL","cl_WHI"],Items:["5+Colo","lets06","startA","dgband","alldia","3Bands","Diagon","Crosse","Animal","Texted","Center","staWHI","NO_GRE","001YEL","002RED","003WHI","myrEQ","HasSta","1Stars"],Flag:"https://upload.wikimedia.org/wikipedia/commons/thumb/1/11/Flag_of_Aguada_%28PR%29.svg/320px-Flag_of_Aguada_%28PR%29.svg.png",HDFlag:"https://upload.wikimedia.org/wikipedia/commons/thumb/1/11/Flag_of_Aguada_%28PR%29.svg/2560px-Flag_of_Aguada_%28PR%29.svg.png",type:"Municipality", describe: "\nWhite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 links: "https://en.wikipedia.org/wiki/Aguada,_Puerto_Rico#Flag"},</v>
      </c>
      <c r="HH4" s="48" t="str">
        <f>IF(P4&lt;&gt;"",CHAR(34)&amp;"\n"&amp;P4&amp;CHAR(34),CHAR(34)&amp;CHAR(34))</f>
        <v>"\nWhite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v>
      </c>
      <c r="HI4" s="48" t="str">
        <f>IF(J4=0,CHAR(34)&amp;CHAR(34),HH4)</f>
        <v>"\nWhite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v>
      </c>
      <c r="HJ4" s="48" t="str">
        <f>CHAR(34)&amp;O4&amp;CHAR(34)</f>
        <v>"???"</v>
      </c>
      <c r="HL4" s="48" t="str">
        <f>CHAR(34)&amp;I4&amp;CHAR(34)</f>
        <v>"https://en.wikipedia.org/wiki/Aguada,_Puerto_Rico#Flag"</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{"couname":"[PRC] Aguada","year":"???","region":"rgn_North America","Colors":["cl_BLA","cl_BLU","cl_RED","cl_YEL","cl_WHI"],"Items":["5+Colo","lets06","startA","dgband","alldia","3Bands","Diagon","Crosse","Animal","Texted","Center","staWHI","NO_GRE","001YEL","002RED","003WHI","myrEQ","HasSta","1Stars"],"Flag":"https://upload.wikimedia.org/wikipedia/commons/thumb/1/11/Flag_of_Aguada_%28PR%29.svg/320px-Flag_of_Aguada_%28PR%29.svg.png","HDFlag":"https://upload.wikimedia.org/wikipedia/commons/thumb/1/11/Flag_of_Aguada_%28PR%29.svg/2560px-Flag_of_Aguada_%28PR%29.svg.png","type":"Municipality", "describe": "\nWhite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 "isnew": ".", "links": "https://en.wikipedia.org/wiki/Aguada,_Puerto_Rico#Flag"},</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{"couname":"[PRC] Aguada","year":"???","region":"rgn_North America","Colors":["cl_BLA","cl_BLU","cl_RED","cl_YEL","cl_WHI"],"Items":["5+Colo","lets06","startA","dgband","alldia","3Bands","Diagon","Crosse","Animal","Texted","Center","staWHI","NO_GRE","001YEL","002RED","003WHI","myrEQ","HasSta","1Stars"],"Flag":"https://upload.wikimedia.org/wikipedia/commons/thumb/1/11/Flag_of_Aguada_%28PR%29.svg/320px-Flag_of_Aguada_%28PR%29.svg.png","HDFlag":"https://upload.wikimedia.org/wikipedia/commons/thumb/1/11/Flag_of_Aguada_%28PR%29.svg/2560px-Flag_of_Aguada_%28PR%29.svg.png","type":"Municipality", "describe": "\nWhite represents purity and the waters of Culebrinas River. Over the white field, a blue triangle with a white dove is featured. The dove is the symbol of peace that unites the towns. Red symbolizes the martyrdom of Franciscan friars from Espinal. Over the red field, there's a black cross which represents the birth of Christianity in Puerto Rico. The name of 'Aguada' is also above the cross. The yellow field represents happiness and hospitality of the residents. Over the yellow field, there's a white star which symbolizes the hope of the town for more development and progress.", "isnew": ".", "links": "https://en.wikipedia.org/wiki/Aguada,_Puerto_Rico#Flag"},</v>
      </c>
      <c r="HO4" s="75">
        <v>45610</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-5</v>
      </c>
      <c r="IN4" s="78" t="str">
        <f>"http://mkweb.bcgsc.ca/color-summarizer/?url="&amp;D4&amp;"&amp;precision=low&amp;num_clusters="&amp;CG4&amp;"&amp;text=1"</f>
        <v>http://mkweb.bcgsc.ca/color-summarizer/?url=https://upload.wikimedia.org/wikipedia/commons/thumb/1/11/Flag_of_Aguada_%28PR%29.svg/320px-Flag_of_Aguada_%28PR%29.svg.png&amp;precision=low&amp;num_clusters=5&amp;text=1</v>
      </c>
      <c r="IO4" s="48" t="str">
        <f>IF(HP4&lt;&gt;"",CHAR(34)&amp;"black"&amp;CHAR(34),"")</f>
        <v>"black"</v>
      </c>
      <c r="IP4" s="48" t="str">
        <f>IF(HQ4&lt;&gt;"",CHAR(34)&amp;"blue"&amp;CHAR(34),"")</f>
        <v>"blue"</v>
      </c>
      <c r="IQ4" s="48" t="str">
        <f>IF(HR4&lt;&gt;"",CHAR(34)&amp;"green"&amp;CHAR(34),"")</f>
        <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{"url":"http://mkweb.bcgsc.ca/color-summarizer/?url=https://upload.wikimedia.org/wikipedia/commons/thumb/1/11/Flag_of_Aguada_%28PR%29.svg/320px-Flag_of_Aguada_%28PR%29.svg.png&amp;precision=low&amp;num_clusters=5&amp;text=1","name":"[PRC] Aguada"},</v>
      </c>
      <c r="IY4" s="48">
        <v>1388</v>
      </c>
    </row>
    <row r="5" spans="1:259" s="48" customFormat="1" ht="38.4" customHeight="1" thickBot="1" x14ac:dyDescent="0.35">
      <c r="A5" s="79" t="s">
        <v>1431</v>
      </c>
      <c r="B5" s="40" t="e" vm="111">
        <v>#VALUE!</v>
      </c>
      <c r="C5" s="41">
        <v>2</v>
      </c>
      <c r="D5" s="42" t="s">
        <v>1432</v>
      </c>
      <c r="E5" s="43" t="s">
        <v>1433</v>
      </c>
      <c r="F5" s="44" t="s">
        <v>163</v>
      </c>
      <c r="G5" s="45">
        <f>COUNTIF($A$1:$A$8364,A5)</f>
        <v>1</v>
      </c>
      <c r="H5" s="46"/>
      <c r="I5" s="47" t="s">
        <v>1434</v>
      </c>
      <c r="J5" s="48" t="str">
        <f>""</f>
        <v/>
      </c>
      <c r="K5" s="49"/>
      <c r="L5" s="50"/>
      <c r="M5" s="50"/>
      <c r="N5" s="51" t="s">
        <v>231</v>
      </c>
      <c r="O5" s="52" t="s">
        <v>176</v>
      </c>
      <c r="P5" s="53" t="s">
        <v>1435</v>
      </c>
      <c r="Q5" s="54">
        <v>1</v>
      </c>
      <c r="R5" s="55" t="s">
        <v>231</v>
      </c>
      <c r="S5" s="56">
        <v>2</v>
      </c>
      <c r="T5" s="57" t="s">
        <v>164</v>
      </c>
      <c r="U5" s="58" t="s">
        <v>164</v>
      </c>
      <c r="V5" s="58" t="s">
        <v>165</v>
      </c>
      <c r="W5" s="58" t="s">
        <v>164</v>
      </c>
      <c r="X5" s="58" t="s">
        <v>164</v>
      </c>
      <c r="Y5" s="58" t="s">
        <v>164</v>
      </c>
      <c r="Z5" s="58" t="s">
        <v>164</v>
      </c>
      <c r="AA5" s="58" t="s">
        <v>165</v>
      </c>
      <c r="AB5" s="58" t="s">
        <v>165</v>
      </c>
      <c r="AC5" s="58" t="s">
        <v>164</v>
      </c>
      <c r="AD5" s="58" t="s">
        <v>164</v>
      </c>
      <c r="AE5" s="58" t="s">
        <v>164</v>
      </c>
      <c r="AF5" s="59" t="s">
        <v>164</v>
      </c>
      <c r="AG5" s="59" t="s">
        <v>165</v>
      </c>
      <c r="AH5" s="59" t="s">
        <v>165</v>
      </c>
      <c r="AI5" s="59" t="s">
        <v>164</v>
      </c>
      <c r="AJ5" s="59" t="s">
        <v>164</v>
      </c>
      <c r="AK5" s="59" t="s">
        <v>164</v>
      </c>
      <c r="AL5" s="59" t="s">
        <v>164</v>
      </c>
      <c r="AM5" s="59" t="s">
        <v>165</v>
      </c>
      <c r="AN5" s="59" t="s">
        <v>164</v>
      </c>
      <c r="AO5" s="59" t="s">
        <v>165</v>
      </c>
      <c r="AP5" s="59" t="s">
        <v>165</v>
      </c>
      <c r="AQ5" s="59" t="s">
        <v>164</v>
      </c>
      <c r="AR5" s="59" t="s">
        <v>164</v>
      </c>
      <c r="AS5" s="59" t="s">
        <v>164</v>
      </c>
      <c r="AT5" s="60">
        <v>1</v>
      </c>
      <c r="AU5" s="59" t="s">
        <v>200</v>
      </c>
      <c r="AV5" s="59" t="str">
        <f>IF(LEFT(A5,1)="[",LEFT(A5,5)&amp;AU5&amp;A5,"")</f>
        <v>[PRC]Municipality[PRC] Aguadilla</v>
      </c>
      <c r="AW5" s="59" t="str">
        <f>C5&amp;H5&amp;A5</f>
        <v>2[PRC] Aguadilla</v>
      </c>
      <c r="AX5" s="61"/>
      <c r="AY5" s="61"/>
      <c r="AZ5" s="62" t="s">
        <v>155</v>
      </c>
      <c r="BA5" s="62" t="s">
        <v>167</v>
      </c>
      <c r="BB5" s="62"/>
      <c r="BC5" s="63"/>
      <c r="BD5" s="64" t="s">
        <v>168</v>
      </c>
      <c r="BE5" s="47"/>
      <c r="BF5" s="64" t="s">
        <v>152</v>
      </c>
      <c r="BG5" s="64" t="s">
        <v>167</v>
      </c>
      <c r="BH5" s="64" t="s">
        <v>155</v>
      </c>
      <c r="BI5" s="64"/>
      <c r="BJ5" s="64"/>
      <c r="BK5" s="47"/>
      <c r="BL5" s="64" t="s">
        <v>151</v>
      </c>
      <c r="BM5" s="64" t="s">
        <v>152</v>
      </c>
      <c r="BN5" s="64" t="s">
        <v>153</v>
      </c>
      <c r="BO5" s="64" t="s">
        <v>154</v>
      </c>
      <c r="BP5" s="64" t="s">
        <v>155</v>
      </c>
      <c r="BQ5" s="64" t="s">
        <v>167</v>
      </c>
      <c r="BR5" s="64" t="s">
        <v>157</v>
      </c>
      <c r="BS5" s="64" t="s">
        <v>158</v>
      </c>
      <c r="BT5" s="64" t="s">
        <v>159</v>
      </c>
      <c r="BU5" s="65"/>
      <c r="BV5" s="66"/>
      <c r="BW5" s="66">
        <v>0</v>
      </c>
      <c r="BX5" s="47"/>
      <c r="CB5" s="6"/>
      <c r="CC5" s="6"/>
      <c r="CD5" s="67">
        <v>0</v>
      </c>
      <c r="CE5" s="67">
        <v>0</v>
      </c>
      <c r="CF5" s="67" t="e">
        <v>#REF!</v>
      </c>
      <c r="CG5" s="68" cm="1">
        <f t="array" ref="CG5">SUMPRODUCT(--(LEN(TRIM(BL5:BT5))&gt;0))</f>
        <v>8</v>
      </c>
      <c r="CH5" s="59" t="str">
        <f>IF(CG5=2,"y","n")</f>
        <v>n</v>
      </c>
      <c r="CI5" s="59" t="str">
        <f>IF(CG5=3,"y","n")</f>
        <v>n</v>
      </c>
      <c r="CJ5" s="59" t="str">
        <f>IF(CG5=4,"y","n")</f>
        <v>n</v>
      </c>
      <c r="CK5" s="59" t="str">
        <f>IF(CG5&gt;4,"y","n")</f>
        <v>y</v>
      </c>
      <c r="CL5" s="59" t="str">
        <f>IF(S5=0,"y","n")</f>
        <v>n</v>
      </c>
      <c r="CM5" s="59" t="str">
        <f>IF(S5=2,"y","n")</f>
        <v>y</v>
      </c>
      <c r="CN5" s="59" t="str">
        <f>IF(S5=3,"y","n")</f>
        <v>n</v>
      </c>
      <c r="CO5" s="59" t="str">
        <f>IF(S5&gt;=4,"y","n")</f>
        <v>n</v>
      </c>
      <c r="CP5" s="59" t="str">
        <f>IF(AT5=0,"y","n")</f>
        <v>n</v>
      </c>
      <c r="CQ5" s="59" t="str">
        <f>IF(AT5=1,"y","n")</f>
        <v>y</v>
      </c>
      <c r="CR5" s="59" t="str">
        <f>IF(AT5=2,"y","n")</f>
        <v>n</v>
      </c>
      <c r="CS5" s="59" t="str">
        <f>IF(AT5&gt;=3,"y","n")</f>
        <v>n</v>
      </c>
      <c r="CT5" s="69" t="str">
        <f>CHAR(34)&amp;A5&amp;CHAR(34)</f>
        <v>"[PRC] Aguadilla"</v>
      </c>
      <c r="CU5" s="70" t="str">
        <f>CHAR(34)&amp;"rgn_"&amp;R5&amp;CHAR(34)</f>
        <v>"rgn_North America"</v>
      </c>
      <c r="CV5" s="48" t="str">
        <f>CHAR(34)&amp;D5&amp;CHAR(34)</f>
        <v>"https://upload.wikimedia.org/wikipedia/commons/thumb/2/2d/Bandera_de_Aguadilla%2C_Puerto_Rico.svg/320px-Bandera_de_Aguadilla%2C_Puerto_Rico.svg.png"</v>
      </c>
      <c r="CW5" s="48" t="str">
        <f>IF(CH5="y",CHAR(34)&amp;CH$1&amp;CHAR(34)&amp;",","")</f>
        <v/>
      </c>
      <c r="CX5" s="48" t="str">
        <f>IF(CI5="y",CHAR(34)&amp;CI$1&amp;CHAR(34)&amp;",","")</f>
        <v/>
      </c>
      <c r="CY5" s="48" t="str">
        <f>IF(CJ5="y",CHAR(34)&amp;CJ$1&amp;CHAR(34)&amp;",","")</f>
        <v/>
      </c>
      <c r="CZ5" s="48" t="str">
        <f>IF(CK5="y",CHAR(34)&amp;CK$1&amp;CHAR(34)&amp;",","")</f>
        <v>"5+Colo",</v>
      </c>
      <c r="DA5" s="48" t="str">
        <f>IF(Q5&gt;1,CHAR(34)&amp;"words2"&amp;CHAR(34)&amp;",","")</f>
        <v/>
      </c>
      <c r="DB5" s="48" t="str">
        <f>IF(Q5&gt;2,CHAR(34)&amp;"words3"&amp;CHAR(34)&amp;",","")</f>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"lets09",</v>
      </c>
      <c r="DE5" s="48" t="str">
        <f>CHAR(34)&amp;"start"&amp;IFERROR(LEFT(SUBSTITUTE(A5,"["&amp;MID(A5,FIND("[",A5)+1,FIND("]",A5)-FIND("[",A5)-1)&amp;"] ",""),1),LEFT(A5,1))&amp;CHAR(34)&amp;","</f>
        <v>"startA",</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W5" s="48" t="str">
        <f>IF(CL5="y",CHAR(34)&amp;CL$1&amp;CHAR(34)&amp;",","")</f>
        <v/>
      </c>
      <c r="DX5" s="48" t="str">
        <f>IF(CM5="y",CHAR(34)&amp;CM$1&amp;CHAR(34)&amp;",","")</f>
        <v>"2Bands",</v>
      </c>
      <c r="DY5" s="48" t="str">
        <f>IF(CN5="y",CHAR(34)&amp;CN$1&amp;CHAR(34)&amp;",","")</f>
        <v/>
      </c>
      <c r="DZ5" s="48" t="str">
        <f>IF(CO5="y",CHAR(34)&amp;CO$1&amp;CHAR(34)&amp;",","")</f>
        <v/>
      </c>
      <c r="EA5" s="48" t="str">
        <f>IF(T5="y",CHAR(34)&amp;T$1&amp;CHAR(34)&amp;",","")</f>
        <v/>
      </c>
      <c r="EB5" s="48" t="str">
        <f>IF(U5="y",CHAR(34)&amp;U$1&amp;CHAR(34)&amp;",","")</f>
        <v/>
      </c>
      <c r="EC5" s="48" t="str">
        <f>IF(V5="y",CHAR(34)&amp;V$1&amp;CHAR(34)&amp;",","")</f>
        <v>"Horizo",</v>
      </c>
      <c r="ED5" s="48" t="str">
        <f>IF(W5="y",CHAR(34)&amp;W$1&amp;CHAR(34)&amp;",","")</f>
        <v/>
      </c>
      <c r="EE5" s="48" t="str">
        <f>IF(X5="y",CHAR(34)&amp;X$1&amp;CHAR(34)&amp;",","")</f>
        <v/>
      </c>
      <c r="EF5" s="48" t="str">
        <f>IF(AND(Y5&lt;&gt;"n",Y5&lt;&gt;""),CHAR(34)&amp;Y$1&amp;CHAR(34)&amp;",","")</f>
        <v/>
      </c>
      <c r="EG5" s="48" t="str">
        <f>IF(Z5="y",CHAR(34)&amp;Z$1&amp;CHAR(34)&amp;",","")</f>
        <v/>
      </c>
      <c r="EH5" s="48" t="str">
        <f>IF(AA5="y",CHAR(34)&amp;AA$1&amp;CHAR(34)&amp;",","")</f>
        <v>"Plants",</v>
      </c>
      <c r="EI5" s="48" t="str">
        <f>IF(AB5="y",CHAR(34)&amp;AB$1&amp;CHAR(34)&amp;",","")</f>
        <v>"Texted",</v>
      </c>
      <c r="EJ5" s="48" t="str">
        <f>IF(AC5="y",CHAR(34)&amp;AC$1&amp;CHAR(34)&amp;",","")</f>
        <v/>
      </c>
      <c r="EK5" s="48" t="str">
        <f>IF(AD5="y",CHAR(34)&amp;AD$1&amp;CHAR(34)&amp;",","")</f>
        <v/>
      </c>
      <c r="EL5" s="48" t="str">
        <f>IF(AE5="y",CHAR(34)&amp;AE$1&amp;CHAR(34)&amp;",","")</f>
        <v/>
      </c>
      <c r="EM5" s="48" t="str">
        <f>IF(AF5="y",CHAR(34)&amp;AF$1&amp;CHAR(34)&amp;",","")</f>
        <v/>
      </c>
      <c r="EN5" s="48" t="str">
        <f>IF(AG5="y",CHAR(34)&amp;AG$1&amp;CHAR(34)&amp;",","")</f>
        <v>"Unequa",</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"Geogrh",</v>
      </c>
      <c r="EU5" s="48" t="str">
        <f>IF(AN5="y",CHAR(34)&amp;AN$1&amp;CHAR(34)&amp;",","")</f>
        <v/>
      </c>
      <c r="EV5" s="48" t="str">
        <f>IF(AO5="y",CHAR(34)&amp;AO$1&amp;CHAR(34)&amp;",","")</f>
        <v>"Builds",</v>
      </c>
      <c r="EW5" s="48" t="str">
        <f>IF(AP5="y",CHAR(34)&amp;AP$1&amp;CHAR(34)&amp;",","")</f>
        <v>"Ships!",</v>
      </c>
      <c r="EX5" s="48" t="str">
        <f>IF(AQ5="y",CHAR(34)&amp;AQ$1&amp;CHAR(34)&amp;",","")</f>
        <v/>
      </c>
      <c r="EY5" s="48" t="str">
        <f>IF(AR5="y",CHAR(34)&amp;AR$1&amp;CHAR(34)&amp;",","")</f>
        <v/>
      </c>
      <c r="EZ5" s="48" t="str">
        <f>IF(AS5="y",CHAR(34)&amp;AS$1&amp;CHAR(34)&amp;",","")</f>
        <v/>
      </c>
      <c r="FA5" s="48" t="str">
        <f>IF(AT5&gt;0,CHAR(34)&amp;"sta"&amp;AZ5&amp;CHAR(34)&amp;",","")</f>
        <v>"staYEL",</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
      </c>
      <c r="FI5" s="48" t="str">
        <f>IF(COUNTIF(BL5:BT5,"YEL")=0,CHAR(34)&amp;"NO_YEL"&amp;CHAR(34)&amp;",", "")</f>
        <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"001BLU",</v>
      </c>
      <c r="FR5" s="48" t="str">
        <f>IF(LEN(BG5)=3,CHAR(34)&amp;"002"&amp;BG5&amp;CHAR(34)&amp;",","")</f>
        <v/>
      </c>
      <c r="FS5" s="48" t="str">
        <f>IF(LEN(BH5)=3,CHAR(34)&amp;"003"&amp;BH5&amp;CHAR(34)&amp;",","")</f>
        <v>"003YEL",</v>
      </c>
      <c r="FT5" s="48" t="str">
        <f>CHAR(34)&amp;"myr"&amp;BD5&amp;CHAR(34)&amp;","</f>
        <v>"myrEQ",</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IF(CQ5="y",CHAR(34)&amp;CQ$1&amp;CHAR(34)&amp;",","")</f>
        <v>"1Stars",</v>
      </c>
      <c r="GM5" s="48" t="str">
        <f>IF(CR5="y",CHAR(34)&amp;CR$1&amp;CHAR(34)&amp;",","")</f>
        <v/>
      </c>
      <c r="GN5" s="48" t="str">
        <f>IF(CS5="y",CHAR(34)&amp;CS$1&amp;CHAR(34)&amp;",","")</f>
        <v/>
      </c>
      <c r="GP5" s="48" t="str">
        <f>CHAR(34)&amp;AU5&amp;CHAR(34)</f>
        <v>"Municipality"</v>
      </c>
      <c r="GS5" s="48" t="str">
        <f>SUBSTITUTE("["&amp;_xlfn.CONCAT(CW5:GN5)&amp;"]",",]","]")</f>
        <v>["5+Colo","lets09","startA","allhor","2Bands","Horizo","Plants","Texted","Unequa","Center","Geogrh","Builds","Ships!","staYEL","001BLU","003YEL","myrEQ","HasSta","1Stars"]</v>
      </c>
      <c r="GT5" s="48" t="str">
        <f>IF(BL5&lt;&gt;"",CHAR(34)&amp;"cl_"&amp;BL5&amp;CHAR(34)&amp;",","")</f>
        <v>"cl_BLA",</v>
      </c>
      <c r="GU5" s="48" t="str">
        <f>IF(BM5&lt;&gt;"",CHAR(34)&amp;"cl_"&amp;BM5&amp;CHAR(34)&amp;",","")</f>
        <v>"cl_BLU",</v>
      </c>
      <c r="GV5" s="48" t="str">
        <f>IF(BN5&lt;&gt;"",CHAR(34)&amp;"cl_"&amp;BN5&amp;CHAR(34)&amp;",","")</f>
        <v>"cl_GRE",</v>
      </c>
      <c r="GW5" s="48" t="str">
        <f>IF(BO5&lt;&gt;"",CHAR(34)&amp;"cl_"&amp;BO5&amp;CHAR(34)&amp;",","")</f>
        <v>"cl_RED",</v>
      </c>
      <c r="GX5" s="48" t="str">
        <f>IF(BP5&lt;&gt;"",CHAR(34)&amp;"cl_"&amp;BP5&amp;CHAR(34)&amp;",","")</f>
        <v>"cl_YEL",</v>
      </c>
      <c r="GY5" s="48" t="str">
        <f>IF(BQ5&lt;&gt;"",CHAR(34)&amp;"cl_"&amp;BQ5&amp;CHAR(34)&amp;",","")</f>
        <v/>
      </c>
      <c r="GZ5" s="48" t="str">
        <f>IF(BR5&lt;&gt;"",CHAR(34)&amp;"cl_"&amp;BR5&amp;CHAR(34)&amp;",","")</f>
        <v>"cl_BRO",</v>
      </c>
      <c r="HA5" s="48" t="str">
        <f>IF(BS5&lt;&gt;"",CHAR(34)&amp;"cl_"&amp;BS5&amp;CHAR(34)&amp;",","")</f>
        <v>"cl_PUR",</v>
      </c>
      <c r="HB5" s="48" t="str">
        <f>IF(BT5&lt;&gt;"",CHAR(34)&amp;"cl_"&amp;BT5&amp;CHAR(34)&amp;",","")</f>
        <v>"cl_WHI",</v>
      </c>
      <c r="HC5" s="48" t="str">
        <f>SUBSTITUTE("["&amp;_xlfn.CONCAT(GT5:HB5)&amp;"]",",]","]")</f>
        <v>["cl_BLA","cl_BLU","cl_GRE","cl_RED","cl_YEL","cl_BRO","cl_PUR","cl_WHI"]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{couname:"[PRC] Aguadilla",year:"???",region:"rgn_North America",Colors:["cl_BLA","cl_BLU","cl_GRE","cl_RED","cl_YEL","cl_BRO","cl_PUR","cl_WHI"],Items:["5+Colo","lets09","startA","allhor","2Bands","Horizo","Plants","Texted","Unequa","Center","Geogrh","Builds","Ships!","staYEL","001BLU","003YEL","myrEQ","HasSta","1Stars"],Flag:"https://upload.wikimedia.org/wikipedia/commons/thumb/2/2d/Bandera_de_Aguadilla%2C_Puerto_Rico.svg/320px-Bandera_de_Aguadilla%2C_Puerto_Rico.svg.png",HDFlag:"https://upload.wikimedia.org/wikipedia/commons/thumb/2/2d/Bandera_de_Aguadilla%2C_Puerto_Rico.svg/2560px-Bandera_de_Aguadilla%2C_Puerto_Rico.svg.png",type:"Municipality", describe: "\nThe flag consists of two horizontal stripes of equal size. The upper one is blue and the lower gold, which are the predominant colors in the shield, which is placed in the center of it.", isnew:".", links: "https://en.wikipedia.org/wiki/Aguadilla,_Puerto_Rico#Flag"},</v>
      </c>
      <c r="HG5" s="73" t="str">
        <f>"{couname:"&amp;CT5&amp;(IF(HK5&lt;&gt;"",",subtype:"&amp;CHAR(34)&amp;HK5&amp;CHAR(34),""))&amp;",year:"&amp;HJ5&amp;",region:"&amp;CU5&amp;",Colors:"&amp;HC5&amp;",Items:"&amp;GS5&amp;",Flag:"&amp;CV5&amp;",HDFlag:"&amp;CHAR(34)&amp;E5&amp;CHAR(34)&amp;",type:"&amp;GP5&amp;", describe: "&amp;HI5&amp;", links: "&amp;HL5&amp;"},"</f>
        <v>{couname:"[PRC] Aguadilla",year:"???",region:"rgn_North America",Colors:["cl_BLA","cl_BLU","cl_GRE","cl_RED","cl_YEL","cl_BRO","cl_PUR","cl_WHI"],Items:["5+Colo","lets09","startA","allhor","2Bands","Horizo","Plants","Texted","Unequa","Center","Geogrh","Builds","Ships!","staYEL","001BLU","003YEL","myrEQ","HasSta","1Stars"],Flag:"https://upload.wikimedia.org/wikipedia/commons/thumb/2/2d/Bandera_de_Aguadilla%2C_Puerto_Rico.svg/320px-Bandera_de_Aguadilla%2C_Puerto_Rico.svg.png",HDFlag:"https://upload.wikimedia.org/wikipedia/commons/thumb/2/2d/Bandera_de_Aguadilla%2C_Puerto_Rico.svg/2560px-Bandera_de_Aguadilla%2C_Puerto_Rico.svg.png",type:"Municipality", describe: "\nThe flag consists of two horizontal stripes of equal size. The upper one is blue and the lower gold, which are the predominant colors in the shield, which is placed in the center of it.", links: "https://en.wikipedia.org/wiki/Aguadilla,_Puerto_Rico#Flag"},</v>
      </c>
      <c r="HH5" s="48" t="str">
        <f>IF(P5&lt;&gt;"",CHAR(34)&amp;"\n"&amp;P5&amp;CHAR(34),CHAR(34)&amp;CHAR(34))</f>
        <v>"\nThe flag consists of two horizontal stripes of equal size. The upper one is blue and the lower gold, which are the predominant colors in the shield, which is placed in the center of it."</v>
      </c>
      <c r="HI5" s="48" t="str">
        <f>IF(J5=0,CHAR(34)&amp;CHAR(34),HH5)</f>
        <v>"\nThe flag consists of two horizontal stripes of equal size. The upper one is blue and the lower gold, which are the predominant colors in the shield, which is placed in the center of it."</v>
      </c>
      <c r="HJ5" s="48" t="str">
        <f>CHAR(34)&amp;O5&amp;CHAR(34)</f>
        <v>"???"</v>
      </c>
      <c r="HL5" s="48" t="str">
        <f>CHAR(34)&amp;I5&amp;CHAR(34)</f>
        <v>"https://en.wikipedia.org/wiki/Aguadilla,_Puerto_Rico#Flag"</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{"couname":"[PRC] Aguadilla","year":"???","region":"rgn_North America","Colors":["cl_BLA","cl_BLU","cl_GRE","cl_RED","cl_YEL","cl_BRO","cl_PUR","cl_WHI"],"Items":["5+Colo","lets09","startA","allhor","2Bands","Horizo","Plants","Texted","Unequa","Center","Geogrh","Builds","Ships!","staYEL","001BLU","003YEL","myrEQ","HasSta","1Stars"],"Flag":"https://upload.wikimedia.org/wikipedia/commons/thumb/2/2d/Bandera_de_Aguadilla%2C_Puerto_Rico.svg/320px-Bandera_de_Aguadilla%2C_Puerto_Rico.svg.png","HDFlag":"https://upload.wikimedia.org/wikipedia/commons/thumb/2/2d/Bandera_de_Aguadilla%2C_Puerto_Rico.svg/2560px-Bandera_de_Aguadilla%2C_Puerto_Rico.svg.png","type":"Municipality", "describe": "\nThe flag consists of two horizontal stripes of equal size. The upper one is blue and the lower gold, which are the predominant colors in the shield, which is placed in the center of it.", "isnew": ".", "links": "https://en.wikipedia.org/wiki/Aguadilla,_Puerto_Rico#Flag"},</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{"couname":"[PRC] Aguadilla","year":"???","region":"rgn_North America","Colors":["cl_BLA","cl_BLU","cl_GRE","cl_RED","cl_YEL","cl_BRO","cl_PUR","cl_WHI"],"Items":["5+Colo","lets09","startA","allhor","2Bands","Horizo","Plants","Texted","Unequa","Center","Geogrh","Builds","Ships!","staYEL","001BLU","003YEL","myrEQ","HasSta","1Stars"],"Flag":"https://upload.wikimedia.org/wikipedia/commons/thumb/2/2d/Bandera_de_Aguadilla%2C_Puerto_Rico.svg/320px-Bandera_de_Aguadilla%2C_Puerto_Rico.svg.png","HDFlag":"https://upload.wikimedia.org/wikipedia/commons/thumb/2/2d/Bandera_de_Aguadilla%2C_Puerto_Rico.svg/2560px-Bandera_de_Aguadilla%2C_Puerto_Rico.svg.png","type":"Municipality", "describe": "\nThe flag consists of two horizontal stripes of equal size. The upper one is blue and the lower gold, which are the predominant colors in the shield, which is placed in the center of it.", "isnew": ".", "links": "https://en.wikipedia.org/wiki/Aguadilla,_Puerto_Rico#Flag"},</v>
      </c>
      <c r="HO5" s="75">
        <v>45610</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PUR</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-8</v>
      </c>
      <c r="IN5" s="78" t="str">
        <f>"http://mkweb.bcgsc.ca/color-summarizer/?url="&amp;D5&amp;"&amp;precision=low&amp;num_clusters="&amp;CG5&amp;"&amp;text=1"</f>
        <v>http://mkweb.bcgsc.ca/color-summarizer/?url=https://upload.wikimedia.org/wikipedia/commons/thumb/2/2d/Bandera_de_Aguadilla%2C_Puerto_Rico.svg/320px-Bandera_de_Aguadilla%2C_Puerto_Rico.svg.png&amp;precision=low&amp;num_clusters=8&amp;text=1</v>
      </c>
      <c r="IO5" s="48" t="str">
        <f>IF(HP5&lt;&gt;"",CHAR(34)&amp;"black"&amp;CHAR(34),"")</f>
        <v>"black"</v>
      </c>
      <c r="IP5" s="48" t="str">
        <f>IF(HQ5&lt;&gt;"",CHAR(34)&amp;"blue"&amp;CHAR(34),"")</f>
        <v>"blue"</v>
      </c>
      <c r="IQ5" s="48" t="str">
        <f>IF(HR5&lt;&gt;"",CHAR(34)&amp;"green"&amp;CHAR(34),"")</f>
        <v>"green"</v>
      </c>
      <c r="IR5" s="48" t="str">
        <f>IF(HS5&lt;&gt;"",CHAR(34)&amp;"red"&amp;CHAR(34),"")</f>
        <v>"red"</v>
      </c>
      <c r="IS5" s="48" t="str">
        <f>IF(HT5&lt;&gt;"",CHAR(34)&amp;"yellow"&amp;CHAR(34),"")</f>
        <v>"yellow"</v>
      </c>
      <c r="IT5" s="48" t="str">
        <f>IF(HU5&lt;&gt;"",CHAR(34)&amp;"orange"&amp;CHAR(34),"")</f>
        <v/>
      </c>
      <c r="IU5" s="48" t="str">
        <f>IF(HV5&lt;&gt;"",CHAR(34)&amp;"brown"&amp;CHAR(34),"")</f>
        <v>"brown"</v>
      </c>
      <c r="IV5" s="48" t="str">
        <f>IF(HW5&lt;&gt;"",CHAR(34)&amp;"purple"&amp;CHAR(34),"")</f>
        <v>"purple"</v>
      </c>
      <c r="IW5" s="48" t="str">
        <f>IF(HX5&lt;&gt;"",CHAR(34)&amp;"white"&amp;CHAR(34),"")</f>
        <v>"white"</v>
      </c>
      <c r="IX5" s="48" t="str">
        <f>"{"&amp;CHAR(34)&amp;"url"&amp;CHAR(34)&amp;":"&amp;CHAR(34)&amp;IN5&amp;CHAR(34)&amp;","&amp;CHAR(34)&amp;"name"&amp;CHAR(34)&amp;":"&amp;CHAR(34)&amp;A5&amp;CHAR(34)&amp;"},"</f>
        <v>{"url":"http://mkweb.bcgsc.ca/color-summarizer/?url=https://upload.wikimedia.org/wikipedia/commons/thumb/2/2d/Bandera_de_Aguadilla%2C_Puerto_Rico.svg/320px-Bandera_de_Aguadilla%2C_Puerto_Rico.svg.png&amp;precision=low&amp;num_clusters=8&amp;text=1","name":"[PRC] Aguadilla"},</v>
      </c>
      <c r="IY5" s="48">
        <v>1385</v>
      </c>
    </row>
    <row r="6" spans="1:259" s="48" customFormat="1" ht="38.4" customHeight="1" thickBot="1" x14ac:dyDescent="0.35">
      <c r="A6" s="79" t="s">
        <v>1436</v>
      </c>
      <c r="B6" s="40" t="e" vm="112">
        <v>#VALUE!</v>
      </c>
      <c r="C6" s="41">
        <v>2</v>
      </c>
      <c r="D6" s="42" t="s">
        <v>1437</v>
      </c>
      <c r="E6" s="43" t="s">
        <v>1438</v>
      </c>
      <c r="F6" s="44" t="s">
        <v>163</v>
      </c>
      <c r="G6" s="45">
        <f>COUNTIF($A$1:$A$8364,A6)</f>
        <v>1</v>
      </c>
      <c r="H6" s="46"/>
      <c r="I6" s="47" t="s">
        <v>1439</v>
      </c>
      <c r="J6" s="48" t="str">
        <f>""</f>
        <v/>
      </c>
      <c r="K6" s="49"/>
      <c r="L6" s="50"/>
      <c r="M6" s="50"/>
      <c r="N6" s="51" t="s">
        <v>231</v>
      </c>
      <c r="O6" s="52" t="s">
        <v>176</v>
      </c>
      <c r="P6" s="53" t="s">
        <v>1440</v>
      </c>
      <c r="Q6" s="54">
        <v>2</v>
      </c>
      <c r="R6" s="55" t="s">
        <v>231</v>
      </c>
      <c r="S6" s="56">
        <v>0</v>
      </c>
      <c r="T6" s="57" t="s">
        <v>165</v>
      </c>
      <c r="U6" s="58" t="s">
        <v>164</v>
      </c>
      <c r="V6" s="58" t="s">
        <v>164</v>
      </c>
      <c r="W6" s="58" t="s">
        <v>164</v>
      </c>
      <c r="X6" s="58" t="s">
        <v>164</v>
      </c>
      <c r="Y6" s="58" t="s">
        <v>164</v>
      </c>
      <c r="Z6" s="58" t="s">
        <v>164</v>
      </c>
      <c r="AA6" s="58" t="s">
        <v>164</v>
      </c>
      <c r="AB6" s="58" t="s">
        <v>164</v>
      </c>
      <c r="AC6" s="58" t="s">
        <v>164</v>
      </c>
      <c r="AD6" s="58" t="s">
        <v>164</v>
      </c>
      <c r="AE6" s="58" t="s">
        <v>164</v>
      </c>
      <c r="AF6" s="59" t="s">
        <v>165</v>
      </c>
      <c r="AG6" s="59" t="s">
        <v>164</v>
      </c>
      <c r="AH6" s="59" t="s">
        <v>164</v>
      </c>
      <c r="AI6" s="59" t="s">
        <v>164</v>
      </c>
      <c r="AJ6" s="59" t="s">
        <v>164</v>
      </c>
      <c r="AK6" s="59" t="s">
        <v>164</v>
      </c>
      <c r="AL6" s="59" t="s">
        <v>164</v>
      </c>
      <c r="AM6" s="59" t="s">
        <v>164</v>
      </c>
      <c r="AN6" s="59" t="s">
        <v>164</v>
      </c>
      <c r="AO6" s="59" t="s">
        <v>164</v>
      </c>
      <c r="AP6" s="59" t="s">
        <v>164</v>
      </c>
      <c r="AQ6" s="59" t="s">
        <v>164</v>
      </c>
      <c r="AR6" s="59" t="s">
        <v>164</v>
      </c>
      <c r="AS6" s="59" t="s">
        <v>164</v>
      </c>
      <c r="AT6" s="60">
        <v>1</v>
      </c>
      <c r="AU6" s="59" t="s">
        <v>200</v>
      </c>
      <c r="AV6" s="59" t="str">
        <f>IF(LEFT(A6,1)="[",LEFT(A6,5)&amp;AU6&amp;A6,"")</f>
        <v>[PRC]Municipality[PRC] Aguas Buenas</v>
      </c>
      <c r="AW6" s="59" t="str">
        <f>C6&amp;H6&amp;A6</f>
        <v>2[PRC] Aguas Buenas</v>
      </c>
      <c r="AX6" s="61"/>
      <c r="AY6" s="61"/>
      <c r="AZ6" s="62" t="s">
        <v>159</v>
      </c>
      <c r="BA6" s="62" t="s">
        <v>167</v>
      </c>
      <c r="BB6" s="62"/>
      <c r="BC6" s="63"/>
      <c r="BD6" s="64" t="s">
        <v>153</v>
      </c>
      <c r="BE6" s="47"/>
      <c r="BF6" s="64" t="s">
        <v>167</v>
      </c>
      <c r="BG6" s="64" t="s">
        <v>167</v>
      </c>
      <c r="BH6" s="64" t="s">
        <v>167</v>
      </c>
      <c r="BI6" s="64"/>
      <c r="BJ6" s="64"/>
      <c r="BK6" s="47"/>
      <c r="BL6" s="64" t="s">
        <v>167</v>
      </c>
      <c r="BM6" s="64" t="s">
        <v>152</v>
      </c>
      <c r="BN6" s="64" t="s">
        <v>153</v>
      </c>
      <c r="BO6" s="64" t="s">
        <v>167</v>
      </c>
      <c r="BP6" s="64" t="s">
        <v>155</v>
      </c>
      <c r="BQ6" s="64" t="s">
        <v>167</v>
      </c>
      <c r="BR6" s="64" t="s">
        <v>167</v>
      </c>
      <c r="BS6" s="64" t="s">
        <v>167</v>
      </c>
      <c r="BT6" s="64" t="s">
        <v>159</v>
      </c>
      <c r="BU6" s="65"/>
      <c r="BV6" s="66"/>
      <c r="BW6" s="66">
        <v>0</v>
      </c>
      <c r="BX6" s="47"/>
      <c r="BY6" s="48" t="s">
        <v>164</v>
      </c>
      <c r="CB6" s="6"/>
      <c r="CC6" s="6"/>
      <c r="CD6" s="67">
        <v>0</v>
      </c>
      <c r="CE6" s="67">
        <v>0</v>
      </c>
      <c r="CF6" s="67" t="e">
        <v>#REF!</v>
      </c>
      <c r="CG6" s="68" cm="1">
        <f t="array" ref="CG6">SUMPRODUCT(--(LEN(TRIM(BL6:BT6))&gt;0))</f>
        <v>4</v>
      </c>
      <c r="CH6" s="59" t="str">
        <f>IF(CG6=2,"y","n")</f>
        <v>n</v>
      </c>
      <c r="CI6" s="59" t="str">
        <f>IF(CG6=3,"y","n")</f>
        <v>n</v>
      </c>
      <c r="CJ6" s="59" t="str">
        <f>IF(CG6=4,"y","n")</f>
        <v>y</v>
      </c>
      <c r="CK6" s="59" t="str">
        <f>IF(CG6&gt;4,"y","n")</f>
        <v>n</v>
      </c>
      <c r="CL6" s="59" t="str">
        <f>IF(S6=0,"y","n")</f>
        <v>y</v>
      </c>
      <c r="CM6" s="59" t="str">
        <f>IF(S6=2,"y","n")</f>
        <v>n</v>
      </c>
      <c r="CN6" s="59" t="str">
        <f>IF(S6=3,"y","n")</f>
        <v>n</v>
      </c>
      <c r="CO6" s="59" t="str">
        <f>IF(S6&gt;=4,"y","n")</f>
        <v>n</v>
      </c>
      <c r="CP6" s="59" t="str">
        <f>IF(AT6=0,"y","n")</f>
        <v>n</v>
      </c>
      <c r="CQ6" s="59" t="str">
        <f>IF(AT6=1,"y","n")</f>
        <v>y</v>
      </c>
      <c r="CR6" s="59" t="str">
        <f>IF(AT6=2,"y","n")</f>
        <v>n</v>
      </c>
      <c r="CS6" s="59" t="str">
        <f>IF(AT6&gt;=3,"y","n")</f>
        <v>n</v>
      </c>
      <c r="CT6" s="69" t="str">
        <f>CHAR(34)&amp;A6&amp;CHAR(34)</f>
        <v>"[PRC] Aguas Buenas"</v>
      </c>
      <c r="CU6" s="70" t="str">
        <f>CHAR(34)&amp;"rgn_"&amp;R6&amp;CHAR(34)</f>
        <v>"rgn_North America"</v>
      </c>
      <c r="CV6" s="48" t="str">
        <f>CHAR(34)&amp;D6&amp;CHAR(34)</f>
        <v>"https://upload.wikimedia.org/wikipedia/commons/thumb/8/8d/Flag_of_Aguas_Buenas.svg/300px-Flag_of_Aguas_Buenas.svg.png"</v>
      </c>
      <c r="CW6" s="48" t="str">
        <f>IF(CH6="y",CHAR(34)&amp;CH$1&amp;CHAR(34)&amp;",","")</f>
        <v/>
      </c>
      <c r="CX6" s="48" t="str">
        <f>IF(CI6="y",CHAR(34)&amp;CI$1&amp;CHAR(34)&amp;",","")</f>
        <v/>
      </c>
      <c r="CY6" s="48" t="str">
        <f>IF(CJ6="y",CHAR(34)&amp;CJ$1&amp;CHAR(34)&amp;",","")</f>
        <v>"4Color",</v>
      </c>
      <c r="CZ6" s="48" t="str">
        <f>IF(CK6="y",CHAR(34)&amp;CK$1&amp;CHAR(34)&amp;",","")</f>
        <v/>
      </c>
      <c r="DA6" s="48" t="str">
        <f>IF(Q6&gt;1,CHAR(34)&amp;"words2"&amp;CHAR(34)&amp;",","")</f>
        <v>"words2",</v>
      </c>
      <c r="DB6" s="48" t="str">
        <f>IF(Q6&gt;2,CHAR(34)&amp;"words3"&amp;CHAR(34)&amp;",","")</f>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"lets11",</v>
      </c>
      <c r="DE6" s="48" t="str">
        <f>CHAR(34)&amp;"start"&amp;IFERROR(LEFT(SUBSTITUTE(A6,"["&amp;MID(A6,FIND("[",A6)+1,FIND("]",A6)-FIND("[",A6)-1)&amp;"] ",""),1),LEFT(A6,1))&amp;CHAR(34)&amp;","</f>
        <v>"startA",</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
      </c>
      <c r="DU6" s="6" t="str">
        <f>IF(BY6="y",IF(AND(W6="n",V6="n"),CHAR(34)&amp;"alldia"&amp;CHAR(34)&amp;",",""),"")</f>
        <v/>
      </c>
      <c r="DW6" s="48" t="str">
        <f>IF(CL6="y",CHAR(34)&amp;CL$1&amp;CHAR(34)&amp;",","")</f>
        <v>"NoBand",</v>
      </c>
      <c r="DX6" s="48" t="str">
        <f>IF(CM6="y",CHAR(34)&amp;CM$1&amp;CHAR(34)&amp;",","")</f>
        <v/>
      </c>
      <c r="DY6" s="48" t="str">
        <f>IF(CN6="y",CHAR(34)&amp;CN$1&amp;CHAR(34)&amp;",","")</f>
        <v/>
      </c>
      <c r="DZ6" s="48" t="str">
        <f>IF(CO6="y",CHAR(34)&amp;CO$1&amp;CHAR(34)&amp;",","")</f>
        <v/>
      </c>
      <c r="EA6" s="48" t="str">
        <f>IF(T6="y",CHAR(34)&amp;T$1&amp;CHAR(34)&amp;",","")</f>
        <v>"Diagon",</v>
      </c>
      <c r="EB6" s="48" t="str">
        <f>IF(U6="y",CHAR(34)&amp;U$1&amp;CHAR(34)&amp;",","")</f>
        <v/>
      </c>
      <c r="EC6" s="48" t="str">
        <f>IF(V6="y",CHAR(34)&amp;V$1&amp;CHAR(34)&amp;",","")</f>
        <v/>
      </c>
      <c r="ED6" s="48" t="str">
        <f>IF(W6="y",CHAR(34)&amp;W$1&amp;CHAR(34)&amp;",","")</f>
        <v/>
      </c>
      <c r="EE6" s="48" t="str">
        <f>IF(X6="y",CHAR(34)&amp;X$1&amp;CHAR(34)&amp;",","")</f>
        <v/>
      </c>
      <c r="EF6" s="48" t="str">
        <f>IF(AND(Y6&lt;&gt;"n",Y6&lt;&gt;""),CHAR(34)&amp;Y$1&amp;CHAR(34)&amp;",","")</f>
        <v/>
      </c>
      <c r="EG6" s="48" t="str">
        <f>IF(Z6="y",CHAR(34)&amp;Z$1&amp;CHAR(34)&amp;",","")</f>
        <v/>
      </c>
      <c r="EH6" s="48" t="str">
        <f>IF(AA6="y",CHAR(34)&amp;AA$1&amp;CHAR(34)&amp;",","")</f>
        <v/>
      </c>
      <c r="EI6" s="48" t="str">
        <f>IF(AB6="y",CHAR(34)&amp;AB$1&amp;CHAR(34)&amp;",","")</f>
        <v/>
      </c>
      <c r="EJ6" s="48" t="str">
        <f>IF(AC6="y",CHAR(34)&amp;AC$1&amp;CHAR(34)&amp;",","")</f>
        <v/>
      </c>
      <c r="EK6" s="48" t="str">
        <f>IF(AD6="y",CHAR(34)&amp;AD$1&amp;CHAR(34)&amp;",","")</f>
        <v/>
      </c>
      <c r="EL6" s="48" t="str">
        <f>IF(AE6="y",CHAR(34)&amp;AE$1&amp;CHAR(34)&amp;",","")</f>
        <v/>
      </c>
      <c r="EM6" s="48" t="str">
        <f>IF(AF6="y",CHAR(34)&amp;AF$1&amp;CHAR(34)&amp;",","")</f>
        <v>"Trside",</v>
      </c>
      <c r="EN6" s="48" t="str">
        <f>IF(AG6="y",CHAR(34)&amp;AG$1&amp;CHAR(34)&amp;",","")</f>
        <v/>
      </c>
      <c r="EO6" s="48" t="str">
        <f>IF(AH6="y",CHAR(34)&amp;AH$1&amp;CHAR(34)&amp;",","")</f>
        <v/>
      </c>
      <c r="EP6" s="48" t="str">
        <f>IF(AI6="y",CHAR(34)&amp;AI$1&amp;CHAR(34)&amp;",","")</f>
        <v/>
      </c>
      <c r="EQ6" s="48" t="str">
        <f>IF(AJ6="y",CHAR(34)&amp;AJ$1&amp;CHAR(34)&amp;",","")</f>
        <v/>
      </c>
      <c r="ER6" s="48" t="str">
        <f>IF(AK6="y",CHAR(34)&amp;AK$1&amp;CHAR(34)&amp;",","")</f>
        <v/>
      </c>
      <c r="ES6" s="48" t="str">
        <f>IF(AL6="y",CHAR(34)&amp;AL$1&amp;CHAR(34)&amp;",","")</f>
        <v/>
      </c>
      <c r="ET6" s="48" t="str">
        <f>IF(AM6="y",CHAR(34)&amp;AM$1&amp;CHAR(34)&amp;",","")</f>
        <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"staWHI",</v>
      </c>
      <c r="FB6" s="48" t="str">
        <f>IF(AND(AT6&gt;0,BA6&lt;&gt;""),CHAR(34)&amp;"sta"&amp;BA6&amp;CHAR(34)&amp;",","")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"NO_RED",</v>
      </c>
      <c r="FH6" s="48" t="str">
        <f>IF(COUNTIF(BL6:BS6,"GRE")=0,CHAR(34)&amp;"NO_GRE"&amp;CHAR(34)&amp;",", "")</f>
        <v/>
      </c>
      <c r="FI6" s="48" t="str">
        <f>IF(COUNTIF(BL6:BT6,"YEL")=0,CHAR(34)&amp;"NO_YEL"&amp;CHAR(34)&amp;",", "")</f>
        <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
      </c>
      <c r="FR6" s="48" t="str">
        <f>IF(LEN(BG6)=3,CHAR(34)&amp;"002"&amp;BG6&amp;CHAR(34)&amp;",","")</f>
        <v/>
      </c>
      <c r="FS6" s="48" t="str">
        <f>IF(LEN(BH6)=3,CHAR(34)&amp;"003"&amp;BH6&amp;CHAR(34)&amp;",","")</f>
        <v/>
      </c>
      <c r="FT6" s="48" t="str">
        <f>CHAR(34)&amp;"myr"&amp;BD6&amp;CHAR(34)&amp;","</f>
        <v>"myrGRE",</v>
      </c>
      <c r="FU6" s="48" t="str">
        <f>IF(AY6="y",CHAR(34)&amp;"island"&amp;CHAR(34)&amp;",","")</f>
        <v/>
      </c>
      <c r="FV6" s="48" t="str">
        <f>IF(BZ6="y",CHAR(34)&amp;"landlo"&amp;CHAR(34)&amp;",","")</f>
        <v/>
      </c>
      <c r="FW6" s="48" t="str">
        <f>IF(CA6="y",CHAR(34)&amp;"eunion"&amp;CHAR(34)&amp;",","")</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
      </c>
      <c r="GK6" s="48" t="str">
        <f>IF(GJ6="",CHAR(34)&amp;"HasSta"&amp;CHAR(34)&amp;",","")</f>
        <v>"HasSta",</v>
      </c>
      <c r="GL6" s="48" t="str">
        <f>IF(CQ6="y",CHAR(34)&amp;CQ$1&amp;CHAR(34)&amp;",","")</f>
        <v>"1Stars",</v>
      </c>
      <c r="GM6" s="48" t="str">
        <f>IF(CR6="y",CHAR(34)&amp;CR$1&amp;CHAR(34)&amp;",","")</f>
        <v/>
      </c>
      <c r="GN6" s="48" t="str">
        <f>IF(CS6="y",CHAR(34)&amp;CS$1&amp;CHAR(34)&amp;",","")</f>
        <v/>
      </c>
      <c r="GP6" s="48" t="str">
        <f>CHAR(34)&amp;AU6&amp;CHAR(34)</f>
        <v>"Municipality"</v>
      </c>
      <c r="GS6" s="48" t="str">
        <f>SUBSTITUTE("["&amp;_xlfn.CONCAT(CW6:GN6)&amp;"]",",]","]")</f>
        <v>["4Color","words2","lets11","startA","NoBand","Diagon","Trside","staWHI","NO_RED","NO_BLA","myrGRE","HasSta","1Stars"]</v>
      </c>
      <c r="GT6" s="48" t="str">
        <f>IF(BL6&lt;&gt;"",CHAR(34)&amp;"cl_"&amp;BL6&amp;CHAR(34)&amp;",","")</f>
        <v/>
      </c>
      <c r="GU6" s="48" t="str">
        <f>IF(BM6&lt;&gt;"",CHAR(34)&amp;"cl_"&amp;BM6&amp;CHAR(34)&amp;",","")</f>
        <v>"cl_BLU",</v>
      </c>
      <c r="GV6" s="48" t="str">
        <f>IF(BN6&lt;&gt;"",CHAR(34)&amp;"cl_"&amp;BN6&amp;CHAR(34)&amp;",","")</f>
        <v>"cl_GRE",</v>
      </c>
      <c r="GW6" s="48" t="str">
        <f>IF(BO6&lt;&gt;"",CHAR(34)&amp;"cl_"&amp;BO6&amp;CHAR(34)&amp;",","")</f>
        <v/>
      </c>
      <c r="GX6" s="48" t="str">
        <f>IF(BP6&lt;&gt;"",CHAR(34)&amp;"cl_"&amp;BP6&amp;CHAR(34)&amp;",","")</f>
        <v>"cl_YEL",</v>
      </c>
      <c r="GY6" s="48" t="str">
        <f>IF(BQ6&lt;&gt;"",CHAR(34)&amp;"cl_"&amp;BQ6&amp;CHAR(34)&amp;",","")</f>
        <v/>
      </c>
      <c r="GZ6" s="48" t="str">
        <f>IF(BR6&lt;&gt;"",CHAR(34)&amp;"cl_"&amp;BR6&amp;CHAR(34)&amp;",","")</f>
        <v/>
      </c>
      <c r="HA6" s="48" t="str">
        <f>IF(BS6&lt;&gt;"",CHAR(34)&amp;"cl_"&amp;BS6&amp;CHAR(34)&amp;",","")</f>
        <v/>
      </c>
      <c r="HB6" s="48" t="str">
        <f>IF(BT6&lt;&gt;"",CHAR(34)&amp;"cl_"&amp;BT6&amp;CHAR(34)&amp;",","")</f>
        <v>"cl_WHI",</v>
      </c>
      <c r="HC6" s="48" t="str">
        <f>SUBSTITUTE("["&amp;_xlfn.CONCAT(GT6:HB6)&amp;"]",",]","]")</f>
        <v>["cl_BLU","cl_GRE","cl_YEL","cl_WHI"]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{couname:"[PRC] Aguas Buenas",year:"???",region:"rgn_North America",Colors:["cl_BLU","cl_GRE","cl_YEL","cl_WHI"],Items:["4Color","words2","lets11","startA","NoBand","Diagon","Trside","staWHI","NO_RED","NO_BLA","myrGRE","HasSta","1Stars"],Flag:"https://upload.wikimedia.org/wikipedia/commons/thumb/8/8d/Flag_of_Aguas_Buenas.svg/300px-Flag_of_Aguas_Buenas.svg.png",HDFlag:"https://upload.wikimedia.org/wikipedia/commons/thumb/8/8d/Flag_of_Aguas_Buenas.svg/2560px-Flag_of_Aguas_Buenas.svg.png",type:"Municipality", describe: "\nThe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 isnew:".", links: "https://en.wikipedia.org/wiki/Aguas_Buenas,_Puerto_Rico#Flag"},</v>
      </c>
      <c r="HG6" s="73" t="str">
        <f>"{couname:"&amp;CT6&amp;(IF(HK6&lt;&gt;"",",subtype:"&amp;CHAR(34)&amp;HK6&amp;CHAR(34),""))&amp;",year:"&amp;HJ6&amp;",region:"&amp;CU6&amp;",Colors:"&amp;HC6&amp;",Items:"&amp;GS6&amp;",Flag:"&amp;CV6&amp;",HDFlag:"&amp;CHAR(34)&amp;E6&amp;CHAR(34)&amp;",type:"&amp;GP6&amp;", describe: "&amp;HI6&amp;", links: "&amp;HL6&amp;"},"</f>
        <v>{couname:"[PRC] Aguas Buenas",year:"???",region:"rgn_North America",Colors:["cl_BLU","cl_GRE","cl_YEL","cl_WHI"],Items:["4Color","words2","lets11","startA","NoBand","Diagon","Trside","staWHI","NO_RED","NO_BLA","myrGRE","HasSta","1Stars"],Flag:"https://upload.wikimedia.org/wikipedia/commons/thumb/8/8d/Flag_of_Aguas_Buenas.svg/300px-Flag_of_Aguas_Buenas.svg.png",HDFlag:"https://upload.wikimedia.org/wikipedia/commons/thumb/8/8d/Flag_of_Aguas_Buenas.svg/2560px-Flag_of_Aguas_Buenas.svg.png",type:"Municipality", describe: "\nThe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 links: "https://en.wikipedia.org/wiki/Aguas_Buenas,_Puerto_Rico#Flag"},</v>
      </c>
      <c r="HH6" s="48" t="str">
        <f>IF(P6&lt;&gt;"",CHAR(34)&amp;"\n"&amp;P6&amp;CHAR(34),CHAR(34)&amp;CHAR(34))</f>
        <v>"\nThe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v>
      </c>
      <c r="HI6" s="48" t="str">
        <f>IF(J6=0,CHAR(34)&amp;CHAR(34),HH6)</f>
        <v>"\nThe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v>
      </c>
      <c r="HJ6" s="48" t="str">
        <f>CHAR(34)&amp;O6&amp;CHAR(34)</f>
        <v>"???"</v>
      </c>
      <c r="HL6" s="48" t="str">
        <f>CHAR(34)&amp;I6&amp;CHAR(34)</f>
        <v>"https://en.wikipedia.org/wiki/Aguas_Buenas,_Puerto_Rico#Flag"</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{"couname":"[PRC] Aguas Buenas","year":"???","region":"rgn_North America","Colors":["cl_BLU","cl_GRE","cl_YEL","cl_WHI"],"Items":["4Color","words2","lets11","startA","NoBand","Diagon","Trside","staWHI","NO_RED","NO_BLA","myrGRE","HasSta","1Stars"],"Flag":"https://upload.wikimedia.org/wikipedia/commons/thumb/8/8d/Flag_of_Aguas_Buenas.svg/300px-Flag_of_Aguas_Buenas.svg.png","HDFlag":"https://upload.wikimedia.org/wikipedia/commons/thumb/8/8d/Flag_of_Aguas_Buenas.svg/2560px-Flag_of_Aguas_Buenas.svg.png","type":"Municipality", "describe": "\nThe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 "isnew": ".", "links": "https://en.wikipedia.org/wiki/Aguas_Buenas,_Puerto_Rico#Flag"},</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{"couname":"[PRC] Aguas Buenas","year":"???","region":"rgn_North America","Colors":["cl_BLU","cl_GRE","cl_YEL","cl_WHI"],"Items":["4Color","words2","lets11","startA","NoBand","Diagon","Trside","staWHI","NO_RED","NO_BLA","myrGRE","HasSta","1Stars"],"Flag":"https://upload.wikimedia.org/wikipedia/commons/thumb/8/8d/Flag_of_Aguas_Buenas.svg/300px-Flag_of_Aguas_Buenas.svg.png","HDFlag":"https://upload.wikimedia.org/wikipedia/commons/thumb/8/8d/Flag_of_Aguas_Buenas.svg/2560px-Flag_of_Aguas_Buenas.svg.png","type":"Municipality", "describe": "\nThe flag of Aguas Buenas features a blue triangle with the base at the hoist. The triangle has a solitary white star, like the national banner. A second triangle appears interposed with the first one, in yellow, with its point reaching the other end of the flag. The main field of the flag, under both triangles, is color green.", "isnew": ".", "links": "https://en.wikipedia.org/wiki/Aguas_Buenas,_Puerto_Rico#Flag"},</v>
      </c>
      <c r="HO6" s="75">
        <v>45610</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COUNTIF(IC6:IK6,"&gt;0")-CG6</f>
        <v>-4</v>
      </c>
      <c r="IN6" s="78" t="str">
        <f>"http://mkweb.bcgsc.ca/color-summarizer/?url="&amp;D6&amp;"&amp;precision=low&amp;num_clusters="&amp;CG6&amp;"&amp;text=1"</f>
        <v>http://mkweb.bcgsc.ca/color-summarizer/?url=https://upload.wikimedia.org/wikipedia/commons/thumb/8/8d/Flag_of_Aguas_Buenas.svg/300px-Flag_of_Aguas_Buenas.svg.png&amp;precision=low&amp;num_clusters=4&amp;text=1</v>
      </c>
      <c r="IO6" s="48" t="str">
        <f>IF(HP6&lt;&gt;"",CHAR(34)&amp;"black"&amp;CHAR(34),"")</f>
        <v/>
      </c>
      <c r="IP6" s="48" t="str">
        <f>IF(HQ6&lt;&gt;"",CHAR(34)&amp;"blue"&amp;CHAR(34),"")</f>
        <v>"blue"</v>
      </c>
      <c r="IQ6" s="48" t="str">
        <f>IF(HR6&lt;&gt;"",CHAR(34)&amp;"green"&amp;CHAR(34),"")</f>
        <v>"green"</v>
      </c>
      <c r="IR6" s="48" t="str">
        <f>IF(HS6&lt;&gt;"",CHAR(34)&amp;"red"&amp;CHAR(34),"")</f>
        <v/>
      </c>
      <c r="IS6" s="48" t="str">
        <f>IF(HT6&lt;&gt;"",CHAR(34)&amp;"yellow"&amp;CHAR(34),"")</f>
        <v>"yellow"</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{"url":"http://mkweb.bcgsc.ca/color-summarizer/?url=https://upload.wikimedia.org/wikipedia/commons/thumb/8/8d/Flag_of_Aguas_Buenas.svg/300px-Flag_of_Aguas_Buenas.svg.png&amp;precision=low&amp;num_clusters=4&amp;text=1","name":"[PRC] Aguas Buenas"},</v>
      </c>
      <c r="IY6" s="48">
        <v>1389</v>
      </c>
    </row>
    <row r="7" spans="1:259" s="48" customFormat="1" ht="38.4" customHeight="1" thickBot="1" x14ac:dyDescent="0.35">
      <c r="A7" s="79" t="s">
        <v>1441</v>
      </c>
      <c r="B7" s="40" t="e" vm="113">
        <v>#VALUE!</v>
      </c>
      <c r="C7" s="41">
        <v>2</v>
      </c>
      <c r="D7" s="42" t="s">
        <v>1442</v>
      </c>
      <c r="E7" s="43" t="s">
        <v>1443</v>
      </c>
      <c r="F7" s="44" t="s">
        <v>163</v>
      </c>
      <c r="G7" s="45">
        <f>COUNTIF($A$1:$A$8364,A7)</f>
        <v>1</v>
      </c>
      <c r="H7" s="46"/>
      <c r="I7" s="47" t="s">
        <v>1444</v>
      </c>
      <c r="J7" s="48" t="str">
        <f>""</f>
        <v/>
      </c>
      <c r="K7" s="49"/>
      <c r="L7" s="50"/>
      <c r="M7" s="50"/>
      <c r="N7" s="51" t="s">
        <v>231</v>
      </c>
      <c r="O7" s="52" t="s">
        <v>176</v>
      </c>
      <c r="P7" s="53" t="s">
        <v>1445</v>
      </c>
      <c r="Q7" s="54">
        <v>1</v>
      </c>
      <c r="R7" s="55" t="s">
        <v>231</v>
      </c>
      <c r="S7" s="56">
        <v>4</v>
      </c>
      <c r="T7" s="57" t="s">
        <v>165</v>
      </c>
      <c r="U7" s="58" t="s">
        <v>165</v>
      </c>
      <c r="V7" s="58" t="s">
        <v>165</v>
      </c>
      <c r="W7" s="58" t="s">
        <v>164</v>
      </c>
      <c r="X7" s="58" t="s">
        <v>164</v>
      </c>
      <c r="Y7" s="58" t="s">
        <v>165</v>
      </c>
      <c r="Z7" s="58" t="s">
        <v>164</v>
      </c>
      <c r="AA7" s="58" t="s">
        <v>165</v>
      </c>
      <c r="AB7" s="58" t="s">
        <v>165</v>
      </c>
      <c r="AC7" s="58" t="s">
        <v>165</v>
      </c>
      <c r="AD7" s="58" t="s">
        <v>164</v>
      </c>
      <c r="AE7" s="58" t="s">
        <v>164</v>
      </c>
      <c r="AF7" s="59" t="s">
        <v>165</v>
      </c>
      <c r="AG7" s="59" t="s">
        <v>165</v>
      </c>
      <c r="AH7" s="59" t="s">
        <v>164</v>
      </c>
      <c r="AI7" s="59" t="s">
        <v>164</v>
      </c>
      <c r="AJ7" s="59" t="s">
        <v>164</v>
      </c>
      <c r="AK7" s="59" t="s">
        <v>164</v>
      </c>
      <c r="AL7" s="59" t="s">
        <v>164</v>
      </c>
      <c r="AM7" s="59" t="s">
        <v>165</v>
      </c>
      <c r="AN7" s="59" t="s">
        <v>164</v>
      </c>
      <c r="AO7" s="59" t="s">
        <v>165</v>
      </c>
      <c r="AP7" s="59" t="s">
        <v>164</v>
      </c>
      <c r="AQ7" s="59" t="s">
        <v>164</v>
      </c>
      <c r="AR7" s="59" t="s">
        <v>164</v>
      </c>
      <c r="AS7" s="59" t="s">
        <v>164</v>
      </c>
      <c r="AT7" s="60">
        <v>0</v>
      </c>
      <c r="AU7" s="59" t="s">
        <v>200</v>
      </c>
      <c r="AV7" s="59" t="str">
        <f>IF(LEFT(A7,1)="[",LEFT(A7,5)&amp;AU7&amp;A7,"")</f>
        <v>[PRC]Municipality[PRC] Aibonito</v>
      </c>
      <c r="AW7" s="59" t="str">
        <f>C7&amp;H7&amp;A7</f>
        <v>2[PRC] Aibonito</v>
      </c>
      <c r="AX7" s="61"/>
      <c r="AY7" s="61"/>
      <c r="AZ7" s="62" t="s">
        <v>167</v>
      </c>
      <c r="BA7" s="62" t="s">
        <v>167</v>
      </c>
      <c r="BB7" s="62"/>
      <c r="BC7" s="63"/>
      <c r="BD7" s="64" t="s">
        <v>168</v>
      </c>
      <c r="BE7" s="47"/>
      <c r="BF7" s="64" t="s">
        <v>152</v>
      </c>
      <c r="BG7" s="64" t="s">
        <v>167</v>
      </c>
      <c r="BH7" s="64" t="s">
        <v>155</v>
      </c>
      <c r="BI7" s="64"/>
      <c r="BJ7" s="64"/>
      <c r="BK7" s="47"/>
      <c r="BL7" s="64" t="s">
        <v>151</v>
      </c>
      <c r="BM7" s="64" t="s">
        <v>152</v>
      </c>
      <c r="BN7" s="64" t="s">
        <v>153</v>
      </c>
      <c r="BO7" s="64" t="s">
        <v>154</v>
      </c>
      <c r="BP7" s="64" t="s">
        <v>155</v>
      </c>
      <c r="BQ7" s="64" t="s">
        <v>167</v>
      </c>
      <c r="BR7" s="64" t="s">
        <v>167</v>
      </c>
      <c r="BS7" s="64" t="s">
        <v>158</v>
      </c>
      <c r="BT7" s="64" t="s">
        <v>159</v>
      </c>
      <c r="BU7" s="65"/>
      <c r="BV7" s="66"/>
      <c r="BW7" s="66">
        <v>0</v>
      </c>
      <c r="BX7" s="47"/>
      <c r="BY7" s="48" t="s">
        <v>164</v>
      </c>
      <c r="CB7" s="6"/>
      <c r="CC7" s="6"/>
      <c r="CD7" s="67">
        <v>0</v>
      </c>
      <c r="CE7" s="67">
        <v>0</v>
      </c>
      <c r="CF7" s="67" t="e">
        <v>#REF!</v>
      </c>
      <c r="CG7" s="68" cm="1">
        <f t="array" ref="CG7">SUMPRODUCT(--(LEN(TRIM(BL7:BT7))&gt;0))</f>
        <v>7</v>
      </c>
      <c r="CH7" s="59" t="str">
        <f>IF(CG7=2,"y","n")</f>
        <v>n</v>
      </c>
      <c r="CI7" s="59" t="str">
        <f>IF(CG7=3,"y","n")</f>
        <v>n</v>
      </c>
      <c r="CJ7" s="59" t="str">
        <f>IF(CG7=4,"y","n")</f>
        <v>n</v>
      </c>
      <c r="CK7" s="59" t="str">
        <f>IF(CG7&gt;4,"y","n")</f>
        <v>y</v>
      </c>
      <c r="CL7" s="59" t="str">
        <f>IF(S7=0,"y","n")</f>
        <v>n</v>
      </c>
      <c r="CM7" s="59" t="str">
        <f>IF(S7=2,"y","n")</f>
        <v>n</v>
      </c>
      <c r="CN7" s="59" t="str">
        <f>IF(S7=3,"y","n")</f>
        <v>n</v>
      </c>
      <c r="CO7" s="59" t="str">
        <f>IF(S7&gt;=4,"y","n")</f>
        <v>y</v>
      </c>
      <c r="CP7" s="59" t="str">
        <f>IF(AT7=0,"y","n")</f>
        <v>y</v>
      </c>
      <c r="CQ7" s="59" t="str">
        <f>IF(AT7=1,"y","n")</f>
        <v>n</v>
      </c>
      <c r="CR7" s="59" t="str">
        <f>IF(AT7=2,"y","n")</f>
        <v>n</v>
      </c>
      <c r="CS7" s="59" t="str">
        <f>IF(AT7&gt;=3,"y","n")</f>
        <v>n</v>
      </c>
      <c r="CT7" s="69" t="str">
        <f>CHAR(34)&amp;A7&amp;CHAR(34)</f>
        <v>"[PRC] Aibonito"</v>
      </c>
      <c r="CU7" s="70" t="str">
        <f>CHAR(34)&amp;"rgn_"&amp;R7&amp;CHAR(34)</f>
        <v>"rgn_North America"</v>
      </c>
      <c r="CV7" s="48" t="str">
        <f>CHAR(34)&amp;D7&amp;CHAR(34)</f>
        <v>"https://upload.wikimedia.org/wikipedia/commons/thumb/5/55/Bandera_de_Aibonito%2C_Puerto_Rico.svg/320px-Bandera_de_Aibonito%2C_Puerto_Rico.svg.png"</v>
      </c>
      <c r="CW7" s="48" t="str">
        <f>IF(CH7="y",CHAR(34)&amp;CH$1&amp;CHAR(34)&amp;",","")</f>
        <v/>
      </c>
      <c r="CX7" s="48" t="str">
        <f>IF(CI7="y",CHAR(34)&amp;CI$1&amp;CHAR(34)&amp;",","")</f>
        <v/>
      </c>
      <c r="CY7" s="48" t="str">
        <f>IF(CJ7="y",CHAR(34)&amp;CJ$1&amp;CHAR(34)&amp;",","")</f>
        <v/>
      </c>
      <c r="CZ7" s="48" t="str">
        <f>IF(CK7="y",CHAR(34)&amp;CK$1&amp;CHAR(34)&amp;",","")</f>
        <v>"5+Colo",</v>
      </c>
      <c r="DA7" s="48" t="str">
        <f>IF(Q7&gt;1,CHAR(34)&amp;"words2"&amp;CHAR(34)&amp;",","")</f>
        <v/>
      </c>
      <c r="DB7" s="48" t="str">
        <f>IF(Q7&gt;2,CHAR(34)&amp;"words3"&amp;CHAR(34)&amp;",","")</f>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"lets08",</v>
      </c>
      <c r="DE7" s="48" t="str">
        <f>CHAR(34)&amp;"start"&amp;IFERROR(LEFT(SUBSTITUTE(A7,"["&amp;MID(A7,FIND("[",A7)+1,FIND("]",A7)-FIND("[",A7)-1)&amp;"] ",""),1),LEFT(A7,1))&amp;CHAR(34)&amp;","</f>
        <v>"startA",</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"allhor",</v>
      </c>
      <c r="DU7" s="6" t="str">
        <f>IF(BY7="y",IF(AND(W7="n",V7="n"),CHAR(34)&amp;"alldia"&amp;CHAR(34)&amp;",",""),"")</f>
        <v/>
      </c>
      <c r="DW7" s="48" t="str">
        <f>IF(CL7="y",CHAR(34)&amp;CL$1&amp;CHAR(34)&amp;",","")</f>
        <v/>
      </c>
      <c r="DX7" s="48" t="str">
        <f>IF(CM7="y",CHAR(34)&amp;CM$1&amp;CHAR(34)&amp;",","")</f>
        <v/>
      </c>
      <c r="DY7" s="48" t="str">
        <f>IF(CN7="y",CHAR(34)&amp;CN$1&amp;CHAR(34)&amp;",","")</f>
        <v/>
      </c>
      <c r="DZ7" s="48" t="str">
        <f>IF(CO7="y",CHAR(34)&amp;CO$1&amp;CHAR(34)&amp;",","")</f>
        <v>"4+Band",</v>
      </c>
      <c r="EA7" s="48" t="str">
        <f>IF(T7="y",CHAR(34)&amp;T$1&amp;CHAR(34)&amp;",","")</f>
        <v>"Diagon",</v>
      </c>
      <c r="EB7" s="48" t="str">
        <f>IF(U7="y",CHAR(34)&amp;U$1&amp;CHAR(34)&amp;",","")</f>
        <v>"Crosse",</v>
      </c>
      <c r="EC7" s="48" t="str">
        <f>IF(V7="y",CHAR(34)&amp;V$1&amp;CHAR(34)&amp;",","")</f>
        <v>"Horizo",</v>
      </c>
      <c r="ED7" s="48" t="str">
        <f>IF(W7="y",CHAR(34)&amp;W$1&amp;CHAR(34)&amp;",","")</f>
        <v/>
      </c>
      <c r="EE7" s="48" t="str">
        <f>IF(X7="y",CHAR(34)&amp;X$1&amp;CHAR(34)&amp;",","")</f>
        <v/>
      </c>
      <c r="EF7" s="48" t="str">
        <f>IF(AND(Y7&lt;&gt;"n",Y7&lt;&gt;""),CHAR(34)&amp;Y$1&amp;CHAR(34)&amp;",","")</f>
        <v>"Animal",</v>
      </c>
      <c r="EG7" s="48" t="str">
        <f>IF(Z7="y",CHAR(34)&amp;Z$1&amp;CHAR(34)&amp;",","")</f>
        <v/>
      </c>
      <c r="EH7" s="48" t="str">
        <f>IF(AA7="y",CHAR(34)&amp;AA$1&amp;CHAR(34)&amp;",","")</f>
        <v>"Plants",</v>
      </c>
      <c r="EI7" s="48" t="str">
        <f>IF(AB7="y",CHAR(34)&amp;AB$1&amp;CHAR(34)&amp;",","")</f>
        <v>"Texted",</v>
      </c>
      <c r="EJ7" s="48" t="str">
        <f>IF(AC7="y",CHAR(34)&amp;AC$1&amp;CHAR(34)&amp;",","")</f>
        <v>"Weapon",</v>
      </c>
      <c r="EK7" s="48" t="str">
        <f>IF(AD7="y",CHAR(34)&amp;AD$1&amp;CHAR(34)&amp;",","")</f>
        <v/>
      </c>
      <c r="EL7" s="48" t="str">
        <f>IF(AE7="y",CHAR(34)&amp;AE$1&amp;CHAR(34)&amp;",","")</f>
        <v/>
      </c>
      <c r="EM7" s="48" t="str">
        <f>IF(AF7="y",CHAR(34)&amp;AF$1&amp;CHAR(34)&amp;",","")</f>
        <v>"Trside",</v>
      </c>
      <c r="EN7" s="48" t="str">
        <f>IF(AG7="y",CHAR(34)&amp;AG$1&amp;CHAR(34)&amp;",","")</f>
        <v>"Unequa",</v>
      </c>
      <c r="EO7" s="48" t="str">
        <f>IF(AH7="y",CHAR(34)&amp;AH$1&amp;CHAR(34)&amp;",","")</f>
        <v/>
      </c>
      <c r="EP7" s="48" t="str">
        <f>IF(AI7="y",CHAR(34)&amp;AI$1&amp;CHAR(34)&amp;",","")</f>
        <v/>
      </c>
      <c r="EQ7" s="48" t="str">
        <f>IF(AJ7="y",CHAR(34)&amp;AJ$1&amp;CHAR(34)&amp;",","")</f>
        <v/>
      </c>
      <c r="ER7" s="48" t="str">
        <f>IF(AK7="y",CHAR(34)&amp;AK$1&amp;CHAR(34)&amp;",","")</f>
        <v/>
      </c>
      <c r="ES7" s="48" t="str">
        <f>IF(AL7="y",CHAR(34)&amp;AL$1&amp;CHAR(34)&amp;",","")</f>
        <v/>
      </c>
      <c r="ET7" s="48" t="str">
        <f>IF(AM7="y",CHAR(34)&amp;AM$1&amp;CHAR(34)&amp;",","")</f>
        <v>"Geogrh",</v>
      </c>
      <c r="EU7" s="48" t="str">
        <f>IF(AN7="y",CHAR(34)&amp;AN$1&amp;CHAR(34)&amp;",","")</f>
        <v/>
      </c>
      <c r="EV7" s="48" t="str">
        <f>IF(AO7="y",CHAR(34)&amp;AO$1&amp;CHAR(34)&amp;",","")</f>
        <v>"Builds",</v>
      </c>
      <c r="EW7" s="48" t="str">
        <f>IF(AP7="y",CHAR(34)&amp;AP$1&amp;CHAR(34)&amp;",","")</f>
        <v/>
      </c>
      <c r="EX7" s="48" t="str">
        <f>IF(AQ7="y",CHAR(34)&amp;AQ$1&amp;CHAR(34)&amp;",","")</f>
        <v/>
      </c>
      <c r="EY7" s="48" t="str">
        <f>IF(AR7="y",CHAR(34)&amp;AR$1&amp;CHAR(34)&amp;",","")</f>
        <v/>
      </c>
      <c r="EZ7" s="48" t="str">
        <f>IF(AS7="y",CHAR(34)&amp;AS$1&amp;CHAR(34)&amp;",","")</f>
        <v/>
      </c>
      <c r="FA7" s="48" t="str">
        <f>IF(AT7&gt;0,CHAR(34)&amp;"sta"&amp;AZ7&amp;CHAR(34)&amp;",","")</f>
        <v/>
      </c>
      <c r="FB7" s="48" t="str">
        <f>IF(AND(AT7&gt;0,BA7&lt;&gt;""),CHAR(34)&amp;"sta"&amp;BA7&amp;CHAR(34)&amp;",","")</f>
        <v/>
      </c>
      <c r="FD7" s="48" t="str">
        <f>IF(BV7="n",CHAR(34)&amp;"tcWHYE"&amp;CHAR(34)&amp;",",IF(BV7="y",CHAR(34)&amp;FD$1&amp;CHAR(34)&amp;",",""))</f>
        <v/>
      </c>
      <c r="FE7" s="48" t="str">
        <f>IF(COUNTIF(BL7:BT7,"BLU")=0,CHAR(34)&amp;"NO_BLU"&amp;CHAR(34)&amp;",", "")</f>
        <v/>
      </c>
      <c r="FF7" s="48" t="str">
        <f>IF(COUNTIF(BL7:BT7,"WHI")=0,CHAR(34)&amp;"NO_WHI"&amp;CHAR(34)&amp;",", "")</f>
        <v/>
      </c>
      <c r="FG7" s="48" t="str">
        <f>IF(COUNTIF(BL7:BT7,"RED")=0,CHAR(34)&amp;"NO_RED"&amp;CHAR(34)&amp;",", "")</f>
        <v/>
      </c>
      <c r="FH7" s="48" t="str">
        <f>IF(COUNTIF(BL7:BS7,"GRE")=0,CHAR(34)&amp;"NO_GRE"&amp;CHAR(34)&amp;",", "")</f>
        <v/>
      </c>
      <c r="FI7" s="48" t="str">
        <f>IF(COUNTIF(BL7:BT7,"YEL")=0,CHAR(34)&amp;"NO_YEL"&amp;CHAR(34)&amp;",", "")</f>
        <v/>
      </c>
      <c r="FJ7" s="48" t="str">
        <f>IF(COUNTIF(BL7:BT7,"BLA")=0,CHAR(34)&amp;"NO_BLA"&amp;CHAR(34)&amp;",", "")</f>
        <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
      </c>
      <c r="FP7" s="48" t="str">
        <f>IF(AND(FF7&lt;&gt;"",FF7&lt;&gt;""),CHAR(34)&amp;"WHRENO"&amp;CHAR(34)&amp;",","")</f>
        <v/>
      </c>
      <c r="FQ7" s="48" t="str">
        <f>IF(LEN(BF7)=3,CHAR(34)&amp;"001"&amp;BF7&amp;CHAR(34)&amp;",","")</f>
        <v>"001BLU",</v>
      </c>
      <c r="FR7" s="48" t="str">
        <f>IF(LEN(BG7)=3,CHAR(34)&amp;"002"&amp;BG7&amp;CHAR(34)&amp;",","")</f>
        <v/>
      </c>
      <c r="FS7" s="48" t="str">
        <f>IF(LEN(BH7)=3,CHAR(34)&amp;"003"&amp;BH7&amp;CHAR(34)&amp;",","")</f>
        <v>"003YEL",</v>
      </c>
      <c r="FT7" s="48" t="str">
        <f>CHAR(34)&amp;"myr"&amp;BD7&amp;CHAR(34)&amp;","</f>
        <v>"myrEQ",</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"Municipality"</v>
      </c>
      <c r="GS7" s="48" t="str">
        <f>SUBSTITUTE("["&amp;_xlfn.CONCAT(CW7:GN7)&amp;"]",",]","]")</f>
        <v>["5+Colo","lets08","startA","allhor","4+Band","Diagon","Crosse","Horizo","Animal","Plants","Texted","Weapon","Trside","Unequa","Geogrh","Builds","001BLU","003YEL","myrEQ","NoStar"]</v>
      </c>
      <c r="GT7" s="48" t="str">
        <f>IF(BL7&lt;&gt;"",CHAR(34)&amp;"cl_"&amp;BL7&amp;CHAR(34)&amp;",","")</f>
        <v>"cl_BLA",</v>
      </c>
      <c r="GU7" s="48" t="str">
        <f>IF(BM7&lt;&gt;"",CHAR(34)&amp;"cl_"&amp;BM7&amp;CHAR(34)&amp;",","")</f>
        <v>"cl_BLU",</v>
      </c>
      <c r="GV7" s="48" t="str">
        <f>IF(BN7&lt;&gt;"",CHAR(34)&amp;"cl_"&amp;BN7&amp;CHAR(34)&amp;",","")</f>
        <v>"cl_GRE",</v>
      </c>
      <c r="GW7" s="48" t="str">
        <f>IF(BO7&lt;&gt;"",CHAR(34)&amp;"cl_"&amp;BO7&amp;CHAR(34)&amp;",","")</f>
        <v>"cl_RED",</v>
      </c>
      <c r="GX7" s="48" t="str">
        <f>IF(BP7&lt;&gt;"",CHAR(34)&amp;"cl_"&amp;BP7&amp;CHAR(34)&amp;",","")</f>
        <v>"cl_YEL",</v>
      </c>
      <c r="GY7" s="48" t="str">
        <f>IF(BQ7&lt;&gt;"",CHAR(34)&amp;"cl_"&amp;BQ7&amp;CHAR(34)&amp;",","")</f>
        <v/>
      </c>
      <c r="GZ7" s="48" t="str">
        <f>IF(BR7&lt;&gt;"",CHAR(34)&amp;"cl_"&amp;BR7&amp;CHAR(34)&amp;",","")</f>
        <v/>
      </c>
      <c r="HA7" s="48" t="str">
        <f>IF(BS7&lt;&gt;"",CHAR(34)&amp;"cl_"&amp;BS7&amp;CHAR(34)&amp;",","")</f>
        <v>"cl_PUR",</v>
      </c>
      <c r="HB7" s="48" t="str">
        <f>IF(BT7&lt;&gt;"",CHAR(34)&amp;"cl_"&amp;BT7&amp;CHAR(34)&amp;",","")</f>
        <v>"cl_WHI",</v>
      </c>
      <c r="HC7" s="48" t="str">
        <f>SUBSTITUTE("["&amp;_xlfn.CONCAT(GT7:HB7)&amp;"]",",]","]")</f>
        <v>["cl_BLA","cl_BLU","cl_GRE","cl_RED","cl_YEL","cl_PUR","cl_WHI"]</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{couname:"[PRC] Aibonito",year:"???",region:"rgn_North America",Colors:["cl_BLA","cl_BLU","cl_GRE","cl_RED","cl_YEL","cl_PUR","cl_WHI"],Items:["5+Colo","lets08","startA","allhor","4+Band","Diagon","Crosse","Horizo","Animal","Plants","Texted","Weapon","Trside","Unequa","Geogrh","Builds","001BLU","003YEL","myrEQ","NoStar"],Flag:"https://upload.wikimedia.org/wikipedia/commons/thumb/5/55/Bandera_de_Aibonito%2C_Puerto_Rico.svg/320px-Bandera_de_Aibonito%2C_Puerto_Rico.svg.png",HDFlag:"https://upload.wikimedia.org/wikipedia/commons/thumb/5/55/Bandera_de_Aibonito%2C_Puerto_Rico.svg/2560px-Bandera_de_Aibonito%2C_Puerto_Rico.svg.png",type:"Municipality", describe: "\nThe flag of Aibonito features four equal horizontal bands of blue, white, red, and yellow; a green isosceles triangle based on the hoist side bears the town's coat of arms.", isnew:".", links: "https://en.wikipedia.org/wiki/Aibonito,_Puerto_Rico#Flag"},</v>
      </c>
      <c r="HG7" s="73" t="str">
        <f>"{couname:"&amp;CT7&amp;(IF(HK7&lt;&gt;"",",subtype:"&amp;CHAR(34)&amp;HK7&amp;CHAR(34),""))&amp;",year:"&amp;HJ7&amp;",region:"&amp;CU7&amp;",Colors:"&amp;HC7&amp;",Items:"&amp;GS7&amp;",Flag:"&amp;CV7&amp;",HDFlag:"&amp;CHAR(34)&amp;E7&amp;CHAR(34)&amp;",type:"&amp;GP7&amp;", describe: "&amp;HI7&amp;", links: "&amp;HL7&amp;"},"</f>
        <v>{couname:"[PRC] Aibonito",year:"???",region:"rgn_North America",Colors:["cl_BLA","cl_BLU","cl_GRE","cl_RED","cl_YEL","cl_PUR","cl_WHI"],Items:["5+Colo","lets08","startA","allhor","4+Band","Diagon","Crosse","Horizo","Animal","Plants","Texted","Weapon","Trside","Unequa","Geogrh","Builds","001BLU","003YEL","myrEQ","NoStar"],Flag:"https://upload.wikimedia.org/wikipedia/commons/thumb/5/55/Bandera_de_Aibonito%2C_Puerto_Rico.svg/320px-Bandera_de_Aibonito%2C_Puerto_Rico.svg.png",HDFlag:"https://upload.wikimedia.org/wikipedia/commons/thumb/5/55/Bandera_de_Aibonito%2C_Puerto_Rico.svg/2560px-Bandera_de_Aibonito%2C_Puerto_Rico.svg.png",type:"Municipality", describe: "\nThe flag of Aibonito features four equal horizontal bands of blue, white, red, and yellow; a green isosceles triangle based on the hoist side bears the town's coat of arms.", links: "https://en.wikipedia.org/wiki/Aibonito,_Puerto_Rico#Flag"},</v>
      </c>
      <c r="HH7" s="48" t="str">
        <f>IF(P7&lt;&gt;"",CHAR(34)&amp;"\n"&amp;P7&amp;CHAR(34),CHAR(34)&amp;CHAR(34))</f>
        <v>"\nThe flag of Aibonito features four equal horizontal bands of blue, white, red, and yellow; a green isosceles triangle based on the hoist side bears the town's coat of arms."</v>
      </c>
      <c r="HI7" s="48" t="str">
        <f>IF(J7=0,CHAR(34)&amp;CHAR(34),HH7)</f>
        <v>"\nThe flag of Aibonito features four equal horizontal bands of blue, white, red, and yellow; a green isosceles triangle based on the hoist side bears the town's coat of arms."</v>
      </c>
      <c r="HJ7" s="48" t="str">
        <f>CHAR(34)&amp;O7&amp;CHAR(34)</f>
        <v>"???"</v>
      </c>
      <c r="HL7" s="48" t="str">
        <f>CHAR(34)&amp;I7&amp;CHAR(34)</f>
        <v>"https://en.wikipedia.org/wiki/Aibonito,_Puerto_Rico#Flag"</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{"couname":"[PRC] Aibonito","year":"???","region":"rgn_North America","Colors":["cl_BLA","cl_BLU","cl_GRE","cl_RED","cl_YEL","cl_PUR","cl_WHI"],"Items":["5+Colo","lets08","startA","allhor","4+Band","Diagon","Crosse","Horizo","Animal","Plants","Texted","Weapon","Trside","Unequa","Geogrh","Builds","001BLU","003YEL","myrEQ","NoStar"],"Flag":"https://upload.wikimedia.org/wikipedia/commons/thumb/5/55/Bandera_de_Aibonito%2C_Puerto_Rico.svg/320px-Bandera_de_Aibonito%2C_Puerto_Rico.svg.png","HDFlag":"https://upload.wikimedia.org/wikipedia/commons/thumb/5/55/Bandera_de_Aibonito%2C_Puerto_Rico.svg/2560px-Bandera_de_Aibonito%2C_Puerto_Rico.svg.png","type":"Municipality", "describe": "\nThe flag of Aibonito features four equal horizontal bands of blue, white, red, and yellow; a green isosceles triangle based on the hoist side bears the town's coat of arms.", "isnew": ".", "links": "https://en.wikipedia.org/wiki/Aibonito,_Puerto_Rico#Flag"},</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{"couname":"[PRC] Aibonito","year":"???","region":"rgn_North America","Colors":["cl_BLA","cl_BLU","cl_GRE","cl_RED","cl_YEL","cl_PUR","cl_WHI"],"Items":["5+Colo","lets08","startA","allhor","4+Band","Diagon","Crosse","Horizo","Animal","Plants","Texted","Weapon","Trside","Unequa","Geogrh","Builds","001BLU","003YEL","myrEQ","NoStar"],"Flag":"https://upload.wikimedia.org/wikipedia/commons/thumb/5/55/Bandera_de_Aibonito%2C_Puerto_Rico.svg/320px-Bandera_de_Aibonito%2C_Puerto_Rico.svg.png","HDFlag":"https://upload.wikimedia.org/wikipedia/commons/thumb/5/55/Bandera_de_Aibonito%2C_Puerto_Rico.svg/2560px-Bandera_de_Aibonito%2C_Puerto_Rico.svg.png","type":"Municipality", "describe": "\nThe flag of Aibonito features four equal horizontal bands of blue, white, red, and yellow; a green isosceles triangle based on the hoist side bears the town's coat of arms.", "isnew": ".", "links": "https://en.wikipedia.org/wiki/Aibonito,_Puerto_Rico#Flag"},</v>
      </c>
      <c r="HO7" s="75">
        <v>45610</v>
      </c>
      <c r="HP7" s="48" t="str" cm="1">
        <f t="array" ref="HP7">IF(_xlfn.TEXTJOIN(", ", TRUE, IF(ISNUMBER(SEARCH("BLA", BL7:BT7)), COLUMN(BL7:BT7) - COLUMN(BL7) + 1, ""))&lt;&gt;"","BLA","")</f>
        <v>BLA</v>
      </c>
      <c r="HQ7" s="48" t="str" cm="1">
        <f t="array" ref="HQ7">IF(_xlfn.TEXTJOIN(", ", TRUE, IF(ISNUMBER(SEARCH("BLU", BL7:BT7)), COLUMN(BL7:BT7) - COLUMN(BL7) + 1, ""))&lt;&gt;"","BLU","")</f>
        <v>BLU</v>
      </c>
      <c r="HR7" s="48" t="str" cm="1">
        <f t="array" ref="HR7">IF(_xlfn.TEXTJOIN(", ", TRUE, IF(ISNUMBER(SEARCH("GRE", BL7:BT7)), COLUMN(BL7:BT7) - COLUMN(BL7) + 1, ""))&lt;&gt;"","GRE","")</f>
        <v>GRE</v>
      </c>
      <c r="HS7" s="48" t="str" cm="1">
        <f t="array" ref="HS7">IF(_xlfn.TEXTJOIN(", ", TRUE, IF(ISNUMBER(SEARCH("RED", BL7:BT7)), COLUMN(BL7:BT7) - COLUMN(BL7) + 1, ""))&lt;&gt;"","RED","")</f>
        <v>RED</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PUR</v>
      </c>
      <c r="HX7" s="48" t="str" cm="1">
        <f t="array" ref="HX7">IF(_xlfn.TEXTJOIN(", ", TRUE, IF(ISNUMBER(SEARCH("WHI", BL7:BT7)), COLUMN(BL7:BT7) - COLUMN(BL7) + 1, ""))&lt;&gt;"","WHI","")</f>
        <v>WHI</v>
      </c>
      <c r="HY7" s="76"/>
      <c r="HZ7" s="76"/>
      <c r="IA7" s="6"/>
      <c r="IB7" s="6"/>
      <c r="IC7" s="77"/>
      <c r="ID7" s="77"/>
      <c r="IE7" s="77"/>
      <c r="IF7" s="77"/>
      <c r="IG7" s="77"/>
      <c r="IH7" s="77"/>
      <c r="II7" s="77"/>
      <c r="IJ7" s="77"/>
      <c r="IK7" s="77"/>
      <c r="IM7" s="45">
        <f>COUNTIF(IC7:IK7,"&gt;0")-CG7</f>
        <v>-7</v>
      </c>
      <c r="IN7" s="78" t="str">
        <f>"http://mkweb.bcgsc.ca/color-summarizer/?url="&amp;D7&amp;"&amp;precision=low&amp;num_clusters="&amp;CG7&amp;"&amp;text=1"</f>
        <v>http://mkweb.bcgsc.ca/color-summarizer/?url=https://upload.wikimedia.org/wikipedia/commons/thumb/5/55/Bandera_de_Aibonito%2C_Puerto_Rico.svg/320px-Bandera_de_Aibonito%2C_Puerto_Rico.svg.png&amp;precision=low&amp;num_clusters=7&amp;text=1</v>
      </c>
      <c r="IO7" s="48" t="str">
        <f>IF(HP7&lt;&gt;"",CHAR(34)&amp;"black"&amp;CHAR(34),"")</f>
        <v>"black"</v>
      </c>
      <c r="IP7" s="48" t="str">
        <f>IF(HQ7&lt;&gt;"",CHAR(34)&amp;"blue"&amp;CHAR(34),"")</f>
        <v>"blue"</v>
      </c>
      <c r="IQ7" s="48" t="str">
        <f>IF(HR7&lt;&gt;"",CHAR(34)&amp;"green"&amp;CHAR(34),"")</f>
        <v>"green"</v>
      </c>
      <c r="IR7" s="48" t="str">
        <f>IF(HS7&lt;&gt;"",CHAR(34)&amp;"red"&amp;CHAR(34),"")</f>
        <v>"red"</v>
      </c>
      <c r="IS7" s="48" t="str">
        <f>IF(HT7&lt;&gt;"",CHAR(34)&amp;"yellow"&amp;CHAR(34),"")</f>
        <v>"yellow"</v>
      </c>
      <c r="IT7" s="48" t="str">
        <f>IF(HU7&lt;&gt;"",CHAR(34)&amp;"orange"&amp;CHAR(34),"")</f>
        <v/>
      </c>
      <c r="IU7" s="48" t="str">
        <f>IF(HV7&lt;&gt;"",CHAR(34)&amp;"brown"&amp;CHAR(34),"")</f>
        <v/>
      </c>
      <c r="IV7" s="48" t="str">
        <f>IF(HW7&lt;&gt;"",CHAR(34)&amp;"purple"&amp;CHAR(34),"")</f>
        <v>"purple"</v>
      </c>
      <c r="IW7" s="48" t="str">
        <f>IF(HX7&lt;&gt;"",CHAR(34)&amp;"white"&amp;CHAR(34),"")</f>
        <v>"white"</v>
      </c>
      <c r="IX7" s="48" t="str">
        <f>"{"&amp;CHAR(34)&amp;"url"&amp;CHAR(34)&amp;":"&amp;CHAR(34)&amp;IN7&amp;CHAR(34)&amp;","&amp;CHAR(34)&amp;"name"&amp;CHAR(34)&amp;":"&amp;CHAR(34)&amp;A7&amp;CHAR(34)&amp;"},"</f>
        <v>{"url":"http://mkweb.bcgsc.ca/color-summarizer/?url=https://upload.wikimedia.org/wikipedia/commons/thumb/5/55/Bandera_de_Aibonito%2C_Puerto_Rico.svg/320px-Bandera_de_Aibonito%2C_Puerto_Rico.svg.png&amp;precision=low&amp;num_clusters=7&amp;text=1","name":"[PRC] Aibonito"},</v>
      </c>
      <c r="IY7" s="48">
        <v>1390</v>
      </c>
    </row>
    <row r="8" spans="1:259" s="48" customFormat="1" ht="38.4" customHeight="1" thickBot="1" x14ac:dyDescent="0.35">
      <c r="A8" s="79" t="s">
        <v>1446</v>
      </c>
      <c r="B8" s="40" t="e" vm="114">
        <v>#VALUE!</v>
      </c>
      <c r="C8" s="41">
        <v>2</v>
      </c>
      <c r="D8" s="42" t="s">
        <v>1447</v>
      </c>
      <c r="E8" s="43" t="s">
        <v>1448</v>
      </c>
      <c r="F8" s="44" t="s">
        <v>163</v>
      </c>
      <c r="G8" s="45">
        <f>COUNTIF($A$1:$A$8364,A8)</f>
        <v>1</v>
      </c>
      <c r="H8" s="46"/>
      <c r="I8" s="47" t="s">
        <v>1449</v>
      </c>
      <c r="J8" s="48" t="str">
        <f>""</f>
        <v/>
      </c>
      <c r="K8" s="49"/>
      <c r="L8" s="50"/>
      <c r="M8" s="50"/>
      <c r="N8" s="51" t="s">
        <v>231</v>
      </c>
      <c r="O8" s="52" t="s">
        <v>176</v>
      </c>
      <c r="P8" s="53" t="s">
        <v>1450</v>
      </c>
      <c r="Q8" s="54">
        <v>1</v>
      </c>
      <c r="R8" s="55" t="s">
        <v>231</v>
      </c>
      <c r="S8" s="56">
        <v>8</v>
      </c>
      <c r="T8" s="57" t="s">
        <v>164</v>
      </c>
      <c r="U8" s="58" t="s">
        <v>165</v>
      </c>
      <c r="V8" s="58" t="s">
        <v>165</v>
      </c>
      <c r="W8" s="58" t="s">
        <v>165</v>
      </c>
      <c r="X8" s="58" t="s">
        <v>164</v>
      </c>
      <c r="Y8" s="58" t="s">
        <v>164</v>
      </c>
      <c r="Z8" s="58" t="s">
        <v>164</v>
      </c>
      <c r="AA8" s="58" t="s">
        <v>164</v>
      </c>
      <c r="AB8" s="58" t="s">
        <v>164</v>
      </c>
      <c r="AC8" s="58" t="s">
        <v>164</v>
      </c>
      <c r="AD8" s="58" t="s">
        <v>164</v>
      </c>
      <c r="AE8" s="58" t="s">
        <v>164</v>
      </c>
      <c r="AF8" s="59" t="s">
        <v>164</v>
      </c>
      <c r="AG8" s="59" t="s">
        <v>164</v>
      </c>
      <c r="AH8" s="59" t="s">
        <v>164</v>
      </c>
      <c r="AI8" s="59" t="s">
        <v>164</v>
      </c>
      <c r="AJ8" s="59" t="s">
        <v>164</v>
      </c>
      <c r="AK8" s="59" t="s">
        <v>164</v>
      </c>
      <c r="AL8" s="59" t="s">
        <v>164</v>
      </c>
      <c r="AM8" s="59" t="s">
        <v>164</v>
      </c>
      <c r="AN8" s="59" t="s">
        <v>164</v>
      </c>
      <c r="AO8" s="59" t="s">
        <v>164</v>
      </c>
      <c r="AP8" s="59" t="s">
        <v>164</v>
      </c>
      <c r="AQ8" s="59" t="s">
        <v>164</v>
      </c>
      <c r="AR8" s="59" t="s">
        <v>164</v>
      </c>
      <c r="AS8" s="59" t="s">
        <v>164</v>
      </c>
      <c r="AT8" s="60">
        <v>0</v>
      </c>
      <c r="AU8" s="59" t="s">
        <v>200</v>
      </c>
      <c r="AV8" s="59" t="str">
        <f>IF(LEFT(A8,1)="[",LEFT(A8,5)&amp;AU8&amp;A8,"")</f>
        <v>[PRC]Municipality[PRC] Añasco</v>
      </c>
      <c r="AW8" s="59" t="str">
        <f>C8&amp;H8&amp;A8</f>
        <v>2[PRC] Añasco</v>
      </c>
      <c r="AX8" s="61"/>
      <c r="AY8" s="61"/>
      <c r="AZ8" s="62" t="s">
        <v>167</v>
      </c>
      <c r="BA8" s="62" t="s">
        <v>167</v>
      </c>
      <c r="BB8" s="62"/>
      <c r="BC8" s="63"/>
      <c r="BD8" s="64" t="s">
        <v>153</v>
      </c>
      <c r="BE8" s="47"/>
      <c r="BF8" s="64" t="s">
        <v>153</v>
      </c>
      <c r="BG8" s="64" t="s">
        <v>167</v>
      </c>
      <c r="BH8" s="64" t="s">
        <v>159</v>
      </c>
      <c r="BI8" s="64"/>
      <c r="BJ8" s="64"/>
      <c r="BK8" s="47"/>
      <c r="BL8" s="64" t="s">
        <v>151</v>
      </c>
      <c r="BM8" s="64" t="s">
        <v>167</v>
      </c>
      <c r="BN8" s="64" t="s">
        <v>153</v>
      </c>
      <c r="BO8" s="64" t="s">
        <v>167</v>
      </c>
      <c r="BP8" s="64" t="s">
        <v>167</v>
      </c>
      <c r="BQ8" s="64" t="s">
        <v>167</v>
      </c>
      <c r="BR8" s="64" t="s">
        <v>167</v>
      </c>
      <c r="BS8" s="64" t="s">
        <v>167</v>
      </c>
      <c r="BT8" s="64" t="s">
        <v>159</v>
      </c>
      <c r="BU8" s="65"/>
      <c r="BV8" s="66"/>
      <c r="BW8" s="66">
        <v>0</v>
      </c>
      <c r="BX8" s="47"/>
      <c r="CB8" s="6"/>
      <c r="CC8" s="6"/>
      <c r="CD8" s="67">
        <v>0</v>
      </c>
      <c r="CE8" s="67">
        <v>0</v>
      </c>
      <c r="CF8" s="67" t="e">
        <v>#REF!</v>
      </c>
      <c r="CG8" s="68" cm="1">
        <f t="array" ref="CG8">SUMPRODUCT(--(LEN(TRIM(BL8:BT8))&gt;0))</f>
        <v>3</v>
      </c>
      <c r="CH8" s="59" t="str">
        <f>IF(CG8=2,"y","n")</f>
        <v>n</v>
      </c>
      <c r="CI8" s="59" t="str">
        <f>IF(CG8=3,"y","n")</f>
        <v>y</v>
      </c>
      <c r="CJ8" s="59" t="str">
        <f>IF(CG8=4,"y","n")</f>
        <v>n</v>
      </c>
      <c r="CK8" s="59" t="str">
        <f>IF(CG8&gt;4,"y","n")</f>
        <v>n</v>
      </c>
      <c r="CL8" s="59" t="str">
        <f>IF(S8=0,"y","n")</f>
        <v>n</v>
      </c>
      <c r="CM8" s="59" t="str">
        <f>IF(S8=2,"y","n")</f>
        <v>n</v>
      </c>
      <c r="CN8" s="59" t="str">
        <f>IF(S8=3,"y","n")</f>
        <v>n</v>
      </c>
      <c r="CO8" s="59" t="str">
        <f>IF(S8&gt;=4,"y","n")</f>
        <v>y</v>
      </c>
      <c r="CP8" s="59" t="str">
        <f>IF(AT8=0,"y","n")</f>
        <v>y</v>
      </c>
      <c r="CQ8" s="59" t="str">
        <f>IF(AT8=1,"y","n")</f>
        <v>n</v>
      </c>
      <c r="CR8" s="59" t="str">
        <f>IF(AT8=2,"y","n")</f>
        <v>n</v>
      </c>
      <c r="CS8" s="59" t="str">
        <f>IF(AT8&gt;=3,"y","n")</f>
        <v>n</v>
      </c>
      <c r="CT8" s="69" t="str">
        <f>CHAR(34)&amp;A8&amp;CHAR(34)</f>
        <v>"[PRC] Añasco"</v>
      </c>
      <c r="CU8" s="70" t="str">
        <f>CHAR(34)&amp;"rgn_"&amp;R8&amp;CHAR(34)</f>
        <v>"rgn_North America"</v>
      </c>
      <c r="CV8" s="48" t="str">
        <f>CHAR(34)&amp;D8&amp;CHAR(34)</f>
        <v>"https://upload.wikimedia.org/wikipedia/commons/thumb/f/f5/Flag_of_A%C3%B1asco.svg/320px-Flag_of_A%C3%B1asco.svg.png"</v>
      </c>
      <c r="CW8" s="48" t="str">
        <f>IF(CH8="y",CHAR(34)&amp;CH$1&amp;CHAR(34)&amp;",","")</f>
        <v/>
      </c>
      <c r="CX8" s="48" t="str">
        <f>IF(CI8="y",CHAR(34)&amp;CI$1&amp;CHAR(34)&amp;",","")</f>
        <v>"3Color",</v>
      </c>
      <c r="CY8" s="48" t="str">
        <f>IF(CJ8="y",CHAR(34)&amp;CJ$1&amp;CHAR(34)&amp;",","")</f>
        <v/>
      </c>
      <c r="CZ8" s="48" t="str">
        <f>IF(CK8="y",CHAR(34)&amp;CK$1&amp;CHAR(34)&amp;",","")</f>
        <v/>
      </c>
      <c r="DA8" s="48" t="str">
        <f>IF(Q8&gt;1,CHAR(34)&amp;"words2"&amp;CHAR(34)&amp;",","")</f>
        <v/>
      </c>
      <c r="DB8" s="48" t="str">
        <f>IF(Q8&gt;2,CHAR(34)&amp;"words3"&amp;CHAR(34)&amp;",","")</f>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"lets06",</v>
      </c>
      <c r="DE8" s="48" t="str">
        <f>CHAR(34)&amp;"start"&amp;IFERROR(LEFT(SUBSTITUTE(A8,"["&amp;MID(A8,FIND("[",A8)+1,FIND("]",A8)-FIND("[",A8)-1)&amp;"] ",""),1),LEFT(A8,1))&amp;CHAR(34)&amp;","</f>
        <v>"startA",</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"LAREHI",</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
      </c>
      <c r="DU8" s="6" t="str">
        <f>IF(BY8="y",IF(AND(W8="n",V8="n"),CHAR(34)&amp;"alldia"&amp;CHAR(34)&amp;",",""),"")</f>
        <v/>
      </c>
      <c r="DW8" s="48" t="str">
        <f>IF(CL8="y",CHAR(34)&amp;CL$1&amp;CHAR(34)&amp;",","")</f>
        <v/>
      </c>
      <c r="DX8" s="48" t="str">
        <f>IF(CM8="y",CHAR(34)&amp;CM$1&amp;CHAR(34)&amp;",","")</f>
        <v/>
      </c>
      <c r="DY8" s="48" t="str">
        <f>IF(CN8="y",CHAR(34)&amp;CN$1&amp;CHAR(34)&amp;",","")</f>
        <v/>
      </c>
      <c r="DZ8" s="48" t="str">
        <f>IF(CO8="y",CHAR(34)&amp;CO$1&amp;CHAR(34)&amp;",","")</f>
        <v>"4+Band",</v>
      </c>
      <c r="EA8" s="48" t="str">
        <f>IF(T8="y",CHAR(34)&amp;T$1&amp;CHAR(34)&amp;",","")</f>
        <v/>
      </c>
      <c r="EB8" s="48" t="str">
        <f>IF(U8="y",CHAR(34)&amp;U$1&amp;CHAR(34)&amp;",","")</f>
        <v>"Crosse",</v>
      </c>
      <c r="EC8" s="48" t="str">
        <f>IF(V8="y",CHAR(34)&amp;V$1&amp;CHAR(34)&amp;",","")</f>
        <v>"Horizo",</v>
      </c>
      <c r="ED8" s="48" t="str">
        <f>IF(W8="y",CHAR(34)&amp;W$1&amp;CHAR(34)&amp;",","")</f>
        <v>"Vertic",</v>
      </c>
      <c r="EE8" s="48" t="str">
        <f>IF(X8="y",CHAR(34)&amp;X$1&amp;CHAR(34)&amp;",","")</f>
        <v/>
      </c>
      <c r="EF8" s="48" t="str">
        <f>IF(AND(Y8&lt;&gt;"n",Y8&lt;&gt;""),CHAR(34)&amp;Y$1&amp;CHAR(34)&amp;",","")</f>
        <v/>
      </c>
      <c r="EG8" s="48" t="str">
        <f>IF(Z8="y",CHAR(34)&amp;Z$1&amp;CHAR(34)&amp;",","")</f>
        <v/>
      </c>
      <c r="EH8" s="48" t="str">
        <f>IF(AA8="y",CHAR(34)&amp;AA$1&amp;CHAR(34)&amp;",","")</f>
        <v/>
      </c>
      <c r="EI8" s="48" t="str">
        <f>IF(AB8="y",CHAR(34)&amp;AB$1&amp;CHAR(34)&amp;",","")</f>
        <v/>
      </c>
      <c r="EJ8" s="48" t="str">
        <f>IF(AC8="y",CHAR(34)&amp;AC$1&amp;CHAR(34)&amp;",","")</f>
        <v/>
      </c>
      <c r="EK8" s="48" t="str">
        <f>IF(AD8="y",CHAR(34)&amp;AD$1&amp;CHAR(34)&amp;",","")</f>
        <v/>
      </c>
      <c r="EL8" s="48" t="str">
        <f>IF(AE8="y",CHAR(34)&amp;AE$1&amp;CHAR(34)&amp;",","")</f>
        <v/>
      </c>
      <c r="EM8" s="48" t="str">
        <f>IF(AF8="y",CHAR(34)&amp;AF$1&amp;CHAR(34)&amp;",","")</f>
        <v/>
      </c>
      <c r="EN8" s="48" t="str">
        <f>IF(AG8="y",CHAR(34)&amp;AG$1&amp;CHAR(34)&amp;",","")</f>
        <v/>
      </c>
      <c r="EO8" s="48" t="str">
        <f>IF(AH8="y",CHAR(34)&amp;AH$1&amp;CHAR(34)&amp;",","")</f>
        <v/>
      </c>
      <c r="EP8" s="48" t="str">
        <f>IF(AI8="y",CHAR(34)&amp;AI$1&amp;CHAR(34)&amp;",","")</f>
        <v/>
      </c>
      <c r="EQ8" s="48" t="str">
        <f>IF(AJ8="y",CHAR(34)&amp;AJ$1&amp;CHAR(34)&amp;",","")</f>
        <v/>
      </c>
      <c r="ER8" s="48" t="str">
        <f>IF(AK8="y",CHAR(34)&amp;AK$1&amp;CHAR(34)&amp;",","")</f>
        <v/>
      </c>
      <c r="ES8" s="48" t="str">
        <f>IF(AL8="y",CHAR(34)&amp;AL$1&amp;CHAR(34)&amp;",","")</f>
        <v/>
      </c>
      <c r="ET8" s="48" t="str">
        <f>IF(AM8="y",CHAR(34)&amp;AM$1&amp;CHAR(34)&amp;",","")</f>
        <v/>
      </c>
      <c r="EU8" s="48" t="str">
        <f>IF(AN8="y",CHAR(34)&amp;AN$1&amp;CHAR(34)&amp;",","")</f>
        <v/>
      </c>
      <c r="EV8" s="48" t="str">
        <f>IF(AO8="y",CHAR(34)&amp;AO$1&amp;CHAR(34)&amp;",","")</f>
        <v/>
      </c>
      <c r="EW8" s="48" t="str">
        <f>IF(AP8="y",CHAR(34)&amp;AP$1&amp;CHAR(34)&amp;",","")</f>
        <v/>
      </c>
      <c r="EX8" s="48" t="str">
        <f>IF(AQ8="y",CHAR(34)&amp;AQ$1&amp;CHAR(34)&amp;",","")</f>
        <v/>
      </c>
      <c r="EY8" s="48" t="str">
        <f>IF(AR8="y",CHAR(34)&amp;AR$1&amp;CHAR(34)&amp;",","")</f>
        <v/>
      </c>
      <c r="EZ8" s="48" t="str">
        <f>IF(AS8="y",CHAR(34)&amp;AS$1&amp;CHAR(34)&amp;",","")</f>
        <v/>
      </c>
      <c r="FA8" s="48" t="str">
        <f>IF(AT8&gt;0,CHAR(34)&amp;"sta"&amp;AZ8&amp;CHAR(34)&amp;",","")</f>
        <v/>
      </c>
      <c r="FB8" s="48" t="str">
        <f>IF(AND(AT8&gt;0,BA8&lt;&gt;""),CHAR(34)&amp;"sta"&amp;BA8&amp;CHAR(34)&amp;",","")</f>
        <v/>
      </c>
      <c r="FD8" s="48" t="str">
        <f>IF(BV8="n",CHAR(34)&amp;"tcWHYE"&amp;CHAR(34)&amp;",",IF(BV8="y",CHAR(34)&amp;FD$1&amp;CHAR(34)&amp;",",""))</f>
        <v/>
      </c>
      <c r="FE8" s="48" t="str">
        <f>IF(COUNTIF(BL8:BT8,"BLU")=0,CHAR(34)&amp;"NO_BLU"&amp;CHAR(34)&amp;",", "")</f>
        <v>"NO_BLU",</v>
      </c>
      <c r="FF8" s="48" t="str">
        <f>IF(COUNTIF(BL8:BT8,"WHI")=0,CHAR(34)&amp;"NO_WHI"&amp;CHAR(34)&amp;",", "")</f>
        <v/>
      </c>
      <c r="FG8" s="48" t="str">
        <f>IF(COUNTIF(BL8:BT8,"RED")=0,CHAR(34)&amp;"NO_RED"&amp;CHAR(34)&amp;",", "")</f>
        <v>"NO_RED",</v>
      </c>
      <c r="FH8" s="48" t="str">
        <f>IF(COUNTIF(BL8:BS8,"GRE")=0,CHAR(34)&amp;"NO_GRE"&amp;CHAR(34)&amp;",", "")</f>
        <v/>
      </c>
      <c r="FI8" s="48" t="str">
        <f>IF(COUNTIF(BL8:BT8,"YEL")=0,CHAR(34)&amp;"NO_YEL"&amp;CHAR(34)&amp;",", "")</f>
        <v>"NO_YEL",</v>
      </c>
      <c r="FJ8" s="48" t="str">
        <f>IF(COUNTIF(BL8:BT8,"BLA")=0,CHAR(34)&amp;"NO_BLA"&amp;CHAR(34)&amp;",", "")</f>
        <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"BLRENO",</v>
      </c>
      <c r="FP8" s="48" t="str">
        <f>IF(AND(FF8&lt;&gt;"",FF8&lt;&gt;""),CHAR(34)&amp;"WHRENO"&amp;CHAR(34)&amp;",","")</f>
        <v/>
      </c>
      <c r="FQ8" s="48" t="str">
        <f>IF(LEN(BF8)=3,CHAR(34)&amp;"001"&amp;BF8&amp;CHAR(34)&amp;",","")</f>
        <v>"001GRE",</v>
      </c>
      <c r="FR8" s="48" t="str">
        <f>IF(LEN(BG8)=3,CHAR(34)&amp;"002"&amp;BG8&amp;CHAR(34)&amp;",","")</f>
        <v/>
      </c>
      <c r="FS8" s="48" t="str">
        <f>IF(LEN(BH8)=3,CHAR(34)&amp;"003"&amp;BH8&amp;CHAR(34)&amp;",","")</f>
        <v>"003WHI",</v>
      </c>
      <c r="FT8" s="48" t="str">
        <f>CHAR(34)&amp;"myr"&amp;BD8&amp;CHAR(34)&amp;","</f>
        <v>"myrGRE",</v>
      </c>
      <c r="FU8" s="48" t="str">
        <f>IF(AY8="y",CHAR(34)&amp;"island"&amp;CHAR(34)&amp;",","")</f>
        <v/>
      </c>
      <c r="FV8" s="48" t="str">
        <f>IF(BZ8="y",CHAR(34)&amp;"landlo"&amp;CHAR(34)&amp;",","")</f>
        <v/>
      </c>
      <c r="FW8" s="48" t="str">
        <f>IF(CA8="y",CHAR(34)&amp;"eunion"&amp;CHAR(34)&amp;",","")</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IF(CQ8="y",CHAR(34)&amp;CQ$1&amp;CHAR(34)&amp;",","")</f>
        <v/>
      </c>
      <c r="GM8" s="48" t="str">
        <f>IF(CR8="y",CHAR(34)&amp;CR$1&amp;CHAR(34)&amp;",","")</f>
        <v/>
      </c>
      <c r="GN8" s="48" t="str">
        <f>IF(CS8="y",CHAR(34)&amp;CS$1&amp;CHAR(34)&amp;",","")</f>
        <v/>
      </c>
      <c r="GP8" s="48" t="str">
        <f>CHAR(34)&amp;AU8&amp;CHAR(34)</f>
        <v>"Municipality"</v>
      </c>
      <c r="GS8" s="48" t="str">
        <f>SUBSTITUTE("["&amp;_xlfn.CONCAT(CW8:GN8)&amp;"]",",]","]")</f>
        <v>["3Color","lets06","startA","LAREHI","4+Band","Crosse","Horizo","Vertic","NO_BLU","NO_RED","NO_YEL","BLRENO","001GRE","003WHI","myrGRE","NoStar"]</v>
      </c>
      <c r="GT8" s="48" t="str">
        <f>IF(BL8&lt;&gt;"",CHAR(34)&amp;"cl_"&amp;BL8&amp;CHAR(34)&amp;",","")</f>
        <v>"cl_BLA",</v>
      </c>
      <c r="GU8" s="48" t="str">
        <f>IF(BM8&lt;&gt;"",CHAR(34)&amp;"cl_"&amp;BM8&amp;CHAR(34)&amp;",","")</f>
        <v/>
      </c>
      <c r="GV8" s="48" t="str">
        <f>IF(BN8&lt;&gt;"",CHAR(34)&amp;"cl_"&amp;BN8&amp;CHAR(34)&amp;",","")</f>
        <v>"cl_GRE",</v>
      </c>
      <c r="GW8" s="48" t="str">
        <f>IF(BO8&lt;&gt;"",CHAR(34)&amp;"cl_"&amp;BO8&amp;CHAR(34)&amp;",","")</f>
        <v/>
      </c>
      <c r="GX8" s="48" t="str">
        <f>IF(BP8&lt;&gt;"",CHAR(34)&amp;"cl_"&amp;BP8&amp;CHAR(34)&amp;",","")</f>
        <v/>
      </c>
      <c r="GY8" s="48" t="str">
        <f>IF(BQ8&lt;&gt;"",CHAR(34)&amp;"cl_"&amp;BQ8&amp;CHAR(34)&amp;",","")</f>
        <v/>
      </c>
      <c r="GZ8" s="48" t="str">
        <f>IF(BR8&lt;&gt;"",CHAR(34)&amp;"cl_"&amp;BR8&amp;CHAR(34)&amp;",","")</f>
        <v/>
      </c>
      <c r="HA8" s="48" t="str">
        <f>IF(BS8&lt;&gt;"",CHAR(34)&amp;"cl_"&amp;BS8&amp;CHAR(34)&amp;",","")</f>
        <v/>
      </c>
      <c r="HB8" s="48" t="str">
        <f>IF(BT8&lt;&gt;"",CHAR(34)&amp;"cl_"&amp;BT8&amp;CHAR(34)&amp;",","")</f>
        <v>"cl_WHI",</v>
      </c>
      <c r="HC8" s="48" t="str">
        <f>SUBSTITUTE("["&amp;_xlfn.CONCAT(GT8:HB8)&amp;"]",",]","]")</f>
        <v>["cl_BLA","cl_GRE","cl_WHI"]</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{couname:"[PRC] Añasco",year:"???",region:"rgn_North America",Colors:["cl_BLA","cl_GRE","cl_WHI"],Items:["3Color","lets06","startA","LAREHI","4+Band","Crosse","Horizo","Vertic","NO_BLU","NO_RED","NO_YEL","BLRENO","001GRE","003WHI","myrGRE","NoStar"],Flag:"https://upload.wikimedia.org/wikipedia/commons/thumb/f/f5/Flag_of_A%C3%B1asco.svg/320px-Flag_of_A%C3%B1asco.svg.png",HDFlag:"https://upload.wikimedia.org/wikipedia/commons/thumb/f/f5/Flag_of_A%C3%B1asco.svg/2560px-Flag_of_A%C3%B1asco.svg.png",type:"Municipality", describe: "\nThe flag colors, design and symbolism are taken from the Añasco's coat of arms, with the only exception the silver parts on the coat of arms are white on the flag.", isnew:".", links: "https://en.wikipedia.org/wiki/A%C3%B1asco,_Puerto_Rico#Flag"},</v>
      </c>
      <c r="HG8" s="73" t="str">
        <f>"{couname:"&amp;CT8&amp;(IF(HK8&lt;&gt;"",",subtype:"&amp;CHAR(34)&amp;HK8&amp;CHAR(34),""))&amp;",year:"&amp;HJ8&amp;",region:"&amp;CU8&amp;",Colors:"&amp;HC8&amp;",Items:"&amp;GS8&amp;",Flag:"&amp;CV8&amp;",HDFlag:"&amp;CHAR(34)&amp;E8&amp;CHAR(34)&amp;",type:"&amp;GP8&amp;", describe: "&amp;HI8&amp;", links: "&amp;HL8&amp;"},"</f>
        <v>{couname:"[PRC] Añasco",year:"???",region:"rgn_North America",Colors:["cl_BLA","cl_GRE","cl_WHI"],Items:["3Color","lets06","startA","LAREHI","4+Band","Crosse","Horizo","Vertic","NO_BLU","NO_RED","NO_YEL","BLRENO","001GRE","003WHI","myrGRE","NoStar"],Flag:"https://upload.wikimedia.org/wikipedia/commons/thumb/f/f5/Flag_of_A%C3%B1asco.svg/320px-Flag_of_A%C3%B1asco.svg.png",HDFlag:"https://upload.wikimedia.org/wikipedia/commons/thumb/f/f5/Flag_of_A%C3%B1asco.svg/2560px-Flag_of_A%C3%B1asco.svg.png",type:"Municipality", describe: "\nThe flag colors, design and symbolism are taken from the Añasco's coat of arms, with the only exception the silver parts on the coat of arms are white on the flag.", links: "https://en.wikipedia.org/wiki/A%C3%B1asco,_Puerto_Rico#Flag"},</v>
      </c>
      <c r="HH8" s="48" t="str">
        <f>IF(P8&lt;&gt;"",CHAR(34)&amp;"\n"&amp;P8&amp;CHAR(34),CHAR(34)&amp;CHAR(34))</f>
        <v>"\nThe flag colors, design and symbolism are taken from the Añasco's coat of arms, with the only exception the silver parts on the coat of arms are white on the flag."</v>
      </c>
      <c r="HI8" s="48" t="str">
        <f>IF(J8=0,CHAR(34)&amp;CHAR(34),HH8)</f>
        <v>"\nThe flag colors, design and symbolism are taken from the Añasco's coat of arms, with the only exception the silver parts on the coat of arms are white on the flag."</v>
      </c>
      <c r="HJ8" s="48" t="str">
        <f>CHAR(34)&amp;O8&amp;CHAR(34)</f>
        <v>"???"</v>
      </c>
      <c r="HL8" s="48" t="str">
        <f>CHAR(34)&amp;I8&amp;CHAR(34)</f>
        <v>"https://en.wikipedia.org/wiki/A%C3%B1asco,_Puerto_Rico#Flag"</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{"couname":"[PRC] Añasco","year":"???","region":"rgn_North America","Colors":["cl_BLA","cl_GRE","cl_WHI"],"Items":["3Color","lets06","startA","LAREHI","4+Band","Crosse","Horizo","Vertic","NO_BLU","NO_RED","NO_YEL","BLRENO","001GRE","003WHI","myrGRE","NoStar"],"Flag":"https://upload.wikimedia.org/wikipedia/commons/thumb/f/f5/Flag_of_A%C3%B1asco.svg/320px-Flag_of_A%C3%B1asco.svg.png","HDFlag":"https://upload.wikimedia.org/wikipedia/commons/thumb/f/f5/Flag_of_A%C3%B1asco.svg/2560px-Flag_of_A%C3%B1asco.svg.png","type":"Municipality", "describe": "\nThe flag colors, design and symbolism are taken from the Añasco's coat of arms, with the only exception the silver parts on the coat of arms are white on the flag.", "isnew": ".", "links": "https://en.wikipedia.org/wiki/A%C3%B1asco,_Puerto_Rico#Flag"},</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{"couname":"[PRC] Añasco","year":"???","region":"rgn_North America","Colors":["cl_BLA","cl_GRE","cl_WHI"],"Items":["3Color","lets06","startA","LAREHI","4+Band","Crosse","Horizo","Vertic","NO_BLU","NO_RED","NO_YEL","BLRENO","001GRE","003WHI","myrGRE","NoStar"],"Flag":"https://upload.wikimedia.org/wikipedia/commons/thumb/f/f5/Flag_of_A%C3%B1asco.svg/320px-Flag_of_A%C3%B1asco.svg.png","HDFlag":"https://upload.wikimedia.org/wikipedia/commons/thumb/f/f5/Flag_of_A%C3%B1asco.svg/2560px-Flag_of_A%C3%B1asco.svg.png","type":"Municipality", "describe": "\nThe flag colors, design and symbolism are taken from the Añasco's coat of arms, with the only exception the silver parts on the coat of arms are white on the flag.", "isnew": ".", "links": "https://en.wikipedia.org/wiki/A%C3%B1asco,_Puerto_Rico#Flag"},</v>
      </c>
      <c r="HO8" s="75">
        <v>45610</v>
      </c>
      <c r="HP8" s="48" t="str" cm="1">
        <f t="array" ref="HP8">IF(_xlfn.TEXTJOIN(", ", TRUE, IF(ISNUMBER(SEARCH("BLA", BL8:BT8)), COLUMN(BL8:BT8) - COLUMN(BL8) + 1, ""))&lt;&gt;"","BLA","")</f>
        <v>BLA</v>
      </c>
      <c r="HQ8" s="48" t="str" cm="1">
        <f t="array" ref="HQ8">IF(_xlfn.TEXTJOIN(", ", TRUE, IF(ISNUMBER(SEARCH("BLU", BL8:BT8)), COLUMN(BL8:BT8) - COLUMN(BL8) + 1, ""))&lt;&gt;"","BLU","")</f>
        <v/>
      </c>
      <c r="HR8" s="48" t="str" cm="1">
        <f t="array" ref="HR8">IF(_xlfn.TEXTJOIN(", ", TRUE, IF(ISNUMBER(SEARCH("GRE", BL8:BT8)), COLUMN(BL8:BT8) - COLUMN(BL8) + 1, ""))&lt;&gt;"","GRE","")</f>
        <v>GRE</v>
      </c>
      <c r="HS8" s="48" t="str" cm="1">
        <f t="array" ref="HS8">IF(_xlfn.TEXTJOIN(", ", TRUE, IF(ISNUMBER(SEARCH("RED", BL8:BT8)), COLUMN(BL8:BT8) - COLUMN(BL8) + 1, ""))&lt;&gt;"","RED","")</f>
        <v/>
      </c>
      <c r="HT8" s="48" t="str" cm="1">
        <f t="array" ref="HT8">IF(_xlfn.TEXTJOIN(", ", TRUE, IF(ISNUMBER(SEARCH("YEL", BL8:BT8)), COLUMN(BL8:BT8) - COLUMN(BL8) + 1, ""))&lt;&gt;"","YEL","")</f>
        <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M8" s="45">
        <f>COUNTIF(IC8:IK8,"&gt;0")-CG8</f>
        <v>-3</v>
      </c>
      <c r="IN8" s="78" t="str">
        <f>"http://mkweb.bcgsc.ca/color-summarizer/?url="&amp;D8&amp;"&amp;precision=low&amp;num_clusters="&amp;CG8&amp;"&amp;text=1"</f>
        <v>http://mkweb.bcgsc.ca/color-summarizer/?url=https://upload.wikimedia.org/wikipedia/commons/thumb/f/f5/Flag_of_A%C3%B1asco.svg/320px-Flag_of_A%C3%B1asco.svg.png&amp;precision=low&amp;num_clusters=3&amp;text=1</v>
      </c>
      <c r="IO8" s="48" t="str">
        <f>IF(HP8&lt;&gt;"",CHAR(34)&amp;"black"&amp;CHAR(34),"")</f>
        <v>"black"</v>
      </c>
      <c r="IP8" s="48" t="str">
        <f>IF(HQ8&lt;&gt;"",CHAR(34)&amp;"blue"&amp;CHAR(34),"")</f>
        <v/>
      </c>
      <c r="IQ8" s="48" t="str">
        <f>IF(HR8&lt;&gt;"",CHAR(34)&amp;"green"&amp;CHAR(34),"")</f>
        <v>"green"</v>
      </c>
      <c r="IR8" s="48" t="str">
        <f>IF(HS8&lt;&gt;"",CHAR(34)&amp;"red"&amp;CHAR(34),"")</f>
        <v/>
      </c>
      <c r="IS8" s="48" t="str">
        <f>IF(HT8&lt;&gt;"",CHAR(34)&amp;"yellow"&amp;CHAR(34),"")</f>
        <v/>
      </c>
      <c r="IT8" s="48" t="str">
        <f>IF(HU8&lt;&gt;"",CHAR(34)&amp;"orange"&amp;CHAR(34),"")</f>
        <v/>
      </c>
      <c r="IU8" s="48" t="str">
        <f>IF(HV8&lt;&gt;"",CHAR(34)&amp;"brown"&amp;CHAR(34),"")</f>
        <v/>
      </c>
      <c r="IV8" s="48" t="str">
        <f>IF(HW8&lt;&gt;"",CHAR(34)&amp;"purple"&amp;CHAR(34),"")</f>
        <v/>
      </c>
      <c r="IW8" s="48" t="str">
        <f>IF(HX8&lt;&gt;"",CHAR(34)&amp;"white"&amp;CHAR(34),"")</f>
        <v>"white"</v>
      </c>
      <c r="IX8" s="48" t="str">
        <f>"{"&amp;CHAR(34)&amp;"url"&amp;CHAR(34)&amp;":"&amp;CHAR(34)&amp;IN8&amp;CHAR(34)&amp;","&amp;CHAR(34)&amp;"name"&amp;CHAR(34)&amp;":"&amp;CHAR(34)&amp;A8&amp;CHAR(34)&amp;"},"</f>
        <v>{"url":"http://mkweb.bcgsc.ca/color-summarizer/?url=https://upload.wikimedia.org/wikipedia/commons/thumb/f/f5/Flag_of_A%C3%B1asco.svg/320px-Flag_of_A%C3%B1asco.svg.png&amp;precision=low&amp;num_clusters=3&amp;text=1","name":"[PRC] Añasco"},</v>
      </c>
      <c r="IY8" s="48">
        <v>1386</v>
      </c>
    </row>
    <row r="9" spans="1:259" s="48" customFormat="1" ht="38.4" customHeight="1" thickBot="1" x14ac:dyDescent="0.35">
      <c r="A9" s="79" t="s">
        <v>1451</v>
      </c>
      <c r="B9" s="40" t="e" vm="115">
        <v>#VALUE!</v>
      </c>
      <c r="C9" s="41">
        <v>2</v>
      </c>
      <c r="D9" s="42" t="s">
        <v>1452</v>
      </c>
      <c r="E9" s="43" t="s">
        <v>1453</v>
      </c>
      <c r="F9" s="44" t="s">
        <v>163</v>
      </c>
      <c r="G9" s="45">
        <f>COUNTIF($A$1:$A$8364,A9)</f>
        <v>1</v>
      </c>
      <c r="H9" s="46"/>
      <c r="I9" s="47" t="s">
        <v>1454</v>
      </c>
      <c r="J9" s="48" t="str">
        <f>""</f>
        <v/>
      </c>
      <c r="K9" s="49"/>
      <c r="L9" s="50"/>
      <c r="M9" s="50"/>
      <c r="N9" s="51" t="s">
        <v>231</v>
      </c>
      <c r="O9" s="52" t="s">
        <v>189</v>
      </c>
      <c r="P9" s="53" t="s">
        <v>1455</v>
      </c>
      <c r="Q9" s="54">
        <v>1</v>
      </c>
      <c r="R9" s="55" t="s">
        <v>231</v>
      </c>
      <c r="S9" s="56">
        <v>4</v>
      </c>
      <c r="T9" s="57" t="s">
        <v>164</v>
      </c>
      <c r="U9" s="58" t="s">
        <v>165</v>
      </c>
      <c r="V9" s="58" t="s">
        <v>165</v>
      </c>
      <c r="W9" s="58" t="s">
        <v>165</v>
      </c>
      <c r="X9" s="58" t="s">
        <v>164</v>
      </c>
      <c r="Y9" s="58" t="s">
        <v>164</v>
      </c>
      <c r="Z9" s="58" t="s">
        <v>164</v>
      </c>
      <c r="AA9" s="58" t="s">
        <v>164</v>
      </c>
      <c r="AB9" s="58" t="s">
        <v>164</v>
      </c>
      <c r="AC9" s="58" t="s">
        <v>164</v>
      </c>
      <c r="AD9" s="58" t="s">
        <v>164</v>
      </c>
      <c r="AE9" s="58" t="s">
        <v>164</v>
      </c>
      <c r="AF9" s="59" t="s">
        <v>164</v>
      </c>
      <c r="AG9" s="59" t="s">
        <v>164</v>
      </c>
      <c r="AH9" s="59" t="s">
        <v>164</v>
      </c>
      <c r="AI9" s="59" t="s">
        <v>164</v>
      </c>
      <c r="AJ9" s="59" t="s">
        <v>165</v>
      </c>
      <c r="AK9" s="59" t="s">
        <v>165</v>
      </c>
      <c r="AL9" s="59" t="s">
        <v>164</v>
      </c>
      <c r="AM9" s="59" t="s">
        <v>164</v>
      </c>
      <c r="AN9" s="59" t="s">
        <v>164</v>
      </c>
      <c r="AO9" s="59" t="s">
        <v>164</v>
      </c>
      <c r="AP9" s="59" t="s">
        <v>164</v>
      </c>
      <c r="AQ9" s="59" t="s">
        <v>164</v>
      </c>
      <c r="AR9" s="59" t="s">
        <v>164</v>
      </c>
      <c r="AS9" s="59" t="s">
        <v>164</v>
      </c>
      <c r="AT9" s="60">
        <v>0</v>
      </c>
      <c r="AU9" s="59" t="s">
        <v>200</v>
      </c>
      <c r="AV9" s="59" t="str">
        <f>IF(LEFT(A9,1)="[",LEFT(A9,5)&amp;AU9&amp;A9,"")</f>
        <v>[PRC]Municipality[PRC] Bayamon</v>
      </c>
      <c r="AW9" s="59" t="str">
        <f>C9&amp;H9&amp;A9</f>
        <v>2[PRC] Bayamon</v>
      </c>
      <c r="AX9" s="61"/>
      <c r="AY9" s="61"/>
      <c r="AZ9" s="62"/>
      <c r="BA9" s="62"/>
      <c r="BB9" s="62"/>
      <c r="BC9" s="63"/>
      <c r="BD9" s="64" t="s">
        <v>159</v>
      </c>
      <c r="BE9" s="47"/>
      <c r="BF9" s="64"/>
      <c r="BG9" s="64"/>
      <c r="BH9" s="64"/>
      <c r="BI9" s="64" t="s">
        <v>152</v>
      </c>
      <c r="BJ9" s="64" t="s">
        <v>155</v>
      </c>
      <c r="BK9" s="47"/>
      <c r="BL9" s="64" t="s">
        <v>159</v>
      </c>
      <c r="BM9" s="64" t="s">
        <v>152</v>
      </c>
      <c r="BN9" s="64" t="s">
        <v>155</v>
      </c>
      <c r="BO9" s="64"/>
      <c r="BP9" s="64"/>
      <c r="BQ9" s="64"/>
      <c r="BR9" s="64"/>
      <c r="BS9" s="64"/>
      <c r="BT9" s="64"/>
      <c r="BU9" s="65"/>
      <c r="BV9" s="66"/>
      <c r="BW9" s="66">
        <v>0</v>
      </c>
      <c r="BX9" s="47"/>
      <c r="CB9" s="6"/>
      <c r="CC9" s="6"/>
      <c r="CD9" s="67">
        <v>0</v>
      </c>
      <c r="CE9" s="67">
        <v>0</v>
      </c>
      <c r="CF9" s="67" t="e">
        <v>#REF!</v>
      </c>
      <c r="CG9" s="68" cm="1">
        <f t="array" ref="CG9">SUMPRODUCT(--(LEN(TRIM(BL9:BT9))&gt;0))</f>
        <v>3</v>
      </c>
      <c r="CH9" s="59" t="str">
        <f>IF(CG9=2,"y","n")</f>
        <v>n</v>
      </c>
      <c r="CI9" s="59" t="str">
        <f>IF(CG9=3,"y","n")</f>
        <v>y</v>
      </c>
      <c r="CJ9" s="59" t="str">
        <f>IF(CG9=4,"y","n")</f>
        <v>n</v>
      </c>
      <c r="CK9" s="59" t="str">
        <f>IF(CG9&gt;4,"y","n")</f>
        <v>n</v>
      </c>
      <c r="CL9" s="59" t="str">
        <f>IF(S9=0,"y","n")</f>
        <v>n</v>
      </c>
      <c r="CM9" s="59" t="str">
        <f>IF(S9=2,"y","n")</f>
        <v>n</v>
      </c>
      <c r="CN9" s="59" t="str">
        <f>IF(S9=3,"y","n")</f>
        <v>n</v>
      </c>
      <c r="CO9" s="59" t="str">
        <f>IF(S9&gt;=4,"y","n")</f>
        <v>y</v>
      </c>
      <c r="CP9" s="59" t="str">
        <f>IF(AT9=0,"y","n")</f>
        <v>y</v>
      </c>
      <c r="CQ9" s="59" t="str">
        <f>IF(AT9=1,"y","n")</f>
        <v>n</v>
      </c>
      <c r="CR9" s="59" t="str">
        <f>IF(AT9=2,"y","n")</f>
        <v>n</v>
      </c>
      <c r="CS9" s="59" t="str">
        <f>IF(AT9&gt;=3,"y","n")</f>
        <v>n</v>
      </c>
      <c r="CT9" s="69" t="str">
        <f>CHAR(34)&amp;A9&amp;CHAR(34)</f>
        <v>"[PRC] Bayamon"</v>
      </c>
      <c r="CU9" s="70" t="str">
        <f>CHAR(34)&amp;"rgn_"&amp;R9&amp;CHAR(34)</f>
        <v>"rgn_North America"</v>
      </c>
      <c r="CV9" s="48" t="str">
        <f>CHAR(34)&amp;D9&amp;CHAR(34)</f>
        <v>"https://upload.wikimedia.org/wikipedia/commons/thumb/0/01/Flag_of_Bayamon.svg/640px-Flag_of_Bayamon.svg.png"</v>
      </c>
      <c r="CW9" s="48" t="str">
        <f>IF(CH9="y",CHAR(34)&amp;CH$1&amp;CHAR(34)&amp;",","")</f>
        <v/>
      </c>
      <c r="CX9" s="48" t="str">
        <f>IF(CI9="y",CHAR(34)&amp;CI$1&amp;CHAR(34)&amp;",","")</f>
        <v>"3Color",</v>
      </c>
      <c r="CY9" s="48" t="str">
        <f>IF(CJ9="y",CHAR(34)&amp;CJ$1&amp;CHAR(34)&amp;",","")</f>
        <v/>
      </c>
      <c r="CZ9" s="48" t="str">
        <f>IF(CK9="y",CHAR(34)&amp;CK$1&amp;CHAR(34)&amp;",","")</f>
        <v/>
      </c>
      <c r="DA9" s="48" t="str">
        <f>IF(Q9&gt;1,CHAR(34)&amp;"words2"&amp;CHAR(34)&amp;",","")</f>
        <v/>
      </c>
      <c r="DB9" s="48" t="str">
        <f>IF(Q9&gt;2,CHAR(34)&amp;"words3"&amp;CHAR(34)&amp;",","")</f>
        <v/>
      </c>
      <c r="DC9" s="48" t="str">
        <f>IF(Q9=2,CHAR(34)&amp;"exact2"&amp;CHAR(34)&amp;",","")</f>
        <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"lets07",</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"startB",</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
      </c>
      <c r="DJ9" s="48" t="str">
        <f>IFERROR(IF(SEARCH("y",A9)&gt;0,CHAR(34)&amp;"with_y"&amp;CHAR(34)&amp;",",""),"")</f>
        <v>"with_y",</v>
      </c>
      <c r="DK9" s="48" t="str">
        <f>IFERROR(IF(SEARCH("z",A9)&gt;0,CHAR(34)&amp;"with_z"&amp;CHAR(34)&amp;",",""),"")</f>
        <v/>
      </c>
      <c r="DL9" s="48" t="str">
        <f>IF(CG9=2, CHAR(34) &amp; _xlfn.TEXTJOIN("", TRUE, _xlfn._xlws.SORT(HP9:HX9)) &amp; CHAR(34) &amp; ",", "")</f>
        <v/>
      </c>
      <c r="DM9" s="48" t="str" cm="1">
        <f t="array" ref="DM9">IF(CG9=3,CHAR(34) &amp; _xlfn.TEXTJOIN("", TRUE, RIGHT(HP9:HX9, 2)) &amp; CHAR(34) &amp; ",", "")</f>
        <v>"LUELHI",</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"year19",</v>
      </c>
      <c r="DP9" s="6" t="str">
        <f>IF(AND(ISNUMBER(SEARCH("20", O9)), ISERROR(SEARCH("1920", O9))), CHAR(34)&amp;"year00"&amp;CHAR(34)&amp;",", "")</f>
        <v/>
      </c>
      <c r="DQ9" s="6" t="str">
        <f>IF(CC9="y",CHAR(34)&amp;"soviet"&amp;CHAR(34)&amp;",","")</f>
        <v/>
      </c>
      <c r="DR9" s="6" t="str">
        <f>IF(BY9="y",CHAR(34)&amp;"dgband"&amp;CHAR(34)&amp;",","")</f>
        <v/>
      </c>
      <c r="DS9" s="6" t="str">
        <f>IF(W9="y",IF(AND(V9="n",BY9&lt;&gt;"y"),CHAR(34)&amp;"allver"&amp;CHAR(34)&amp;",",""),"")</f>
        <v/>
      </c>
      <c r="DT9" s="6" t="str">
        <f>IF(V9="y",IF(AND(W9="n",BY9&lt;&gt;"y"),CHAR(34)&amp;"allhor"&amp;CHAR(34)&amp;",",""),"")</f>
        <v/>
      </c>
      <c r="DU9" s="6" t="str">
        <f>IF(BY9="y",IF(AND(W9="n",V9="n"),CHAR(34)&amp;"alldia"&amp;CHAR(34)&amp;",",""),"")</f>
        <v/>
      </c>
      <c r="DV9" s="48" t="str">
        <f>IF(IA9&lt;&gt;"",(IF(IA9="y",CHAR(34)&amp;"largec"&amp;CHAR(34)&amp;",",CHAR(34)&amp;"smallc"&amp;CHAR(34)&amp;",")),"")</f>
        <v>"largec",</v>
      </c>
      <c r="DW9" s="48" t="str">
        <f>IF(CL9="y",CHAR(34)&amp;CL$1&amp;CHAR(34)&amp;",","")</f>
        <v/>
      </c>
      <c r="DX9" s="48" t="str">
        <f>IF(CM9="y",CHAR(34)&amp;CM$1&amp;CHAR(34)&amp;",","")</f>
        <v/>
      </c>
      <c r="DY9" s="48" t="str">
        <f>IF(CN9="y",CHAR(34)&amp;CN$1&amp;CHAR(34)&amp;",","")</f>
        <v/>
      </c>
      <c r="DZ9" s="48" t="str">
        <f>IF(CO9="y",CHAR(34)&amp;CO$1&amp;CHAR(34)&amp;",","")</f>
        <v>"4+Band",</v>
      </c>
      <c r="EA9" s="48" t="str">
        <f>IF(T9="y",CHAR(34)&amp;T$1&amp;CHAR(34)&amp;",","")</f>
        <v/>
      </c>
      <c r="EB9" s="48" t="str">
        <f>IF(U9="y",CHAR(34)&amp;U$1&amp;CHAR(34)&amp;",","")</f>
        <v>"Crosse",</v>
      </c>
      <c r="EC9" s="48" t="str">
        <f>IF(V9="y",CHAR(34)&amp;V$1&amp;CHAR(34)&amp;",","")</f>
        <v>"Horizo",</v>
      </c>
      <c r="ED9" s="48" t="str">
        <f>IF(W9="y",CHAR(34)&amp;W$1&amp;CHAR(34)&amp;",","")</f>
        <v>"Vertic",</v>
      </c>
      <c r="EE9" s="48" t="str">
        <f>IF(X9="y",CHAR(34)&amp;X$1&amp;CHAR(34)&amp;",","")</f>
        <v/>
      </c>
      <c r="EF9" s="48" t="str">
        <f>IF(AND(Y9&lt;&gt;"n",Y9&lt;&gt;""),CHAR(34)&amp;Y$1&amp;CHAR(34)&amp;",","")</f>
        <v/>
      </c>
      <c r="EG9" s="48" t="str">
        <f>IF(Z9="y",CHAR(34)&amp;Z$1&amp;CHAR(34)&amp;",","")</f>
        <v/>
      </c>
      <c r="EH9" s="48" t="str">
        <f>IF(AA9="y",CHAR(34)&amp;AA$1&amp;CHAR(34)&amp;",","")</f>
        <v/>
      </c>
      <c r="EI9" s="48" t="str">
        <f>IF(AB9="y",CHAR(34)&amp;AB$1&amp;CHAR(34)&amp;",","")</f>
        <v/>
      </c>
      <c r="EJ9" s="48" t="str">
        <f>IF(AC9="y",CHAR(34)&amp;AC$1&amp;CHAR(34)&amp;",","")</f>
        <v/>
      </c>
      <c r="EK9" s="48" t="str">
        <f>IF(AD9="y",CHAR(34)&amp;AD$1&amp;CHAR(34)&amp;",","")</f>
        <v/>
      </c>
      <c r="EL9" s="48" t="str">
        <f>IF(AE9="y",CHAR(34)&amp;AE$1&amp;CHAR(34)&amp;",","")</f>
        <v/>
      </c>
      <c r="EM9" s="48" t="str">
        <f>IF(AF9="y",CHAR(34)&amp;AF$1&amp;CHAR(34)&amp;",","")</f>
        <v/>
      </c>
      <c r="EN9" s="48" t="str">
        <f>IF(AG9="y",CHAR(34)&amp;AG$1&amp;CHAR(34)&amp;",","")</f>
        <v/>
      </c>
      <c r="EO9" s="48" t="str">
        <f>IF(AH9="y",CHAR(34)&amp;AH$1&amp;CHAR(34)&amp;",","")</f>
        <v/>
      </c>
      <c r="EP9" s="48" t="str">
        <f>IF(AI9="y",CHAR(34)&amp;AI$1&amp;CHAR(34)&amp;",","")</f>
        <v/>
      </c>
      <c r="EQ9" s="48" t="str">
        <f>IF(AJ9="y",CHAR(34)&amp;AJ$1&amp;CHAR(34)&amp;",","")</f>
        <v>"Nordic",</v>
      </c>
      <c r="ER9" s="48" t="str">
        <f>IF(AK9="y",CHAR(34)&amp;AK$1&amp;CHAR(34)&amp;",","")</f>
        <v>"OnlyBa",</v>
      </c>
      <c r="ES9" s="48" t="str">
        <f>IF(AL9="y",CHAR(34)&amp;AL$1&amp;CHAR(34)&amp;",","")</f>
        <v/>
      </c>
      <c r="ET9" s="48" t="str">
        <f>IF(AM9="y",CHAR(34)&amp;AM$1&amp;CHAR(34)&amp;",","")</f>
        <v/>
      </c>
      <c r="EU9" s="48" t="str">
        <f>IF(AN9="y",CHAR(34)&amp;AN$1&amp;CHAR(34)&amp;",","")</f>
        <v/>
      </c>
      <c r="EV9" s="48" t="str">
        <f>IF(AO9="y",CHAR(34)&amp;AO$1&amp;CHAR(34)&amp;",","")</f>
        <v/>
      </c>
      <c r="EW9" s="48" t="str">
        <f>IF(AP9="y",CHAR(34)&amp;AP$1&amp;CHAR(34)&amp;",","")</f>
        <v/>
      </c>
      <c r="EX9" s="48" t="str">
        <f>IF(AQ9="y",CHAR(34)&amp;AQ$1&amp;CHAR(34)&amp;",","")</f>
        <v/>
      </c>
      <c r="EY9" s="48" t="str">
        <f>IF(AR9="y",CHAR(34)&amp;AR$1&amp;CHAR(34)&amp;",","")</f>
        <v/>
      </c>
      <c r="EZ9" s="48" t="str">
        <f>IF(AS9="y",CHAR(34)&amp;AS$1&amp;CHAR(34)&amp;",","")</f>
        <v/>
      </c>
      <c r="FA9" s="48" t="str">
        <f>IF(AT9&gt;0,CHAR(34)&amp;"sta"&amp;AZ9&amp;CHAR(34)&amp;",","")</f>
        <v/>
      </c>
      <c r="FB9" s="48" t="str">
        <f>IF(AND(AT9&gt;0,BA9&lt;&gt;""),CHAR(34)&amp;"sta"&amp;BA9&amp;CHAR(34)&amp;",","")</f>
        <v/>
      </c>
      <c r="FC9" s="48" t="str">
        <f>IF(AND(AT9&gt;0,BB9&lt;&gt;""),CHAR(34)&amp;"sta"&amp;BB9&amp;CHAR(34)&amp;",","")</f>
        <v/>
      </c>
      <c r="FD9" s="48" t="str">
        <f>IF(BV9="n",CHAR(34)&amp;"tcWHYE"&amp;CHAR(34)&amp;",",IF(BV9="y",CHAR(34)&amp;FD$1&amp;CHAR(34)&amp;",",""))</f>
        <v/>
      </c>
      <c r="FE9" s="48" t="str">
        <f>IF(COUNTIF(BL9:BT9,"BLU")=0,CHAR(34)&amp;"NO_BLU"&amp;CHAR(34)&amp;",", "")</f>
        <v/>
      </c>
      <c r="FF9" s="48" t="str">
        <f>IF(COUNTIF(BL9:BT9,"WHI")=0,CHAR(34)&amp;"NO_WHI"&amp;CHAR(34)&amp;",", "")</f>
        <v/>
      </c>
      <c r="FG9" s="48" t="str">
        <f>IF(COUNTIF(BL9:BT9,"RED")=0,CHAR(34)&amp;"NO_RED"&amp;CHAR(34)&amp;",", "")</f>
        <v>"NO_RED",</v>
      </c>
      <c r="FH9" s="48" t="str">
        <f>IF(COUNTIF(BL9:BS9,"GRE")=0,CHAR(34)&amp;"NO_GRE"&amp;CHAR(34)&amp;",", "")</f>
        <v>"NO_GRE",</v>
      </c>
      <c r="FI9" s="48" t="str">
        <f>IF(COUNTIF(BL9:BT9,"YEL")=0,CHAR(34)&amp;"NO_YEL"&amp;CHAR(34)&amp;",", "")</f>
        <v/>
      </c>
      <c r="FJ9" s="48" t="str">
        <f>IF(COUNTIF(BL9:BT9,"BLA")=0,CHAR(34)&amp;"NO_BLA"&amp;CHAR(34)&amp;",", "")</f>
        <v>"NO_BLA",</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
      </c>
      <c r="FR9" s="48" t="str">
        <f>IF(LEN(BG9)=3,CHAR(34)&amp;"002"&amp;BG9&amp;CHAR(34)&amp;",","")</f>
        <v/>
      </c>
      <c r="FS9" s="48" t="str">
        <f>IF(LEN(BH9)=3,CHAR(34)&amp;"003"&amp;BH9&amp;CHAR(34)&amp;",","")</f>
        <v/>
      </c>
      <c r="FT9" s="48" t="str">
        <f>CHAR(34)&amp;"myr"&amp;BD9&amp;CHAR(34)&amp;","</f>
        <v>"myrWHI",</v>
      </c>
      <c r="FU9" s="48" t="str">
        <f>IF(AY9="y",CHAR(34)&amp;"island"&amp;CHAR(34)&amp;",","")</f>
        <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
      </c>
      <c r="GC9" s="48" t="str">
        <f>IFERROR(IF(SEARCH("Portuguese",CB9)&gt;0,CHAR(34)&amp;"portug"&amp;CHAR(34)&amp;",",""),"")</f>
        <v/>
      </c>
      <c r="GD9" s="48" t="str">
        <f>IFERROR(IF(SEARCH("German",CB9)&gt;0,CHAR(34)&amp;"german"&amp;CHAR(34)&amp;",",""),"")</f>
        <v/>
      </c>
      <c r="GE9" s="48" t="str">
        <f>IFERROR(IF(SEARCH("Dutch",CB9)&gt;0,CHAR(34)&amp;"dutchs"&amp;CHAR(34)&amp;",",""),"")</f>
        <v/>
      </c>
      <c r="GF9" s="48" t="str">
        <f>IFERROR(IF(SEARCH("Historical",AU9)&gt;0,CHAR(34)&amp;"histor"&amp;CHAR(34)&amp;",",""),"")</f>
        <v/>
      </c>
      <c r="GG9" s="48" t="str">
        <f>IF(BU9="y",CHAR(34)&amp;"unjack"&amp;CHAR(34)&amp;",","")</f>
        <v/>
      </c>
      <c r="GH9" s="48" t="str">
        <f>IF(CD9=1,CHAR(34)&amp;"southc"&amp;CHAR(34)&amp;",","")</f>
        <v/>
      </c>
      <c r="GI9" s="48" t="str">
        <f>IF(CE9=1,CHAR(34)&amp;"hasmap"&amp;CHAR(34)&amp;",","")</f>
        <v/>
      </c>
      <c r="GJ9" s="48" t="str">
        <f>IF(CP9="y",CHAR(34)&amp;CP$1&amp;CHAR(34)&amp;",","")</f>
        <v>"NoStar",</v>
      </c>
      <c r="GK9" s="48" t="str">
        <f>IF(GJ9="",CHAR(34)&amp;"HasSta"&amp;CHAR(34)&amp;",","")</f>
        <v/>
      </c>
      <c r="GL9" s="48" t="str">
        <f>IF(CQ9="y",CHAR(34)&amp;CQ$1&amp;CHAR(34)&amp;",","")</f>
        <v/>
      </c>
      <c r="GM9" s="48" t="str">
        <f>IF(CR9="y",CHAR(34)&amp;CR$1&amp;CHAR(34)&amp;",","")</f>
        <v/>
      </c>
      <c r="GN9" s="48" t="str">
        <f>IF(CS9="y",CHAR(34)&amp;CS$1&amp;CHAR(34)&amp;",","")</f>
        <v/>
      </c>
      <c r="GP9" s="48" t="str">
        <f>CHAR(34)&amp;AU9&amp;CHAR(34)</f>
        <v>"Municipality"</v>
      </c>
      <c r="GS9" s="48" t="str">
        <f>SUBSTITUTE("["&amp;_xlfn.CONCAT(CW9:GN9)&amp;"]",",]","]")</f>
        <v>["3Color","lets07","startB","with_y","LUELHI","year19","largec","4+Band","Crosse","Horizo","Vertic","Nordic","OnlyBa","NO_RED","NO_GRE","NO_BLA","myrWHI","NoStar"]</v>
      </c>
      <c r="GT9" s="48" t="str">
        <f>IF(BL9&lt;&gt;"",CHAR(34)&amp;"cl_"&amp;BL9&amp;CHAR(34)&amp;",","")</f>
        <v>"cl_WHI",</v>
      </c>
      <c r="GU9" s="48" t="str">
        <f>IF(BM9&lt;&gt;"",CHAR(34)&amp;"cl_"&amp;BM9&amp;CHAR(34)&amp;",","")</f>
        <v>"cl_BLU",</v>
      </c>
      <c r="GV9" s="48" t="str">
        <f>IF(BN9&lt;&gt;"",CHAR(34)&amp;"cl_"&amp;BN9&amp;CHAR(34)&amp;",","")</f>
        <v>"cl_YEL",</v>
      </c>
      <c r="GW9" s="48" t="str">
        <f>IF(BO9&lt;&gt;"",CHAR(34)&amp;"cl_"&amp;BO9&amp;CHAR(34)&amp;",","")</f>
        <v/>
      </c>
      <c r="GX9" s="48" t="str">
        <f>IF(BP9&lt;&gt;"",CHAR(34)&amp;"cl_"&amp;BP9&amp;CHAR(34)&amp;",","")</f>
        <v/>
      </c>
      <c r="GY9" s="48" t="str">
        <f>IF(BQ9&lt;&gt;"",CHAR(34)&amp;"cl_"&amp;BQ9&amp;CHAR(34)&amp;",","")</f>
        <v/>
      </c>
      <c r="GZ9" s="48" t="str">
        <f>IF(BR9&lt;&gt;"",CHAR(34)&amp;"cl_"&amp;BR9&amp;CHAR(34)&amp;",","")</f>
        <v/>
      </c>
      <c r="HA9" s="48" t="str">
        <f>IF(BS9&lt;&gt;"",CHAR(34)&amp;"cl_"&amp;BS9&amp;CHAR(34)&amp;",","")</f>
        <v/>
      </c>
      <c r="HB9" s="48" t="str">
        <f>IF(BT9&lt;&gt;"",CHAR(34)&amp;"cl_"&amp;BT9&amp;CHAR(34)&amp;",","")</f>
        <v/>
      </c>
      <c r="HC9" s="48" t="str">
        <f>SUBSTITUTE("["&amp;_xlfn.CONCAT(GT9:HB9)&amp;"]",",]","]")</f>
        <v>["cl_WHI","cl_BLU","cl_YEL"]</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{couname:"[PRC] Bayamon",year:"1977 ",region:"rgn_North America",Colors:["cl_WHI","cl_BLU","cl_YEL"],Items:["3Color","lets07","startB","with_y","LUELHI","year19","largec","4+Band","Crosse","Horizo","Vertic","Nordic","OnlyBa","NO_RED","NO_GRE","NO_BLA","myrWHI","NoStar"],Flag:"https://upload.wikimedia.org/wikipedia/commons/thumb/0/01/Flag_of_Bayamon.svg/640px-Flag_of_Bayamon.svg.png",HDFlag:"https://upload.wikimedia.org/wikipedia/commons/thumb/0/01/Flag_of_Bayamon.svg/2560px-Flag_of_Bayamon.svg.png",type:"Municipality", describe: "\nThe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 isnew:".", links: "https://www.crwflags.com/fotw/flags/pr-by.html"},</v>
      </c>
      <c r="HG9" s="73" t="str">
        <f>"{couname:"&amp;CT9&amp;(IF(HK9&lt;&gt;"",",subtype:"&amp;CHAR(34)&amp;HK9&amp;CHAR(34),""))&amp;",year:"&amp;HJ9&amp;",region:"&amp;CU9&amp;",Colors:"&amp;HC9&amp;",Items:"&amp;GS9&amp;",Flag:"&amp;CV9&amp;",HDFlag:"&amp;CHAR(34)&amp;E9&amp;CHAR(34)&amp;",type:"&amp;GP9&amp;", describe: "&amp;HI9&amp;", links: "&amp;HL9&amp;"},"</f>
        <v>{couname:"[PRC] Bayamon",year:"1977 ",region:"rgn_North America",Colors:["cl_WHI","cl_BLU","cl_YEL"],Items:["3Color","lets07","startB","with_y","LUELHI","year19","largec","4+Band","Crosse","Horizo","Vertic","Nordic","OnlyBa","NO_RED","NO_GRE","NO_BLA","myrWHI","NoStar"],Flag:"https://upload.wikimedia.org/wikipedia/commons/thumb/0/01/Flag_of_Bayamon.svg/640px-Flag_of_Bayamon.svg.png",HDFlag:"https://upload.wikimedia.org/wikipedia/commons/thumb/0/01/Flag_of_Bayamon.svg/2560px-Flag_of_Bayamon.svg.png",type:"Municipality", describe: "\nThe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 links: "https://www.crwflags.com/fotw/flags/pr-by.html"},</v>
      </c>
      <c r="HH9" s="48" t="str">
        <f>IF(P9&lt;&gt;"",CHAR(34)&amp;"\n"&amp;P9&amp;CHAR(34),CHAR(34)&amp;CHAR(34))</f>
        <v>"\nThe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v>
      </c>
      <c r="HI9" s="48" t="str">
        <f>IF(J9=0,CHAR(34)&amp;CHAR(34),HH9)</f>
        <v>"\nThe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v>
      </c>
      <c r="HJ9" s="48" t="str">
        <f>CHAR(34)&amp;O9&amp;CHAR(34)</f>
        <v>"1977 "</v>
      </c>
      <c r="HL9" s="48" t="str">
        <f>CHAR(34)&amp;I9&amp;CHAR(34)</f>
        <v>"https://www.crwflags.com/fotw/flags/pr-by.html"</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{"couname":"[PRC] Bayamon","year":"1977 ","region":"rgn_North America","Colors":["cl_WHI","cl_BLU","cl_YEL"],"Items":["3Color","lets07","startB","with_y","LUELHI","year19","largec","4+Band","Crosse","Horizo","Vertic","Nordic","OnlyBa","NO_RED","NO_GRE","NO_BLA","myrWHI","NoStar"],"Flag":"https://upload.wikimedia.org/wikipedia/commons/thumb/0/01/Flag_of_Bayamon.svg/640px-Flag_of_Bayamon.svg.png","HDFlag":"https://upload.wikimedia.org/wikipedia/commons/thumb/0/01/Flag_of_Bayamon.svg/2560px-Flag_of_Bayamon.svg.png","type":"Municipality", "describe": "\nThe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 "isnew": ".", "links": "https://www.crwflags.com/fotw/flags/pr-by.html"},</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{"couname":"[PRC] Bayamon","year":"1977 ","region":"rgn_North America","Colors":["cl_WHI","cl_BLU","cl_YEL"],"Items":["3Color","lets07","startB","with_y","LUELHI","year19","largec","4+Band","Crosse","Horizo","Vertic","Nordic","OnlyBa","NO_RED","NO_GRE","NO_BLA","myrWHI","NoStar"],"Flag":"https://upload.wikimedia.org/wikipedia/commons/thumb/0/01/Flag_of_Bayamon.svg/640px-Flag_of_Bayamon.svg.png","HDFlag":"https://upload.wikimedia.org/wikipedia/commons/thumb/0/01/Flag_of_Bayamon.svg/2560px-Flag_of_Bayamon.svg.png","type":"Municipality", "describe": "\nThe white and blue represent the waters of the Río Bayamón and remind us that the first hydraulic mill in Puerto Rico was built along this river. The cross refers to the one on the CoA, the Calvary Cross, itself representing the Holy Cross to be found in the municipality's first church. ", "isnew": ".", "links": "https://www.crwflags.com/fotw/flags/pr-by.html"},</v>
      </c>
      <c r="HO9" s="75"/>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
      </c>
      <c r="HS9" s="48" t="str" cm="1">
        <f t="array" ref="HS9">IF(_xlfn.TEXTJOIN(", ", TRUE, IF(ISNUMBER(SEARCH("RED", BL9:BT9)), COLUMN(BL9:BT9) - COLUMN(BL9) + 1, ""))&lt;&gt;"","RED","")</f>
        <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t="s">
        <v>165</v>
      </c>
      <c r="IB9" s="6"/>
      <c r="IC9" s="77"/>
      <c r="ID9" s="77"/>
      <c r="IE9" s="77"/>
      <c r="IF9" s="77"/>
      <c r="IG9" s="77"/>
      <c r="IH9" s="77"/>
      <c r="II9" s="77"/>
      <c r="IJ9" s="77"/>
      <c r="IK9" s="77"/>
      <c r="IL9" s="48">
        <f>SUM(IC9:IK9)</f>
        <v>0</v>
      </c>
      <c r="IM9" s="45">
        <f>COUNTIF(IC9:IK9,"&gt;0")-CG9</f>
        <v>-3</v>
      </c>
      <c r="IN9" s="78" t="str">
        <f>"http://mkweb.bcgsc.ca/color-summarizer/?url="&amp;D9&amp;"&amp;precision=low&amp;num_clusters="&amp;CG9&amp;"&amp;text=1"</f>
        <v>http://mkweb.bcgsc.ca/color-summarizer/?url=https://upload.wikimedia.org/wikipedia/commons/thumb/0/01/Flag_of_Bayamon.svg/640px-Flag_of_Bayamon.svg.png&amp;precision=low&amp;num_clusters=3&amp;text=1</v>
      </c>
      <c r="IO9" s="48" t="str">
        <f>IF(HP9&lt;&gt;"",CHAR(34)&amp;"black"&amp;CHAR(34),"")</f>
        <v/>
      </c>
      <c r="IP9" s="48" t="str">
        <f>IF(HQ9&lt;&gt;"",CHAR(34)&amp;"blue"&amp;CHAR(34),"")</f>
        <v>"blue"</v>
      </c>
      <c r="IQ9" s="48" t="str">
        <f>IF(HR9&lt;&gt;"",CHAR(34)&amp;"green"&amp;CHAR(34),"")</f>
        <v/>
      </c>
      <c r="IR9" s="48" t="str">
        <f>IF(HS9&lt;&gt;"",CHAR(34)&amp;"red"&amp;CHAR(34),"")</f>
        <v/>
      </c>
      <c r="IS9" s="48" t="str">
        <f>IF(HT9&lt;&gt;"",CHAR(34)&amp;"yellow"&amp;CHAR(34),"")</f>
        <v>"yellow"</v>
      </c>
      <c r="IT9" s="48" t="str">
        <f>IF(HU9&lt;&gt;"",CHAR(34)&amp;"orange"&amp;CHAR(34),"")</f>
        <v/>
      </c>
      <c r="IU9" s="48" t="str">
        <f>IF(HV9&lt;&gt;"",CHAR(34)&amp;"brown"&amp;CHAR(34),"")</f>
        <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{"url":"http://mkweb.bcgsc.ca/color-summarizer/?url=https://upload.wikimedia.org/wikipedia/commons/thumb/0/01/Flag_of_Bayamon.svg/640px-Flag_of_Bayamon.svg.png&amp;precision=low&amp;num_clusters=3&amp;text=1","name":"[PRC] Bayamon"},</v>
      </c>
      <c r="IY9" s="48">
        <v>720</v>
      </c>
    </row>
    <row r="10" spans="1:259" s="48" customFormat="1" ht="38.4" customHeight="1" thickBot="1" x14ac:dyDescent="0.35">
      <c r="A10" s="79" t="s">
        <v>1456</v>
      </c>
      <c r="B10" s="40" t="e" vm="116">
        <v>#VALUE!</v>
      </c>
      <c r="C10" s="41">
        <v>2</v>
      </c>
      <c r="D10" s="42" t="s">
        <v>1457</v>
      </c>
      <c r="E10" s="43" t="s">
        <v>1458</v>
      </c>
      <c r="F10" s="44" t="s">
        <v>163</v>
      </c>
      <c r="G10" s="45">
        <f>COUNTIF($A$1:$A$8364,A10)</f>
        <v>1</v>
      </c>
      <c r="H10" s="46"/>
      <c r="I10" s="47" t="s">
        <v>1459</v>
      </c>
      <c r="J10" s="48" t="str">
        <f>""</f>
        <v/>
      </c>
      <c r="K10" s="49"/>
      <c r="L10" s="50"/>
      <c r="M10" s="50"/>
      <c r="N10" s="51" t="s">
        <v>231</v>
      </c>
      <c r="O10" s="52" t="s">
        <v>176</v>
      </c>
      <c r="P10" s="53" t="s">
        <v>1460</v>
      </c>
      <c r="Q10" s="54">
        <v>1</v>
      </c>
      <c r="R10" s="55" t="s">
        <v>231</v>
      </c>
      <c r="S10" s="56">
        <v>5</v>
      </c>
      <c r="T10" s="57" t="s">
        <v>164</v>
      </c>
      <c r="U10" s="58" t="s">
        <v>164</v>
      </c>
      <c r="V10" s="58" t="s">
        <v>164</v>
      </c>
      <c r="W10" s="58" t="s">
        <v>165</v>
      </c>
      <c r="X10" s="58" t="s">
        <v>164</v>
      </c>
      <c r="Y10" s="58" t="s">
        <v>164</v>
      </c>
      <c r="Z10" s="58" t="s">
        <v>164</v>
      </c>
      <c r="AA10" s="58" t="s">
        <v>164</v>
      </c>
      <c r="AB10" s="58" t="s">
        <v>164</v>
      </c>
      <c r="AC10" s="58" t="s">
        <v>164</v>
      </c>
      <c r="AD10" s="58" t="s">
        <v>164</v>
      </c>
      <c r="AE10" s="58" t="s">
        <v>164</v>
      </c>
      <c r="AF10" s="59" t="s">
        <v>164</v>
      </c>
      <c r="AG10" s="59" t="s">
        <v>164</v>
      </c>
      <c r="AH10" s="59" t="s">
        <v>165</v>
      </c>
      <c r="AI10" s="59" t="s">
        <v>164</v>
      </c>
      <c r="AJ10" s="59" t="s">
        <v>164</v>
      </c>
      <c r="AK10" s="59" t="s">
        <v>164</v>
      </c>
      <c r="AL10" s="59" t="s">
        <v>164</v>
      </c>
      <c r="AM10" s="59" t="s">
        <v>165</v>
      </c>
      <c r="AN10" s="59" t="s">
        <v>164</v>
      </c>
      <c r="AO10" s="59" t="s">
        <v>164</v>
      </c>
      <c r="AP10" s="59" t="s">
        <v>164</v>
      </c>
      <c r="AQ10" s="59" t="s">
        <v>164</v>
      </c>
      <c r="AR10" s="59" t="s">
        <v>164</v>
      </c>
      <c r="AS10" s="59" t="s">
        <v>164</v>
      </c>
      <c r="AT10" s="60">
        <v>0</v>
      </c>
      <c r="AU10" s="59" t="s">
        <v>200</v>
      </c>
      <c r="AV10" s="59" t="str">
        <f>IF(LEFT(A10,1)="[",LEFT(A10,5)&amp;AU10&amp;A10,"")</f>
        <v>[PRC]Municipality[PRC] Culebra</v>
      </c>
      <c r="AW10" s="59" t="str">
        <f>C10&amp;H10&amp;A10</f>
        <v>2[PRC] Culebra</v>
      </c>
      <c r="AX10" s="61"/>
      <c r="AY10" s="61"/>
      <c r="AZ10" s="62" t="s">
        <v>167</v>
      </c>
      <c r="BA10" s="62" t="s">
        <v>167</v>
      </c>
      <c r="BB10" s="62"/>
      <c r="BC10" s="63"/>
      <c r="BD10" s="64" t="s">
        <v>155</v>
      </c>
      <c r="BE10" s="47"/>
      <c r="BF10" s="64" t="s">
        <v>155</v>
      </c>
      <c r="BG10" s="64" t="s">
        <v>155</v>
      </c>
      <c r="BH10" s="64" t="s">
        <v>155</v>
      </c>
      <c r="BI10" s="64"/>
      <c r="BJ10" s="64"/>
      <c r="BK10" s="47"/>
      <c r="BL10" s="64" t="s">
        <v>167</v>
      </c>
      <c r="BM10" s="64" t="s">
        <v>167</v>
      </c>
      <c r="BN10" s="64" t="s">
        <v>153</v>
      </c>
      <c r="BO10" s="64" t="s">
        <v>167</v>
      </c>
      <c r="BP10" s="64" t="s">
        <v>155</v>
      </c>
      <c r="BQ10" s="64" t="s">
        <v>167</v>
      </c>
      <c r="BR10" s="64" t="s">
        <v>167</v>
      </c>
      <c r="BS10" s="64" t="s">
        <v>167</v>
      </c>
      <c r="BT10" s="64" t="s">
        <v>167</v>
      </c>
      <c r="BU10" s="65"/>
      <c r="BV10" s="66"/>
      <c r="BW10" s="66">
        <v>0</v>
      </c>
      <c r="BX10" s="47"/>
      <c r="CB10" s="6"/>
      <c r="CC10" s="6"/>
      <c r="CD10" s="67">
        <v>0</v>
      </c>
      <c r="CE10" s="67">
        <v>1</v>
      </c>
      <c r="CF10" s="67" t="e">
        <v>#REF!</v>
      </c>
      <c r="CG10" s="68" cm="1">
        <f t="array" ref="CG10">SUMPRODUCT(--(LEN(TRIM(BL10:BT10))&gt;0))</f>
        <v>2</v>
      </c>
      <c r="CH10" s="59" t="str">
        <f>IF(CG10=2,"y","n")</f>
        <v>y</v>
      </c>
      <c r="CI10" s="59" t="str">
        <f>IF(CG10=3,"y","n")</f>
        <v>n</v>
      </c>
      <c r="CJ10" s="59" t="str">
        <f>IF(CG10=4,"y","n")</f>
        <v>n</v>
      </c>
      <c r="CK10" s="59" t="str">
        <f>IF(CG10&gt;4,"y","n")</f>
        <v>n</v>
      </c>
      <c r="CL10" s="59" t="str">
        <f>IF(S10=0,"y","n")</f>
        <v>n</v>
      </c>
      <c r="CM10" s="59" t="str">
        <f>IF(S10=2,"y","n")</f>
        <v>n</v>
      </c>
      <c r="CN10" s="59" t="str">
        <f>IF(S10=3,"y","n")</f>
        <v>n</v>
      </c>
      <c r="CO10" s="59" t="str">
        <f>IF(S10&gt;=4,"y","n")</f>
        <v>y</v>
      </c>
      <c r="CP10" s="59" t="str">
        <f>IF(AT10=0,"y","n")</f>
        <v>y</v>
      </c>
      <c r="CQ10" s="59" t="str">
        <f>IF(AT10=1,"y","n")</f>
        <v>n</v>
      </c>
      <c r="CR10" s="59" t="str">
        <f>IF(AT10=2,"y","n")</f>
        <v>n</v>
      </c>
      <c r="CS10" s="59" t="str">
        <f>IF(AT10&gt;=3,"y","n")</f>
        <v>n</v>
      </c>
      <c r="CT10" s="69" t="str">
        <f>CHAR(34)&amp;A10&amp;CHAR(34)</f>
        <v>"[PRC] Culebra"</v>
      </c>
      <c r="CU10" s="70" t="str">
        <f>CHAR(34)&amp;"rgn_"&amp;R10&amp;CHAR(34)</f>
        <v>"rgn_North America"</v>
      </c>
      <c r="CV10" s="48" t="str">
        <f>CHAR(34)&amp;D10&amp;CHAR(34)</f>
        <v>"https://upload.wikimedia.org/wikipedia/commons/thumb/9/95/Flag_of_Culebra_%28Puerto_Rico%29.svg/320px-Flag_of_Culebra_%28Puerto_Rico%29.svg.png"</v>
      </c>
      <c r="CW10" s="48" t="str">
        <f>IF(CH10="y",CHAR(34)&amp;CH$1&amp;CHAR(34)&amp;",","")</f>
        <v>"2Color",</v>
      </c>
      <c r="CX10" s="48" t="str">
        <f>IF(CI10="y",CHAR(34)&amp;CI$1&amp;CHAR(34)&amp;",","")</f>
        <v/>
      </c>
      <c r="CY10" s="48" t="str">
        <f>IF(CJ10="y",CHAR(34)&amp;CJ$1&amp;CHAR(34)&amp;",","")</f>
        <v/>
      </c>
      <c r="CZ10" s="48" t="str">
        <f>IF(CK10="y",CHAR(34)&amp;CK$1&amp;CHAR(34)&amp;",","")</f>
        <v/>
      </c>
      <c r="DA10" s="48" t="str">
        <f>IF(Q10&gt;1,CHAR(34)&amp;"words2"&amp;CHAR(34)&amp;",","")</f>
        <v/>
      </c>
      <c r="DB10" s="48" t="str">
        <f>IF(Q10&gt;2,CHAR(34)&amp;"words3"&amp;CHAR(34)&amp;",","")</f>
        <v/>
      </c>
      <c r="DD10" s="48"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"lets07",</v>
      </c>
      <c r="DE10" s="48" t="str">
        <f>CHAR(34)&amp;"start"&amp;IFERROR(LEFT(SUBSTITUTE(A10,"["&amp;MID(A10,FIND("[",A10)+1,FIND("]",A10)-FIND("[",A10)-1)&amp;"] ",""),1),LEFT(A10,1))&amp;CHAR(34)&amp;","</f>
        <v>"startC",</v>
      </c>
      <c r="DF10" s="48" t="str">
        <f>IFERROR(IF(SEARCH("tan",A10)&gt;0,CHAR(34)&amp;"withtn"&amp;CHAR(34)&amp;",",""),"")</f>
        <v/>
      </c>
      <c r="DG10" s="48" t="str">
        <f>IFERROR(IF(SEARCH("q",A10)&gt;0,CHAR(34)&amp;"with_q"&amp;CHAR(34)&amp;",",""),"")</f>
        <v/>
      </c>
      <c r="DH10" s="48" t="str">
        <f>IFERROR(IF(SEARCH("v",A10)&gt;0,CHAR(34)&amp;"with_v"&amp;CHAR(34)&amp;",",""),"")</f>
        <v/>
      </c>
      <c r="DI10" s="48" t="str">
        <f>IFERROR(IF(SEARCH("w",A10)&gt;0,CHAR(34)&amp;"with_w"&amp;CHAR(34)&amp;",",""),"")</f>
        <v/>
      </c>
      <c r="DJ10" s="48" t="str">
        <f>IFERROR(IF(SEARCH("y",A10)&gt;0,CHAR(34)&amp;"with_y"&amp;CHAR(34)&amp;",",""),"")</f>
        <v/>
      </c>
      <c r="DK10" s="48" t="str">
        <f>IFERROR(IF(SEARCH("z",A10)&gt;0,CHAR(34)&amp;"with_z"&amp;CHAR(34)&amp;",",""),"")</f>
        <v/>
      </c>
      <c r="DL10" s="48" t="str">
        <f>IF(CG10=2, CHAR(34) &amp; _xlfn.TEXTJOIN("", TRUE, _xlfn._xlws.SORT(HP10:HX10)) &amp; CHAR(34) &amp; ",", "")</f>
        <v>"GREYEL",</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"allver",</v>
      </c>
      <c r="DT10" s="6" t="str">
        <f>IF(V10="y",IF(AND(W10="n",BY10&lt;&gt;"y"),CHAR(34)&amp;"allhor"&amp;CHAR(34)&amp;",",""),"")</f>
        <v/>
      </c>
      <c r="DU10" s="6" t="str">
        <f>IF(BY10="y",IF(AND(W10="n",V10="n"),CHAR(34)&amp;"alldia"&amp;CHAR(34)&amp;",",""),"")</f>
        <v/>
      </c>
      <c r="DW10" s="48" t="str">
        <f>IF(CL10="y",CHAR(34)&amp;CL$1&amp;CHAR(34)&amp;",","")</f>
        <v/>
      </c>
      <c r="DX10" s="48" t="str">
        <f>IF(CM10="y",CHAR(34)&amp;CM$1&amp;CHAR(34)&amp;",","")</f>
        <v/>
      </c>
      <c r="DY10" s="48" t="str">
        <f>IF(CN10="y",CHAR(34)&amp;CN$1&amp;CHAR(34)&amp;",","")</f>
        <v/>
      </c>
      <c r="DZ10" s="48" t="str">
        <f>IF(CO10="y",CHAR(34)&amp;CO$1&amp;CHAR(34)&amp;",","")</f>
        <v>"4+Band",</v>
      </c>
      <c r="EA10" s="48" t="str">
        <f>IF(T10="y",CHAR(34)&amp;T$1&amp;CHAR(34)&amp;",","")</f>
        <v/>
      </c>
      <c r="EB10" s="48" t="str">
        <f>IF(U10="y",CHAR(34)&amp;U$1&amp;CHAR(34)&amp;",","")</f>
        <v/>
      </c>
      <c r="EC10" s="48" t="str">
        <f>IF(V10="y",CHAR(34)&amp;V$1&amp;CHAR(34)&amp;",","")</f>
        <v/>
      </c>
      <c r="ED10" s="48" t="str">
        <f>IF(W10="y",CHAR(34)&amp;W$1&amp;CHAR(34)&amp;",","")</f>
        <v>"Vertic",</v>
      </c>
      <c r="EE10" s="48" t="str">
        <f>IF(X10="y",CHAR(34)&amp;X$1&amp;CHAR(34)&amp;",","")</f>
        <v/>
      </c>
      <c r="EF10" s="48" t="str">
        <f>IF(AND(Y10&lt;&gt;"n",Y10&lt;&gt;""),CHAR(34)&amp;Y$1&amp;CHAR(34)&amp;",","")</f>
        <v/>
      </c>
      <c r="EG10" s="48" t="str">
        <f>IF(Z10="y",CHAR(34)&amp;Z$1&amp;CHAR(34)&amp;",","")</f>
        <v/>
      </c>
      <c r="EH10" s="48" t="str">
        <f>IF(AA10="y",CHAR(34)&amp;AA$1&amp;CHAR(34)&amp;",","")</f>
        <v/>
      </c>
      <c r="EI10" s="48" t="str">
        <f>IF(AB10="y",CHAR(34)&amp;AB$1&amp;CHAR(34)&amp;",","")</f>
        <v/>
      </c>
      <c r="EJ10" s="48" t="str">
        <f>IF(AC10="y",CHAR(34)&amp;AC$1&amp;CHAR(34)&amp;",","")</f>
        <v/>
      </c>
      <c r="EK10" s="48" t="str">
        <f>IF(AD10="y",CHAR(34)&amp;AD$1&amp;CHAR(34)&amp;",","")</f>
        <v/>
      </c>
      <c r="EL10" s="48" t="str">
        <f>IF(AE10="y",CHAR(34)&amp;AE$1&amp;CHAR(34)&amp;",","")</f>
        <v/>
      </c>
      <c r="EM10" s="48" t="str">
        <f>IF(AF10="y",CHAR(34)&amp;AF$1&amp;CHAR(34)&amp;",","")</f>
        <v/>
      </c>
      <c r="EN10" s="48" t="str">
        <f>IF(AG10="y",CHAR(34)&amp;AG$1&amp;CHAR(34)&amp;",","")</f>
        <v/>
      </c>
      <c r="EO10" s="48" t="str">
        <f>IF(AH10="y",CHAR(34)&amp;AH$1&amp;CHAR(34)&amp;",","")</f>
        <v>"Center",</v>
      </c>
      <c r="EP10" s="48" t="str">
        <f>IF(AI10="y",CHAR(34)&amp;AI$1&amp;CHAR(34)&amp;",","")</f>
        <v/>
      </c>
      <c r="EQ10" s="48" t="str">
        <f>IF(AJ10="y",CHAR(34)&amp;AJ$1&amp;CHAR(34)&amp;",","")</f>
        <v/>
      </c>
      <c r="ER10" s="48" t="str">
        <f>IF(AK10="y",CHAR(34)&amp;AK$1&amp;CHAR(34)&amp;",","")</f>
        <v/>
      </c>
      <c r="ES10" s="48" t="str">
        <f>IF(AL10="y",CHAR(34)&amp;AL$1&amp;CHAR(34)&amp;",","")</f>
        <v/>
      </c>
      <c r="ET10" s="48" t="str">
        <f>IF(AM10="y",CHAR(34)&amp;AM$1&amp;CHAR(34)&amp;",","")</f>
        <v>"Geogrh",</v>
      </c>
      <c r="EU10" s="48" t="str">
        <f>IF(AN10="y",CHAR(34)&amp;AN$1&amp;CHAR(34)&amp;",","")</f>
        <v/>
      </c>
      <c r="EV10" s="48" t="str">
        <f>IF(AO10="y",CHAR(34)&amp;AO$1&amp;CHAR(34)&amp;",","")</f>
        <v/>
      </c>
      <c r="EW10" s="48" t="str">
        <f>IF(AP10="y",CHAR(34)&amp;AP$1&amp;CHAR(34)&amp;",","")</f>
        <v/>
      </c>
      <c r="EX10" s="48" t="str">
        <f>IF(AQ10="y",CHAR(34)&amp;AQ$1&amp;CHAR(34)&amp;",","")</f>
        <v/>
      </c>
      <c r="EY10" s="48" t="str">
        <f>IF(AR10="y",CHAR(34)&amp;AR$1&amp;CHAR(34)&amp;",","")</f>
        <v/>
      </c>
      <c r="EZ10" s="48" t="str">
        <f>IF(AS10="y",CHAR(34)&amp;AS$1&amp;CHAR(34)&amp;",","")</f>
        <v/>
      </c>
      <c r="FA10" s="48" t="str">
        <f>IF(AT10&gt;0,CHAR(34)&amp;"sta"&amp;AZ10&amp;CHAR(34)&amp;",","")</f>
        <v/>
      </c>
      <c r="FB10" s="48" t="str">
        <f>IF(AND(AT10&gt;0,BA10&lt;&gt;""),CHAR(34)&amp;"sta"&amp;BA10&amp;CHAR(34)&amp;",","")</f>
        <v/>
      </c>
      <c r="FD10" s="48" t="str">
        <f>IF(BV10="n",CHAR(34)&amp;"tcWHYE"&amp;CHAR(34)&amp;",",IF(BV10="y",CHAR(34)&amp;FD$1&amp;CHAR(34)&amp;",",""))</f>
        <v/>
      </c>
      <c r="FE10" s="48" t="str">
        <f>IF(COUNTIF(BL10:BT10,"BLU")=0,CHAR(34)&amp;"NO_BLU"&amp;CHAR(34)&amp;",", "")</f>
        <v>"NO_BLU",</v>
      </c>
      <c r="FF10" s="48" t="str">
        <f>IF(COUNTIF(BL10:BT10,"WHI")=0,CHAR(34)&amp;"NO_WHI"&amp;CHAR(34)&amp;",", "")</f>
        <v>"NO_WHI",</v>
      </c>
      <c r="FG10" s="48" t="str">
        <f>IF(COUNTIF(BL10:BT10,"RED")=0,CHAR(34)&amp;"NO_RED"&amp;CHAR(34)&amp;",", "")</f>
        <v>"NO_RED",</v>
      </c>
      <c r="FH10" s="48" t="str">
        <f>IF(COUNTIF(BL10:BS10,"GRE")=0,CHAR(34)&amp;"NO_GRE"&amp;CHAR(34)&amp;",", "")</f>
        <v/>
      </c>
      <c r="FI10" s="48" t="str">
        <f>IF(COUNTIF(BL10:BT10,"YEL")=0,CHAR(34)&amp;"NO_YEL"&amp;CHAR(34)&amp;",", "")</f>
        <v/>
      </c>
      <c r="FJ10" s="48" t="str">
        <f>IF(COUNTIF(BL10:BT10,"BLA")=0,CHAR(34)&amp;"NO_BLA"&amp;CHAR(34)&amp;",", "")</f>
        <v>"NO_BLA",</v>
      </c>
      <c r="FK10" s="48" t="str">
        <f>IF(AND(FH10&lt;&gt;"",FF10&lt;&gt;""),CHAR(34)&amp;"WHGRNO"&amp;CHAR(34)&amp;",","")</f>
        <v/>
      </c>
      <c r="FL10" s="48" t="str">
        <f>IF(AND(FI10&lt;&gt;"",FF10&lt;&gt;""),CHAR(34)&amp;"WHYENO"&amp;CHAR(34)&amp;",","")</f>
        <v/>
      </c>
      <c r="FM10" s="48" t="str">
        <f>IF(AND(FJ10&lt;&gt;"",FF10&lt;&gt;""),CHAR(34)&amp;"BAWHNO"&amp;CHAR(34)&amp;",","")</f>
        <v>"BAWHNO",</v>
      </c>
      <c r="FN10" s="48" t="str">
        <f>IF(AND(FE10&lt;&gt;"",FF10&lt;&gt;""),CHAR(34)&amp;"BLWHNO"&amp;CHAR(34)&amp;",","")</f>
        <v>"BLWHNO",</v>
      </c>
      <c r="FO10" s="48" t="str">
        <f>IF(AND(FE10&lt;&gt;"",FG10&lt;&gt;""),CHAR(34)&amp;"BLRENO"&amp;CHAR(34)&amp;",","")</f>
        <v>"BLRENO",</v>
      </c>
      <c r="FP10" s="48" t="str">
        <f>IF(AND(FF10&lt;&gt;"",FF10&lt;&gt;""),CHAR(34)&amp;"WHRENO"&amp;CHAR(34)&amp;",","")</f>
        <v>"WHRENO",</v>
      </c>
      <c r="FQ10" s="48" t="str">
        <f>IF(LEN(BF10)=3,CHAR(34)&amp;"001"&amp;BF10&amp;CHAR(34)&amp;",","")</f>
        <v>"001YEL",</v>
      </c>
      <c r="FR10" s="48" t="str">
        <f>IF(LEN(BG10)=3,CHAR(34)&amp;"002"&amp;BG10&amp;CHAR(34)&amp;",","")</f>
        <v>"002YEL",</v>
      </c>
      <c r="FS10" s="48" t="str">
        <f>IF(LEN(BH10)=3,CHAR(34)&amp;"003"&amp;BH10&amp;CHAR(34)&amp;",","")</f>
        <v>"003YEL",</v>
      </c>
      <c r="FT10" s="48" t="str">
        <f>CHAR(34)&amp;"myr"&amp;BD10&amp;CHAR(34)&amp;","</f>
        <v>"myrYEL",</v>
      </c>
      <c r="FU10" s="48" t="str">
        <f>IF(AY10="y",CHAR(34)&amp;"island"&amp;CHAR(34)&amp;",","")</f>
        <v/>
      </c>
      <c r="FV10" s="48" t="str">
        <f>IF(BZ10="y",CHAR(34)&amp;"landlo"&amp;CHAR(34)&amp;",","")</f>
        <v/>
      </c>
      <c r="FW10" s="48" t="str">
        <f>IF(CA10="y",CHAR(34)&amp;"eunion"&amp;CHAR(34)&amp;",","")</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"hasmap",</v>
      </c>
      <c r="GJ10" s="48" t="str">
        <f>IF(CP10="y",CHAR(34)&amp;CP$1&amp;CHAR(34)&amp;",","")</f>
        <v>"NoStar",</v>
      </c>
      <c r="GK10" s="48" t="str">
        <f>IF(GJ10="",CHAR(34)&amp;"HasSta"&amp;CHAR(34)&amp;",","")</f>
        <v/>
      </c>
      <c r="GL10" s="48" t="str">
        <f>IF(CQ10="y",CHAR(34)&amp;CQ$1&amp;CHAR(34)&amp;",","")</f>
        <v/>
      </c>
      <c r="GM10" s="48" t="str">
        <f>IF(CR10="y",CHAR(34)&amp;CR$1&amp;CHAR(34)&amp;",","")</f>
        <v/>
      </c>
      <c r="GN10" s="48" t="str">
        <f>IF(CS10="y",CHAR(34)&amp;CS$1&amp;CHAR(34)&amp;",","")</f>
        <v/>
      </c>
      <c r="GP10" s="48" t="str">
        <f>CHAR(34)&amp;AU10&amp;CHAR(34)</f>
        <v>"Municipality"</v>
      </c>
      <c r="GS10" s="48" t="str">
        <f>SUBSTITUTE("["&amp;_xlfn.CONCAT(CW10:GN10)&amp;"]",",]","]")</f>
        <v>["2Color","lets07","startC","GREYEL","allver","4+Band","Vertic","Center","Geogrh","NO_BLU","NO_WHI","NO_RED","NO_BLA","BAWHNO","BLWHNO","BLRENO","WHRENO","001YEL","002YEL","003YEL","myrYEL","hasmap","NoStar"]</v>
      </c>
      <c r="GT10" s="48" t="str">
        <f>IF(BL10&lt;&gt;"",CHAR(34)&amp;"cl_"&amp;BL10&amp;CHAR(34)&amp;",","")</f>
        <v/>
      </c>
      <c r="GU10" s="48" t="str">
        <f>IF(BM10&lt;&gt;"",CHAR(34)&amp;"cl_"&amp;BM10&amp;CHAR(34)&amp;",","")</f>
        <v/>
      </c>
      <c r="GV10" s="48" t="str">
        <f>IF(BN10&lt;&gt;"",CHAR(34)&amp;"cl_"&amp;BN10&amp;CHAR(34)&amp;",","")</f>
        <v>"cl_GRE",</v>
      </c>
      <c r="GW10" s="48" t="str">
        <f>IF(BO10&lt;&gt;"",CHAR(34)&amp;"cl_"&amp;BO10&amp;CHAR(34)&amp;",","")</f>
        <v/>
      </c>
      <c r="GX10" s="48" t="str">
        <f>IF(BP10&lt;&gt;"",CHAR(34)&amp;"cl_"&amp;BP10&amp;CHAR(34)&amp;",","")</f>
        <v>"cl_YEL",</v>
      </c>
      <c r="GY10" s="48" t="str">
        <f>IF(BQ10&lt;&gt;"",CHAR(34)&amp;"cl_"&amp;BQ10&amp;CHAR(34)&amp;",","")</f>
        <v/>
      </c>
      <c r="GZ10" s="48" t="str">
        <f>IF(BR10&lt;&gt;"",CHAR(34)&amp;"cl_"&amp;BR10&amp;CHAR(34)&amp;",","")</f>
        <v/>
      </c>
      <c r="HA10" s="48" t="str">
        <f>IF(BS10&lt;&gt;"",CHAR(34)&amp;"cl_"&amp;BS10&amp;CHAR(34)&amp;",","")</f>
        <v/>
      </c>
      <c r="HB10" s="48" t="str">
        <f>IF(BT10&lt;&gt;"",CHAR(34)&amp;"cl_"&amp;BT10&amp;CHAR(34)&amp;",","")</f>
        <v/>
      </c>
      <c r="HC10" s="48" t="str">
        <f>SUBSTITUTE("["&amp;_xlfn.CONCAT(GT10:HB10)&amp;"]",",]","]")</f>
        <v>["cl_GRE","cl_YEL"]</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{couname:"[PRC] Culebra",year:"???",region:"rgn_North America",Colors:["cl_GRE","cl_YEL"],Items:["2Color","lets07","startC","GREYEL","allver","4+Band","Vertic","Center","Geogrh","NO_BLU","NO_WHI","NO_RED","NO_BLA","BAWHNO","BLWHNO","BLRENO","WHRENO","001YEL","002YEL","003YEL","myrYEL","hasmap","NoStar"],Flag:"https://upload.wikimedia.org/wikipedia/commons/thumb/9/95/Flag_of_Culebra_%28Puerto_Rico%29.svg/320px-Flag_of_Culebra_%28Puerto_Rico%29.svg.png",HDFlag:"https://upload.wikimedia.org/wikipedia/commons/thumb/9/95/Flag_of_Culebra_%28Puerto_Rico%29.svg/2560px-Flag_of_Culebra_%28Puerto_Rico%29.svg.png",type:"Municipality", describe: "\nYellow stands for the Flags of the Culebra Delegation and of the Committee for the Rescue of Culebra. Green constitutes a reference to Puerto Rico's Shield to imply that Culebra is a Puerto Rican land. There's also the map of Culebra in green in the center.", isnew:".", links: "https://www.crwflags.com/fotw/flags/pr-cu.html"},</v>
      </c>
      <c r="HG10" s="73" t="str">
        <f>"{couname:"&amp;CT10&amp;(IF(HK10&lt;&gt;"",",subtype:"&amp;CHAR(34)&amp;HK10&amp;CHAR(34),""))&amp;",year:"&amp;HJ10&amp;",region:"&amp;CU10&amp;",Colors:"&amp;HC10&amp;",Items:"&amp;GS10&amp;",Flag:"&amp;CV10&amp;",HDFlag:"&amp;CHAR(34)&amp;E10&amp;CHAR(34)&amp;",type:"&amp;GP10&amp;", describe: "&amp;HI10&amp;", links: "&amp;HL10&amp;"},"</f>
        <v>{couname:"[PRC] Culebra",year:"???",region:"rgn_North America",Colors:["cl_GRE","cl_YEL"],Items:["2Color","lets07","startC","GREYEL","allver","4+Band","Vertic","Center","Geogrh","NO_BLU","NO_WHI","NO_RED","NO_BLA","BAWHNO","BLWHNO","BLRENO","WHRENO","001YEL","002YEL","003YEL","myrYEL","hasmap","NoStar"],Flag:"https://upload.wikimedia.org/wikipedia/commons/thumb/9/95/Flag_of_Culebra_%28Puerto_Rico%29.svg/320px-Flag_of_Culebra_%28Puerto_Rico%29.svg.png",HDFlag:"https://upload.wikimedia.org/wikipedia/commons/thumb/9/95/Flag_of_Culebra_%28Puerto_Rico%29.svg/2560px-Flag_of_Culebra_%28Puerto_Rico%29.svg.png",type:"Municipality", describe: "\nYellow stands for the Flags of the Culebra Delegation and of the Committee for the Rescue of Culebra. Green constitutes a reference to Puerto Rico's Shield to imply that Culebra is a Puerto Rican land. There's also the map of Culebra in green in the center.", links: "https://www.crwflags.com/fotw/flags/pr-cu.html"},</v>
      </c>
      <c r="HH10" s="48" t="str">
        <f>IF(P10&lt;&gt;"",CHAR(34)&amp;"\n"&amp;P10&amp;CHAR(34),CHAR(34)&amp;CHAR(34))</f>
        <v>"\nYellow stands for the Flags of the Culebra Delegation and of the Committee for the Rescue of Culebra. Green constitutes a reference to Puerto Rico's Shield to imply that Culebra is a Puerto Rican land. There's also the map of Culebra in green in the center."</v>
      </c>
      <c r="HI10" s="48" t="str">
        <f>IF(J10=0,CHAR(34)&amp;CHAR(34),HH10)</f>
        <v>"\nYellow stands for the Flags of the Culebra Delegation and of the Committee for the Rescue of Culebra. Green constitutes a reference to Puerto Rico's Shield to imply that Culebra is a Puerto Rican land. There's also the map of Culebra in green in the center."</v>
      </c>
      <c r="HJ10" s="48" t="str">
        <f>CHAR(34)&amp;O10&amp;CHAR(34)</f>
        <v>"???"</v>
      </c>
      <c r="HL10" s="48" t="str">
        <f>CHAR(34)&amp;I10&amp;CHAR(34)</f>
        <v>"https://www.crwflags.com/fotw/flags/pr-cu.html"</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{"couname":"[PRC] Culebra","year":"???","region":"rgn_North America","Colors":["cl_GRE","cl_YEL"],"Items":["2Color","lets07","startC","GREYEL","allver","4+Band","Vertic","Center","Geogrh","NO_BLU","NO_WHI","NO_RED","NO_BLA","BAWHNO","BLWHNO","BLRENO","WHRENO","001YEL","002YEL","003YEL","myrYEL","hasmap","NoStar"],"Flag":"https://upload.wikimedia.org/wikipedia/commons/thumb/9/95/Flag_of_Culebra_%28Puerto_Rico%29.svg/320px-Flag_of_Culebra_%28Puerto_Rico%29.svg.png","HDFlag":"https://upload.wikimedia.org/wikipedia/commons/thumb/9/95/Flag_of_Culebra_%28Puerto_Rico%29.svg/2560px-Flag_of_Culebra_%28Puerto_Rico%29.svg.png","type":"Municipality", "describe": "\nYellow stands for the Flags of the Culebra Delegation and of the Committee for the Rescue of Culebra. Green constitutes a reference to Puerto Rico's Shield to imply that Culebra is a Puerto Rican land. There's also the map of Culebra in green in the center.", "isnew": ".", "links": "https://www.crwflags.com/fotw/flags/pr-cu.html"},</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{"couname":"[PRC] Culebra","year":"???","region":"rgn_North America","Colors":["cl_GRE","cl_YEL"],"Items":["2Color","lets07","startC","GREYEL","allver","4+Band","Vertic","Center","Geogrh","NO_BLU","NO_WHI","NO_RED","NO_BLA","BAWHNO","BLWHNO","BLRENO","WHRENO","001YEL","002YEL","003YEL","myrYEL","hasmap","NoStar"],"Flag":"https://upload.wikimedia.org/wikipedia/commons/thumb/9/95/Flag_of_Culebra_%28Puerto_Rico%29.svg/320px-Flag_of_Culebra_%28Puerto_Rico%29.svg.png","HDFlag":"https://upload.wikimedia.org/wikipedia/commons/thumb/9/95/Flag_of_Culebra_%28Puerto_Rico%29.svg/2560px-Flag_of_Culebra_%28Puerto_Rico%29.svg.png","type":"Municipality", "describe": "\nYellow stands for the Flags of the Culebra Delegation and of the Committee for the Rescue of Culebra. Green constitutes a reference to Puerto Rico's Shield to imply that Culebra is a Puerto Rican land. There's also the map of Culebra in green in the center.", "isnew": ".", "links": "https://www.crwflags.com/fotw/flags/pr-cu.html"},</v>
      </c>
      <c r="HO10" s="75">
        <v>45618</v>
      </c>
      <c r="HP10" s="48" t="str" cm="1">
        <f t="array" ref="HP10">IF(_xlfn.TEXTJOIN(", ", TRUE, IF(ISNUMBER(SEARCH("BLA", BL10:BT10)), COLUMN(BL10:BT10) - COLUMN(BL10) + 1, ""))&lt;&gt;"","BLA","")</f>
        <v/>
      </c>
      <c r="HQ10" s="48" t="str" cm="1">
        <f t="array" ref="HQ10">IF(_xlfn.TEXTJOIN(", ", TRUE, IF(ISNUMBER(SEARCH("BLU", BL10:BT10)), COLUMN(BL10:BT10) - COLUMN(BL10) + 1, ""))&lt;&gt;"","BLU","")</f>
        <v/>
      </c>
      <c r="HR10" s="48" t="str" cm="1">
        <f t="array" ref="HR10">IF(_xlfn.TEXTJOIN(", ", TRUE, IF(ISNUMBER(SEARCH("GRE", BL10:BT10)), COLUMN(BL10:BT10) - COLUMN(BL10) + 1, ""))&lt;&gt;"","GRE","")</f>
        <v>GRE</v>
      </c>
      <c r="HS10" s="48" t="str" cm="1">
        <f t="array" ref="HS10">IF(_xlfn.TEXTJOIN(", ", TRUE, IF(ISNUMBER(SEARCH("RED", BL10:BT10)), COLUMN(BL10:BT10) - COLUMN(BL10) + 1, ""))&lt;&gt;"","RED","")</f>
        <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
      </c>
      <c r="HY10" s="76"/>
      <c r="HZ10" s="76"/>
      <c r="IA10" s="6"/>
      <c r="IB10" s="6"/>
      <c r="IC10" s="77"/>
      <c r="ID10" s="77"/>
      <c r="IE10" s="77"/>
      <c r="IF10" s="77"/>
      <c r="IG10" s="77"/>
      <c r="IH10" s="77"/>
      <c r="II10" s="77"/>
      <c r="IJ10" s="77"/>
      <c r="IK10" s="77"/>
      <c r="IM10" s="45">
        <f>COUNTIF(IC10:IK10,"&gt;0")-CG10</f>
        <v>-2</v>
      </c>
      <c r="IN10" s="78" t="str">
        <f>"http://mkweb.bcgsc.ca/color-summarizer/?url="&amp;D10&amp;"&amp;precision=low&amp;num_clusters="&amp;CG10&amp;"&amp;text=1"</f>
        <v>http://mkweb.bcgsc.ca/color-summarizer/?url=https://upload.wikimedia.org/wikipedia/commons/thumb/9/95/Flag_of_Culebra_%28Puerto_Rico%29.svg/320px-Flag_of_Culebra_%28Puerto_Rico%29.svg.png&amp;precision=low&amp;num_clusters=2&amp;text=1</v>
      </c>
      <c r="IO10" s="48" t="str">
        <f>IF(HP10&lt;&gt;"",CHAR(34)&amp;"black"&amp;CHAR(34),"")</f>
        <v/>
      </c>
      <c r="IP10" s="48" t="str">
        <f>IF(HQ10&lt;&gt;"",CHAR(34)&amp;"blue"&amp;CHAR(34),"")</f>
        <v/>
      </c>
      <c r="IQ10" s="48" t="str">
        <f>IF(HR10&lt;&gt;"",CHAR(34)&amp;"green"&amp;CHAR(34),"")</f>
        <v>"green"</v>
      </c>
      <c r="IR10" s="48" t="str">
        <f>IF(HS10&lt;&gt;"",CHAR(34)&amp;"red"&amp;CHAR(34),"")</f>
        <v/>
      </c>
      <c r="IS10" s="48" t="str">
        <f>IF(HT10&lt;&gt;"",CHAR(34)&amp;"yellow"&amp;CHAR(34),"")</f>
        <v>"yellow"</v>
      </c>
      <c r="IT10" s="48" t="str">
        <f>IF(HU10&lt;&gt;"",CHAR(34)&amp;"orange"&amp;CHAR(34),"")</f>
        <v/>
      </c>
      <c r="IU10" s="48" t="str">
        <f>IF(HV10&lt;&gt;"",CHAR(34)&amp;"brown"&amp;CHAR(34),"")</f>
        <v/>
      </c>
      <c r="IV10" s="48" t="str">
        <f>IF(HW10&lt;&gt;"",CHAR(34)&amp;"purple"&amp;CHAR(34),"")</f>
        <v/>
      </c>
      <c r="IW10" s="48" t="str">
        <f>IF(HX10&lt;&gt;"",CHAR(34)&amp;"white"&amp;CHAR(34),"")</f>
        <v/>
      </c>
      <c r="IX10" s="48" t="str">
        <f>"{"&amp;CHAR(34)&amp;"url"&amp;CHAR(34)&amp;":"&amp;CHAR(34)&amp;IN10&amp;CHAR(34)&amp;","&amp;CHAR(34)&amp;"name"&amp;CHAR(34)&amp;":"&amp;CHAR(34)&amp;A10&amp;CHAR(34)&amp;"},"</f>
        <v>{"url":"http://mkweb.bcgsc.ca/color-summarizer/?url=https://upload.wikimedia.org/wikipedia/commons/thumb/9/95/Flag_of_Culebra_%28Puerto_Rico%29.svg/320px-Flag_of_Culebra_%28Puerto_Rico%29.svg.png&amp;precision=low&amp;num_clusters=2&amp;text=1","name":"[PRC] Culebra"},</v>
      </c>
      <c r="IY10" s="48">
        <v>1081</v>
      </c>
    </row>
    <row r="11" spans="1:259" s="48" customFormat="1" ht="38.4" customHeight="1" thickBot="1" x14ac:dyDescent="0.35">
      <c r="A11" s="79" t="s">
        <v>1461</v>
      </c>
      <c r="B11" s="40" t="e" vm="117">
        <v>#VALUE!</v>
      </c>
      <c r="C11" s="41">
        <v>2</v>
      </c>
      <c r="D11" s="42" t="s">
        <v>1462</v>
      </c>
      <c r="E11" s="43" t="s">
        <v>1463</v>
      </c>
      <c r="F11" s="44" t="s">
        <v>163</v>
      </c>
      <c r="G11" s="45">
        <f>COUNTIF($A$1:$A$8364,A11)</f>
        <v>1</v>
      </c>
      <c r="H11" s="46"/>
      <c r="I11" s="47" t="s">
        <v>1464</v>
      </c>
      <c r="J11" s="48" t="str">
        <f>""</f>
        <v/>
      </c>
      <c r="K11" s="49"/>
      <c r="L11" s="50"/>
      <c r="M11" s="50"/>
      <c r="N11" s="51" t="s">
        <v>231</v>
      </c>
      <c r="O11" s="52">
        <v>1975</v>
      </c>
      <c r="P11" s="53" t="s">
        <v>1465</v>
      </c>
      <c r="Q11" s="54">
        <v>1</v>
      </c>
      <c r="R11" s="55" t="s">
        <v>231</v>
      </c>
      <c r="S11" s="56">
        <v>7</v>
      </c>
      <c r="T11" s="57" t="s">
        <v>165</v>
      </c>
      <c r="U11" s="58" t="s">
        <v>164</v>
      </c>
      <c r="V11" s="58" t="s">
        <v>165</v>
      </c>
      <c r="W11" s="58" t="s">
        <v>164</v>
      </c>
      <c r="X11" s="58" t="s">
        <v>164</v>
      </c>
      <c r="Y11" s="58" t="s">
        <v>164</v>
      </c>
      <c r="Z11" s="58" t="s">
        <v>164</v>
      </c>
      <c r="AA11" s="58" t="s">
        <v>164</v>
      </c>
      <c r="AB11" s="58" t="s">
        <v>164</v>
      </c>
      <c r="AC11" s="58" t="s">
        <v>164</v>
      </c>
      <c r="AD11" s="58" t="s">
        <v>164</v>
      </c>
      <c r="AE11" s="58" t="s">
        <v>164</v>
      </c>
      <c r="AF11" s="59" t="s">
        <v>164</v>
      </c>
      <c r="AG11" s="59" t="s">
        <v>164</v>
      </c>
      <c r="AH11" s="59" t="s">
        <v>165</v>
      </c>
      <c r="AI11" s="59" t="s">
        <v>164</v>
      </c>
      <c r="AJ11" s="59" t="s">
        <v>164</v>
      </c>
      <c r="AK11" s="59" t="s">
        <v>164</v>
      </c>
      <c r="AL11" s="59" t="s">
        <v>164</v>
      </c>
      <c r="AM11" s="59" t="s">
        <v>165</v>
      </c>
      <c r="AN11" s="59" t="s">
        <v>164</v>
      </c>
      <c r="AO11" s="59" t="s">
        <v>165</v>
      </c>
      <c r="AP11" s="59" t="s">
        <v>164</v>
      </c>
      <c r="AQ11" s="59" t="s">
        <v>164</v>
      </c>
      <c r="AR11" s="59" t="s">
        <v>164</v>
      </c>
      <c r="AS11" s="59" t="s">
        <v>164</v>
      </c>
      <c r="AT11" s="60">
        <v>0</v>
      </c>
      <c r="AU11" s="59" t="s">
        <v>200</v>
      </c>
      <c r="AV11" s="59" t="str">
        <f>IF(LEFT(A11,1)="[",LEFT(A11,5)&amp;AU11&amp;A11,"")</f>
        <v>[PRC]Municipality[PRC] Vieques</v>
      </c>
      <c r="AW11" s="59" t="str">
        <f>C11&amp;H11&amp;A11</f>
        <v>2[PRC] Vieques</v>
      </c>
      <c r="AX11" s="61"/>
      <c r="AY11" s="61"/>
      <c r="AZ11" s="62" t="s">
        <v>167</v>
      </c>
      <c r="BA11" s="62" t="s">
        <v>167</v>
      </c>
      <c r="BB11" s="62"/>
      <c r="BC11" s="63"/>
      <c r="BD11" s="64" t="s">
        <v>168</v>
      </c>
      <c r="BE11" s="47"/>
      <c r="BF11" s="64" t="s">
        <v>159</v>
      </c>
      <c r="BG11" s="64" t="s">
        <v>152</v>
      </c>
      <c r="BH11" s="64" t="s">
        <v>159</v>
      </c>
      <c r="BI11" s="64"/>
      <c r="BJ11" s="64"/>
      <c r="BK11" s="47"/>
      <c r="BL11" s="64" t="s">
        <v>151</v>
      </c>
      <c r="BM11" s="64" t="s">
        <v>152</v>
      </c>
      <c r="BN11" s="64" t="s">
        <v>167</v>
      </c>
      <c r="BO11" s="64" t="s">
        <v>154</v>
      </c>
      <c r="BP11" s="64" t="s">
        <v>167</v>
      </c>
      <c r="BQ11" s="64" t="s">
        <v>167</v>
      </c>
      <c r="BR11" s="64" t="s">
        <v>157</v>
      </c>
      <c r="BS11" s="64" t="s">
        <v>167</v>
      </c>
      <c r="BT11" s="64" t="s">
        <v>159</v>
      </c>
      <c r="BU11" s="65"/>
      <c r="BV11" s="66"/>
      <c r="BW11" s="66">
        <v>0</v>
      </c>
      <c r="BX11" s="47"/>
      <c r="BY11" s="48" t="s">
        <v>164</v>
      </c>
      <c r="CB11" s="6"/>
      <c r="CC11" s="6"/>
      <c r="CD11" s="67">
        <v>0</v>
      </c>
      <c r="CE11" s="67">
        <v>0</v>
      </c>
      <c r="CF11" s="67" t="e">
        <v>#REF!</v>
      </c>
      <c r="CG11" s="68" cm="1">
        <f t="array" ref="CG11">SUMPRODUCT(--(LEN(TRIM(BL11:BT11))&gt;0))</f>
        <v>5</v>
      </c>
      <c r="CH11" s="59" t="str">
        <f>IF(CG11=2,"y","n")</f>
        <v>n</v>
      </c>
      <c r="CI11" s="59" t="str">
        <f>IF(CG11=3,"y","n")</f>
        <v>n</v>
      </c>
      <c r="CJ11" s="59" t="str">
        <f>IF(CG11=4,"y","n")</f>
        <v>n</v>
      </c>
      <c r="CK11" s="59" t="str">
        <f>IF(CG11&gt;4,"y","n")</f>
        <v>y</v>
      </c>
      <c r="CL11" s="59" t="str">
        <f>IF(S11=0,"y","n")</f>
        <v>n</v>
      </c>
      <c r="CM11" s="59" t="str">
        <f>IF(S11=2,"y","n")</f>
        <v>n</v>
      </c>
      <c r="CN11" s="59" t="str">
        <f>IF(S11=3,"y","n")</f>
        <v>n</v>
      </c>
      <c r="CO11" s="59" t="str">
        <f>IF(S11&gt;=4,"y","n")</f>
        <v>y</v>
      </c>
      <c r="CP11" s="59" t="str">
        <f>IF(AT11=0,"y","n")</f>
        <v>y</v>
      </c>
      <c r="CQ11" s="59" t="str">
        <f>IF(AT11=1,"y","n")</f>
        <v>n</v>
      </c>
      <c r="CR11" s="59" t="str">
        <f>IF(AT11=2,"y","n")</f>
        <v>n</v>
      </c>
      <c r="CS11" s="59" t="str">
        <f>IF(AT11&gt;=3,"y","n")</f>
        <v>n</v>
      </c>
      <c r="CT11" s="69" t="str">
        <f>CHAR(34)&amp;A11&amp;CHAR(34)</f>
        <v>"[PRC] Vieques"</v>
      </c>
      <c r="CU11" s="70" t="str">
        <f>CHAR(34)&amp;"rgn_"&amp;R11&amp;CHAR(34)</f>
        <v>"rgn_North America"</v>
      </c>
      <c r="CV11" s="48" t="str">
        <f>CHAR(34)&amp;D11&amp;CHAR(34)</f>
        <v>"https://upload.wikimedia.org/wikipedia/commons/thumb/2/25/Vieques_Flag.svg/300px-Vieques_Flag.svg.png"</v>
      </c>
      <c r="CW11" s="48" t="str">
        <f>IF(CH11="y",CHAR(34)&amp;CH$1&amp;CHAR(34)&amp;",","")</f>
        <v/>
      </c>
      <c r="CX11" s="48" t="str">
        <f>IF(CI11="y",CHAR(34)&amp;CI$1&amp;CHAR(34)&amp;",","")</f>
        <v/>
      </c>
      <c r="CY11" s="48" t="str">
        <f>IF(CJ11="y",CHAR(34)&amp;CJ$1&amp;CHAR(34)&amp;",","")</f>
        <v/>
      </c>
      <c r="CZ11" s="48" t="str">
        <f>IF(CK11="y",CHAR(34)&amp;CK$1&amp;CHAR(34)&amp;",","")</f>
        <v>"5+Colo",</v>
      </c>
      <c r="DA11" s="48" t="str">
        <f>IF(Q11&gt;1,CHAR(34)&amp;"words2"&amp;CHAR(34)&amp;",","")</f>
        <v/>
      </c>
      <c r="DB11" s="48" t="str">
        <f>IF(Q11&gt;2,CHAR(34)&amp;"words3"&amp;CHAR(34)&amp;",","")</f>
        <v/>
      </c>
      <c r="DD11" s="48"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"lets07",</v>
      </c>
      <c r="DE11" s="48" t="str">
        <f>CHAR(34)&amp;"start"&amp;IFERROR(LEFT(SUBSTITUTE(A11,"["&amp;MID(A11,FIND("[",A11)+1,FIND("]",A11)-FIND("[",A11)-1)&amp;"] ",""),1),LEFT(A11,1))&amp;CHAR(34)&amp;","</f>
        <v>"startV",</v>
      </c>
      <c r="DF11" s="48" t="str">
        <f>IFERROR(IF(SEARCH("tan",A11)&gt;0,CHAR(34)&amp;"withtn"&amp;CHAR(34)&amp;",",""),"")</f>
        <v/>
      </c>
      <c r="DG11" s="48" t="str">
        <f>IFERROR(IF(SEARCH("q",A11)&gt;0,CHAR(34)&amp;"with_q"&amp;CHAR(34)&amp;",",""),"")</f>
        <v>"with_q",</v>
      </c>
      <c r="DH11" s="48" t="str">
        <f>IFERROR(IF(SEARCH("v",A11)&gt;0,CHAR(34)&amp;"with_v"&amp;CHAR(34)&amp;",",""),"")</f>
        <v>"with_v",</v>
      </c>
      <c r="DI11" s="48" t="str">
        <f>IFERROR(IF(SEARCH("w",A11)&gt;0,CHAR(34)&amp;"with_w"&amp;CHAR(34)&amp;",",""),"")</f>
        <v/>
      </c>
      <c r="DJ11" s="48" t="str">
        <f>IFERROR(IF(SEARCH("y",A11)&gt;0,CHAR(34)&amp;"with_y"&amp;CHAR(34)&amp;",",""),"")</f>
        <v/>
      </c>
      <c r="DK11" s="48" t="str">
        <f>IFERROR(IF(SEARCH("z",A11)&gt;0,CHAR(34)&amp;"with_z"&amp;CHAR(34)&amp;",",""),"")</f>
        <v/>
      </c>
      <c r="DL11" s="48" t="str">
        <f>IF(CG11=2, CHAR(34) &amp; _xlfn.TEXTJOIN("", TRUE, _xlfn._xlws.SORT(HP11:HX11)) &amp; CHAR(34) &amp; ",", "")</f>
        <v/>
      </c>
      <c r="DM11" s="48" t="str" cm="1">
        <f t="array" ref="DM11">IF(CG11=3,CHAR(34) &amp; _xlfn.TEXTJOIN("", TRUE, RIGHT(HP11:HX11, 2)) &amp; CHAR(34) &amp; ",", "")</f>
        <v/>
      </c>
      <c r="DN11" s="48" t="str">
        <f>IF(AND(ISNUMBER(SEARCH("18", O11)), ISERROR(SEARCH("1918", O11)), ISERROR(SEARCH("2018", O11))), CHAR(34) &amp; "year18" &amp; CHAR(34) &amp; ",", "")</f>
        <v/>
      </c>
      <c r="DO11" s="48" t="str">
        <f>IF(AND(ISNUMBER(SEARCH("19", O11)), ISERROR(SEARCH("1819", O11)),  ISERROR(SEARCH("1219", O11)),ISERROR(SEARCH("1119", O11)),ISERROR(SEARCH("1190", O11)),ISERROR(SEARCH("2019", O11))), CHAR(34) &amp; "year19" &amp; CHAR(34) &amp; ",", "")</f>
        <v>"year19",</v>
      </c>
      <c r="DP11" s="6" t="str">
        <f>IF(AND(ISNUMBER(SEARCH("20", O11)), ISERROR(SEARCH("1920", O11))), CHAR(34)&amp;"year00"&amp;CHAR(34)&amp;",", "")</f>
        <v/>
      </c>
      <c r="DQ11" s="6" t="str">
        <f>IF(CC11="y",CHAR(34)&amp;"soviet"&amp;CHAR(34)&amp;",","")</f>
        <v/>
      </c>
      <c r="DR11" s="6" t="str">
        <f>IF(BY11="y",CHAR(34)&amp;"dgband"&amp;CHAR(34)&amp;",","")</f>
        <v/>
      </c>
      <c r="DS11" s="6" t="str">
        <f>IF(W11="y",IF(AND(V11="n",BY11&lt;&gt;"y"),CHAR(34)&amp;"allver"&amp;CHAR(34)&amp;",",""),"")</f>
        <v/>
      </c>
      <c r="DT11" s="6" t="str">
        <f>IF(V11="y",IF(AND(W11="n",BY11&lt;&gt;"y"),CHAR(34)&amp;"allhor"&amp;CHAR(34)&amp;",",""),"")</f>
        <v>"allhor",</v>
      </c>
      <c r="DU11" s="6" t="str">
        <f>IF(BY11="y",IF(AND(W11="n",V11="n"),CHAR(34)&amp;"alldia"&amp;CHAR(34)&amp;",",""),"")</f>
        <v/>
      </c>
      <c r="DW11" s="48" t="str">
        <f>IF(CL11="y",CHAR(34)&amp;CL$1&amp;CHAR(34)&amp;",","")</f>
        <v/>
      </c>
      <c r="DX11" s="48" t="str">
        <f>IF(CM11="y",CHAR(34)&amp;CM$1&amp;CHAR(34)&amp;",","")</f>
        <v/>
      </c>
      <c r="DY11" s="48" t="str">
        <f>IF(CN11="y",CHAR(34)&amp;CN$1&amp;CHAR(34)&amp;",","")</f>
        <v/>
      </c>
      <c r="DZ11" s="48" t="str">
        <f>IF(CO11="y",CHAR(34)&amp;CO$1&amp;CHAR(34)&amp;",","")</f>
        <v>"4+Band",</v>
      </c>
      <c r="EA11" s="48" t="str">
        <f>IF(T11="y",CHAR(34)&amp;T$1&amp;CHAR(34)&amp;",","")</f>
        <v>"Diagon",</v>
      </c>
      <c r="EB11" s="48" t="str">
        <f>IF(U11="y",CHAR(34)&amp;U$1&amp;CHAR(34)&amp;",","")</f>
        <v/>
      </c>
      <c r="EC11" s="48" t="str">
        <f>IF(V11="y",CHAR(34)&amp;V$1&amp;CHAR(34)&amp;",","")</f>
        <v>"Horizo",</v>
      </c>
      <c r="ED11" s="48" t="str">
        <f>IF(W11="y",CHAR(34)&amp;W$1&amp;CHAR(34)&amp;",","")</f>
        <v/>
      </c>
      <c r="EE11" s="48" t="str">
        <f>IF(X11="y",CHAR(34)&amp;X$1&amp;CHAR(34)&amp;",","")</f>
        <v/>
      </c>
      <c r="EF11" s="48" t="str">
        <f>IF(AND(Y11&lt;&gt;"n",Y11&lt;&gt;""),CHAR(34)&amp;Y$1&amp;CHAR(34)&amp;",","")</f>
        <v/>
      </c>
      <c r="EG11" s="48" t="str">
        <f>IF(Z11="y",CHAR(34)&amp;Z$1&amp;CHAR(34)&amp;",","")</f>
        <v/>
      </c>
      <c r="EH11" s="48" t="str">
        <f>IF(AA11="y",CHAR(34)&amp;AA$1&amp;CHAR(34)&amp;",","")</f>
        <v/>
      </c>
      <c r="EI11" s="48" t="str">
        <f>IF(AB11="y",CHAR(34)&amp;AB$1&amp;CHAR(34)&amp;",","")</f>
        <v/>
      </c>
      <c r="EJ11" s="48" t="str">
        <f>IF(AC11="y",CHAR(34)&amp;AC$1&amp;CHAR(34)&amp;",","")</f>
        <v/>
      </c>
      <c r="EK11" s="48" t="str">
        <f>IF(AD11="y",CHAR(34)&amp;AD$1&amp;CHAR(34)&amp;",","")</f>
        <v/>
      </c>
      <c r="EL11" s="48" t="str">
        <f>IF(AE11="y",CHAR(34)&amp;AE$1&amp;CHAR(34)&amp;",","")</f>
        <v/>
      </c>
      <c r="EM11" s="48" t="str">
        <f>IF(AF11="y",CHAR(34)&amp;AF$1&amp;CHAR(34)&amp;",","")</f>
        <v/>
      </c>
      <c r="EN11" s="48" t="str">
        <f>IF(AG11="y",CHAR(34)&amp;AG$1&amp;CHAR(34)&amp;",","")</f>
        <v/>
      </c>
      <c r="EO11" s="48" t="str">
        <f>IF(AH11="y",CHAR(34)&amp;AH$1&amp;CHAR(34)&amp;",","")</f>
        <v>"Center",</v>
      </c>
      <c r="EP11" s="48" t="str">
        <f>IF(AI11="y",CHAR(34)&amp;AI$1&amp;CHAR(34)&amp;",","")</f>
        <v/>
      </c>
      <c r="EQ11" s="48" t="str">
        <f>IF(AJ11="y",CHAR(34)&amp;AJ$1&amp;CHAR(34)&amp;",","")</f>
        <v/>
      </c>
      <c r="ER11" s="48" t="str">
        <f>IF(AK11="y",CHAR(34)&amp;AK$1&amp;CHAR(34)&amp;",","")</f>
        <v/>
      </c>
      <c r="ES11" s="48" t="str">
        <f>IF(AL11="y",CHAR(34)&amp;AL$1&amp;CHAR(34)&amp;",","")</f>
        <v/>
      </c>
      <c r="ET11" s="48" t="str">
        <f>IF(AM11="y",CHAR(34)&amp;AM$1&amp;CHAR(34)&amp;",","")</f>
        <v>"Geogrh",</v>
      </c>
      <c r="EU11" s="48" t="str">
        <f>IF(AN11="y",CHAR(34)&amp;AN$1&amp;CHAR(34)&amp;",","")</f>
        <v/>
      </c>
      <c r="EV11" s="48" t="str">
        <f>IF(AO11="y",CHAR(34)&amp;AO$1&amp;CHAR(34)&amp;",","")</f>
        <v>"Builds",</v>
      </c>
      <c r="EW11" s="48" t="str">
        <f>IF(AP11="y",CHAR(34)&amp;AP$1&amp;CHAR(34)&amp;",","")</f>
        <v/>
      </c>
      <c r="EX11" s="48" t="str">
        <f>IF(AQ11="y",CHAR(34)&amp;AQ$1&amp;CHAR(34)&amp;",","")</f>
        <v/>
      </c>
      <c r="EY11" s="48" t="str">
        <f>IF(AR11="y",CHAR(34)&amp;AR$1&amp;CHAR(34)&amp;",","")</f>
        <v/>
      </c>
      <c r="EZ11" s="48" t="str">
        <f>IF(AS11="y",CHAR(34)&amp;AS$1&amp;CHAR(34)&amp;",","")</f>
        <v/>
      </c>
      <c r="FA11" s="48" t="str">
        <f>IF(AT11&gt;0,CHAR(34)&amp;"sta"&amp;AZ11&amp;CHAR(34)&amp;",","")</f>
        <v/>
      </c>
      <c r="FB11" s="48" t="str">
        <f>IF(AND(AT11&gt;0,BA11&lt;&gt;""),CHAR(34)&amp;"sta"&amp;BA11&amp;CHAR(34)&amp;",","")</f>
        <v/>
      </c>
      <c r="FD11" s="48" t="str">
        <f>IF(BV11="n",CHAR(34)&amp;"tcWHYE"&amp;CHAR(34)&amp;",",IF(BV11="y",CHAR(34)&amp;FD$1&amp;CHAR(34)&amp;",",""))</f>
        <v/>
      </c>
      <c r="FE11" s="48" t="str">
        <f>IF(COUNTIF(BL11:BT11,"BLU")=0,CHAR(34)&amp;"NO_BLU"&amp;CHAR(34)&amp;",", "")</f>
        <v/>
      </c>
      <c r="FF11" s="48" t="str">
        <f>IF(COUNTIF(BL11:BT11,"WHI")=0,CHAR(34)&amp;"NO_WHI"&amp;CHAR(34)&amp;",", "")</f>
        <v/>
      </c>
      <c r="FG11" s="48" t="str">
        <f>IF(COUNTIF(BL11:BT11,"RED")=0,CHAR(34)&amp;"NO_RED"&amp;CHAR(34)&amp;",", "")</f>
        <v/>
      </c>
      <c r="FH11" s="48" t="str">
        <f>IF(COUNTIF(BL11:BS11,"GRE")=0,CHAR(34)&amp;"NO_GRE"&amp;CHAR(34)&amp;",", "")</f>
        <v>"NO_GRE",</v>
      </c>
      <c r="FI11" s="48" t="str">
        <f>IF(COUNTIF(BL11:BT11,"YEL")=0,CHAR(34)&amp;"NO_YEL"&amp;CHAR(34)&amp;",", "")</f>
        <v>"NO_YEL",</v>
      </c>
      <c r="FJ11" s="48" t="str">
        <f>IF(COUNTIF(BL11:BT11,"BLA")=0,CHAR(34)&amp;"NO_BLA"&amp;CHAR(34)&amp;",", "")</f>
        <v/>
      </c>
      <c r="FK11" s="48" t="str">
        <f>IF(AND(FH11&lt;&gt;"",FF11&lt;&gt;""),CHAR(34)&amp;"WHGRNO"&amp;CHAR(34)&amp;",","")</f>
        <v/>
      </c>
      <c r="FL11" s="48" t="str">
        <f>IF(AND(FI11&lt;&gt;"",FF11&lt;&gt;""),CHAR(34)&amp;"WHYENO"&amp;CHAR(34)&amp;",","")</f>
        <v/>
      </c>
      <c r="FM11" s="48" t="str">
        <f>IF(AND(FJ11&lt;&gt;"",FF11&lt;&gt;""),CHAR(34)&amp;"BAWHNO"&amp;CHAR(34)&amp;",","")</f>
        <v/>
      </c>
      <c r="FN11" s="48" t="str">
        <f>IF(AND(FE11&lt;&gt;"",FF11&lt;&gt;""),CHAR(34)&amp;"BLWHNO"&amp;CHAR(34)&amp;",","")</f>
        <v/>
      </c>
      <c r="FO11" s="48" t="str">
        <f>IF(AND(FE11&lt;&gt;"",FG11&lt;&gt;""),CHAR(34)&amp;"BLRENO"&amp;CHAR(34)&amp;",","")</f>
        <v/>
      </c>
      <c r="FP11" s="48" t="str">
        <f>IF(AND(FF11&lt;&gt;"",FF11&lt;&gt;""),CHAR(34)&amp;"WHRENO"&amp;CHAR(34)&amp;",","")</f>
        <v/>
      </c>
      <c r="FQ11" s="48" t="str">
        <f>IF(LEN(BF11)=3,CHAR(34)&amp;"001"&amp;BF11&amp;CHAR(34)&amp;",","")</f>
        <v>"001WHI",</v>
      </c>
      <c r="FR11" s="48" t="str">
        <f>IF(LEN(BG11)=3,CHAR(34)&amp;"002"&amp;BG11&amp;CHAR(34)&amp;",","")</f>
        <v>"002BLU",</v>
      </c>
      <c r="FS11" s="48" t="str">
        <f>IF(LEN(BH11)=3,CHAR(34)&amp;"003"&amp;BH11&amp;CHAR(34)&amp;",","")</f>
        <v>"003WHI",</v>
      </c>
      <c r="FT11" s="48" t="str">
        <f>CHAR(34)&amp;"myr"&amp;BD11&amp;CHAR(34)&amp;","</f>
        <v>"myrEQ",</v>
      </c>
      <c r="FU11" s="48" t="str">
        <f>IF(AY11="y",CHAR(34)&amp;"island"&amp;CHAR(34)&amp;",","")</f>
        <v/>
      </c>
      <c r="FV11" s="48" t="str">
        <f>IF(BZ11="y",CHAR(34)&amp;"landlo"&amp;CHAR(34)&amp;",","")</f>
        <v/>
      </c>
      <c r="FW11" s="48" t="str">
        <f>IF(CA11="y",CHAR(34)&amp;"eunion"&amp;CHAR(34)&amp;",","")</f>
        <v/>
      </c>
      <c r="FY11" s="48" t="str">
        <f>IFERROR(IF(SEARCH("Arabic",CB11)&gt;0,CHAR(34)&amp;"arabic"&amp;CHAR(34)&amp;",",""),"")</f>
        <v/>
      </c>
      <c r="FZ11" s="48" t="str">
        <f>IFERROR(IF(SEARCH("English",CB11)&gt;0,CHAR(34)&amp;"englis"&amp;CHAR(34)&amp;",",""),"")</f>
        <v/>
      </c>
      <c r="GA11" s="48" t="str">
        <f>IFERROR(IF(SEARCH("French",CB11)&gt;0,CHAR(34)&amp;"french"&amp;CHAR(34)&amp;",",""),"")</f>
        <v/>
      </c>
      <c r="GB11" s="48" t="str">
        <f>IFERROR(IF(SEARCH("Spanish",CB11)&gt;0,CHAR(34)&amp;"spanis"&amp;CHAR(34)&amp;",",""),"")</f>
        <v/>
      </c>
      <c r="GE11" s="48" t="str">
        <f>IFERROR(IF(SEARCH("Dutch",CB11)&gt;0,CHAR(34)&amp;"dutchs"&amp;CHAR(34)&amp;",",""),"")</f>
        <v/>
      </c>
      <c r="GF11" s="48" t="str">
        <f>IFERROR(IF(SEARCH("Historical",AU11)&gt;0,CHAR(34)&amp;"histor"&amp;CHAR(34)&amp;",",""),"")</f>
        <v/>
      </c>
      <c r="GG11" s="48" t="str">
        <f>IF(BU11="y",CHAR(34)&amp;"unjack"&amp;CHAR(34)&amp;",","")</f>
        <v/>
      </c>
      <c r="GH11" s="48" t="str">
        <f>IF(CD11=1,CHAR(34)&amp;"southc"&amp;CHAR(34)&amp;",","")</f>
        <v/>
      </c>
      <c r="GI11" s="48" t="str">
        <f>IF(CE11=1,CHAR(34)&amp;"hasmap"&amp;CHAR(34)&amp;",","")</f>
        <v/>
      </c>
      <c r="GJ11" s="48" t="str">
        <f>IF(CP11="y",CHAR(34)&amp;CP$1&amp;CHAR(34)&amp;",","")</f>
        <v>"NoStar",</v>
      </c>
      <c r="GK11" s="48" t="str">
        <f>IF(GJ11="",CHAR(34)&amp;"HasSta"&amp;CHAR(34)&amp;",","")</f>
        <v/>
      </c>
      <c r="GL11" s="48" t="str">
        <f>IF(CQ11="y",CHAR(34)&amp;CQ$1&amp;CHAR(34)&amp;",","")</f>
        <v/>
      </c>
      <c r="GM11" s="48" t="str">
        <f>IF(CR11="y",CHAR(34)&amp;CR$1&amp;CHAR(34)&amp;",","")</f>
        <v/>
      </c>
      <c r="GN11" s="48" t="str">
        <f>IF(CS11="y",CHAR(34)&amp;CS$1&amp;CHAR(34)&amp;",","")</f>
        <v/>
      </c>
      <c r="GP11" s="48" t="str">
        <f>CHAR(34)&amp;AU11&amp;CHAR(34)</f>
        <v>"Municipality"</v>
      </c>
      <c r="GS11" s="48" t="str">
        <f>SUBSTITUTE("["&amp;_xlfn.CONCAT(CW11:GN11)&amp;"]",",]","]")</f>
        <v>["5+Colo","lets07","startV","with_q","with_v","year19","allhor","4+Band","Diagon","Horizo","Center","Geogrh","Builds","NO_GRE","NO_YEL","001WHI","002BLU","003WHI","myrEQ","NoStar"]</v>
      </c>
      <c r="GT11" s="48" t="str">
        <f>IF(BL11&lt;&gt;"",CHAR(34)&amp;"cl_"&amp;BL11&amp;CHAR(34)&amp;",","")</f>
        <v>"cl_BLA",</v>
      </c>
      <c r="GU11" s="48" t="str">
        <f>IF(BM11&lt;&gt;"",CHAR(34)&amp;"cl_"&amp;BM11&amp;CHAR(34)&amp;",","")</f>
        <v>"cl_BLU",</v>
      </c>
      <c r="GV11" s="48" t="str">
        <f>IF(BN11&lt;&gt;"",CHAR(34)&amp;"cl_"&amp;BN11&amp;CHAR(34)&amp;",","")</f>
        <v/>
      </c>
      <c r="GW11" s="48" t="str">
        <f>IF(BO11&lt;&gt;"",CHAR(34)&amp;"cl_"&amp;BO11&amp;CHAR(34)&amp;",","")</f>
        <v>"cl_RED",</v>
      </c>
      <c r="GX11" s="48" t="str">
        <f>IF(BP11&lt;&gt;"",CHAR(34)&amp;"cl_"&amp;BP11&amp;CHAR(34)&amp;",","")</f>
        <v/>
      </c>
      <c r="GY11" s="48" t="str">
        <f>IF(BQ11&lt;&gt;"",CHAR(34)&amp;"cl_"&amp;BQ11&amp;CHAR(34)&amp;",","")</f>
        <v/>
      </c>
      <c r="GZ11" s="48" t="str">
        <f>IF(BR11&lt;&gt;"",CHAR(34)&amp;"cl_"&amp;BR11&amp;CHAR(34)&amp;",","")</f>
        <v>"cl_BRO",</v>
      </c>
      <c r="HA11" s="48" t="str">
        <f>IF(BS11&lt;&gt;"",CHAR(34)&amp;"cl_"&amp;BS11&amp;CHAR(34)&amp;",","")</f>
        <v/>
      </c>
      <c r="HB11" s="48" t="str">
        <f>IF(BT11&lt;&gt;"",CHAR(34)&amp;"cl_"&amp;BT11&amp;CHAR(34)&amp;",","")</f>
        <v>"cl_WHI",</v>
      </c>
      <c r="HC11" s="48" t="str">
        <f>SUBSTITUTE("["&amp;_xlfn.CONCAT(GT11:HB11)&amp;"]",",]","]")</f>
        <v>["cl_BLA","cl_BLU","cl_RED","cl_BRO","cl_WHI"]</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{couname:"[PRC] Vieques",year:"1975",region:"rgn_North America",Colors:["cl_BLA","cl_BLU","cl_RED","cl_BRO","cl_WHI"],Items:["5+Colo","lets07","startV","with_q","with_v","year19","allhor","4+Band","Diagon","Horizo","Center","Geogrh","Builds","NO_GRE","NO_YEL","001WHI","002BLU","003WHI","myrEQ","NoStar"],Flag:"https://upload.wikimedia.org/wikipedia/commons/thumb/2/25/Vieques_Flag.svg/300px-Vieques_Flag.svg.png",HDFlag:"https://upload.wikimedia.org/wikipedia/commons/thumb/2/25/Vieques_Flag.svg/2560px-Vieques_Flag.svg.png",type:"Municipality", describe: "\nThe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 isnew:".", links: "https://www.crwflags.com/fotw/flags/pr-vq.html"},</v>
      </c>
      <c r="HG11" s="73" t="str">
        <f>"{couname:"&amp;CT11&amp;(IF(HK11&lt;&gt;"",",subtype:"&amp;CHAR(34)&amp;HK11&amp;CHAR(34),""))&amp;",year:"&amp;HJ11&amp;",region:"&amp;CU11&amp;",Colors:"&amp;HC11&amp;",Items:"&amp;GS11&amp;",Flag:"&amp;CV11&amp;",HDFlag:"&amp;CHAR(34)&amp;E11&amp;CHAR(34)&amp;",type:"&amp;GP11&amp;", describe: "&amp;HI11&amp;", links: "&amp;HL11&amp;"},"</f>
        <v>{couname:"[PRC] Vieques",year:"1975",region:"rgn_North America",Colors:["cl_BLA","cl_BLU","cl_RED","cl_BRO","cl_WHI"],Items:["5+Colo","lets07","startV","with_q","with_v","year19","allhor","4+Band","Diagon","Horizo","Center","Geogrh","Builds","NO_GRE","NO_YEL","001WHI","002BLU","003WHI","myrEQ","NoStar"],Flag:"https://upload.wikimedia.org/wikipedia/commons/thumb/2/25/Vieques_Flag.svg/300px-Vieques_Flag.svg.png",HDFlag:"https://upload.wikimedia.org/wikipedia/commons/thumb/2/25/Vieques_Flag.svg/2560px-Vieques_Flag.svg.png",type:"Municipality", describe: "\nThe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 links: "https://www.crwflags.com/fotw/flags/pr-vq.html"},</v>
      </c>
      <c r="HH11" s="48" t="str">
        <f>IF(P11&lt;&gt;"",CHAR(34)&amp;"\n"&amp;P11&amp;CHAR(34),CHAR(34)&amp;CHAR(34))</f>
        <v>"\nThe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v>
      </c>
      <c r="HI11" s="48" t="str">
        <f>IF(J11=0,CHAR(34)&amp;CHAR(34),HH11)</f>
        <v>"\nThe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v>
      </c>
      <c r="HJ11" s="48" t="str">
        <f>CHAR(34)&amp;O11&amp;CHAR(34)</f>
        <v>"1975"</v>
      </c>
      <c r="HL11" s="48" t="str">
        <f>CHAR(34)&amp;I11&amp;CHAR(34)</f>
        <v>"https://www.crwflags.com/fotw/flags/pr-vq.html"</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{"couname":"[PRC] Vieques","year":"1975","region":"rgn_North America","Colors":["cl_BLA","cl_BLU","cl_RED","cl_BRO","cl_WHI"],"Items":["5+Colo","lets07","startV","with_q","with_v","year19","allhor","4+Band","Diagon","Horizo","Center","Geogrh","Builds","NO_GRE","NO_YEL","001WHI","002BLU","003WHI","myrEQ","NoStar"],"Flag":"https://upload.wikimedia.org/wikipedia/commons/thumb/2/25/Vieques_Flag.svg/300px-Vieques_Flag.svg.png","HDFlag":"https://upload.wikimedia.org/wikipedia/commons/thumb/2/25/Vieques_Flag.svg/2560px-Vieques_Flag.svg.png","type":"Municipality", "describe": "\nThe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 "isnew": ".", "links": "https://www.crwflags.com/fotw/flags/pr-vq.html"},</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{"couname":"[PRC] Vieques","year":"1975","region":"rgn_North America","Colors":["cl_BLA","cl_BLU","cl_RED","cl_BRO","cl_WHI"],"Items":["5+Colo","lets07","startV","with_q","with_v","year19","allhor","4+Band","Diagon","Horizo","Center","Geogrh","Builds","NO_GRE","NO_YEL","001WHI","002BLU","003WHI","myrEQ","NoStar"],"Flag":"https://upload.wikimedia.org/wikipedia/commons/thumb/2/25/Vieques_Flag.svg/300px-Vieques_Flag.svg.png","HDFlag":"https://upload.wikimedia.org/wikipedia/commons/thumb/2/25/Vieques_Flag.svg/2560px-Vieques_Flag.svg.png","type":"Municipality", "describe": "\nThe flag, approved in 1975, is a heraldic banner of the municipality's coat of arms. The symbolism is the following:\nThe bands in blue and silver represents the Ocean.\n\nRhombus represents the Vieques Island as a whole.\n\nGreen Color represents the vegetation of the Island.\n\nCastle represents Spain.", "isnew": ".", "links": "https://www.crwflags.com/fotw/flags/pr-vq.html"},</v>
      </c>
      <c r="HO11" s="75">
        <v>45618</v>
      </c>
      <c r="HP11" s="48" t="str" cm="1">
        <f t="array" ref="HP11">IF(_xlfn.TEXTJOIN(", ", TRUE, IF(ISNUMBER(SEARCH("BLA", BL11:BT11)), COLUMN(BL11:BT11) - COLUMN(BL11) + 1, ""))&lt;&gt;"","BLA","")</f>
        <v>BLA</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RED</v>
      </c>
      <c r="HT11" s="48" t="str" cm="1">
        <f t="array" ref="HT11">IF(_xlfn.TEXTJOIN(", ", TRUE, IF(ISNUMBER(SEARCH("YEL", BL11:BT11)), COLUMN(BL11:BT11) - COLUMN(BL11) + 1, ""))&lt;&gt;"","YEL","")</f>
        <v/>
      </c>
      <c r="HU11" s="48" t="str" cm="1">
        <f t="array" ref="HU11">IF(_xlfn.TEXTJOIN(", ", TRUE, IF(ISNUMBER(SEARCH("ORA", BL11:BT11)), COLUMN(BL11:BT11) - COLUMN(BL11) + 1, ""))&lt;&gt;"","ORA","")</f>
        <v/>
      </c>
      <c r="HV11" s="48" t="str" cm="1">
        <f t="array" ref="HV11">IF(_xlfn.TEXTJOIN(", ", TRUE, IF(ISNUMBER(SEARCH("BRO", BL11:BT11)), COLUMN(BL11:BT11) - COLUMN(BL11) + 1, ""))&lt;&gt;"","BRO","")</f>
        <v>BRO</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M11" s="45">
        <f>COUNTIF(IC11:IK11,"&gt;0")-CG11</f>
        <v>-5</v>
      </c>
      <c r="IN11" s="78" t="str">
        <f>"http://mkweb.bcgsc.ca/color-summarizer/?url="&amp;D11&amp;"&amp;precision=low&amp;num_clusters="&amp;CG11&amp;"&amp;text=1"</f>
        <v>http://mkweb.bcgsc.ca/color-summarizer/?url=https://upload.wikimedia.org/wikipedia/commons/thumb/2/25/Vieques_Flag.svg/300px-Vieques_Flag.svg.png&amp;precision=low&amp;num_clusters=5&amp;text=1</v>
      </c>
      <c r="IO11" s="48" t="str">
        <f>IF(HP11&lt;&gt;"",CHAR(34)&amp;"black"&amp;CHAR(34),"")</f>
        <v>"black"</v>
      </c>
      <c r="IP11" s="48" t="str">
        <f>IF(HQ11&lt;&gt;"",CHAR(34)&amp;"blue"&amp;CHAR(34),"")</f>
        <v>"blue"</v>
      </c>
      <c r="IQ11" s="48" t="str">
        <f>IF(HR11&lt;&gt;"",CHAR(34)&amp;"green"&amp;CHAR(34),"")</f>
        <v/>
      </c>
      <c r="IR11" s="48" t="str">
        <f>IF(HS11&lt;&gt;"",CHAR(34)&amp;"red"&amp;CHAR(34),"")</f>
        <v>"red"</v>
      </c>
      <c r="IS11" s="48" t="str">
        <f>IF(HT11&lt;&gt;"",CHAR(34)&amp;"yellow"&amp;CHAR(34),"")</f>
        <v/>
      </c>
      <c r="IT11" s="48" t="str">
        <f>IF(HU11&lt;&gt;"",CHAR(34)&amp;"orange"&amp;CHAR(34),"")</f>
        <v/>
      </c>
      <c r="IU11" s="48" t="str">
        <f>IF(HV11&lt;&gt;"",CHAR(34)&amp;"brown"&amp;CHAR(34),"")</f>
        <v>"brown"</v>
      </c>
      <c r="IV11" s="48" t="str">
        <f>IF(HW11&lt;&gt;"",CHAR(34)&amp;"purple"&amp;CHAR(34),"")</f>
        <v/>
      </c>
      <c r="IW11" s="48" t="str">
        <f>IF(HX11&lt;&gt;"",CHAR(34)&amp;"white"&amp;CHAR(34),"")</f>
        <v>"white"</v>
      </c>
      <c r="IX11" s="48" t="str">
        <f>"{"&amp;CHAR(34)&amp;"url"&amp;CHAR(34)&amp;":"&amp;CHAR(34)&amp;IN11&amp;CHAR(34)&amp;","&amp;CHAR(34)&amp;"name"&amp;CHAR(34)&amp;":"&amp;CHAR(34)&amp;A11&amp;CHAR(34)&amp;"},"</f>
        <v>{"url":"http://mkweb.bcgsc.ca/color-summarizer/?url=https://upload.wikimedia.org/wikipedia/commons/thumb/2/25/Vieques_Flag.svg/300px-Vieques_Flag.svg.png&amp;precision=low&amp;num_clusters=5&amp;text=1","name":"[PRC] Vieques"},</v>
      </c>
      <c r="IY11" s="48">
        <v>1082</v>
      </c>
    </row>
  </sheetData>
  <autoFilter ref="A1:IY1" xr:uid="{A1051193-A95B-4CFB-A73C-F0184620C81F}">
    <sortState xmlns:xlrd2="http://schemas.microsoft.com/office/spreadsheetml/2017/richdata2" ref="A2:IY1">
      <sortCondition ref="AW1"/>
    </sortState>
  </autoFilter>
  <conditionalFormatting sqref="H1 CW1:GS1 IA1:IB1">
    <cfRule type="cellIs" dxfId="1500" priority="118" operator="greaterThan">
      <formula>0</formula>
    </cfRule>
  </conditionalFormatting>
  <conditionalFormatting sqref="H1 H12:H1048576">
    <cfRule type="cellIs" dxfId="1499" priority="84" stopIfTrue="1" operator="notEqual">
      <formula>""</formula>
    </cfRule>
  </conditionalFormatting>
  <conditionalFormatting sqref="T1:BK1">
    <cfRule type="cellIs" dxfId="1498" priority="121" operator="greaterThan">
      <formula>0</formula>
    </cfRule>
  </conditionalFormatting>
  <conditionalFormatting sqref="BV1:BW1 BV12:BW1048576">
    <cfRule type="cellIs" dxfId="1497" priority="120" operator="equal">
      <formula>"nc"</formula>
    </cfRule>
  </conditionalFormatting>
  <conditionalFormatting sqref="HF1:HG1">
    <cfRule type="cellIs" dxfId="1496" priority="122" operator="greaterThan">
      <formula>0</formula>
    </cfRule>
  </conditionalFormatting>
  <conditionalFormatting sqref="HK1">
    <cfRule type="cellIs" dxfId="1495" priority="119" operator="greaterThan">
      <formula>0</formula>
    </cfRule>
  </conditionalFormatting>
  <conditionalFormatting sqref="HP1:HX1">
    <cfRule type="cellIs" dxfId="1494" priority="96" operator="equal">
      <formula>"PIN"</formula>
    </cfRule>
    <cfRule type="cellIs" dxfId="1493" priority="97" operator="equal">
      <formula>"ORA"</formula>
    </cfRule>
    <cfRule type="cellIs" dxfId="1492" priority="98" operator="equal">
      <formula>"GRA"</formula>
    </cfRule>
    <cfRule type="cellIs" dxfId="1491" priority="99" operator="equal">
      <formula>"PUR"</formula>
    </cfRule>
    <cfRule type="cellIs" dxfId="1490" priority="100" operator="equal">
      <formula>"BRO"</formula>
    </cfRule>
    <cfRule type="cellIs" dxfId="1489" priority="101" operator="equal">
      <formula>"YEL"</formula>
    </cfRule>
    <cfRule type="cellIs" dxfId="1488" priority="102" operator="equal">
      <formula>"BLU"</formula>
    </cfRule>
    <cfRule type="cellIs" dxfId="1487" priority="103" operator="equal">
      <formula>"WHI"</formula>
    </cfRule>
    <cfRule type="cellIs" dxfId="1486" priority="104" operator="equal">
      <formula>"GRE"</formula>
    </cfRule>
    <cfRule type="cellIs" dxfId="1485" priority="105" operator="equal">
      <formula>"RED"</formula>
    </cfRule>
    <cfRule type="cellIs" dxfId="1484" priority="106" operator="equal">
      <formula>"BLA"</formula>
    </cfRule>
  </conditionalFormatting>
  <conditionalFormatting sqref="IC1:IK1">
    <cfRule type="cellIs" dxfId="1483" priority="107" operator="equal">
      <formula>"PIN"</formula>
    </cfRule>
    <cfRule type="cellIs" dxfId="1482" priority="108" operator="equal">
      <formula>"ORA"</formula>
    </cfRule>
    <cfRule type="cellIs" dxfId="1481" priority="109" operator="equal">
      <formula>"GRA"</formula>
    </cfRule>
    <cfRule type="cellIs" dxfId="1480" priority="110" operator="equal">
      <formula>"PUR"</formula>
    </cfRule>
    <cfRule type="cellIs" dxfId="1479" priority="111" operator="equal">
      <formula>"BRO"</formula>
    </cfRule>
    <cfRule type="cellIs" dxfId="1478" priority="112" operator="equal">
      <formula>"YEL"</formula>
    </cfRule>
    <cfRule type="cellIs" dxfId="1477" priority="113" operator="equal">
      <formula>"BLU"</formula>
    </cfRule>
    <cfRule type="cellIs" dxfId="1476" priority="114" operator="equal">
      <formula>"WHI"</formula>
    </cfRule>
    <cfRule type="cellIs" dxfId="1475" priority="115" operator="equal">
      <formula>"GRE"</formula>
    </cfRule>
    <cfRule type="cellIs" dxfId="1474" priority="116" operator="equal">
      <formula>"RED"</formula>
    </cfRule>
    <cfRule type="cellIs" dxfId="1473" priority="117" operator="equal">
      <formula>"BLA"</formula>
    </cfRule>
  </conditionalFormatting>
  <conditionalFormatting sqref="IO1:IW1">
    <cfRule type="cellIs" dxfId="1472" priority="85" operator="equal">
      <formula>"PIN"</formula>
    </cfRule>
    <cfRule type="cellIs" dxfId="1471" priority="86" operator="equal">
      <formula>"ORA"</formula>
    </cfRule>
    <cfRule type="cellIs" dxfId="1470" priority="87" operator="equal">
      <formula>"GRA"</formula>
    </cfRule>
    <cfRule type="cellIs" dxfId="1469" priority="88" operator="equal">
      <formula>"PUR"</formula>
    </cfRule>
    <cfRule type="cellIs" dxfId="1468" priority="89" operator="equal">
      <formula>"BRO"</formula>
    </cfRule>
    <cfRule type="cellIs" dxfId="1467" priority="90" operator="equal">
      <formula>"YEL"</formula>
    </cfRule>
    <cfRule type="cellIs" dxfId="1466" priority="91" operator="equal">
      <formula>"BLU"</formula>
    </cfRule>
    <cfRule type="cellIs" dxfId="1465" priority="92" operator="equal">
      <formula>"WHI"</formula>
    </cfRule>
    <cfRule type="cellIs" dxfId="1464" priority="93" operator="equal">
      <formula>"GRE"</formula>
    </cfRule>
    <cfRule type="cellIs" dxfId="1463" priority="94" operator="equal">
      <formula>"RED"</formula>
    </cfRule>
    <cfRule type="cellIs" dxfId="1462" priority="95" operator="equal">
      <formula>"BLA"</formula>
    </cfRule>
  </conditionalFormatting>
  <conditionalFormatting sqref="H3:H11">
    <cfRule type="cellIs" dxfId="1418" priority="78" stopIfTrue="1" operator="notEqual">
      <formula>""</formula>
    </cfRule>
  </conditionalFormatting>
  <conditionalFormatting sqref="BV3:BV11">
    <cfRule type="cellIs" dxfId="1417" priority="79" operator="equal">
      <formula>"nc"</formula>
    </cfRule>
  </conditionalFormatting>
  <conditionalFormatting sqref="R3:R11 CU3:CU11">
    <cfRule type="cellIs" dxfId="1416" priority="77" operator="greaterThan">
      <formula>0</formula>
    </cfRule>
  </conditionalFormatting>
  <conditionalFormatting sqref="T3:AS11 CH3:CS11">
    <cfRule type="cellIs" dxfId="1415" priority="73" stopIfTrue="1" operator="equal">
      <formula>"n"</formula>
    </cfRule>
    <cfRule type="cellIs" dxfId="1414" priority="74" stopIfTrue="1" operator="equal">
      <formula>"y"</formula>
    </cfRule>
    <cfRule type="cellIs" dxfId="1413" priority="75" operator="greaterThan">
      <formula>0</formula>
    </cfRule>
  </conditionalFormatting>
  <conditionalFormatting sqref="AZ3:BB11">
    <cfRule type="expression" dxfId="1412" priority="60">
      <formula>$AT3=0</formula>
    </cfRule>
  </conditionalFormatting>
  <conditionalFormatting sqref="BX3:CA11 CD3:CF11 AZ3:BU11">
    <cfRule type="cellIs" dxfId="1411" priority="61" operator="equal">
      <formula>"PIN"</formula>
    </cfRule>
    <cfRule type="cellIs" dxfId="1410" priority="62" operator="equal">
      <formula>"ORA"</formula>
    </cfRule>
    <cfRule type="cellIs" dxfId="1409" priority="63" operator="equal">
      <formula>"GRA"</formula>
    </cfRule>
    <cfRule type="cellIs" dxfId="1408" priority="64" operator="equal">
      <formula>"PUR"</formula>
    </cfRule>
    <cfRule type="cellIs" dxfId="1407" priority="65" operator="equal">
      <formula>"BRO"</formula>
    </cfRule>
    <cfRule type="cellIs" dxfId="1406" priority="66" operator="equal">
      <formula>"YEL"</formula>
    </cfRule>
    <cfRule type="cellIs" dxfId="1405" priority="67" operator="equal">
      <formula>"BLU"</formula>
    </cfRule>
    <cfRule type="cellIs" dxfId="1404" priority="68" operator="equal">
      <formula>"WHI"</formula>
    </cfRule>
    <cfRule type="cellIs" dxfId="1403" priority="69" operator="equal">
      <formula>"GRE"</formula>
    </cfRule>
    <cfRule type="cellIs" dxfId="1402" priority="70" operator="equal">
      <formula>"RED"</formula>
    </cfRule>
    <cfRule type="cellIs" dxfId="1401" priority="71" operator="equal">
      <formula>"BLA"</formula>
    </cfRule>
  </conditionalFormatting>
  <conditionalFormatting sqref="BX3:CA11 CD3:CF11">
    <cfRule type="cellIs" dxfId="1400" priority="76" operator="equal">
      <formula>"y"</formula>
    </cfRule>
  </conditionalFormatting>
  <conditionalFormatting sqref="BZ3:CA11 CD3:CF11">
    <cfRule type="cellIs" dxfId="1399" priority="72" operator="greaterThan">
      <formula>0</formula>
    </cfRule>
  </conditionalFormatting>
  <conditionalFormatting sqref="IC3:IC11">
    <cfRule type="cellIs" dxfId="1398" priority="53" stopIfTrue="1" operator="greaterThan">
      <formula>0</formula>
    </cfRule>
  </conditionalFormatting>
  <conditionalFormatting sqref="ID3:ID11">
    <cfRule type="cellIs" dxfId="1397" priority="51" stopIfTrue="1" operator="greaterThan">
      <formula>0</formula>
    </cfRule>
  </conditionalFormatting>
  <conditionalFormatting sqref="II3:II11 IE3:IF11">
    <cfRule type="cellIs" dxfId="1396" priority="58" operator="greaterThan">
      <formula>0</formula>
    </cfRule>
  </conditionalFormatting>
  <conditionalFormatting sqref="II3:II11 IF3:IF11">
    <cfRule type="cellIs" dxfId="1395" priority="52" stopIfTrue="1" operator="greaterThan">
      <formula>0</formula>
    </cfRule>
  </conditionalFormatting>
  <conditionalFormatting sqref="IG3:IG11">
    <cfRule type="cellIs" dxfId="1394" priority="57" operator="greaterThan">
      <formula>0</formula>
    </cfRule>
  </conditionalFormatting>
  <conditionalFormatting sqref="IH3:II11">
    <cfRule type="cellIs" dxfId="1393" priority="56" operator="greaterThan">
      <formula>0</formula>
    </cfRule>
  </conditionalFormatting>
  <conditionalFormatting sqref="IJ3:IJ11">
    <cfRule type="cellIs" dxfId="1392" priority="55" operator="greaterThan">
      <formula>0</formula>
    </cfRule>
  </conditionalFormatting>
  <conditionalFormatting sqref="IK3:IK11">
    <cfRule type="cellIs" dxfId="1391" priority="54" operator="greaterThan">
      <formula>0</formula>
    </cfRule>
  </conditionalFormatting>
  <conditionalFormatting sqref="IF3:IF11">
    <cfRule type="cellIs" dxfId="1390" priority="50" stopIfTrue="1" operator="greaterThan">
      <formula>0</formula>
    </cfRule>
  </conditionalFormatting>
  <conditionalFormatting sqref="IC3:IK11">
    <cfRule type="expression" dxfId="1389" priority="59">
      <formula>$IL3&gt;0</formula>
    </cfRule>
  </conditionalFormatting>
  <conditionalFormatting sqref="IM3:IM11">
    <cfRule type="cellIs" dxfId="1388" priority="49" operator="equal">
      <formula>0</formula>
    </cfRule>
  </conditionalFormatting>
  <conditionalFormatting sqref="BX3:CA11 CD3:CF11">
    <cfRule type="cellIs" dxfId="1387" priority="37" operator="equal">
      <formula>"y"</formula>
    </cfRule>
    <cfRule type="cellIs" dxfId="1386" priority="38" operator="equal">
      <formula>"PIN"</formula>
    </cfRule>
    <cfRule type="cellIs" dxfId="1385" priority="39" operator="equal">
      <formula>"ORA"</formula>
    </cfRule>
    <cfRule type="cellIs" dxfId="1384" priority="40" operator="equal">
      <formula>"GRA"</formula>
    </cfRule>
    <cfRule type="cellIs" dxfId="1383" priority="41" operator="equal">
      <formula>"PUR"</formula>
    </cfRule>
    <cfRule type="cellIs" dxfId="1382" priority="42" operator="equal">
      <formula>"BRO"</formula>
    </cfRule>
    <cfRule type="cellIs" dxfId="1381" priority="43" operator="equal">
      <formula>"YEL"</formula>
    </cfRule>
    <cfRule type="cellIs" dxfId="1380" priority="44" operator="equal">
      <formula>"BLU"</formula>
    </cfRule>
    <cfRule type="cellIs" dxfId="1379" priority="45" operator="equal">
      <formula>"WHI"</formula>
    </cfRule>
    <cfRule type="cellIs" dxfId="1378" priority="46" operator="equal">
      <formula>"GRE"</formula>
    </cfRule>
    <cfRule type="cellIs" dxfId="1377" priority="47" operator="equal">
      <formula>"RED"</formula>
    </cfRule>
    <cfRule type="cellIs" dxfId="1376" priority="48" operator="equal">
      <formula>"BLA"</formula>
    </cfRule>
  </conditionalFormatting>
  <conditionalFormatting sqref="AT3:AT11">
    <cfRule type="colorScale" priority="80">
      <colorScale>
        <cfvo type="min"/>
        <cfvo type="max"/>
        <color rgb="FFFCFCFF"/>
        <color theme="8" tint="0.39997558519241921"/>
      </colorScale>
    </cfRule>
  </conditionalFormatting>
  <conditionalFormatting sqref="S3:S11">
    <cfRule type="colorScale" priority="81">
      <colorScale>
        <cfvo type="min"/>
        <cfvo type="max"/>
        <color rgb="FFFCFCFF"/>
        <color rgb="FF754BFB"/>
      </colorScale>
    </cfRule>
  </conditionalFormatting>
  <conditionalFormatting sqref="J3:J11">
    <cfRule type="colorScale" priority="82">
      <colorScale>
        <cfvo type="min"/>
        <cfvo type="percentile" val="50"/>
        <cfvo type="max"/>
        <color rgb="FFF8696B"/>
        <color rgb="FFFFEB84"/>
        <color rgb="FF63BE7B"/>
      </colorScale>
    </cfRule>
  </conditionalFormatting>
  <conditionalFormatting sqref="CG3:CG11">
    <cfRule type="colorScale" priority="83">
      <colorScale>
        <cfvo type="min"/>
        <cfvo type="max"/>
        <color rgb="FFFCFCFF"/>
        <color rgb="FF63BE7B"/>
      </colorScale>
    </cfRule>
  </conditionalFormatting>
  <conditionalFormatting sqref="H2">
    <cfRule type="cellIs" dxfId="1375" priority="31" stopIfTrue="1" operator="notEqual">
      <formula>""</formula>
    </cfRule>
  </conditionalFormatting>
  <conditionalFormatting sqref="AZ2:BU2">
    <cfRule type="cellIs" dxfId="1374" priority="19" operator="equal">
      <formula>"PIN"</formula>
    </cfRule>
    <cfRule type="cellIs" dxfId="1373" priority="20" operator="equal">
      <formula>"ORA"</formula>
    </cfRule>
    <cfRule type="cellIs" dxfId="1372" priority="21" operator="equal">
      <formula>"GRA"</formula>
    </cfRule>
    <cfRule type="cellIs" dxfId="1371" priority="22" operator="equal">
      <formula>"PUR"</formula>
    </cfRule>
    <cfRule type="cellIs" dxfId="1370" priority="23" operator="equal">
      <formula>"BRO"</formula>
    </cfRule>
    <cfRule type="cellIs" dxfId="1369" priority="24" operator="equal">
      <formula>"YEL"</formula>
    </cfRule>
    <cfRule type="cellIs" dxfId="1368" priority="25" operator="equal">
      <formula>"BLU"</formula>
    </cfRule>
    <cfRule type="cellIs" dxfId="1367" priority="26" operator="equal">
      <formula>"WHI"</formula>
    </cfRule>
    <cfRule type="cellIs" dxfId="1366" priority="27" operator="equal">
      <formula>"GRE"</formula>
    </cfRule>
    <cfRule type="cellIs" dxfId="1365" priority="28" operator="equal">
      <formula>"RED"</formula>
    </cfRule>
    <cfRule type="cellIs" dxfId="1364" priority="29" operator="equal">
      <formula>"BLA"</formula>
    </cfRule>
  </conditionalFormatting>
  <conditionalFormatting sqref="BV2">
    <cfRule type="cellIs" dxfId="1363" priority="32" operator="equal">
      <formula>"nc"</formula>
    </cfRule>
  </conditionalFormatting>
  <conditionalFormatting sqref="BZ2:CA2 CD2:CF2">
    <cfRule type="cellIs" dxfId="1362" priority="30" operator="greaterThan">
      <formula>0</formula>
    </cfRule>
  </conditionalFormatting>
  <conditionalFormatting sqref="R2 CU2">
    <cfRule type="cellIs" dxfId="1361" priority="18" operator="greaterThan">
      <formula>0</formula>
    </cfRule>
  </conditionalFormatting>
  <conditionalFormatting sqref="T2:AS2 CH2:CS2">
    <cfRule type="cellIs" dxfId="1360" priority="2" stopIfTrue="1" operator="equal">
      <formula>"n"</formula>
    </cfRule>
    <cfRule type="cellIs" dxfId="1359" priority="3" stopIfTrue="1" operator="equal">
      <formula>"y"</formula>
    </cfRule>
    <cfRule type="cellIs" dxfId="1358" priority="4" operator="greaterThan">
      <formula>0</formula>
    </cfRule>
  </conditionalFormatting>
  <conditionalFormatting sqref="AZ2:BB2">
    <cfRule type="expression" dxfId="1357" priority="1">
      <formula>$AT2=0</formula>
    </cfRule>
  </conditionalFormatting>
  <conditionalFormatting sqref="BX2:CA2 CD2:CF2">
    <cfRule type="cellIs" dxfId="1356" priority="5" operator="equal">
      <formula>"y"</formula>
    </cfRule>
    <cfRule type="cellIs" dxfId="1355" priority="7" operator="equal">
      <formula>"PIN"</formula>
    </cfRule>
    <cfRule type="cellIs" dxfId="1354" priority="8" operator="equal">
      <formula>"ORA"</formula>
    </cfRule>
    <cfRule type="cellIs" dxfId="1353" priority="9" operator="equal">
      <formula>"GRA"</formula>
    </cfRule>
    <cfRule type="cellIs" dxfId="1352" priority="10" operator="equal">
      <formula>"PUR"</formula>
    </cfRule>
    <cfRule type="cellIs" dxfId="1351" priority="11" operator="equal">
      <formula>"BRO"</formula>
    </cfRule>
    <cfRule type="cellIs" dxfId="1350" priority="12" operator="equal">
      <formula>"YEL"</formula>
    </cfRule>
    <cfRule type="cellIs" dxfId="1349" priority="13" operator="equal">
      <formula>"BLU"</formula>
    </cfRule>
    <cfRule type="cellIs" dxfId="1348" priority="14" operator="equal">
      <formula>"WHI"</formula>
    </cfRule>
    <cfRule type="cellIs" dxfId="1347" priority="15" operator="equal">
      <formula>"GRE"</formula>
    </cfRule>
    <cfRule type="cellIs" dxfId="1346" priority="16" operator="equal">
      <formula>"RED"</formula>
    </cfRule>
    <cfRule type="cellIs" dxfId="1345" priority="17" operator="equal">
      <formula>"BLA"</formula>
    </cfRule>
  </conditionalFormatting>
  <conditionalFormatting sqref="IC2:IK2">
    <cfRule type="expression" dxfId="1344"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9" r:id="rId1" xr:uid="{ACDBF2EE-DA53-4DEA-9A9C-788BDF39254A}"/>
    <hyperlink ref="D9" r:id="rId2" xr:uid="{82B5B03E-20A4-4C42-AB83-4F3AD69D23B7}"/>
    <hyperlink ref="E9" r:id="rId3" xr:uid="{2D9FE878-28AC-4D03-A31A-A2E5156FA0CE}"/>
    <hyperlink ref="A2" r:id="rId4" display="https://fbref.com/en/country/PUR/Puerto-Rico-Football" xr:uid="{2031D234-BC45-433B-8836-DB2E8D4DC98C}"/>
    <hyperlink ref="D2" r:id="rId5" display="https://upload.wikimedia.org/wikipedia/commons/thumb/2/28/Flag_of_Puerto_Rico.svg/383px-Flag_of_Puerto_Rico.svg.png" xr:uid="{67FAD580-D1A5-4156-B356-351F349F3F8F}"/>
  </hyperlink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16737" r:id="rId9"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6738" r:id="rId10"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6739" r:id="rId11"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631D-340E-4E7A-904F-443C1325415D}">
  <sheetPr codeName="Sheet36"/>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B7" sqref="B7"/>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1153</v>
      </c>
      <c r="B2" s="40" t="e" vm="118">
        <v>#VALUE!</v>
      </c>
      <c r="C2" s="41">
        <v>1</v>
      </c>
      <c r="D2" s="42" t="s">
        <v>1154</v>
      </c>
      <c r="E2" s="43" t="s">
        <v>1155</v>
      </c>
      <c r="F2" s="44" t="s">
        <v>163</v>
      </c>
      <c r="G2" s="45">
        <f>COUNTIF($A$1:$A$8336,A2)</f>
        <v>1</v>
      </c>
      <c r="H2" s="46"/>
      <c r="I2" s="47" t="s">
        <v>1156</v>
      </c>
      <c r="J2" s="48" t="str">
        <f>""</f>
        <v/>
      </c>
      <c r="K2" s="49">
        <v>1933</v>
      </c>
      <c r="L2" s="50">
        <v>10000</v>
      </c>
      <c r="M2" s="50" t="s">
        <v>1159</v>
      </c>
      <c r="N2" s="51" t="s">
        <v>231</v>
      </c>
      <c r="O2" s="52" t="s">
        <v>491</v>
      </c>
      <c r="P2" s="53" t="s">
        <v>1157</v>
      </c>
      <c r="Q2" s="54">
        <v>1</v>
      </c>
      <c r="R2" s="55" t="s">
        <v>231</v>
      </c>
      <c r="S2" s="56">
        <v>0</v>
      </c>
      <c r="T2" s="57" t="s">
        <v>165</v>
      </c>
      <c r="U2" s="58" t="s">
        <v>164</v>
      </c>
      <c r="V2" s="58" t="s">
        <v>164</v>
      </c>
      <c r="W2" s="58" t="s">
        <v>164</v>
      </c>
      <c r="X2" s="58" t="s">
        <v>164</v>
      </c>
      <c r="Y2" s="58" t="s">
        <v>164</v>
      </c>
      <c r="Z2" s="58" t="s">
        <v>164</v>
      </c>
      <c r="AA2" s="58" t="s">
        <v>164</v>
      </c>
      <c r="AB2" s="58" t="s">
        <v>164</v>
      </c>
      <c r="AC2" s="58" t="s">
        <v>164</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1</v>
      </c>
      <c r="AU2" s="59"/>
      <c r="AV2" s="59" t="str">
        <f>IF(LEFT(A2,1)="[",LEFT(A2,5)&amp;AU2&amp;A2,"")</f>
        <v/>
      </c>
      <c r="AW2" s="59" t="str">
        <f>C2&amp;H2&amp;A2</f>
        <v>1Saba</v>
      </c>
      <c r="AX2" s="61" t="str">
        <f>_xlfn.TEXTJOIN(";",TRUE,AU2:AW2)</f>
        <v>1Saba</v>
      </c>
      <c r="AY2" s="61" t="s">
        <v>165</v>
      </c>
      <c r="AZ2" s="62" t="s">
        <v>155</v>
      </c>
      <c r="BA2" s="62"/>
      <c r="BB2" s="62"/>
      <c r="BC2" s="63"/>
      <c r="BD2" s="64" t="s">
        <v>168</v>
      </c>
      <c r="BE2" s="47"/>
      <c r="BF2" s="64"/>
      <c r="BG2" s="64"/>
      <c r="BH2" s="64"/>
      <c r="BI2" s="64"/>
      <c r="BJ2" s="64"/>
      <c r="BK2" s="47"/>
      <c r="BL2" s="64" t="s">
        <v>152</v>
      </c>
      <c r="BM2" s="64" t="s">
        <v>159</v>
      </c>
      <c r="BN2" s="64" t="s">
        <v>154</v>
      </c>
      <c r="BO2" s="64" t="s">
        <v>155</v>
      </c>
      <c r="BP2" s="64"/>
      <c r="BQ2" s="64"/>
      <c r="BR2" s="64"/>
      <c r="BS2" s="64"/>
      <c r="BT2" s="64"/>
      <c r="BU2" s="65"/>
      <c r="BV2" s="66" t="s">
        <v>164</v>
      </c>
      <c r="BW2" s="66" t="s">
        <v>174</v>
      </c>
      <c r="BX2" s="47"/>
      <c r="BY2" s="48" t="s">
        <v>164</v>
      </c>
      <c r="CB2" s="6" t="s">
        <v>1158</v>
      </c>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y</v>
      </c>
      <c r="CM2" s="59" t="str">
        <f>IF(S2=2,"y","n")</f>
        <v>n</v>
      </c>
      <c r="CN2" s="59" t="str">
        <f>IF(S2=3,"y","n")</f>
        <v>n</v>
      </c>
      <c r="CO2" s="59" t="str">
        <f>IF(S2&gt;=4,"y","n")</f>
        <v>n</v>
      </c>
      <c r="CP2" s="59" t="str">
        <f>IF(AT2=0,"y","n")</f>
        <v>n</v>
      </c>
      <c r="CQ2" s="59" t="str">
        <f>IF(AT2=1,"y","n")</f>
        <v>y</v>
      </c>
      <c r="CR2" s="59" t="str">
        <f>IF(AT2=2,"y","n")</f>
        <v>n</v>
      </c>
      <c r="CS2" s="59" t="str">
        <f>IF(AT2&gt;=3,"y","n")</f>
        <v>n</v>
      </c>
      <c r="CT2" s="69" t="str">
        <f>CHAR(34)&amp;A2&amp;CHAR(34)</f>
        <v>"Saba"</v>
      </c>
      <c r="CU2" s="70" t="str">
        <f>CHAR(34)&amp;"rgn_"&amp;R2&amp;CHAR(34)</f>
        <v>"rgn_North America"</v>
      </c>
      <c r="CV2" s="48" t="str">
        <f>CHAR(34)&amp;D2&amp;CHAR(34)</f>
        <v>"https://upload.wikimedia.org/wikipedia/commons/thumb/5/5a/Flag_of_Saba.svg/383px-Flag_of_Saba.svg.png"</v>
      </c>
      <c r="CW2" s="48" t="str">
        <f>IF(CH2="y",CHAR(34)&amp;CH$1&amp;CHAR(34)&amp;",","")</f>
        <v/>
      </c>
      <c r="CX2" s="48" t="str">
        <f>IF(CI2="y",CHAR(34)&amp;CI$1&amp;CHAR(34)&amp;",","")</f>
        <v/>
      </c>
      <c r="CY2" s="48" t="str">
        <f>IF(CJ2="y",CHAR(34)&amp;CJ$1&amp;CHAR(34)&amp;",","")</f>
        <v>"4Color",</v>
      </c>
      <c r="CZ2" s="48" t="str">
        <f>IF(CK2="y",CHAR(34)&amp;CK$1&amp;CHAR(34)&amp;",","")</f>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"dutchs",</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["4Color","lets04","startS","year19","NoBand","Diagon","Center","staYEL","tcWHYE","NO_GRE","NO_BLA","myrEQ","island","englis","dutchs","HasSta","1Stars"]</v>
      </c>
      <c r="GT2" s="48" t="str">
        <f>IF(BL2&lt;&gt;"",CHAR(34)&amp;"cl_"&amp;BL2&amp;CHAR(34)&amp;",","")</f>
        <v>"cl_BLU",</v>
      </c>
      <c r="GU2" s="48" t="str">
        <f>IF(BM2&lt;&gt;"",CHAR(34)&amp;"cl_"&amp;BM2&amp;CHAR(34)&amp;",","")</f>
        <v>"cl_WHI",</v>
      </c>
      <c r="GV2" s="48" t="str">
        <f>IF(BN2&lt;&gt;"",CHAR(34)&amp;"cl_"&amp;BN2&amp;CHAR(34)&amp;",","")</f>
        <v>"cl_RED",</v>
      </c>
      <c r="GW2" s="48" t="str">
        <f>IF(BO2&lt;&gt;"",CHAR(34)&amp;"cl_"&amp;BO2&amp;CHAR(34)&amp;",","")</f>
        <v>"cl_YEL",</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["cl_BLU","cl_WHI","cl_RED","cl_YEL"]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{couname:"Saba",year:"1985 ",region:"rgn_North America",Colors:["cl_BLU","cl_WHI","cl_RED","cl_YEL"],Items:["4Color","lets04","startS","year19","NoBand","Diagon","Center","staYEL","tcWHYE","NO_GRE","NO_BLA","myrEQ","island","englis","dutchs","HasSta","1Stars"],Flag:"https://upload.wikimedia.org/wikipedia/commons/thumb/5/5a/Flag_of_Saba.svg/383px-Flag_of_Saba.svg.png",HDFlag:"https://upload.wikimedia.org/wikipedia/commons/thumb/5/5a/Flag_of_Saba.svg/2560px-Flag_of_Saba.svg.png",type:"", describe: "\nIt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 isnew:".", links: "https://en.wikipedia.org/wiki/Flag_of_Saba_(island)"},</v>
      </c>
      <c r="HG2" s="73" t="str">
        <f>"{couname:"&amp;CT2&amp;(IF(HK2&lt;&gt;"",",subtype:"&amp;CHAR(34)&amp;HK2&amp;CHAR(34),""))&amp;",year:"&amp;HJ2&amp;",region:"&amp;CU2&amp;",Colors:"&amp;HC2&amp;",Items:"&amp;GS2&amp;",Flag:"&amp;CV2&amp;",HDFlag:"&amp;CHAR(34)&amp;E2&amp;CHAR(34)&amp;",type:"&amp;GP2&amp;", describe: "&amp;HI2&amp;", links: "&amp;HL2&amp;"},"</f>
        <v>{couname:"Saba",year:"1985 ",region:"rgn_North America",Colors:["cl_BLU","cl_WHI","cl_RED","cl_YEL"],Items:["4Color","lets04","startS","year19","NoBand","Diagon","Center","staYEL","tcWHYE","NO_GRE","NO_BLA","myrEQ","island","englis","dutchs","HasSta","1Stars"],Flag:"https://upload.wikimedia.org/wikipedia/commons/thumb/5/5a/Flag_of_Saba.svg/383px-Flag_of_Saba.svg.png",HDFlag:"https://upload.wikimedia.org/wikipedia/commons/thumb/5/5a/Flag_of_Saba.svg/2560px-Flag_of_Saba.svg.png",type:"", describe: "\nIt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 links: "https://en.wikipedia.org/wiki/Flag_of_Saba_(island)"},</v>
      </c>
      <c r="HH2" s="48" t="str">
        <f>IF(P2&lt;&gt;"",CHAR(34)&amp;"\n"&amp;P2&amp;CHAR(34),CHAR(34)&amp;CHAR(34))</f>
        <v>"\nIt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v>
      </c>
      <c r="HI2" s="48" t="str">
        <f>IF(J2=0,CHAR(34)&amp;CHAR(34),HH2)</f>
        <v>"\nIt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v>
      </c>
      <c r="HJ2" s="48" t="str">
        <f>CHAR(34)&amp;O2&amp;CHAR(34)</f>
        <v>"1985 "</v>
      </c>
      <c r="HL2" s="48" t="str">
        <f>CHAR(34)&amp;I2&amp;CHAR(34)</f>
        <v>"https://en.wikipedia.org/wiki/Flag_of_Saba_(island)"</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{"couname":"Saba","year":"1985 ","region":"rgn_North America","Colors":["cl_BLU","cl_WHI","cl_RED","cl_YEL"],"Items":["4Color","lets04","startS","year19","NoBand","Diagon","Center","staYEL","tcWHYE","NO_GRE","NO_BLA","myrEQ","island","englis","dutchs","HasSta","1Stars"],"Flag":"https://upload.wikimedia.org/wikipedia/commons/thumb/5/5a/Flag_of_Saba.svg/383px-Flag_of_Saba.svg.png","HDFlag":"https://upload.wikimedia.org/wikipedia/commons/thumb/5/5a/Flag_of_Saba.svg/2560px-Flag_of_Saba.svg.png","type":"", "describe": "\nIt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 "isnew": ".", "links": "https://en.wikipedia.org/wiki/Flag_of_Saba_(island)"},</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{"couname":"Saba","year":"1985 ","region":"rgn_North America","Colors":["cl_BLU","cl_WHI","cl_RED","cl_YEL"],"Items":["4Color","lets04","startS","year19","NoBand","Diagon","Center","staYEL","tcWHYE","NO_GRE","NO_BLA","myrEQ","island","englis","dutchs","HasSta","1Stars"],"Flag":"https://upload.wikimedia.org/wikipedia/commons/thumb/5/5a/Flag_of_Saba.svg/383px-Flag_of_Saba.svg.png","HDFlag":"https://upload.wikimedia.org/wikipedia/commons/thumb/5/5a/Flag_of_Saba.svg/2560px-Flag_of_Saba.svg.png","type":"", "describe": "\nIt was adopted on 6 December 1985 (national day of the island). 130 different designs were presented to the commission. The chosen flag was designed by an 18-year-old Saban named Edmond Daniel Johnson. The Golden Star in the center of the white diamond symbolizes the Island of Saba. The color Red stands for Unity in Strength and Courage. White stands for Peace and Friendship Blue stands for the Sea and Sky", "isnew": ".", "links": "https://en.wikipedia.org/wiki/Flag_of_Saba_(island)"},</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-4</v>
      </c>
      <c r="IN2" s="78" t="str">
        <f>"http://mkweb.bcgsc.ca/color-summarizer/?url="&amp;D2&amp;"&amp;precision=low&amp;num_clusters="&amp;CG2&amp;"&amp;text=1"</f>
        <v>http://mkweb.bcgsc.ca/color-summarizer/?url=https://upload.wikimedia.org/wikipedia/commons/thumb/5/5a/Flag_of_Saba.svg/383px-Flag_of_Saba.svg.png&amp;precision=low&amp;num_clusters=4&amp;text=1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{"url":"http://mkweb.bcgsc.ca/color-summarizer/?url=https://upload.wikimedia.org/wikipedia/commons/thumb/5/5a/Flag_of_Saba.svg/383px-Flag_of_Saba.svg.png&amp;precision=low&amp;num_clusters=4&amp;text=1","name":"Saba"},</v>
      </c>
      <c r="IY2" s="48">
        <v>182</v>
      </c>
    </row>
    <row r="3" spans="1:259" s="48" customFormat="1" ht="38.4" customHeight="1" thickBot="1" x14ac:dyDescent="0.35">
      <c r="A3" s="87" t="s">
        <v>1148</v>
      </c>
      <c r="B3" s="40" t="e" vm="119">
        <v>#VALUE!</v>
      </c>
      <c r="C3" s="41" t="s">
        <v>197</v>
      </c>
      <c r="D3" s="42" t="s">
        <v>1149</v>
      </c>
      <c r="E3" s="43" t="s">
        <v>1149</v>
      </c>
      <c r="F3" s="44" t="s">
        <v>212</v>
      </c>
      <c r="G3" s="45">
        <f>COUNTIF($A$1:$A$8398,A3)</f>
        <v>1</v>
      </c>
      <c r="H3" s="46" t="s">
        <v>1160</v>
      </c>
      <c r="I3" s="47" t="s">
        <v>1150</v>
      </c>
      <c r="J3" s="48" t="str">
        <f>""</f>
        <v/>
      </c>
      <c r="K3" s="49"/>
      <c r="L3" s="50"/>
      <c r="M3" s="50"/>
      <c r="N3" s="51" t="s">
        <v>231</v>
      </c>
      <c r="O3" s="52" t="s">
        <v>1151</v>
      </c>
      <c r="P3" s="53" t="s">
        <v>1152</v>
      </c>
      <c r="Q3" s="54">
        <v>1</v>
      </c>
      <c r="R3" s="55" t="s">
        <v>231</v>
      </c>
      <c r="S3" s="56">
        <v>3</v>
      </c>
      <c r="T3" s="57" t="s">
        <v>164</v>
      </c>
      <c r="U3" s="58" t="s">
        <v>164</v>
      </c>
      <c r="V3" s="58" t="s">
        <v>165</v>
      </c>
      <c r="W3" s="58" t="s">
        <v>164</v>
      </c>
      <c r="X3" s="58" t="s">
        <v>164</v>
      </c>
      <c r="Y3" s="58" t="s">
        <v>164</v>
      </c>
      <c r="Z3" s="58" t="s">
        <v>164</v>
      </c>
      <c r="AA3" s="58" t="s">
        <v>165</v>
      </c>
      <c r="AB3" s="58" t="s">
        <v>164</v>
      </c>
      <c r="AC3" s="58" t="s">
        <v>164</v>
      </c>
      <c r="AD3" s="58" t="s">
        <v>164</v>
      </c>
      <c r="AE3" s="58" t="s">
        <v>164</v>
      </c>
      <c r="AF3" s="59" t="s">
        <v>164</v>
      </c>
      <c r="AG3" s="59" t="s">
        <v>164</v>
      </c>
      <c r="AH3" s="59" t="s">
        <v>164</v>
      </c>
      <c r="AI3" s="59" t="s">
        <v>165</v>
      </c>
      <c r="AJ3" s="59" t="s">
        <v>164</v>
      </c>
      <c r="AK3" s="59" t="s">
        <v>164</v>
      </c>
      <c r="AL3" s="59" t="s">
        <v>164</v>
      </c>
      <c r="AM3" s="59" t="s">
        <v>164</v>
      </c>
      <c r="AN3" s="59" t="s">
        <v>164</v>
      </c>
      <c r="AO3" s="59" t="s">
        <v>164</v>
      </c>
      <c r="AP3" s="59" t="s">
        <v>164</v>
      </c>
      <c r="AQ3" s="59" t="s">
        <v>164</v>
      </c>
      <c r="AR3" s="59" t="s">
        <v>164</v>
      </c>
      <c r="AS3" s="59" t="s">
        <v>164</v>
      </c>
      <c r="AT3" s="60">
        <v>0</v>
      </c>
      <c r="AU3" s="59" t="s">
        <v>178</v>
      </c>
      <c r="AV3" s="59" t="str">
        <f>IF(LEFT(A3,1)="[",LEFT(A3,5)&amp;AU3&amp;A3,"")</f>
        <v>[SAB]Historical[SAB] Saba (1816-1920)</v>
      </c>
      <c r="AW3" s="59" t="str">
        <f>C3&amp;H3&amp;A3</f>
        <v>3b[SAB] Other[SAB] Saba (1816-1920)</v>
      </c>
      <c r="AX3" s="61"/>
      <c r="AY3" s="61"/>
      <c r="AZ3" s="62"/>
      <c r="BA3" s="62"/>
      <c r="BB3" s="62"/>
      <c r="BC3" s="63"/>
      <c r="BD3" s="64" t="s">
        <v>159</v>
      </c>
      <c r="BE3" s="47"/>
      <c r="BF3" s="64" t="s">
        <v>154</v>
      </c>
      <c r="BG3" s="64" t="s">
        <v>159</v>
      </c>
      <c r="BH3" s="64" t="s">
        <v>152</v>
      </c>
      <c r="BI3" s="64"/>
      <c r="BJ3" s="64"/>
      <c r="BK3" s="47"/>
      <c r="BL3" s="64" t="s">
        <v>154</v>
      </c>
      <c r="BM3" s="64" t="s">
        <v>159</v>
      </c>
      <c r="BN3" s="64" t="s">
        <v>152</v>
      </c>
      <c r="BO3" s="64" t="s">
        <v>153</v>
      </c>
      <c r="BP3" s="64" t="s">
        <v>151</v>
      </c>
      <c r="BQ3" s="64"/>
      <c r="BR3" s="64"/>
      <c r="BS3" s="64"/>
      <c r="BT3" s="64"/>
      <c r="BU3" s="65" t="s">
        <v>164</v>
      </c>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"[SAB] Saba (1816-1920)"</v>
      </c>
      <c r="CU3" s="70" t="str">
        <f>CHAR(34)&amp;"rgn_"&amp;R3&amp;CHAR(34)</f>
        <v>"rgn_North America"</v>
      </c>
      <c r="CV3" s="48" t="str">
        <f>CHAR(34)&amp;D3&amp;CHAR(34)</f>
        <v>"https://web.archive.org/web/20130602192253im_/http://www.ctv.es/USERS/jolle/ant_sab4.gif"</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"lets14",</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"002WHI",</v>
      </c>
      <c r="FS3" s="48" t="str">
        <f>IF(LEN(BH3)=3,CHAR(34)&amp;"003"&amp;BH3&amp;CHAR(34)&amp;",","")</f>
        <v>"003BLU",</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["5+Colo","lets14","startS","year18","allhor","3Bands","Horizo","Plants","Canton","NO_YEL","001RED","002WHI","003BLU","myrWHI","histor","NoStar"]</v>
      </c>
      <c r="GT3" s="48" t="str">
        <f>IF(BL3&lt;&gt;"",CHAR(34)&amp;"cl_"&amp;BL3&amp;CHAR(34)&amp;",","")</f>
        <v>"cl_RED",</v>
      </c>
      <c r="GU3" s="48" t="str">
        <f>IF(BM3&lt;&gt;"",CHAR(34)&amp;"cl_"&amp;BM3&amp;CHAR(34)&amp;",","")</f>
        <v>"cl_WHI",</v>
      </c>
      <c r="GV3" s="48" t="str">
        <f>IF(BN3&lt;&gt;"",CHAR(34)&amp;"cl_"&amp;BN3&amp;CHAR(34)&amp;",","")</f>
        <v>"cl_BLU",</v>
      </c>
      <c r="GW3" s="48" t="str">
        <f>IF(BO3&lt;&gt;"",CHAR(34)&amp;"cl_"&amp;BO3&amp;CHAR(34)&amp;",","")</f>
        <v>"cl_GRE",</v>
      </c>
      <c r="GX3" s="48" t="str">
        <f>IF(BP3&lt;&gt;"",CHAR(34)&amp;"cl_"&amp;BP3&amp;CHAR(34)&amp;",","")</f>
        <v>"cl_BLA",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["cl_RED","cl_WHI","cl_BLU","cl_GRE","cl_BLA"]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{couname:"[SAB] Saba (1816-1920)",year:"1816",region:"rgn_North America",Colors:["cl_RED","cl_WHI","cl_BLU","cl_GRE","cl_BLA"],Items:["5+Colo","lets14","startS","year18","allhor","3Bands","Horizo","Plants","Canton","NO_YEL","001RED","002WHI","003BLU","myrWHI","histor","NoStar"],Flag:"https://web.archive.org/web/20130602192253im_/http://www.ctv.es/USERS/jolle/ant_sab4.gif",HDFlag:"https://web.archive.org/web/20130602192253im_/http://www.ctv.es/USERS/jolle/ant_sab4.gif",type:"Historical", describe: "\nSaba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 isnew:"www", links: "https://web.archive.org/web/20130602192253/http://www.ctv.es/USERS/jolle/antilla2.htm"},</v>
      </c>
      <c r="HG3" s="73" t="str">
        <f>"{couname:"&amp;CT3&amp;(IF(HK3&lt;&gt;"",",subtype:"&amp;CHAR(34)&amp;HK3&amp;CHAR(34),""))&amp;",year:"&amp;HJ3&amp;",region:"&amp;CU3&amp;",Colors:"&amp;HC3&amp;",Items:"&amp;GS3&amp;",Flag:"&amp;CV3&amp;",HDFlag:"&amp;CHAR(34)&amp;E3&amp;CHAR(34)&amp;",type:"&amp;GP3&amp;", describe: "&amp;HI3&amp;", links: "&amp;HL3&amp;"},"</f>
        <v>{couname:"[SAB] Saba (1816-1920)",year:"1816",region:"rgn_North America",Colors:["cl_RED","cl_WHI","cl_BLU","cl_GRE","cl_BLA"],Items:["5+Colo","lets14","startS","year18","allhor","3Bands","Horizo","Plants","Canton","NO_YEL","001RED","002WHI","003BLU","myrWHI","histor","NoStar"],Flag:"https://web.archive.org/web/20130602192253im_/http://www.ctv.es/USERS/jolle/ant_sab4.gif",HDFlag:"https://web.archive.org/web/20130602192253im_/http://www.ctv.es/USERS/jolle/ant_sab4.gif",type:"Historical", describe: "\nSaba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 links: "https://web.archive.org/web/20130602192253/http://www.ctv.es/USERS/jolle/antilla2.htm"},</v>
      </c>
      <c r="HH3" s="48" t="str">
        <f>IF(P3&lt;&gt;"",CHAR(34)&amp;"\n"&amp;P3&amp;CHAR(34),CHAR(34)&amp;CHAR(34))</f>
        <v>"\nSaba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v>
      </c>
      <c r="HI3" s="48" t="str">
        <f>IF(J3=0,CHAR(34)&amp;CHAR(34),HH3)</f>
        <v>"\nSaba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v>
      </c>
      <c r="HJ3" s="48" t="str">
        <f>CHAR(34)&amp;O3&amp;CHAR(34)</f>
        <v>"1816"</v>
      </c>
      <c r="HL3" s="48" t="str">
        <f>CHAR(34)&amp;I3&amp;CHAR(34)</f>
        <v>"https://web.archive.org/web/20130602192253/http://www.ctv.es/USERS/jolle/antilla2.htm"</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{"couname":"[SAB] Saba (1816-1920)","subtype":"[SAB] Other","year":"1816","region":"rgn_North America","Colors":["cl_RED","cl_WHI","cl_BLU","cl_GRE","cl_BLA"],"Items":["5+Colo","lets14","startS","year18","allhor","3Bands","Horizo","Plants","Canton","NO_YEL","001RED","002WHI","003BLU","myrWHI","histor","NoStar"],"Flag":"https://web.archive.org/web/20130602192253im_/http://www.ctv.es/USERS/jolle/ant_sab4.gif","HDFlag":"https://web.archive.org/web/20130602192253im_/http://www.ctv.es/USERS/jolle/ant_sab4.gif","type":"Historical", "describe": "\nSaba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 "isnew": "www", "links": "https://web.archive.org/web/20130602192253/http://www.ctv.es/USERS/jolle/antilla2.htm"},</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{"couname":"[SAB] Saba (1816-1920)","subtype":"[SAB] Other","year":"1816","region":"rgn_North America","Colors":["cl_RED","cl_WHI","cl_BLU","cl_GRE","cl_BLA"],"Items":["5+Colo","lets14","startS","year18","allhor","3Bands","Horizo","Plants","Canton","NO_YEL","001RED","002WHI","003BLU","myrWHI","histor","NoStar"],"Flag":"https://web.archive.org/web/20130602192253im_/http://www.ctv.es/USERS/jolle/ant_sab4.gif","HDFlag":"https://web.archive.org/web/20130602192253im_/http://www.ctv.es/USERS/jolle/ant_sab4.gif","type":"Historical", "describe": "\nSaba was ruled after 1816 by the Dutch governor of Saint Martin. The inhabitants of the island accepted the Dutch sovereignty and the Holland flag, but they considered themselves as a 'republic' and added a green cabbage to emphasize their independence. This flag was used probably until about the 1920s. No specimen nor original drawing is know, and the following image is based on a written description with the cabbage used by Juliet Johnson in her 1985 project of a coat of arms for the island.", "isnew": "www", "links": "https://web.archive.org/web/20130602192253/http://www.ctv.es/USERS/jolle/antilla2.htm"},</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http://mkweb.bcgsc.ca/color-summarizer/?url=https://web.archive.org/web/20130602192253im_/http://www.ctv.es/USERS/jolle/ant_sab4.gif&amp;precision=low&amp;num_clusters=5&amp;text=1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{"url":"http://mkweb.bcgsc.ca/color-summarizer/?url=https://web.archive.org/web/20130602192253im_/http://www.ctv.es/USERS/jolle/ant_sab4.gif&amp;precision=low&amp;num_clusters=5&amp;text=1","name":"[SAB] Saba (1816-1920)"},</v>
      </c>
      <c r="IY3" s="48">
        <v>1503</v>
      </c>
    </row>
  </sheetData>
  <autoFilter ref="A1:IY1" xr:uid="{A1051193-A95B-4CFB-A73C-F0184620C81F}">
    <sortState xmlns:xlrd2="http://schemas.microsoft.com/office/spreadsheetml/2017/richdata2" ref="A2:IY1">
      <sortCondition ref="AW1"/>
    </sortState>
  </autoFilter>
  <conditionalFormatting sqref="H1 CW1:GS1 IA1:IB1">
    <cfRule type="cellIs" dxfId="1343" priority="118" operator="greaterThan">
      <formula>0</formula>
    </cfRule>
  </conditionalFormatting>
  <conditionalFormatting sqref="H1 H4:H1048576">
    <cfRule type="cellIs" dxfId="1342" priority="84" stopIfTrue="1" operator="notEqual">
      <formula>""</formula>
    </cfRule>
  </conditionalFormatting>
  <conditionalFormatting sqref="T1:BK1">
    <cfRule type="cellIs" dxfId="1341" priority="121" operator="greaterThan">
      <formula>0</formula>
    </cfRule>
  </conditionalFormatting>
  <conditionalFormatting sqref="BV1:BW1 BV4:BW1048576">
    <cfRule type="cellIs" dxfId="1340" priority="120" operator="equal">
      <formula>"nc"</formula>
    </cfRule>
  </conditionalFormatting>
  <conditionalFormatting sqref="HF1:HG1">
    <cfRule type="cellIs" dxfId="1339" priority="122" operator="greaterThan">
      <formula>0</formula>
    </cfRule>
  </conditionalFormatting>
  <conditionalFormatting sqref="HK1">
    <cfRule type="cellIs" dxfId="1338" priority="119" operator="greaterThan">
      <formula>0</formula>
    </cfRule>
  </conditionalFormatting>
  <conditionalFormatting sqref="HP1:HX1">
    <cfRule type="cellIs" dxfId="1337" priority="96" operator="equal">
      <formula>"PIN"</formula>
    </cfRule>
    <cfRule type="cellIs" dxfId="1336" priority="97" operator="equal">
      <formula>"ORA"</formula>
    </cfRule>
    <cfRule type="cellIs" dxfId="1335" priority="98" operator="equal">
      <formula>"GRA"</formula>
    </cfRule>
    <cfRule type="cellIs" dxfId="1334" priority="99" operator="equal">
      <formula>"PUR"</formula>
    </cfRule>
    <cfRule type="cellIs" dxfId="1333" priority="100" operator="equal">
      <formula>"BRO"</formula>
    </cfRule>
    <cfRule type="cellIs" dxfId="1332" priority="101" operator="equal">
      <formula>"YEL"</formula>
    </cfRule>
    <cfRule type="cellIs" dxfId="1331" priority="102" operator="equal">
      <formula>"BLU"</formula>
    </cfRule>
    <cfRule type="cellIs" dxfId="1330" priority="103" operator="equal">
      <formula>"WHI"</formula>
    </cfRule>
    <cfRule type="cellIs" dxfId="1329" priority="104" operator="equal">
      <formula>"GRE"</formula>
    </cfRule>
    <cfRule type="cellIs" dxfId="1328" priority="105" operator="equal">
      <formula>"RED"</formula>
    </cfRule>
    <cfRule type="cellIs" dxfId="1327" priority="106" operator="equal">
      <formula>"BLA"</formula>
    </cfRule>
  </conditionalFormatting>
  <conditionalFormatting sqref="IC1:IK1">
    <cfRule type="cellIs" dxfId="1326" priority="107" operator="equal">
      <formula>"PIN"</formula>
    </cfRule>
    <cfRule type="cellIs" dxfId="1325" priority="108" operator="equal">
      <formula>"ORA"</formula>
    </cfRule>
    <cfRule type="cellIs" dxfId="1324" priority="109" operator="equal">
      <formula>"GRA"</formula>
    </cfRule>
    <cfRule type="cellIs" dxfId="1323" priority="110" operator="equal">
      <formula>"PUR"</formula>
    </cfRule>
    <cfRule type="cellIs" dxfId="1322" priority="111" operator="equal">
      <formula>"BRO"</formula>
    </cfRule>
    <cfRule type="cellIs" dxfId="1321" priority="112" operator="equal">
      <formula>"YEL"</formula>
    </cfRule>
    <cfRule type="cellIs" dxfId="1320" priority="113" operator="equal">
      <formula>"BLU"</formula>
    </cfRule>
    <cfRule type="cellIs" dxfId="1319" priority="114" operator="equal">
      <formula>"WHI"</formula>
    </cfRule>
    <cfRule type="cellIs" dxfId="1318" priority="115" operator="equal">
      <formula>"GRE"</formula>
    </cfRule>
    <cfRule type="cellIs" dxfId="1317" priority="116" operator="equal">
      <formula>"RED"</formula>
    </cfRule>
    <cfRule type="cellIs" dxfId="1316" priority="117" operator="equal">
      <formula>"BLA"</formula>
    </cfRule>
  </conditionalFormatting>
  <conditionalFormatting sqref="IO1:IW1">
    <cfRule type="cellIs" dxfId="1315" priority="85" operator="equal">
      <formula>"PIN"</formula>
    </cfRule>
    <cfRule type="cellIs" dxfId="1314" priority="86" operator="equal">
      <formula>"ORA"</formula>
    </cfRule>
    <cfRule type="cellIs" dxfId="1313" priority="87" operator="equal">
      <formula>"GRA"</formula>
    </cfRule>
    <cfRule type="cellIs" dxfId="1312" priority="88" operator="equal">
      <formula>"PUR"</formula>
    </cfRule>
    <cfRule type="cellIs" dxfId="1311" priority="89" operator="equal">
      <formula>"BRO"</formula>
    </cfRule>
    <cfRule type="cellIs" dxfId="1310" priority="90" operator="equal">
      <formula>"YEL"</formula>
    </cfRule>
    <cfRule type="cellIs" dxfId="1309" priority="91" operator="equal">
      <formula>"BLU"</formula>
    </cfRule>
    <cfRule type="cellIs" dxfId="1308" priority="92" operator="equal">
      <formula>"WHI"</formula>
    </cfRule>
    <cfRule type="cellIs" dxfId="1307" priority="93" operator="equal">
      <formula>"GRE"</formula>
    </cfRule>
    <cfRule type="cellIs" dxfId="1306" priority="94" operator="equal">
      <formula>"RED"</formula>
    </cfRule>
    <cfRule type="cellIs" dxfId="1305" priority="95" operator="equal">
      <formula>"BLA"</formula>
    </cfRule>
  </conditionalFormatting>
  <conditionalFormatting sqref="H3">
    <cfRule type="cellIs" dxfId="1304" priority="78" stopIfTrue="1" operator="notEqual">
      <formula>""</formula>
    </cfRule>
  </conditionalFormatting>
  <conditionalFormatting sqref="BV3">
    <cfRule type="cellIs" dxfId="1303" priority="79" operator="equal">
      <formula>"nc"</formula>
    </cfRule>
  </conditionalFormatting>
  <conditionalFormatting sqref="R3 CU3">
    <cfRule type="cellIs" dxfId="1302" priority="77" operator="greaterThan">
      <formula>0</formula>
    </cfRule>
  </conditionalFormatting>
  <conditionalFormatting sqref="T3:AS3 CH3:CS3">
    <cfRule type="cellIs" dxfId="1301" priority="73" stopIfTrue="1" operator="equal">
      <formula>"n"</formula>
    </cfRule>
    <cfRule type="cellIs" dxfId="1300" priority="74" stopIfTrue="1" operator="equal">
      <formula>"y"</formula>
    </cfRule>
    <cfRule type="cellIs" dxfId="1299" priority="75" operator="greaterThan">
      <formula>0</formula>
    </cfRule>
  </conditionalFormatting>
  <conditionalFormatting sqref="AZ3:BB3">
    <cfRule type="expression" dxfId="1298" priority="60">
      <formula>$AT3=0</formula>
    </cfRule>
  </conditionalFormatting>
  <conditionalFormatting sqref="BX3:CA3 CD3:CF3 AZ3:BU3">
    <cfRule type="cellIs" dxfId="1297" priority="61" operator="equal">
      <formula>"PIN"</formula>
    </cfRule>
    <cfRule type="cellIs" dxfId="1296" priority="62" operator="equal">
      <formula>"ORA"</formula>
    </cfRule>
    <cfRule type="cellIs" dxfId="1295" priority="63" operator="equal">
      <formula>"GRA"</formula>
    </cfRule>
    <cfRule type="cellIs" dxfId="1294" priority="64" operator="equal">
      <formula>"PUR"</formula>
    </cfRule>
    <cfRule type="cellIs" dxfId="1293" priority="65" operator="equal">
      <formula>"BRO"</formula>
    </cfRule>
    <cfRule type="cellIs" dxfId="1292" priority="66" operator="equal">
      <formula>"YEL"</formula>
    </cfRule>
    <cfRule type="cellIs" dxfId="1291" priority="67" operator="equal">
      <formula>"BLU"</formula>
    </cfRule>
    <cfRule type="cellIs" dxfId="1290" priority="68" operator="equal">
      <formula>"WHI"</formula>
    </cfRule>
    <cfRule type="cellIs" dxfId="1289" priority="69" operator="equal">
      <formula>"GRE"</formula>
    </cfRule>
    <cfRule type="cellIs" dxfId="1288" priority="70" operator="equal">
      <formula>"RED"</formula>
    </cfRule>
    <cfRule type="cellIs" dxfId="1287" priority="71" operator="equal">
      <formula>"BLA"</formula>
    </cfRule>
  </conditionalFormatting>
  <conditionalFormatting sqref="BX3:CA3 CD3:CF3">
    <cfRule type="cellIs" dxfId="1286" priority="76" operator="equal">
      <formula>"y"</formula>
    </cfRule>
  </conditionalFormatting>
  <conditionalFormatting sqref="BZ3:CA3 CD3:CF3">
    <cfRule type="cellIs" dxfId="1285" priority="72" operator="greaterThan">
      <formula>0</formula>
    </cfRule>
  </conditionalFormatting>
  <conditionalFormatting sqref="IC3">
    <cfRule type="cellIs" dxfId="1284" priority="53" stopIfTrue="1" operator="greaterThan">
      <formula>0</formula>
    </cfRule>
  </conditionalFormatting>
  <conditionalFormatting sqref="ID3">
    <cfRule type="cellIs" dxfId="1283" priority="51" stopIfTrue="1" operator="greaterThan">
      <formula>0</formula>
    </cfRule>
  </conditionalFormatting>
  <conditionalFormatting sqref="II3 IE3:IF3">
    <cfRule type="cellIs" dxfId="1282" priority="58" operator="greaterThan">
      <formula>0</formula>
    </cfRule>
  </conditionalFormatting>
  <conditionalFormatting sqref="II3 IF3">
    <cfRule type="cellIs" dxfId="1281" priority="52" stopIfTrue="1" operator="greaterThan">
      <formula>0</formula>
    </cfRule>
  </conditionalFormatting>
  <conditionalFormatting sqref="IG3">
    <cfRule type="cellIs" dxfId="1280" priority="57" operator="greaterThan">
      <formula>0</formula>
    </cfRule>
  </conditionalFormatting>
  <conditionalFormatting sqref="IH3:II3">
    <cfRule type="cellIs" dxfId="1279" priority="56" operator="greaterThan">
      <formula>0</formula>
    </cfRule>
  </conditionalFormatting>
  <conditionalFormatting sqref="IJ3">
    <cfRule type="cellIs" dxfId="1278" priority="55" operator="greaterThan">
      <formula>0</formula>
    </cfRule>
  </conditionalFormatting>
  <conditionalFormatting sqref="IK3">
    <cfRule type="cellIs" dxfId="1277" priority="54" operator="greaterThan">
      <formula>0</formula>
    </cfRule>
  </conditionalFormatting>
  <conditionalFormatting sqref="IF3">
    <cfRule type="cellIs" dxfId="1276" priority="50" stopIfTrue="1" operator="greaterThan">
      <formula>0</formula>
    </cfRule>
  </conditionalFormatting>
  <conditionalFormatting sqref="IC3:IK3">
    <cfRule type="expression" dxfId="1275" priority="59">
      <formula>$IL3&gt;0</formula>
    </cfRule>
  </conditionalFormatting>
  <conditionalFormatting sqref="IM3">
    <cfRule type="cellIs" dxfId="1274" priority="49" operator="equal">
      <formula>0</formula>
    </cfRule>
  </conditionalFormatting>
  <conditionalFormatting sqref="BX3:CA3 CD3:CF3">
    <cfRule type="cellIs" dxfId="1273" priority="37" operator="equal">
      <formula>"y"</formula>
    </cfRule>
    <cfRule type="cellIs" dxfId="1272" priority="38" operator="equal">
      <formula>"PIN"</formula>
    </cfRule>
    <cfRule type="cellIs" dxfId="1271" priority="39" operator="equal">
      <formula>"ORA"</formula>
    </cfRule>
    <cfRule type="cellIs" dxfId="1270" priority="40" operator="equal">
      <formula>"GRA"</formula>
    </cfRule>
    <cfRule type="cellIs" dxfId="1269" priority="41" operator="equal">
      <formula>"PUR"</formula>
    </cfRule>
    <cfRule type="cellIs" dxfId="1268" priority="42" operator="equal">
      <formula>"BRO"</formula>
    </cfRule>
    <cfRule type="cellIs" dxfId="1267" priority="43" operator="equal">
      <formula>"YEL"</formula>
    </cfRule>
    <cfRule type="cellIs" dxfId="1266" priority="44" operator="equal">
      <formula>"BLU"</formula>
    </cfRule>
    <cfRule type="cellIs" dxfId="1265" priority="45" operator="equal">
      <formula>"WHI"</formula>
    </cfRule>
    <cfRule type="cellIs" dxfId="1264" priority="46" operator="equal">
      <formula>"GRE"</formula>
    </cfRule>
    <cfRule type="cellIs" dxfId="1263" priority="47" operator="equal">
      <formula>"RED"</formula>
    </cfRule>
    <cfRule type="cellIs" dxfId="1262"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261" priority="31" stopIfTrue="1" operator="notEqual">
      <formula>""</formula>
    </cfRule>
  </conditionalFormatting>
  <conditionalFormatting sqref="AZ2:BU2">
    <cfRule type="cellIs" dxfId="1260" priority="19" operator="equal">
      <formula>"PIN"</formula>
    </cfRule>
    <cfRule type="cellIs" dxfId="1259" priority="20" operator="equal">
      <formula>"ORA"</formula>
    </cfRule>
    <cfRule type="cellIs" dxfId="1258" priority="21" operator="equal">
      <formula>"GRA"</formula>
    </cfRule>
    <cfRule type="cellIs" dxfId="1257" priority="22" operator="equal">
      <formula>"PUR"</formula>
    </cfRule>
    <cfRule type="cellIs" dxfId="1256" priority="23" operator="equal">
      <formula>"BRO"</formula>
    </cfRule>
    <cfRule type="cellIs" dxfId="1255" priority="24" operator="equal">
      <formula>"YEL"</formula>
    </cfRule>
    <cfRule type="cellIs" dxfId="1254" priority="25" operator="equal">
      <formula>"BLU"</formula>
    </cfRule>
    <cfRule type="cellIs" dxfId="1253" priority="26" operator="equal">
      <formula>"WHI"</formula>
    </cfRule>
    <cfRule type="cellIs" dxfId="1252" priority="27" operator="equal">
      <formula>"GRE"</formula>
    </cfRule>
    <cfRule type="cellIs" dxfId="1251" priority="28" operator="equal">
      <formula>"RED"</formula>
    </cfRule>
    <cfRule type="cellIs" dxfId="1250" priority="29" operator="equal">
      <formula>"BLA"</formula>
    </cfRule>
  </conditionalFormatting>
  <conditionalFormatting sqref="BV2">
    <cfRule type="cellIs" dxfId="1249" priority="32" operator="equal">
      <formula>"nc"</formula>
    </cfRule>
  </conditionalFormatting>
  <conditionalFormatting sqref="BZ2:CA2 CD2:CF2">
    <cfRule type="cellIs" dxfId="1248" priority="30" operator="greaterThan">
      <formula>0</formula>
    </cfRule>
  </conditionalFormatting>
  <conditionalFormatting sqref="R2 CU2">
    <cfRule type="cellIs" dxfId="1247" priority="18" operator="greaterThan">
      <formula>0</formula>
    </cfRule>
  </conditionalFormatting>
  <conditionalFormatting sqref="T2:AS2 CH2:CS2">
    <cfRule type="cellIs" dxfId="1246" priority="2" stopIfTrue="1" operator="equal">
      <formula>"n"</formula>
    </cfRule>
    <cfRule type="cellIs" dxfId="1245" priority="3" stopIfTrue="1" operator="equal">
      <formula>"y"</formula>
    </cfRule>
    <cfRule type="cellIs" dxfId="1244" priority="4" operator="greaterThan">
      <formula>0</formula>
    </cfRule>
  </conditionalFormatting>
  <conditionalFormatting sqref="AZ2:BB2">
    <cfRule type="expression" dxfId="1243" priority="1">
      <formula>$AT2=0</formula>
    </cfRule>
  </conditionalFormatting>
  <conditionalFormatting sqref="BX2:CA2 CD2:CF2">
    <cfRule type="cellIs" dxfId="1242" priority="5" operator="equal">
      <formula>"y"</formula>
    </cfRule>
    <cfRule type="cellIs" dxfId="1241" priority="7" operator="equal">
      <formula>"PIN"</formula>
    </cfRule>
    <cfRule type="cellIs" dxfId="1240" priority="8" operator="equal">
      <formula>"ORA"</formula>
    </cfRule>
    <cfRule type="cellIs" dxfId="1239" priority="9" operator="equal">
      <formula>"GRA"</formula>
    </cfRule>
    <cfRule type="cellIs" dxfId="1238" priority="10" operator="equal">
      <formula>"PUR"</formula>
    </cfRule>
    <cfRule type="cellIs" dxfId="1237" priority="11" operator="equal">
      <formula>"BRO"</formula>
    </cfRule>
    <cfRule type="cellIs" dxfId="1236" priority="12" operator="equal">
      <formula>"YEL"</formula>
    </cfRule>
    <cfRule type="cellIs" dxfId="1235" priority="13" operator="equal">
      <formula>"BLU"</formula>
    </cfRule>
    <cfRule type="cellIs" dxfId="1234" priority="14" operator="equal">
      <formula>"WHI"</formula>
    </cfRule>
    <cfRule type="cellIs" dxfId="1233" priority="15" operator="equal">
      <formula>"GRE"</formula>
    </cfRule>
    <cfRule type="cellIs" dxfId="1232" priority="16" operator="equal">
      <formula>"RED"</formula>
    </cfRule>
    <cfRule type="cellIs" dxfId="1231" priority="17" operator="equal">
      <formula>"BLA"</formula>
    </cfRule>
  </conditionalFormatting>
  <conditionalFormatting sqref="IC2:IK2">
    <cfRule type="expression" dxfId="1230"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E2" r:id="rId1" xr:uid="{8513542F-BDB0-4285-B8A8-A74B9C4C64D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7761"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17762"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17763"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CAEE2-E262-4D5B-88E3-D7F577B2593D}">
  <sheetPr codeName="Sheet44"/>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1749</v>
      </c>
      <c r="B2" s="40" t="e" vm="120">
        <v>#VALUE!</v>
      </c>
      <c r="C2" s="41">
        <v>1</v>
      </c>
      <c r="D2" s="99" t="s">
        <v>1754</v>
      </c>
      <c r="E2" s="43" t="s">
        <v>1750</v>
      </c>
      <c r="F2" s="44" t="s">
        <v>163</v>
      </c>
      <c r="G2" s="45">
        <f>COUNTIF($A$1:$A$8300,A2)</f>
        <v>1</v>
      </c>
      <c r="H2" s="46"/>
      <c r="I2" s="47" t="s">
        <v>1751</v>
      </c>
      <c r="J2" s="48" t="str">
        <f>""</f>
        <v/>
      </c>
      <c r="K2" s="49">
        <v>5888</v>
      </c>
      <c r="L2" s="50">
        <v>12000</v>
      </c>
      <c r="M2" s="50" t="s">
        <v>1755</v>
      </c>
      <c r="N2" s="51" t="s">
        <v>231</v>
      </c>
      <c r="O2" s="52" t="s">
        <v>1752</v>
      </c>
      <c r="P2" s="53" t="s">
        <v>1753</v>
      </c>
      <c r="Q2" s="54">
        <v>4</v>
      </c>
      <c r="R2" s="55" t="s">
        <v>231</v>
      </c>
      <c r="S2" s="56">
        <v>0</v>
      </c>
      <c r="T2" s="57" t="s">
        <v>164</v>
      </c>
      <c r="U2" s="58" t="s">
        <v>165</v>
      </c>
      <c r="V2" s="58" t="s">
        <v>164</v>
      </c>
      <c r="W2" s="58" t="s">
        <v>164</v>
      </c>
      <c r="X2" s="58" t="s">
        <v>165</v>
      </c>
      <c r="Y2" s="58" t="s">
        <v>165</v>
      </c>
      <c r="Z2" s="58" t="s">
        <v>164</v>
      </c>
      <c r="AA2" s="58" t="s">
        <v>164</v>
      </c>
      <c r="AB2" s="58" t="s">
        <v>164</v>
      </c>
      <c r="AC2" s="58" t="s">
        <v>164</v>
      </c>
      <c r="AD2" s="58" t="s">
        <v>164</v>
      </c>
      <c r="AE2" s="58" t="s">
        <v>164</v>
      </c>
      <c r="AF2" s="59" t="s">
        <v>164</v>
      </c>
      <c r="AG2" s="59" t="s">
        <v>164</v>
      </c>
      <c r="AH2" s="59" t="s">
        <v>164</v>
      </c>
      <c r="AI2" s="59" t="s">
        <v>165</v>
      </c>
      <c r="AJ2" s="59" t="s">
        <v>164</v>
      </c>
      <c r="AK2" s="59" t="s">
        <v>164</v>
      </c>
      <c r="AL2" s="59" t="s">
        <v>165</v>
      </c>
      <c r="AM2" s="59" t="s">
        <v>164</v>
      </c>
      <c r="AN2" s="59" t="s">
        <v>164</v>
      </c>
      <c r="AO2" s="59" t="s">
        <v>164</v>
      </c>
      <c r="AP2" s="59" t="s">
        <v>165</v>
      </c>
      <c r="AQ2" s="59" t="s">
        <v>164</v>
      </c>
      <c r="AR2" s="59" t="s">
        <v>164</v>
      </c>
      <c r="AS2" s="59" t="s">
        <v>165</v>
      </c>
      <c r="AT2" s="60">
        <v>0</v>
      </c>
      <c r="AU2" s="59"/>
      <c r="AV2" s="59" t="str">
        <f>IF(LEFT(A2,1)="[",LEFT(A2,5)&amp;AU2&amp;A2,"")</f>
        <v/>
      </c>
      <c r="AW2" s="59" t="str">
        <f>C2&amp;H2&amp;A2</f>
        <v>1St Pierre et Miquelon</v>
      </c>
      <c r="AX2" s="61" t="str">
        <f>_xlfn.TEXTJOIN(";",TRUE,AU2:AW2)</f>
        <v>1St Pierre et Miquelon</v>
      </c>
      <c r="AY2" s="61" t="s">
        <v>165</v>
      </c>
      <c r="AZ2" s="62"/>
      <c r="BA2" s="62"/>
      <c r="BB2" s="62"/>
      <c r="BC2" s="63"/>
      <c r="BD2" s="64" t="s">
        <v>152</v>
      </c>
      <c r="BE2" s="47"/>
      <c r="BF2" s="64"/>
      <c r="BG2" s="64"/>
      <c r="BH2" s="64"/>
      <c r="BI2" s="64"/>
      <c r="BJ2" s="64"/>
      <c r="BK2" s="47"/>
      <c r="BL2" s="64" t="s">
        <v>152</v>
      </c>
      <c r="BM2" s="64" t="s">
        <v>155</v>
      </c>
      <c r="BN2" s="64" t="s">
        <v>159</v>
      </c>
      <c r="BO2" s="64" t="s">
        <v>151</v>
      </c>
      <c r="BP2" s="64" t="s">
        <v>154</v>
      </c>
      <c r="BQ2" s="64" t="s">
        <v>153</v>
      </c>
      <c r="BR2" s="64"/>
      <c r="BS2" s="64"/>
      <c r="BT2" s="64"/>
      <c r="BU2" s="65" t="s">
        <v>164</v>
      </c>
      <c r="BV2" s="66" t="s">
        <v>165</v>
      </c>
      <c r="BW2" s="66" t="s">
        <v>174</v>
      </c>
      <c r="BX2" s="47"/>
      <c r="CB2" s="6" t="s">
        <v>137</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"St Pierre et Miquelon"</v>
      </c>
      <c r="CU2" s="70" t="str">
        <f>CHAR(34)&amp;"rgn_"&amp;R2&amp;CHAR(34)</f>
        <v>"rgn_North America"</v>
      </c>
      <c r="CV2" s="48" t="str">
        <f>CHAR(34)&amp;D2&amp;CHAR(34)</f>
        <v>"https://upload.wikimedia.org/wikipedia/commons/thumb/7/74/Flag_of_Saint-Pierre_and_Miquelon.svg/480px-Flag_of_Saint-Pierre_and_Miquelon.svg.png"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"with_q",</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"Crosse",</v>
      </c>
      <c r="EC2" s="48" t="str">
        <f>IF(V2="y",CHAR(34)&amp;V$1&amp;CHAR(34)&amp;",","")</f>
        <v/>
      </c>
      <c r="ED2" s="48" t="str">
        <f>IF(W2="y",CHAR(34)&amp;W$1&amp;CHAR(34)&amp;",","")</f>
        <v/>
      </c>
      <c r="EE2" s="48" t="str">
        <f>IF(X2="y",CHAR(34)&amp;X$1&amp;CHAR(34)&amp;",","")</f>
        <v>"Circle",</v>
      </c>
      <c r="EF2" s="48" t="str">
        <f>IF(AND(Y2&lt;&gt;"n",Y2&lt;&gt;""),CHAR(34)&amp;Y$1&amp;CHAR(34)&amp;",","")</f>
        <v>"Animal",</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"Wavess",</v>
      </c>
      <c r="ET2" s="48" t="str">
        <f>IF(AM2="y",CHAR(34)&amp;AM$1&amp;CHAR(34)&amp;",","")</f>
        <v/>
      </c>
      <c r="EU2" s="48" t="str">
        <f>IF(AN2="y",CHAR(34)&amp;AN$1&amp;CHAR(34)&amp;",","")</f>
        <v/>
      </c>
      <c r="EV2" s="48" t="str">
        <f>IF(AO2="y",CHAR(34)&amp;AO$1&amp;CHAR(34)&amp;",","")</f>
        <v/>
      </c>
      <c r="EW2" s="48" t="str">
        <f>IF(AP2="y",CHAR(34)&amp;AP$1&amp;CHAR(34)&amp;",","")</f>
        <v>"Ships!",</v>
      </c>
      <c r="EX2" s="48" t="str">
        <f>IF(AQ2="y",CHAR(34)&amp;AQ$1&amp;CHAR(34)&amp;",","")</f>
        <v/>
      </c>
      <c r="EY2" s="48" t="str">
        <f>IF(AR2="y",CHAR(34)&amp;AR$1&amp;CHAR(34)&amp;",","")</f>
        <v/>
      </c>
      <c r="EZ2" s="48" t="str">
        <f>IF(AS2="y",CHAR(34)&amp;AS$1&amp;CHAR(34)&amp;",","")</f>
        <v>"Waters",</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"french",</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["5+Colo","words2","words3","lets18","startS","with_q","year19","smallc","NoBand","Crosse","Circle","Animal","Canton","Wavess","Ships!","Waters","ntWHYE","myrBLU","island","french","NoStar"]</v>
      </c>
      <c r="GT2" s="48" t="str">
        <f>IF(BL2&lt;&gt;"",CHAR(34)&amp;"cl_"&amp;BL2&amp;CHAR(34)&amp;",","")</f>
        <v>"cl_BLU",</v>
      </c>
      <c r="GU2" s="48" t="str">
        <f>IF(BM2&lt;&gt;"",CHAR(34)&amp;"cl_"&amp;BM2&amp;CHAR(34)&amp;",","")</f>
        <v>"cl_YEL",</v>
      </c>
      <c r="GV2" s="48" t="str">
        <f>IF(BN2&lt;&gt;"",CHAR(34)&amp;"cl_"&amp;BN2&amp;CHAR(34)&amp;",","")</f>
        <v>"cl_WHI",</v>
      </c>
      <c r="GW2" s="48" t="str">
        <f>IF(BO2&lt;&gt;"",CHAR(34)&amp;"cl_"&amp;BO2&amp;CHAR(34)&amp;",","")</f>
        <v>"cl_BLA",</v>
      </c>
      <c r="GX2" s="48" t="str">
        <f>IF(BP2&lt;&gt;"",CHAR(34)&amp;"cl_"&amp;BP2&amp;CHAR(34)&amp;",","")</f>
        <v>"cl_RED",</v>
      </c>
      <c r="GY2" s="48" t="str">
        <f>IF(BQ2&lt;&gt;"",CHAR(34)&amp;"cl_"&amp;BQ2&amp;CHAR(34)&amp;",","")</f>
        <v>"cl_GRE",</v>
      </c>
      <c r="GZ2" s="48" t="str">
        <f>IF(BR2&lt;&gt;"",CHAR(34)&amp;"cl_"&amp;BR2&amp;CHAR(34)&amp;",","")</f>
        <v/>
      </c>
      <c r="HA2" s="48" t="str">
        <f>IF(BS2&lt;&gt;"",CHAR(34)&amp;"cl_"&amp;BS2&amp;CHAR(34)&amp;",","")</f>
        <v/>
      </c>
      <c r="HB2" s="48" t="str">
        <f>IF(BT2&lt;&gt;"",CHAR(34)&amp;"cl_"&amp;BT2&amp;CHAR(34)&amp;",","")</f>
        <v/>
      </c>
      <c r="HC2" s="48" t="str">
        <f>SUBSTITUTE("["&amp;_xlfn.CONCAT(GT2:HB2)&amp;"]",",]","]")</f>
        <v>["cl_BLU","cl_YEL","cl_WHI","cl_BLA","cl_RED","cl_GRE"]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{couname:"St Pierre et Miquelon",year:"1982 ",region:"rgn_North America",Colors:["cl_BLU","cl_YEL","cl_WHI","cl_BLA","cl_RED","cl_GRE"],Items:["5+Colo","words2","words3","lets18","startS","with_q","year19","smallc","NoBand","Crosse","Circle","Animal","Canton","Wavess","Ships!","Waters","ntWHYE","myrBLU","island","french","NoStar"],Flag:"https://upload.wikimedia.org/wikipedia/commons/thumb/7/74/Flag_of_Saint-Pierre_and_Miquelon.svg/480px-Flag_of_Saint-Pierre_and_Miquelon.svg.png",HDFlag:"https://upload.wikimedia.org/wikipedia/commons/thumb/7/74/Flag_of_Saint-Pierre_and_Miquelon.svg/2560px-Flag_of_Saint-Pierre_and_Miquelon.svg.png",type:"", describe: "\nIn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 isnew:".", links: "https://en.wikipedia.org/wiki/Flag_of_Saint_Pierre_and_Miquelon"},</v>
      </c>
      <c r="HG2" s="73" t="str">
        <f>"{couname:"&amp;CT2&amp;(IF(HK2&lt;&gt;"",",subtype:"&amp;CHAR(34)&amp;HK2&amp;CHAR(34),""))&amp;",year:"&amp;HJ2&amp;",region:"&amp;CU2&amp;",Colors:"&amp;HC2&amp;",Items:"&amp;GS2&amp;",Flag:"&amp;CV2&amp;",HDFlag:"&amp;CHAR(34)&amp;E2&amp;CHAR(34)&amp;",type:"&amp;GP2&amp;", describe: "&amp;HI2&amp;", links: "&amp;HL2&amp;"},"</f>
        <v>{couname:"St Pierre et Miquelon",year:"1982 ",region:"rgn_North America",Colors:["cl_BLU","cl_YEL","cl_WHI","cl_BLA","cl_RED","cl_GRE"],Items:["5+Colo","words2","words3","lets18","startS","with_q","year19","smallc","NoBand","Crosse","Circle","Animal","Canton","Wavess","Ships!","Waters","ntWHYE","myrBLU","island","french","NoStar"],Flag:"https://upload.wikimedia.org/wikipedia/commons/thumb/7/74/Flag_of_Saint-Pierre_and_Miquelon.svg/480px-Flag_of_Saint-Pierre_and_Miquelon.svg.png",HDFlag:"https://upload.wikimedia.org/wikipedia/commons/thumb/7/74/Flag_of_Saint-Pierre_and_Miquelon.svg/2560px-Flag_of_Saint-Pierre_and_Miquelon.svg.png",type:"", describe: "\nIn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 links: "https://en.wikipedia.org/wiki/Flag_of_Saint_Pierre_and_Miquelon"},</v>
      </c>
      <c r="HH2" s="48" t="str">
        <f>IF(P2&lt;&gt;"",CHAR(34)&amp;"\n"&amp;P2&amp;CHAR(34),CHAR(34)&amp;CHAR(34))</f>
        <v>"\nIn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v>
      </c>
      <c r="HI2" s="48" t="str">
        <f>IF(J2=0,CHAR(34)&amp;CHAR(34),HH2)</f>
        <v>"\nIn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v>
      </c>
      <c r="HJ2" s="48" t="str">
        <f>CHAR(34)&amp;O2&amp;CHAR(34)</f>
        <v>"1982 "</v>
      </c>
      <c r="HL2" s="48" t="str">
        <f>CHAR(34)&amp;I2&amp;CHAR(34)</f>
        <v>"https://en.wikipedia.org/wiki/Flag_of_Saint_Pierre_and_Miquelon"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{"couname":"St Pierre et Miquelon","year":"1982 ","region":"rgn_North America","Colors":["cl_BLU","cl_YEL","cl_WHI","cl_BLA","cl_RED","cl_GRE"],"Items":["5+Colo","words2","words3","lets18","startS","with_q","year19","smallc","NoBand","Crosse","Circle","Animal","Canton","Wavess","Ships!","Waters","ntWHYE","myrBLU","island","french","NoStar"],"Flag":"https://upload.wikimedia.org/wikipedia/commons/thumb/7/74/Flag_of_Saint-Pierre_and_Miquelon.svg/480px-Flag_of_Saint-Pierre_and_Miquelon.svg.png","HDFlag":"https://upload.wikimedia.org/wikipedia/commons/thumb/7/74/Flag_of_Saint-Pierre_and_Miquelon.svg/2560px-Flag_of_Saint-Pierre_and_Miquelon.svg.png","type":"", "describe": "\nIn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 "isnew": ".", "links": "https://en.wikipedia.org/wiki/Flag_of_Saint_Pierre_and_Miquelon"},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{"couname":"St Pierre et Miquelon","year":"1982 ","region":"rgn_North America","Colors":["cl_BLU","cl_YEL","cl_WHI","cl_BLA","cl_RED","cl_GRE"],"Items":["5+Colo","words2","words3","lets18","startS","with_q","year19","smallc","NoBand","Crosse","Circle","Animal","Canton","Wavess","Ships!","Waters","ntWHYE","myrBLU","island","french","NoStar"],"Flag":"https://upload.wikimedia.org/wikipedia/commons/thumb/7/74/Flag_of_Saint-Pierre_and_Miquelon.svg/480px-Flag_of_Saint-Pierre_and_Miquelon.svg.png","HDFlag":"https://upload.wikimedia.org/wikipedia/commons/thumb/7/74/Flag_of_Saint-Pierre_and_Miquelon.svg/2560px-Flag_of_Saint-Pierre_and_Miquelon.svg.png","type":"", "describe": "\nIn 1982 an unofficial local flag was designed, based on the Collectivity's coat of arms. The flag is blue with a yellow ship, said to be Grande Hermine, which brought Jacques Cartier to Saint Pierre on 15 June 1536. Three square fields placed along the hoist recall the origin of most inhabitants of the islands, from top to bottom, Basques, Bretons, and Normans. The flag was likely designed by André Paturel, a local business owner. Although not used at an official level, the flag is still a common sight in the territory, being flown alongside the French tricolour in front of private residences and even government buildings.", "isnew": ".", "links": "https://en.wikipedia.org/wiki/Flag_of_Saint_Pierre_and_Miquelon"},</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http://mkweb.bcgsc.ca/color-summarizer/?url=https://upload.wikimedia.org/wikipedia/commons/thumb/7/74/Flag_of_Saint-Pierre_and_Miquelon.svg/480px-Flag_of_Saint-Pierre_and_Miquelon.svg.png&amp;precision=low&amp;num_clusters=6&amp;text=1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{"url":"http://mkweb.bcgsc.ca/color-summarizer/?url=https://upload.wikimedia.org/wikipedia/commons/thumb/7/74/Flag_of_Saint-Pierre_and_Miquelon.svg/480px-Flag_of_Saint-Pierre_and_Miquelon.svg.png&amp;precision=low&amp;num_clusters=6&amp;text=1","name":"St Pierre et Miquelon"},</v>
      </c>
      <c r="IY2" s="48">
        <v>208</v>
      </c>
    </row>
    <row r="3" spans="1:259" s="48" customFormat="1" ht="38.4" customHeight="1" thickBot="1" x14ac:dyDescent="0.35">
      <c r="A3" s="79" t="s">
        <v>1743</v>
      </c>
      <c r="B3" s="40" t="e" vm="121">
        <v>#VALUE!</v>
      </c>
      <c r="C3" s="41">
        <v>2</v>
      </c>
      <c r="D3" s="42" t="s">
        <v>1744</v>
      </c>
      <c r="E3" s="43" t="s">
        <v>1745</v>
      </c>
      <c r="F3" s="44" t="s">
        <v>163</v>
      </c>
      <c r="G3" s="45">
        <f>COUNTIF($A$1:$A$8323,A3)</f>
        <v>1</v>
      </c>
      <c r="H3" s="46"/>
      <c r="I3" s="47" t="s">
        <v>1746</v>
      </c>
      <c r="J3" s="48" t="str">
        <f>""</f>
        <v/>
      </c>
      <c r="K3" s="49"/>
      <c r="L3" s="50"/>
      <c r="M3" s="50"/>
      <c r="N3" s="51" t="s">
        <v>231</v>
      </c>
      <c r="O3" s="52" t="s">
        <v>176</v>
      </c>
      <c r="P3" s="53" t="s">
        <v>1747</v>
      </c>
      <c r="Q3" s="54">
        <v>1</v>
      </c>
      <c r="R3" s="55" t="s">
        <v>231</v>
      </c>
      <c r="S3" s="56">
        <v>3</v>
      </c>
      <c r="T3" s="57" t="s">
        <v>164</v>
      </c>
      <c r="U3" s="58" t="s">
        <v>165</v>
      </c>
      <c r="V3" s="58" t="s">
        <v>165</v>
      </c>
      <c r="W3" s="58" t="s">
        <v>165</v>
      </c>
      <c r="X3" s="58" t="s">
        <v>165</v>
      </c>
      <c r="Y3" s="58" t="s">
        <v>165</v>
      </c>
      <c r="Z3" s="58" t="s">
        <v>164</v>
      </c>
      <c r="AA3" s="58" t="s">
        <v>164</v>
      </c>
      <c r="AB3" s="58" t="s">
        <v>164</v>
      </c>
      <c r="AC3" s="58" t="s">
        <v>164</v>
      </c>
      <c r="AD3" s="58" t="s">
        <v>164</v>
      </c>
      <c r="AE3" s="58" t="s">
        <v>164</v>
      </c>
      <c r="AF3" s="59" t="s">
        <v>164</v>
      </c>
      <c r="AG3" s="59" t="s">
        <v>164</v>
      </c>
      <c r="AH3" s="59" t="s">
        <v>165</v>
      </c>
      <c r="AI3" s="59" t="s">
        <v>164</v>
      </c>
      <c r="AJ3" s="59" t="s">
        <v>164</v>
      </c>
      <c r="AK3" s="59" t="s">
        <v>164</v>
      </c>
      <c r="AL3" s="59" t="s">
        <v>164</v>
      </c>
      <c r="AM3" s="59" t="s">
        <v>164</v>
      </c>
      <c r="AN3" s="59" t="s">
        <v>164</v>
      </c>
      <c r="AO3" s="59" t="s">
        <v>164</v>
      </c>
      <c r="AP3" s="59" t="s">
        <v>164</v>
      </c>
      <c r="AQ3" s="59" t="s">
        <v>164</v>
      </c>
      <c r="AR3" s="59" t="s">
        <v>164</v>
      </c>
      <c r="AS3" s="59" t="s">
        <v>164</v>
      </c>
      <c r="AT3" s="60">
        <v>1</v>
      </c>
      <c r="AU3" s="59" t="s">
        <v>1748</v>
      </c>
      <c r="AV3" s="59" t="str">
        <f>IF(LEFT(A3,1)="[",LEFT(A3,5)&amp;AU3&amp;A3,"")</f>
        <v>[SPM]Commune[SPM] Miquelon-Langlade</v>
      </c>
      <c r="AW3" s="59" t="str">
        <f>C3&amp;H3&amp;A3</f>
        <v>2[SPM] Miquelon-Langlade</v>
      </c>
      <c r="AX3" s="61"/>
      <c r="AY3" s="61"/>
      <c r="AZ3" s="62" t="s">
        <v>155</v>
      </c>
      <c r="BA3" s="62" t="s">
        <v>167</v>
      </c>
      <c r="BB3" s="62"/>
      <c r="BC3" s="63"/>
      <c r="BD3" s="64" t="s">
        <v>168</v>
      </c>
      <c r="BE3" s="47"/>
      <c r="BF3" s="64" t="s">
        <v>152</v>
      </c>
      <c r="BG3" s="64" t="s">
        <v>153</v>
      </c>
      <c r="BH3" s="64" t="s">
        <v>152</v>
      </c>
      <c r="BI3" s="64"/>
      <c r="BJ3" s="64"/>
      <c r="BK3" s="47"/>
      <c r="BL3" s="64" t="s">
        <v>151</v>
      </c>
      <c r="BM3" s="64" t="s">
        <v>152</v>
      </c>
      <c r="BN3" s="64" t="s">
        <v>153</v>
      </c>
      <c r="BO3" s="64" t="s">
        <v>154</v>
      </c>
      <c r="BP3" s="64" t="s">
        <v>155</v>
      </c>
      <c r="BQ3" s="64" t="s">
        <v>167</v>
      </c>
      <c r="BR3" s="64" t="s">
        <v>167</v>
      </c>
      <c r="BS3" s="64" t="s">
        <v>167</v>
      </c>
      <c r="BT3" s="64" t="s">
        <v>159</v>
      </c>
      <c r="BU3" s="65"/>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n</v>
      </c>
      <c r="CQ3" s="59" t="str">
        <f>IF(AT3=1,"y","n")</f>
        <v>y</v>
      </c>
      <c r="CR3" s="59" t="str">
        <f>IF(AT3=2,"y","n")</f>
        <v>n</v>
      </c>
      <c r="CS3" s="59" t="str">
        <f>IF(AT3&gt;=3,"y","n")</f>
        <v>n</v>
      </c>
      <c r="CT3" s="69" t="str">
        <f>CHAR(34)&amp;A3&amp;CHAR(34)</f>
        <v>"[SPM] Miquelon-Langlade"</v>
      </c>
      <c r="CU3" s="70" t="str">
        <f>CHAR(34)&amp;"rgn_"&amp;R3&amp;CHAR(34)</f>
        <v>"rgn_North America"</v>
      </c>
      <c r="CV3" s="48" t="str">
        <f>CHAR(34)&amp;D3&amp;CHAR(34)</f>
        <v>"https://upload.wikimedia.org/wikipedia/commons/thumb/2/27/Flag_of_Miquelon-Langlade.svg/640px-Flag_of_Miquelon-Langlade.svg.png"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"lets16",</v>
      </c>
      <c r="DE3" s="48" t="str">
        <f>CHAR(34)&amp;"start"&amp;IFERROR(LEFT(SUBSTITUTE(A3,"["&amp;MID(A3,FIND("[",A3)+1,FIND("]",A3)-FIND("[",A3)-1)&amp;"] ",""),1),LEFT(A3,1))&amp;CHAR(34)&amp;","</f>
        <v>"startM",</v>
      </c>
      <c r="DF3" s="48" t="str">
        <f>IFERROR(IF(SEARCH("tan",A3)&gt;0,CHAR(34)&amp;"withtn"&amp;CHAR(34)&amp;",",""),"")</f>
        <v/>
      </c>
      <c r="DG3" s="48" t="str">
        <f>IFERROR(IF(SEARCH("q",A3)&gt;0,CHAR(34)&amp;"with_q"&amp;CHAR(34)&amp;",",""),"")</f>
        <v>"with_q",</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"staYEL",</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"002GRE",</v>
      </c>
      <c r="FS3" s="48" t="str">
        <f>IF(LEN(BH3)=3,CHAR(34)&amp;"003"&amp;BH3&amp;CHAR(34)&amp;",","")</f>
        <v>"003BLU",</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"1Stars",</v>
      </c>
      <c r="GM3" s="48" t="str">
        <f>IF(CR3="y",CHAR(34)&amp;CR$1&amp;CHAR(34)&amp;",","")</f>
        <v/>
      </c>
      <c r="GN3" s="48" t="str">
        <f>IF(CS3="y",CHAR(34)&amp;CS$1&amp;CHAR(34)&amp;",","")</f>
        <v/>
      </c>
      <c r="GP3" s="48" t="str">
        <f>CHAR(34)&amp;AU3&amp;CHAR(34)</f>
        <v>"Commune"</v>
      </c>
      <c r="GS3" s="48" t="str">
        <f>SUBSTITUTE("["&amp;_xlfn.CONCAT(CW3:GN3)&amp;"]",",]","]")</f>
        <v>["5+Colo","lets16","startM","with_q","3Bands","Crosse","Horizo","Vertic","Circle","Animal","Center","staYEL","001BLU","002GRE","003BLU","myrEQ","HasSta","1Stars"]</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["cl_BLA","cl_BLU","cl_GRE","cl_RED","cl_YEL","cl_WHI"]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{couname:"[SPM] Miquelon-Langlade",year:"???",region:"rgn_North America",Colors:["cl_BLA","cl_BLU","cl_GRE","cl_RED","cl_YEL","cl_WHI"],Items:["5+Colo","lets16","startM","with_q","3Bands","Crosse","Horizo","Vertic","Circle","Animal","Center","staYEL","001BLU","002GRE","003BLU","myrEQ","HasSta","1Stars"],Flag:"https://upload.wikimedia.org/wikipedia/commons/thumb/2/27/Flag_of_Miquelon-Langlade.svg/640px-Flag_of_Miquelon-Langlade.svg.png",HDFlag:"https://upload.wikimedia.org/wikipedia/commons/thumb/2/27/Flag_of_Miquelon-Langlade.svg/1280px-Flag_of_Miquelon-Langlade.svg.png",type:"Commune", describe: "\nThe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 isnew:".", links: "https://en.m.wikipedia.org/wiki/Miquelon-Langlade"},</v>
      </c>
      <c r="HG3" s="73" t="str">
        <f>"{couname:"&amp;CT3&amp;(IF(HK3&lt;&gt;"",",subtype:"&amp;CHAR(34)&amp;HK3&amp;CHAR(34),""))&amp;",year:"&amp;HJ3&amp;",region:"&amp;CU3&amp;",Colors:"&amp;HC3&amp;",Items:"&amp;GS3&amp;",Flag:"&amp;CV3&amp;",HDFlag:"&amp;CHAR(34)&amp;E3&amp;CHAR(34)&amp;",type:"&amp;GP3&amp;", describe: "&amp;HI3&amp;", links: "&amp;HL3&amp;"},"</f>
        <v>{couname:"[SPM] Miquelon-Langlade",year:"???",region:"rgn_North America",Colors:["cl_BLA","cl_BLU","cl_GRE","cl_RED","cl_YEL","cl_WHI"],Items:["5+Colo","lets16","startM","with_q","3Bands","Crosse","Horizo","Vertic","Circle","Animal","Center","staYEL","001BLU","002GRE","003BLU","myrEQ","HasSta","1Stars"],Flag:"https://upload.wikimedia.org/wikipedia/commons/thumb/2/27/Flag_of_Miquelon-Langlade.svg/640px-Flag_of_Miquelon-Langlade.svg.png",HDFlag:"https://upload.wikimedia.org/wikipedia/commons/thumb/2/27/Flag_of_Miquelon-Langlade.svg/1280px-Flag_of_Miquelon-Langlade.svg.png",type:"Commune", describe: "\nThe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 links: "https://en.m.wikipedia.org/wiki/Miquelon-Langlade"},</v>
      </c>
      <c r="HH3" s="48" t="str">
        <f>IF(P3&lt;&gt;"",CHAR(34)&amp;"\n"&amp;P3&amp;CHAR(34),CHAR(34)&amp;CHAR(34))</f>
        <v>"\nThe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v>
      </c>
      <c r="HI3" s="48" t="str">
        <f>IF(J3=0,CHAR(34)&amp;CHAR(34),HH3)</f>
        <v>"\nThe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v>
      </c>
      <c r="HJ3" s="48" t="str">
        <f>CHAR(34)&amp;O3&amp;CHAR(34)</f>
        <v>"???"</v>
      </c>
      <c r="HL3" s="48" t="str">
        <f>CHAR(34)&amp;I3&amp;CHAR(34)</f>
        <v>"https://en.m.wikipedia.org/wiki/Miquelon-Langlade"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{"couname":"[SPM] Miquelon-Langlade","year":"???","region":"rgn_North America","Colors":["cl_BLA","cl_BLU","cl_GRE","cl_RED","cl_YEL","cl_WHI"],"Items":["5+Colo","lets16","startM","with_q","3Bands","Crosse","Horizo","Vertic","Circle","Animal","Center","staYEL","001BLU","002GRE","003BLU","myrEQ","HasSta","1Stars"],"Flag":"https://upload.wikimedia.org/wikipedia/commons/thumb/2/27/Flag_of_Miquelon-Langlade.svg/640px-Flag_of_Miquelon-Langlade.svg.png","HDFlag":"https://upload.wikimedia.org/wikipedia/commons/thumb/2/27/Flag_of_Miquelon-Langlade.svg/1280px-Flag_of_Miquelon-Langlade.svg.png","type":"Commune", "describe": "\nThe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 "isnew": ".", "links": "https://en.m.wikipedia.org/wiki/Miquelon-Langlade"},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{"couname":"[SPM] Miquelon-Langlade","year":"???","region":"rgn_North America","Colors":["cl_BLA","cl_BLU","cl_GRE","cl_RED","cl_YEL","cl_WHI"],"Items":["5+Colo","lets16","startM","with_q","3Bands","Crosse","Horizo","Vertic","Circle","Animal","Center","staYEL","001BLU","002GRE","003BLU","myrEQ","HasSta","1Stars"],"Flag":"https://upload.wikimedia.org/wikipedia/commons/thumb/2/27/Flag_of_Miquelon-Langlade.svg/640px-Flag_of_Miquelon-Langlade.svg.png","HDFlag":"https://upload.wikimedia.org/wikipedia/commons/thumb/2/27/Flag_of_Miquelon-Langlade.svg/1280px-Flag_of_Miquelon-Langlade.svg.png","type":"Commune", "describe": "\nThe flag of Miquelon-Langlade is a banner of the municipal arms, with three cods in base, the central bigger, instead of two - one bigger and one smaller - on the arms.\n\nThe arms of Miquelon-Langlade were created in 1984 for the twinning with the Canadian municipality of Îles-de-la-Madeleine.\nThe central green field is a symbol of hope and of the willingness of generations of inhabitants to stay on the island.\nThe chief features the Acadian flag (vertically divided blue-white-red with a yellow star in canton), recalling the connection of the island with Acadia.\nThe blue base charged with cods represents the sea and fishing, as the raison d'être of the archipelago.\n\nThe emblem superimposed in the center of the flag features a long-tailed duck, a bird locally known as Miquelon duck or kakawit. It was a significant source of food, together with cod, for the early settlers of the island.\nThe bird holds in the beak a cloth modeled on the left part of the local flag of Saint-Pierre-et-Miquelon, featuring the Basque, Breton and Normand flags to recall the main origins of the islanders.", "isnew": ".", "links": "https://en.m.wikipedia.org/wiki/Miquelon-Langlade"},</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http://mkweb.bcgsc.ca/color-summarizer/?url=https://upload.wikimedia.org/wikipedia/commons/thumb/2/27/Flag_of_Miquelon-Langlade.svg/640px-Flag_of_Miquelon-Langlade.svg.png&amp;precision=low&amp;num_clusters=6&amp;text=1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{"url":"http://mkweb.bcgsc.ca/color-summarizer/?url=https://upload.wikimedia.org/wikipedia/commons/thumb/2/27/Flag_of_Miquelon-Langlade.svg/640px-Flag_of_Miquelon-Langlade.svg.png&amp;precision=low&amp;num_clusters=6&amp;text=1","name":"[SPM] Miquelon-Langlade"},</v>
      </c>
      <c r="IY3" s="48">
        <v>1503</v>
      </c>
    </row>
  </sheetData>
  <autoFilter ref="A1:IY1" xr:uid="{A1051193-A95B-4CFB-A73C-F0184620C81F}">
    <sortState xmlns:xlrd2="http://schemas.microsoft.com/office/spreadsheetml/2017/richdata2" ref="A2:IY1">
      <sortCondition ref="AW1"/>
    </sortState>
  </autoFilter>
  <conditionalFormatting sqref="H1 CW1:GS1 IA1:IB1">
    <cfRule type="cellIs" dxfId="1229" priority="118" operator="greaterThan">
      <formula>0</formula>
    </cfRule>
  </conditionalFormatting>
  <conditionalFormatting sqref="H1 H4:H1048576">
    <cfRule type="cellIs" dxfId="1228" priority="84" stopIfTrue="1" operator="notEqual">
      <formula>""</formula>
    </cfRule>
  </conditionalFormatting>
  <conditionalFormatting sqref="T1:BK1">
    <cfRule type="cellIs" dxfId="1227" priority="121" operator="greaterThan">
      <formula>0</formula>
    </cfRule>
  </conditionalFormatting>
  <conditionalFormatting sqref="BV1:BW1 BV4:BW1048576">
    <cfRule type="cellIs" dxfId="1226" priority="120" operator="equal">
      <formula>"nc"</formula>
    </cfRule>
  </conditionalFormatting>
  <conditionalFormatting sqref="HF1:HG1">
    <cfRule type="cellIs" dxfId="1225" priority="122" operator="greaterThan">
      <formula>0</formula>
    </cfRule>
  </conditionalFormatting>
  <conditionalFormatting sqref="HK1">
    <cfRule type="cellIs" dxfId="1224" priority="119" operator="greaterThan">
      <formula>0</formula>
    </cfRule>
  </conditionalFormatting>
  <conditionalFormatting sqref="HP1:HX1">
    <cfRule type="cellIs" dxfId="1223" priority="96" operator="equal">
      <formula>"PIN"</formula>
    </cfRule>
    <cfRule type="cellIs" dxfId="1222" priority="97" operator="equal">
      <formula>"ORA"</formula>
    </cfRule>
    <cfRule type="cellIs" dxfId="1221" priority="98" operator="equal">
      <formula>"GRA"</formula>
    </cfRule>
    <cfRule type="cellIs" dxfId="1220" priority="99" operator="equal">
      <formula>"PUR"</formula>
    </cfRule>
    <cfRule type="cellIs" dxfId="1219" priority="100" operator="equal">
      <formula>"BRO"</formula>
    </cfRule>
    <cfRule type="cellIs" dxfId="1218" priority="101" operator="equal">
      <formula>"YEL"</formula>
    </cfRule>
    <cfRule type="cellIs" dxfId="1217" priority="102" operator="equal">
      <formula>"BLU"</formula>
    </cfRule>
    <cfRule type="cellIs" dxfId="1216" priority="103" operator="equal">
      <formula>"WHI"</formula>
    </cfRule>
    <cfRule type="cellIs" dxfId="1215" priority="104" operator="equal">
      <formula>"GRE"</formula>
    </cfRule>
    <cfRule type="cellIs" dxfId="1214" priority="105" operator="equal">
      <formula>"RED"</formula>
    </cfRule>
    <cfRule type="cellIs" dxfId="1213" priority="106" operator="equal">
      <formula>"BLA"</formula>
    </cfRule>
  </conditionalFormatting>
  <conditionalFormatting sqref="IC1:IK1">
    <cfRule type="cellIs" dxfId="1212" priority="107" operator="equal">
      <formula>"PIN"</formula>
    </cfRule>
    <cfRule type="cellIs" dxfId="1211" priority="108" operator="equal">
      <formula>"ORA"</formula>
    </cfRule>
    <cfRule type="cellIs" dxfId="1210" priority="109" operator="equal">
      <formula>"GRA"</formula>
    </cfRule>
    <cfRule type="cellIs" dxfId="1209" priority="110" operator="equal">
      <formula>"PUR"</formula>
    </cfRule>
    <cfRule type="cellIs" dxfId="1208" priority="111" operator="equal">
      <formula>"BRO"</formula>
    </cfRule>
    <cfRule type="cellIs" dxfId="1207" priority="112" operator="equal">
      <formula>"YEL"</formula>
    </cfRule>
    <cfRule type="cellIs" dxfId="1206" priority="113" operator="equal">
      <formula>"BLU"</formula>
    </cfRule>
    <cfRule type="cellIs" dxfId="1205" priority="114" operator="equal">
      <formula>"WHI"</formula>
    </cfRule>
    <cfRule type="cellIs" dxfId="1204" priority="115" operator="equal">
      <formula>"GRE"</formula>
    </cfRule>
    <cfRule type="cellIs" dxfId="1203" priority="116" operator="equal">
      <formula>"RED"</formula>
    </cfRule>
    <cfRule type="cellIs" dxfId="1202" priority="117" operator="equal">
      <formula>"BLA"</formula>
    </cfRule>
  </conditionalFormatting>
  <conditionalFormatting sqref="IO1:IW1">
    <cfRule type="cellIs" dxfId="1201" priority="85" operator="equal">
      <formula>"PIN"</formula>
    </cfRule>
    <cfRule type="cellIs" dxfId="1200" priority="86" operator="equal">
      <formula>"ORA"</formula>
    </cfRule>
    <cfRule type="cellIs" dxfId="1199" priority="87" operator="equal">
      <formula>"GRA"</formula>
    </cfRule>
    <cfRule type="cellIs" dxfId="1198" priority="88" operator="equal">
      <formula>"PUR"</formula>
    </cfRule>
    <cfRule type="cellIs" dxfId="1197" priority="89" operator="equal">
      <formula>"BRO"</formula>
    </cfRule>
    <cfRule type="cellIs" dxfId="1196" priority="90" operator="equal">
      <formula>"YEL"</formula>
    </cfRule>
    <cfRule type="cellIs" dxfId="1195" priority="91" operator="equal">
      <formula>"BLU"</formula>
    </cfRule>
    <cfRule type="cellIs" dxfId="1194" priority="92" operator="equal">
      <formula>"WHI"</formula>
    </cfRule>
    <cfRule type="cellIs" dxfId="1193" priority="93" operator="equal">
      <formula>"GRE"</formula>
    </cfRule>
    <cfRule type="cellIs" dxfId="1192" priority="94" operator="equal">
      <formula>"RED"</formula>
    </cfRule>
    <cfRule type="cellIs" dxfId="1191" priority="95" operator="equal">
      <formula>"BLA"</formula>
    </cfRule>
  </conditionalFormatting>
  <conditionalFormatting sqref="H3">
    <cfRule type="cellIs" dxfId="1190" priority="78" stopIfTrue="1" operator="notEqual">
      <formula>""</formula>
    </cfRule>
  </conditionalFormatting>
  <conditionalFormatting sqref="BV3">
    <cfRule type="cellIs" dxfId="1189" priority="79" operator="equal">
      <formula>"nc"</formula>
    </cfRule>
  </conditionalFormatting>
  <conditionalFormatting sqref="R3 CU3">
    <cfRule type="cellIs" dxfId="1188" priority="77" operator="greaterThan">
      <formula>0</formula>
    </cfRule>
  </conditionalFormatting>
  <conditionalFormatting sqref="T3:AS3 CH3:CS3">
    <cfRule type="cellIs" dxfId="1187" priority="73" stopIfTrue="1" operator="equal">
      <formula>"n"</formula>
    </cfRule>
    <cfRule type="cellIs" dxfId="1186" priority="74" stopIfTrue="1" operator="equal">
      <formula>"y"</formula>
    </cfRule>
    <cfRule type="cellIs" dxfId="1185" priority="75" operator="greaterThan">
      <formula>0</formula>
    </cfRule>
  </conditionalFormatting>
  <conditionalFormatting sqref="AZ3:BB3">
    <cfRule type="expression" dxfId="1184" priority="60">
      <formula>$AT3=0</formula>
    </cfRule>
  </conditionalFormatting>
  <conditionalFormatting sqref="BX3:CA3 CD3:CF3 AZ3:BU3">
    <cfRule type="cellIs" dxfId="1183" priority="61" operator="equal">
      <formula>"PIN"</formula>
    </cfRule>
    <cfRule type="cellIs" dxfId="1182" priority="62" operator="equal">
      <formula>"ORA"</formula>
    </cfRule>
    <cfRule type="cellIs" dxfId="1181" priority="63" operator="equal">
      <formula>"GRA"</formula>
    </cfRule>
    <cfRule type="cellIs" dxfId="1180" priority="64" operator="equal">
      <formula>"PUR"</formula>
    </cfRule>
    <cfRule type="cellIs" dxfId="1179" priority="65" operator="equal">
      <formula>"BRO"</formula>
    </cfRule>
    <cfRule type="cellIs" dxfId="1178" priority="66" operator="equal">
      <formula>"YEL"</formula>
    </cfRule>
    <cfRule type="cellIs" dxfId="1177" priority="67" operator="equal">
      <formula>"BLU"</formula>
    </cfRule>
    <cfRule type="cellIs" dxfId="1176" priority="68" operator="equal">
      <formula>"WHI"</formula>
    </cfRule>
    <cfRule type="cellIs" dxfId="1175" priority="69" operator="equal">
      <formula>"GRE"</formula>
    </cfRule>
    <cfRule type="cellIs" dxfId="1174" priority="70" operator="equal">
      <formula>"RED"</formula>
    </cfRule>
    <cfRule type="cellIs" dxfId="1173" priority="71" operator="equal">
      <formula>"BLA"</formula>
    </cfRule>
  </conditionalFormatting>
  <conditionalFormatting sqref="BX3:CA3 CD3:CF3">
    <cfRule type="cellIs" dxfId="1172" priority="76" operator="equal">
      <formula>"y"</formula>
    </cfRule>
  </conditionalFormatting>
  <conditionalFormatting sqref="BZ3:CA3 CD3:CF3">
    <cfRule type="cellIs" dxfId="1171" priority="72" operator="greaterThan">
      <formula>0</formula>
    </cfRule>
  </conditionalFormatting>
  <conditionalFormatting sqref="IC3">
    <cfRule type="cellIs" dxfId="1170" priority="53" stopIfTrue="1" operator="greaterThan">
      <formula>0</formula>
    </cfRule>
  </conditionalFormatting>
  <conditionalFormatting sqref="ID3">
    <cfRule type="cellIs" dxfId="1169" priority="51" stopIfTrue="1" operator="greaterThan">
      <formula>0</formula>
    </cfRule>
  </conditionalFormatting>
  <conditionalFormatting sqref="II3 IE3:IF3">
    <cfRule type="cellIs" dxfId="1168" priority="58" operator="greaterThan">
      <formula>0</formula>
    </cfRule>
  </conditionalFormatting>
  <conditionalFormatting sqref="II3 IF3">
    <cfRule type="cellIs" dxfId="1167" priority="52" stopIfTrue="1" operator="greaterThan">
      <formula>0</formula>
    </cfRule>
  </conditionalFormatting>
  <conditionalFormatting sqref="IG3">
    <cfRule type="cellIs" dxfId="1166" priority="57" operator="greaterThan">
      <formula>0</formula>
    </cfRule>
  </conditionalFormatting>
  <conditionalFormatting sqref="IH3:II3">
    <cfRule type="cellIs" dxfId="1165" priority="56" operator="greaterThan">
      <formula>0</formula>
    </cfRule>
  </conditionalFormatting>
  <conditionalFormatting sqref="IJ3">
    <cfRule type="cellIs" dxfId="1164" priority="55" operator="greaterThan">
      <formula>0</formula>
    </cfRule>
  </conditionalFormatting>
  <conditionalFormatting sqref="IK3">
    <cfRule type="cellIs" dxfId="1163" priority="54" operator="greaterThan">
      <formula>0</formula>
    </cfRule>
  </conditionalFormatting>
  <conditionalFormatting sqref="IF3">
    <cfRule type="cellIs" dxfId="1162" priority="50" stopIfTrue="1" operator="greaterThan">
      <formula>0</formula>
    </cfRule>
  </conditionalFormatting>
  <conditionalFormatting sqref="IC3:IK3">
    <cfRule type="expression" dxfId="1161" priority="59">
      <formula>$IL3&gt;0</formula>
    </cfRule>
  </conditionalFormatting>
  <conditionalFormatting sqref="IM3">
    <cfRule type="cellIs" dxfId="1160" priority="49" operator="equal">
      <formula>0</formula>
    </cfRule>
  </conditionalFormatting>
  <conditionalFormatting sqref="BX3:CA3 CD3:CF3">
    <cfRule type="cellIs" dxfId="1159" priority="37" operator="equal">
      <formula>"y"</formula>
    </cfRule>
    <cfRule type="cellIs" dxfId="1158" priority="38" operator="equal">
      <formula>"PIN"</formula>
    </cfRule>
    <cfRule type="cellIs" dxfId="1157" priority="39" operator="equal">
      <formula>"ORA"</formula>
    </cfRule>
    <cfRule type="cellIs" dxfId="1156" priority="40" operator="equal">
      <formula>"GRA"</formula>
    </cfRule>
    <cfRule type="cellIs" dxfId="1155" priority="41" operator="equal">
      <formula>"PUR"</formula>
    </cfRule>
    <cfRule type="cellIs" dxfId="1154" priority="42" operator="equal">
      <formula>"BRO"</formula>
    </cfRule>
    <cfRule type="cellIs" dxfId="1153" priority="43" operator="equal">
      <formula>"YEL"</formula>
    </cfRule>
    <cfRule type="cellIs" dxfId="1152" priority="44" operator="equal">
      <formula>"BLU"</formula>
    </cfRule>
    <cfRule type="cellIs" dxfId="1151" priority="45" operator="equal">
      <formula>"WHI"</formula>
    </cfRule>
    <cfRule type="cellIs" dxfId="1150" priority="46" operator="equal">
      <formula>"GRE"</formula>
    </cfRule>
    <cfRule type="cellIs" dxfId="1149" priority="47" operator="equal">
      <formula>"RED"</formula>
    </cfRule>
    <cfRule type="cellIs" dxfId="1148"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147" priority="31" stopIfTrue="1" operator="notEqual">
      <formula>""</formula>
    </cfRule>
  </conditionalFormatting>
  <conditionalFormatting sqref="AZ2:BU2">
    <cfRule type="cellIs" dxfId="1146" priority="19" operator="equal">
      <formula>"PIN"</formula>
    </cfRule>
    <cfRule type="cellIs" dxfId="1145" priority="20" operator="equal">
      <formula>"ORA"</formula>
    </cfRule>
    <cfRule type="cellIs" dxfId="1144" priority="21" operator="equal">
      <formula>"GRA"</formula>
    </cfRule>
    <cfRule type="cellIs" dxfId="1143" priority="22" operator="equal">
      <formula>"PUR"</formula>
    </cfRule>
    <cfRule type="cellIs" dxfId="1142" priority="23" operator="equal">
      <formula>"BRO"</formula>
    </cfRule>
    <cfRule type="cellIs" dxfId="1141" priority="24" operator="equal">
      <formula>"YEL"</formula>
    </cfRule>
    <cfRule type="cellIs" dxfId="1140" priority="25" operator="equal">
      <formula>"BLU"</formula>
    </cfRule>
    <cfRule type="cellIs" dxfId="1139" priority="26" operator="equal">
      <formula>"WHI"</formula>
    </cfRule>
    <cfRule type="cellIs" dxfId="1138" priority="27" operator="equal">
      <formula>"GRE"</formula>
    </cfRule>
    <cfRule type="cellIs" dxfId="1137" priority="28" operator="equal">
      <formula>"RED"</formula>
    </cfRule>
    <cfRule type="cellIs" dxfId="1136" priority="29" operator="equal">
      <formula>"BLA"</formula>
    </cfRule>
  </conditionalFormatting>
  <conditionalFormatting sqref="BV2">
    <cfRule type="cellIs" dxfId="1135" priority="32" operator="equal">
      <formula>"nc"</formula>
    </cfRule>
  </conditionalFormatting>
  <conditionalFormatting sqref="BZ2:CA2 CD2:CF2">
    <cfRule type="cellIs" dxfId="1134" priority="30" operator="greaterThan">
      <formula>0</formula>
    </cfRule>
  </conditionalFormatting>
  <conditionalFormatting sqref="R2 CU2">
    <cfRule type="cellIs" dxfId="1133" priority="18" operator="greaterThan">
      <formula>0</formula>
    </cfRule>
  </conditionalFormatting>
  <conditionalFormatting sqref="T2:AS2 CH2:CS2">
    <cfRule type="cellIs" dxfId="1132" priority="2" stopIfTrue="1" operator="equal">
      <formula>"n"</formula>
    </cfRule>
    <cfRule type="cellIs" dxfId="1131" priority="3" stopIfTrue="1" operator="equal">
      <formula>"y"</formula>
    </cfRule>
    <cfRule type="cellIs" dxfId="1130" priority="4" operator="greaterThan">
      <formula>0</formula>
    </cfRule>
  </conditionalFormatting>
  <conditionalFormatting sqref="AZ2:BB2">
    <cfRule type="expression" dxfId="1129" priority="1">
      <formula>$AT2=0</formula>
    </cfRule>
  </conditionalFormatting>
  <conditionalFormatting sqref="BX2:CA2 CD2:CF2">
    <cfRule type="cellIs" dxfId="1128" priority="5" operator="equal">
      <formula>"y"</formula>
    </cfRule>
    <cfRule type="cellIs" dxfId="1127" priority="7" operator="equal">
      <formula>"PIN"</formula>
    </cfRule>
    <cfRule type="cellIs" dxfId="1126" priority="8" operator="equal">
      <formula>"ORA"</formula>
    </cfRule>
    <cfRule type="cellIs" dxfId="1125" priority="9" operator="equal">
      <formula>"GRA"</formula>
    </cfRule>
    <cfRule type="cellIs" dxfId="1124" priority="10" operator="equal">
      <formula>"PUR"</formula>
    </cfRule>
    <cfRule type="cellIs" dxfId="1123" priority="11" operator="equal">
      <formula>"BRO"</formula>
    </cfRule>
    <cfRule type="cellIs" dxfId="1122" priority="12" operator="equal">
      <formula>"YEL"</formula>
    </cfRule>
    <cfRule type="cellIs" dxfId="1121" priority="13" operator="equal">
      <formula>"BLU"</formula>
    </cfRule>
    <cfRule type="cellIs" dxfId="1120" priority="14" operator="equal">
      <formula>"WHI"</formula>
    </cfRule>
    <cfRule type="cellIs" dxfId="1119" priority="15" operator="equal">
      <formula>"GRE"</formula>
    </cfRule>
    <cfRule type="cellIs" dxfId="1118" priority="16" operator="equal">
      <formula>"RED"</formula>
    </cfRule>
    <cfRule type="cellIs" dxfId="1117" priority="17" operator="equal">
      <formula>"BLA"</formula>
    </cfRule>
  </conditionalFormatting>
  <conditionalFormatting sqref="IC2:IK2">
    <cfRule type="expression" dxfId="1116"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D2" r:id="rId1" xr:uid="{739B5C29-7CDA-48AA-BEA8-2CDC71F03EC6}"/>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595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595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595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C182-2258-4999-9A2F-9617BF5E7D4D}">
  <sheetPr codeName="Sheet45"/>
  <dimension ref="A1:IY2"/>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1756</v>
      </c>
      <c r="B2" s="40" t="e" vm="122">
        <v>#VALUE!</v>
      </c>
      <c r="C2" s="41">
        <v>1</v>
      </c>
      <c r="D2" s="42" t="s">
        <v>1757</v>
      </c>
      <c r="E2" s="43" t="s">
        <v>1758</v>
      </c>
      <c r="F2" s="44" t="s">
        <v>163</v>
      </c>
      <c r="G2" s="45">
        <f>COUNTIF($A$1:$A$8298,A2)</f>
        <v>1</v>
      </c>
      <c r="H2" s="46"/>
      <c r="I2" s="47" t="s">
        <v>1759</v>
      </c>
      <c r="J2" s="48" t="str">
        <f>""</f>
        <v/>
      </c>
      <c r="K2" s="49">
        <v>3138</v>
      </c>
      <c r="L2" s="50">
        <v>5600</v>
      </c>
      <c r="M2" s="50" t="s">
        <v>1910</v>
      </c>
      <c r="N2" s="51" t="s">
        <v>231</v>
      </c>
      <c r="O2" s="52" t="s">
        <v>203</v>
      </c>
      <c r="P2" s="53" t="s">
        <v>1760</v>
      </c>
      <c r="Q2" s="54">
        <v>2</v>
      </c>
      <c r="R2" s="55" t="s">
        <v>231</v>
      </c>
      <c r="S2" s="56">
        <v>2</v>
      </c>
      <c r="T2" s="57" t="s">
        <v>164</v>
      </c>
      <c r="U2" s="58" t="s">
        <v>164</v>
      </c>
      <c r="V2" s="58" t="s">
        <v>165</v>
      </c>
      <c r="W2" s="58" t="s">
        <v>165</v>
      </c>
      <c r="X2" s="58" t="s">
        <v>164</v>
      </c>
      <c r="Y2" s="58" t="s">
        <v>164</v>
      </c>
      <c r="Z2" s="58" t="s">
        <v>164</v>
      </c>
      <c r="AA2" s="58" t="s">
        <v>164</v>
      </c>
      <c r="AB2" s="58" t="s">
        <v>164</v>
      </c>
      <c r="AC2" s="58" t="s">
        <v>164</v>
      </c>
      <c r="AD2" s="58" t="s">
        <v>164</v>
      </c>
      <c r="AE2" s="58" t="s">
        <v>164</v>
      </c>
      <c r="AF2" s="59" t="s">
        <v>164</v>
      </c>
      <c r="AG2" s="59" t="s">
        <v>164</v>
      </c>
      <c r="AH2" s="59" t="s">
        <v>165</v>
      </c>
      <c r="AI2" s="59" t="s">
        <v>164</v>
      </c>
      <c r="AJ2" s="59" t="s">
        <v>164</v>
      </c>
      <c r="AK2" s="59" t="s">
        <v>164</v>
      </c>
      <c r="AL2" s="59" t="s">
        <v>164</v>
      </c>
      <c r="AM2" s="59" t="s">
        <v>165</v>
      </c>
      <c r="AN2" s="59" t="s">
        <v>164</v>
      </c>
      <c r="AO2" s="59" t="s">
        <v>164</v>
      </c>
      <c r="AP2" s="59" t="s">
        <v>164</v>
      </c>
      <c r="AQ2" s="59" t="s">
        <v>164</v>
      </c>
      <c r="AR2" s="59" t="s">
        <v>164</v>
      </c>
      <c r="AS2" s="59" t="s">
        <v>165</v>
      </c>
      <c r="AT2" s="60">
        <v>1</v>
      </c>
      <c r="AU2" s="59"/>
      <c r="AV2" s="59" t="str">
        <f>IF(LEFT(A2,1)="[",LEFT(A2,5)&amp;AU2&amp;A2,"")</f>
        <v/>
      </c>
      <c r="AW2" s="59" t="str">
        <f>C2&amp;H2&amp;A2</f>
        <v>1Sint Eustatius</v>
      </c>
      <c r="AX2" s="61" t="str">
        <f>_xlfn.TEXTJOIN(";",TRUE,AU2:AW2)</f>
        <v>1Sint Eustatius</v>
      </c>
      <c r="AY2" s="61" t="s">
        <v>165</v>
      </c>
      <c r="AZ2" s="62" t="s">
        <v>155</v>
      </c>
      <c r="BA2" s="62"/>
      <c r="BB2" s="62"/>
      <c r="BC2" s="63"/>
      <c r="BD2" s="64" t="s">
        <v>152</v>
      </c>
      <c r="BE2" s="47"/>
      <c r="BF2" s="64"/>
      <c r="BG2" s="64"/>
      <c r="BH2" s="64"/>
      <c r="BI2" s="64" t="s">
        <v>154</v>
      </c>
      <c r="BJ2" s="64"/>
      <c r="BK2" s="47"/>
      <c r="BL2" s="64" t="s">
        <v>152</v>
      </c>
      <c r="BM2" s="64" t="s">
        <v>154</v>
      </c>
      <c r="BN2" s="64" t="s">
        <v>155</v>
      </c>
      <c r="BO2" s="64" t="s">
        <v>159</v>
      </c>
      <c r="BP2" s="64" t="s">
        <v>153</v>
      </c>
      <c r="BQ2" s="64"/>
      <c r="BR2" s="64"/>
      <c r="BS2" s="64"/>
      <c r="BT2" s="64"/>
      <c r="BU2" s="65"/>
      <c r="BV2" s="66" t="s">
        <v>164</v>
      </c>
      <c r="BW2" s="66" t="s">
        <v>174</v>
      </c>
      <c r="BX2" s="47"/>
      <c r="CB2" s="6" t="s">
        <v>1158</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y</v>
      </c>
      <c r="CN2" s="59" t="str">
        <f>IF(S2=3,"y","n")</f>
        <v>n</v>
      </c>
      <c r="CO2" s="59" t="str">
        <f>IF(S2&gt;=4,"y","n")</f>
        <v>n</v>
      </c>
      <c r="CP2" s="59" t="str">
        <f>IF(AT2=0,"y","n")</f>
        <v>n</v>
      </c>
      <c r="CQ2" s="59" t="str">
        <f>IF(AT2=1,"y","n")</f>
        <v>y</v>
      </c>
      <c r="CR2" s="59" t="str">
        <f>IF(AT2=2,"y","n")</f>
        <v>n</v>
      </c>
      <c r="CS2" s="59" t="str">
        <f>IF(AT2&gt;=3,"y","n")</f>
        <v>n</v>
      </c>
      <c r="CT2" s="69" t="str">
        <f>CHAR(34)&amp;A2&amp;CHAR(34)</f>
        <v>"Sint Eustatius"</v>
      </c>
      <c r="CU2" s="70" t="str">
        <f>CHAR(34)&amp;"rgn_"&amp;R2&amp;CHAR(34)</f>
        <v>"rgn_North America"</v>
      </c>
      <c r="CV2" s="48" t="str">
        <f>CHAR(34)&amp;D2&amp;CHAR(34)</f>
        <v>"https://upload.wikimedia.org/wikipedia/commons/thumb/0/08/Flag_of_Sint_Eustatius.svg/383px-Flag_of_Sint_Eustatius.svg.png"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"lets13",</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"year00",</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
      </c>
      <c r="EB2" s="48" t="str">
        <f>IF(U2="y",CHAR(34)&amp;U$1&amp;CHAR(34)&amp;",","")</f>
        <v/>
      </c>
      <c r="EC2" s="48" t="str">
        <f>IF(V2="y",CHAR(34)&amp;V$1&amp;CHAR(34)&amp;",","")</f>
        <v>"Horizo",</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"Geogrh",</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"Waters",</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"dutchs",</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"1Stars",</v>
      </c>
      <c r="GM2" s="48" t="str">
        <f>IF(CR2="y",CHAR(34)&amp;CR$1&amp;CHAR(34)&amp;",","")</f>
        <v/>
      </c>
      <c r="GN2" s="48" t="str">
        <f>IF(CS2="y",CHAR(34)&amp;CS$1&amp;CHAR(34)&amp;",","")</f>
        <v/>
      </c>
      <c r="GP2" s="48" t="str">
        <f>CHAR(34)&amp;AU2&amp;CHAR(34)</f>
        <v>""</v>
      </c>
      <c r="GS2" s="48" t="str">
        <f>SUBSTITUTE("["&amp;_xlfn.CONCAT(CW2:GN2)&amp;"]",",]","]")</f>
        <v>["5+Colo","words2","exact2","lets13","startS","year00","2Bands","Horizo","Vertic","Center","Geogrh","Waters","staYEL","tcWHYE","NO_BLA","myrBLU","island","englis","dutchs","HasSta","1Stars"]</v>
      </c>
      <c r="GT2" s="48" t="str">
        <f>IF(BL2&lt;&gt;"",CHAR(34)&amp;"cl_"&amp;BL2&amp;CHAR(34)&amp;",","")</f>
        <v>"cl_BLU",</v>
      </c>
      <c r="GU2" s="48" t="str">
        <f>IF(BM2&lt;&gt;"",CHAR(34)&amp;"cl_"&amp;BM2&amp;CHAR(34)&amp;",","")</f>
        <v>"cl_RED",</v>
      </c>
      <c r="GV2" s="48" t="str">
        <f>IF(BN2&lt;&gt;"",CHAR(34)&amp;"cl_"&amp;BN2&amp;CHAR(34)&amp;",","")</f>
        <v>"cl_YEL",</v>
      </c>
      <c r="GW2" s="48" t="str">
        <f>IF(BO2&lt;&gt;"",CHAR(34)&amp;"cl_"&amp;BO2&amp;CHAR(34)&amp;",","")</f>
        <v>"cl_WHI",</v>
      </c>
      <c r="GX2" s="48" t="str">
        <f>IF(BP2&lt;&gt;"",CHAR(34)&amp;"cl_"&amp;BP2&amp;CHAR(34)&amp;",","")</f>
        <v>"cl_GRE",</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["cl_BLU","cl_RED","cl_YEL","cl_WHI","cl_GRE"]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{couname:"Sint Eustatius",year:"2004 ",region:"rgn_North America",Colors:["cl_BLU","cl_RED","cl_YEL","cl_WHI","cl_GRE"],Items:["5+Colo","words2","exact2","lets13","startS","year00","2Bands","Horizo","Vertic","Center","Geogrh","Waters","staYEL","tcWHYE","NO_BLA","myrBLU","island","englis","dutchs","HasSta","1Stars"],Flag:"https://upload.wikimedia.org/wikipedia/commons/thumb/0/08/Flag_of_Sint_Eustatius.svg/383px-Flag_of_Sint_Eustatius.svg.png",HDFlag:"https://upload.wikimedia.org/wikipedia/commons/thumb/0/08/Flag_of_Sint_Eustatius.svg/2560px-Flag_of_Sint_Eustatius.svg.png",type:"", describe: "\nThe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 isnew:".", links: "https://en.wikipedia.org/wiki/Flag_of_Sint_Eustatius"},</v>
      </c>
      <c r="HG2" s="73" t="str">
        <f>"{couname:"&amp;CT2&amp;(IF(HK2&lt;&gt;"",",subtype:"&amp;CHAR(34)&amp;HK2&amp;CHAR(34),""))&amp;",year:"&amp;HJ2&amp;",region:"&amp;CU2&amp;",Colors:"&amp;HC2&amp;",Items:"&amp;GS2&amp;",Flag:"&amp;CV2&amp;",HDFlag:"&amp;CHAR(34)&amp;E2&amp;CHAR(34)&amp;",type:"&amp;GP2&amp;", describe: "&amp;HI2&amp;", links: "&amp;HL2&amp;"},"</f>
        <v>{couname:"Sint Eustatius",year:"2004 ",region:"rgn_North America",Colors:["cl_BLU","cl_RED","cl_YEL","cl_WHI","cl_GRE"],Items:["5+Colo","words2","exact2","lets13","startS","year00","2Bands","Horizo","Vertic","Center","Geogrh","Waters","staYEL","tcWHYE","NO_BLA","myrBLU","island","englis","dutchs","HasSta","1Stars"],Flag:"https://upload.wikimedia.org/wikipedia/commons/thumb/0/08/Flag_of_Sint_Eustatius.svg/383px-Flag_of_Sint_Eustatius.svg.png",HDFlag:"https://upload.wikimedia.org/wikipedia/commons/thumb/0/08/Flag_of_Sint_Eustatius.svg/2560px-Flag_of_Sint_Eustatius.svg.png",type:"", describe: "\nThe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 links: "https://en.wikipedia.org/wiki/Flag_of_Sint_Eustatius"},</v>
      </c>
      <c r="HH2" s="48" t="str">
        <f>IF(P2&lt;&gt;"",CHAR(34)&amp;"\n"&amp;P2&amp;CHAR(34),CHAR(34)&amp;CHAR(34))</f>
        <v>"\nThe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v>
      </c>
      <c r="HI2" s="48" t="str">
        <f>IF(J2=0,CHAR(34)&amp;CHAR(34),HH2)</f>
        <v>"\nThe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v>
      </c>
      <c r="HJ2" s="48" t="str">
        <f>CHAR(34)&amp;O2&amp;CHAR(34)</f>
        <v>"2004 "</v>
      </c>
      <c r="HL2" s="48" t="str">
        <f>CHAR(34)&amp;I2&amp;CHAR(34)</f>
        <v>"https://en.wikipedia.org/wiki/Flag_of_Sint_Eustatius"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{"couname":"Sint Eustatius","year":"2004 ","region":"rgn_North America","Colors":["cl_BLU","cl_RED","cl_YEL","cl_WHI","cl_GRE"],"Items":["5+Colo","words2","exact2","lets13","startS","year00","2Bands","Horizo","Vertic","Center","Geogrh","Waters","staYEL","tcWHYE","NO_BLA","myrBLU","island","englis","dutchs","HasSta","1Stars"],"Flag":"https://upload.wikimedia.org/wikipedia/commons/thumb/0/08/Flag_of_Sint_Eustatius.svg/383px-Flag_of_Sint_Eustatius.svg.png","HDFlag":"https://upload.wikimedia.org/wikipedia/commons/thumb/0/08/Flag_of_Sint_Eustatius.svg/2560px-Flag_of_Sint_Eustatius.svg.png","type":"", "describe": "\nThe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 "isnew": ".", "links": "https://en.wikipedia.org/wiki/Flag_of_Sint_Eustatius"},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{"couname":"Sint Eustatius","year":"2004 ","region":"rgn_North America","Colors":["cl_BLU","cl_RED","cl_YEL","cl_WHI","cl_GRE"],"Items":["5+Colo","words2","exact2","lets13","startS","year00","2Bands","Horizo","Vertic","Center","Geogrh","Waters","staYEL","tcWHYE","NO_BLA","myrBLU","island","englis","dutchs","HasSta","1Stars"],"Flag":"https://upload.wikimedia.org/wikipedia/commons/thumb/0/08/Flag_of_Sint_Eustatius.svg/383px-Flag_of_Sint_Eustatius.svg.png","HDFlag":"https://upload.wikimedia.org/wikipedia/commons/thumb/0/08/Flag_of_Sint_Eustatius.svg/2560px-Flag_of_Sint_Eustatius.svg.png","type":"", "describe": "\nThe gold star represents unity, the four blue polygons represent the ocean that surrounds St. Eustasius, the Green shows the Quill, the red represents the Delonix regia, a flamboyant tree which was used by slaves to celebrate Emancipation Day, the white diamond in the center represents a once diamond water fall which is referred to in the national anthem, Golden Rock.", "isnew": ".", "links": "https://en.wikipedia.org/wiki/Flag_of_Sint_Eustatius"},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http://mkweb.bcgsc.ca/color-summarizer/?url=https://upload.wikimedia.org/wikipedia/commons/thumb/0/08/Flag_of_Sint_Eustatius.svg/383px-Flag_of_Sint_Eustatius.svg.png&amp;precision=low&amp;num_clusters=5&amp;text=1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{"url":"http://mkweb.bcgsc.ca/color-summarizer/?url=https://upload.wikimedia.org/wikipedia/commons/thumb/0/08/Flag_of_Sint_Eustatius.svg/383px-Flag_of_Sint_Eustatius.svg.png&amp;precision=low&amp;num_clusters=5&amp;text=1","name":"Sint Eustatius"},</v>
      </c>
      <c r="IY2" s="48">
        <v>197</v>
      </c>
    </row>
  </sheetData>
  <autoFilter ref="A1:IY1" xr:uid="{A1051193-A95B-4CFB-A73C-F0184620C81F}">
    <sortState xmlns:xlrd2="http://schemas.microsoft.com/office/spreadsheetml/2017/richdata2" ref="A2:IY1">
      <sortCondition ref="AW1"/>
    </sortState>
  </autoFilter>
  <conditionalFormatting sqref="H1 CW1:GS1 IA1:IB1">
    <cfRule type="cellIs" dxfId="1115" priority="71" operator="greaterThan">
      <formula>0</formula>
    </cfRule>
  </conditionalFormatting>
  <conditionalFormatting sqref="H1 H3:H1048576">
    <cfRule type="cellIs" dxfId="1114" priority="37" stopIfTrue="1" operator="notEqual">
      <formula>""</formula>
    </cfRule>
  </conditionalFormatting>
  <conditionalFormatting sqref="T1:BK1">
    <cfRule type="cellIs" dxfId="1113" priority="74" operator="greaterThan">
      <formula>0</formula>
    </cfRule>
  </conditionalFormatting>
  <conditionalFormatting sqref="BV1:BW1 BV3:BW1048576">
    <cfRule type="cellIs" dxfId="1112" priority="73" operator="equal">
      <formula>"nc"</formula>
    </cfRule>
  </conditionalFormatting>
  <conditionalFormatting sqref="HF1:HG1">
    <cfRule type="cellIs" dxfId="1111" priority="75" operator="greaterThan">
      <formula>0</formula>
    </cfRule>
  </conditionalFormatting>
  <conditionalFormatting sqref="HK1">
    <cfRule type="cellIs" dxfId="1110" priority="72" operator="greaterThan">
      <formula>0</formula>
    </cfRule>
  </conditionalFormatting>
  <conditionalFormatting sqref="HP1:HX1">
    <cfRule type="cellIs" dxfId="1109" priority="49" operator="equal">
      <formula>"PIN"</formula>
    </cfRule>
    <cfRule type="cellIs" dxfId="1108" priority="50" operator="equal">
      <formula>"ORA"</formula>
    </cfRule>
    <cfRule type="cellIs" dxfId="1107" priority="51" operator="equal">
      <formula>"GRA"</formula>
    </cfRule>
    <cfRule type="cellIs" dxfId="1106" priority="52" operator="equal">
      <formula>"PUR"</formula>
    </cfRule>
    <cfRule type="cellIs" dxfId="1105" priority="53" operator="equal">
      <formula>"BRO"</formula>
    </cfRule>
    <cfRule type="cellIs" dxfId="1104" priority="54" operator="equal">
      <formula>"YEL"</formula>
    </cfRule>
    <cfRule type="cellIs" dxfId="1103" priority="55" operator="equal">
      <formula>"BLU"</formula>
    </cfRule>
    <cfRule type="cellIs" dxfId="1102" priority="56" operator="equal">
      <formula>"WHI"</formula>
    </cfRule>
    <cfRule type="cellIs" dxfId="1101" priority="57" operator="equal">
      <formula>"GRE"</formula>
    </cfRule>
    <cfRule type="cellIs" dxfId="1100" priority="58" operator="equal">
      <formula>"RED"</formula>
    </cfRule>
    <cfRule type="cellIs" dxfId="1099" priority="59" operator="equal">
      <formula>"BLA"</formula>
    </cfRule>
  </conditionalFormatting>
  <conditionalFormatting sqref="IC1:IK1">
    <cfRule type="cellIs" dxfId="1098" priority="60" operator="equal">
      <formula>"PIN"</formula>
    </cfRule>
    <cfRule type="cellIs" dxfId="1097" priority="61" operator="equal">
      <formula>"ORA"</formula>
    </cfRule>
    <cfRule type="cellIs" dxfId="1096" priority="62" operator="equal">
      <formula>"GRA"</formula>
    </cfRule>
    <cfRule type="cellIs" dxfId="1095" priority="63" operator="equal">
      <formula>"PUR"</formula>
    </cfRule>
    <cfRule type="cellIs" dxfId="1094" priority="64" operator="equal">
      <formula>"BRO"</formula>
    </cfRule>
    <cfRule type="cellIs" dxfId="1093" priority="65" operator="equal">
      <formula>"YEL"</formula>
    </cfRule>
    <cfRule type="cellIs" dxfId="1092" priority="66" operator="equal">
      <formula>"BLU"</formula>
    </cfRule>
    <cfRule type="cellIs" dxfId="1091" priority="67" operator="equal">
      <formula>"WHI"</formula>
    </cfRule>
    <cfRule type="cellIs" dxfId="1090" priority="68" operator="equal">
      <formula>"GRE"</formula>
    </cfRule>
    <cfRule type="cellIs" dxfId="1089" priority="69" operator="equal">
      <formula>"RED"</formula>
    </cfRule>
    <cfRule type="cellIs" dxfId="1088" priority="70" operator="equal">
      <formula>"BLA"</formula>
    </cfRule>
  </conditionalFormatting>
  <conditionalFormatting sqref="IO1:IW1">
    <cfRule type="cellIs" dxfId="1087" priority="38" operator="equal">
      <formula>"PIN"</formula>
    </cfRule>
    <cfRule type="cellIs" dxfId="1086" priority="39" operator="equal">
      <formula>"ORA"</formula>
    </cfRule>
    <cfRule type="cellIs" dxfId="1085" priority="40" operator="equal">
      <formula>"GRA"</formula>
    </cfRule>
    <cfRule type="cellIs" dxfId="1084" priority="41" operator="equal">
      <formula>"PUR"</formula>
    </cfRule>
    <cfRule type="cellIs" dxfId="1083" priority="42" operator="equal">
      <formula>"BRO"</formula>
    </cfRule>
    <cfRule type="cellIs" dxfId="1082" priority="43" operator="equal">
      <formula>"YEL"</formula>
    </cfRule>
    <cfRule type="cellIs" dxfId="1081" priority="44" operator="equal">
      <formula>"BLU"</formula>
    </cfRule>
    <cfRule type="cellIs" dxfId="1080" priority="45" operator="equal">
      <formula>"WHI"</formula>
    </cfRule>
    <cfRule type="cellIs" dxfId="1079" priority="46" operator="equal">
      <formula>"GRE"</formula>
    </cfRule>
    <cfRule type="cellIs" dxfId="1078" priority="47" operator="equal">
      <formula>"RED"</formula>
    </cfRule>
    <cfRule type="cellIs" dxfId="1077" priority="48" operator="equal">
      <formula>"BLA"</formula>
    </cfRule>
  </conditionalFormatting>
  <conditionalFormatting sqref="H2">
    <cfRule type="cellIs" dxfId="1076" priority="31" stopIfTrue="1" operator="notEqual">
      <formula>""</formula>
    </cfRule>
  </conditionalFormatting>
  <conditionalFormatting sqref="AZ2:BU2">
    <cfRule type="cellIs" dxfId="1075" priority="19" operator="equal">
      <formula>"PIN"</formula>
    </cfRule>
    <cfRule type="cellIs" dxfId="1074" priority="20" operator="equal">
      <formula>"ORA"</formula>
    </cfRule>
    <cfRule type="cellIs" dxfId="1073" priority="21" operator="equal">
      <formula>"GRA"</formula>
    </cfRule>
    <cfRule type="cellIs" dxfId="1072" priority="22" operator="equal">
      <formula>"PUR"</formula>
    </cfRule>
    <cfRule type="cellIs" dxfId="1071" priority="23" operator="equal">
      <formula>"BRO"</formula>
    </cfRule>
    <cfRule type="cellIs" dxfId="1070" priority="24" operator="equal">
      <formula>"YEL"</formula>
    </cfRule>
    <cfRule type="cellIs" dxfId="1069" priority="25" operator="equal">
      <formula>"BLU"</formula>
    </cfRule>
    <cfRule type="cellIs" dxfId="1068" priority="26" operator="equal">
      <formula>"WHI"</formula>
    </cfRule>
    <cfRule type="cellIs" dxfId="1067" priority="27" operator="equal">
      <formula>"GRE"</formula>
    </cfRule>
    <cfRule type="cellIs" dxfId="1066" priority="28" operator="equal">
      <formula>"RED"</formula>
    </cfRule>
    <cfRule type="cellIs" dxfId="1065" priority="29" operator="equal">
      <formula>"BLA"</formula>
    </cfRule>
  </conditionalFormatting>
  <conditionalFormatting sqref="BV2">
    <cfRule type="cellIs" dxfId="1064" priority="32" operator="equal">
      <formula>"nc"</formula>
    </cfRule>
  </conditionalFormatting>
  <conditionalFormatting sqref="BZ2:CA2 CD2:CF2">
    <cfRule type="cellIs" dxfId="1063" priority="30" operator="greaterThan">
      <formula>0</formula>
    </cfRule>
  </conditionalFormatting>
  <conditionalFormatting sqref="R2 CU2">
    <cfRule type="cellIs" dxfId="1062" priority="18" operator="greaterThan">
      <formula>0</formula>
    </cfRule>
  </conditionalFormatting>
  <conditionalFormatting sqref="T2:AS2 CH2:CS2">
    <cfRule type="cellIs" dxfId="1061" priority="2" stopIfTrue="1" operator="equal">
      <formula>"n"</formula>
    </cfRule>
    <cfRule type="cellIs" dxfId="1060" priority="3" stopIfTrue="1" operator="equal">
      <formula>"y"</formula>
    </cfRule>
    <cfRule type="cellIs" dxfId="1059" priority="4" operator="greaterThan">
      <formula>0</formula>
    </cfRule>
  </conditionalFormatting>
  <conditionalFormatting sqref="AZ2:BB2">
    <cfRule type="expression" dxfId="1058" priority="1">
      <formula>$AT2=0</formula>
    </cfRule>
  </conditionalFormatting>
  <conditionalFormatting sqref="BX2:CA2 CD2:CF2">
    <cfRule type="cellIs" dxfId="1057" priority="5" operator="equal">
      <formula>"y"</formula>
    </cfRule>
    <cfRule type="cellIs" dxfId="1056" priority="7" operator="equal">
      <formula>"PIN"</formula>
    </cfRule>
    <cfRule type="cellIs" dxfId="1055" priority="8" operator="equal">
      <formula>"ORA"</formula>
    </cfRule>
    <cfRule type="cellIs" dxfId="1054" priority="9" operator="equal">
      <formula>"GRA"</formula>
    </cfRule>
    <cfRule type="cellIs" dxfId="1053" priority="10" operator="equal">
      <formula>"PUR"</formula>
    </cfRule>
    <cfRule type="cellIs" dxfId="1052" priority="11" operator="equal">
      <formula>"BRO"</formula>
    </cfRule>
    <cfRule type="cellIs" dxfId="1051" priority="12" operator="equal">
      <formula>"YEL"</formula>
    </cfRule>
    <cfRule type="cellIs" dxfId="1050" priority="13" operator="equal">
      <formula>"BLU"</formula>
    </cfRule>
    <cfRule type="cellIs" dxfId="1049" priority="14" operator="equal">
      <formula>"WHI"</formula>
    </cfRule>
    <cfRule type="cellIs" dxfId="1048" priority="15" operator="equal">
      <formula>"GRE"</formula>
    </cfRule>
    <cfRule type="cellIs" dxfId="1047" priority="16" operator="equal">
      <formula>"RED"</formula>
    </cfRule>
    <cfRule type="cellIs" dxfId="1046" priority="17" operator="equal">
      <formula>"BLA"</formula>
    </cfRule>
  </conditionalFormatting>
  <conditionalFormatting sqref="IC2:IK2">
    <cfRule type="expression" dxfId="1045"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126978" r:id="rId5"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26979" r:id="rId6"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C2BE5-0E67-4AB5-824C-572C57CEAA58}">
  <sheetPr codeName="Sheet14"/>
  <dimension ref="A1:IY13"/>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1161</v>
      </c>
      <c r="B2" s="40" t="e" vm="123">
        <v>#VALUE!</v>
      </c>
      <c r="C2" s="41">
        <v>1</v>
      </c>
      <c r="D2" s="42" t="s">
        <v>1162</v>
      </c>
      <c r="E2" s="43" t="s">
        <v>1163</v>
      </c>
      <c r="F2" s="44" t="s">
        <v>163</v>
      </c>
      <c r="G2" s="45">
        <f>COUNTIF($A$1:$A$8335,A2)</f>
        <v>1</v>
      </c>
      <c r="H2" s="46"/>
      <c r="I2" s="47" t="s">
        <v>1164</v>
      </c>
      <c r="J2" s="48" t="str">
        <f>""</f>
        <v/>
      </c>
      <c r="K2" s="49">
        <v>7046310</v>
      </c>
      <c r="L2" s="50">
        <v>932700</v>
      </c>
      <c r="M2" s="50" t="s">
        <v>1173</v>
      </c>
      <c r="N2" s="51" t="s">
        <v>231</v>
      </c>
      <c r="O2" s="52" t="s">
        <v>1165</v>
      </c>
      <c r="P2" s="53" t="s">
        <v>1166</v>
      </c>
      <c r="Q2" s="54">
        <v>1</v>
      </c>
      <c r="R2" s="55" t="s">
        <v>231</v>
      </c>
      <c r="S2" s="56">
        <v>3</v>
      </c>
      <c r="T2" s="57" t="s">
        <v>164</v>
      </c>
      <c r="U2" s="58" t="s">
        <v>164</v>
      </c>
      <c r="V2" s="58" t="s">
        <v>165</v>
      </c>
      <c r="W2" s="58" t="s">
        <v>164</v>
      </c>
      <c r="X2" s="58" t="s">
        <v>165</v>
      </c>
      <c r="Y2" s="58" t="s">
        <v>164</v>
      </c>
      <c r="Z2" s="58" t="s">
        <v>164</v>
      </c>
      <c r="AA2" s="58" t="s">
        <v>164</v>
      </c>
      <c r="AB2" s="58" t="s">
        <v>165</v>
      </c>
      <c r="AC2" s="58" t="s">
        <v>164</v>
      </c>
      <c r="AD2" s="58" t="s">
        <v>165</v>
      </c>
      <c r="AE2" s="58" t="s">
        <v>164</v>
      </c>
      <c r="AF2" s="59" t="s">
        <v>164</v>
      </c>
      <c r="AG2" s="59" t="s">
        <v>164</v>
      </c>
      <c r="AH2" s="59" t="s">
        <v>165</v>
      </c>
      <c r="AI2" s="59" t="s">
        <v>164</v>
      </c>
      <c r="AJ2" s="59" t="s">
        <v>164</v>
      </c>
      <c r="AK2" s="59" t="s">
        <v>164</v>
      </c>
      <c r="AL2" s="59" t="s">
        <v>165</v>
      </c>
      <c r="AM2" s="59" t="s">
        <v>165</v>
      </c>
      <c r="AN2" s="59" t="s">
        <v>164</v>
      </c>
      <c r="AO2" s="59" t="s">
        <v>164</v>
      </c>
      <c r="AP2" s="59" t="s">
        <v>164</v>
      </c>
      <c r="AQ2" s="59" t="s">
        <v>164</v>
      </c>
      <c r="AR2" s="59" t="s">
        <v>164</v>
      </c>
      <c r="AS2" s="59" t="s">
        <v>165</v>
      </c>
      <c r="AT2" s="60">
        <v>0</v>
      </c>
      <c r="AU2" s="59"/>
      <c r="AV2" s="59" t="str">
        <f>IF(LEFT(A2,1)="[",LEFT(A2,5)&amp;AU2&amp;A2,"")</f>
        <v/>
      </c>
      <c r="AW2" s="59" t="str">
        <f>C2&amp;H2&amp;A2</f>
        <v>1Nicaragua</v>
      </c>
      <c r="AX2" s="61" t="str">
        <f>_xlfn.TEXTJOIN(";",TRUE,AU2:AW2)</f>
        <v>1Nicaragua</v>
      </c>
      <c r="AY2" s="61"/>
      <c r="AZ2" s="62"/>
      <c r="BA2" s="62"/>
      <c r="BB2" s="62"/>
      <c r="BC2" s="63"/>
      <c r="BD2" s="64" t="s">
        <v>152</v>
      </c>
      <c r="BE2" s="47"/>
      <c r="BF2" s="64" t="s">
        <v>152</v>
      </c>
      <c r="BG2" s="64" t="s">
        <v>159</v>
      </c>
      <c r="BH2" s="64" t="s">
        <v>152</v>
      </c>
      <c r="BI2" s="64"/>
      <c r="BJ2" s="64"/>
      <c r="BK2" s="47"/>
      <c r="BL2" s="64" t="s">
        <v>152</v>
      </c>
      <c r="BM2" s="64" t="s">
        <v>159</v>
      </c>
      <c r="BN2" s="64" t="s">
        <v>155</v>
      </c>
      <c r="BO2" s="64" t="s">
        <v>154</v>
      </c>
      <c r="BP2" s="64" t="s">
        <v>153</v>
      </c>
      <c r="BQ2" s="64" t="s">
        <v>158</v>
      </c>
      <c r="BR2" s="64"/>
      <c r="BS2" s="64"/>
      <c r="BT2" s="64"/>
      <c r="BU2" s="65"/>
      <c r="BV2" s="66" t="s">
        <v>164</v>
      </c>
      <c r="BW2" s="66" t="s">
        <v>174</v>
      </c>
      <c r="BX2" s="47"/>
      <c r="CB2" s="6" t="s">
        <v>138</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"Nicaragua"</v>
      </c>
      <c r="CU2" s="70" t="str">
        <f>CHAR(34)&amp;"rgn_"&amp;R2&amp;CHAR(34)</f>
        <v>"rgn_North America"</v>
      </c>
      <c r="CV2" s="48" t="str">
        <f>CHAR(34)&amp;D2&amp;CHAR(34)</f>
        <v>"https://i.ibb.co/R2hQ30H/Nicaragua-Flag.png"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
      </c>
      <c r="EI2" s="48" t="str">
        <f>IF(AB2="y",CHAR(34)&amp;AB$1&amp;CHAR(34)&amp;",","")</f>
        <v>"Texted",</v>
      </c>
      <c r="EJ2" s="48" t="str">
        <f>IF(AC2="y",CHAR(34)&amp;AC$1&amp;CHAR(34)&amp;",","")</f>
        <v/>
      </c>
      <c r="EK2" s="48" t="str">
        <f>IF(AD2="y",CHAR(34)&amp;AD$1&amp;CHAR(34)&amp;",","")</f>
        <v>"HasSun",</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"Wavess",</v>
      </c>
      <c r="ET2" s="48" t="str">
        <f>IF(AM2="y",CHAR(34)&amp;AM$1&amp;CHAR(34)&amp;",","")</f>
        <v>"Geogrh",</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"Waters",</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"002WHI",</v>
      </c>
      <c r="FS2" s="48" t="str">
        <f>IF(LEN(BH2)=3,CHAR(34)&amp;"003"&amp;BH2&amp;CHAR(34)&amp;",","")</f>
        <v>"003BLU",</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["5+Colo","lets09","startN","year19","allhor","3Bands","Horizo","Circle","Texted","HasSun","Center","Wavess","Geogrh","Waters","tcWHYE","NO_BLA","001BLU","002WHI","003BLU","myrBLU","spanis","NoStar"]</v>
      </c>
      <c r="GT2" s="48" t="str">
        <f>IF(BL2&lt;&gt;"",CHAR(34)&amp;"cl_"&amp;BL2&amp;CHAR(34)&amp;",","")</f>
        <v>"cl_BLU",</v>
      </c>
      <c r="GU2" s="48" t="str">
        <f>IF(BM2&lt;&gt;"",CHAR(34)&amp;"cl_"&amp;BM2&amp;CHAR(34)&amp;",","")</f>
        <v>"cl_WHI",</v>
      </c>
      <c r="GV2" s="48" t="str">
        <f>IF(BN2&lt;&gt;"",CHAR(34)&amp;"cl_"&amp;BN2&amp;CHAR(34)&amp;",","")</f>
        <v>"cl_YEL",</v>
      </c>
      <c r="GW2" s="48" t="str">
        <f>IF(BO2&lt;&gt;"",CHAR(34)&amp;"cl_"&amp;BO2&amp;CHAR(34)&amp;",","")</f>
        <v>"cl_RED",</v>
      </c>
      <c r="GX2" s="48" t="str">
        <f>IF(BP2&lt;&gt;"",CHAR(34)&amp;"cl_"&amp;BP2&amp;CHAR(34)&amp;",","")</f>
        <v>"cl_GRE",</v>
      </c>
      <c r="GY2" s="48" t="str">
        <f>IF(BQ2&lt;&gt;"",CHAR(34)&amp;"cl_"&amp;BQ2&amp;CHAR(34)&amp;",","")</f>
        <v>"cl_PUR",</v>
      </c>
      <c r="GZ2" s="48" t="str">
        <f>IF(BR2&lt;&gt;"",CHAR(34)&amp;"cl_"&amp;BR2&amp;CHAR(34)&amp;",","")</f>
        <v/>
      </c>
      <c r="HA2" s="48" t="str">
        <f>IF(BS2&lt;&gt;"",CHAR(34)&amp;"cl_"&amp;BS2&amp;CHAR(34)&amp;",","")</f>
        <v/>
      </c>
      <c r="HB2" s="48" t="str">
        <f>IF(BT2&lt;&gt;"",CHAR(34)&amp;"cl_"&amp;BT2&amp;CHAR(34)&amp;",","")</f>
        <v/>
      </c>
      <c r="HC2" s="48" t="str">
        <f>SUBSTITUTE("["&amp;_xlfn.CONCAT(GT2:HB2)&amp;"]",",]","]")</f>
        <v>["cl_BLU","cl_WHI","cl_YEL","cl_RED","cl_GRE","cl_PUR"]</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{couname:"Nicaragua",year:"1908, 1971 ",region:"rgn_North America",Colors:["cl_BLU","cl_WHI","cl_YEL","cl_RED","cl_GRE","cl_PUR"],Items:["5+Colo","lets09","startN","year19","allhor","3Bands","Horizo","Circle","Texted","HasSun","Center","Wavess","Geogrh","Waters","tcWHYE","NO_BLA","001BLU","002WHI","003BLU","myrBLU","spanis","NoStar"],Flag:"https://i.ibb.co/R2hQ30H/Nicaragua-Flag.png",HDFlag:"https://upload.wikimedia.org/wikipedia/commons/thumb/1/19/Flag_of_Nicaragua.svg/2560px-Flag_of_Nicaragua.svg.png",type:"", describe: "\nThe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 isnew:".", links: "https://en.wikipedia.org/wiki/Flag_of_Nicaragua"},</v>
      </c>
      <c r="HG2" s="73" t="str">
        <f>"{couname:"&amp;CT2&amp;(IF(HK2&lt;&gt;"",",subtype:"&amp;CHAR(34)&amp;HK2&amp;CHAR(34),""))&amp;",year:"&amp;HJ2&amp;",region:"&amp;CU2&amp;",Colors:"&amp;HC2&amp;",Items:"&amp;GS2&amp;",Flag:"&amp;CV2&amp;",HDFlag:"&amp;CHAR(34)&amp;E2&amp;CHAR(34)&amp;",type:"&amp;GP2&amp;", describe: "&amp;HI2&amp;", links: "&amp;HL2&amp;"},"</f>
        <v>{couname:"Nicaragua",year:"1908, 1971 ",region:"rgn_North America",Colors:["cl_BLU","cl_WHI","cl_YEL","cl_RED","cl_GRE","cl_PUR"],Items:["5+Colo","lets09","startN","year19","allhor","3Bands","Horizo","Circle","Texted","HasSun","Center","Wavess","Geogrh","Waters","tcWHYE","NO_BLA","001BLU","002WHI","003BLU","myrBLU","spanis","NoStar"],Flag:"https://i.ibb.co/R2hQ30H/Nicaragua-Flag.png",HDFlag:"https://upload.wikimedia.org/wikipedia/commons/thumb/1/19/Flag_of_Nicaragua.svg/2560px-Flag_of_Nicaragua.svg.png",type:"", describe: "\nThe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 links: "https://en.wikipedia.org/wiki/Flag_of_Nicaragua"},</v>
      </c>
      <c r="HH2" s="48" t="str">
        <f>IF(P2&lt;&gt;"",CHAR(34)&amp;"\n"&amp;P2&amp;CHAR(34),CHAR(34)&amp;CHAR(34))</f>
        <v>"\nThe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v>
      </c>
      <c r="HI2" s="48" t="str">
        <f>IF(J2=0,CHAR(34)&amp;CHAR(34),HH2)</f>
        <v>"\nThe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v>
      </c>
      <c r="HJ2" s="48" t="str">
        <f>CHAR(34)&amp;O2&amp;CHAR(34)</f>
        <v>"1908, 1971 "</v>
      </c>
      <c r="HL2" s="48" t="str">
        <f>CHAR(34)&amp;I2&amp;CHAR(34)</f>
        <v>"https://en.wikipedia.org/wiki/Flag_of_Nicaragua"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{"couname":"Nicaragua","year":"1908, 1971 ","region":"rgn_North America","Colors":["cl_BLU","cl_WHI","cl_YEL","cl_RED","cl_GRE","cl_PUR"],"Items":["5+Colo","lets09","startN","year19","allhor","3Bands","Horizo","Circle","Texted","HasSun","Center","Wavess","Geogrh","Waters","tcWHYE","NO_BLA","001BLU","002WHI","003BLU","myrBLU","spanis","NoStar"],"Flag":"https://i.ibb.co/R2hQ30H/Nicaragua-Flag.png","HDFlag":"https://upload.wikimedia.org/wikipedia/commons/thumb/1/19/Flag_of_Nicaragua.svg/2560px-Flag_of_Nicaragua.svg.png","type":"", "describe": "\nThe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 "isnew": ".", "links": "https://en.wikipedia.org/wiki/Flag_of_Nicaragua"},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{"couname":"Nicaragua","year":"1908, 1971 ","region":"rgn_North America","Colors":["cl_BLU","cl_WHI","cl_YEL","cl_RED","cl_GRE","cl_PUR"],"Items":["5+Colo","lets09","startN","year19","allhor","3Bands","Horizo","Circle","Texted","HasSun","Center","Wavess","Geogrh","Waters","tcWHYE","NO_BLA","001BLU","002WHI","003BLU","myrBLU","spanis","NoStar"],"Flag":"https://i.ibb.co/R2hQ30H/Nicaragua-Flag.png","HDFlag":"https://upload.wikimedia.org/wikipedia/commons/thumb/1/19/Flag_of_Nicaragua.svg/2560px-Flag_of_Nicaragua.svg.png","type":"", "describe": "\nThe two Azure bands on the flag and the arms of Nicaragua in use today is derived from that of the United Provinces of Central America. The triangle, volcanoes, rising sun, Cap of Liberty, and rainbow all appeared on the original emblem. The coat of arms used today contains the name of the state, Republica de Nicaragua, whereas in 1823 the title was Provincias Unidas del Centro de America. The decision to revert to the emblems used by the United Provinces of Central America was taken in 1908 and reflected Nicaragua's aspirations for the rebirth of the political entity formed by the 5 nations. Except for the text around the arms, the flag is very similar to that of the United Provinces of Central America. The 5 volcanoes represent the original 5 member states, the Cap of Liberty represents national freedom, and the rays of the sun and the rainbow are symbolic of the bright future to come.", "isnew": ".", "links": "https://en.wikipedia.org/wiki/Flag_of_Nicaragua"},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PUR</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http://mkweb.bcgsc.ca/color-summarizer/?url=https://i.ibb.co/R2hQ30H/Nicaragua-Flag.png&amp;precision=low&amp;num_clusters=6&amp;text=1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"purple"</v>
      </c>
      <c r="IW2" s="48" t="str">
        <f>IF(HX2&lt;&gt;"",CHAR(34)&amp;"white"&amp;CHAR(34),"")</f>
        <v>"white"</v>
      </c>
      <c r="IX2" s="48" t="str">
        <f>"{"&amp;CHAR(34)&amp;"url"&amp;CHAR(34)&amp;":"&amp;CHAR(34)&amp;IN2&amp;CHAR(34)&amp;","&amp;CHAR(34)&amp;"name"&amp;CHAR(34)&amp;":"&amp;CHAR(34)&amp;A2&amp;CHAR(34)&amp;"},"</f>
        <v>{"url":"http://mkweb.bcgsc.ca/color-summarizer/?url=https://i.ibb.co/R2hQ30H/Nicaragua-Flag.png&amp;precision=low&amp;num_clusters=6&amp;text=1","name":"Nicaragua"},</v>
      </c>
      <c r="IY2" s="48">
        <v>154</v>
      </c>
    </row>
    <row r="3" spans="1:259" s="48" customFormat="1" ht="38.4" customHeight="1" thickBot="1" x14ac:dyDescent="0.35">
      <c r="A3" s="79" t="s">
        <v>1167</v>
      </c>
      <c r="B3" s="40" t="e" vm="124">
        <v>#VALUE!</v>
      </c>
      <c r="C3" s="41">
        <v>2</v>
      </c>
      <c r="D3" s="42" t="s">
        <v>1168</v>
      </c>
      <c r="E3" s="43" t="s">
        <v>1169</v>
      </c>
      <c r="F3" s="44" t="s">
        <v>163</v>
      </c>
      <c r="G3" s="45">
        <f>COUNTIF($A$1:$A$8397,A3)</f>
        <v>1</v>
      </c>
      <c r="H3" s="46"/>
      <c r="I3" s="47" t="s">
        <v>1170</v>
      </c>
      <c r="J3" s="48" t="str">
        <f>""</f>
        <v/>
      </c>
      <c r="K3" s="49"/>
      <c r="L3" s="50"/>
      <c r="M3" s="50"/>
      <c r="N3" s="51" t="s">
        <v>231</v>
      </c>
      <c r="O3" s="52" t="s">
        <v>176</v>
      </c>
      <c r="P3" s="53" t="s">
        <v>1171</v>
      </c>
      <c r="Q3" s="54">
        <v>1</v>
      </c>
      <c r="R3" s="55" t="s">
        <v>231</v>
      </c>
      <c r="S3" s="56">
        <v>3</v>
      </c>
      <c r="T3" s="57" t="s">
        <v>164</v>
      </c>
      <c r="U3" s="58" t="s">
        <v>164</v>
      </c>
      <c r="V3" s="58" t="s">
        <v>165</v>
      </c>
      <c r="W3" s="58" t="s">
        <v>164</v>
      </c>
      <c r="X3" s="58" t="s">
        <v>164</v>
      </c>
      <c r="Y3" s="58" t="s">
        <v>164</v>
      </c>
      <c r="Z3" s="58" t="s">
        <v>164</v>
      </c>
      <c r="AA3" s="58" t="s">
        <v>164</v>
      </c>
      <c r="AB3" s="58" t="s">
        <v>164</v>
      </c>
      <c r="AC3" s="58" t="s">
        <v>164</v>
      </c>
      <c r="AD3" s="58" t="s">
        <v>164</v>
      </c>
      <c r="AE3" s="58" t="s">
        <v>164</v>
      </c>
      <c r="AF3" s="59" t="s">
        <v>164</v>
      </c>
      <c r="AG3" s="59" t="s">
        <v>164</v>
      </c>
      <c r="AH3" s="59" t="s">
        <v>164</v>
      </c>
      <c r="AI3" s="59" t="s">
        <v>164</v>
      </c>
      <c r="AJ3" s="59" t="s">
        <v>164</v>
      </c>
      <c r="AK3" s="59" t="s">
        <v>165</v>
      </c>
      <c r="AL3" s="59" t="s">
        <v>164</v>
      </c>
      <c r="AM3" s="59" t="s">
        <v>164</v>
      </c>
      <c r="AN3" s="59" t="s">
        <v>164</v>
      </c>
      <c r="AO3" s="59" t="s">
        <v>164</v>
      </c>
      <c r="AP3" s="59" t="s">
        <v>164</v>
      </c>
      <c r="AQ3" s="59" t="s">
        <v>164</v>
      </c>
      <c r="AR3" s="59" t="s">
        <v>164</v>
      </c>
      <c r="AS3" s="59" t="s">
        <v>164</v>
      </c>
      <c r="AT3" s="60">
        <v>0</v>
      </c>
      <c r="AU3" s="59" t="s">
        <v>1172</v>
      </c>
      <c r="AV3" s="59" t="str">
        <f>IF(LEFT(A3,1)="[",LEFT(A3,5)&amp;AU3&amp;A3,"")</f>
        <v>[NIC]Department[NIC] Estelí</v>
      </c>
      <c r="AW3" s="59" t="str">
        <f>C3&amp;H3&amp;A3</f>
        <v>2[NIC] Estelí</v>
      </c>
      <c r="AX3" s="61"/>
      <c r="AY3" s="61"/>
      <c r="AZ3" s="62"/>
      <c r="BA3" s="62"/>
      <c r="BB3" s="62"/>
      <c r="BC3" s="63"/>
      <c r="BD3" s="64" t="s">
        <v>168</v>
      </c>
      <c r="BE3" s="47"/>
      <c r="BF3" s="64" t="s">
        <v>154</v>
      </c>
      <c r="BG3" s="64" t="s">
        <v>159</v>
      </c>
      <c r="BH3" s="64" t="s">
        <v>153</v>
      </c>
      <c r="BI3" s="64"/>
      <c r="BJ3" s="64"/>
      <c r="BK3" s="47"/>
      <c r="BL3" s="64" t="s">
        <v>154</v>
      </c>
      <c r="BM3" s="64" t="s">
        <v>159</v>
      </c>
      <c r="BN3" s="64" t="s">
        <v>153</v>
      </c>
      <c r="BO3" s="64"/>
      <c r="BP3" s="64"/>
      <c r="BQ3" s="64"/>
      <c r="BR3" s="64"/>
      <c r="BS3" s="64"/>
      <c r="BT3" s="64"/>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"[NIC] Estelí"</v>
      </c>
      <c r="CU3" s="70" t="str">
        <f>CHAR(34)&amp;"rgn_"&amp;R3&amp;CHAR(34)</f>
        <v>"rgn_North America"</v>
      </c>
      <c r="CV3" s="48" t="str">
        <f>CHAR(34)&amp;D3&amp;CHAR(34)</f>
        <v>"https://upload.wikimedia.org/wikipedia/commons/thumb/2/2e/Flag_of_Esteli.svg/1024px-Flag_of_Esteli.svg.png"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"lets06",</v>
      </c>
      <c r="DE3" s="48" t="str">
        <f>CHAR(34)&amp;"start"&amp;IFERROR(LEFT(SUBSTITUTE(A3,"["&amp;MID(A3,FIND("[",A3)+1,FIND("]",A3)-FIND("[",A3)-1)&amp;"] ",""),1),LEFT(A3,1))&amp;CHAR(34)&amp;","</f>
        <v>"startE",</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"001RED",</v>
      </c>
      <c r="FR3" s="48" t="str">
        <f>IF(LEN(BG3)=3,CHAR(34)&amp;"002"&amp;BG3&amp;CHAR(34)&amp;",","")</f>
        <v>"002WHI",</v>
      </c>
      <c r="FS3" s="48" t="str">
        <f>IF(LEN(BH3)=3,CHAR(34)&amp;"003"&amp;BH3&amp;CHAR(34)&amp;",","")</f>
        <v>"003GRE",</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"Department"</v>
      </c>
      <c r="GS3" s="48" t="str">
        <f>SUBSTITUTE("["&amp;_xlfn.CONCAT(CW3:GN3)&amp;"]",",]","]")</f>
        <v>["3Color","lets06","startE","REEDHI","allhor","3Bands","Horizo","OnlyBa","NO_BLU","NO_YEL","NO_BLA","001RED","002WHI","003GRE","myrEQ","NoStar"]</v>
      </c>
      <c r="GT3" s="48" t="str">
        <f>IF(BL3&lt;&gt;"",CHAR(34)&amp;"cl_"&amp;BL3&amp;CHAR(34)&amp;",","")</f>
        <v>"cl_RED",</v>
      </c>
      <c r="GU3" s="48" t="str">
        <f>IF(BM3&lt;&gt;"",CHAR(34)&amp;"cl_"&amp;BM3&amp;CHAR(34)&amp;",","")</f>
        <v>"cl_WHI",</v>
      </c>
      <c r="GV3" s="48" t="str">
        <f>IF(BN3&lt;&gt;"",CHAR(34)&amp;"cl_"&amp;BN3&amp;CHAR(34)&amp;",","")</f>
        <v>"cl_GRE",</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["cl_RED","cl_WHI","cl_GRE"]</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{couname:"[NIC] Estelí",year:"???",region:"rgn_North America",Colors:["cl_RED","cl_WHI","cl_GRE"],Items:["3Color","lets06","startE","REEDHI","allhor","3Bands","Horizo","OnlyBa","NO_BLU","NO_YEL","NO_BLA","001RED","002WHI","003GRE","myrEQ","NoStar"],Flag:"https://upload.wikimedia.org/wikipedia/commons/thumb/2/2e/Flag_of_Esteli.svg/1024px-Flag_of_Esteli.svg.png",HDFlag:"https://upload.wikimedia.org/wikipedia/commons/thumb/2/2e/Flag_of_Esteli.svg/2560px-Flag_of_Esteli.svg.png",type:"Department", describe: "\nThe flag of the department contains a horizontal tricolour of red, white and green. Its flag is very similar to the flag of Hungary, but the colours are lighter and there is a different proportion.", isnew:".", links: "https://en.wikipedia.org/wiki/Estelí_Department"},</v>
      </c>
      <c r="HG3" s="73" t="str">
        <f>"{couname:"&amp;CT3&amp;(IF(HK3&lt;&gt;"",",subtype:"&amp;CHAR(34)&amp;HK3&amp;CHAR(34),""))&amp;",year:"&amp;HJ3&amp;",region:"&amp;CU3&amp;",Colors:"&amp;HC3&amp;",Items:"&amp;GS3&amp;",Flag:"&amp;CV3&amp;",HDFlag:"&amp;CHAR(34)&amp;E3&amp;CHAR(34)&amp;",type:"&amp;GP3&amp;", describe: "&amp;HI3&amp;", links: "&amp;HL3&amp;"},"</f>
        <v>{couname:"[NIC] Estelí",year:"???",region:"rgn_North America",Colors:["cl_RED","cl_WHI","cl_GRE"],Items:["3Color","lets06","startE","REEDHI","allhor","3Bands","Horizo","OnlyBa","NO_BLU","NO_YEL","NO_BLA","001RED","002WHI","003GRE","myrEQ","NoStar"],Flag:"https://upload.wikimedia.org/wikipedia/commons/thumb/2/2e/Flag_of_Esteli.svg/1024px-Flag_of_Esteli.svg.png",HDFlag:"https://upload.wikimedia.org/wikipedia/commons/thumb/2/2e/Flag_of_Esteli.svg/2560px-Flag_of_Esteli.svg.png",type:"Department", describe: "\nThe flag of the department contains a horizontal tricolour of red, white and green. Its flag is very similar to the flag of Hungary, but the colours are lighter and there is a different proportion.", links: "https://en.wikipedia.org/wiki/Estelí_Department"},</v>
      </c>
      <c r="HH3" s="48" t="str">
        <f>IF(P3&lt;&gt;"",CHAR(34)&amp;"\n"&amp;P3&amp;CHAR(34),CHAR(34)&amp;CHAR(34))</f>
        <v>"\nThe flag of the department contains a horizontal tricolour of red, white and green. Its flag is very similar to the flag of Hungary, but the colours are lighter and there is a different proportion."</v>
      </c>
      <c r="HI3" s="48" t="str">
        <f>IF(J3=0,CHAR(34)&amp;CHAR(34),HH3)</f>
        <v>"\nThe flag of the department contains a horizontal tricolour of red, white and green. Its flag is very similar to the flag of Hungary, but the colours are lighter and there is a different proportion."</v>
      </c>
      <c r="HJ3" s="48" t="str">
        <f>CHAR(34)&amp;O3&amp;CHAR(34)</f>
        <v>"???"</v>
      </c>
      <c r="HL3" s="48" t="str">
        <f>CHAR(34)&amp;I3&amp;CHAR(34)</f>
        <v>"https://en.wikipedia.org/wiki/Estelí_Department"</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{"couname":"[NIC] Estelí","year":"???","region":"rgn_North America","Colors":["cl_RED","cl_WHI","cl_GRE"],"Items":["3Color","lets06","startE","REEDHI","allhor","3Bands","Horizo","OnlyBa","NO_BLU","NO_YEL","NO_BLA","001RED","002WHI","003GRE","myrEQ","NoStar"],"Flag":"https://upload.wikimedia.org/wikipedia/commons/thumb/2/2e/Flag_of_Esteli.svg/1024px-Flag_of_Esteli.svg.png","HDFlag":"https://upload.wikimedia.org/wikipedia/commons/thumb/2/2e/Flag_of_Esteli.svg/2560px-Flag_of_Esteli.svg.png","type":"Department", "describe": "\nThe flag of the department contains a horizontal tricolour of red, white and green. Its flag is very similar to the flag of Hungary, but the colours are lighter and there is a different proportion.", "isnew": ".", "links": "https://en.wikipedia.org/wiki/Estelí_Department"},</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{"couname":"[NIC] Estelí","year":"???","region":"rgn_North America","Colors":["cl_RED","cl_WHI","cl_GRE"],"Items":["3Color","lets06","startE","REEDHI","allhor","3Bands","Horizo","OnlyBa","NO_BLU","NO_YEL","NO_BLA","001RED","002WHI","003GRE","myrEQ","NoStar"],"Flag":"https://upload.wikimedia.org/wikipedia/commons/thumb/2/2e/Flag_of_Esteli.svg/1024px-Flag_of_Esteli.svg.png","HDFlag":"https://upload.wikimedia.org/wikipedia/commons/thumb/2/2e/Flag_of_Esteli.svg/2560px-Flag_of_Esteli.svg.png","type":"Department", "describe": "\nThe flag of the department contains a horizontal tricolour of red, white and green. Its flag is very similar to the flag of Hungary, but the colours are lighter and there is a different proportion.", "isnew": ".", "links": "https://en.wikipedia.org/wiki/Estelí_Department"},</v>
      </c>
      <c r="HO3" s="75">
        <v>45644</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http://mkweb.bcgsc.ca/color-summarizer/?url=https://upload.wikimedia.org/wikipedia/commons/thumb/2/2e/Flag_of_Esteli.svg/1024px-Flag_of_Esteli.svg.png&amp;precision=low&amp;num_clusters=3&amp;text=1</v>
      </c>
      <c r="IO3" s="48" t="str">
        <f>IF(HP3&lt;&gt;"",CHAR(34)&amp;"black"&amp;CHAR(34),"")</f>
        <v/>
      </c>
      <c r="IP3" s="48" t="str">
        <f>IF(HQ3&lt;&gt;"",CHAR(34)&amp;"blue"&amp;CHAR(34),"")</f>
        <v/>
      </c>
      <c r="IQ3" s="48" t="str">
        <f>IF(HR3&lt;&gt;"",CHAR(34)&amp;"green"&amp;CHAR(34),"")</f>
        <v>"green"</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{"url":"http://mkweb.bcgsc.ca/color-summarizer/?url=https://upload.wikimedia.org/wikipedia/commons/thumb/2/2e/Flag_of_Esteli.svg/1024px-Flag_of_Esteli.svg.png&amp;precision=low&amp;num_clusters=3&amp;text=1","name":"[NIC] Estelí"},</v>
      </c>
      <c r="IY3" s="48">
        <v>1503</v>
      </c>
    </row>
    <row r="5" spans="1:259" ht="38.4" customHeight="1" x14ac:dyDescent="0.3">
      <c r="C5" s="80"/>
      <c r="D5" s="80"/>
      <c r="E5" s="80"/>
      <c r="F5" s="80"/>
    </row>
    <row r="6" spans="1:259" ht="38.4" customHeight="1" x14ac:dyDescent="0.3">
      <c r="C6" s="80"/>
      <c r="D6" s="80"/>
      <c r="E6" s="80"/>
      <c r="F6" s="80"/>
    </row>
    <row r="11" spans="1:259" ht="38.4" customHeight="1" x14ac:dyDescent="0.3">
      <c r="F11" s="80"/>
      <c r="K11" s="80"/>
    </row>
    <row r="12" spans="1:259" ht="38.4" customHeight="1" x14ac:dyDescent="0.3">
      <c r="F12" s="80"/>
      <c r="K12" s="80"/>
    </row>
    <row r="13" spans="1:259" ht="38.4" customHeight="1" x14ac:dyDescent="0.3">
      <c r="F13" s="80"/>
      <c r="K13" s="80"/>
    </row>
  </sheetData>
  <autoFilter ref="A1:IY1" xr:uid="{A1051193-A95B-4CFB-A73C-F0184620C81F}">
    <sortState xmlns:xlrd2="http://schemas.microsoft.com/office/spreadsheetml/2017/richdata2" ref="A2:IY1">
      <sortCondition ref="AW1"/>
    </sortState>
  </autoFilter>
  <conditionalFormatting sqref="H1 CW1:GS1 IA1:IB1">
    <cfRule type="cellIs" dxfId="1044" priority="118" operator="greaterThan">
      <formula>0</formula>
    </cfRule>
  </conditionalFormatting>
  <conditionalFormatting sqref="H1 H4 H14:H1048576 H7:H10">
    <cfRule type="cellIs" dxfId="1043" priority="84" stopIfTrue="1" operator="notEqual">
      <formula>""</formula>
    </cfRule>
  </conditionalFormatting>
  <conditionalFormatting sqref="T1:BK1">
    <cfRule type="cellIs" dxfId="1042" priority="121" operator="greaterThan">
      <formula>0</formula>
    </cfRule>
  </conditionalFormatting>
  <conditionalFormatting sqref="BV1:BW1 BV4:BW1048576">
    <cfRule type="cellIs" dxfId="1041" priority="120" operator="equal">
      <formula>"nc"</formula>
    </cfRule>
  </conditionalFormatting>
  <conditionalFormatting sqref="HF1:HG1">
    <cfRule type="cellIs" dxfId="1040" priority="122" operator="greaterThan">
      <formula>0</formula>
    </cfRule>
  </conditionalFormatting>
  <conditionalFormatting sqref="HK1">
    <cfRule type="cellIs" dxfId="1039" priority="119" operator="greaterThan">
      <formula>0</formula>
    </cfRule>
  </conditionalFormatting>
  <conditionalFormatting sqref="HP1:HX1">
    <cfRule type="cellIs" dxfId="1038" priority="96" operator="equal">
      <formula>"PIN"</formula>
    </cfRule>
    <cfRule type="cellIs" dxfId="1037" priority="97" operator="equal">
      <formula>"ORA"</formula>
    </cfRule>
    <cfRule type="cellIs" dxfId="1036" priority="98" operator="equal">
      <formula>"GRA"</formula>
    </cfRule>
    <cfRule type="cellIs" dxfId="1035" priority="99" operator="equal">
      <formula>"PUR"</formula>
    </cfRule>
    <cfRule type="cellIs" dxfId="1034" priority="100" operator="equal">
      <formula>"BRO"</formula>
    </cfRule>
    <cfRule type="cellIs" dxfId="1033" priority="101" operator="equal">
      <formula>"YEL"</formula>
    </cfRule>
    <cfRule type="cellIs" dxfId="1032" priority="102" operator="equal">
      <formula>"BLU"</formula>
    </cfRule>
    <cfRule type="cellIs" dxfId="1031" priority="103" operator="equal">
      <formula>"WHI"</formula>
    </cfRule>
    <cfRule type="cellIs" dxfId="1030" priority="104" operator="equal">
      <formula>"GRE"</formula>
    </cfRule>
    <cfRule type="cellIs" dxfId="1029" priority="105" operator="equal">
      <formula>"RED"</formula>
    </cfRule>
    <cfRule type="cellIs" dxfId="1028" priority="106" operator="equal">
      <formula>"BLA"</formula>
    </cfRule>
  </conditionalFormatting>
  <conditionalFormatting sqref="IC1:IK1">
    <cfRule type="cellIs" dxfId="1027" priority="107" operator="equal">
      <formula>"PIN"</formula>
    </cfRule>
    <cfRule type="cellIs" dxfId="1026" priority="108" operator="equal">
      <formula>"ORA"</formula>
    </cfRule>
    <cfRule type="cellIs" dxfId="1025" priority="109" operator="equal">
      <formula>"GRA"</formula>
    </cfRule>
    <cfRule type="cellIs" dxfId="1024" priority="110" operator="equal">
      <formula>"PUR"</formula>
    </cfRule>
    <cfRule type="cellIs" dxfId="1023" priority="111" operator="equal">
      <formula>"BRO"</formula>
    </cfRule>
    <cfRule type="cellIs" dxfId="1022" priority="112" operator="equal">
      <formula>"YEL"</formula>
    </cfRule>
    <cfRule type="cellIs" dxfId="1021" priority="113" operator="equal">
      <formula>"BLU"</formula>
    </cfRule>
    <cfRule type="cellIs" dxfId="1020" priority="114" operator="equal">
      <formula>"WHI"</formula>
    </cfRule>
    <cfRule type="cellIs" dxfId="1019" priority="115" operator="equal">
      <formula>"GRE"</formula>
    </cfRule>
    <cfRule type="cellIs" dxfId="1018" priority="116" operator="equal">
      <formula>"RED"</formula>
    </cfRule>
    <cfRule type="cellIs" dxfId="1017" priority="117" operator="equal">
      <formula>"BLA"</formula>
    </cfRule>
  </conditionalFormatting>
  <conditionalFormatting sqref="IO1:IW1">
    <cfRule type="cellIs" dxfId="1016" priority="85" operator="equal">
      <formula>"PIN"</formula>
    </cfRule>
    <cfRule type="cellIs" dxfId="1015" priority="86" operator="equal">
      <formula>"ORA"</formula>
    </cfRule>
    <cfRule type="cellIs" dxfId="1014" priority="87" operator="equal">
      <formula>"GRA"</formula>
    </cfRule>
    <cfRule type="cellIs" dxfId="1013" priority="88" operator="equal">
      <formula>"PUR"</formula>
    </cfRule>
    <cfRule type="cellIs" dxfId="1012" priority="89" operator="equal">
      <formula>"BRO"</formula>
    </cfRule>
    <cfRule type="cellIs" dxfId="1011" priority="90" operator="equal">
      <formula>"YEL"</formula>
    </cfRule>
    <cfRule type="cellIs" dxfId="1010" priority="91" operator="equal">
      <formula>"BLU"</formula>
    </cfRule>
    <cfRule type="cellIs" dxfId="1009" priority="92" operator="equal">
      <formula>"WHI"</formula>
    </cfRule>
    <cfRule type="cellIs" dxfId="1008" priority="93" operator="equal">
      <formula>"GRE"</formula>
    </cfRule>
    <cfRule type="cellIs" dxfId="1007" priority="94" operator="equal">
      <formula>"RED"</formula>
    </cfRule>
    <cfRule type="cellIs" dxfId="1006" priority="95" operator="equal">
      <formula>"BLA"</formula>
    </cfRule>
  </conditionalFormatting>
  <conditionalFormatting sqref="H2">
    <cfRule type="cellIs" dxfId="1005" priority="78" stopIfTrue="1" operator="notEqual">
      <formula>""</formula>
    </cfRule>
  </conditionalFormatting>
  <conditionalFormatting sqref="AZ2:BU2">
    <cfRule type="cellIs" dxfId="1004" priority="66" operator="equal">
      <formula>"PIN"</formula>
    </cfRule>
    <cfRule type="cellIs" dxfId="1003" priority="67" operator="equal">
      <formula>"ORA"</formula>
    </cfRule>
    <cfRule type="cellIs" dxfId="1002" priority="68" operator="equal">
      <formula>"GRA"</formula>
    </cfRule>
    <cfRule type="cellIs" dxfId="1001" priority="69" operator="equal">
      <formula>"PUR"</formula>
    </cfRule>
    <cfRule type="cellIs" dxfId="1000" priority="70" operator="equal">
      <formula>"BRO"</formula>
    </cfRule>
    <cfRule type="cellIs" dxfId="999" priority="71" operator="equal">
      <formula>"YEL"</formula>
    </cfRule>
    <cfRule type="cellIs" dxfId="998" priority="72" operator="equal">
      <formula>"BLU"</formula>
    </cfRule>
    <cfRule type="cellIs" dxfId="997" priority="73" operator="equal">
      <formula>"WHI"</formula>
    </cfRule>
    <cfRule type="cellIs" dxfId="996" priority="74" operator="equal">
      <formula>"GRE"</formula>
    </cfRule>
    <cfRule type="cellIs" dxfId="995" priority="75" operator="equal">
      <formula>"RED"</formula>
    </cfRule>
    <cfRule type="cellIs" dxfId="994" priority="76" operator="equal">
      <formula>"BLA"</formula>
    </cfRule>
  </conditionalFormatting>
  <conditionalFormatting sqref="BV2">
    <cfRule type="cellIs" dxfId="993" priority="79" operator="equal">
      <formula>"nc"</formula>
    </cfRule>
  </conditionalFormatting>
  <conditionalFormatting sqref="BZ2:CA2 CD2:CF2">
    <cfRule type="cellIs" dxfId="992" priority="77" operator="greaterThan">
      <formula>0</formula>
    </cfRule>
  </conditionalFormatting>
  <conditionalFormatting sqref="R2 CU2">
    <cfRule type="cellIs" dxfId="991" priority="65" operator="greaterThan">
      <formula>0</formula>
    </cfRule>
  </conditionalFormatting>
  <conditionalFormatting sqref="T2:AS2 CH2:CS2">
    <cfRule type="cellIs" dxfId="990" priority="49" stopIfTrue="1" operator="equal">
      <formula>"n"</formula>
    </cfRule>
    <cfRule type="cellIs" dxfId="989" priority="50" stopIfTrue="1" operator="equal">
      <formula>"y"</formula>
    </cfRule>
    <cfRule type="cellIs" dxfId="988" priority="51" operator="greaterThan">
      <formula>0</formula>
    </cfRule>
  </conditionalFormatting>
  <conditionalFormatting sqref="AZ2:BB2">
    <cfRule type="expression" dxfId="987" priority="48">
      <formula>$AT2=0</formula>
    </cfRule>
  </conditionalFormatting>
  <conditionalFormatting sqref="BX2:CA2 CD2:CF2">
    <cfRule type="cellIs" dxfId="986" priority="52" operator="equal">
      <formula>"y"</formula>
    </cfRule>
    <cfRule type="cellIs" dxfId="985" priority="54" operator="equal">
      <formula>"PIN"</formula>
    </cfRule>
    <cfRule type="cellIs" dxfId="984" priority="55" operator="equal">
      <formula>"ORA"</formula>
    </cfRule>
    <cfRule type="cellIs" dxfId="983" priority="56" operator="equal">
      <formula>"GRA"</formula>
    </cfRule>
    <cfRule type="cellIs" dxfId="982" priority="57" operator="equal">
      <formula>"PUR"</formula>
    </cfRule>
    <cfRule type="cellIs" dxfId="981" priority="58" operator="equal">
      <formula>"BRO"</formula>
    </cfRule>
    <cfRule type="cellIs" dxfId="980" priority="59" operator="equal">
      <formula>"YEL"</formula>
    </cfRule>
    <cfRule type="cellIs" dxfId="979" priority="60" operator="equal">
      <formula>"BLU"</formula>
    </cfRule>
    <cfRule type="cellIs" dxfId="978" priority="61" operator="equal">
      <formula>"WHI"</formula>
    </cfRule>
    <cfRule type="cellIs" dxfId="977" priority="62" operator="equal">
      <formula>"GRE"</formula>
    </cfRule>
    <cfRule type="cellIs" dxfId="976" priority="63" operator="equal">
      <formula>"RED"</formula>
    </cfRule>
    <cfRule type="cellIs" dxfId="975" priority="64" operator="equal">
      <formula>"BLA"</formula>
    </cfRule>
  </conditionalFormatting>
  <conditionalFormatting sqref="IC2:IK2">
    <cfRule type="expression" dxfId="974"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973" priority="42" stopIfTrue="1" operator="notEqual">
      <formula>""</formula>
    </cfRule>
  </conditionalFormatting>
  <conditionalFormatting sqref="BV3">
    <cfRule type="cellIs" dxfId="972" priority="43" operator="equal">
      <formula>"nc"</formula>
    </cfRule>
  </conditionalFormatting>
  <conditionalFormatting sqref="R3 CU3">
    <cfRule type="cellIs" dxfId="971" priority="41" operator="greaterThan">
      <formula>0</formula>
    </cfRule>
  </conditionalFormatting>
  <conditionalFormatting sqref="T3:AS3 CH3:CS3">
    <cfRule type="cellIs" dxfId="970" priority="37" stopIfTrue="1" operator="equal">
      <formula>"n"</formula>
    </cfRule>
    <cfRule type="cellIs" dxfId="969" priority="38" stopIfTrue="1" operator="equal">
      <formula>"y"</formula>
    </cfRule>
    <cfRule type="cellIs" dxfId="968" priority="39" operator="greaterThan">
      <formula>0</formula>
    </cfRule>
  </conditionalFormatting>
  <conditionalFormatting sqref="AZ3:BB3">
    <cfRule type="expression" dxfId="967" priority="24">
      <formula>$AT3=0</formula>
    </cfRule>
  </conditionalFormatting>
  <conditionalFormatting sqref="BX3:CA3 CD3:CF3 AZ3:BU3">
    <cfRule type="cellIs" dxfId="966" priority="25" operator="equal">
      <formula>"PIN"</formula>
    </cfRule>
    <cfRule type="cellIs" dxfId="965" priority="26" operator="equal">
      <formula>"ORA"</formula>
    </cfRule>
    <cfRule type="cellIs" dxfId="964" priority="27" operator="equal">
      <formula>"GRA"</formula>
    </cfRule>
    <cfRule type="cellIs" dxfId="963" priority="28" operator="equal">
      <formula>"PUR"</formula>
    </cfRule>
    <cfRule type="cellIs" dxfId="962" priority="29" operator="equal">
      <formula>"BRO"</formula>
    </cfRule>
    <cfRule type="cellIs" dxfId="961" priority="30" operator="equal">
      <formula>"YEL"</formula>
    </cfRule>
    <cfRule type="cellIs" dxfId="960" priority="31" operator="equal">
      <formula>"BLU"</formula>
    </cfRule>
    <cfRule type="cellIs" dxfId="959" priority="32" operator="equal">
      <formula>"WHI"</formula>
    </cfRule>
    <cfRule type="cellIs" dxfId="958" priority="33" operator="equal">
      <formula>"GRE"</formula>
    </cfRule>
    <cfRule type="cellIs" dxfId="957" priority="34" operator="equal">
      <formula>"RED"</formula>
    </cfRule>
    <cfRule type="cellIs" dxfId="956" priority="35" operator="equal">
      <formula>"BLA"</formula>
    </cfRule>
  </conditionalFormatting>
  <conditionalFormatting sqref="BX3:CA3 CD3:CF3">
    <cfRule type="cellIs" dxfId="955" priority="40" operator="equal">
      <formula>"y"</formula>
    </cfRule>
  </conditionalFormatting>
  <conditionalFormatting sqref="BZ3:CA3 CD3:CF3">
    <cfRule type="cellIs" dxfId="954" priority="36" operator="greaterThan">
      <formula>0</formula>
    </cfRule>
  </conditionalFormatting>
  <conditionalFormatting sqref="IC3">
    <cfRule type="cellIs" dxfId="953" priority="17" stopIfTrue="1" operator="greaterThan">
      <formula>0</formula>
    </cfRule>
  </conditionalFormatting>
  <conditionalFormatting sqref="ID3">
    <cfRule type="cellIs" dxfId="952" priority="15" stopIfTrue="1" operator="greaterThan">
      <formula>0</formula>
    </cfRule>
  </conditionalFormatting>
  <conditionalFormatting sqref="II3 IE3:IF3">
    <cfRule type="cellIs" dxfId="951" priority="22" operator="greaterThan">
      <formula>0</formula>
    </cfRule>
  </conditionalFormatting>
  <conditionalFormatting sqref="II3 IF3">
    <cfRule type="cellIs" dxfId="950" priority="16" stopIfTrue="1" operator="greaterThan">
      <formula>0</formula>
    </cfRule>
  </conditionalFormatting>
  <conditionalFormatting sqref="IG3">
    <cfRule type="cellIs" dxfId="949" priority="21" operator="greaterThan">
      <formula>0</formula>
    </cfRule>
  </conditionalFormatting>
  <conditionalFormatting sqref="IH3:II3">
    <cfRule type="cellIs" dxfId="948" priority="20" operator="greaterThan">
      <formula>0</formula>
    </cfRule>
  </conditionalFormatting>
  <conditionalFormatting sqref="IJ3">
    <cfRule type="cellIs" dxfId="947" priority="19" operator="greaterThan">
      <formula>0</formula>
    </cfRule>
  </conditionalFormatting>
  <conditionalFormatting sqref="IK3">
    <cfRule type="cellIs" dxfId="946" priority="18" operator="greaterThan">
      <formula>0</formula>
    </cfRule>
  </conditionalFormatting>
  <conditionalFormatting sqref="IF3">
    <cfRule type="cellIs" dxfId="945" priority="14" stopIfTrue="1" operator="greaterThan">
      <formula>0</formula>
    </cfRule>
  </conditionalFormatting>
  <conditionalFormatting sqref="IC3:IK3">
    <cfRule type="expression" dxfId="944" priority="23">
      <formula>$IL3&gt;0</formula>
    </cfRule>
  </conditionalFormatting>
  <conditionalFormatting sqref="IM3">
    <cfRule type="cellIs" dxfId="943" priority="13" operator="equal">
      <formula>0</formula>
    </cfRule>
  </conditionalFormatting>
  <conditionalFormatting sqref="BX3:CA3 CD3:CF3">
    <cfRule type="cellIs" dxfId="942" priority="1" operator="equal">
      <formula>"y"</formula>
    </cfRule>
    <cfRule type="cellIs" dxfId="941" priority="2" operator="equal">
      <formula>"PIN"</formula>
    </cfRule>
    <cfRule type="cellIs" dxfId="940" priority="3" operator="equal">
      <formula>"ORA"</formula>
    </cfRule>
    <cfRule type="cellIs" dxfId="939" priority="4" operator="equal">
      <formula>"GRA"</formula>
    </cfRule>
    <cfRule type="cellIs" dxfId="938" priority="5" operator="equal">
      <formula>"PUR"</formula>
    </cfRule>
    <cfRule type="cellIs" dxfId="937" priority="6" operator="equal">
      <formula>"BRO"</formula>
    </cfRule>
    <cfRule type="cellIs" dxfId="936" priority="7" operator="equal">
      <formula>"YEL"</formula>
    </cfRule>
    <cfRule type="cellIs" dxfId="935" priority="8" operator="equal">
      <formula>"BLU"</formula>
    </cfRule>
    <cfRule type="cellIs" dxfId="934" priority="9" operator="equal">
      <formula>"WHI"</formula>
    </cfRule>
    <cfRule type="cellIs" dxfId="933" priority="10" operator="equal">
      <formula>"GRE"</formula>
    </cfRule>
    <cfRule type="cellIs" dxfId="932" priority="11" operator="equal">
      <formula>"RED"</formula>
    </cfRule>
    <cfRule type="cellIs" dxfId="931"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NCA/Nicaragua-Football" xr:uid="{A143B47F-1D21-480B-8B58-C09641CFBBE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57"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6258"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6259"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BD9C8-9AC6-491F-94D3-8B44F7198766}">
  <sheetPr codeName="Sheet11"/>
  <dimension ref="A1:IY11"/>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1531</v>
      </c>
      <c r="B2" s="40" t="e" vm="125">
        <v>#VALUE!</v>
      </c>
      <c r="C2" s="41">
        <v>1</v>
      </c>
      <c r="D2" s="42" t="s">
        <v>1532</v>
      </c>
      <c r="E2" s="43" t="s">
        <v>1533</v>
      </c>
      <c r="F2" s="44" t="s">
        <v>163</v>
      </c>
      <c r="G2" s="45">
        <f>COUNTIF($A$1:$A$8316,A2)</f>
        <v>1</v>
      </c>
      <c r="H2" s="46"/>
      <c r="I2" s="47" t="s">
        <v>1534</v>
      </c>
      <c r="J2" s="48" t="str">
        <f>""</f>
        <v/>
      </c>
      <c r="K2" s="49">
        <v>6300000</v>
      </c>
      <c r="L2" s="50">
        <v>3400000</v>
      </c>
      <c r="M2" s="50" t="s">
        <v>1911</v>
      </c>
      <c r="N2" s="51" t="s">
        <v>231</v>
      </c>
      <c r="O2" s="52" t="s">
        <v>1535</v>
      </c>
      <c r="P2" s="53" t="s">
        <v>1536</v>
      </c>
      <c r="Q2" s="54">
        <v>2</v>
      </c>
      <c r="R2" s="55" t="s">
        <v>231</v>
      </c>
      <c r="S2" s="56">
        <v>3</v>
      </c>
      <c r="T2" s="57" t="s">
        <v>164</v>
      </c>
      <c r="U2" s="58" t="s">
        <v>164</v>
      </c>
      <c r="V2" s="58" t="s">
        <v>165</v>
      </c>
      <c r="W2" s="58" t="s">
        <v>164</v>
      </c>
      <c r="X2" s="58" t="s">
        <v>165</v>
      </c>
      <c r="Y2" s="58" t="s">
        <v>164</v>
      </c>
      <c r="Z2" s="58" t="s">
        <v>164</v>
      </c>
      <c r="AA2" s="58" t="s">
        <v>165</v>
      </c>
      <c r="AB2" s="58" t="s">
        <v>165</v>
      </c>
      <c r="AC2" s="58" t="s">
        <v>165</v>
      </c>
      <c r="AD2" s="58" t="s">
        <v>165</v>
      </c>
      <c r="AE2" s="58" t="s">
        <v>164</v>
      </c>
      <c r="AF2" s="59" t="s">
        <v>164</v>
      </c>
      <c r="AG2" s="59" t="s">
        <v>164</v>
      </c>
      <c r="AH2" s="59" t="s">
        <v>165</v>
      </c>
      <c r="AI2" s="59" t="s">
        <v>164</v>
      </c>
      <c r="AJ2" s="59" t="s">
        <v>164</v>
      </c>
      <c r="AK2" s="59" t="s">
        <v>164</v>
      </c>
      <c r="AL2" s="59" t="s">
        <v>165</v>
      </c>
      <c r="AM2" s="59" t="s">
        <v>165</v>
      </c>
      <c r="AN2" s="59" t="s">
        <v>164</v>
      </c>
      <c r="AO2" s="59" t="s">
        <v>164</v>
      </c>
      <c r="AP2" s="59" t="s">
        <v>164</v>
      </c>
      <c r="AQ2" s="59" t="s">
        <v>164</v>
      </c>
      <c r="AR2" s="59" t="s">
        <v>164</v>
      </c>
      <c r="AS2" s="59" t="s">
        <v>165</v>
      </c>
      <c r="AT2" s="60">
        <v>0</v>
      </c>
      <c r="AU2" s="59"/>
      <c r="AV2" s="59" t="str">
        <f>IF(LEFT(A2,1)="[",LEFT(A2,5)&amp;AU2&amp;A2,"")</f>
        <v/>
      </c>
      <c r="AW2" s="59" t="str">
        <f>C2&amp;H2&amp;A2</f>
        <v>1El Salvador</v>
      </c>
      <c r="AX2" s="61" t="str">
        <f>_xlfn.TEXTJOIN(";",TRUE,AU2:AW2)</f>
        <v>1El Salvador</v>
      </c>
      <c r="AY2" s="61"/>
      <c r="AZ2" s="62"/>
      <c r="BA2" s="62"/>
      <c r="BB2" s="62"/>
      <c r="BC2" s="63"/>
      <c r="BD2" s="64" t="s">
        <v>152</v>
      </c>
      <c r="BE2" s="47"/>
      <c r="BF2" s="64" t="s">
        <v>152</v>
      </c>
      <c r="BG2" s="64" t="s">
        <v>159</v>
      </c>
      <c r="BH2" s="64" t="s">
        <v>152</v>
      </c>
      <c r="BI2" s="64"/>
      <c r="BJ2" s="64"/>
      <c r="BK2" s="47"/>
      <c r="BL2" s="64" t="s">
        <v>152</v>
      </c>
      <c r="BM2" s="64" t="s">
        <v>159</v>
      </c>
      <c r="BN2" s="64" t="s">
        <v>155</v>
      </c>
      <c r="BO2" s="64" t="s">
        <v>153</v>
      </c>
      <c r="BP2" s="64" t="s">
        <v>151</v>
      </c>
      <c r="BQ2" s="64" t="s">
        <v>154</v>
      </c>
      <c r="BR2" s="64" t="s">
        <v>158</v>
      </c>
      <c r="BS2" s="64"/>
      <c r="BT2" s="64"/>
      <c r="BU2" s="65"/>
      <c r="BV2" s="66" t="s">
        <v>164</v>
      </c>
      <c r="BW2" s="66" t="s">
        <v>174</v>
      </c>
      <c r="BX2" s="47"/>
      <c r="CB2" s="6" t="s">
        <v>138</v>
      </c>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"El Salvador"</v>
      </c>
      <c r="CU2" s="70" t="str">
        <f>CHAR(34)&amp;"rgn_"&amp;R2&amp;CHAR(34)</f>
        <v>"rgn_North America"</v>
      </c>
      <c r="CV2" s="48" t="str">
        <f>CHAR(34)&amp;D2&amp;CHAR(34)</f>
        <v>"https://i.ibb.co/GtNvwZD/El-Salvador-Flag.png"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
      </c>
      <c r="EB2" s="48" t="str">
        <f>IF(U2="y",CHAR(34)&amp;U$1&amp;CHAR(34)&amp;",","")</f>
        <v/>
      </c>
      <c r="EC2" s="48" t="str">
        <f>IF(V2="y",CHAR(34)&amp;V$1&amp;CHAR(34)&amp;",","")</f>
        <v>"Horizo",</v>
      </c>
      <c r="ED2" s="48" t="str">
        <f>IF(W2="y",CHAR(34)&amp;W$1&amp;CHAR(34)&amp;",","")</f>
        <v/>
      </c>
      <c r="EE2" s="48" t="str">
        <f>IF(X2="y",CHAR(34)&amp;X$1&amp;CHAR(34)&amp;",","")</f>
        <v>"Circle",</v>
      </c>
      <c r="EF2" s="48" t="str">
        <f>IF(AND(Y2&lt;&gt;"n",Y2&lt;&gt;""),CHAR(34)&amp;Y$1&amp;CHAR(34)&amp;",","")</f>
        <v/>
      </c>
      <c r="EG2" s="48" t="str">
        <f>IF(Z2="y",CHAR(34)&amp;Z$1&amp;CHAR(34)&amp;",","")</f>
        <v/>
      </c>
      <c r="EH2" s="48" t="str">
        <f>IF(AA2="y",CHAR(34)&amp;AA$1&amp;CHAR(34)&amp;",","")</f>
        <v>"Plants",</v>
      </c>
      <c r="EI2" s="48" t="str">
        <f>IF(AB2="y",CHAR(34)&amp;AB$1&amp;CHAR(34)&amp;",","")</f>
        <v>"Texted",</v>
      </c>
      <c r="EJ2" s="48" t="str">
        <f>IF(AC2="y",CHAR(34)&amp;AC$1&amp;CHAR(34)&amp;",","")</f>
        <v>"Weapon",</v>
      </c>
      <c r="EK2" s="48" t="str">
        <f>IF(AD2="y",CHAR(34)&amp;AD$1&amp;CHAR(34)&amp;",","")</f>
        <v>"HasSun",</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"Wavess",</v>
      </c>
      <c r="ET2" s="48" t="str">
        <f>IF(AM2="y",CHAR(34)&amp;AM$1&amp;CHAR(34)&amp;",","")</f>
        <v>"Geogrh",</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"Waters",</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"tcWHYE",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"001BLU",</v>
      </c>
      <c r="FR2" s="48" t="str">
        <f>IF(LEN(BG2)=3,CHAR(34)&amp;"002"&amp;BG2&amp;CHAR(34)&amp;",","")</f>
        <v>"002WHI",</v>
      </c>
      <c r="FS2" s="48" t="str">
        <f>IF(LEN(BH2)=3,CHAR(34)&amp;"003"&amp;BH2&amp;CHAR(34)&amp;",","")</f>
        <v>"003BLU",</v>
      </c>
      <c r="FT2" s="48" t="str">
        <f>CHAR(34)&amp;"myr"&amp;BD2&amp;CHAR(34)&amp;","</f>
        <v>"myrBLU",</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"spanis",</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["5+Colo","words2","exact2","lets10","startE","with_v","year19","allhor","3Bands","Horizo","Circle","Plants","Texted","Weapon","HasSun","Center","Wavess","Geogrh","Waters","tcWHYE","001BLU","002WHI","003BLU","myrBLU","spanis","NoStar"]</v>
      </c>
      <c r="GT2" s="48" t="str">
        <f>IF(BL2&lt;&gt;"",CHAR(34)&amp;"cl_"&amp;BL2&amp;CHAR(34)&amp;",","")</f>
        <v>"cl_BLU",</v>
      </c>
      <c r="GU2" s="48" t="str">
        <f>IF(BM2&lt;&gt;"",CHAR(34)&amp;"cl_"&amp;BM2&amp;CHAR(34)&amp;",","")</f>
        <v>"cl_WHI",</v>
      </c>
      <c r="GV2" s="48" t="str">
        <f>IF(BN2&lt;&gt;"",CHAR(34)&amp;"cl_"&amp;BN2&amp;CHAR(34)&amp;",","")</f>
        <v>"cl_YEL",</v>
      </c>
      <c r="GW2" s="48" t="str">
        <f>IF(BO2&lt;&gt;"",CHAR(34)&amp;"cl_"&amp;BO2&amp;CHAR(34)&amp;",","")</f>
        <v>"cl_GRE",</v>
      </c>
      <c r="GX2" s="48" t="str">
        <f>IF(BP2&lt;&gt;"",CHAR(34)&amp;"cl_"&amp;BP2&amp;CHAR(34)&amp;",","")</f>
        <v>"cl_BLA",</v>
      </c>
      <c r="GY2" s="48" t="str">
        <f>IF(BQ2&lt;&gt;"",CHAR(34)&amp;"cl_"&amp;BQ2&amp;CHAR(34)&amp;",","")</f>
        <v>"cl_RED",</v>
      </c>
      <c r="GZ2" s="48" t="str">
        <f>IF(BR2&lt;&gt;"",CHAR(34)&amp;"cl_"&amp;BR2&amp;CHAR(34)&amp;",","")</f>
        <v>"cl_PUR",</v>
      </c>
      <c r="HA2" s="48" t="str">
        <f>IF(BS2&lt;&gt;"",CHAR(34)&amp;"cl_"&amp;BS2&amp;CHAR(34)&amp;",","")</f>
        <v/>
      </c>
      <c r="HB2" s="48" t="str">
        <f>IF(BT2&lt;&gt;"",CHAR(34)&amp;"cl_"&amp;BT2&amp;CHAR(34)&amp;",","")</f>
        <v/>
      </c>
      <c r="HC2" s="48" t="str">
        <f>SUBSTITUTE("["&amp;_xlfn.CONCAT(GT2:HB2)&amp;"]",",]","]")</f>
        <v>["cl_BLU","cl_WHI","cl_YEL","cl_GRE","cl_BLA","cl_RED","cl_PUR"]</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{couname:"El Salvador",year:"1912 ",region:"rgn_North America",Colors:["cl_BLU","cl_WHI","cl_YEL","cl_GRE","cl_BLA","cl_RED","cl_PUR"],Items:["5+Colo","words2","exact2","lets10","startE","with_v","year19","allhor","3Bands","Horizo","Circle","Plants","Texted","Weapon","HasSun","Center","Wavess","Geogrh","Waters","tcWHYE","001BLU","002WHI","003BLU","myrBLU","spanis","NoStar"],Flag:"https://i.ibb.co/GtNvwZD/El-Salvador-Flag.png",HDFlag:"https://upload.wikimedia.org/wikipedia/commons/thumb/3/34/Flag_of_El_Salvador.svg/2560px-Flag_of_El_Salvador.svg.png",type:"", describe: "\nThe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 isnew:".", links: "https://en.wikipedia.org/wiki/Flag_of_El_Salvador"},</v>
      </c>
      <c r="HG2" s="73" t="str">
        <f>"{couname:"&amp;CT2&amp;(IF(HK2&lt;&gt;"",",subtype:"&amp;CHAR(34)&amp;HK2&amp;CHAR(34),""))&amp;",year:"&amp;HJ2&amp;",region:"&amp;CU2&amp;",Colors:"&amp;HC2&amp;",Items:"&amp;GS2&amp;",Flag:"&amp;CV2&amp;",HDFlag:"&amp;CHAR(34)&amp;E2&amp;CHAR(34)&amp;",type:"&amp;GP2&amp;", describe: "&amp;HI2&amp;", links: "&amp;HL2&amp;"},"</f>
        <v>{couname:"El Salvador",year:"1912 ",region:"rgn_North America",Colors:["cl_BLU","cl_WHI","cl_YEL","cl_GRE","cl_BLA","cl_RED","cl_PUR"],Items:["5+Colo","words2","exact2","lets10","startE","with_v","year19","allhor","3Bands","Horizo","Circle","Plants","Texted","Weapon","HasSun","Center","Wavess","Geogrh","Waters","tcWHYE","001BLU","002WHI","003BLU","myrBLU","spanis","NoStar"],Flag:"https://i.ibb.co/GtNvwZD/El-Salvador-Flag.png",HDFlag:"https://upload.wikimedia.org/wikipedia/commons/thumb/3/34/Flag_of_El_Salvador.svg/2560px-Flag_of_El_Salvador.svg.png",type:"", describe: "\nThe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 links: "https://en.wikipedia.org/wiki/Flag_of_El_Salvador"},</v>
      </c>
      <c r="HH2" s="48" t="str">
        <f>IF(P2&lt;&gt;"",CHAR(34)&amp;"\n"&amp;P2&amp;CHAR(34),CHAR(34)&amp;CHAR(34))</f>
        <v>"\nThe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v>
      </c>
      <c r="HI2" s="48" t="str">
        <f>IF(J2=0,CHAR(34)&amp;CHAR(34),HH2)</f>
        <v>"\nThe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v>
      </c>
      <c r="HJ2" s="48" t="str">
        <f>CHAR(34)&amp;O2&amp;CHAR(34)</f>
        <v>"1912 "</v>
      </c>
      <c r="HL2" s="48" t="str">
        <f>CHAR(34)&amp;I2&amp;CHAR(34)</f>
        <v>"https://en.wikipedia.org/wiki/Flag_of_El_Salvador"</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{"couname":"El Salvador","year":"1912 ","region":"rgn_North America","Colors":["cl_BLU","cl_WHI","cl_YEL","cl_GRE","cl_BLA","cl_RED","cl_PUR"],"Items":["5+Colo","words2","exact2","lets10","startE","with_v","year19","allhor","3Bands","Horizo","Circle","Plants","Texted","Weapon","HasSun","Center","Wavess","Geogrh","Waters","tcWHYE","001BLU","002WHI","003BLU","myrBLU","spanis","NoStar"],"Flag":"https://i.ibb.co/GtNvwZD/El-Salvador-Flag.png","HDFlag":"https://upload.wikimedia.org/wikipedia/commons/thumb/3/34/Flag_of_El_Salvador.svg/2560px-Flag_of_El_Salvador.svg.png","type":"", "describe": "\nThe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 "isnew": ".", "links": "https://en.wikipedia.org/wiki/Flag_of_El_Salvador"},</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{"couname":"El Salvador","year":"1912 ","region":"rgn_North America","Colors":["cl_BLU","cl_WHI","cl_YEL","cl_GRE","cl_BLA","cl_RED","cl_PUR"],"Items":["5+Colo","words2","exact2","lets10","startE","with_v","year19","allhor","3Bands","Horizo","Circle","Plants","Texted","Weapon","HasSun","Center","Wavess","Geogrh","Waters","tcWHYE","001BLU","002WHI","003BLU","myrBLU","spanis","NoStar"],"Flag":"https://i.ibb.co/GtNvwZD/El-Salvador-Flag.png","HDFlag":"https://upload.wikimedia.org/wikipedia/commons/thumb/3/34/Flag_of_El_Salvador.svg/2560px-Flag_of_El_Salvador.svg.png","type":"", "describe": "\nThe upper blue stripe represents the sky, while the lower blue stripe stands for the ocean. The central white stripe represents peace.\n\nWithin the center of the white stripe, there is a highly detailed coat of arms that represents El Salvador. There’s a yellow triangle with five volcanoes that rise from the ocean. Above the volcanoes is a Phrygian cap, and there’s a rainbow positioned just above it.\n\nThe crest also features five blue flags that represent the nations of the Federal Republic of Central America. ", "isnew": ".", "links": "https://en.wikipedia.org/wiki/Flag_of_El_Salvador"},</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PUR</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-7</v>
      </c>
      <c r="IN2" s="78" t="str">
        <f>"http://mkweb.bcgsc.ca/color-summarizer/?url="&amp;D2&amp;"&amp;precision=low&amp;num_clusters="&amp;CG2&amp;"&amp;text=1"</f>
        <v>http://mkweb.bcgsc.ca/color-summarizer/?url=https://i.ibb.co/GtNvwZD/El-Salvador-Flag.png&amp;precision=low&amp;num_clusters=7&amp;text=1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"purple"</v>
      </c>
      <c r="IW2" s="48" t="str">
        <f>IF(HX2&lt;&gt;"",CHAR(34)&amp;"white"&amp;CHAR(34),"")</f>
        <v>"white"</v>
      </c>
      <c r="IX2" s="48" t="str">
        <f>"{"&amp;CHAR(34)&amp;"url"&amp;CHAR(34)&amp;":"&amp;CHAR(34)&amp;IN2&amp;CHAR(34)&amp;","&amp;CHAR(34)&amp;"name"&amp;CHAR(34)&amp;":"&amp;CHAR(34)&amp;A2&amp;CHAR(34)&amp;"},"</f>
        <v>{"url":"http://mkweb.bcgsc.ca/color-summarizer/?url=https://i.ibb.co/GtNvwZD/El-Salvador-Flag.png&amp;precision=low&amp;num_clusters=7&amp;text=1","name":"El Salvador"},</v>
      </c>
      <c r="IY2" s="48">
        <v>66</v>
      </c>
    </row>
    <row r="3" spans="1:259" s="48" customFormat="1" ht="38.4" customHeight="1" thickBot="1" x14ac:dyDescent="0.35">
      <c r="A3" s="79" t="s">
        <v>1509</v>
      </c>
      <c r="B3" s="40" t="e" vm="126">
        <v>#VALUE!</v>
      </c>
      <c r="C3" s="41">
        <v>2</v>
      </c>
      <c r="D3" s="42" t="s">
        <v>1510</v>
      </c>
      <c r="E3" s="43" t="s">
        <v>1511</v>
      </c>
      <c r="F3" s="44" t="s">
        <v>212</v>
      </c>
      <c r="G3" s="45">
        <f>COUNTIF($A$1:$A$8349,A3)</f>
        <v>1</v>
      </c>
      <c r="H3" s="46"/>
      <c r="I3" s="47" t="s">
        <v>1512</v>
      </c>
      <c r="J3" s="48" t="str">
        <f>""</f>
        <v/>
      </c>
      <c r="K3" s="49"/>
      <c r="L3" s="50"/>
      <c r="M3" s="50"/>
      <c r="N3" s="51" t="s">
        <v>231</v>
      </c>
      <c r="O3" s="52" t="s">
        <v>176</v>
      </c>
      <c r="P3" s="53" t="s">
        <v>1513</v>
      </c>
      <c r="Q3" s="54">
        <v>1</v>
      </c>
      <c r="R3" s="55" t="s">
        <v>231</v>
      </c>
      <c r="S3" s="56">
        <v>3</v>
      </c>
      <c r="T3" s="57" t="s">
        <v>164</v>
      </c>
      <c r="U3" s="58" t="s">
        <v>164</v>
      </c>
      <c r="V3" s="58" t="s">
        <v>165</v>
      </c>
      <c r="W3" s="58" t="s">
        <v>164</v>
      </c>
      <c r="X3" s="58" t="s">
        <v>165</v>
      </c>
      <c r="Y3" s="58" t="s">
        <v>164</v>
      </c>
      <c r="Z3" s="58" t="s">
        <v>164</v>
      </c>
      <c r="AA3" s="58" t="s">
        <v>165</v>
      </c>
      <c r="AB3" s="58" t="s">
        <v>165</v>
      </c>
      <c r="AC3" s="58" t="s">
        <v>164</v>
      </c>
      <c r="AD3" s="58" t="s">
        <v>164</v>
      </c>
      <c r="AE3" s="58" t="s">
        <v>164</v>
      </c>
      <c r="AF3" s="59" t="s">
        <v>164</v>
      </c>
      <c r="AG3" s="59" t="s">
        <v>165</v>
      </c>
      <c r="AH3" s="59" t="s">
        <v>165</v>
      </c>
      <c r="AI3" s="59" t="s">
        <v>164</v>
      </c>
      <c r="AJ3" s="59" t="s">
        <v>164</v>
      </c>
      <c r="AK3" s="59" t="s">
        <v>164</v>
      </c>
      <c r="AL3" s="59" t="s">
        <v>164</v>
      </c>
      <c r="AM3" s="59" t="s">
        <v>165</v>
      </c>
      <c r="AN3" s="59" t="s">
        <v>164</v>
      </c>
      <c r="AO3" s="59" t="s">
        <v>165</v>
      </c>
      <c r="AP3" s="59" t="s">
        <v>164</v>
      </c>
      <c r="AQ3" s="59" t="s">
        <v>164</v>
      </c>
      <c r="AR3" s="59" t="s">
        <v>164</v>
      </c>
      <c r="AS3" s="59" t="s">
        <v>164</v>
      </c>
      <c r="AT3" s="60">
        <v>0</v>
      </c>
      <c r="AU3" s="59" t="s">
        <v>1172</v>
      </c>
      <c r="AV3" s="59" t="str">
        <f>IF(LEFT(A3,1)="[",LEFT(A3,5)&amp;AU3&amp;A3,"")</f>
        <v>[SLV]Department[SLV] Ahuachapán</v>
      </c>
      <c r="AW3" s="59" t="str">
        <f>C3&amp;H3&amp;A3</f>
        <v>2[SLV] Ahuachapán</v>
      </c>
      <c r="AX3" s="61"/>
      <c r="AY3" s="61"/>
      <c r="AZ3" s="62" t="s">
        <v>167</v>
      </c>
      <c r="BA3" s="62" t="s">
        <v>167</v>
      </c>
      <c r="BB3" s="62"/>
      <c r="BC3" s="63"/>
      <c r="BD3" s="64" t="s">
        <v>152</v>
      </c>
      <c r="BE3" s="47"/>
      <c r="BF3" s="64" t="s">
        <v>152</v>
      </c>
      <c r="BG3" s="64" t="s">
        <v>159</v>
      </c>
      <c r="BH3" s="64" t="s">
        <v>152</v>
      </c>
      <c r="BI3" s="64"/>
      <c r="BJ3" s="64"/>
      <c r="BK3" s="47"/>
      <c r="BL3" s="64" t="s">
        <v>151</v>
      </c>
      <c r="BM3" s="64" t="s">
        <v>152</v>
      </c>
      <c r="BN3" s="64" t="s">
        <v>153</v>
      </c>
      <c r="BO3" s="64" t="s">
        <v>154</v>
      </c>
      <c r="BP3" s="64" t="s">
        <v>155</v>
      </c>
      <c r="BQ3" s="64" t="s">
        <v>167</v>
      </c>
      <c r="BR3" s="64" t="s">
        <v>157</v>
      </c>
      <c r="BS3" s="64" t="s">
        <v>167</v>
      </c>
      <c r="BT3" s="64" t="s">
        <v>159</v>
      </c>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n</v>
      </c>
      <c r="CM3" s="59" t="str">
        <f>IF(S3=2,"y","n")</f>
        <v>n</v>
      </c>
      <c r="CN3" s="59" t="str">
        <f>IF(S3=3,"y","n")</f>
        <v>y</v>
      </c>
      <c r="CO3" s="59" t="str">
        <f>IF(S3&gt;=4,"y","n")</f>
        <v>n</v>
      </c>
      <c r="CP3" s="59" t="str">
        <f>IF(AT3=0,"y","n")</f>
        <v>y</v>
      </c>
      <c r="CQ3" s="59" t="str">
        <f>IF(AT3=1,"y","n")</f>
        <v>n</v>
      </c>
      <c r="CR3" s="59" t="str">
        <f>IF(AT3=2,"y","n")</f>
        <v>n</v>
      </c>
      <c r="CS3" s="59" t="str">
        <f>IF(AT3&gt;=3,"y","n")</f>
        <v>n</v>
      </c>
      <c r="CT3" s="69" t="str">
        <f>CHAR(34)&amp;A3&amp;CHAR(34)</f>
        <v>"[SLV] Ahuachapán"</v>
      </c>
      <c r="CU3" s="70" t="str">
        <f>CHAR(34)&amp;"rgn_"&amp;R3&amp;CHAR(34)</f>
        <v>"rgn_North America"</v>
      </c>
      <c r="CV3" s="48" t="str">
        <f>CHAR(34)&amp;D3&amp;CHAR(34)</f>
        <v>"https://upload.wikimedia.org/wikipedia/commons/thumb/e/e8/Bandera_del_Departamento_de_Ahuachap%C3%A1n.PNG/320px-Bandera_del_Departamento_de_Ahuachap%C3%A1n.PNG"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"lets10",</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"3Bands",</v>
      </c>
      <c r="DZ3" s="48" t="str">
        <f>IF(CO3="y",CHAR(34)&amp;CO$1&amp;CHAR(34)&amp;",","")</f>
        <v/>
      </c>
      <c r="EA3" s="48" t="str">
        <f>IF(T3="y",CHAR(34)&amp;T$1&amp;CHAR(34)&amp;",","")</f>
        <v/>
      </c>
      <c r="EB3" s="48" t="str">
        <f>IF(U3="y",CHAR(34)&amp;U$1&amp;CHAR(34)&amp;",","")</f>
        <v/>
      </c>
      <c r="EC3" s="48" t="str">
        <f>IF(V3="y",CHAR(34)&amp;V$1&amp;CHAR(34)&amp;",","")</f>
        <v>"Horizo",</v>
      </c>
      <c r="ED3" s="48" t="str">
        <f>IF(W3="y",CHAR(34)&amp;W$1&amp;CHAR(34)&amp;",","")</f>
        <v/>
      </c>
      <c r="EE3" s="48" t="str">
        <f>IF(X3="y",CHAR(34)&amp;X$1&amp;CHAR(34)&amp;",","")</f>
        <v>"Circle",</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"Builds",</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"002WHI",</v>
      </c>
      <c r="FS3" s="48" t="str">
        <f>IF(LEN(BH3)=3,CHAR(34)&amp;"003"&amp;BH3&amp;CHAR(34)&amp;",","")</f>
        <v>"003BLU",</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"Department"</v>
      </c>
      <c r="GS3" s="48" t="str">
        <f>SUBSTITUTE("["&amp;_xlfn.CONCAT(CW3:GN3)&amp;"]",",]","]")</f>
        <v>["5+Colo","lets10","startA","with_v","allhor","3Bands","Horizo","Circle","Plants","Texted","Unequa","Center","Geogrh","Builds","001BLU","002WHI","003BLU","myrBLU","NoStar"]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
      </c>
      <c r="GZ3" s="48" t="str">
        <f>IF(BR3&lt;&gt;"",CHAR(34)&amp;"cl_"&amp;BR3&amp;CHAR(34)&amp;",","")</f>
        <v>"cl_BRO",</v>
      </c>
      <c r="HA3" s="48" t="str">
        <f>IF(BS3&lt;&gt;"",CHAR(34)&amp;"cl_"&amp;BS3&amp;CHAR(34)&amp;",","")</f>
        <v/>
      </c>
      <c r="HB3" s="48" t="str">
        <f>IF(BT3&lt;&gt;"",CHAR(34)&amp;"cl_"&amp;BT3&amp;CHAR(34)&amp;",","")</f>
        <v>"cl_WHI",</v>
      </c>
      <c r="HC3" s="48" t="str">
        <f>SUBSTITUTE("["&amp;_xlfn.CONCAT(GT3:HB3)&amp;"]",",]","]")</f>
        <v>["cl_BLA","cl_BLU","cl_GRE","cl_RED","cl_YEL","cl_BRO","cl_WHI"]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{couname:"[SLV] Ahuachapán",year:"???",region:"rgn_North America",Colors:["cl_BLA","cl_BLU","cl_GRE","cl_RED","cl_YEL","cl_BRO","cl_WHI"],Items:["5+Colo","lets10","startA","with_v","allhor","3Bands","Horizo","Circle","Plants","Texted","Unequa","Center","Geogrh","Builds","001BLU","002WHI","003BLU","myrBLU","NoStar"],Flag:"https://upload.wikimedia.org/wikipedia/commons/thumb/e/e8/Bandera_del_Departamento_de_Ahuachap%C3%A1n.PNG/320px-Bandera_del_Departamento_de_Ahuachap%C3%A1n.PNG",HDFlag:"https://upload.wikimedia.org/wikipedia/commons/thumb/e/e8/Bandera_del_Departamento_de_Ahuachap%C3%A1n.PNG/2560px-Bandera_del_Departamento_de_Ahuachap%C3%A1n.PNG",type:"Department", describe: "\nThe flag is based on the national flag with the coat of arms of the department in the middle.", isnew:"www", links: "https://www.crwflags.com/fotw/flags/sv-ah-01.html"},</v>
      </c>
      <c r="HG3" s="73" t="str">
        <f>"{couname:"&amp;CT3&amp;(IF(HK3&lt;&gt;"",",subtype:"&amp;CHAR(34)&amp;HK3&amp;CHAR(34),""))&amp;",year:"&amp;HJ3&amp;",region:"&amp;CU3&amp;",Colors:"&amp;HC3&amp;",Items:"&amp;GS3&amp;",Flag:"&amp;CV3&amp;",HDFlag:"&amp;CHAR(34)&amp;E3&amp;CHAR(34)&amp;",type:"&amp;GP3&amp;", describe: "&amp;HI3&amp;", links: "&amp;HL3&amp;"},"</f>
        <v>{couname:"[SLV] Ahuachapán",year:"???",region:"rgn_North America",Colors:["cl_BLA","cl_BLU","cl_GRE","cl_RED","cl_YEL","cl_BRO","cl_WHI"],Items:["5+Colo","lets10","startA","with_v","allhor","3Bands","Horizo","Circle","Plants","Texted","Unequa","Center","Geogrh","Builds","001BLU","002WHI","003BLU","myrBLU","NoStar"],Flag:"https://upload.wikimedia.org/wikipedia/commons/thumb/e/e8/Bandera_del_Departamento_de_Ahuachap%C3%A1n.PNG/320px-Bandera_del_Departamento_de_Ahuachap%C3%A1n.PNG",HDFlag:"https://upload.wikimedia.org/wikipedia/commons/thumb/e/e8/Bandera_del_Departamento_de_Ahuachap%C3%A1n.PNG/2560px-Bandera_del_Departamento_de_Ahuachap%C3%A1n.PNG",type:"Department", describe: "\nThe flag is based on the national flag with the coat of arms of the department in the middle.", links: "https://www.crwflags.com/fotw/flags/sv-ah-01.html"},</v>
      </c>
      <c r="HH3" s="48" t="str">
        <f>IF(P3&lt;&gt;"",CHAR(34)&amp;"\n"&amp;P3&amp;CHAR(34),CHAR(34)&amp;CHAR(34))</f>
        <v>"\nThe flag is based on the national flag with the coat of arms of the department in the middle."</v>
      </c>
      <c r="HI3" s="48" t="str">
        <f>IF(J3=0,CHAR(34)&amp;CHAR(34),HH3)</f>
        <v>"\nThe flag is based on the national flag with the coat of arms of the department in the middle."</v>
      </c>
      <c r="HJ3" s="48" t="str">
        <f>CHAR(34)&amp;O3&amp;CHAR(34)</f>
        <v>"???"</v>
      </c>
      <c r="HL3" s="48" t="str">
        <f>CHAR(34)&amp;I3&amp;CHAR(34)</f>
        <v>"https://www.crwflags.com/fotw/flags/sv-ah-01.html"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{"couname":"[SLV] Ahuachapán","year":"???","region":"rgn_North America","Colors":["cl_BLA","cl_BLU","cl_GRE","cl_RED","cl_YEL","cl_BRO","cl_WHI"],"Items":["5+Colo","lets10","startA","with_v","allhor","3Bands","Horizo","Circle","Plants","Texted","Unequa","Center","Geogrh","Builds","001BLU","002WHI","003BLU","myrBLU","NoStar"],"Flag":"https://upload.wikimedia.org/wikipedia/commons/thumb/e/e8/Bandera_del_Departamento_de_Ahuachap%C3%A1n.PNG/320px-Bandera_del_Departamento_de_Ahuachap%C3%A1n.PNG","HDFlag":"https://upload.wikimedia.org/wikipedia/commons/thumb/e/e8/Bandera_del_Departamento_de_Ahuachap%C3%A1n.PNG/2560px-Bandera_del_Departamento_de_Ahuachap%C3%A1n.PNG","type":"Department", "describe": "\nThe flag is based on the national flag with the coat of arms of the department in the middle.", "isnew": "www", "links": "https://www.crwflags.com/fotw/flags/sv-ah-01.html"},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{"couname":"[SLV] Ahuachapán","year":"???","region":"rgn_North America","Colors":["cl_BLA","cl_BLU","cl_GRE","cl_RED","cl_YEL","cl_BRO","cl_WHI"],"Items":["5+Colo","lets10","startA","with_v","allhor","3Bands","Horizo","Circle","Plants","Texted","Unequa","Center","Geogrh","Builds","001BLU","002WHI","003BLU","myrBLU","NoStar"],"Flag":"https://upload.wikimedia.org/wikipedia/commons/thumb/e/e8/Bandera_del_Departamento_de_Ahuachap%C3%A1n.PNG/320px-Bandera_del_Departamento_de_Ahuachap%C3%A1n.PNG","HDFlag":"https://upload.wikimedia.org/wikipedia/commons/thumb/e/e8/Bandera_del_Departamento_de_Ahuachap%C3%A1n.PNG/2560px-Bandera_del_Departamento_de_Ahuachap%C3%A1n.PNG","type":"Department", "describe": "\nThe flag is based on the national flag with the coat of arms of the department in the middle.", "isnew": "www", "links": "https://www.crwflags.com/fotw/flags/sv-ah-01.html"},</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http://mkweb.bcgsc.ca/color-summarizer/?url=https://upload.wikimedia.org/wikipedia/commons/thumb/e/e8/Bandera_del_Departamento_de_Ahuachap%C3%A1n.PNG/320px-Bandera_del_Departamento_de_Ahuachap%C3%A1n.PNG&amp;precision=low&amp;num_clusters=7&amp;text=1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{"url":"http://mkweb.bcgsc.ca/color-summarizer/?url=https://upload.wikimedia.org/wikipedia/commons/thumb/e/e8/Bandera_del_Departamento_de_Ahuachap%C3%A1n.PNG/320px-Bandera_del_Departamento_de_Ahuachap%C3%A1n.PNG&amp;precision=low&amp;num_clusters=7&amp;text=1","name":"[SLV] Ahuachapán"},</v>
      </c>
      <c r="IY3" s="48">
        <v>1503</v>
      </c>
    </row>
    <row r="4" spans="1:259" s="48" customFormat="1" ht="38.4" customHeight="1" thickBot="1" x14ac:dyDescent="0.35">
      <c r="A4" s="79" t="s">
        <v>1514</v>
      </c>
      <c r="B4" s="40" t="e" vm="127">
        <v>#VALUE!</v>
      </c>
      <c r="C4" s="41">
        <v>2</v>
      </c>
      <c r="D4" s="42" t="s">
        <v>1515</v>
      </c>
      <c r="E4" s="43" t="s">
        <v>1516</v>
      </c>
      <c r="F4" s="44" t="s">
        <v>212</v>
      </c>
      <c r="G4" s="45">
        <f>COUNTIF($A$1:$A$8349,A4)</f>
        <v>1</v>
      </c>
      <c r="H4" s="46"/>
      <c r="I4" s="47" t="s">
        <v>1517</v>
      </c>
      <c r="J4" s="48" t="str">
        <f>""</f>
        <v/>
      </c>
      <c r="K4" s="49"/>
      <c r="L4" s="50"/>
      <c r="M4" s="50"/>
      <c r="N4" s="51" t="s">
        <v>231</v>
      </c>
      <c r="O4" s="52" t="s">
        <v>176</v>
      </c>
      <c r="P4" s="53" t="s">
        <v>1518</v>
      </c>
      <c r="Q4" s="54">
        <v>1</v>
      </c>
      <c r="R4" s="55" t="s">
        <v>231</v>
      </c>
      <c r="S4" s="56">
        <v>3</v>
      </c>
      <c r="T4" s="57" t="s">
        <v>164</v>
      </c>
      <c r="U4" s="58" t="s">
        <v>164</v>
      </c>
      <c r="V4" s="58" t="s">
        <v>164</v>
      </c>
      <c r="W4" s="58" t="s">
        <v>165</v>
      </c>
      <c r="X4" s="58" t="s">
        <v>164</v>
      </c>
      <c r="Y4" s="58" t="s">
        <v>164</v>
      </c>
      <c r="Z4" s="58" t="s">
        <v>164</v>
      </c>
      <c r="AA4" s="58" t="s">
        <v>164</v>
      </c>
      <c r="AB4" s="58" t="s">
        <v>165</v>
      </c>
      <c r="AC4" s="58" t="s">
        <v>164</v>
      </c>
      <c r="AD4" s="58" t="s">
        <v>164</v>
      </c>
      <c r="AE4" s="58" t="s">
        <v>164</v>
      </c>
      <c r="AF4" s="59" t="s">
        <v>164</v>
      </c>
      <c r="AG4" s="59" t="s">
        <v>164</v>
      </c>
      <c r="AH4" s="59" t="s">
        <v>165</v>
      </c>
      <c r="AI4" s="59" t="s">
        <v>164</v>
      </c>
      <c r="AJ4" s="59" t="s">
        <v>164</v>
      </c>
      <c r="AK4" s="59" t="s">
        <v>165</v>
      </c>
      <c r="AL4" s="59" t="s">
        <v>164</v>
      </c>
      <c r="AM4" s="59" t="s">
        <v>164</v>
      </c>
      <c r="AN4" s="59" t="s">
        <v>164</v>
      </c>
      <c r="AO4" s="59" t="s">
        <v>164</v>
      </c>
      <c r="AP4" s="59" t="s">
        <v>164</v>
      </c>
      <c r="AQ4" s="59" t="s">
        <v>164</v>
      </c>
      <c r="AR4" s="59" t="s">
        <v>164</v>
      </c>
      <c r="AS4" s="59" t="s">
        <v>164</v>
      </c>
      <c r="AT4" s="60">
        <v>0</v>
      </c>
      <c r="AU4" s="59" t="s">
        <v>1172</v>
      </c>
      <c r="AV4" s="59" t="str">
        <f>IF(LEFT(A4,1)="[",LEFT(A4,5)&amp;AU4&amp;A4,"")</f>
        <v>[SLV]Department[SLV] Cabañas</v>
      </c>
      <c r="AW4" s="59" t="str">
        <f>C4&amp;H4&amp;A4</f>
        <v>2[SLV] Cabañas</v>
      </c>
      <c r="AX4" s="61"/>
      <c r="AY4" s="61"/>
      <c r="AZ4" s="62" t="s">
        <v>167</v>
      </c>
      <c r="BA4" s="62" t="s">
        <v>167</v>
      </c>
      <c r="BB4" s="62"/>
      <c r="BC4" s="63"/>
      <c r="BD4" s="64" t="s">
        <v>168</v>
      </c>
      <c r="BE4" s="47"/>
      <c r="BF4" s="64" t="s">
        <v>152</v>
      </c>
      <c r="BG4" s="64" t="s">
        <v>159</v>
      </c>
      <c r="BH4" s="64" t="s">
        <v>154</v>
      </c>
      <c r="BI4" s="64"/>
      <c r="BJ4" s="64"/>
      <c r="BK4" s="47"/>
      <c r="BL4" s="64" t="s">
        <v>167</v>
      </c>
      <c r="BM4" s="64" t="s">
        <v>152</v>
      </c>
      <c r="BN4" s="64" t="s">
        <v>167</v>
      </c>
      <c r="BO4" s="64" t="s">
        <v>154</v>
      </c>
      <c r="BP4" s="64" t="s">
        <v>167</v>
      </c>
      <c r="BQ4" s="64" t="s">
        <v>167</v>
      </c>
      <c r="BR4" s="64" t="s">
        <v>167</v>
      </c>
      <c r="BS4" s="64" t="s">
        <v>167</v>
      </c>
      <c r="BT4" s="64" t="s">
        <v>159</v>
      </c>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n</v>
      </c>
      <c r="CM4" s="59" t="str">
        <f>IF(S4=2,"y","n")</f>
        <v>n</v>
      </c>
      <c r="CN4" s="59" t="str">
        <f>IF(S4=3,"y","n")</f>
        <v>y</v>
      </c>
      <c r="CO4" s="59" t="str">
        <f>IF(S4&gt;=4,"y","n")</f>
        <v>n</v>
      </c>
      <c r="CP4" s="59" t="str">
        <f>IF(AT4=0,"y","n")</f>
        <v>y</v>
      </c>
      <c r="CQ4" s="59" t="str">
        <f>IF(AT4=1,"y","n")</f>
        <v>n</v>
      </c>
      <c r="CR4" s="59" t="str">
        <f>IF(AT4=2,"y","n")</f>
        <v>n</v>
      </c>
      <c r="CS4" s="59" t="str">
        <f>IF(AT4&gt;=3,"y","n")</f>
        <v>n</v>
      </c>
      <c r="CT4" s="69" t="str">
        <f>CHAR(34)&amp;A4&amp;CHAR(34)</f>
        <v>"[SLV] Cabañas"</v>
      </c>
      <c r="CU4" s="70" t="str">
        <f>CHAR(34)&amp;"rgn_"&amp;R4&amp;CHAR(34)</f>
        <v>"rgn_North America"</v>
      </c>
      <c r="CV4" s="48" t="str">
        <f>CHAR(34)&amp;D4&amp;CHAR(34)</f>
        <v>"https://upload.wikimedia.org/wikipedia/commons/thumb/4/47/Flag_of_the_Caba%C3%B1as_Department.svg/320px-Flag_of_the_Caba%C3%B1as_Department.svg.png"</v>
      </c>
      <c r="CW4" s="48" t="str">
        <f>IF(CH4="y",CHAR(34)&amp;CH$1&amp;CHAR(34)&amp;",","")</f>
        <v/>
      </c>
      <c r="CX4" s="48" t="str">
        <f>IF(CI4="y",CHAR(34)&amp;CI$1&amp;CHAR(34)&amp;",","")</f>
        <v>"3Color",</v>
      </c>
      <c r="CY4" s="48" t="str">
        <f>IF(CJ4="y",CHAR(34)&amp;CJ$1&amp;CHAR(34)&amp;",","")</f>
        <v/>
      </c>
      <c r="CZ4" s="48" t="str">
        <f>IF(CK4="y",CHAR(34)&amp;CK$1&amp;CHAR(34)&amp;",","")</f>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8" t="str">
        <f>CHAR(34)&amp;"start"&amp;IFERROR(LEFT(SUBSTITUTE(A4,"["&amp;MID(A4,FIND("[",A4)+1,FIND("]",A4)-FIND("[",A4)-1)&amp;"] ",""),1),LEFT(A4,1))&amp;CHAR(34)&amp;","</f>
        <v>"startC",</v>
      </c>
      <c r="DF4" s="48" t="str">
        <f>IFERROR(IF(SEARCH("tan",A4)&gt;0,CHAR(34)&amp;"withtn"&amp;CHAR(34)&amp;",",""),"")</f>
        <v/>
      </c>
      <c r="DG4" s="48" t="str">
        <f>IFERROR(IF(SEARCH("q",A4)&gt;0,CHAR(34)&amp;"with_q"&amp;CHAR(34)&amp;",",""),"")</f>
        <v/>
      </c>
      <c r="DH4" s="48" t="str">
        <f>IFERROR(IF(SEARCH("v",A4)&gt;0,CHAR(34)&amp;"with_v"&amp;CHAR(34)&amp;",",""),"")</f>
        <v>"with_v",</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"LUEDHI",</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"allver",</v>
      </c>
      <c r="DT4" s="6" t="str">
        <f>IF(V4="y",IF(AND(W4="n",BY4&lt;&gt;"y"),CHAR(34)&amp;"allhor"&amp;CHAR(34)&amp;",",""),"")</f>
        <v/>
      </c>
      <c r="DU4" s="6" t="str">
        <f>IF(BY4="y",IF(AND(W4="n",V4="n"),CHAR(34)&amp;"alldia"&amp;CHAR(34)&amp;",",""),"")</f>
        <v/>
      </c>
      <c r="DW4" s="48" t="str">
        <f>IF(CL4="y",CHAR(34)&amp;CL$1&amp;CHAR(34)&amp;",","")</f>
        <v/>
      </c>
      <c r="DX4" s="48" t="str">
        <f>IF(CM4="y",CHAR(34)&amp;CM$1&amp;CHAR(34)&amp;",","")</f>
        <v/>
      </c>
      <c r="DY4" s="48" t="str">
        <f>IF(CN4="y",CHAR(34)&amp;CN$1&amp;CHAR(34)&amp;",","")</f>
        <v>"3Bands",</v>
      </c>
      <c r="DZ4" s="48" t="str">
        <f>IF(CO4="y",CHAR(34)&amp;CO$1&amp;CHAR(34)&amp;",","")</f>
        <v/>
      </c>
      <c r="EA4" s="48" t="str">
        <f>IF(T4="y",CHAR(34)&amp;T$1&amp;CHAR(34)&amp;",","")</f>
        <v/>
      </c>
      <c r="EB4" s="48" t="str">
        <f>IF(U4="y",CHAR(34)&amp;U$1&amp;CHAR(34)&amp;",","")</f>
        <v/>
      </c>
      <c r="EC4" s="48" t="str">
        <f>IF(V4="y",CHAR(34)&amp;V$1&amp;CHAR(34)&amp;",","")</f>
        <v/>
      </c>
      <c r="ED4" s="48" t="str">
        <f>IF(W4="y",CHAR(34)&amp;W$1&amp;CHAR(34)&amp;",","")</f>
        <v>"Vertic",</v>
      </c>
      <c r="EE4" s="48" t="str">
        <f>IF(X4="y",CHAR(34)&amp;X$1&amp;CHAR(34)&amp;",","")</f>
        <v/>
      </c>
      <c r="EF4" s="48" t="str">
        <f>IF(AND(Y4&lt;&gt;"n",Y4&lt;&gt;""),CHAR(34)&amp;Y$1&amp;CHAR(34)&amp;",","")</f>
        <v/>
      </c>
      <c r="EG4" s="48" t="str">
        <f>IF(Z4="y",CHAR(34)&amp;Z$1&amp;CHAR(34)&amp;",","")</f>
        <v/>
      </c>
      <c r="EH4" s="48" t="str">
        <f>IF(AA4="y",CHAR(34)&amp;AA$1&amp;CHAR(34)&amp;",","")</f>
        <v/>
      </c>
      <c r="EI4" s="48" t="str">
        <f>IF(AB4="y",CHAR(34)&amp;AB$1&amp;CHAR(34)&amp;",","")</f>
        <v>"Texted",</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"Center",</v>
      </c>
      <c r="EP4" s="48" t="str">
        <f>IF(AI4="y",CHAR(34)&amp;AI$1&amp;CHAR(34)&amp;",","")</f>
        <v/>
      </c>
      <c r="EQ4" s="48" t="str">
        <f>IF(AJ4="y",CHAR(34)&amp;AJ$1&amp;CHAR(34)&amp;",","")</f>
        <v/>
      </c>
      <c r="ER4" s="48" t="str">
        <f>IF(AK4="y",CHAR(34)&amp;AK$1&amp;CHAR(34)&amp;",","")</f>
        <v>"OnlyBa",</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"001BLU",</v>
      </c>
      <c r="FR4" s="48" t="str">
        <f>IF(LEN(BG4)=3,CHAR(34)&amp;"002"&amp;BG4&amp;CHAR(34)&amp;",","")</f>
        <v>"002WHI",</v>
      </c>
      <c r="FS4" s="48" t="str">
        <f>IF(LEN(BH4)=3,CHAR(34)&amp;"003"&amp;BH4&amp;CHAR(34)&amp;",","")</f>
        <v>"003RED",</v>
      </c>
      <c r="FT4" s="48" t="str">
        <f>CHAR(34)&amp;"myr"&amp;BD4&amp;CHAR(34)&amp;","</f>
        <v>"myrEQ",</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IF(CQ4="y",CHAR(34)&amp;CQ$1&amp;CHAR(34)&amp;",","")</f>
        <v/>
      </c>
      <c r="GM4" s="48" t="str">
        <f>IF(CR4="y",CHAR(34)&amp;CR$1&amp;CHAR(34)&amp;",","")</f>
        <v/>
      </c>
      <c r="GN4" s="48" t="str">
        <f>IF(CS4="y",CHAR(34)&amp;CS$1&amp;CHAR(34)&amp;",","")</f>
        <v/>
      </c>
      <c r="GP4" s="48" t="str">
        <f>CHAR(34)&amp;AU4&amp;CHAR(34)</f>
        <v>"Department"</v>
      </c>
      <c r="GS4" s="48" t="str">
        <f>SUBSTITUTE("["&amp;_xlfn.CONCAT(CW4:GN4)&amp;"]",",]","]")</f>
        <v>["3Color","lets07","startC","with_v","LUEDHI","allver","3Bands","Vertic","Texted","Center","OnlyBa","NO_GRE","NO_YEL","NO_BLA","001BLU","002WHI","003RED","myrEQ","NoStar"]</v>
      </c>
      <c r="GT4" s="48" t="str">
        <f>IF(BL4&lt;&gt;"",CHAR(34)&amp;"cl_"&amp;BL4&amp;CHAR(34)&amp;",","")</f>
        <v/>
      </c>
      <c r="GU4" s="48" t="str">
        <f>IF(BM4&lt;&gt;"",CHAR(34)&amp;"cl_"&amp;BM4&amp;CHAR(34)&amp;",","")</f>
        <v>"cl_BLU",</v>
      </c>
      <c r="GV4" s="48" t="str">
        <f>IF(BN4&lt;&gt;"",CHAR(34)&amp;"cl_"&amp;BN4&amp;CHAR(34)&amp;",","")</f>
        <v/>
      </c>
      <c r="GW4" s="48" t="str">
        <f>IF(BO4&lt;&gt;"",CHAR(34)&amp;"cl_"&amp;BO4&amp;CHAR(34)&amp;",","")</f>
        <v>"cl_RED",</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"cl_WHI",</v>
      </c>
      <c r="HC4" s="48" t="str">
        <f>SUBSTITUTE("["&amp;_xlfn.CONCAT(GT4:HB4)&amp;"]",",]","]")</f>
        <v>["cl_BLU","cl_RED","cl_WHI"]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{couname:"[SLV] Cabañas",year:"???",region:"rgn_North America",Colors:["cl_BLU","cl_RED","cl_WHI"],Items:["3Color","lets07","startC","with_v","LUEDHI","allver","3Bands","Vertic","Texted","Center","OnlyBa","NO_GRE","NO_YEL","NO_BLA","001BLU","002WHI","003RED","myrEQ","NoStar"],Flag:"https://upload.wikimedia.org/wikipedia/commons/thumb/4/47/Flag_of_the_Caba%C3%B1as_Department.svg/320px-Flag_of_the_Caba%C3%B1as_Department.svg.png",HDFlag:"https://upload.wikimedia.org/wikipedia/commons/thumb/4/47/Flag_of_the_Caba%C3%B1as_Department.svg/2560px-Flag_of_the_Caba%C3%B1as_Department.svg.png",type:"Department", describe: "\nA narrow band in the form of S, the capital letter of the city name, that has the wide of the emblem, represents the peace ideal.", isnew:"www", links: "https://www.crwflags.com/fotw/flags/sv-ca.html"},</v>
      </c>
      <c r="HG4" s="73" t="str">
        <f>"{couname:"&amp;CT4&amp;(IF(HK4&lt;&gt;"",",subtype:"&amp;CHAR(34)&amp;HK4&amp;CHAR(34),""))&amp;",year:"&amp;HJ4&amp;",region:"&amp;CU4&amp;",Colors:"&amp;HC4&amp;",Items:"&amp;GS4&amp;",Flag:"&amp;CV4&amp;",HDFlag:"&amp;CHAR(34)&amp;E4&amp;CHAR(34)&amp;",type:"&amp;GP4&amp;", describe: "&amp;HI4&amp;", links: "&amp;HL4&amp;"},"</f>
        <v>{couname:"[SLV] Cabañas",year:"???",region:"rgn_North America",Colors:["cl_BLU","cl_RED","cl_WHI"],Items:["3Color","lets07","startC","with_v","LUEDHI","allver","3Bands","Vertic","Texted","Center","OnlyBa","NO_GRE","NO_YEL","NO_BLA","001BLU","002WHI","003RED","myrEQ","NoStar"],Flag:"https://upload.wikimedia.org/wikipedia/commons/thumb/4/47/Flag_of_the_Caba%C3%B1as_Department.svg/320px-Flag_of_the_Caba%C3%B1as_Department.svg.png",HDFlag:"https://upload.wikimedia.org/wikipedia/commons/thumb/4/47/Flag_of_the_Caba%C3%B1as_Department.svg/2560px-Flag_of_the_Caba%C3%B1as_Department.svg.png",type:"Department", describe: "\nA narrow band in the form of S, the capital letter of the city name, that has the wide of the emblem, represents the peace ideal.", links: "https://www.crwflags.com/fotw/flags/sv-ca.html"},</v>
      </c>
      <c r="HH4" s="48" t="str">
        <f>IF(P4&lt;&gt;"",CHAR(34)&amp;"\n"&amp;P4&amp;CHAR(34),CHAR(34)&amp;CHAR(34))</f>
        <v>"\nA narrow band in the form of S, the capital letter of the city name, that has the wide of the emblem, represents the peace ideal."</v>
      </c>
      <c r="HI4" s="48" t="str">
        <f>IF(J4=0,CHAR(34)&amp;CHAR(34),HH4)</f>
        <v>"\nA narrow band in the form of S, the capital letter of the city name, that has the wide of the emblem, represents the peace ideal."</v>
      </c>
      <c r="HJ4" s="48" t="str">
        <f>CHAR(34)&amp;O4&amp;CHAR(34)</f>
        <v>"???"</v>
      </c>
      <c r="HL4" s="48" t="str">
        <f>CHAR(34)&amp;I4&amp;CHAR(34)</f>
        <v>"https://www.crwflags.com/fotw/flags/sv-ca.html"</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{"couname":"[SLV] Cabañas","year":"???","region":"rgn_North America","Colors":["cl_BLU","cl_RED","cl_WHI"],"Items":["3Color","lets07","startC","with_v","LUEDHI","allver","3Bands","Vertic","Texted","Center","OnlyBa","NO_GRE","NO_YEL","NO_BLA","001BLU","002WHI","003RED","myrEQ","NoStar"],"Flag":"https://upload.wikimedia.org/wikipedia/commons/thumb/4/47/Flag_of_the_Caba%C3%B1as_Department.svg/320px-Flag_of_the_Caba%C3%B1as_Department.svg.png","HDFlag":"https://upload.wikimedia.org/wikipedia/commons/thumb/4/47/Flag_of_the_Caba%C3%B1as_Department.svg/2560px-Flag_of_the_Caba%C3%B1as_Department.svg.png","type":"Department", "describe": "\nA narrow band in the form of S, the capital letter of the city name, that has the wide of the emblem, represents the peace ideal.", "isnew": "www", "links": "https://www.crwflags.com/fotw/flags/sv-ca.html"},</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{"couname":"[SLV] Cabañas","year":"???","region":"rgn_North America","Colors":["cl_BLU","cl_RED","cl_WHI"],"Items":["3Color","lets07","startC","with_v","LUEDHI","allver","3Bands","Vertic","Texted","Center","OnlyBa","NO_GRE","NO_YEL","NO_BLA","001BLU","002WHI","003RED","myrEQ","NoStar"],"Flag":"https://upload.wikimedia.org/wikipedia/commons/thumb/4/47/Flag_of_the_Caba%C3%B1as_Department.svg/320px-Flag_of_the_Caba%C3%B1as_Department.svg.png","HDFlag":"https://upload.wikimedia.org/wikipedia/commons/thumb/4/47/Flag_of_the_Caba%C3%B1as_Department.svg/2560px-Flag_of_the_Caba%C3%B1as_Department.svg.png","type":"Department", "describe": "\nA narrow band in the form of S, the capital letter of the city name, that has the wide of the emblem, represents the peace ideal.", "isnew": "www", "links": "https://www.crwflags.com/fotw/flags/sv-ca.html"},</v>
      </c>
      <c r="HO4" s="75">
        <v>45653</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http://mkweb.bcgsc.ca/color-summarizer/?url=https://upload.wikimedia.org/wikipedia/commons/thumb/4/47/Flag_of_the_Caba%C3%B1as_Department.svg/320px-Flag_of_the_Caba%C3%B1as_Department.svg.png&amp;precision=low&amp;num_clusters=3&amp;text=1</v>
      </c>
      <c r="IO4" s="48" t="str">
        <f>IF(HP4&lt;&gt;"",CHAR(34)&amp;"black"&amp;CHAR(34),"")</f>
        <v/>
      </c>
      <c r="IP4" s="48" t="str">
        <f>IF(HQ4&lt;&gt;"",CHAR(34)&amp;"blue"&amp;CHAR(34),"")</f>
        <v>"blue"</v>
      </c>
      <c r="IQ4" s="48" t="str">
        <f>IF(HR4&lt;&gt;"",CHAR(34)&amp;"green"&amp;CHAR(34),"")</f>
        <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{"url":"http://mkweb.bcgsc.ca/color-summarizer/?url=https://upload.wikimedia.org/wikipedia/commons/thumb/4/47/Flag_of_the_Caba%C3%B1as_Department.svg/320px-Flag_of_the_Caba%C3%B1as_Department.svg.png&amp;precision=low&amp;num_clusters=3&amp;text=1","name":"[SLV] Cabañas"},</v>
      </c>
      <c r="IY4" s="48">
        <v>1503</v>
      </c>
    </row>
    <row r="5" spans="1:259" s="48" customFormat="1" ht="38.4" customHeight="1" thickBot="1" x14ac:dyDescent="0.35">
      <c r="A5" s="79" t="s">
        <v>1519</v>
      </c>
      <c r="B5" s="40" t="e" vm="128">
        <v>#VALUE!</v>
      </c>
      <c r="C5" s="41">
        <v>2</v>
      </c>
      <c r="D5" s="42" t="s">
        <v>1520</v>
      </c>
      <c r="E5" s="43" t="s">
        <v>1521</v>
      </c>
      <c r="F5" s="44" t="s">
        <v>212</v>
      </c>
      <c r="G5" s="45">
        <f>COUNTIF($A$1:$A$8349,A5)</f>
        <v>1</v>
      </c>
      <c r="H5" s="46"/>
      <c r="I5" s="47" t="s">
        <v>1522</v>
      </c>
      <c r="J5" s="48" t="str">
        <f>""</f>
        <v/>
      </c>
      <c r="K5" s="49"/>
      <c r="L5" s="50"/>
      <c r="M5" s="50"/>
      <c r="N5" s="51" t="s">
        <v>231</v>
      </c>
      <c r="O5" s="52">
        <v>1969</v>
      </c>
      <c r="P5" s="53" t="s">
        <v>1523</v>
      </c>
      <c r="Q5" s="54">
        <v>1</v>
      </c>
      <c r="R5" s="55" t="s">
        <v>231</v>
      </c>
      <c r="S5" s="56">
        <v>3</v>
      </c>
      <c r="T5" s="57" t="s">
        <v>164</v>
      </c>
      <c r="U5" s="58" t="s">
        <v>164</v>
      </c>
      <c r="V5" s="58" t="s">
        <v>165</v>
      </c>
      <c r="W5" s="58" t="s">
        <v>164</v>
      </c>
      <c r="X5" s="58" t="s">
        <v>164</v>
      </c>
      <c r="Y5" s="58" t="s">
        <v>164</v>
      </c>
      <c r="Z5" s="58" t="s">
        <v>164</v>
      </c>
      <c r="AA5" s="58" t="s">
        <v>164</v>
      </c>
      <c r="AB5" s="58" t="s">
        <v>165</v>
      </c>
      <c r="AC5" s="58" t="s">
        <v>164</v>
      </c>
      <c r="AD5" s="58" t="s">
        <v>164</v>
      </c>
      <c r="AE5" s="58" t="s">
        <v>164</v>
      </c>
      <c r="AF5" s="59" t="s">
        <v>164</v>
      </c>
      <c r="AG5" s="59" t="s">
        <v>165</v>
      </c>
      <c r="AH5" s="59" t="s">
        <v>164</v>
      </c>
      <c r="AI5" s="59" t="s">
        <v>164</v>
      </c>
      <c r="AJ5" s="59" t="s">
        <v>164</v>
      </c>
      <c r="AK5" s="59" t="s">
        <v>164</v>
      </c>
      <c r="AL5" s="59" t="s">
        <v>164</v>
      </c>
      <c r="AM5" s="59" t="s">
        <v>164</v>
      </c>
      <c r="AN5" s="59" t="s">
        <v>164</v>
      </c>
      <c r="AO5" s="59" t="s">
        <v>164</v>
      </c>
      <c r="AP5" s="59" t="s">
        <v>164</v>
      </c>
      <c r="AQ5" s="59" t="s">
        <v>164</v>
      </c>
      <c r="AR5" s="59" t="s">
        <v>164</v>
      </c>
      <c r="AS5" s="59" t="s">
        <v>164</v>
      </c>
      <c r="AT5" s="60">
        <v>0</v>
      </c>
      <c r="AU5" s="59" t="s">
        <v>1172</v>
      </c>
      <c r="AV5" s="59" t="str">
        <f>IF(LEFT(A5,1)="[",LEFT(A5,5)&amp;AU5&amp;A5,"")</f>
        <v>[SLV]Department[SLV] Chalatenango</v>
      </c>
      <c r="AW5" s="59" t="str">
        <f>C5&amp;H5&amp;A5</f>
        <v>2[SLV] Chalatenango</v>
      </c>
      <c r="AX5" s="61"/>
      <c r="AY5" s="61"/>
      <c r="AZ5" s="62" t="s">
        <v>167</v>
      </c>
      <c r="BA5" s="62" t="s">
        <v>167</v>
      </c>
      <c r="BB5" s="62"/>
      <c r="BC5" s="63"/>
      <c r="BD5" s="64" t="s">
        <v>159</v>
      </c>
      <c r="BE5" s="47"/>
      <c r="BF5" s="64" t="s">
        <v>152</v>
      </c>
      <c r="BG5" s="64" t="s">
        <v>159</v>
      </c>
      <c r="BH5" s="64" t="s">
        <v>153</v>
      </c>
      <c r="BI5" s="64"/>
      <c r="BJ5" s="64"/>
      <c r="BK5" s="47"/>
      <c r="BL5" s="64" t="s">
        <v>167</v>
      </c>
      <c r="BM5" s="64" t="s">
        <v>152</v>
      </c>
      <c r="BN5" s="64" t="s">
        <v>153</v>
      </c>
      <c r="BO5" s="64" t="s">
        <v>167</v>
      </c>
      <c r="BP5" s="64" t="s">
        <v>155</v>
      </c>
      <c r="BQ5" s="64" t="s">
        <v>167</v>
      </c>
      <c r="BR5" s="64" t="s">
        <v>167</v>
      </c>
      <c r="BS5" s="64" t="s">
        <v>167</v>
      </c>
      <c r="BT5" s="64" t="s">
        <v>159</v>
      </c>
      <c r="BU5" s="65"/>
      <c r="BV5" s="66"/>
      <c r="BW5" s="66">
        <v>0</v>
      </c>
      <c r="BX5" s="47"/>
      <c r="CB5" s="6"/>
      <c r="CC5" s="6"/>
      <c r="CD5" s="67">
        <v>0</v>
      </c>
      <c r="CE5" s="67">
        <v>0</v>
      </c>
      <c r="CF5" s="67" t="e">
        <v>#REF!</v>
      </c>
      <c r="CG5" s="68" cm="1">
        <f t="array" ref="CG5">SUMPRODUCT(--(LEN(TRIM(BL5:BT5))&gt;0))</f>
        <v>4</v>
      </c>
      <c r="CH5" s="59" t="str">
        <f>IF(CG5=2,"y","n")</f>
        <v>n</v>
      </c>
      <c r="CI5" s="59" t="str">
        <f>IF(CG5=3,"y","n")</f>
        <v>n</v>
      </c>
      <c r="CJ5" s="59" t="str">
        <f>IF(CG5=4,"y","n")</f>
        <v>y</v>
      </c>
      <c r="CK5" s="59" t="str">
        <f>IF(CG5&gt;4,"y","n")</f>
        <v>n</v>
      </c>
      <c r="CL5" s="59" t="str">
        <f>IF(S5=0,"y","n")</f>
        <v>n</v>
      </c>
      <c r="CM5" s="59" t="str">
        <f>IF(S5=2,"y","n")</f>
        <v>n</v>
      </c>
      <c r="CN5" s="59" t="str">
        <f>IF(S5=3,"y","n")</f>
        <v>y</v>
      </c>
      <c r="CO5" s="59" t="str">
        <f>IF(S5&gt;=4,"y","n")</f>
        <v>n</v>
      </c>
      <c r="CP5" s="59" t="str">
        <f>IF(AT5=0,"y","n")</f>
        <v>y</v>
      </c>
      <c r="CQ5" s="59" t="str">
        <f>IF(AT5=1,"y","n")</f>
        <v>n</v>
      </c>
      <c r="CR5" s="59" t="str">
        <f>IF(AT5=2,"y","n")</f>
        <v>n</v>
      </c>
      <c r="CS5" s="59" t="str">
        <f>IF(AT5&gt;=3,"y","n")</f>
        <v>n</v>
      </c>
      <c r="CT5" s="69" t="str">
        <f>CHAR(34)&amp;A5&amp;CHAR(34)</f>
        <v>"[SLV] Chalatenango"</v>
      </c>
      <c r="CU5" s="70" t="str">
        <f>CHAR(34)&amp;"rgn_"&amp;R5&amp;CHAR(34)</f>
        <v>"rgn_North America"</v>
      </c>
      <c r="CV5" s="48" t="str">
        <f>CHAR(34)&amp;D5&amp;CHAR(34)</f>
        <v>"https://upload.wikimedia.org/wikipedia/commons/thumb/d/d8/Flag_of_Chalatenango.svg/320px-Flag_of_Chalatenango.svg.png"</v>
      </c>
      <c r="CW5" s="48" t="str">
        <f>IF(CH5="y",CHAR(34)&amp;CH$1&amp;CHAR(34)&amp;",","")</f>
        <v/>
      </c>
      <c r="CX5" s="48" t="str">
        <f>IF(CI5="y",CHAR(34)&amp;CI$1&amp;CHAR(34)&amp;",","")</f>
        <v/>
      </c>
      <c r="CY5" s="48" t="str">
        <f>IF(CJ5="y",CHAR(34)&amp;CJ$1&amp;CHAR(34)&amp;",","")</f>
        <v>"4Color",</v>
      </c>
      <c r="CZ5" s="48" t="str">
        <f>IF(CK5="y",CHAR(34)&amp;CK$1&amp;CHAR(34)&amp;",","")</f>
        <v/>
      </c>
      <c r="DA5" s="48" t="str">
        <f>IF(Q5&gt;1,CHAR(34)&amp;"words2"&amp;CHAR(34)&amp;",","")</f>
        <v/>
      </c>
      <c r="DB5" s="48" t="str">
        <f>IF(Q5&gt;2,CHAR(34)&amp;"words3"&amp;CHAR(34)&amp;",","")</f>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"lets12",</v>
      </c>
      <c r="DE5" s="48" t="str">
        <f>CHAR(34)&amp;"start"&amp;IFERROR(LEFT(SUBSTITUTE(A5,"["&amp;MID(A5,FIND("[",A5)+1,FIND("]",A5)-FIND("[",A5)-1)&amp;"] ",""),1),LEFT(A5,1))&amp;CHAR(34)&amp;","</f>
        <v>"startC",</v>
      </c>
      <c r="DF5" s="48" t="str">
        <f>IFERROR(IF(SEARCH("tan",A5)&gt;0,CHAR(34)&amp;"withtn"&amp;CHAR(34)&amp;",",""),"")</f>
        <v/>
      </c>
      <c r="DG5" s="48" t="str">
        <f>IFERROR(IF(SEARCH("q",A5)&gt;0,CHAR(34)&amp;"with_q"&amp;CHAR(34)&amp;",",""),"")</f>
        <v/>
      </c>
      <c r="DH5" s="48" t="str">
        <f>IFERROR(IF(SEARCH("v",A5)&gt;0,CHAR(34)&amp;"with_v"&amp;CHAR(34)&amp;",",""),"")</f>
        <v>"with_v",</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W5" s="48" t="str">
        <f>IF(CL5="y",CHAR(34)&amp;CL$1&amp;CHAR(34)&amp;",","")</f>
        <v/>
      </c>
      <c r="DX5" s="48" t="str">
        <f>IF(CM5="y",CHAR(34)&amp;CM$1&amp;CHAR(34)&amp;",","")</f>
        <v/>
      </c>
      <c r="DY5" s="48" t="str">
        <f>IF(CN5="y",CHAR(34)&amp;CN$1&amp;CHAR(34)&amp;",","")</f>
        <v>"3Bands",</v>
      </c>
      <c r="DZ5" s="48" t="str">
        <f>IF(CO5="y",CHAR(34)&amp;CO$1&amp;CHAR(34)&amp;",","")</f>
        <v/>
      </c>
      <c r="EA5" s="48" t="str">
        <f>IF(T5="y",CHAR(34)&amp;T$1&amp;CHAR(34)&amp;",","")</f>
        <v/>
      </c>
      <c r="EB5" s="48" t="str">
        <f>IF(U5="y",CHAR(34)&amp;U$1&amp;CHAR(34)&amp;",","")</f>
        <v/>
      </c>
      <c r="EC5" s="48" t="str">
        <f>IF(V5="y",CHAR(34)&amp;V$1&amp;CHAR(34)&amp;",","")</f>
        <v>"Horizo",</v>
      </c>
      <c r="ED5" s="48" t="str">
        <f>IF(W5="y",CHAR(34)&amp;W$1&amp;CHAR(34)&amp;",","")</f>
        <v/>
      </c>
      <c r="EE5" s="48" t="str">
        <f>IF(X5="y",CHAR(34)&amp;X$1&amp;CHAR(34)&amp;",","")</f>
        <v/>
      </c>
      <c r="EF5" s="48" t="str">
        <f>IF(AND(Y5&lt;&gt;"n",Y5&lt;&gt;""),CHAR(34)&amp;Y$1&amp;CHAR(34)&amp;",","")</f>
        <v/>
      </c>
      <c r="EG5" s="48" t="str">
        <f>IF(Z5="y",CHAR(34)&amp;Z$1&amp;CHAR(34)&amp;",","")</f>
        <v/>
      </c>
      <c r="EH5" s="48" t="str">
        <f>IF(AA5="y",CHAR(34)&amp;AA$1&amp;CHAR(34)&amp;",","")</f>
        <v/>
      </c>
      <c r="EI5" s="48" t="str">
        <f>IF(AB5="y",CHAR(34)&amp;AB$1&amp;CHAR(34)&amp;",","")</f>
        <v>"Texted",</v>
      </c>
      <c r="EJ5" s="48" t="str">
        <f>IF(AC5="y",CHAR(34)&amp;AC$1&amp;CHAR(34)&amp;",","")</f>
        <v/>
      </c>
      <c r="EK5" s="48" t="str">
        <f>IF(AD5="y",CHAR(34)&amp;AD$1&amp;CHAR(34)&amp;",","")</f>
        <v/>
      </c>
      <c r="EL5" s="48" t="str">
        <f>IF(AE5="y",CHAR(34)&amp;AE$1&amp;CHAR(34)&amp;",","")</f>
        <v/>
      </c>
      <c r="EM5" s="48" t="str">
        <f>IF(AF5="y",CHAR(34)&amp;AF$1&amp;CHAR(34)&amp;",","")</f>
        <v/>
      </c>
      <c r="EN5" s="48" t="str">
        <f>IF(AG5="y",CHAR(34)&amp;AG$1&amp;CHAR(34)&amp;",","")</f>
        <v>"Unequa",</v>
      </c>
      <c r="EO5" s="48" t="str">
        <f>IF(AH5="y",CHAR(34)&amp;AH$1&amp;CHAR(34)&amp;",","")</f>
        <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"NO_RED",</v>
      </c>
      <c r="FH5" s="48" t="str">
        <f>IF(COUNTIF(BL5:BS5,"GRE")=0,CHAR(34)&amp;"NO_GRE"&amp;CHAR(34)&amp;",", "")</f>
        <v/>
      </c>
      <c r="FI5" s="48" t="str">
        <f>IF(COUNTIF(BL5:BT5,"YEL")=0,CHAR(34)&amp;"NO_YEL"&amp;CHAR(34)&amp;",", "")</f>
        <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"001BLU",</v>
      </c>
      <c r="FR5" s="48" t="str">
        <f>IF(LEN(BG5)=3,CHAR(34)&amp;"002"&amp;BG5&amp;CHAR(34)&amp;",","")</f>
        <v>"002WHI",</v>
      </c>
      <c r="FS5" s="48" t="str">
        <f>IF(LEN(BH5)=3,CHAR(34)&amp;"003"&amp;BH5&amp;CHAR(34)&amp;",","")</f>
        <v>"003GRE",</v>
      </c>
      <c r="FT5" s="48" t="str">
        <f>CHAR(34)&amp;"myr"&amp;BD5&amp;CHAR(34)&amp;","</f>
        <v>"myrWHI",</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"Department"</v>
      </c>
      <c r="GS5" s="48" t="str">
        <f>SUBSTITUTE("["&amp;_xlfn.CONCAT(CW5:GN5)&amp;"]",",]","]")</f>
        <v>["4Color","lets12","startC","with_v","year19","allhor","3Bands","Horizo","Texted","Unequa","NO_RED","NO_BLA","001BLU","002WHI","003GRE","myrWHI","NoStar"]</v>
      </c>
      <c r="GT5" s="48" t="str">
        <f>IF(BL5&lt;&gt;"",CHAR(34)&amp;"cl_"&amp;BL5&amp;CHAR(34)&amp;",","")</f>
        <v/>
      </c>
      <c r="GU5" s="48" t="str">
        <f>IF(BM5&lt;&gt;"",CHAR(34)&amp;"cl_"&amp;BM5&amp;CHAR(34)&amp;",","")</f>
        <v>"cl_BLU",</v>
      </c>
      <c r="GV5" s="48" t="str">
        <f>IF(BN5&lt;&gt;"",CHAR(34)&amp;"cl_"&amp;BN5&amp;CHAR(34)&amp;",","")</f>
        <v>"cl_GRE",</v>
      </c>
      <c r="GW5" s="48" t="str">
        <f>IF(BO5&lt;&gt;"",CHAR(34)&amp;"cl_"&amp;BO5&amp;CHAR(34)&amp;",","")</f>
        <v/>
      </c>
      <c r="GX5" s="48" t="str">
        <f>IF(BP5&lt;&gt;"",CHAR(34)&amp;"cl_"&amp;BP5&amp;CHAR(34)&amp;",","")</f>
        <v>"cl_YEL",</v>
      </c>
      <c r="GY5" s="48" t="str">
        <f>IF(BQ5&lt;&gt;"",CHAR(34)&amp;"cl_"&amp;BQ5&amp;CHAR(34)&amp;",","")</f>
        <v/>
      </c>
      <c r="GZ5" s="48" t="str">
        <f>IF(BR5&lt;&gt;"",CHAR(34)&amp;"cl_"&amp;BR5&amp;CHAR(34)&amp;",","")</f>
        <v/>
      </c>
      <c r="HA5" s="48" t="str">
        <f>IF(BS5&lt;&gt;"",CHAR(34)&amp;"cl_"&amp;BS5&amp;CHAR(34)&amp;",","")</f>
        <v/>
      </c>
      <c r="HB5" s="48" t="str">
        <f>IF(BT5&lt;&gt;"",CHAR(34)&amp;"cl_"&amp;BT5&amp;CHAR(34)&amp;",","")</f>
        <v>"cl_WHI",</v>
      </c>
      <c r="HC5" s="48" t="str">
        <f>SUBSTITUTE("["&amp;_xlfn.CONCAT(GT5:HB5)&amp;"]",",]","]")</f>
        <v>["cl_BLU","cl_GRE","cl_YEL","cl_WHI"]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{couname:"[SLV] Chalatenango",year:"1969",region:"rgn_North America",Colors:["cl_BLU","cl_GRE","cl_YEL","cl_WHI"],Items:["4Color","lets12","startC","with_v","year19","allhor","3Bands","Horizo","Texted","Unequa","NO_RED","NO_BLA","001BLU","002WHI","003GRE","myrWHI","NoStar"],Flag:"https://upload.wikimedia.org/wikipedia/commons/thumb/d/d8/Flag_of_Chalatenango.svg/320px-Flag_of_Chalatenango.svg.png",HDFlag:"https://upload.wikimedia.org/wikipedia/commons/thumb/d/d8/Flag_of_Chalatenango.svg/2560px-Flag_of_Chalatenango.svg.png",type:"Department", describe: "\nThe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 isnew:"www", links: "https://www.crwflags.com/fotw/flags/sv-ch.html"},</v>
      </c>
      <c r="HG5" s="73" t="str">
        <f>"{couname:"&amp;CT5&amp;(IF(HK5&lt;&gt;"",",subtype:"&amp;CHAR(34)&amp;HK5&amp;CHAR(34),""))&amp;",year:"&amp;HJ5&amp;",region:"&amp;CU5&amp;",Colors:"&amp;HC5&amp;",Items:"&amp;GS5&amp;",Flag:"&amp;CV5&amp;",HDFlag:"&amp;CHAR(34)&amp;E5&amp;CHAR(34)&amp;",type:"&amp;GP5&amp;", describe: "&amp;HI5&amp;", links: "&amp;HL5&amp;"},"</f>
        <v>{couname:"[SLV] Chalatenango",year:"1969",region:"rgn_North America",Colors:["cl_BLU","cl_GRE","cl_YEL","cl_WHI"],Items:["4Color","lets12","startC","with_v","year19","allhor","3Bands","Horizo","Texted","Unequa","NO_RED","NO_BLA","001BLU","002WHI","003GRE","myrWHI","NoStar"],Flag:"https://upload.wikimedia.org/wikipedia/commons/thumb/d/d8/Flag_of_Chalatenango.svg/320px-Flag_of_Chalatenango.svg.png",HDFlag:"https://upload.wikimedia.org/wikipedia/commons/thumb/d/d8/Flag_of_Chalatenango.svg/2560px-Flag_of_Chalatenango.svg.png",type:"Department", describe: "\nThe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 links: "https://www.crwflags.com/fotw/flags/sv-ch.html"},</v>
      </c>
      <c r="HH5" s="48" t="str">
        <f>IF(P5&lt;&gt;"",CHAR(34)&amp;"\n"&amp;P5&amp;CHAR(34),CHAR(34)&amp;CHAR(34))</f>
        <v>"\nThe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v>
      </c>
      <c r="HI5" s="48" t="str">
        <f>IF(J5=0,CHAR(34)&amp;CHAR(34),HH5)</f>
        <v>"\nThe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v>
      </c>
      <c r="HJ5" s="48" t="str">
        <f>CHAR(34)&amp;O5&amp;CHAR(34)</f>
        <v>"1969"</v>
      </c>
      <c r="HL5" s="48" t="str">
        <f>CHAR(34)&amp;I5&amp;CHAR(34)</f>
        <v>"https://www.crwflags.com/fotw/flags/sv-ch.html"</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{"couname":"[SLV] Chalatenango","year":"1969","region":"rgn_North America","Colors":["cl_BLU","cl_GRE","cl_YEL","cl_WHI"],"Items":["4Color","lets12","startC","with_v","year19","allhor","3Bands","Horizo","Texted","Unequa","NO_RED","NO_BLA","001BLU","002WHI","003GRE","myrWHI","NoStar"],"Flag":"https://upload.wikimedia.org/wikipedia/commons/thumb/d/d8/Flag_of_Chalatenango.svg/320px-Flag_of_Chalatenango.svg.png","HDFlag":"https://upload.wikimedia.org/wikipedia/commons/thumb/d/d8/Flag_of_Chalatenango.svg/2560px-Flag_of_Chalatenango.svg.png","type":"Department", "describe": "\nThe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 "isnew": "www", "links": "https://www.crwflags.com/fotw/flags/sv-ch.html"},</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{"couname":"[SLV] Chalatenango","year":"1969","region":"rgn_North America","Colors":["cl_BLU","cl_GRE","cl_YEL","cl_WHI"],"Items":["4Color","lets12","startC","with_v","year19","allhor","3Bands","Horizo","Texted","Unequa","NO_RED","NO_BLA","001BLU","002WHI","003GRE","myrWHI","NoStar"],"Flag":"https://upload.wikimedia.org/wikipedia/commons/thumb/d/d8/Flag_of_Chalatenango.svg/320px-Flag_of_Chalatenango.svg.png","HDFlag":"https://upload.wikimedia.org/wikipedia/commons/thumb/d/d8/Flag_of_Chalatenango.svg/2560px-Flag_of_Chalatenango.svg.png","type":"Department", "describe": "\nThe flag of Chalatenango was designed by Patrocinio Córdova Aguilar, winner of a public contest organized by the Department whose results were proclaimed in April 1969. The official proclamation and the hoisting of the flag both occurred in May 1969. Originally adopted as the flag of the Department, the flag is also used by the town of Chalatenango.\n\nThe flag is horizontally divided blue-white-green, with 'CHALATENANGO' written in golden yellow letters in the white stripe and a white swing plow in the left part of the green stripe.\n\nBlue represents the sky and El Salvador.\nWhite represents peace.\nGreen represents the mountains and the crops. \nThe swing plow highlights the Chalatenango as a rural department.", "isnew": "www", "links": "https://www.crwflags.com/fotw/flags/sv-ch.html"},</v>
      </c>
      <c r="HO5" s="75">
        <v>45653</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-4</v>
      </c>
      <c r="IN5" s="78" t="str">
        <f>"http://mkweb.bcgsc.ca/color-summarizer/?url="&amp;D5&amp;"&amp;precision=low&amp;num_clusters="&amp;CG5&amp;"&amp;text=1"</f>
        <v>http://mkweb.bcgsc.ca/color-summarizer/?url=https://upload.wikimedia.org/wikipedia/commons/thumb/d/d8/Flag_of_Chalatenango.svg/320px-Flag_of_Chalatenango.svg.png&amp;precision=low&amp;num_clusters=4&amp;text=1</v>
      </c>
      <c r="IO5" s="48" t="str">
        <f>IF(HP5&lt;&gt;"",CHAR(34)&amp;"black"&amp;CHAR(34),"")</f>
        <v/>
      </c>
      <c r="IP5" s="48" t="str">
        <f>IF(HQ5&lt;&gt;"",CHAR(34)&amp;"blue"&amp;CHAR(34),"")</f>
        <v>"blue"</v>
      </c>
      <c r="IQ5" s="48" t="str">
        <f>IF(HR5&lt;&gt;"",CHAR(34)&amp;"green"&amp;CHAR(34),"")</f>
        <v>"green"</v>
      </c>
      <c r="IR5" s="48" t="str">
        <f>IF(HS5&lt;&gt;"",CHAR(34)&amp;"red"&amp;CHAR(34),"")</f>
        <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{"url":"http://mkweb.bcgsc.ca/color-summarizer/?url=https://upload.wikimedia.org/wikipedia/commons/thumb/d/d8/Flag_of_Chalatenango.svg/320px-Flag_of_Chalatenango.svg.png&amp;precision=low&amp;num_clusters=4&amp;text=1","name":"[SLV] Chalatenango"},</v>
      </c>
      <c r="IY5" s="48">
        <v>1503</v>
      </c>
    </row>
    <row r="6" spans="1:259" s="48" customFormat="1" ht="38.4" customHeight="1" thickBot="1" x14ac:dyDescent="0.35">
      <c r="A6" s="79" t="s">
        <v>1524</v>
      </c>
      <c r="B6" s="40" t="e" vm="129">
        <v>#VALUE!</v>
      </c>
      <c r="C6" s="41">
        <v>2</v>
      </c>
      <c r="D6" s="42" t="s">
        <v>1525</v>
      </c>
      <c r="E6" s="43" t="s">
        <v>1525</v>
      </c>
      <c r="F6" s="44" t="s">
        <v>212</v>
      </c>
      <c r="G6" s="45">
        <f>COUNTIF($A$1:$A$8349,A6)</f>
        <v>1</v>
      </c>
      <c r="H6" s="46"/>
      <c r="I6" s="47" t="s">
        <v>1526</v>
      </c>
      <c r="J6" s="48" t="str">
        <f>""</f>
        <v/>
      </c>
      <c r="K6" s="49"/>
      <c r="L6" s="50"/>
      <c r="M6" s="50"/>
      <c r="N6" s="51" t="s">
        <v>231</v>
      </c>
      <c r="O6" s="52" t="s">
        <v>176</v>
      </c>
      <c r="P6" s="53" t="s">
        <v>177</v>
      </c>
      <c r="Q6" s="54">
        <v>1</v>
      </c>
      <c r="R6" s="55" t="s">
        <v>231</v>
      </c>
      <c r="S6" s="56">
        <v>3</v>
      </c>
      <c r="T6" s="57" t="s">
        <v>164</v>
      </c>
      <c r="U6" s="58" t="s">
        <v>164</v>
      </c>
      <c r="V6" s="58" t="s">
        <v>165</v>
      </c>
      <c r="W6" s="58" t="s">
        <v>164</v>
      </c>
      <c r="X6" s="58" t="s">
        <v>164</v>
      </c>
      <c r="Y6" s="58" t="s">
        <v>164</v>
      </c>
      <c r="Z6" s="58" t="s">
        <v>164</v>
      </c>
      <c r="AA6" s="58" t="s">
        <v>165</v>
      </c>
      <c r="AB6" s="58" t="s">
        <v>165</v>
      </c>
      <c r="AC6" s="58" t="s">
        <v>164</v>
      </c>
      <c r="AD6" s="58" t="s">
        <v>164</v>
      </c>
      <c r="AE6" s="58" t="s">
        <v>164</v>
      </c>
      <c r="AF6" s="59" t="s">
        <v>164</v>
      </c>
      <c r="AG6" s="59" t="s">
        <v>165</v>
      </c>
      <c r="AH6" s="59" t="s">
        <v>165</v>
      </c>
      <c r="AI6" s="59" t="s">
        <v>164</v>
      </c>
      <c r="AJ6" s="59" t="s">
        <v>164</v>
      </c>
      <c r="AK6" s="59" t="s">
        <v>164</v>
      </c>
      <c r="AL6" s="59" t="s">
        <v>164</v>
      </c>
      <c r="AM6" s="59" t="s">
        <v>165</v>
      </c>
      <c r="AN6" s="59" t="s">
        <v>165</v>
      </c>
      <c r="AO6" s="59" t="s">
        <v>164</v>
      </c>
      <c r="AP6" s="59" t="s">
        <v>164</v>
      </c>
      <c r="AQ6" s="59" t="s">
        <v>164</v>
      </c>
      <c r="AR6" s="59" t="s">
        <v>164</v>
      </c>
      <c r="AS6" s="59" t="s">
        <v>164</v>
      </c>
      <c r="AT6" s="60">
        <v>0</v>
      </c>
      <c r="AU6" s="59" t="s">
        <v>1172</v>
      </c>
      <c r="AV6" s="59" t="str">
        <f>IF(LEFT(A6,1)="[",LEFT(A6,5)&amp;AU6&amp;A6,"")</f>
        <v>[SLV]Department[SLV] Cuscatlán</v>
      </c>
      <c r="AW6" s="59" t="str">
        <f>C6&amp;H6&amp;A6</f>
        <v>2[SLV] Cuscatlán</v>
      </c>
      <c r="AX6" s="61"/>
      <c r="AY6" s="61"/>
      <c r="AZ6" s="62" t="s">
        <v>167</v>
      </c>
      <c r="BA6" s="62" t="s">
        <v>167</v>
      </c>
      <c r="BB6" s="62"/>
      <c r="BC6" s="63"/>
      <c r="BD6" s="64" t="s">
        <v>168</v>
      </c>
      <c r="BE6" s="47"/>
      <c r="BF6" s="64" t="s">
        <v>152</v>
      </c>
      <c r="BG6" s="64" t="s">
        <v>159</v>
      </c>
      <c r="BH6" s="64" t="s">
        <v>158</v>
      </c>
      <c r="BI6" s="64"/>
      <c r="BJ6" s="64"/>
      <c r="BK6" s="47"/>
      <c r="BL6" s="64" t="s">
        <v>151</v>
      </c>
      <c r="BM6" s="64" t="s">
        <v>152</v>
      </c>
      <c r="BN6" s="64" t="s">
        <v>153</v>
      </c>
      <c r="BO6" s="64" t="s">
        <v>167</v>
      </c>
      <c r="BP6" s="64" t="s">
        <v>155</v>
      </c>
      <c r="BQ6" s="64" t="s">
        <v>167</v>
      </c>
      <c r="BR6" s="64" t="s">
        <v>167</v>
      </c>
      <c r="BS6" s="64" t="s">
        <v>158</v>
      </c>
      <c r="BT6" s="64" t="s">
        <v>159</v>
      </c>
      <c r="BU6" s="65"/>
      <c r="BV6" s="66"/>
      <c r="BW6" s="66">
        <v>0</v>
      </c>
      <c r="BX6" s="47"/>
      <c r="CB6" s="6"/>
      <c r="CC6" s="6"/>
      <c r="CD6" s="67">
        <v>0</v>
      </c>
      <c r="CE6" s="67">
        <v>0</v>
      </c>
      <c r="CF6" s="67" t="e">
        <v>#REF!</v>
      </c>
      <c r="CG6" s="68" cm="1">
        <f t="array" ref="CG6">SUMPRODUCT(--(LEN(TRIM(BL6:BT6))&gt;0))</f>
        <v>6</v>
      </c>
      <c r="CH6" s="59" t="str">
        <f>IF(CG6=2,"y","n")</f>
        <v>n</v>
      </c>
      <c r="CI6" s="59" t="str">
        <f>IF(CG6=3,"y","n")</f>
        <v>n</v>
      </c>
      <c r="CJ6" s="59" t="str">
        <f>IF(CG6=4,"y","n")</f>
        <v>n</v>
      </c>
      <c r="CK6" s="59" t="str">
        <f>IF(CG6&gt;4,"y","n")</f>
        <v>y</v>
      </c>
      <c r="CL6" s="59" t="str">
        <f>IF(S6=0,"y","n")</f>
        <v>n</v>
      </c>
      <c r="CM6" s="59" t="str">
        <f>IF(S6=2,"y","n")</f>
        <v>n</v>
      </c>
      <c r="CN6" s="59" t="str">
        <f>IF(S6=3,"y","n")</f>
        <v>y</v>
      </c>
      <c r="CO6" s="59" t="str">
        <f>IF(S6&gt;=4,"y","n")</f>
        <v>n</v>
      </c>
      <c r="CP6" s="59" t="str">
        <f>IF(AT6=0,"y","n")</f>
        <v>y</v>
      </c>
      <c r="CQ6" s="59" t="str">
        <f>IF(AT6=1,"y","n")</f>
        <v>n</v>
      </c>
      <c r="CR6" s="59" t="str">
        <f>IF(AT6=2,"y","n")</f>
        <v>n</v>
      </c>
      <c r="CS6" s="59" t="str">
        <f>IF(AT6&gt;=3,"y","n")</f>
        <v>n</v>
      </c>
      <c r="CT6" s="69" t="str">
        <f>CHAR(34)&amp;A6&amp;CHAR(34)</f>
        <v>"[SLV] Cuscatlán"</v>
      </c>
      <c r="CU6" s="70" t="str">
        <f>CHAR(34)&amp;"rgn_"&amp;R6&amp;CHAR(34)</f>
        <v>"rgn_North America"</v>
      </c>
      <c r="CV6" s="48" t="str">
        <f>CHAR(34)&amp;D6&amp;CHAR(34)</f>
        <v>"https://upload.wikimedia.org/wikipedia/commons/c/cb/Bandera_del_Departamento_de_Cuscatl%C3%A1n.PNG"</v>
      </c>
      <c r="CW6" s="48" t="str">
        <f>IF(CH6="y",CHAR(34)&amp;CH$1&amp;CHAR(34)&amp;",","")</f>
        <v/>
      </c>
      <c r="CX6" s="48" t="str">
        <f>IF(CI6="y",CHAR(34)&amp;CI$1&amp;CHAR(34)&amp;",","")</f>
        <v/>
      </c>
      <c r="CY6" s="48" t="str">
        <f>IF(CJ6="y",CHAR(34)&amp;CJ$1&amp;CHAR(34)&amp;",","")</f>
        <v/>
      </c>
      <c r="CZ6" s="48" t="str">
        <f>IF(CK6="y",CHAR(34)&amp;CK$1&amp;CHAR(34)&amp;",","")</f>
        <v>"5+Colo",</v>
      </c>
      <c r="DA6" s="48" t="str">
        <f>IF(Q6&gt;1,CHAR(34)&amp;"words2"&amp;CHAR(34)&amp;",","")</f>
        <v/>
      </c>
      <c r="DB6" s="48" t="str">
        <f>IF(Q6&gt;2,CHAR(34)&amp;"words3"&amp;CHAR(34)&amp;",","")</f>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"lets09",</v>
      </c>
      <c r="DE6" s="48" t="str">
        <f>CHAR(34)&amp;"start"&amp;IFERROR(LEFT(SUBSTITUTE(A6,"["&amp;MID(A6,FIND("[",A6)+1,FIND("]",A6)-FIND("[",A6)-1)&amp;"] ",""),1),LEFT(A6,1))&amp;CHAR(34)&amp;","</f>
        <v>"startC",</v>
      </c>
      <c r="DF6" s="48" t="str">
        <f>IFERROR(IF(SEARCH("tan",A6)&gt;0,CHAR(34)&amp;"withtn"&amp;CHAR(34)&amp;",",""),"")</f>
        <v/>
      </c>
      <c r="DG6" s="48" t="str">
        <f>IFERROR(IF(SEARCH("q",A6)&gt;0,CHAR(34)&amp;"with_q"&amp;CHAR(34)&amp;",",""),"")</f>
        <v/>
      </c>
      <c r="DH6" s="48" t="str">
        <f>IFERROR(IF(SEARCH("v",A6)&gt;0,CHAR(34)&amp;"with_v"&amp;CHAR(34)&amp;",",""),"")</f>
        <v>"with_v",</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W6" s="48" t="str">
        <f>IF(CL6="y",CHAR(34)&amp;CL$1&amp;CHAR(34)&amp;",","")</f>
        <v/>
      </c>
      <c r="DX6" s="48" t="str">
        <f>IF(CM6="y",CHAR(34)&amp;CM$1&amp;CHAR(34)&amp;",","")</f>
        <v/>
      </c>
      <c r="DY6" s="48" t="str">
        <f>IF(CN6="y",CHAR(34)&amp;CN$1&amp;CHAR(34)&amp;",","")</f>
        <v>"3Bands",</v>
      </c>
      <c r="DZ6" s="48" t="str">
        <f>IF(CO6="y",CHAR(34)&amp;CO$1&amp;CHAR(34)&amp;",","")</f>
        <v/>
      </c>
      <c r="EA6" s="48" t="str">
        <f>IF(T6="y",CHAR(34)&amp;T$1&amp;CHAR(34)&amp;",","")</f>
        <v/>
      </c>
      <c r="EB6" s="48" t="str">
        <f>IF(U6="y",CHAR(34)&amp;U$1&amp;CHAR(34)&amp;",","")</f>
        <v/>
      </c>
      <c r="EC6" s="48" t="str">
        <f>IF(V6="y",CHAR(34)&amp;V$1&amp;CHAR(34)&amp;",","")</f>
        <v>"Horizo",</v>
      </c>
      <c r="ED6" s="48" t="str">
        <f>IF(W6="y",CHAR(34)&amp;W$1&amp;CHAR(34)&amp;",","")</f>
        <v/>
      </c>
      <c r="EE6" s="48" t="str">
        <f>IF(X6="y",CHAR(34)&amp;X$1&amp;CHAR(34)&amp;",","")</f>
        <v/>
      </c>
      <c r="EF6" s="48" t="str">
        <f>IF(AND(Y6&lt;&gt;"n",Y6&lt;&gt;""),CHAR(34)&amp;Y$1&amp;CHAR(34)&amp;",","")</f>
        <v/>
      </c>
      <c r="EG6" s="48" t="str">
        <f>IF(Z6="y",CHAR(34)&amp;Z$1&amp;CHAR(34)&amp;",","")</f>
        <v/>
      </c>
      <c r="EH6" s="48" t="str">
        <f>IF(AA6="y",CHAR(34)&amp;AA$1&amp;CHAR(34)&amp;",","")</f>
        <v>"Plants",</v>
      </c>
      <c r="EI6" s="48" t="str">
        <f>IF(AB6="y",CHAR(34)&amp;AB$1&amp;CHAR(34)&amp;",","")</f>
        <v>"Texted",</v>
      </c>
      <c r="EJ6" s="48" t="str">
        <f>IF(AC6="y",CHAR(34)&amp;AC$1&amp;CHAR(34)&amp;",","")</f>
        <v/>
      </c>
      <c r="EK6" s="48" t="str">
        <f>IF(AD6="y",CHAR(34)&amp;AD$1&amp;CHAR(34)&amp;",","")</f>
        <v/>
      </c>
      <c r="EL6" s="48" t="str">
        <f>IF(AE6="y",CHAR(34)&amp;AE$1&amp;CHAR(34)&amp;",","")</f>
        <v/>
      </c>
      <c r="EM6" s="48" t="str">
        <f>IF(AF6="y",CHAR(34)&amp;AF$1&amp;CHAR(34)&amp;",","")</f>
        <v/>
      </c>
      <c r="EN6" s="48" t="str">
        <f>IF(AG6="y",CHAR(34)&amp;AG$1&amp;CHAR(34)&amp;",","")</f>
        <v>"Unequa",</v>
      </c>
      <c r="EO6" s="48" t="str">
        <f>IF(AH6="y",CHAR(34)&amp;AH$1&amp;CHAR(34)&amp;",","")</f>
        <v>"Center",</v>
      </c>
      <c r="EP6" s="48" t="str">
        <f>IF(AI6="y",CHAR(34)&amp;AI$1&amp;CHAR(34)&amp;",","")</f>
        <v/>
      </c>
      <c r="EQ6" s="48" t="str">
        <f>IF(AJ6="y",CHAR(34)&amp;AJ$1&amp;CHAR(34)&amp;",","")</f>
        <v/>
      </c>
      <c r="ER6" s="48" t="str">
        <f>IF(AK6="y",CHAR(34)&amp;AK$1&amp;CHAR(34)&amp;",","")</f>
        <v/>
      </c>
      <c r="ES6" s="48" t="str">
        <f>IF(AL6="y",CHAR(34)&amp;AL$1&amp;CHAR(34)&amp;",","")</f>
        <v/>
      </c>
      <c r="ET6" s="48" t="str">
        <f>IF(AM6="y",CHAR(34)&amp;AM$1&amp;CHAR(34)&amp;",","")</f>
        <v>"Geogrh",</v>
      </c>
      <c r="EU6" s="48" t="str">
        <f>IF(AN6="y",CHAR(34)&amp;AN$1&amp;CHAR(34)&amp;",","")</f>
        <v>"Humans",</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
      </c>
      <c r="FB6" s="48" t="str">
        <f>IF(AND(AT6&gt;0,BA6&lt;&gt;""),CHAR(34)&amp;"sta"&amp;BA6&amp;CHAR(34)&amp;",","")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"NO_RED",</v>
      </c>
      <c r="FH6" s="48" t="str">
        <f>IF(COUNTIF(BL6:BS6,"GRE")=0,CHAR(34)&amp;"NO_GRE"&amp;CHAR(34)&amp;",", "")</f>
        <v/>
      </c>
      <c r="FI6" s="48" t="str">
        <f>IF(COUNTIF(BL6:BT6,"YEL")=0,CHAR(34)&amp;"NO_YEL"&amp;CHAR(34)&amp;",", "")</f>
        <v/>
      </c>
      <c r="FJ6" s="48" t="str">
        <f>IF(COUNTIF(BL6:BT6,"BLA")=0,CHAR(34)&amp;"NO_BLA"&amp;CHAR(34)&amp;",", "")</f>
        <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"001BLU",</v>
      </c>
      <c r="FR6" s="48" t="str">
        <f>IF(LEN(BG6)=3,CHAR(34)&amp;"002"&amp;BG6&amp;CHAR(34)&amp;",","")</f>
        <v>"002WHI",</v>
      </c>
      <c r="FS6" s="48" t="str">
        <f>IF(LEN(BH6)=3,CHAR(34)&amp;"003"&amp;BH6&amp;CHAR(34)&amp;",","")</f>
        <v>"003PUR",</v>
      </c>
      <c r="FT6" s="48" t="str">
        <f>CHAR(34)&amp;"myr"&amp;BD6&amp;CHAR(34)&amp;","</f>
        <v>"myrEQ",</v>
      </c>
      <c r="FU6" s="48" t="str">
        <f>IF(AY6="y",CHAR(34)&amp;"island"&amp;CHAR(34)&amp;",","")</f>
        <v/>
      </c>
      <c r="FV6" s="48" t="str">
        <f>IF(BZ6="y",CHAR(34)&amp;"landlo"&amp;CHAR(34)&amp;",","")</f>
        <v/>
      </c>
      <c r="FW6" s="48" t="str">
        <f>IF(CA6="y",CHAR(34)&amp;"eunion"&amp;CHAR(34)&amp;",","")</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"NoStar",</v>
      </c>
      <c r="GK6" s="48" t="str">
        <f>IF(GJ6="",CHAR(34)&amp;"HasSta"&amp;CHAR(34)&amp;",","")</f>
        <v/>
      </c>
      <c r="GL6" s="48" t="str">
        <f>IF(CQ6="y",CHAR(34)&amp;CQ$1&amp;CHAR(34)&amp;",","")</f>
        <v/>
      </c>
      <c r="GM6" s="48" t="str">
        <f>IF(CR6="y",CHAR(34)&amp;CR$1&amp;CHAR(34)&amp;",","")</f>
        <v/>
      </c>
      <c r="GN6" s="48" t="str">
        <f>IF(CS6="y",CHAR(34)&amp;CS$1&amp;CHAR(34)&amp;",","")</f>
        <v/>
      </c>
      <c r="GP6" s="48" t="str">
        <f>CHAR(34)&amp;AU6&amp;CHAR(34)</f>
        <v>"Department"</v>
      </c>
      <c r="GS6" s="48" t="str">
        <f>SUBSTITUTE("["&amp;_xlfn.CONCAT(CW6:GN6)&amp;"]",",]","]")</f>
        <v>["5+Colo","lets09","startC","with_v","allhor","3Bands","Horizo","Plants","Texted","Unequa","Center","Geogrh","Humans","NO_RED","001BLU","002WHI","003PUR","myrEQ","NoStar"]</v>
      </c>
      <c r="GT6" s="48" t="str">
        <f>IF(BL6&lt;&gt;"",CHAR(34)&amp;"cl_"&amp;BL6&amp;CHAR(34)&amp;",","")</f>
        <v>"cl_BLA",</v>
      </c>
      <c r="GU6" s="48" t="str">
        <f>IF(BM6&lt;&gt;"",CHAR(34)&amp;"cl_"&amp;BM6&amp;CHAR(34)&amp;",","")</f>
        <v>"cl_BLU",</v>
      </c>
      <c r="GV6" s="48" t="str">
        <f>IF(BN6&lt;&gt;"",CHAR(34)&amp;"cl_"&amp;BN6&amp;CHAR(34)&amp;",","")</f>
        <v>"cl_GRE",</v>
      </c>
      <c r="GW6" s="48" t="str">
        <f>IF(BO6&lt;&gt;"",CHAR(34)&amp;"cl_"&amp;BO6&amp;CHAR(34)&amp;",","")</f>
        <v/>
      </c>
      <c r="GX6" s="48" t="str">
        <f>IF(BP6&lt;&gt;"",CHAR(34)&amp;"cl_"&amp;BP6&amp;CHAR(34)&amp;",","")</f>
        <v>"cl_YEL",</v>
      </c>
      <c r="GY6" s="48" t="str">
        <f>IF(BQ6&lt;&gt;"",CHAR(34)&amp;"cl_"&amp;BQ6&amp;CHAR(34)&amp;",","")</f>
        <v/>
      </c>
      <c r="GZ6" s="48" t="str">
        <f>IF(BR6&lt;&gt;"",CHAR(34)&amp;"cl_"&amp;BR6&amp;CHAR(34)&amp;",","")</f>
        <v/>
      </c>
      <c r="HA6" s="48" t="str">
        <f>IF(BS6&lt;&gt;"",CHAR(34)&amp;"cl_"&amp;BS6&amp;CHAR(34)&amp;",","")</f>
        <v>"cl_PUR",</v>
      </c>
      <c r="HB6" s="48" t="str">
        <f>IF(BT6&lt;&gt;"",CHAR(34)&amp;"cl_"&amp;BT6&amp;CHAR(34)&amp;",","")</f>
        <v>"cl_WHI",</v>
      </c>
      <c r="HC6" s="48" t="str">
        <f>SUBSTITUTE("["&amp;_xlfn.CONCAT(GT6:HB6)&amp;"]",",]","]")</f>
        <v>["cl_BLA","cl_BLU","cl_GRE","cl_YEL","cl_PUR","cl_WHI"]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{couname:"[SLV] Cuscatlán",year:"???",region:"rgn_North America",Colors:["cl_BLA","cl_BLU","cl_GRE","cl_YEL","cl_PUR","cl_WHI"],Items:["5+Colo","lets09","startC","with_v","allhor","3Bands","Horizo","Plants","Texted","Unequa","Center","Geogrh","Humans","NO_RED","001BLU","002WHI","003PUR","myrEQ","NoStar"],Flag:"https://upload.wikimedia.org/wikipedia/commons/c/cb/Bandera_del_Departamento_de_Cuscatl%C3%A1n.PNG",HDFlag:"https://upload.wikimedia.org/wikipedia/commons/c/cb/Bandera_del_Departamento_de_Cuscatl%C3%A1n.PNG",type:"Department", describe: "\nNot Available", isnew:"www", links: "https://www.crwflags.com/fotw/flags/sv-cu.html"},</v>
      </c>
      <c r="HG6" s="73" t="str">
        <f>"{couname:"&amp;CT6&amp;(IF(HK6&lt;&gt;"",",subtype:"&amp;CHAR(34)&amp;HK6&amp;CHAR(34),""))&amp;",year:"&amp;HJ6&amp;",region:"&amp;CU6&amp;",Colors:"&amp;HC6&amp;",Items:"&amp;GS6&amp;",Flag:"&amp;CV6&amp;",HDFlag:"&amp;CHAR(34)&amp;E6&amp;CHAR(34)&amp;",type:"&amp;GP6&amp;", describe: "&amp;HI6&amp;", links: "&amp;HL6&amp;"},"</f>
        <v>{couname:"[SLV] Cuscatlán",year:"???",region:"rgn_North America",Colors:["cl_BLA","cl_BLU","cl_GRE","cl_YEL","cl_PUR","cl_WHI"],Items:["5+Colo","lets09","startC","with_v","allhor","3Bands","Horizo","Plants","Texted","Unequa","Center","Geogrh","Humans","NO_RED","001BLU","002WHI","003PUR","myrEQ","NoStar"],Flag:"https://upload.wikimedia.org/wikipedia/commons/c/cb/Bandera_del_Departamento_de_Cuscatl%C3%A1n.PNG",HDFlag:"https://upload.wikimedia.org/wikipedia/commons/c/cb/Bandera_del_Departamento_de_Cuscatl%C3%A1n.PNG",type:"Department", describe: "\nNot Available", links: "https://www.crwflags.com/fotw/flags/sv-cu.html"},</v>
      </c>
      <c r="HH6" s="48" t="str">
        <f>IF(P6&lt;&gt;"",CHAR(34)&amp;"\n"&amp;P6&amp;CHAR(34),CHAR(34)&amp;CHAR(34))</f>
        <v>"\nNot Available"</v>
      </c>
      <c r="HI6" s="48" t="str">
        <f>IF(J6=0,CHAR(34)&amp;CHAR(34),HH6)</f>
        <v>"\nNot Available"</v>
      </c>
      <c r="HJ6" s="48" t="str">
        <f>CHAR(34)&amp;O6&amp;CHAR(34)</f>
        <v>"???"</v>
      </c>
      <c r="HL6" s="48" t="str">
        <f>CHAR(34)&amp;I6&amp;CHAR(34)</f>
        <v>"https://www.crwflags.com/fotw/flags/sv-cu.html"</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{"couname":"[SLV] Cuscatlán","year":"???","region":"rgn_North America","Colors":["cl_BLA","cl_BLU","cl_GRE","cl_YEL","cl_PUR","cl_WHI"],"Items":["5+Colo","lets09","startC","with_v","allhor","3Bands","Horizo","Plants","Texted","Unequa","Center","Geogrh","Humans","NO_RED","001BLU","002WHI","003PUR","myrEQ","NoStar"],"Flag":"https://upload.wikimedia.org/wikipedia/commons/c/cb/Bandera_del_Departamento_de_Cuscatl%C3%A1n.PNG","HDFlag":"https://upload.wikimedia.org/wikipedia/commons/c/cb/Bandera_del_Departamento_de_Cuscatl%C3%A1n.PNG","type":"Department", "describe": "\nNot Available", "isnew": "www", "links": "https://www.crwflags.com/fotw/flags/sv-cu.html"},</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{"couname":"[SLV] Cuscatlán","year":"???","region":"rgn_North America","Colors":["cl_BLA","cl_BLU","cl_GRE","cl_YEL","cl_PUR","cl_WHI"],"Items":["5+Colo","lets09","startC","with_v","allhor","3Bands","Horizo","Plants","Texted","Unequa","Center","Geogrh","Humans","NO_RED","001BLU","002WHI","003PUR","myrEQ","NoStar"],"Flag":"https://upload.wikimedia.org/wikipedia/commons/c/cb/Bandera_del_Departamento_de_Cuscatl%C3%A1n.PNG","HDFlag":"https://upload.wikimedia.org/wikipedia/commons/c/cb/Bandera_del_Departamento_de_Cuscatl%C3%A1n.PNG","type":"Department", "describe": "\nNot Available", "isnew": "www", "links": "https://www.crwflags.com/fotw/flags/sv-cu.html"},</v>
      </c>
      <c r="HO6" s="75">
        <v>45653</v>
      </c>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PUR</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COUNTIF(IC6:IK6,"&gt;0")-CG6</f>
        <v>-6</v>
      </c>
      <c r="IN6" s="78" t="str">
        <f>"http://mkweb.bcgsc.ca/color-summarizer/?url="&amp;D6&amp;"&amp;precision=low&amp;num_clusters="&amp;CG6&amp;"&amp;text=1"</f>
        <v>http://mkweb.bcgsc.ca/color-summarizer/?url=https://upload.wikimedia.org/wikipedia/commons/c/cb/Bandera_del_Departamento_de_Cuscatl%C3%A1n.PNG&amp;precision=low&amp;num_clusters=6&amp;text=1</v>
      </c>
      <c r="IO6" s="48" t="str">
        <f>IF(HP6&lt;&gt;"",CHAR(34)&amp;"black"&amp;CHAR(34),"")</f>
        <v>"black"</v>
      </c>
      <c r="IP6" s="48" t="str">
        <f>IF(HQ6&lt;&gt;"",CHAR(34)&amp;"blue"&amp;CHAR(34),"")</f>
        <v>"blue"</v>
      </c>
      <c r="IQ6" s="48" t="str">
        <f>IF(HR6&lt;&gt;"",CHAR(34)&amp;"green"&amp;CHAR(34),"")</f>
        <v>"green"</v>
      </c>
      <c r="IR6" s="48" t="str">
        <f>IF(HS6&lt;&gt;"",CHAR(34)&amp;"red"&amp;CHAR(34),"")</f>
        <v/>
      </c>
      <c r="IS6" s="48" t="str">
        <f>IF(HT6&lt;&gt;"",CHAR(34)&amp;"yellow"&amp;CHAR(34),"")</f>
        <v>"yellow"</v>
      </c>
      <c r="IT6" s="48" t="str">
        <f>IF(HU6&lt;&gt;"",CHAR(34)&amp;"orange"&amp;CHAR(34),"")</f>
        <v/>
      </c>
      <c r="IU6" s="48" t="str">
        <f>IF(HV6&lt;&gt;"",CHAR(34)&amp;"brown"&amp;CHAR(34),"")</f>
        <v/>
      </c>
      <c r="IV6" s="48" t="str">
        <f>IF(HW6&lt;&gt;"",CHAR(34)&amp;"purple"&amp;CHAR(34),"")</f>
        <v>"purple"</v>
      </c>
      <c r="IW6" s="48" t="str">
        <f>IF(HX6&lt;&gt;"",CHAR(34)&amp;"white"&amp;CHAR(34),"")</f>
        <v>"white"</v>
      </c>
      <c r="IX6" s="48" t="str">
        <f>"{"&amp;CHAR(34)&amp;"url"&amp;CHAR(34)&amp;":"&amp;CHAR(34)&amp;IN6&amp;CHAR(34)&amp;","&amp;CHAR(34)&amp;"name"&amp;CHAR(34)&amp;":"&amp;CHAR(34)&amp;A6&amp;CHAR(34)&amp;"},"</f>
        <v>{"url":"http://mkweb.bcgsc.ca/color-summarizer/?url=https://upload.wikimedia.org/wikipedia/commons/c/cb/Bandera_del_Departamento_de_Cuscatl%C3%A1n.PNG&amp;precision=low&amp;num_clusters=6&amp;text=1","name":"[SLV] Cuscatlán"},</v>
      </c>
      <c r="IY6" s="48">
        <v>1503</v>
      </c>
    </row>
    <row r="7" spans="1:259" s="48" customFormat="1" ht="38.4" customHeight="1" thickBot="1" x14ac:dyDescent="0.35">
      <c r="A7" s="79" t="s">
        <v>1527</v>
      </c>
      <c r="B7" s="40" t="e" vm="130">
        <v>#VALUE!</v>
      </c>
      <c r="C7" s="41">
        <v>2</v>
      </c>
      <c r="D7" s="42" t="s">
        <v>1528</v>
      </c>
      <c r="E7" s="43" t="s">
        <v>1529</v>
      </c>
      <c r="F7" s="44" t="s">
        <v>163</v>
      </c>
      <c r="G7" s="45">
        <f>COUNTIF($A$1:$A$8349,A7)</f>
        <v>1</v>
      </c>
      <c r="H7" s="46"/>
      <c r="I7" s="47" t="s">
        <v>1530</v>
      </c>
      <c r="J7" s="48" t="str">
        <f>""</f>
        <v/>
      </c>
      <c r="K7" s="49"/>
      <c r="L7" s="50"/>
      <c r="M7" s="50"/>
      <c r="N7" s="51" t="s">
        <v>231</v>
      </c>
      <c r="O7" s="52" t="s">
        <v>176</v>
      </c>
      <c r="P7" s="53" t="s">
        <v>204</v>
      </c>
      <c r="Q7" s="54">
        <v>2</v>
      </c>
      <c r="R7" s="55" t="s">
        <v>231</v>
      </c>
      <c r="S7" s="56">
        <v>2</v>
      </c>
      <c r="T7" s="57" t="s">
        <v>164</v>
      </c>
      <c r="U7" s="58" t="s">
        <v>165</v>
      </c>
      <c r="V7" s="58" t="s">
        <v>165</v>
      </c>
      <c r="W7" s="58" t="s">
        <v>165</v>
      </c>
      <c r="X7" s="58" t="s">
        <v>164</v>
      </c>
      <c r="Y7" s="58" t="s">
        <v>164</v>
      </c>
      <c r="Z7" s="58" t="s">
        <v>164</v>
      </c>
      <c r="AA7" s="58" t="s">
        <v>164</v>
      </c>
      <c r="AB7" s="58" t="s">
        <v>164</v>
      </c>
      <c r="AC7" s="58" t="s">
        <v>164</v>
      </c>
      <c r="AD7" s="58" t="s">
        <v>164</v>
      </c>
      <c r="AE7" s="58" t="s">
        <v>164</v>
      </c>
      <c r="AF7" s="59" t="s">
        <v>164</v>
      </c>
      <c r="AG7" s="59" t="s">
        <v>164</v>
      </c>
      <c r="AH7" s="59" t="s">
        <v>165</v>
      </c>
      <c r="AI7" s="59" t="s">
        <v>164</v>
      </c>
      <c r="AJ7" s="59" t="s">
        <v>164</v>
      </c>
      <c r="AK7" s="59" t="s">
        <v>165</v>
      </c>
      <c r="AL7" s="59" t="s">
        <v>164</v>
      </c>
      <c r="AM7" s="59" t="s">
        <v>164</v>
      </c>
      <c r="AN7" s="59" t="s">
        <v>164</v>
      </c>
      <c r="AO7" s="59" t="s">
        <v>164</v>
      </c>
      <c r="AP7" s="59" t="s">
        <v>164</v>
      </c>
      <c r="AQ7" s="59" t="s">
        <v>164</v>
      </c>
      <c r="AR7" s="59" t="s">
        <v>165</v>
      </c>
      <c r="AS7" s="59" t="s">
        <v>164</v>
      </c>
      <c r="AT7" s="60">
        <v>0</v>
      </c>
      <c r="AU7" s="59" t="s">
        <v>1172</v>
      </c>
      <c r="AV7" s="59" t="str">
        <f>IF(LEFT(A7,1)="[",LEFT(A7,5)&amp;AU7&amp;A7,"")</f>
        <v>[SLV]Department[SLV] La Libertad</v>
      </c>
      <c r="AW7" s="59" t="str">
        <f>C7&amp;H7&amp;A7</f>
        <v>2[SLV] La Libertad</v>
      </c>
      <c r="AX7" s="61"/>
      <c r="AY7" s="61"/>
      <c r="AZ7" s="62"/>
      <c r="BA7" s="62"/>
      <c r="BB7" s="62"/>
      <c r="BC7" s="63"/>
      <c r="BD7" s="64" t="s">
        <v>159</v>
      </c>
      <c r="BE7" s="47"/>
      <c r="BF7" s="64"/>
      <c r="BG7" s="64"/>
      <c r="BH7" s="64"/>
      <c r="BI7" s="64"/>
      <c r="BJ7" s="64"/>
      <c r="BK7" s="47"/>
      <c r="BL7" s="64" t="s">
        <v>152</v>
      </c>
      <c r="BM7" s="64" t="s">
        <v>159</v>
      </c>
      <c r="BN7" s="64"/>
      <c r="BO7" s="64"/>
      <c r="BP7" s="64"/>
      <c r="BQ7" s="64"/>
      <c r="BR7" s="64"/>
      <c r="BS7" s="64"/>
      <c r="BT7" s="64"/>
      <c r="BU7" s="65"/>
      <c r="BV7" s="66"/>
      <c r="BW7" s="66">
        <v>0</v>
      </c>
      <c r="BX7" s="47"/>
      <c r="CB7" s="6"/>
      <c r="CC7" s="6"/>
      <c r="CD7" s="67">
        <v>0</v>
      </c>
      <c r="CE7" s="67">
        <v>0</v>
      </c>
      <c r="CF7" s="67" t="e">
        <v>#REF!</v>
      </c>
      <c r="CG7" s="68" cm="1">
        <f t="array" ref="CG7">SUMPRODUCT(--(LEN(TRIM(BL7:BT7))&gt;0))</f>
        <v>2</v>
      </c>
      <c r="CH7" s="59" t="str">
        <f>IF(CG7=2,"y","n")</f>
        <v>y</v>
      </c>
      <c r="CI7" s="59" t="str">
        <f>IF(CG7=3,"y","n")</f>
        <v>n</v>
      </c>
      <c r="CJ7" s="59" t="str">
        <f>IF(CG7=4,"y","n")</f>
        <v>n</v>
      </c>
      <c r="CK7" s="59" t="str">
        <f>IF(CG7&gt;4,"y","n")</f>
        <v>n</v>
      </c>
      <c r="CL7" s="59" t="str">
        <f>IF(S7=0,"y","n")</f>
        <v>n</v>
      </c>
      <c r="CM7" s="59" t="str">
        <f>IF(S7=2,"y","n")</f>
        <v>y</v>
      </c>
      <c r="CN7" s="59" t="str">
        <f>IF(S7=3,"y","n")</f>
        <v>n</v>
      </c>
      <c r="CO7" s="59" t="str">
        <f>IF(S7&gt;=4,"y","n")</f>
        <v>n</v>
      </c>
      <c r="CP7" s="59" t="str">
        <f>IF(AT7=0,"y","n")</f>
        <v>y</v>
      </c>
      <c r="CQ7" s="59" t="str">
        <f>IF(AT7=1,"y","n")</f>
        <v>n</v>
      </c>
      <c r="CR7" s="59" t="str">
        <f>IF(AT7=2,"y","n")</f>
        <v>n</v>
      </c>
      <c r="CS7" s="59" t="str">
        <f>IF(AT7&gt;=3,"y","n")</f>
        <v>n</v>
      </c>
      <c r="CT7" s="69" t="str">
        <f>CHAR(34)&amp;A7&amp;CHAR(34)</f>
        <v>"[SLV] La Libertad"</v>
      </c>
      <c r="CU7" s="70" t="str">
        <f>CHAR(34)&amp;"rgn_"&amp;R7&amp;CHAR(34)</f>
        <v>"rgn_North America"</v>
      </c>
      <c r="CV7" s="48" t="str">
        <f>CHAR(34)&amp;D7&amp;CHAR(34)</f>
        <v>"https://upload.wikimedia.org/wikipedia/commons/thumb/a/ae/Flag_of_La_Libertad_Department_%28El_Salvador%29.svg/800px-Flag_of_La_Libertad_Department_%28El_Salvador%29.svg.png"</v>
      </c>
      <c r="CW7" s="48" t="str">
        <f>IF(CH7="y",CHAR(34)&amp;CH$1&amp;CHAR(34)&amp;",","")</f>
        <v>"2Color",</v>
      </c>
      <c r="CX7" s="48" t="str">
        <f>IF(CI7="y",CHAR(34)&amp;CI$1&amp;CHAR(34)&amp;",","")</f>
        <v/>
      </c>
      <c r="CY7" s="48" t="str">
        <f>IF(CJ7="y",CHAR(34)&amp;CJ$1&amp;CHAR(34)&amp;",","")</f>
        <v/>
      </c>
      <c r="CZ7" s="48" t="str">
        <f>IF(CK7="y",CHAR(34)&amp;CK$1&amp;CHAR(34)&amp;",","")</f>
        <v/>
      </c>
      <c r="DA7" s="48" t="str">
        <f>IF(Q7&gt;1,CHAR(34)&amp;"words2"&amp;CHAR(34)&amp;",","")</f>
        <v>"words2",</v>
      </c>
      <c r="DB7" s="48" t="str">
        <f>IF(Q7&gt;2,CHAR(34)&amp;"words3"&amp;CHAR(34)&amp;",","")</f>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"lets10",</v>
      </c>
      <c r="DE7" s="48" t="str">
        <f>CHAR(34)&amp;"start"&amp;IFERROR(LEFT(SUBSTITUTE(A7,"["&amp;MID(A7,FIND("[",A7)+1,FIND("]",A7)-FIND("[",A7)-1)&amp;"] ",""),1),LEFT(A7,1))&amp;CHAR(34)&amp;","</f>
        <v>"startL",</v>
      </c>
      <c r="DF7" s="48" t="str">
        <f>IFERROR(IF(SEARCH("tan",A7)&gt;0,CHAR(34)&amp;"withtn"&amp;CHAR(34)&amp;",",""),"")</f>
        <v/>
      </c>
      <c r="DG7" s="48" t="str">
        <f>IFERROR(IF(SEARCH("q",A7)&gt;0,CHAR(34)&amp;"with_q"&amp;CHAR(34)&amp;",",""),"")</f>
        <v/>
      </c>
      <c r="DH7" s="48" t="str">
        <f>IFERROR(IF(SEARCH("v",A7)&gt;0,CHAR(34)&amp;"with_v"&amp;CHAR(34)&amp;",",""),"")</f>
        <v>"with_v",</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"BLUWHI",</v>
      </c>
      <c r="DM7" s="48" t="str" cm="1">
        <f t="array" ref="DM7">IF(CG7=3,CHAR(34) &amp; _xlfn.TEXTJOIN("", TRUE, RIGHT(HP7:HX7, 2)) &amp; CHAR(34) &amp; ",", "")</f>
        <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
      </c>
      <c r="DU7" s="6" t="str">
        <f>IF(BY7="y",IF(AND(W7="n",V7="n"),CHAR(34)&amp;"alldia"&amp;CHAR(34)&amp;",",""),"")</f>
        <v/>
      </c>
      <c r="DW7" s="48" t="str">
        <f>IF(CL7="y",CHAR(34)&amp;CL$1&amp;CHAR(34)&amp;",","")</f>
        <v/>
      </c>
      <c r="DX7" s="48" t="str">
        <f>IF(CM7="y",CHAR(34)&amp;CM$1&amp;CHAR(34)&amp;",","")</f>
        <v>"2Bands",</v>
      </c>
      <c r="DY7" s="48" t="str">
        <f>IF(CN7="y",CHAR(34)&amp;CN$1&amp;CHAR(34)&amp;",","")</f>
        <v/>
      </c>
      <c r="DZ7" s="48" t="str">
        <f>IF(CO7="y",CHAR(34)&amp;CO$1&amp;CHAR(34)&amp;",","")</f>
        <v/>
      </c>
      <c r="EA7" s="48" t="str">
        <f>IF(T7="y",CHAR(34)&amp;T$1&amp;CHAR(34)&amp;",","")</f>
        <v/>
      </c>
      <c r="EB7" s="48" t="str">
        <f>IF(U7="y",CHAR(34)&amp;U$1&amp;CHAR(34)&amp;",","")</f>
        <v>"Crosse",</v>
      </c>
      <c r="EC7" s="48" t="str">
        <f>IF(V7="y",CHAR(34)&amp;V$1&amp;CHAR(34)&amp;",","")</f>
        <v>"Horizo",</v>
      </c>
      <c r="ED7" s="48" t="str">
        <f>IF(W7="y",CHAR(34)&amp;W$1&amp;CHAR(34)&amp;",","")</f>
        <v>"Vertic",</v>
      </c>
      <c r="EE7" s="48" t="str">
        <f>IF(X7="y",CHAR(34)&amp;X$1&amp;CHAR(34)&amp;",","")</f>
        <v/>
      </c>
      <c r="EF7" s="48" t="str">
        <f>IF(AND(Y7&lt;&gt;"n",Y7&lt;&gt;""),CHAR(34)&amp;Y$1&amp;CHAR(34)&amp;",","")</f>
        <v/>
      </c>
      <c r="EG7" s="48" t="str">
        <f>IF(Z7="y",CHAR(34)&amp;Z$1&amp;CHAR(34)&amp;",","")</f>
        <v/>
      </c>
      <c r="EH7" s="48" t="str">
        <f>IF(AA7="y",CHAR(34)&amp;AA$1&amp;CHAR(34)&amp;",","")</f>
        <v/>
      </c>
      <c r="EI7" s="48" t="str">
        <f>IF(AB7="y",CHAR(34)&amp;AB$1&amp;CHAR(34)&amp;",","")</f>
        <v/>
      </c>
      <c r="EJ7" s="48" t="str">
        <f>IF(AC7="y",CHAR(34)&amp;AC$1&amp;CHAR(34)&amp;",","")</f>
        <v/>
      </c>
      <c r="EK7" s="48" t="str">
        <f>IF(AD7="y",CHAR(34)&amp;AD$1&amp;CHAR(34)&amp;",","")</f>
        <v/>
      </c>
      <c r="EL7" s="48" t="str">
        <f>IF(AE7="y",CHAR(34)&amp;AE$1&amp;CHAR(34)&amp;",","")</f>
        <v/>
      </c>
      <c r="EM7" s="48" t="str">
        <f>IF(AF7="y",CHAR(34)&amp;AF$1&amp;CHAR(34)&amp;",","")</f>
        <v/>
      </c>
      <c r="EN7" s="48" t="str">
        <f>IF(AG7="y",CHAR(34)&amp;AG$1&amp;CHAR(34)&amp;",","")</f>
        <v/>
      </c>
      <c r="EO7" s="48" t="str">
        <f>IF(AH7="y",CHAR(34)&amp;AH$1&amp;CHAR(34)&amp;",","")</f>
        <v>"Center",</v>
      </c>
      <c r="EP7" s="48" t="str">
        <f>IF(AI7="y",CHAR(34)&amp;AI$1&amp;CHAR(34)&amp;",","")</f>
        <v/>
      </c>
      <c r="EQ7" s="48" t="str">
        <f>IF(AJ7="y",CHAR(34)&amp;AJ$1&amp;CHAR(34)&amp;",","")</f>
        <v/>
      </c>
      <c r="ER7" s="48" t="str">
        <f>IF(AK7="y",CHAR(34)&amp;AK$1&amp;CHAR(34)&amp;",","")</f>
        <v>"OnlyBa",</v>
      </c>
      <c r="ES7" s="48" t="str">
        <f>IF(AL7="y",CHAR(34)&amp;AL$1&amp;CHAR(34)&amp;",","")</f>
        <v/>
      </c>
      <c r="ET7" s="48" t="str">
        <f>IF(AM7="y",CHAR(34)&amp;AM$1&amp;CHAR(34)&amp;",","")</f>
        <v/>
      </c>
      <c r="EU7" s="48" t="str">
        <f>IF(AN7="y",CHAR(34)&amp;AN$1&amp;CHAR(34)&amp;",","")</f>
        <v/>
      </c>
      <c r="EV7" s="48" t="str">
        <f>IF(AO7="y",CHAR(34)&amp;AO$1&amp;CHAR(34)&amp;",","")</f>
        <v/>
      </c>
      <c r="EW7" s="48" t="str">
        <f>IF(AP7="y",CHAR(34)&amp;AP$1&amp;CHAR(34)&amp;",","")</f>
        <v/>
      </c>
      <c r="EX7" s="48" t="str">
        <f>IF(AQ7="y",CHAR(34)&amp;AQ$1&amp;CHAR(34)&amp;",","")</f>
        <v/>
      </c>
      <c r="EY7" s="48" t="str">
        <f>IF(AR7="y",CHAR(34)&amp;AR$1&amp;CHAR(34)&amp;",","")</f>
        <v>"Rotate",</v>
      </c>
      <c r="EZ7" s="48" t="str">
        <f>IF(AS7="y",CHAR(34)&amp;AS$1&amp;CHAR(34)&amp;",","")</f>
        <v/>
      </c>
      <c r="FA7" s="48" t="str">
        <f>IF(AT7&gt;0,CHAR(34)&amp;"sta"&amp;AZ7&amp;CHAR(34)&amp;",","")</f>
        <v/>
      </c>
      <c r="FB7" s="48" t="str">
        <f>IF(AND(AT7&gt;0,BA7&lt;&gt;""),CHAR(34)&amp;"sta"&amp;BA7&amp;CHAR(34)&amp;",","")</f>
        <v/>
      </c>
      <c r="FD7" s="48" t="str">
        <f>IF(BV7="n",CHAR(34)&amp;"tcWHYE"&amp;CHAR(34)&amp;",",IF(BV7="y",CHAR(34)&amp;FD$1&amp;CHAR(34)&amp;",",""))</f>
        <v/>
      </c>
      <c r="FE7" s="48" t="str">
        <f>IF(COUNTIF(BL7:BT7,"BLU")=0,CHAR(34)&amp;"NO_BLU"&amp;CHAR(34)&amp;",", "")</f>
        <v/>
      </c>
      <c r="FF7" s="48" t="str">
        <f>IF(COUNTIF(BL7:BT7,"WHI")=0,CHAR(34)&amp;"NO_WHI"&amp;CHAR(34)&amp;",", "")</f>
        <v/>
      </c>
      <c r="FG7" s="48" t="str">
        <f>IF(COUNTIF(BL7:BT7,"RED")=0,CHAR(34)&amp;"NO_RED"&amp;CHAR(34)&amp;",", "")</f>
        <v>"NO_RED",</v>
      </c>
      <c r="FH7" s="48" t="str">
        <f>IF(COUNTIF(BL7:BS7,"GRE")=0,CHAR(34)&amp;"NO_GRE"&amp;CHAR(34)&amp;",", "")</f>
        <v>"NO_GRE",</v>
      </c>
      <c r="FI7" s="48" t="str">
        <f>IF(COUNTIF(BL7:BT7,"YEL")=0,CHAR(34)&amp;"NO_YEL"&amp;CHAR(34)&amp;",", "")</f>
        <v>"NO_YEL",</v>
      </c>
      <c r="FJ7" s="48" t="str">
        <f>IF(COUNTIF(BL7:BT7,"BLA")=0,CHAR(34)&amp;"NO_BLA"&amp;CHAR(34)&amp;",", "")</f>
        <v>"NO_BLA",</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
      </c>
      <c r="FP7" s="48" t="str">
        <f>IF(AND(FF7&lt;&gt;"",FF7&lt;&gt;""),CHAR(34)&amp;"WHRENO"&amp;CHAR(34)&amp;",","")</f>
        <v/>
      </c>
      <c r="FQ7" s="48" t="str">
        <f>IF(LEN(BF7)=3,CHAR(34)&amp;"001"&amp;BF7&amp;CHAR(34)&amp;",","")</f>
        <v/>
      </c>
      <c r="FR7" s="48" t="str">
        <f>IF(LEN(BG7)=3,CHAR(34)&amp;"002"&amp;BG7&amp;CHAR(34)&amp;",","")</f>
        <v/>
      </c>
      <c r="FS7" s="48" t="str">
        <f>IF(LEN(BH7)=3,CHAR(34)&amp;"003"&amp;BH7&amp;CHAR(34)&amp;",","")</f>
        <v/>
      </c>
      <c r="FT7" s="48" t="str">
        <f>CHAR(34)&amp;"myr"&amp;BD7&amp;CHAR(34)&amp;","</f>
        <v>"myrWHI",</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IF(CQ7="y",CHAR(34)&amp;CQ$1&amp;CHAR(34)&amp;",","")</f>
        <v/>
      </c>
      <c r="GM7" s="48" t="str">
        <f>IF(CR7="y",CHAR(34)&amp;CR$1&amp;CHAR(34)&amp;",","")</f>
        <v/>
      </c>
      <c r="GN7" s="48" t="str">
        <f>IF(CS7="y",CHAR(34)&amp;CS$1&amp;CHAR(34)&amp;",","")</f>
        <v/>
      </c>
      <c r="GP7" s="48" t="str">
        <f>CHAR(34)&amp;AU7&amp;CHAR(34)</f>
        <v>"Department"</v>
      </c>
      <c r="GS7" s="48" t="str">
        <f>SUBSTITUTE("["&amp;_xlfn.CONCAT(CW7:GN7)&amp;"]",",]","]")</f>
        <v>["2Color","words2","lets10","startL","with_v","BLUWHI","2Bands","Crosse","Horizo","Vertic","Center","OnlyBa","Rotate","NO_RED","NO_GRE","NO_YEL","NO_BLA","myrWHI","NoStar"]</v>
      </c>
      <c r="GT7" s="48" t="str">
        <f>IF(BL7&lt;&gt;"",CHAR(34)&amp;"cl_"&amp;BL7&amp;CHAR(34)&amp;",","")</f>
        <v>"cl_BLU",</v>
      </c>
      <c r="GU7" s="48" t="str">
        <f>IF(BM7&lt;&gt;"",CHAR(34)&amp;"cl_"&amp;BM7&amp;CHAR(34)&amp;",","")</f>
        <v>"cl_WHI",</v>
      </c>
      <c r="GV7" s="48" t="str">
        <f>IF(BN7&lt;&gt;"",CHAR(34)&amp;"cl_"&amp;BN7&amp;CHAR(34)&amp;",","")</f>
        <v/>
      </c>
      <c r="GW7" s="48" t="str">
        <f>IF(BO7&lt;&gt;"",CHAR(34)&amp;"cl_"&amp;BO7&amp;CHAR(34)&amp;",","")</f>
        <v/>
      </c>
      <c r="GX7" s="48" t="str">
        <f>IF(BP7&lt;&gt;"",CHAR(34)&amp;"cl_"&amp;BP7&amp;CHAR(34)&amp;",","")</f>
        <v/>
      </c>
      <c r="GY7" s="48" t="str">
        <f>IF(BQ7&lt;&gt;"",CHAR(34)&amp;"cl_"&amp;BQ7&amp;CHAR(34)&amp;",","")</f>
        <v/>
      </c>
      <c r="GZ7" s="48" t="str">
        <f>IF(BR7&lt;&gt;"",CHAR(34)&amp;"cl_"&amp;BR7&amp;CHAR(34)&amp;",","")</f>
        <v/>
      </c>
      <c r="HA7" s="48" t="str">
        <f>IF(BS7&lt;&gt;"",CHAR(34)&amp;"cl_"&amp;BS7&amp;CHAR(34)&amp;",","")</f>
        <v/>
      </c>
      <c r="HB7" s="48" t="str">
        <f>IF(BT7&lt;&gt;"",CHAR(34)&amp;"cl_"&amp;BT7&amp;CHAR(34)&amp;",","")</f>
        <v/>
      </c>
      <c r="HC7" s="48" t="str">
        <f>SUBSTITUTE("["&amp;_xlfn.CONCAT(GT7:HB7)&amp;"]",",]","]")</f>
        <v>["cl_BLU","cl_WHI"]</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{couname:"[SLV] La Libertad",year:"???",region:"rgn_North America",Colors:["cl_BLU","cl_WHI"],Items:["2Color","words2","lets10","startL","with_v","BLUWHI","2Bands","Crosse","Horizo","Vertic","Center","OnlyBa","Rotate","NO_RED","NO_GRE","NO_YEL","NO_BLA","myrWHI","NoStar"],Flag:"https://upload.wikimedia.org/wikipedia/commons/thumb/a/ae/Flag_of_La_Libertad_Department_%28El_Salvador%29.svg/800px-Flag_of_La_Libertad_Department_%28El_Salvador%29.svg.png",HDFlag:"https://upload.wikimedia.org/wikipedia/commons/thumb/a/ae/Flag_of_La_Libertad_Department_%28El_Salvador%29.svg/2560px-Flag_of_La_Libertad_Department_%28El_Salvador%29.svg.png",type:"Department", describe: "\nN/A", isnew:".", links: "https://en.wikipedia.org/wiki/La_Libertad_Department_(El_Salvador)"},</v>
      </c>
      <c r="HG7" s="73" t="str">
        <f>"{couname:"&amp;CT7&amp;(IF(HK7&lt;&gt;"",",subtype:"&amp;CHAR(34)&amp;HK7&amp;CHAR(34),""))&amp;",year:"&amp;HJ7&amp;",region:"&amp;CU7&amp;",Colors:"&amp;HC7&amp;",Items:"&amp;GS7&amp;",Flag:"&amp;CV7&amp;",HDFlag:"&amp;CHAR(34)&amp;E7&amp;CHAR(34)&amp;",type:"&amp;GP7&amp;", describe: "&amp;HI7&amp;", links: "&amp;HL7&amp;"},"</f>
        <v>{couname:"[SLV] La Libertad",year:"???",region:"rgn_North America",Colors:["cl_BLU","cl_WHI"],Items:["2Color","words2","lets10","startL","with_v","BLUWHI","2Bands","Crosse","Horizo","Vertic","Center","OnlyBa","Rotate","NO_RED","NO_GRE","NO_YEL","NO_BLA","myrWHI","NoStar"],Flag:"https://upload.wikimedia.org/wikipedia/commons/thumb/a/ae/Flag_of_La_Libertad_Department_%28El_Salvador%29.svg/800px-Flag_of_La_Libertad_Department_%28El_Salvador%29.svg.png",HDFlag:"https://upload.wikimedia.org/wikipedia/commons/thumb/a/ae/Flag_of_La_Libertad_Department_%28El_Salvador%29.svg/2560px-Flag_of_La_Libertad_Department_%28El_Salvador%29.svg.png",type:"Department", describe: "\nN/A", links: "https://en.wikipedia.org/wiki/La_Libertad_Department_(El_Salvador)"},</v>
      </c>
      <c r="HH7" s="48" t="str">
        <f>IF(P7&lt;&gt;"",CHAR(34)&amp;"\n"&amp;P7&amp;CHAR(34),CHAR(34)&amp;CHAR(34))</f>
        <v>"\nN/A"</v>
      </c>
      <c r="HI7" s="48" t="str">
        <f>IF(J7=0,CHAR(34)&amp;CHAR(34),HH7)</f>
        <v>"\nN/A"</v>
      </c>
      <c r="HJ7" s="48" t="str">
        <f>CHAR(34)&amp;O7&amp;CHAR(34)</f>
        <v>"???"</v>
      </c>
      <c r="HL7" s="48" t="str">
        <f>CHAR(34)&amp;I7&amp;CHAR(34)</f>
        <v>"https://en.wikipedia.org/wiki/La_Libertad_Department_(El_Salvador)"</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{"couname":"[SLV] La Libertad","year":"???","region":"rgn_North America","Colors":["cl_BLU","cl_WHI"],"Items":["2Color","words2","lets10","startL","with_v","BLUWHI","2Bands","Crosse","Horizo","Vertic","Center","OnlyBa","Rotate","NO_RED","NO_GRE","NO_YEL","NO_BLA","myrWHI","NoStar"],"Flag":"https://upload.wikimedia.org/wikipedia/commons/thumb/a/ae/Flag_of_La_Libertad_Department_%28El_Salvador%29.svg/800px-Flag_of_La_Libertad_Department_%28El_Salvador%29.svg.png","HDFlag":"https://upload.wikimedia.org/wikipedia/commons/thumb/a/ae/Flag_of_La_Libertad_Department_%28El_Salvador%29.svg/2560px-Flag_of_La_Libertad_Department_%28El_Salvador%29.svg.png","type":"Department", "describe": "\nN/A", "isnew": ".", "links": "https://en.wikipedia.org/wiki/La_Libertad_Department_(El_Salvador)"},</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{"couname":"[SLV] La Libertad","year":"???","region":"rgn_North America","Colors":["cl_BLU","cl_WHI"],"Items":["2Color","words2","lets10","startL","with_v","BLUWHI","2Bands","Crosse","Horizo","Vertic","Center","OnlyBa","Rotate","NO_RED","NO_GRE","NO_YEL","NO_BLA","myrWHI","NoStar"],"Flag":"https://upload.wikimedia.org/wikipedia/commons/thumb/a/ae/Flag_of_La_Libertad_Department_%28El_Salvador%29.svg/800px-Flag_of_La_Libertad_Department_%28El_Salvador%29.svg.png","HDFlag":"https://upload.wikimedia.org/wikipedia/commons/thumb/a/ae/Flag_of_La_Libertad_Department_%28El_Salvador%29.svg/2560px-Flag_of_La_Libertad_Department_%28El_Salvador%29.svg.png","type":"Department", "describe": "\nN/A", "isnew": ".", "links": "https://en.wikipedia.org/wiki/La_Libertad_Department_(El_Salvador)"},</v>
      </c>
      <c r="HO7" s="75">
        <v>45644</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M7" s="45">
        <f>COUNTIF(IC7:IK7,"&gt;0")-CG7</f>
        <v>-2</v>
      </c>
      <c r="IN7" s="78" t="str">
        <f>"http://mkweb.bcgsc.ca/color-summarizer/?url="&amp;D7&amp;"&amp;precision=low&amp;num_clusters="&amp;CG7&amp;"&amp;text=1"</f>
        <v>http://mkweb.bcgsc.ca/color-summarizer/?url=https://upload.wikimedia.org/wikipedia/commons/thumb/a/ae/Flag_of_La_Libertad_Department_%28El_Salvador%29.svg/800px-Flag_of_La_Libertad_Department_%28El_Salvador%29.svg.png&amp;precision=low&amp;num_clusters=2&amp;text=1</v>
      </c>
      <c r="IO7" s="48" t="str">
        <f>IF(HP7&lt;&gt;"",CHAR(34)&amp;"black"&amp;CHAR(34),"")</f>
        <v/>
      </c>
      <c r="IP7" s="48" t="str">
        <f>IF(HQ7&lt;&gt;"",CHAR(34)&amp;"blue"&amp;CHAR(34),"")</f>
        <v>"blue"</v>
      </c>
      <c r="IQ7" s="48" t="str">
        <f>IF(HR7&lt;&gt;"",CHAR(34)&amp;"green"&amp;CHAR(34),"")</f>
        <v/>
      </c>
      <c r="IR7" s="48" t="str">
        <f>IF(HS7&lt;&gt;"",CHAR(34)&amp;"red"&amp;CHAR(34),"")</f>
        <v/>
      </c>
      <c r="IS7" s="48" t="str">
        <f>IF(HT7&lt;&gt;"",CHAR(34)&amp;"yellow"&amp;CHAR(34),"")</f>
        <v/>
      </c>
      <c r="IT7" s="48" t="str">
        <f>IF(HU7&lt;&gt;"",CHAR(34)&amp;"orange"&amp;CHAR(34),"")</f>
        <v/>
      </c>
      <c r="IU7" s="48" t="str">
        <f>IF(HV7&lt;&gt;"",CHAR(34)&amp;"brown"&amp;CHAR(34),"")</f>
        <v/>
      </c>
      <c r="IV7" s="48" t="str">
        <f>IF(HW7&lt;&gt;"",CHAR(34)&amp;"purple"&amp;CHAR(34),"")</f>
        <v/>
      </c>
      <c r="IW7" s="48" t="str">
        <f>IF(HX7&lt;&gt;"",CHAR(34)&amp;"white"&amp;CHAR(34),"")</f>
        <v>"white"</v>
      </c>
      <c r="IX7" s="48" t="str">
        <f>"{"&amp;CHAR(34)&amp;"url"&amp;CHAR(34)&amp;":"&amp;CHAR(34)&amp;IN7&amp;CHAR(34)&amp;","&amp;CHAR(34)&amp;"name"&amp;CHAR(34)&amp;":"&amp;CHAR(34)&amp;A7&amp;CHAR(34)&amp;"},"</f>
        <v>{"url":"http://mkweb.bcgsc.ca/color-summarizer/?url=https://upload.wikimedia.org/wikipedia/commons/thumb/a/ae/Flag_of_La_Libertad_Department_%28El_Salvador%29.svg/800px-Flag_of_La_Libertad_Department_%28El_Salvador%29.svg.png&amp;precision=low&amp;num_clusters=2&amp;text=1","name":"[SLV] La Libertad"},</v>
      </c>
      <c r="IY7" s="48">
        <v>1503</v>
      </c>
    </row>
    <row r="9" spans="1:259" ht="38.4" customHeight="1" x14ac:dyDescent="0.3">
      <c r="E9" s="83"/>
      <c r="F9" s="83"/>
      <c r="G9" s="83"/>
      <c r="H9" s="83"/>
      <c r="I9" s="83"/>
    </row>
    <row r="10" spans="1:259" ht="38.4" customHeight="1" x14ac:dyDescent="0.3">
      <c r="E10" s="83"/>
      <c r="F10" s="83"/>
      <c r="G10" s="83"/>
      <c r="H10" s="83"/>
      <c r="I10" s="83"/>
    </row>
    <row r="11" spans="1:259" ht="38.4" customHeight="1" x14ac:dyDescent="0.3">
      <c r="E11" s="83"/>
      <c r="F11" s="83"/>
      <c r="G11" s="83"/>
      <c r="H11" s="83"/>
      <c r="I11" s="83"/>
    </row>
  </sheetData>
  <autoFilter ref="A1:IY1" xr:uid="{A1051193-A95B-4CFB-A73C-F0184620C81F}">
    <sortState xmlns:xlrd2="http://schemas.microsoft.com/office/spreadsheetml/2017/richdata2" ref="A2:IY1">
      <sortCondition ref="AW1"/>
    </sortState>
  </autoFilter>
  <conditionalFormatting sqref="H1 CW1:GS1 IA1:IB1">
    <cfRule type="cellIs" dxfId="930" priority="118" operator="greaterThan">
      <formula>0</formula>
    </cfRule>
  </conditionalFormatting>
  <conditionalFormatting sqref="H1 H8 H12:H1048576">
    <cfRule type="cellIs" dxfId="929" priority="84" stopIfTrue="1" operator="notEqual">
      <formula>""</formula>
    </cfRule>
  </conditionalFormatting>
  <conditionalFormatting sqref="T1:BK1">
    <cfRule type="cellIs" dxfId="928" priority="121" operator="greaterThan">
      <formula>0</formula>
    </cfRule>
  </conditionalFormatting>
  <conditionalFormatting sqref="BV1:BW1 BV8:BW1048576">
    <cfRule type="cellIs" dxfId="927" priority="120" operator="equal">
      <formula>"nc"</formula>
    </cfRule>
  </conditionalFormatting>
  <conditionalFormatting sqref="HF1:HG1">
    <cfRule type="cellIs" dxfId="926" priority="122" operator="greaterThan">
      <formula>0</formula>
    </cfRule>
  </conditionalFormatting>
  <conditionalFormatting sqref="HK1">
    <cfRule type="cellIs" dxfId="925" priority="119" operator="greaterThan">
      <formula>0</formula>
    </cfRule>
  </conditionalFormatting>
  <conditionalFormatting sqref="HP1:HX1">
    <cfRule type="cellIs" dxfId="924" priority="96" operator="equal">
      <formula>"PIN"</formula>
    </cfRule>
    <cfRule type="cellIs" dxfId="923" priority="97" operator="equal">
      <formula>"ORA"</formula>
    </cfRule>
    <cfRule type="cellIs" dxfId="922" priority="98" operator="equal">
      <formula>"GRA"</formula>
    </cfRule>
    <cfRule type="cellIs" dxfId="921" priority="99" operator="equal">
      <formula>"PUR"</formula>
    </cfRule>
    <cfRule type="cellIs" dxfId="920" priority="100" operator="equal">
      <formula>"BRO"</formula>
    </cfRule>
    <cfRule type="cellIs" dxfId="919" priority="101" operator="equal">
      <formula>"YEL"</formula>
    </cfRule>
    <cfRule type="cellIs" dxfId="918" priority="102" operator="equal">
      <formula>"BLU"</formula>
    </cfRule>
    <cfRule type="cellIs" dxfId="917" priority="103" operator="equal">
      <formula>"WHI"</formula>
    </cfRule>
    <cfRule type="cellIs" dxfId="916" priority="104" operator="equal">
      <formula>"GRE"</formula>
    </cfRule>
    <cfRule type="cellIs" dxfId="915" priority="105" operator="equal">
      <formula>"RED"</formula>
    </cfRule>
    <cfRule type="cellIs" dxfId="914" priority="106" operator="equal">
      <formula>"BLA"</formula>
    </cfRule>
  </conditionalFormatting>
  <conditionalFormatting sqref="IC1:IK1">
    <cfRule type="cellIs" dxfId="913" priority="107" operator="equal">
      <formula>"PIN"</formula>
    </cfRule>
    <cfRule type="cellIs" dxfId="912" priority="108" operator="equal">
      <formula>"ORA"</formula>
    </cfRule>
    <cfRule type="cellIs" dxfId="911" priority="109" operator="equal">
      <formula>"GRA"</formula>
    </cfRule>
    <cfRule type="cellIs" dxfId="910" priority="110" operator="equal">
      <formula>"PUR"</formula>
    </cfRule>
    <cfRule type="cellIs" dxfId="909" priority="111" operator="equal">
      <formula>"BRO"</formula>
    </cfRule>
    <cfRule type="cellIs" dxfId="908" priority="112" operator="equal">
      <formula>"YEL"</formula>
    </cfRule>
    <cfRule type="cellIs" dxfId="907" priority="113" operator="equal">
      <formula>"BLU"</formula>
    </cfRule>
    <cfRule type="cellIs" dxfId="906" priority="114" operator="equal">
      <formula>"WHI"</formula>
    </cfRule>
    <cfRule type="cellIs" dxfId="905" priority="115" operator="equal">
      <formula>"GRE"</formula>
    </cfRule>
    <cfRule type="cellIs" dxfId="904" priority="116" operator="equal">
      <formula>"RED"</formula>
    </cfRule>
    <cfRule type="cellIs" dxfId="903" priority="117" operator="equal">
      <formula>"BLA"</formula>
    </cfRule>
  </conditionalFormatting>
  <conditionalFormatting sqref="IO1:IW1">
    <cfRule type="cellIs" dxfId="902" priority="85" operator="equal">
      <formula>"PIN"</formula>
    </cfRule>
    <cfRule type="cellIs" dxfId="901" priority="86" operator="equal">
      <formula>"ORA"</formula>
    </cfRule>
    <cfRule type="cellIs" dxfId="900" priority="87" operator="equal">
      <formula>"GRA"</formula>
    </cfRule>
    <cfRule type="cellIs" dxfId="899" priority="88" operator="equal">
      <formula>"PUR"</formula>
    </cfRule>
    <cfRule type="cellIs" dxfId="898" priority="89" operator="equal">
      <formula>"BRO"</formula>
    </cfRule>
    <cfRule type="cellIs" dxfId="897" priority="90" operator="equal">
      <formula>"YEL"</formula>
    </cfRule>
    <cfRule type="cellIs" dxfId="896" priority="91" operator="equal">
      <formula>"BLU"</formula>
    </cfRule>
    <cfRule type="cellIs" dxfId="895" priority="92" operator="equal">
      <formula>"WHI"</formula>
    </cfRule>
    <cfRule type="cellIs" dxfId="894" priority="93" operator="equal">
      <formula>"GRE"</formula>
    </cfRule>
    <cfRule type="cellIs" dxfId="893" priority="94" operator="equal">
      <formula>"RED"</formula>
    </cfRule>
    <cfRule type="cellIs" dxfId="892" priority="95" operator="equal">
      <formula>"BLA"</formula>
    </cfRule>
  </conditionalFormatting>
  <conditionalFormatting sqref="H3:H7">
    <cfRule type="cellIs" dxfId="891" priority="78" stopIfTrue="1" operator="notEqual">
      <formula>""</formula>
    </cfRule>
  </conditionalFormatting>
  <conditionalFormatting sqref="BV3:BV7">
    <cfRule type="cellIs" dxfId="890" priority="79" operator="equal">
      <formula>"nc"</formula>
    </cfRule>
  </conditionalFormatting>
  <conditionalFormatting sqref="R3:R7 CU3:CU7">
    <cfRule type="cellIs" dxfId="889" priority="77" operator="greaterThan">
      <formula>0</formula>
    </cfRule>
  </conditionalFormatting>
  <conditionalFormatting sqref="T3:AS7 CH3:CS7">
    <cfRule type="cellIs" dxfId="888" priority="73" stopIfTrue="1" operator="equal">
      <formula>"n"</formula>
    </cfRule>
    <cfRule type="cellIs" dxfId="887" priority="74" stopIfTrue="1" operator="equal">
      <formula>"y"</formula>
    </cfRule>
    <cfRule type="cellIs" dxfId="886" priority="75" operator="greaterThan">
      <formula>0</formula>
    </cfRule>
  </conditionalFormatting>
  <conditionalFormatting sqref="AZ3:BB7">
    <cfRule type="expression" dxfId="885" priority="60">
      <formula>$AT3=0</formula>
    </cfRule>
  </conditionalFormatting>
  <conditionalFormatting sqref="BX3:CA7 CD3:CF7 AZ3:BU7">
    <cfRule type="cellIs" dxfId="884" priority="61" operator="equal">
      <formula>"PIN"</formula>
    </cfRule>
    <cfRule type="cellIs" dxfId="883" priority="62" operator="equal">
      <formula>"ORA"</formula>
    </cfRule>
    <cfRule type="cellIs" dxfId="882" priority="63" operator="equal">
      <formula>"GRA"</formula>
    </cfRule>
    <cfRule type="cellIs" dxfId="881" priority="64" operator="equal">
      <formula>"PUR"</formula>
    </cfRule>
    <cfRule type="cellIs" dxfId="880" priority="65" operator="equal">
      <formula>"BRO"</formula>
    </cfRule>
    <cfRule type="cellIs" dxfId="879" priority="66" operator="equal">
      <formula>"YEL"</formula>
    </cfRule>
    <cfRule type="cellIs" dxfId="878" priority="67" operator="equal">
      <formula>"BLU"</formula>
    </cfRule>
    <cfRule type="cellIs" dxfId="877" priority="68" operator="equal">
      <formula>"WHI"</formula>
    </cfRule>
    <cfRule type="cellIs" dxfId="876" priority="69" operator="equal">
      <formula>"GRE"</formula>
    </cfRule>
    <cfRule type="cellIs" dxfId="875" priority="70" operator="equal">
      <formula>"RED"</formula>
    </cfRule>
    <cfRule type="cellIs" dxfId="874" priority="71" operator="equal">
      <formula>"BLA"</formula>
    </cfRule>
  </conditionalFormatting>
  <conditionalFormatting sqref="BX3:CA7 CD3:CF7">
    <cfRule type="cellIs" dxfId="873" priority="76" operator="equal">
      <formula>"y"</formula>
    </cfRule>
  </conditionalFormatting>
  <conditionalFormatting sqref="BZ3:CA7 CD3:CF7">
    <cfRule type="cellIs" dxfId="872" priority="72" operator="greaterThan">
      <formula>0</formula>
    </cfRule>
  </conditionalFormatting>
  <conditionalFormatting sqref="IC3:IC7">
    <cfRule type="cellIs" dxfId="871" priority="53" stopIfTrue="1" operator="greaterThan">
      <formula>0</formula>
    </cfRule>
  </conditionalFormatting>
  <conditionalFormatting sqref="ID3:ID7">
    <cfRule type="cellIs" dxfId="870" priority="51" stopIfTrue="1" operator="greaterThan">
      <formula>0</formula>
    </cfRule>
  </conditionalFormatting>
  <conditionalFormatting sqref="II3:II7 IE3:IF7">
    <cfRule type="cellIs" dxfId="869" priority="58" operator="greaterThan">
      <formula>0</formula>
    </cfRule>
  </conditionalFormatting>
  <conditionalFormatting sqref="II3:II7 IF3:IF7">
    <cfRule type="cellIs" dxfId="868" priority="52" stopIfTrue="1" operator="greaterThan">
      <formula>0</formula>
    </cfRule>
  </conditionalFormatting>
  <conditionalFormatting sqref="IG3:IG7">
    <cfRule type="cellIs" dxfId="867" priority="57" operator="greaterThan">
      <formula>0</formula>
    </cfRule>
  </conditionalFormatting>
  <conditionalFormatting sqref="IH3:II7">
    <cfRule type="cellIs" dxfId="866" priority="56" operator="greaterThan">
      <formula>0</formula>
    </cfRule>
  </conditionalFormatting>
  <conditionalFormatting sqref="IJ3:IJ7">
    <cfRule type="cellIs" dxfId="865" priority="55" operator="greaterThan">
      <formula>0</formula>
    </cfRule>
  </conditionalFormatting>
  <conditionalFormatting sqref="IK3:IK7">
    <cfRule type="cellIs" dxfId="864" priority="54" operator="greaterThan">
      <formula>0</formula>
    </cfRule>
  </conditionalFormatting>
  <conditionalFormatting sqref="IF3:IF7">
    <cfRule type="cellIs" dxfId="863" priority="50" stopIfTrue="1" operator="greaterThan">
      <formula>0</formula>
    </cfRule>
  </conditionalFormatting>
  <conditionalFormatting sqref="IC3:IK7">
    <cfRule type="expression" dxfId="862" priority="59">
      <formula>$IL3&gt;0</formula>
    </cfRule>
  </conditionalFormatting>
  <conditionalFormatting sqref="IM3:IM7">
    <cfRule type="cellIs" dxfId="861" priority="49" operator="equal">
      <formula>0</formula>
    </cfRule>
  </conditionalFormatting>
  <conditionalFormatting sqref="BX3:CA7 CD3:CF7">
    <cfRule type="cellIs" dxfId="860" priority="37" operator="equal">
      <formula>"y"</formula>
    </cfRule>
    <cfRule type="cellIs" dxfId="859" priority="38" operator="equal">
      <formula>"PIN"</formula>
    </cfRule>
    <cfRule type="cellIs" dxfId="858" priority="39" operator="equal">
      <formula>"ORA"</formula>
    </cfRule>
    <cfRule type="cellIs" dxfId="857" priority="40" operator="equal">
      <formula>"GRA"</formula>
    </cfRule>
    <cfRule type="cellIs" dxfId="856" priority="41" operator="equal">
      <formula>"PUR"</formula>
    </cfRule>
    <cfRule type="cellIs" dxfId="855" priority="42" operator="equal">
      <formula>"BRO"</formula>
    </cfRule>
    <cfRule type="cellIs" dxfId="854" priority="43" operator="equal">
      <formula>"YEL"</formula>
    </cfRule>
    <cfRule type="cellIs" dxfId="853" priority="44" operator="equal">
      <formula>"BLU"</formula>
    </cfRule>
    <cfRule type="cellIs" dxfId="852" priority="45" operator="equal">
      <formula>"WHI"</formula>
    </cfRule>
    <cfRule type="cellIs" dxfId="851" priority="46" operator="equal">
      <formula>"GRE"</formula>
    </cfRule>
    <cfRule type="cellIs" dxfId="850" priority="47" operator="equal">
      <formula>"RED"</formula>
    </cfRule>
    <cfRule type="cellIs" dxfId="849" priority="48" operator="equal">
      <formula>"BLA"</formula>
    </cfRule>
  </conditionalFormatting>
  <conditionalFormatting sqref="AT3:AT7">
    <cfRule type="colorScale" priority="80">
      <colorScale>
        <cfvo type="min"/>
        <cfvo type="max"/>
        <color rgb="FFFCFCFF"/>
        <color theme="8" tint="0.39997558519241921"/>
      </colorScale>
    </cfRule>
  </conditionalFormatting>
  <conditionalFormatting sqref="S3:S7">
    <cfRule type="colorScale" priority="81">
      <colorScale>
        <cfvo type="min"/>
        <cfvo type="max"/>
        <color rgb="FFFCFCFF"/>
        <color rgb="FF754BFB"/>
      </colorScale>
    </cfRule>
  </conditionalFormatting>
  <conditionalFormatting sqref="J3:J7">
    <cfRule type="colorScale" priority="82">
      <colorScale>
        <cfvo type="min"/>
        <cfvo type="percentile" val="50"/>
        <cfvo type="max"/>
        <color rgb="FFF8696B"/>
        <color rgb="FFFFEB84"/>
        <color rgb="FF63BE7B"/>
      </colorScale>
    </cfRule>
  </conditionalFormatting>
  <conditionalFormatting sqref="CG3:CG7">
    <cfRule type="colorScale" priority="83">
      <colorScale>
        <cfvo type="min"/>
        <cfvo type="max"/>
        <color rgb="FFFCFCFF"/>
        <color rgb="FF63BE7B"/>
      </colorScale>
    </cfRule>
  </conditionalFormatting>
  <conditionalFormatting sqref="H2">
    <cfRule type="cellIs" dxfId="848" priority="31" stopIfTrue="1" operator="notEqual">
      <formula>""</formula>
    </cfRule>
  </conditionalFormatting>
  <conditionalFormatting sqref="AZ2:BU2">
    <cfRule type="cellIs" dxfId="847" priority="19" operator="equal">
      <formula>"PIN"</formula>
    </cfRule>
    <cfRule type="cellIs" dxfId="846" priority="20" operator="equal">
      <formula>"ORA"</formula>
    </cfRule>
    <cfRule type="cellIs" dxfId="845" priority="21" operator="equal">
      <formula>"GRA"</formula>
    </cfRule>
    <cfRule type="cellIs" dxfId="844" priority="22" operator="equal">
      <formula>"PUR"</formula>
    </cfRule>
    <cfRule type="cellIs" dxfId="843" priority="23" operator="equal">
      <formula>"BRO"</formula>
    </cfRule>
    <cfRule type="cellIs" dxfId="842" priority="24" operator="equal">
      <formula>"YEL"</formula>
    </cfRule>
    <cfRule type="cellIs" dxfId="841" priority="25" operator="equal">
      <formula>"BLU"</formula>
    </cfRule>
    <cfRule type="cellIs" dxfId="840" priority="26" operator="equal">
      <formula>"WHI"</formula>
    </cfRule>
    <cfRule type="cellIs" dxfId="839" priority="27" operator="equal">
      <formula>"GRE"</formula>
    </cfRule>
    <cfRule type="cellIs" dxfId="838" priority="28" operator="equal">
      <formula>"RED"</formula>
    </cfRule>
    <cfRule type="cellIs" dxfId="837" priority="29" operator="equal">
      <formula>"BLA"</formula>
    </cfRule>
  </conditionalFormatting>
  <conditionalFormatting sqref="BV2">
    <cfRule type="cellIs" dxfId="836" priority="32" operator="equal">
      <formula>"nc"</formula>
    </cfRule>
  </conditionalFormatting>
  <conditionalFormatting sqref="BZ2:CA2 CD2:CF2">
    <cfRule type="cellIs" dxfId="835" priority="30" operator="greaterThan">
      <formula>0</formula>
    </cfRule>
  </conditionalFormatting>
  <conditionalFormatting sqref="R2 CU2">
    <cfRule type="cellIs" dxfId="834" priority="18" operator="greaterThan">
      <formula>0</formula>
    </cfRule>
  </conditionalFormatting>
  <conditionalFormatting sqref="T2:AS2 CH2:CS2">
    <cfRule type="cellIs" dxfId="833" priority="2" stopIfTrue="1" operator="equal">
      <formula>"n"</formula>
    </cfRule>
    <cfRule type="cellIs" dxfId="832" priority="3" stopIfTrue="1" operator="equal">
      <formula>"y"</formula>
    </cfRule>
    <cfRule type="cellIs" dxfId="831" priority="4" operator="greaterThan">
      <formula>0</formula>
    </cfRule>
  </conditionalFormatting>
  <conditionalFormatting sqref="AZ2:BB2">
    <cfRule type="expression" dxfId="830" priority="1">
      <formula>$AT2=0</formula>
    </cfRule>
  </conditionalFormatting>
  <conditionalFormatting sqref="BX2:CA2 CD2:CF2">
    <cfRule type="cellIs" dxfId="829" priority="5" operator="equal">
      <formula>"y"</formula>
    </cfRule>
    <cfRule type="cellIs" dxfId="828" priority="7" operator="equal">
      <formula>"PIN"</formula>
    </cfRule>
    <cfRule type="cellIs" dxfId="827" priority="8" operator="equal">
      <formula>"ORA"</formula>
    </cfRule>
    <cfRule type="cellIs" dxfId="826" priority="9" operator="equal">
      <formula>"GRA"</formula>
    </cfRule>
    <cfRule type="cellIs" dxfId="825" priority="10" operator="equal">
      <formula>"PUR"</formula>
    </cfRule>
    <cfRule type="cellIs" dxfId="824" priority="11" operator="equal">
      <formula>"BRO"</formula>
    </cfRule>
    <cfRule type="cellIs" dxfId="823" priority="12" operator="equal">
      <formula>"YEL"</formula>
    </cfRule>
    <cfRule type="cellIs" dxfId="822" priority="13" operator="equal">
      <formula>"BLU"</formula>
    </cfRule>
    <cfRule type="cellIs" dxfId="821" priority="14" operator="equal">
      <formula>"WHI"</formula>
    </cfRule>
    <cfRule type="cellIs" dxfId="820" priority="15" operator="equal">
      <formula>"GRE"</formula>
    </cfRule>
    <cfRule type="cellIs" dxfId="819" priority="16" operator="equal">
      <formula>"RED"</formula>
    </cfRule>
    <cfRule type="cellIs" dxfId="818" priority="17" operator="equal">
      <formula>"BLA"</formula>
    </cfRule>
  </conditionalFormatting>
  <conditionalFormatting sqref="IC2:IK2">
    <cfRule type="expression" dxfId="817"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SLV/El-Salvador-Football" xr:uid="{AD026A55-F3D5-4866-B06E-0FC513D1F19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3185"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3186"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3187"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850B0-EF8F-405E-999C-A6E33932447E}">
  <sheetPr codeName="Sheet10"/>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1542</v>
      </c>
      <c r="B2" s="40" t="e" vm="131">
        <v>#VALUE!</v>
      </c>
      <c r="C2" s="41">
        <v>1</v>
      </c>
      <c r="D2" s="42" t="s">
        <v>1543</v>
      </c>
      <c r="E2" s="43" t="s">
        <v>1544</v>
      </c>
      <c r="F2" s="44" t="s">
        <v>163</v>
      </c>
      <c r="G2" s="45">
        <f>COUNTIF($A$1:$A$8315,A2)</f>
        <v>1</v>
      </c>
      <c r="H2" s="46"/>
      <c r="I2" s="47" t="s">
        <v>1545</v>
      </c>
      <c r="J2" s="48" t="str">
        <f>""</f>
        <v/>
      </c>
      <c r="K2" s="49">
        <v>42848</v>
      </c>
      <c r="L2" s="50">
        <v>249000</v>
      </c>
      <c r="M2" s="50" t="s">
        <v>1547</v>
      </c>
      <c r="N2" s="51" t="s">
        <v>231</v>
      </c>
      <c r="O2" s="52" t="s">
        <v>491</v>
      </c>
      <c r="P2" s="53" t="s">
        <v>1546</v>
      </c>
      <c r="Q2" s="54">
        <v>2</v>
      </c>
      <c r="R2" s="55" t="s">
        <v>231</v>
      </c>
      <c r="S2" s="56">
        <v>2</v>
      </c>
      <c r="T2" s="57" t="s">
        <v>165</v>
      </c>
      <c r="U2" s="58" t="s">
        <v>164</v>
      </c>
      <c r="V2" s="58" t="s">
        <v>165</v>
      </c>
      <c r="W2" s="58" t="s">
        <v>164</v>
      </c>
      <c r="X2" s="58" t="s">
        <v>164</v>
      </c>
      <c r="Y2" s="58" t="s">
        <v>165</v>
      </c>
      <c r="Z2" s="58" t="s">
        <v>165</v>
      </c>
      <c r="AA2" s="58" t="s">
        <v>165</v>
      </c>
      <c r="AB2" s="58" t="s">
        <v>165</v>
      </c>
      <c r="AC2" s="58" t="s">
        <v>164</v>
      </c>
      <c r="AD2" s="58" t="s">
        <v>165</v>
      </c>
      <c r="AE2" s="58" t="s">
        <v>164</v>
      </c>
      <c r="AF2" s="59" t="s">
        <v>165</v>
      </c>
      <c r="AG2" s="59" t="s">
        <v>164</v>
      </c>
      <c r="AH2" s="59" t="s">
        <v>164</v>
      </c>
      <c r="AI2" s="59" t="s">
        <v>164</v>
      </c>
      <c r="AJ2" s="59" t="s">
        <v>164</v>
      </c>
      <c r="AK2" s="59" t="s">
        <v>164</v>
      </c>
      <c r="AL2" s="59" t="s">
        <v>164</v>
      </c>
      <c r="AM2" s="59" t="s">
        <v>164</v>
      </c>
      <c r="AN2" s="59" t="s">
        <v>164</v>
      </c>
      <c r="AO2" s="59" t="s">
        <v>165</v>
      </c>
      <c r="AP2" s="59" t="s">
        <v>164</v>
      </c>
      <c r="AQ2" s="59" t="s">
        <v>164</v>
      </c>
      <c r="AR2" s="59" t="s">
        <v>164</v>
      </c>
      <c r="AS2" s="59" t="s">
        <v>164</v>
      </c>
      <c r="AT2" s="60">
        <v>0</v>
      </c>
      <c r="AU2" s="59"/>
      <c r="AV2" s="59" t="str">
        <f>IF(LEFT(A2,1)="[",LEFT(A2,5)&amp;AU2&amp;A2,"")</f>
        <v/>
      </c>
      <c r="AW2" s="59" t="str">
        <f>C2&amp;H2&amp;A2</f>
        <v>1Sint Maarten</v>
      </c>
      <c r="AX2" s="61" t="str">
        <f>_xlfn.TEXTJOIN(";",TRUE,AU2:AW2)</f>
        <v>1Sint Maarten</v>
      </c>
      <c r="AY2" s="61" t="s">
        <v>165</v>
      </c>
      <c r="AZ2" s="62"/>
      <c r="BA2" s="62"/>
      <c r="BB2" s="62"/>
      <c r="BC2" s="63"/>
      <c r="BD2" s="64" t="s">
        <v>168</v>
      </c>
      <c r="BE2" s="47"/>
      <c r="BF2" s="64" t="s">
        <v>154</v>
      </c>
      <c r="BG2" s="64"/>
      <c r="BH2" s="64" t="s">
        <v>152</v>
      </c>
      <c r="BI2" s="64"/>
      <c r="BJ2" s="64"/>
      <c r="BK2" s="47"/>
      <c r="BL2" s="64" t="s">
        <v>152</v>
      </c>
      <c r="BM2" s="64" t="s">
        <v>154</v>
      </c>
      <c r="BN2" s="64" t="s">
        <v>159</v>
      </c>
      <c r="BO2" s="64" t="s">
        <v>155</v>
      </c>
      <c r="BP2" s="64" t="s">
        <v>153</v>
      </c>
      <c r="BQ2" s="64" t="s">
        <v>151</v>
      </c>
      <c r="BR2" s="64"/>
      <c r="BS2" s="64"/>
      <c r="BT2" s="64"/>
      <c r="BU2" s="65"/>
      <c r="BV2" s="66" t="s">
        <v>165</v>
      </c>
      <c r="BW2" s="66" t="s">
        <v>174</v>
      </c>
      <c r="BX2" s="47"/>
      <c r="BY2" s="48" t="s">
        <v>164</v>
      </c>
      <c r="CB2" s="6" t="s">
        <v>1158</v>
      </c>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n</v>
      </c>
      <c r="CM2" s="59" t="str">
        <f>IF(S2=2,"y","n")</f>
        <v>y</v>
      </c>
      <c r="CN2" s="59" t="str">
        <f>IF(S2=3,"y","n")</f>
        <v>n</v>
      </c>
      <c r="CO2" s="59" t="str">
        <f>IF(S2&gt;=4,"y","n")</f>
        <v>n</v>
      </c>
      <c r="CP2" s="59" t="str">
        <f>IF(AT2=0,"y","n")</f>
        <v>y</v>
      </c>
      <c r="CQ2" s="59" t="str">
        <f>IF(AT2=1,"y","n")</f>
        <v>n</v>
      </c>
      <c r="CR2" s="59" t="str">
        <f>IF(AT2=2,"y","n")</f>
        <v>n</v>
      </c>
      <c r="CS2" s="59" t="str">
        <f>IF(AT2&gt;=3,"y","n")</f>
        <v>n</v>
      </c>
      <c r="CT2" s="69" t="str">
        <f>CHAR(34)&amp;A2&amp;CHAR(34)</f>
        <v>"Sint Maarten"</v>
      </c>
      <c r="CU2" s="70" t="str">
        <f>CHAR(34)&amp;"rgn_"&amp;R2&amp;CHAR(34)</f>
        <v>"rgn_North America"</v>
      </c>
      <c r="CV2" s="48" t="str">
        <f>CHAR(34)&amp;D2&amp;CHAR(34)</f>
        <v>"https://upload.wikimedia.org/wikipedia/commons/thumb/d/d3/Flag_of_Sint_Maarten.svg/383px-Flag_of_Sint_Maarten.svg.png"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"lets11",</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"2Bands",</v>
      </c>
      <c r="DY2" s="48" t="str">
        <f>IF(CN2="y",CHAR(34)&amp;CN$1&amp;CHAR(34)&amp;",","")</f>
        <v/>
      </c>
      <c r="DZ2" s="48" t="str">
        <f>IF(CO2="y",CHAR(34)&amp;CO$1&amp;CHAR(34)&amp;",","")</f>
        <v/>
      </c>
      <c r="EA2" s="48" t="str">
        <f>IF(T2="y",CHAR(34)&amp;T$1&amp;CHAR(34)&amp;",","")</f>
        <v>"Diagon",</v>
      </c>
      <c r="EB2" s="48" t="str">
        <f>IF(U2="y",CHAR(34)&amp;U$1&amp;CHAR(34)&amp;",","")</f>
        <v/>
      </c>
      <c r="EC2" s="48" t="str">
        <f>IF(V2="y",CHAR(34)&amp;V$1&amp;CHAR(34)&amp;",","")</f>
        <v>"Horizo",</v>
      </c>
      <c r="ED2" s="48" t="str">
        <f>IF(W2="y",CHAR(34)&amp;W$1&amp;CHAR(34)&amp;",","")</f>
        <v/>
      </c>
      <c r="EE2" s="48" t="str">
        <f>IF(X2="y",CHAR(34)&amp;X$1&amp;CHAR(34)&amp;",","")</f>
        <v/>
      </c>
      <c r="EF2" s="48" t="str">
        <f>IF(AND(Y2&lt;&gt;"n",Y2&lt;&gt;""),CHAR(34)&amp;Y$1&amp;CHAR(34)&amp;",","")</f>
        <v>"Animal",</v>
      </c>
      <c r="EG2" s="48" t="str">
        <f>IF(Z2="y",CHAR(34)&amp;Z$1&amp;CHAR(34)&amp;",","")</f>
        <v>"Bird",</v>
      </c>
      <c r="EH2" s="48" t="str">
        <f>IF(AA2="y",CHAR(34)&amp;AA$1&amp;CHAR(34)&amp;",","")</f>
        <v>"Plants",</v>
      </c>
      <c r="EI2" s="48" t="str">
        <f>IF(AB2="y",CHAR(34)&amp;AB$1&amp;CHAR(34)&amp;",","")</f>
        <v>"Texted",</v>
      </c>
      <c r="EJ2" s="48" t="str">
        <f>IF(AC2="y",CHAR(34)&amp;AC$1&amp;CHAR(34)&amp;",","")</f>
        <v/>
      </c>
      <c r="EK2" s="48" t="str">
        <f>IF(AD2="y",CHAR(34)&amp;AD$1&amp;CHAR(34)&amp;",","")</f>
        <v>"HasSun",</v>
      </c>
      <c r="EL2" s="48" t="str">
        <f>IF(AE2="y",CHAR(34)&amp;AE$1&amp;CHAR(34)&amp;",","")</f>
        <v/>
      </c>
      <c r="EM2" s="48" t="str">
        <f>IF(AF2="y",CHAR(34)&amp;AF$1&amp;CHAR(34)&amp;",","")</f>
        <v>"Trside",</v>
      </c>
      <c r="EN2" s="48" t="str">
        <f>IF(AG2="y",CHAR(34)&amp;AG$1&amp;CHAR(34)&amp;",","")</f>
        <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"Builds",</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
      </c>
      <c r="FS2" s="48" t="str">
        <f>IF(LEN(BH2)=3,CHAR(34)&amp;"003"&amp;BH2&amp;CHAR(34)&amp;",","")</f>
        <v>"003BLU",</v>
      </c>
      <c r="FT2" s="48" t="str">
        <f>CHAR(34)&amp;"myr"&amp;BD2&amp;CHAR(34)&amp;","</f>
        <v>"myrEQ",</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"dutchs",</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["5+Colo","words2","exact2","lets11","startS","year19","allhor","2Bands","Diagon","Horizo","Animal","Bird","Plants","Texted","HasSun","Trside","Builds","ntWHYE","001RED","003BLU","myrEQ","island","englis","dutchs","NoStar"]</v>
      </c>
      <c r="GT2" s="48" t="str">
        <f>IF(BL2&lt;&gt;"",CHAR(34)&amp;"cl_"&amp;BL2&amp;CHAR(34)&amp;",","")</f>
        <v>"cl_BLU",</v>
      </c>
      <c r="GU2" s="48" t="str">
        <f>IF(BM2&lt;&gt;"",CHAR(34)&amp;"cl_"&amp;BM2&amp;CHAR(34)&amp;",","")</f>
        <v>"cl_RED",</v>
      </c>
      <c r="GV2" s="48" t="str">
        <f>IF(BN2&lt;&gt;"",CHAR(34)&amp;"cl_"&amp;BN2&amp;CHAR(34)&amp;",","")</f>
        <v>"cl_WHI",</v>
      </c>
      <c r="GW2" s="48" t="str">
        <f>IF(BO2&lt;&gt;"",CHAR(34)&amp;"cl_"&amp;BO2&amp;CHAR(34)&amp;",","")</f>
        <v>"cl_YEL",</v>
      </c>
      <c r="GX2" s="48" t="str">
        <f>IF(BP2&lt;&gt;"",CHAR(34)&amp;"cl_"&amp;BP2&amp;CHAR(34)&amp;",","")</f>
        <v>"cl_GRE",</v>
      </c>
      <c r="GY2" s="48" t="str">
        <f>IF(BQ2&lt;&gt;"",CHAR(34)&amp;"cl_"&amp;BQ2&amp;CHAR(34)&amp;",","")</f>
        <v>"cl_BLA",</v>
      </c>
      <c r="GZ2" s="48" t="str">
        <f>IF(BR2&lt;&gt;"",CHAR(34)&amp;"cl_"&amp;BR2&amp;CHAR(34)&amp;",","")</f>
        <v/>
      </c>
      <c r="HA2" s="48" t="str">
        <f>IF(BS2&lt;&gt;"",CHAR(34)&amp;"cl_"&amp;BS2&amp;CHAR(34)&amp;",","")</f>
        <v/>
      </c>
      <c r="HB2" s="48" t="str">
        <f>IF(BT2&lt;&gt;"",CHAR(34)&amp;"cl_"&amp;BT2&amp;CHAR(34)&amp;",","")</f>
        <v/>
      </c>
      <c r="HC2" s="48" t="str">
        <f>SUBSTITUTE("["&amp;_xlfn.CONCAT(GT2:HB2)&amp;"]",",]","]")</f>
        <v>["cl_BLU","cl_RED","cl_WHI","cl_YEL","cl_GRE","cl_BLA"]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{couname:"Sint Maarten",year:"1985 ",region:"rgn_North America",Colors:["cl_BLU","cl_RED","cl_WHI","cl_YEL","cl_GRE","cl_BLA"],Items:["5+Colo","words2","exact2","lets11","startS","year19","allhor","2Bands","Diagon","Horizo","Animal","Bird","Plants","Texted","HasSun","Trside","Builds","ntWHYE","001RED","003BLU","myrEQ","island","englis","dutchs","NoStar"],Flag:"https://upload.wikimedia.org/wikipedia/commons/thumb/d/d3/Flag_of_Sint_Maarten.svg/383px-Flag_of_Sint_Maarten.svg.png",HDFlag:"https://upload.wikimedia.org/wikipedia/commons/thumb/d/d3/Flag_of_Sint_Maarten.svg/2560px-Flag_of_Sint_Maarten.svg.png",type:"", describe: "\nThe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 isnew:".", links: "https://en.wikipedia.org/wiki/Flag_of_Sint_Maarten"},</v>
      </c>
      <c r="HG2" s="73" t="str">
        <f>"{couname:"&amp;CT2&amp;(IF(HK2&lt;&gt;"",",subtype:"&amp;CHAR(34)&amp;HK2&amp;CHAR(34),""))&amp;",year:"&amp;HJ2&amp;",region:"&amp;CU2&amp;",Colors:"&amp;HC2&amp;",Items:"&amp;GS2&amp;",Flag:"&amp;CV2&amp;",HDFlag:"&amp;CHAR(34)&amp;E2&amp;CHAR(34)&amp;",type:"&amp;GP2&amp;", describe: "&amp;HI2&amp;", links: "&amp;HL2&amp;"},"</f>
        <v>{couname:"Sint Maarten",year:"1985 ",region:"rgn_North America",Colors:["cl_BLU","cl_RED","cl_WHI","cl_YEL","cl_GRE","cl_BLA"],Items:["5+Colo","words2","exact2","lets11","startS","year19","allhor","2Bands","Diagon","Horizo","Animal","Bird","Plants","Texted","HasSun","Trside","Builds","ntWHYE","001RED","003BLU","myrEQ","island","englis","dutchs","NoStar"],Flag:"https://upload.wikimedia.org/wikipedia/commons/thumb/d/d3/Flag_of_Sint_Maarten.svg/383px-Flag_of_Sint_Maarten.svg.png",HDFlag:"https://upload.wikimedia.org/wikipedia/commons/thumb/d/d3/Flag_of_Sint_Maarten.svg/2560px-Flag_of_Sint_Maarten.svg.png",type:"", describe: "\nThe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 links: "https://en.wikipedia.org/wiki/Flag_of_Sint_Maarten"},</v>
      </c>
      <c r="HH2" s="48" t="str">
        <f>IF(P2&lt;&gt;"",CHAR(34)&amp;"\n"&amp;P2&amp;CHAR(34),CHAR(34)&amp;CHAR(34))</f>
        <v>"\nThe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v>
      </c>
      <c r="HI2" s="48" t="str">
        <f>IF(J2=0,CHAR(34)&amp;CHAR(34),HH2)</f>
        <v>"\nThe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v>
      </c>
      <c r="HJ2" s="48" t="str">
        <f>CHAR(34)&amp;O2&amp;CHAR(34)</f>
        <v>"1985 "</v>
      </c>
      <c r="HL2" s="48" t="str">
        <f>CHAR(34)&amp;I2&amp;CHAR(34)</f>
        <v>"https://en.wikipedia.org/wiki/Flag_of_Sint_Maarten"</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{"couname":"Sint Maarten","year":"1985 ","region":"rgn_North America","Colors":["cl_BLU","cl_RED","cl_WHI","cl_YEL","cl_GRE","cl_BLA"],"Items":["5+Colo","words2","exact2","lets11","startS","year19","allhor","2Bands","Diagon","Horizo","Animal","Bird","Plants","Texted","HasSun","Trside","Builds","ntWHYE","001RED","003BLU","myrEQ","island","englis","dutchs","NoStar"],"Flag":"https://upload.wikimedia.org/wikipedia/commons/thumb/d/d3/Flag_of_Sint_Maarten.svg/383px-Flag_of_Sint_Maarten.svg.png","HDFlag":"https://upload.wikimedia.org/wikipedia/commons/thumb/d/d3/Flag_of_Sint_Maarten.svg/2560px-Flag_of_Sint_Maarten.svg.png","type":"", "describe": "\nThe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 "isnew": ".", "links": "https://en.wikipedia.org/wiki/Flag_of_Sint_Maarten"},</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{"couname":"Sint Maarten","year":"1985 ","region":"rgn_North America","Colors":["cl_BLU","cl_RED","cl_WHI","cl_YEL","cl_GRE","cl_BLA"],"Items":["5+Colo","words2","exact2","lets11","startS","year19","allhor","2Bands","Diagon","Horizo","Animal","Bird","Plants","Texted","HasSun","Trside","Builds","ntWHYE","001RED","003BLU","myrEQ","island","englis","dutchs","NoStar"],"Flag":"https://upload.wikimedia.org/wikipedia/commons/thumb/d/d3/Flag_of_Sint_Maarten.svg/383px-Flag_of_Sint_Maarten.svg.png","HDFlag":"https://upload.wikimedia.org/wikipedia/commons/thumb/d/d3/Flag_of_Sint_Maarten.svg/2560px-Flag_of_Sint_Maarten.svg.png","type":"", "describe": "\nThe blue represents the sea and the sky, while the red epitomises the blood of Sint Maarteners. The green on the coat of arms stands for the fertility of the land, while the yellow represents the energy of the islanders. The orange encircling the shield, along with its light blue field, allude to the colours of the Dutch monarchy. The shield depicts a garland of yellow sage – the official flower of the territory – as well as the Constitutional Court of Sint Maarten in Philipsburg and (top right) the Dutch–French friendship monument delineating the boundary between the Dutch and French sections of the island. The crest consists of a pelican in front of a yellow sun, while the motto in Latin on a ribbon scroll under the escutcheon – Semper progrediens – means always progressing.", "isnew": ".", "links": "https://en.wikipedia.org/wiki/Flag_of_Sint_Maarten"},</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-6</v>
      </c>
      <c r="IN2" s="78" t="str">
        <f>"http://mkweb.bcgsc.ca/color-summarizer/?url="&amp;D2&amp;"&amp;precision=low&amp;num_clusters="&amp;CG2&amp;"&amp;text=1"</f>
        <v>http://mkweb.bcgsc.ca/color-summarizer/?url=https://upload.wikimedia.org/wikipedia/commons/thumb/d/d3/Flag_of_Sint_Maarten.svg/383px-Flag_of_Sint_Maarten.svg.png&amp;precision=low&amp;num_clusters=6&amp;text=1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{"url":"http://mkweb.bcgsc.ca/color-summarizer/?url=https://upload.wikimedia.org/wikipedia/commons/thumb/d/d3/Flag_of_Sint_Maarten.svg/383px-Flag_of_Sint_Maarten.svg.png&amp;precision=low&amp;num_clusters=6&amp;text=1","name":"Sint Maarten"},</v>
      </c>
      <c r="IY2" s="48">
        <v>198</v>
      </c>
    </row>
    <row r="3" spans="1:259" s="48" customFormat="1" ht="38.4" customHeight="1" thickBot="1" x14ac:dyDescent="0.35">
      <c r="A3" s="79" t="s">
        <v>1537</v>
      </c>
      <c r="B3" s="40" t="e" vm="132">
        <v>#VALUE!</v>
      </c>
      <c r="C3" s="41">
        <v>2</v>
      </c>
      <c r="D3" s="42" t="s">
        <v>1538</v>
      </c>
      <c r="E3" s="43" t="s">
        <v>1539</v>
      </c>
      <c r="F3" s="44" t="s">
        <v>163</v>
      </c>
      <c r="G3" s="45">
        <f>COUNTIF($A$1:$A$8344,A3)</f>
        <v>1</v>
      </c>
      <c r="H3" s="46"/>
      <c r="I3" s="47" t="s">
        <v>1540</v>
      </c>
      <c r="J3" s="48" t="str">
        <f>""</f>
        <v/>
      </c>
      <c r="K3" s="49"/>
      <c r="L3" s="50"/>
      <c r="M3" s="50"/>
      <c r="N3" s="51" t="s">
        <v>231</v>
      </c>
      <c r="O3" s="52" t="s">
        <v>208</v>
      </c>
      <c r="P3" s="53" t="s">
        <v>1541</v>
      </c>
      <c r="Q3" s="54">
        <v>2</v>
      </c>
      <c r="R3" s="55" t="s">
        <v>231</v>
      </c>
      <c r="S3" s="56">
        <v>5</v>
      </c>
      <c r="T3" s="57" t="s">
        <v>164</v>
      </c>
      <c r="U3" s="58" t="s">
        <v>164</v>
      </c>
      <c r="V3" s="58" t="s">
        <v>165</v>
      </c>
      <c r="W3" s="58" t="s">
        <v>164</v>
      </c>
      <c r="X3" s="58" t="s">
        <v>164</v>
      </c>
      <c r="Y3" s="58" t="s">
        <v>165</v>
      </c>
      <c r="Z3" s="58" t="s">
        <v>165</v>
      </c>
      <c r="AA3" s="58" t="s">
        <v>165</v>
      </c>
      <c r="AB3" s="58" t="s">
        <v>164</v>
      </c>
      <c r="AC3" s="58" t="s">
        <v>165</v>
      </c>
      <c r="AD3" s="58" t="s">
        <v>164</v>
      </c>
      <c r="AE3" s="58" t="s">
        <v>164</v>
      </c>
      <c r="AF3" s="59" t="s">
        <v>164</v>
      </c>
      <c r="AG3" s="59" t="s">
        <v>164</v>
      </c>
      <c r="AH3" s="59" t="s">
        <v>164</v>
      </c>
      <c r="AI3" s="59" t="s">
        <v>165</v>
      </c>
      <c r="AJ3" s="59" t="s">
        <v>164</v>
      </c>
      <c r="AK3" s="59" t="s">
        <v>164</v>
      </c>
      <c r="AL3" s="59" t="s">
        <v>164</v>
      </c>
      <c r="AM3" s="59" t="s">
        <v>165</v>
      </c>
      <c r="AN3" s="59" t="s">
        <v>164</v>
      </c>
      <c r="AO3" s="59" t="s">
        <v>165</v>
      </c>
      <c r="AP3" s="59" t="s">
        <v>164</v>
      </c>
      <c r="AQ3" s="59" t="s">
        <v>164</v>
      </c>
      <c r="AR3" s="59" t="s">
        <v>164</v>
      </c>
      <c r="AS3" s="59" t="s">
        <v>164</v>
      </c>
      <c r="AT3" s="60">
        <v>2</v>
      </c>
      <c r="AU3" s="59" t="s">
        <v>179</v>
      </c>
      <c r="AV3" s="59" t="str">
        <f>IF(LEFT(A3,1)="[",LEFT(A3,5)&amp;AU3&amp;A3,"")</f>
        <v>[SXM]Political[SXM] Unity Flag</v>
      </c>
      <c r="AW3" s="59" t="str">
        <f>C3&amp;H3&amp;A3</f>
        <v>2[SXM] Unity Flag</v>
      </c>
      <c r="AX3" s="61"/>
      <c r="AY3" s="61"/>
      <c r="AZ3" s="62" t="s">
        <v>151</v>
      </c>
      <c r="BA3" s="62"/>
      <c r="BB3" s="62"/>
      <c r="BC3" s="63"/>
      <c r="BD3" s="64"/>
      <c r="BE3" s="47"/>
      <c r="BF3" s="64" t="s">
        <v>155</v>
      </c>
      <c r="BG3" s="64" t="s">
        <v>154</v>
      </c>
      <c r="BH3" s="64" t="s">
        <v>153</v>
      </c>
      <c r="BI3" s="64" t="s">
        <v>152</v>
      </c>
      <c r="BJ3" s="64"/>
      <c r="BK3" s="47"/>
      <c r="BL3" s="64" t="s">
        <v>155</v>
      </c>
      <c r="BM3" s="64" t="s">
        <v>154</v>
      </c>
      <c r="BN3" s="64" t="s">
        <v>153</v>
      </c>
      <c r="BO3" s="64" t="s">
        <v>152</v>
      </c>
      <c r="BP3" s="64" t="s">
        <v>151</v>
      </c>
      <c r="BQ3" s="64"/>
      <c r="BR3" s="64"/>
      <c r="BS3" s="64"/>
      <c r="BT3" s="64"/>
      <c r="BU3" s="65" t="s">
        <v>164</v>
      </c>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n</v>
      </c>
      <c r="CQ3" s="59" t="str">
        <f>IF(AT3=1,"y","n")</f>
        <v>n</v>
      </c>
      <c r="CR3" s="59" t="str">
        <f>IF(AT3=2,"y","n")</f>
        <v>y</v>
      </c>
      <c r="CS3" s="59" t="str">
        <f>IF(AT3&gt;=3,"y","n")</f>
        <v>n</v>
      </c>
      <c r="CT3" s="69" t="str">
        <f>CHAR(34)&amp;A3&amp;CHAR(34)</f>
        <v>"[SXM] Unity Flag"</v>
      </c>
      <c r="CU3" s="70" t="str">
        <f>CHAR(34)&amp;"rgn_"&amp;R3&amp;CHAR(34)</f>
        <v>"rgn_North America"</v>
      </c>
      <c r="CV3" s="48" t="str">
        <f>CHAR(34)&amp;D3&amp;CHAR(34)</f>
        <v>"https://upload.wikimedia.org/wikipedia/commons/thumb/3/37/Unity_Flag_St_Martin.svg/640px-Unity_Flag_St_Martin.svg.png"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"lets09",</v>
      </c>
      <c r="DE3" s="48" t="str">
        <f>CHAR(34)&amp;"start"&amp;IFERROR(LEFT(SUBSTITUTE(A3,"["&amp;MID(A3,FIND("[",A3)+1,FIND("]",A3)-FIND("[",A3)-1)&amp;"] ",""),1),LEFT(A3,1))&amp;CHAR(34)&amp;","</f>
        <v>"startU",</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"with_y",</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"Horizo",</v>
      </c>
      <c r="ED3" s="48" t="str">
        <f>IF(W3="y",CHAR(34)&amp;W$1&amp;CHAR(34)&amp;",","")</f>
        <v/>
      </c>
      <c r="EE3" s="48" t="str">
        <f>IF(X3="y",CHAR(34)&amp;X$1&amp;CHAR(34)&amp;",","")</f>
        <v/>
      </c>
      <c r="EF3" s="48" t="str">
        <f>IF(AND(Y3&lt;&gt;"n",Y3&lt;&gt;""),CHAR(34)&amp;Y$1&amp;CHAR(34)&amp;",","")</f>
        <v>"Animal",</v>
      </c>
      <c r="EG3" s="48" t="str">
        <f>IF(Z3="y",CHAR(34)&amp;Z$1&amp;CHAR(34)&amp;",","")</f>
        <v>"Bird",</v>
      </c>
      <c r="EH3" s="48" t="str">
        <f>IF(AA3="y",CHAR(34)&amp;AA$1&amp;CHAR(34)&amp;",","")</f>
        <v>"Plants",</v>
      </c>
      <c r="EI3" s="48" t="str">
        <f>IF(AB3="y",CHAR(34)&amp;AB$1&amp;CHAR(34)&amp;",","")</f>
        <v/>
      </c>
      <c r="EJ3" s="48" t="str">
        <f>IF(AC3="y",CHAR(34)&amp;AC$1&amp;CHAR(34)&amp;",","")</f>
        <v>"Weapon",</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"Geogrh",</v>
      </c>
      <c r="EU3" s="48" t="str">
        <f>IF(AN3="y",CHAR(34)&amp;AN$1&amp;CHAR(34)&amp;",","")</f>
        <v/>
      </c>
      <c r="EV3" s="48" t="str">
        <f>IF(AO3="y",CHAR(34)&amp;AO$1&amp;CHAR(34)&amp;",","")</f>
        <v>"Builds",</v>
      </c>
      <c r="EW3" s="48" t="str">
        <f>IF(AP3="y",CHAR(34)&amp;AP$1&amp;CHAR(34)&amp;",","")</f>
        <v/>
      </c>
      <c r="EX3" s="48" t="str">
        <f>IF(AQ3="y",CHAR(34)&amp;AQ$1&amp;CHAR(34)&amp;",","")</f>
        <v/>
      </c>
      <c r="EY3" s="48" t="str">
        <f>IF(AR3="y",CHAR(34)&amp;AR$1&amp;CHAR(34)&amp;",","")</f>
        <v/>
      </c>
      <c r="EZ3" s="48" t="str">
        <f>IF(AS3="y",CHAR(34)&amp;AS$1&amp;CHAR(34)&amp;",","")</f>
        <v/>
      </c>
      <c r="FA3" s="48" t="str">
        <f>IF(AT3&gt;0,CHAR(34)&amp;"sta"&amp;AZ3&amp;CHAR(34)&amp;",","")</f>
        <v>"staBLA",</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"001YEL",</v>
      </c>
      <c r="FR3" s="48" t="str">
        <f>IF(LEN(BG3)=3,CHAR(34)&amp;"002"&amp;BG3&amp;CHAR(34)&amp;",","")</f>
        <v>"002RED",</v>
      </c>
      <c r="FS3" s="48" t="str">
        <f>IF(LEN(BH3)=3,CHAR(34)&amp;"003"&amp;BH3&amp;CHAR(34)&amp;",","")</f>
        <v>"003GRE",</v>
      </c>
      <c r="FT3" s="48" t="str">
        <f>CHAR(34)&amp;"myr"&amp;BD3&amp;CHAR(34)&amp;","</f>
        <v>"myr",</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IF(CQ3="y",CHAR(34)&amp;CQ$1&amp;CHAR(34)&amp;",","")</f>
        <v/>
      </c>
      <c r="GM3" s="48" t="str">
        <f>IF(CR3="y",CHAR(34)&amp;CR$1&amp;CHAR(34)&amp;",","")</f>
        <v>"2Stars",</v>
      </c>
      <c r="GN3" s="48" t="str">
        <f>IF(CS3="y",CHAR(34)&amp;CS$1&amp;CHAR(34)&amp;",","")</f>
        <v/>
      </c>
      <c r="GP3" s="48" t="str">
        <f>CHAR(34)&amp;AU3&amp;CHAR(34)</f>
        <v>"Political"</v>
      </c>
      <c r="GS3" s="48" t="str">
        <f>SUBSTITUTE("["&amp;_xlfn.CONCAT(CW3:GN3)&amp;"]",",]","]")</f>
        <v>["5+Colo","words2","lets09","startU","with_y","year19","allhor","4+Band","Horizo","Animal","Bird","Plants","Weapon","Canton","Geogrh","Builds","staBLA","NO_WHI","WHRENO","001YEL","002RED","003GRE","myr","HasSta","2Stars"]</v>
      </c>
      <c r="GT3" s="48" t="str">
        <f>IF(BL3&lt;&gt;"",CHAR(34)&amp;"cl_"&amp;BL3&amp;CHAR(34)&amp;",","")</f>
        <v>"cl_YEL",</v>
      </c>
      <c r="GU3" s="48" t="str">
        <f>IF(BM3&lt;&gt;"",CHAR(34)&amp;"cl_"&amp;BM3&amp;CHAR(34)&amp;",","")</f>
        <v>"cl_RED",</v>
      </c>
      <c r="GV3" s="48" t="str">
        <f>IF(BN3&lt;&gt;"",CHAR(34)&amp;"cl_"&amp;BN3&amp;CHAR(34)&amp;",","")</f>
        <v>"cl_GRE",</v>
      </c>
      <c r="GW3" s="48" t="str">
        <f>IF(BO3&lt;&gt;"",CHAR(34)&amp;"cl_"&amp;BO3&amp;CHAR(34)&amp;",","")</f>
        <v>"cl_BLU",</v>
      </c>
      <c r="GX3" s="48" t="str">
        <f>IF(BP3&lt;&gt;"",CHAR(34)&amp;"cl_"&amp;BP3&amp;CHAR(34)&amp;",","")</f>
        <v>"cl_BLA",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["cl_YEL","cl_RED","cl_GRE","cl_BLU","cl_BLA"]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{couname:"[SXM] Unity Flag",year:"1990",region:"rgn_North America",Colors:["cl_YEL","cl_RED","cl_GRE","cl_BLU","cl_BLA"],Items:["5+Colo","words2","lets09","startU","with_y","year19","allhor","4+Band","Horizo","Animal","Bird","Plants","Weapon","Canton","Geogrh","Builds","staBLA","NO_WHI","WHRENO","001YEL","002RED","003GRE","myr","HasSta","2Stars"],Flag:"https://upload.wikimedia.org/wikipedia/commons/thumb/3/37/Unity_Flag_St_Martin.svg/640px-Unity_Flag_St_Martin.svg.png",HDFlag:"https://upload.wikimedia.org/wikipedia/commons/thumb/3/37/Unity_Flag_St_Martin.svg/2560px-Unity_Flag_St_Martin.svg.png",type:"Political", describe: "\nOn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 isnew:".", links: "https://en.wikipedia.org/wiki/Unification_of_Saint_Martin"},</v>
      </c>
      <c r="HG3" s="73" t="str">
        <f>"{couname:"&amp;CT3&amp;(IF(HK3&lt;&gt;"",",subtype:"&amp;CHAR(34)&amp;HK3&amp;CHAR(34),""))&amp;",year:"&amp;HJ3&amp;",region:"&amp;CU3&amp;",Colors:"&amp;HC3&amp;",Items:"&amp;GS3&amp;",Flag:"&amp;CV3&amp;",HDFlag:"&amp;CHAR(34)&amp;E3&amp;CHAR(34)&amp;",type:"&amp;GP3&amp;", describe: "&amp;HI3&amp;", links: "&amp;HL3&amp;"},"</f>
        <v>{couname:"[SXM] Unity Flag",year:"1990",region:"rgn_North America",Colors:["cl_YEL","cl_RED","cl_GRE","cl_BLU","cl_BLA"],Items:["5+Colo","words2","lets09","startU","with_y","year19","allhor","4+Band","Horizo","Animal","Bird","Plants","Weapon","Canton","Geogrh","Builds","staBLA","NO_WHI","WHRENO","001YEL","002RED","003GRE","myr","HasSta","2Stars"],Flag:"https://upload.wikimedia.org/wikipedia/commons/thumb/3/37/Unity_Flag_St_Martin.svg/640px-Unity_Flag_St_Martin.svg.png",HDFlag:"https://upload.wikimedia.org/wikipedia/commons/thumb/3/37/Unity_Flag_St_Martin.svg/2560px-Unity_Flag_St_Martin.svg.png",type:"Political", describe: "\nOn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 links: "https://en.wikipedia.org/wiki/Unification_of_Saint_Martin"},</v>
      </c>
      <c r="HH3" s="48" t="str">
        <f>IF(P3&lt;&gt;"",CHAR(34)&amp;"\n"&amp;P3&amp;CHAR(34),CHAR(34)&amp;CHAR(34))</f>
        <v>"\nOn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v>
      </c>
      <c r="HI3" s="48" t="str">
        <f>IF(J3=0,CHAR(34)&amp;CHAR(34),HH3)</f>
        <v>"\nOn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v>
      </c>
      <c r="HJ3" s="48" t="str">
        <f>CHAR(34)&amp;O3&amp;CHAR(34)</f>
        <v>"1990"</v>
      </c>
      <c r="HL3" s="48" t="str">
        <f>CHAR(34)&amp;I3&amp;CHAR(34)</f>
        <v>"https://en.wikipedia.org/wiki/Unification_of_Saint_Martin"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{"couname":"[SXM] Unity Flag","year":"1990","region":"rgn_North America","Colors":["cl_YEL","cl_RED","cl_GRE","cl_BLU","cl_BLA"],"Items":["5+Colo","words2","lets09","startU","with_y","year19","allhor","4+Band","Horizo","Animal","Bird","Plants","Weapon","Canton","Geogrh","Builds","staBLA","NO_WHI","WHRENO","001YEL","002RED","003GRE","myr","HasSta","2Stars"],"Flag":"https://upload.wikimedia.org/wikipedia/commons/thumb/3/37/Unity_Flag_St_Martin.svg/640px-Unity_Flag_St_Martin.svg.png","HDFlag":"https://upload.wikimedia.org/wikipedia/commons/thumb/3/37/Unity_Flag_St_Martin.svg/2560px-Unity_Flag_St_Martin.svg.png","type":"Political", "describe": "\nOn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 "isnew": ".", "links": "https://en.wikipedia.org/wiki/Unification_of_Saint_Martin"},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{"couname":"[SXM] Unity Flag","year":"1990","region":"rgn_North America","Colors":["cl_YEL","cl_RED","cl_GRE","cl_BLU","cl_BLA"],"Items":["5+Colo","words2","lets09","startU","with_y","year19","allhor","4+Band","Horizo","Animal","Bird","Plants","Weapon","Canton","Geogrh","Builds","staBLA","NO_WHI","WHRENO","001YEL","002RED","003GRE","myr","HasSta","2Stars"],"Flag":"https://upload.wikimedia.org/wikipedia/commons/thumb/3/37/Unity_Flag_St_Martin.svg/640px-Unity_Flag_St_Martin.svg.png","HDFlag":"https://upload.wikimedia.org/wikipedia/commons/thumb/3/37/Unity_Flag_St_Martin.svg/2560px-Unity_Flag_St_Martin.svg.png","type":"Political", "describe": "\nOn 31 August 1990, the 'Unity Flag' of Saint Martin was adopted at the Preliminary Conference on National Symbols at the Philipsburg Jubilee Library, in Sint Maarten. This flag was created to represent the people of both halves of the island and the unification of the latter, and could be seen before officialization hoisted on some houses and sometimes by churches and religious groups in the island of Saint Martin.", "isnew": ".", "links": "https://en.wikipedia.org/wiki/Unification_of_Saint_Martin"},</v>
      </c>
      <c r="HO3" s="75">
        <v>45644</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http://mkweb.bcgsc.ca/color-summarizer/?url=https://upload.wikimedia.org/wikipedia/commons/thumb/3/37/Unity_Flag_St_Martin.svg/640px-Unity_Flag_St_Martin.svg.png&amp;precision=low&amp;num_clusters=5&amp;text=1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{"url":"http://mkweb.bcgsc.ca/color-summarizer/?url=https://upload.wikimedia.org/wikipedia/commons/thumb/3/37/Unity_Flag_St_Martin.svg/640px-Unity_Flag_St_Martin.svg.png&amp;precision=low&amp;num_clusters=5&amp;text=1","name":"[SXM] Unity Flag"},</v>
      </c>
      <c r="IY3" s="48">
        <v>1503</v>
      </c>
    </row>
  </sheetData>
  <autoFilter ref="A1:IY1" xr:uid="{A1051193-A95B-4CFB-A73C-F0184620C81F}">
    <sortState xmlns:xlrd2="http://schemas.microsoft.com/office/spreadsheetml/2017/richdata2" ref="A2:IY1">
      <sortCondition ref="AW1"/>
    </sortState>
  </autoFilter>
  <conditionalFormatting sqref="H1 CW1:GS1 IA1:IB1">
    <cfRule type="cellIs" dxfId="816" priority="118" operator="greaterThan">
      <formula>0</formula>
    </cfRule>
  </conditionalFormatting>
  <conditionalFormatting sqref="H1 H4:H1048576">
    <cfRule type="cellIs" dxfId="815" priority="84" stopIfTrue="1" operator="notEqual">
      <formula>""</formula>
    </cfRule>
  </conditionalFormatting>
  <conditionalFormatting sqref="T1:BK1">
    <cfRule type="cellIs" dxfId="814" priority="121" operator="greaterThan">
      <formula>0</formula>
    </cfRule>
  </conditionalFormatting>
  <conditionalFormatting sqref="BV1:BW1 BV4:BW1048576">
    <cfRule type="cellIs" dxfId="813" priority="120" operator="equal">
      <formula>"nc"</formula>
    </cfRule>
  </conditionalFormatting>
  <conditionalFormatting sqref="HF1:HG1">
    <cfRule type="cellIs" dxfId="812" priority="122" operator="greaterThan">
      <formula>0</formula>
    </cfRule>
  </conditionalFormatting>
  <conditionalFormatting sqref="HK1">
    <cfRule type="cellIs" dxfId="811" priority="119" operator="greaterThan">
      <formula>0</formula>
    </cfRule>
  </conditionalFormatting>
  <conditionalFormatting sqref="HP1:HX1">
    <cfRule type="cellIs" dxfId="810" priority="96" operator="equal">
      <formula>"PIN"</formula>
    </cfRule>
    <cfRule type="cellIs" dxfId="809" priority="97" operator="equal">
      <formula>"ORA"</formula>
    </cfRule>
    <cfRule type="cellIs" dxfId="808" priority="98" operator="equal">
      <formula>"GRA"</formula>
    </cfRule>
    <cfRule type="cellIs" dxfId="807" priority="99" operator="equal">
      <formula>"PUR"</formula>
    </cfRule>
    <cfRule type="cellIs" dxfId="806" priority="100" operator="equal">
      <formula>"BRO"</formula>
    </cfRule>
    <cfRule type="cellIs" dxfId="805" priority="101" operator="equal">
      <formula>"YEL"</formula>
    </cfRule>
    <cfRule type="cellIs" dxfId="804" priority="102" operator="equal">
      <formula>"BLU"</formula>
    </cfRule>
    <cfRule type="cellIs" dxfId="803" priority="103" operator="equal">
      <formula>"WHI"</formula>
    </cfRule>
    <cfRule type="cellIs" dxfId="802" priority="104" operator="equal">
      <formula>"GRE"</formula>
    </cfRule>
    <cfRule type="cellIs" dxfId="801" priority="105" operator="equal">
      <formula>"RED"</formula>
    </cfRule>
    <cfRule type="cellIs" dxfId="800" priority="106" operator="equal">
      <formula>"BLA"</formula>
    </cfRule>
  </conditionalFormatting>
  <conditionalFormatting sqref="IC1:IK1">
    <cfRule type="cellIs" dxfId="799" priority="107" operator="equal">
      <formula>"PIN"</formula>
    </cfRule>
    <cfRule type="cellIs" dxfId="798" priority="108" operator="equal">
      <formula>"ORA"</formula>
    </cfRule>
    <cfRule type="cellIs" dxfId="797" priority="109" operator="equal">
      <formula>"GRA"</formula>
    </cfRule>
    <cfRule type="cellIs" dxfId="796" priority="110" operator="equal">
      <formula>"PUR"</formula>
    </cfRule>
    <cfRule type="cellIs" dxfId="795" priority="111" operator="equal">
      <formula>"BRO"</formula>
    </cfRule>
    <cfRule type="cellIs" dxfId="794" priority="112" operator="equal">
      <formula>"YEL"</formula>
    </cfRule>
    <cfRule type="cellIs" dxfId="793" priority="113" operator="equal">
      <formula>"BLU"</formula>
    </cfRule>
    <cfRule type="cellIs" dxfId="792" priority="114" operator="equal">
      <formula>"WHI"</formula>
    </cfRule>
    <cfRule type="cellIs" dxfId="791" priority="115" operator="equal">
      <formula>"GRE"</formula>
    </cfRule>
    <cfRule type="cellIs" dxfId="790" priority="116" operator="equal">
      <formula>"RED"</formula>
    </cfRule>
    <cfRule type="cellIs" dxfId="789" priority="117" operator="equal">
      <formula>"BLA"</formula>
    </cfRule>
  </conditionalFormatting>
  <conditionalFormatting sqref="IO1:IW1">
    <cfRule type="cellIs" dxfId="788" priority="85" operator="equal">
      <formula>"PIN"</formula>
    </cfRule>
    <cfRule type="cellIs" dxfId="787" priority="86" operator="equal">
      <formula>"ORA"</formula>
    </cfRule>
    <cfRule type="cellIs" dxfId="786" priority="87" operator="equal">
      <formula>"GRA"</formula>
    </cfRule>
    <cfRule type="cellIs" dxfId="785" priority="88" operator="equal">
      <formula>"PUR"</formula>
    </cfRule>
    <cfRule type="cellIs" dxfId="784" priority="89" operator="equal">
      <formula>"BRO"</formula>
    </cfRule>
    <cfRule type="cellIs" dxfId="783" priority="90" operator="equal">
      <formula>"YEL"</formula>
    </cfRule>
    <cfRule type="cellIs" dxfId="782" priority="91" operator="equal">
      <formula>"BLU"</formula>
    </cfRule>
    <cfRule type="cellIs" dxfId="781" priority="92" operator="equal">
      <formula>"WHI"</formula>
    </cfRule>
    <cfRule type="cellIs" dxfId="780" priority="93" operator="equal">
      <formula>"GRE"</formula>
    </cfRule>
    <cfRule type="cellIs" dxfId="779" priority="94" operator="equal">
      <formula>"RED"</formula>
    </cfRule>
    <cfRule type="cellIs" dxfId="778" priority="95" operator="equal">
      <formula>"BLA"</formula>
    </cfRule>
  </conditionalFormatting>
  <conditionalFormatting sqref="H3">
    <cfRule type="cellIs" dxfId="777" priority="78" stopIfTrue="1" operator="notEqual">
      <formula>""</formula>
    </cfRule>
  </conditionalFormatting>
  <conditionalFormatting sqref="BV3">
    <cfRule type="cellIs" dxfId="776" priority="79" operator="equal">
      <formula>"nc"</formula>
    </cfRule>
  </conditionalFormatting>
  <conditionalFormatting sqref="R3 CU3">
    <cfRule type="cellIs" dxfId="775" priority="77" operator="greaterThan">
      <formula>0</formula>
    </cfRule>
  </conditionalFormatting>
  <conditionalFormatting sqref="T3:AS3 CH3:CS3">
    <cfRule type="cellIs" dxfId="774" priority="73" stopIfTrue="1" operator="equal">
      <formula>"n"</formula>
    </cfRule>
    <cfRule type="cellIs" dxfId="773" priority="74" stopIfTrue="1" operator="equal">
      <formula>"y"</formula>
    </cfRule>
    <cfRule type="cellIs" dxfId="772" priority="75" operator="greaterThan">
      <formula>0</formula>
    </cfRule>
  </conditionalFormatting>
  <conditionalFormatting sqref="AZ3:BB3">
    <cfRule type="expression" dxfId="771" priority="60">
      <formula>$AT3=0</formula>
    </cfRule>
  </conditionalFormatting>
  <conditionalFormatting sqref="BX3:CA3 CD3:CF3 AZ3:BU3">
    <cfRule type="cellIs" dxfId="770" priority="61" operator="equal">
      <formula>"PIN"</formula>
    </cfRule>
    <cfRule type="cellIs" dxfId="769" priority="62" operator="equal">
      <formula>"ORA"</formula>
    </cfRule>
    <cfRule type="cellIs" dxfId="768" priority="63" operator="equal">
      <formula>"GRA"</formula>
    </cfRule>
    <cfRule type="cellIs" dxfId="767" priority="64" operator="equal">
      <formula>"PUR"</formula>
    </cfRule>
    <cfRule type="cellIs" dxfId="766" priority="65" operator="equal">
      <formula>"BRO"</formula>
    </cfRule>
    <cfRule type="cellIs" dxfId="765" priority="66" operator="equal">
      <formula>"YEL"</formula>
    </cfRule>
    <cfRule type="cellIs" dxfId="764" priority="67" operator="equal">
      <formula>"BLU"</formula>
    </cfRule>
    <cfRule type="cellIs" dxfId="763" priority="68" operator="equal">
      <formula>"WHI"</formula>
    </cfRule>
    <cfRule type="cellIs" dxfId="762" priority="69" operator="equal">
      <formula>"GRE"</formula>
    </cfRule>
    <cfRule type="cellIs" dxfId="761" priority="70" operator="equal">
      <formula>"RED"</formula>
    </cfRule>
    <cfRule type="cellIs" dxfId="760" priority="71" operator="equal">
      <formula>"BLA"</formula>
    </cfRule>
  </conditionalFormatting>
  <conditionalFormatting sqref="BX3:CA3 CD3:CF3">
    <cfRule type="cellIs" dxfId="759" priority="76" operator="equal">
      <formula>"y"</formula>
    </cfRule>
  </conditionalFormatting>
  <conditionalFormatting sqref="BZ3:CA3 CD3:CF3">
    <cfRule type="cellIs" dxfId="758" priority="72" operator="greaterThan">
      <formula>0</formula>
    </cfRule>
  </conditionalFormatting>
  <conditionalFormatting sqref="IC3">
    <cfRule type="cellIs" dxfId="757" priority="53" stopIfTrue="1" operator="greaterThan">
      <formula>0</formula>
    </cfRule>
  </conditionalFormatting>
  <conditionalFormatting sqref="ID3">
    <cfRule type="cellIs" dxfId="756" priority="51" stopIfTrue="1" operator="greaterThan">
      <formula>0</formula>
    </cfRule>
  </conditionalFormatting>
  <conditionalFormatting sqref="II3 IE3:IF3">
    <cfRule type="cellIs" dxfId="755" priority="58" operator="greaterThan">
      <formula>0</formula>
    </cfRule>
  </conditionalFormatting>
  <conditionalFormatting sqref="II3 IF3">
    <cfRule type="cellIs" dxfId="754" priority="52" stopIfTrue="1" operator="greaterThan">
      <formula>0</formula>
    </cfRule>
  </conditionalFormatting>
  <conditionalFormatting sqref="IG3">
    <cfRule type="cellIs" dxfId="753" priority="57" operator="greaterThan">
      <formula>0</formula>
    </cfRule>
  </conditionalFormatting>
  <conditionalFormatting sqref="IH3:II3">
    <cfRule type="cellIs" dxfId="752" priority="56" operator="greaterThan">
      <formula>0</formula>
    </cfRule>
  </conditionalFormatting>
  <conditionalFormatting sqref="IJ3">
    <cfRule type="cellIs" dxfId="751" priority="55" operator="greaterThan">
      <formula>0</formula>
    </cfRule>
  </conditionalFormatting>
  <conditionalFormatting sqref="IK3">
    <cfRule type="cellIs" dxfId="750" priority="54" operator="greaterThan">
      <formula>0</formula>
    </cfRule>
  </conditionalFormatting>
  <conditionalFormatting sqref="IF3">
    <cfRule type="cellIs" dxfId="749" priority="50" stopIfTrue="1" operator="greaterThan">
      <formula>0</formula>
    </cfRule>
  </conditionalFormatting>
  <conditionalFormatting sqref="IC3:IK3">
    <cfRule type="expression" dxfId="748" priority="59">
      <formula>$IL3&gt;0</formula>
    </cfRule>
  </conditionalFormatting>
  <conditionalFormatting sqref="IM3">
    <cfRule type="cellIs" dxfId="747" priority="49" operator="equal">
      <formula>0</formula>
    </cfRule>
  </conditionalFormatting>
  <conditionalFormatting sqref="BX3:CA3 CD3:CF3">
    <cfRule type="cellIs" dxfId="746" priority="37" operator="equal">
      <formula>"y"</formula>
    </cfRule>
    <cfRule type="cellIs" dxfId="745" priority="38" operator="equal">
      <formula>"PIN"</formula>
    </cfRule>
    <cfRule type="cellIs" dxfId="744" priority="39" operator="equal">
      <formula>"ORA"</formula>
    </cfRule>
    <cfRule type="cellIs" dxfId="743" priority="40" operator="equal">
      <formula>"GRA"</formula>
    </cfRule>
    <cfRule type="cellIs" dxfId="742" priority="41" operator="equal">
      <formula>"PUR"</formula>
    </cfRule>
    <cfRule type="cellIs" dxfId="741" priority="42" operator="equal">
      <formula>"BRO"</formula>
    </cfRule>
    <cfRule type="cellIs" dxfId="740" priority="43" operator="equal">
      <formula>"YEL"</formula>
    </cfRule>
    <cfRule type="cellIs" dxfId="739" priority="44" operator="equal">
      <formula>"BLU"</formula>
    </cfRule>
    <cfRule type="cellIs" dxfId="738" priority="45" operator="equal">
      <formula>"WHI"</formula>
    </cfRule>
    <cfRule type="cellIs" dxfId="737" priority="46" operator="equal">
      <formula>"GRE"</formula>
    </cfRule>
    <cfRule type="cellIs" dxfId="736" priority="47" operator="equal">
      <formula>"RED"</formula>
    </cfRule>
    <cfRule type="cellIs" dxfId="735"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734" priority="31" stopIfTrue="1" operator="notEqual">
      <formula>""</formula>
    </cfRule>
  </conditionalFormatting>
  <conditionalFormatting sqref="AZ2:BU2">
    <cfRule type="cellIs" dxfId="733" priority="19" operator="equal">
      <formula>"PIN"</formula>
    </cfRule>
    <cfRule type="cellIs" dxfId="732" priority="20" operator="equal">
      <formula>"ORA"</formula>
    </cfRule>
    <cfRule type="cellIs" dxfId="731" priority="21" operator="equal">
      <formula>"GRA"</formula>
    </cfRule>
    <cfRule type="cellIs" dxfId="730" priority="22" operator="equal">
      <formula>"PUR"</formula>
    </cfRule>
    <cfRule type="cellIs" dxfId="729" priority="23" operator="equal">
      <formula>"BRO"</formula>
    </cfRule>
    <cfRule type="cellIs" dxfId="728" priority="24" operator="equal">
      <formula>"YEL"</formula>
    </cfRule>
    <cfRule type="cellIs" dxfId="727" priority="25" operator="equal">
      <formula>"BLU"</formula>
    </cfRule>
    <cfRule type="cellIs" dxfId="726" priority="26" operator="equal">
      <formula>"WHI"</formula>
    </cfRule>
    <cfRule type="cellIs" dxfId="725" priority="27" operator="equal">
      <formula>"GRE"</formula>
    </cfRule>
    <cfRule type="cellIs" dxfId="724" priority="28" operator="equal">
      <formula>"RED"</formula>
    </cfRule>
    <cfRule type="cellIs" dxfId="723" priority="29" operator="equal">
      <formula>"BLA"</formula>
    </cfRule>
  </conditionalFormatting>
  <conditionalFormatting sqref="BV2">
    <cfRule type="cellIs" dxfId="722" priority="32" operator="equal">
      <formula>"nc"</formula>
    </cfRule>
  </conditionalFormatting>
  <conditionalFormatting sqref="BZ2:CA2 CD2:CF2">
    <cfRule type="cellIs" dxfId="721" priority="30" operator="greaterThan">
      <formula>0</formula>
    </cfRule>
  </conditionalFormatting>
  <conditionalFormatting sqref="R2 CU2">
    <cfRule type="cellIs" dxfId="720" priority="18" operator="greaterThan">
      <formula>0</formula>
    </cfRule>
  </conditionalFormatting>
  <conditionalFormatting sqref="T2:AS2 CH2:CS2">
    <cfRule type="cellIs" dxfId="719" priority="2" stopIfTrue="1" operator="equal">
      <formula>"n"</formula>
    </cfRule>
    <cfRule type="cellIs" dxfId="718" priority="3" stopIfTrue="1" operator="equal">
      <formula>"y"</formula>
    </cfRule>
    <cfRule type="cellIs" dxfId="717" priority="4" operator="greaterThan">
      <formula>0</formula>
    </cfRule>
  </conditionalFormatting>
  <conditionalFormatting sqref="AZ2:BB2">
    <cfRule type="expression" dxfId="716" priority="1">
      <formula>$AT2=0</formula>
    </cfRule>
  </conditionalFormatting>
  <conditionalFormatting sqref="BX2:CA2 CD2:CF2">
    <cfRule type="cellIs" dxfId="715" priority="5" operator="equal">
      <formula>"y"</formula>
    </cfRule>
    <cfRule type="cellIs" dxfId="714" priority="7" operator="equal">
      <formula>"PIN"</formula>
    </cfRule>
    <cfRule type="cellIs" dxfId="713" priority="8" operator="equal">
      <formula>"ORA"</formula>
    </cfRule>
    <cfRule type="cellIs" dxfId="712" priority="9" operator="equal">
      <formula>"GRA"</formula>
    </cfRule>
    <cfRule type="cellIs" dxfId="711" priority="10" operator="equal">
      <formula>"PUR"</formula>
    </cfRule>
    <cfRule type="cellIs" dxfId="710" priority="11" operator="equal">
      <formula>"BRO"</formula>
    </cfRule>
    <cfRule type="cellIs" dxfId="709" priority="12" operator="equal">
      <formula>"YEL"</formula>
    </cfRule>
    <cfRule type="cellIs" dxfId="708" priority="13" operator="equal">
      <formula>"BLU"</formula>
    </cfRule>
    <cfRule type="cellIs" dxfId="707" priority="14" operator="equal">
      <formula>"WHI"</formula>
    </cfRule>
    <cfRule type="cellIs" dxfId="706" priority="15" operator="equal">
      <formula>"GRE"</formula>
    </cfRule>
    <cfRule type="cellIs" dxfId="705" priority="16" operator="equal">
      <formula>"RED"</formula>
    </cfRule>
    <cfRule type="cellIs" dxfId="704" priority="17" operator="equal">
      <formula>"BLA"</formula>
    </cfRule>
  </conditionalFormatting>
  <conditionalFormatting sqref="IC2:IK2">
    <cfRule type="expression" dxfId="703"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3" r:id="rId1" xr:uid="{CBE36728-0A0C-4B57-8BA0-5291410528C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61"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2162"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2163"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660B-4142-4FC2-B680-3EA4AEEC16BF}">
  <sheetPr codeName="Sheet9"/>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A3" sqref="A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1548</v>
      </c>
      <c r="B2" s="40" t="e" vm="133">
        <v>#VALUE!</v>
      </c>
      <c r="C2" s="41">
        <v>1</v>
      </c>
      <c r="D2" s="42" t="s">
        <v>1549</v>
      </c>
      <c r="E2" s="43" t="s">
        <v>1550</v>
      </c>
      <c r="F2" s="44" t="s">
        <v>163</v>
      </c>
      <c r="G2" s="45">
        <f>COUNTIF($A$1:$A$8314,A2)</f>
        <v>1</v>
      </c>
      <c r="H2" s="46"/>
      <c r="I2" s="47" t="s">
        <v>1551</v>
      </c>
      <c r="J2" s="48" t="str">
        <f>""</f>
        <v/>
      </c>
      <c r="K2" s="49">
        <v>45703</v>
      </c>
      <c r="L2" s="50">
        <v>662000</v>
      </c>
      <c r="M2" s="50" t="s">
        <v>1559</v>
      </c>
      <c r="N2" s="51" t="s">
        <v>231</v>
      </c>
      <c r="O2" s="52" t="s">
        <v>183</v>
      </c>
      <c r="P2" s="53" t="s">
        <v>1552</v>
      </c>
      <c r="Q2" s="54">
        <v>4</v>
      </c>
      <c r="R2" s="55" t="s">
        <v>231</v>
      </c>
      <c r="S2" s="56">
        <v>0</v>
      </c>
      <c r="T2" s="57" t="s">
        <v>164</v>
      </c>
      <c r="U2" s="58" t="s">
        <v>165</v>
      </c>
      <c r="V2" s="58" t="s">
        <v>164</v>
      </c>
      <c r="W2" s="58" t="s">
        <v>164</v>
      </c>
      <c r="X2" s="58" t="s">
        <v>164</v>
      </c>
      <c r="Y2" s="58" t="s">
        <v>165</v>
      </c>
      <c r="Z2" s="58" t="s">
        <v>164</v>
      </c>
      <c r="AA2" s="58" t="s">
        <v>165</v>
      </c>
      <c r="AB2" s="58" t="s">
        <v>164</v>
      </c>
      <c r="AC2" s="58" t="s">
        <v>164</v>
      </c>
      <c r="AD2" s="58" t="s">
        <v>164</v>
      </c>
      <c r="AE2" s="58" t="s">
        <v>164</v>
      </c>
      <c r="AF2" s="59" t="s">
        <v>164</v>
      </c>
      <c r="AG2" s="59" t="s">
        <v>164</v>
      </c>
      <c r="AH2" s="59" t="s">
        <v>164</v>
      </c>
      <c r="AI2" s="59" t="s">
        <v>165</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1Turks and Caicos Islands</v>
      </c>
      <c r="AX2" s="61" t="str">
        <f>_xlfn.TEXTJOIN(";",TRUE,AU2:AW2)</f>
        <v>1Turks and Caicos Islands</v>
      </c>
      <c r="AY2" s="61" t="s">
        <v>165</v>
      </c>
      <c r="AZ2" s="62"/>
      <c r="BA2" s="62"/>
      <c r="BB2" s="62"/>
      <c r="BC2" s="63"/>
      <c r="BD2" s="64" t="s">
        <v>152</v>
      </c>
      <c r="BE2" s="47"/>
      <c r="BF2" s="64"/>
      <c r="BG2" s="64"/>
      <c r="BH2" s="64"/>
      <c r="BI2" s="64"/>
      <c r="BJ2" s="64"/>
      <c r="BK2" s="47"/>
      <c r="BL2" s="64" t="s">
        <v>152</v>
      </c>
      <c r="BM2" s="64" t="s">
        <v>154</v>
      </c>
      <c r="BN2" s="64" t="s">
        <v>159</v>
      </c>
      <c r="BO2" s="64" t="s">
        <v>155</v>
      </c>
      <c r="BP2" s="64" t="s">
        <v>153</v>
      </c>
      <c r="BQ2" s="64" t="s">
        <v>151</v>
      </c>
      <c r="BR2" s="64" t="s">
        <v>157</v>
      </c>
      <c r="BS2" s="64"/>
      <c r="BT2" s="64"/>
      <c r="BU2" s="65" t="s">
        <v>165</v>
      </c>
      <c r="BV2" s="66" t="s">
        <v>165</v>
      </c>
      <c r="BW2" s="66" t="s">
        <v>174</v>
      </c>
      <c r="BX2" s="47"/>
      <c r="CB2" s="6" t="s">
        <v>136</v>
      </c>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"Turks and Caicos Islands"</v>
      </c>
      <c r="CU2" s="70" t="str">
        <f>CHAR(34)&amp;"rgn_"&amp;R2&amp;CHAR(34)</f>
        <v>"rgn_North America"</v>
      </c>
      <c r="CV2" s="48" t="str">
        <f>CHAR(34)&amp;D2&amp;CHAR(34)</f>
        <v>"https://i.ibb.co/vHFqCfh/Turks-Caicos-Flag.png"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"lets21",</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"Crosse",</v>
      </c>
      <c r="EC2" s="48" t="str">
        <f>IF(V2="y",CHAR(34)&amp;V$1&amp;CHAR(34)&amp;",","")</f>
        <v/>
      </c>
      <c r="ED2" s="48" t="str">
        <f>IF(W2="y",CHAR(34)&amp;W$1&amp;CHAR(34)&amp;",","")</f>
        <v/>
      </c>
      <c r="EE2" s="48" t="str">
        <f>IF(X2="y",CHAR(34)&amp;X$1&amp;CHAR(34)&amp;",","")</f>
        <v/>
      </c>
      <c r="EF2" s="48" t="str">
        <f>IF(AND(Y2&lt;&gt;"n",Y2&lt;&gt;""),CHAR(34)&amp;Y$1&amp;CHAR(34)&amp;",","")</f>
        <v>"Animal",</v>
      </c>
      <c r="EG2" s="48" t="str">
        <f>IF(Z2="y",CHAR(34)&amp;Z$1&amp;CHAR(34)&amp;",","")</f>
        <v/>
      </c>
      <c r="EH2" s="48" t="str">
        <f>IF(AA2="y",CHAR(34)&amp;AA$1&amp;CHAR(34)&amp;",","")</f>
        <v>"Plants",</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["5+Colo","words2","words3","lets21","startT","year19","smallc","NoBand","Crosse","Animal","Plants","Canton","ntWHYE","myrBLU","island","englis","unjack","NoStar"]</v>
      </c>
      <c r="GT2" s="48" t="str">
        <f>IF(BL2&lt;&gt;"",CHAR(34)&amp;"cl_"&amp;BL2&amp;CHAR(34)&amp;",","")</f>
        <v>"cl_BLU",</v>
      </c>
      <c r="GU2" s="48" t="str">
        <f>IF(BM2&lt;&gt;"",CHAR(34)&amp;"cl_"&amp;BM2&amp;CHAR(34)&amp;",","")</f>
        <v>"cl_RED",</v>
      </c>
      <c r="GV2" s="48" t="str">
        <f>IF(BN2&lt;&gt;"",CHAR(34)&amp;"cl_"&amp;BN2&amp;CHAR(34)&amp;",","")</f>
        <v>"cl_WHI",</v>
      </c>
      <c r="GW2" s="48" t="str">
        <f>IF(BO2&lt;&gt;"",CHAR(34)&amp;"cl_"&amp;BO2&amp;CHAR(34)&amp;",","")</f>
        <v>"cl_YEL",</v>
      </c>
      <c r="GX2" s="48" t="str">
        <f>IF(BP2&lt;&gt;"",CHAR(34)&amp;"cl_"&amp;BP2&amp;CHAR(34)&amp;",","")</f>
        <v>"cl_GRE",</v>
      </c>
      <c r="GY2" s="48" t="str">
        <f>IF(BQ2&lt;&gt;"",CHAR(34)&amp;"cl_"&amp;BQ2&amp;CHAR(34)&amp;",","")</f>
        <v>"cl_BLA",</v>
      </c>
      <c r="GZ2" s="48" t="str">
        <f>IF(BR2&lt;&gt;"",CHAR(34)&amp;"cl_"&amp;BR2&amp;CHAR(34)&amp;",","")</f>
        <v>"cl_BRO",</v>
      </c>
      <c r="HA2" s="48" t="str">
        <f>IF(BS2&lt;&gt;"",CHAR(34)&amp;"cl_"&amp;BS2&amp;CHAR(34)&amp;",","")</f>
        <v/>
      </c>
      <c r="HB2" s="48" t="str">
        <f>IF(BT2&lt;&gt;"",CHAR(34)&amp;"cl_"&amp;BT2&amp;CHAR(34)&amp;",","")</f>
        <v/>
      </c>
      <c r="HC2" s="48" t="str">
        <f>SUBSTITUTE("["&amp;_xlfn.CONCAT(GT2:HB2)&amp;"]",",]","]")</f>
        <v>["cl_BLU","cl_RED","cl_WHI","cl_YEL","cl_GRE","cl_BLA","cl_BRO"]</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{couname:"Turks and Caicos Islands",year:"1968 ",region:"rgn_North America",Colors:["cl_BLU","cl_RED","cl_WHI","cl_YEL","cl_GRE","cl_BLA","cl_BRO"],Items:["5+Colo","words2","words3","lets21","startT","year19","smallc","NoBand","Crosse","Animal","Plants","Canton","ntWHYE","myrBLU","island","englis","unjack","NoStar"],Flag:"https://i.ibb.co/vHFqCfh/Turks-Caicos-Flag.png",HDFlag:"https://upload.wikimedia.org/wikipedia/commons/thumb/a/a0/Flag_of_the_Turks_and_Caicos_Islands.svg/2560px-Flag_of_the_Turks_and_Caicos_Islands.svg.png",type:"", describe: "\nThe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 isnew:".", links: "https://en.wikipedia.org/wiki/Flag_of_the_Turks_and_Caicos_Islands"},</v>
      </c>
      <c r="HG2" s="73" t="str">
        <f>"{couname:"&amp;CT2&amp;(IF(HK2&lt;&gt;"",",subtype:"&amp;CHAR(34)&amp;HK2&amp;CHAR(34),""))&amp;",year:"&amp;HJ2&amp;",region:"&amp;CU2&amp;",Colors:"&amp;HC2&amp;",Items:"&amp;GS2&amp;",Flag:"&amp;CV2&amp;",HDFlag:"&amp;CHAR(34)&amp;E2&amp;CHAR(34)&amp;",type:"&amp;GP2&amp;", describe: "&amp;HI2&amp;", links: "&amp;HL2&amp;"},"</f>
        <v>{couname:"Turks and Caicos Islands",year:"1968 ",region:"rgn_North America",Colors:["cl_BLU","cl_RED","cl_WHI","cl_YEL","cl_GRE","cl_BLA","cl_BRO"],Items:["5+Colo","words2","words3","lets21","startT","year19","smallc","NoBand","Crosse","Animal","Plants","Canton","ntWHYE","myrBLU","island","englis","unjack","NoStar"],Flag:"https://i.ibb.co/vHFqCfh/Turks-Caicos-Flag.png",HDFlag:"https://upload.wikimedia.org/wikipedia/commons/thumb/a/a0/Flag_of_the_Turks_and_Caicos_Islands.svg/2560px-Flag_of_the_Turks_and_Caicos_Islands.svg.png",type:"", describe: "\nThe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 links: "https://en.wikipedia.org/wiki/Flag_of_the_Turks_and_Caicos_Islands"},</v>
      </c>
      <c r="HH2" s="48" t="str">
        <f>IF(P2&lt;&gt;"",CHAR(34)&amp;"\n"&amp;P2&amp;CHAR(34),CHAR(34)&amp;CHAR(34))</f>
        <v>"\nThe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v>
      </c>
      <c r="HI2" s="48" t="str">
        <f>IF(J2=0,CHAR(34)&amp;CHAR(34),HH2)</f>
        <v>"\nThe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v>
      </c>
      <c r="HJ2" s="48" t="str">
        <f>CHAR(34)&amp;O2&amp;CHAR(34)</f>
        <v>"1968 "</v>
      </c>
      <c r="HL2" s="48" t="str">
        <f>CHAR(34)&amp;I2&amp;CHAR(34)</f>
        <v>"https://en.wikipedia.org/wiki/Flag_of_the_Turks_and_Caicos_Islands"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{"couname":"Turks and Caicos Islands","year":"1968 ","region":"rgn_North America","Colors":["cl_BLU","cl_RED","cl_WHI","cl_YEL","cl_GRE","cl_BLA","cl_BRO"],"Items":["5+Colo","words2","words3","lets21","startT","year19","smallc","NoBand","Crosse","Animal","Plants","Canton","ntWHYE","myrBLU","island","englis","unjack","NoStar"],"Flag":"https://i.ibb.co/vHFqCfh/Turks-Caicos-Flag.png","HDFlag":"https://upload.wikimedia.org/wikipedia/commons/thumb/a/a0/Flag_of_the_Turks_and_Caicos_Islands.svg/2560px-Flag_of_the_Turks_and_Caicos_Islands.svg.png","type":"", "describe": "\nThe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 "isnew": ".", "links": "https://en.wikipedia.org/wiki/Flag_of_the_Turks_and_Caicos_Islands"},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{"couname":"Turks and Caicos Islands","year":"1968 ","region":"rgn_North America","Colors":["cl_BLU","cl_RED","cl_WHI","cl_YEL","cl_GRE","cl_BLA","cl_BRO"],"Items":["5+Colo","words2","words3","lets21","startT","year19","smallc","NoBand","Crosse","Animal","Plants","Canton","ntWHYE","myrBLU","island","englis","unjack","NoStar"],"Flag":"https://i.ibb.co/vHFqCfh/Turks-Caicos-Flag.png","HDFlag":"https://upload.wikimedia.org/wikipedia/commons/thumb/a/a0/Flag_of_the_Turks_and_Caicos_Islands.svg/2560px-Flag_of_the_Turks_and_Caicos_Islands.svg.png","type":"", "describe": "\nThe Union Jack is a symbol of the British Empire and its use in the flag represents the role Britain in the islands' political life, while the coat of arms represents the islands themselves. It includes a cactus, a conch shell, and a lobster, which represent the variety of the islands' natural bounty.", "isnew": ".", "links": "https://en.wikipedia.org/wiki/Flag_of_the_Turks_and_Caicos_Islands"},</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c r="IC2" s="77"/>
      <c r="ID2" s="77"/>
      <c r="IE2" s="77"/>
      <c r="IF2" s="77"/>
      <c r="IG2" s="77"/>
      <c r="IH2" s="77"/>
      <c r="II2" s="77"/>
      <c r="IJ2" s="77"/>
      <c r="IK2" s="77"/>
      <c r="IL2" s="48">
        <f>SUM(IC2:IK2)</f>
        <v>0</v>
      </c>
      <c r="IM2" s="45">
        <f>COUNTIF(IC2:IK2,"&gt;0")-CG2</f>
        <v>-7</v>
      </c>
      <c r="IN2" s="78" t="str">
        <f>"http://mkweb.bcgsc.ca/color-summarizer/?url="&amp;D2&amp;"&amp;precision=low&amp;num_clusters="&amp;CG2&amp;"&amp;text=1"</f>
        <v>http://mkweb.bcgsc.ca/color-summarizer/?url=https://i.ibb.co/vHFqCfh/Turks-Caicos-Flag.png&amp;precision=low&amp;num_clusters=7&amp;text=1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{"url":"http://mkweb.bcgsc.ca/color-summarizer/?url=https://i.ibb.co/vHFqCfh/Turks-Caicos-Flag.png&amp;precision=low&amp;num_clusters=7&amp;text=1","name":"Turks and Caicos Islands"},</v>
      </c>
      <c r="IY2" s="48">
        <v>225</v>
      </c>
    </row>
    <row r="3" spans="1:259" s="48" customFormat="1" ht="38.4" customHeight="1" thickBot="1" x14ac:dyDescent="0.35">
      <c r="A3" s="87" t="s">
        <v>1553</v>
      </c>
      <c r="B3" s="40" t="e" vm="134">
        <v>#VALUE!</v>
      </c>
      <c r="C3" s="41" t="s">
        <v>197</v>
      </c>
      <c r="D3" s="42" t="s">
        <v>1554</v>
      </c>
      <c r="E3" s="43" t="s">
        <v>1555</v>
      </c>
      <c r="F3" s="44" t="s">
        <v>163</v>
      </c>
      <c r="G3" s="45">
        <f>COUNTIF($A$1:$A$8343,A3)</f>
        <v>1</v>
      </c>
      <c r="H3" s="46" t="s">
        <v>1558</v>
      </c>
      <c r="I3" s="47" t="s">
        <v>1551</v>
      </c>
      <c r="J3" s="48" t="str">
        <f>""</f>
        <v/>
      </c>
      <c r="K3" s="49"/>
      <c r="L3" s="50"/>
      <c r="M3" s="50"/>
      <c r="N3" s="51" t="s">
        <v>231</v>
      </c>
      <c r="O3" s="52" t="s">
        <v>1556</v>
      </c>
      <c r="P3" s="53" t="s">
        <v>1557</v>
      </c>
      <c r="Q3" s="54">
        <f>IFERROR(LEN(TRIM(SUBSTITUTE(SUBSTITUTE(SUBSTITUTE(A3,LEFT(A3,6),""), "(", ""), ")", "")))-LEN(SUBSTITUTE(TRIM(SUBSTITUTE(SUBSTITUTE(SUBSTITUTE(A3,LEFT(A3,6),""), "(", ""), ")", "")), " ", ""))+1, 0)</f>
        <v>4</v>
      </c>
      <c r="R3" s="55" t="s">
        <v>231</v>
      </c>
      <c r="S3" s="56">
        <v>0</v>
      </c>
      <c r="T3" s="57" t="s">
        <v>165</v>
      </c>
      <c r="U3" s="58" t="s">
        <v>165</v>
      </c>
      <c r="V3" s="58" t="s">
        <v>164</v>
      </c>
      <c r="W3" s="58" t="s">
        <v>164</v>
      </c>
      <c r="X3" s="58" t="s">
        <v>164</v>
      </c>
      <c r="Y3" s="58" t="s">
        <v>164</v>
      </c>
      <c r="Z3" s="58" t="s">
        <v>164</v>
      </c>
      <c r="AA3" s="58" t="s">
        <v>164</v>
      </c>
      <c r="AB3" s="58" t="s">
        <v>165</v>
      </c>
      <c r="AC3" s="58" t="s">
        <v>164</v>
      </c>
      <c r="AD3" s="58" t="s">
        <v>164</v>
      </c>
      <c r="AE3" s="58" t="s">
        <v>164</v>
      </c>
      <c r="AF3" s="59" t="s">
        <v>164</v>
      </c>
      <c r="AG3" s="59" t="s">
        <v>164</v>
      </c>
      <c r="AH3" s="59" t="s">
        <v>164</v>
      </c>
      <c r="AI3" s="59" t="s">
        <v>165</v>
      </c>
      <c r="AJ3" s="59" t="s">
        <v>164</v>
      </c>
      <c r="AK3" s="59" t="s">
        <v>164</v>
      </c>
      <c r="AL3" s="59" t="s">
        <v>164</v>
      </c>
      <c r="AM3" s="59" t="s">
        <v>165</v>
      </c>
      <c r="AN3" s="59" t="s">
        <v>165</v>
      </c>
      <c r="AO3" s="59" t="s">
        <v>164</v>
      </c>
      <c r="AP3" s="59" t="s">
        <v>165</v>
      </c>
      <c r="AQ3" s="59" t="s">
        <v>164</v>
      </c>
      <c r="AR3" s="59" t="s">
        <v>164</v>
      </c>
      <c r="AS3" s="59" t="s">
        <v>164</v>
      </c>
      <c r="AT3" s="60">
        <v>0</v>
      </c>
      <c r="AU3" s="59" t="s">
        <v>178</v>
      </c>
      <c r="AV3" s="59" t="str">
        <f>IF(LEFT(A3,1)="[",LEFT(A3,5)&amp;AU3&amp;A3,"")</f>
        <v>[TCA]Historical[TCA] Turks and Caicos Islands(1889-1968)</v>
      </c>
      <c r="AW3" s="59" t="str">
        <f>C3&amp;H3&amp;A3</f>
        <v>3b[TCA] Other[TCA] Turks and Caicos Islands(1889-1968)</v>
      </c>
      <c r="AX3" s="61"/>
      <c r="AY3" s="61"/>
      <c r="AZ3" s="62"/>
      <c r="BA3" s="62"/>
      <c r="BB3" s="62"/>
      <c r="BC3" s="63"/>
      <c r="BD3" s="64" t="s">
        <v>152</v>
      </c>
      <c r="BE3" s="47"/>
      <c r="BF3" s="64"/>
      <c r="BG3" s="64"/>
      <c r="BH3" s="64"/>
      <c r="BI3" s="64"/>
      <c r="BJ3" s="64"/>
      <c r="BK3" s="47"/>
      <c r="BL3" s="64" t="s">
        <v>152</v>
      </c>
      <c r="BM3" s="64" t="s">
        <v>159</v>
      </c>
      <c r="BN3" s="64" t="s">
        <v>154</v>
      </c>
      <c r="BO3" s="64" t="s">
        <v>157</v>
      </c>
      <c r="BP3" s="64" t="s">
        <v>151</v>
      </c>
      <c r="BQ3" s="64"/>
      <c r="BR3" s="64"/>
      <c r="BS3" s="64"/>
      <c r="BT3" s="64"/>
      <c r="BU3" s="65" t="s">
        <v>165</v>
      </c>
      <c r="BV3" s="66"/>
      <c r="BW3" s="66">
        <v>0</v>
      </c>
      <c r="BX3" s="47"/>
      <c r="BY3" s="48" t="s">
        <v>164</v>
      </c>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"[TCA] Turks and Caicos Islands(1889-1968)"</v>
      </c>
      <c r="CU3" s="70" t="str">
        <f>CHAR(34)&amp;"rgn_"&amp;R3&amp;CHAR(34)</f>
        <v>"rgn_North America"</v>
      </c>
      <c r="CV3" s="48" t="str">
        <f>CHAR(34)&amp;D3&amp;CHAR(34)</f>
        <v>"https://upload.wikimedia.org/wikipedia/commons/thumb/3/35/Flag_of_the_Turks_and_Caicos_Islands_%281889%E2%80%931968%29.svg/640px-Flag_of_the_Turks_and_Caicos_Islands_%281889%E2%80%931968%29.svg.png"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"lets31",</v>
      </c>
      <c r="DE3" s="48" t="str">
        <f>CHAR(34)&amp;"start"&amp;IFERROR(LEFT(SUBSTITUTE(A3,"["&amp;MID(A3,FIND("[",A3)+1,FIND("]",A3)-FIND("[",A3)-1)&amp;"] ",""),1),LEFT(A3,1))&amp;CHAR(34)&amp;","</f>
        <v>"startT",</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"Geogrh",</v>
      </c>
      <c r="EU3" s="48" t="str">
        <f>IF(AN3="y",CHAR(34)&amp;AN$1&amp;CHAR(34)&amp;",","")</f>
        <v>"Humans",</v>
      </c>
      <c r="EV3" s="48" t="str">
        <f>IF(AO3="y",CHAR(34)&amp;AO$1&amp;CHAR(34)&amp;",","")</f>
        <v/>
      </c>
      <c r="EW3" s="48" t="str">
        <f>IF(AP3="y",CHAR(34)&amp;AP$1&amp;CHAR(34)&amp;",","")</f>
        <v>"Ships!",</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["5+Colo","words2","words3","lets31","startT","year18","NoBand","Diagon","Crosse","Texted","Canton","Geogrh","Humans","Ships!","NO_GRE","NO_YEL","myrBLU","histor","unjack","NoStar"]</v>
      </c>
      <c r="GT3" s="48" t="str">
        <f>IF(BL3&lt;&gt;"",CHAR(34)&amp;"cl_"&amp;BL3&amp;CHAR(34)&amp;",","")</f>
        <v>"cl_BLU",</v>
      </c>
      <c r="GU3" s="48" t="str">
        <f>IF(BM3&lt;&gt;"",CHAR(34)&amp;"cl_"&amp;BM3&amp;CHAR(34)&amp;",","")</f>
        <v>"cl_WHI",</v>
      </c>
      <c r="GV3" s="48" t="str">
        <f>IF(BN3&lt;&gt;"",CHAR(34)&amp;"cl_"&amp;BN3&amp;CHAR(34)&amp;",","")</f>
        <v>"cl_RED",</v>
      </c>
      <c r="GW3" s="48" t="str">
        <f>IF(BO3&lt;&gt;"",CHAR(34)&amp;"cl_"&amp;BO3&amp;CHAR(34)&amp;",","")</f>
        <v>"cl_BRO",</v>
      </c>
      <c r="GX3" s="48" t="str">
        <f>IF(BP3&lt;&gt;"",CHAR(34)&amp;"cl_"&amp;BP3&amp;CHAR(34)&amp;",","")</f>
        <v>"cl_BLA",</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["cl_BLU","cl_WHI","cl_RED","cl_BRO","cl_BLA"]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{couname:"[TCA] Turks and Caicos Islands(1889-1968)",year:"1889",region:"rgn_North America",Colors:["cl_BLU","cl_WHI","cl_RED","cl_BRO","cl_BLA"],Items:["5+Colo","words2","words3","lets31","startT","year18","NoBand","Diagon","Crosse","Texted","Canton","Geogrh","Humans","Ships!","NO_GRE","NO_YEL","myrBLU","histor","unjack","NoStar"],Flag:"https://upload.wikimedia.org/wikipedia/commons/thumb/3/35/Flag_of_the_Turks_and_Caicos_Islands_%281889%E2%80%931968%29.svg/640px-Flag_of_the_Turks_and_Caicos_Islands_%281889%E2%80%931968%29.svg.png",HDFlag:"https://upload.wikimedia.org/wikipedia/commons/thumb/3/35/Flag_of_the_Turks_and_Caicos_Islands_%281889%E2%80%931968%29.svg/2560px-Flag_of_the_Turks_and_Caicos_Islands_%281889%E2%80%931968%29.svg.png",type:"Historical", describe: "\nThe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 isnew:".", links: "https://en.wikipedia.org/wiki/Flag_of_the_Turks_and_Caicos_Islands"},</v>
      </c>
      <c r="HG3" s="73" t="str">
        <f>"{couname:"&amp;CT3&amp;(IF(HK3&lt;&gt;"",",subtype:"&amp;CHAR(34)&amp;HK3&amp;CHAR(34),""))&amp;",year:"&amp;HJ3&amp;",region:"&amp;CU3&amp;",Colors:"&amp;HC3&amp;",Items:"&amp;GS3&amp;",Flag:"&amp;CV3&amp;",HDFlag:"&amp;CHAR(34)&amp;E3&amp;CHAR(34)&amp;",type:"&amp;GP3&amp;", describe: "&amp;HI3&amp;", links: "&amp;HL3&amp;"},"</f>
        <v>{couname:"[TCA] Turks and Caicos Islands(1889-1968)",year:"1889",region:"rgn_North America",Colors:["cl_BLU","cl_WHI","cl_RED","cl_BRO","cl_BLA"],Items:["5+Colo","words2","words3","lets31","startT","year18","NoBand","Diagon","Crosse","Texted","Canton","Geogrh","Humans","Ships!","NO_GRE","NO_YEL","myrBLU","histor","unjack","NoStar"],Flag:"https://upload.wikimedia.org/wikipedia/commons/thumb/3/35/Flag_of_the_Turks_and_Caicos_Islands_%281889%E2%80%931968%29.svg/640px-Flag_of_the_Turks_and_Caicos_Islands_%281889%E2%80%931968%29.svg.png",HDFlag:"https://upload.wikimedia.org/wikipedia/commons/thumb/3/35/Flag_of_the_Turks_and_Caicos_Islands_%281889%E2%80%931968%29.svg/2560px-Flag_of_the_Turks_and_Caicos_Islands_%281889%E2%80%931968%29.svg.png",type:"Historical", describe: "\nThe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 links: "https://en.wikipedia.org/wiki/Flag_of_the_Turks_and_Caicos_Islands"},</v>
      </c>
      <c r="HH3" s="48" t="str">
        <f>IF(P3&lt;&gt;"",CHAR(34)&amp;"\n"&amp;P3&amp;CHAR(34),CHAR(34)&amp;CHAR(34))</f>
        <v>"\nThe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v>
      </c>
      <c r="HI3" s="48" t="str">
        <f>IF(J3=0,CHAR(34)&amp;CHAR(34),HH3)</f>
        <v>"\nThe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v>
      </c>
      <c r="HJ3" s="48" t="str">
        <f>CHAR(34)&amp;O3&amp;CHAR(34)</f>
        <v>"1889"</v>
      </c>
      <c r="HL3" s="48" t="str">
        <f>CHAR(34)&amp;I3&amp;CHAR(34)</f>
        <v>"https://en.wikipedia.org/wiki/Flag_of_the_Turks_and_Caicos_Islands"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{"couname":"[TCA] Turks and Caicos Islands(1889-1968)","subtype":"[TCA] Other","year":"1889","region":"rgn_North America","Colors":["cl_BLU","cl_WHI","cl_RED","cl_BRO","cl_BLA"],"Items":["5+Colo","words2","words3","lets31","startT","year18","NoBand","Diagon","Crosse","Texted","Canton","Geogrh","Humans","Ships!","NO_GRE","NO_YEL","myrBLU","histor","unjack","NoStar"],"Flag":"https://upload.wikimedia.org/wikipedia/commons/thumb/3/35/Flag_of_the_Turks_and_Caicos_Islands_%281889%E2%80%931968%29.svg/640px-Flag_of_the_Turks_and_Caicos_Islands_%281889%E2%80%931968%29.svg.png","HDFlag":"https://upload.wikimedia.org/wikipedia/commons/thumb/3/35/Flag_of_the_Turks_and_Caicos_Islands_%281889%E2%80%931968%29.svg/2560px-Flag_of_the_Turks_and_Caicos_Islands_%281889%E2%80%931968%29.svg.png","type":"Historical", "describe": "\nThe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 "isnew": ".", "links": "https://en.wikipedia.org/wiki/Flag_of_the_Turks_and_Caicos_Islands"},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{"couname":"[TCA] Turks and Caicos Islands(1889-1968)","subtype":"[TCA] Other","year":"1889","region":"rgn_North America","Colors":["cl_BLU","cl_WHI","cl_RED","cl_BRO","cl_BLA"],"Items":["5+Colo","words2","words3","lets31","startT","year18","NoBand","Diagon","Crosse","Texted","Canton","Geogrh","Humans","Ships!","NO_GRE","NO_YEL","myrBLU","histor","unjack","NoStar"],"Flag":"https://upload.wikimedia.org/wikipedia/commons/thumb/3/35/Flag_of_the_Turks_and_Caicos_Islands_%281889%E2%80%931968%29.svg/640px-Flag_of_the_Turks_and_Caicos_Islands_%281889%E2%80%931968%29.svg.png","HDFlag":"https://upload.wikimedia.org/wikipedia/commons/thumb/3/35/Flag_of_the_Turks_and_Caicos_Islands_%281889%E2%80%931968%29.svg/2560px-Flag_of_the_Turks_and_Caicos_Islands_%281889%E2%80%931968%29.svg.png","type":"Historical", "describe": "\nThe previous flag used up to 1968 was also a defaced blue ensign. This flag had been in use since 1875 and had a different coat of arms to the current flag. The former coat of arms (which can be seen on the former flag below) featured a ship offshore from a beach with the name of the islands in a circle. It also showed a man working on the beach between two piles of salt. This is in reference to the salt industry which once dominated the economy of the Turks and Caicos Islands. The 1889 Admiralty Flag Book introduced some shading into the left-hand salt pile and what appears to be a door into the right-hand salt pile. This led to confusion of what the salt piles really were, with an igloo even being suggested.", "isnew": ".", "links": "https://en.wikipedia.org/wiki/Flag_of_the_Turks_and_Caicos_Islands"},</v>
      </c>
      <c r="HO3" s="75">
        <v>45618</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3/35/Flag_of_the_Turks_and_Caicos_Islands_%281889%E2%80%931968%29.svg/640px-Flag_of_the_Turks_and_Caicos_Islands_%281889%E2%80%931968%29.svg.png&amp;precision=low&amp;num_clusters=5&amp;text=1</v>
      </c>
      <c r="IO3" s="48" t="str">
        <f>IF(HP3&lt;&gt;"",CHAR(34)&amp;"black"&amp;CHAR(34),"")</f>
        <v>"black"</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3/35/Flag_of_the_Turks_and_Caicos_Islands_%281889%E2%80%931968%29.svg/640px-Flag_of_the_Turks_and_Caicos_Islands_%281889%E2%80%931968%29.svg.png&amp;precision=low&amp;num_clusters=5&amp;text=1","name":"[TCA] Turks and Caicos Islands(1889-1968)"},</v>
      </c>
      <c r="IY3" s="48">
        <v>1100</v>
      </c>
    </row>
    <row r="5" spans="1:259" ht="38.4" customHeight="1" x14ac:dyDescent="0.3">
      <c r="G5" s="81"/>
      <c r="H5" s="81"/>
      <c r="I5" s="81"/>
    </row>
    <row r="6" spans="1:259" ht="38.4" customHeight="1" x14ac:dyDescent="0.3">
      <c r="G6" s="81"/>
      <c r="H6" s="81"/>
      <c r="I6" s="81"/>
    </row>
    <row r="7" spans="1:259" ht="38.4" customHeight="1" x14ac:dyDescent="0.3">
      <c r="G7" s="81"/>
      <c r="H7" s="81"/>
      <c r="I7" s="81"/>
    </row>
  </sheetData>
  <autoFilter ref="A1:IY1" xr:uid="{A1051193-A95B-4CFB-A73C-F0184620C81F}">
    <sortState xmlns:xlrd2="http://schemas.microsoft.com/office/spreadsheetml/2017/richdata2" ref="A2:IY1">
      <sortCondition ref="AW1"/>
    </sortState>
  </autoFilter>
  <conditionalFormatting sqref="H1 CW1:GS1 IA1:IB1">
    <cfRule type="cellIs" dxfId="702" priority="165" operator="greaterThan">
      <formula>0</formula>
    </cfRule>
  </conditionalFormatting>
  <conditionalFormatting sqref="H1 H4:H1048576">
    <cfRule type="cellIs" dxfId="701" priority="131" stopIfTrue="1" operator="notEqual">
      <formula>""</formula>
    </cfRule>
  </conditionalFormatting>
  <conditionalFormatting sqref="T1:BK1">
    <cfRule type="cellIs" dxfId="700" priority="168" operator="greaterThan">
      <formula>0</formula>
    </cfRule>
  </conditionalFormatting>
  <conditionalFormatting sqref="BV1:BW1 BV4:BW1048576">
    <cfRule type="cellIs" dxfId="699" priority="167" operator="equal">
      <formula>"nc"</formula>
    </cfRule>
  </conditionalFormatting>
  <conditionalFormatting sqref="HF1:HG1">
    <cfRule type="cellIs" dxfId="698" priority="169" operator="greaterThan">
      <formula>0</formula>
    </cfRule>
  </conditionalFormatting>
  <conditionalFormatting sqref="HK1">
    <cfRule type="cellIs" dxfId="697" priority="166" operator="greaterThan">
      <formula>0</formula>
    </cfRule>
  </conditionalFormatting>
  <conditionalFormatting sqref="HP1:HX1">
    <cfRule type="cellIs" dxfId="696" priority="143" operator="equal">
      <formula>"PIN"</formula>
    </cfRule>
    <cfRule type="cellIs" dxfId="695" priority="144" operator="equal">
      <formula>"ORA"</formula>
    </cfRule>
    <cfRule type="cellIs" dxfId="694" priority="145" operator="equal">
      <formula>"GRA"</formula>
    </cfRule>
    <cfRule type="cellIs" dxfId="693" priority="146" operator="equal">
      <formula>"PUR"</formula>
    </cfRule>
    <cfRule type="cellIs" dxfId="692" priority="147" operator="equal">
      <formula>"BRO"</formula>
    </cfRule>
    <cfRule type="cellIs" dxfId="691" priority="148" operator="equal">
      <formula>"YEL"</formula>
    </cfRule>
    <cfRule type="cellIs" dxfId="690" priority="149" operator="equal">
      <formula>"BLU"</formula>
    </cfRule>
    <cfRule type="cellIs" dxfId="689" priority="150" operator="equal">
      <formula>"WHI"</formula>
    </cfRule>
    <cfRule type="cellIs" dxfId="688" priority="151" operator="equal">
      <formula>"GRE"</formula>
    </cfRule>
    <cfRule type="cellIs" dxfId="687" priority="152" operator="equal">
      <formula>"RED"</formula>
    </cfRule>
    <cfRule type="cellIs" dxfId="686" priority="153" operator="equal">
      <formula>"BLA"</formula>
    </cfRule>
  </conditionalFormatting>
  <conditionalFormatting sqref="IC1:IK1">
    <cfRule type="cellIs" dxfId="685" priority="154" operator="equal">
      <formula>"PIN"</formula>
    </cfRule>
    <cfRule type="cellIs" dxfId="684" priority="155" operator="equal">
      <formula>"ORA"</formula>
    </cfRule>
    <cfRule type="cellIs" dxfId="683" priority="156" operator="equal">
      <formula>"GRA"</formula>
    </cfRule>
    <cfRule type="cellIs" dxfId="682" priority="157" operator="equal">
      <formula>"PUR"</formula>
    </cfRule>
    <cfRule type="cellIs" dxfId="681" priority="158" operator="equal">
      <formula>"BRO"</formula>
    </cfRule>
    <cfRule type="cellIs" dxfId="680" priority="159" operator="equal">
      <formula>"YEL"</formula>
    </cfRule>
    <cfRule type="cellIs" dxfId="679" priority="160" operator="equal">
      <formula>"BLU"</formula>
    </cfRule>
    <cfRule type="cellIs" dxfId="678" priority="161" operator="equal">
      <formula>"WHI"</formula>
    </cfRule>
    <cfRule type="cellIs" dxfId="677" priority="162" operator="equal">
      <formula>"GRE"</formula>
    </cfRule>
    <cfRule type="cellIs" dxfId="676" priority="163" operator="equal">
      <formula>"RED"</formula>
    </cfRule>
    <cfRule type="cellIs" dxfId="675" priority="164" operator="equal">
      <formula>"BLA"</formula>
    </cfRule>
  </conditionalFormatting>
  <conditionalFormatting sqref="IO1:IW1">
    <cfRule type="cellIs" dxfId="674" priority="132" operator="equal">
      <formula>"PIN"</formula>
    </cfRule>
    <cfRule type="cellIs" dxfId="673" priority="133" operator="equal">
      <formula>"ORA"</formula>
    </cfRule>
    <cfRule type="cellIs" dxfId="672" priority="134" operator="equal">
      <formula>"GRA"</formula>
    </cfRule>
    <cfRule type="cellIs" dxfId="671" priority="135" operator="equal">
      <formula>"PUR"</formula>
    </cfRule>
    <cfRule type="cellIs" dxfId="670" priority="136" operator="equal">
      <formula>"BRO"</formula>
    </cfRule>
    <cfRule type="cellIs" dxfId="669" priority="137" operator="equal">
      <formula>"YEL"</formula>
    </cfRule>
    <cfRule type="cellIs" dxfId="668" priority="138" operator="equal">
      <formula>"BLU"</formula>
    </cfRule>
    <cfRule type="cellIs" dxfId="667" priority="139" operator="equal">
      <formula>"WHI"</formula>
    </cfRule>
    <cfRule type="cellIs" dxfId="666" priority="140" operator="equal">
      <formula>"GRE"</formula>
    </cfRule>
    <cfRule type="cellIs" dxfId="665" priority="141" operator="equal">
      <formula>"RED"</formula>
    </cfRule>
    <cfRule type="cellIs" dxfId="664" priority="142" operator="equal">
      <formula>"BLA"</formula>
    </cfRule>
  </conditionalFormatting>
  <conditionalFormatting sqref="H2">
    <cfRule type="cellIs" dxfId="663" priority="78" stopIfTrue="1" operator="notEqual">
      <formula>""</formula>
    </cfRule>
  </conditionalFormatting>
  <conditionalFormatting sqref="AZ2:BU2">
    <cfRule type="cellIs" dxfId="662" priority="66" operator="equal">
      <formula>"PIN"</formula>
    </cfRule>
    <cfRule type="cellIs" dxfId="661" priority="67" operator="equal">
      <formula>"ORA"</formula>
    </cfRule>
    <cfRule type="cellIs" dxfId="660" priority="68" operator="equal">
      <formula>"GRA"</formula>
    </cfRule>
    <cfRule type="cellIs" dxfId="659" priority="69" operator="equal">
      <formula>"PUR"</formula>
    </cfRule>
    <cfRule type="cellIs" dxfId="658" priority="70" operator="equal">
      <formula>"BRO"</formula>
    </cfRule>
    <cfRule type="cellIs" dxfId="657" priority="71" operator="equal">
      <formula>"YEL"</formula>
    </cfRule>
    <cfRule type="cellIs" dxfId="656" priority="72" operator="equal">
      <formula>"BLU"</formula>
    </cfRule>
    <cfRule type="cellIs" dxfId="655" priority="73" operator="equal">
      <formula>"WHI"</formula>
    </cfRule>
    <cfRule type="cellIs" dxfId="654" priority="74" operator="equal">
      <formula>"GRE"</formula>
    </cfRule>
    <cfRule type="cellIs" dxfId="653" priority="75" operator="equal">
      <formula>"RED"</formula>
    </cfRule>
    <cfRule type="cellIs" dxfId="652" priority="76" operator="equal">
      <formula>"BLA"</formula>
    </cfRule>
  </conditionalFormatting>
  <conditionalFormatting sqref="BV2">
    <cfRule type="cellIs" dxfId="651" priority="79" operator="equal">
      <formula>"nc"</formula>
    </cfRule>
  </conditionalFormatting>
  <conditionalFormatting sqref="BZ2:CA2 CD2:CF2">
    <cfRule type="cellIs" dxfId="650" priority="77" operator="greaterThan">
      <formula>0</formula>
    </cfRule>
  </conditionalFormatting>
  <conditionalFormatting sqref="R2 CU2">
    <cfRule type="cellIs" dxfId="649" priority="65" operator="greaterThan">
      <formula>0</formula>
    </cfRule>
  </conditionalFormatting>
  <conditionalFormatting sqref="T2:AS2 CH2:CS2">
    <cfRule type="cellIs" dxfId="648" priority="49" stopIfTrue="1" operator="equal">
      <formula>"n"</formula>
    </cfRule>
    <cfRule type="cellIs" dxfId="647" priority="50" stopIfTrue="1" operator="equal">
      <formula>"y"</formula>
    </cfRule>
    <cfRule type="cellIs" dxfId="646" priority="51" operator="greaterThan">
      <formula>0</formula>
    </cfRule>
  </conditionalFormatting>
  <conditionalFormatting sqref="AZ2:BB2">
    <cfRule type="expression" dxfId="645" priority="48">
      <formula>$AT2=0</formula>
    </cfRule>
  </conditionalFormatting>
  <conditionalFormatting sqref="BX2:CA2 CD2:CF2">
    <cfRule type="cellIs" dxfId="644" priority="52" operator="equal">
      <formula>"y"</formula>
    </cfRule>
    <cfRule type="cellIs" dxfId="643" priority="54" operator="equal">
      <formula>"PIN"</formula>
    </cfRule>
    <cfRule type="cellIs" dxfId="642" priority="55" operator="equal">
      <formula>"ORA"</formula>
    </cfRule>
    <cfRule type="cellIs" dxfId="641" priority="56" operator="equal">
      <formula>"GRA"</formula>
    </cfRule>
    <cfRule type="cellIs" dxfId="640" priority="57" operator="equal">
      <formula>"PUR"</formula>
    </cfRule>
    <cfRule type="cellIs" dxfId="639" priority="58" operator="equal">
      <formula>"BRO"</formula>
    </cfRule>
    <cfRule type="cellIs" dxfId="638" priority="59" operator="equal">
      <formula>"YEL"</formula>
    </cfRule>
    <cfRule type="cellIs" dxfId="637" priority="60" operator="equal">
      <formula>"BLU"</formula>
    </cfRule>
    <cfRule type="cellIs" dxfId="636" priority="61" operator="equal">
      <formula>"WHI"</formula>
    </cfRule>
    <cfRule type="cellIs" dxfId="635" priority="62" operator="equal">
      <formula>"GRE"</formula>
    </cfRule>
    <cfRule type="cellIs" dxfId="634" priority="63" operator="equal">
      <formula>"RED"</formula>
    </cfRule>
    <cfRule type="cellIs" dxfId="633" priority="64" operator="equal">
      <formula>"BLA"</formula>
    </cfRule>
  </conditionalFormatting>
  <conditionalFormatting sqref="IC2:IK2">
    <cfRule type="expression" dxfId="632"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631" priority="42" stopIfTrue="1" operator="notEqual">
      <formula>""</formula>
    </cfRule>
  </conditionalFormatting>
  <conditionalFormatting sqref="BV3">
    <cfRule type="cellIs" dxfId="630" priority="43" operator="equal">
      <formula>"nc"</formula>
    </cfRule>
  </conditionalFormatting>
  <conditionalFormatting sqref="R3 CU3">
    <cfRule type="cellIs" dxfId="629" priority="41" operator="greaterThan">
      <formula>0</formula>
    </cfRule>
  </conditionalFormatting>
  <conditionalFormatting sqref="T3:AS3 CH3:CS3">
    <cfRule type="cellIs" dxfId="628" priority="37" stopIfTrue="1" operator="equal">
      <formula>"n"</formula>
    </cfRule>
    <cfRule type="cellIs" dxfId="627" priority="38" stopIfTrue="1" operator="equal">
      <formula>"y"</formula>
    </cfRule>
    <cfRule type="cellIs" dxfId="626" priority="39" operator="greaterThan">
      <formula>0</formula>
    </cfRule>
  </conditionalFormatting>
  <conditionalFormatting sqref="AZ3:BB3">
    <cfRule type="expression" dxfId="625" priority="24">
      <formula>$AT3=0</formula>
    </cfRule>
  </conditionalFormatting>
  <conditionalFormatting sqref="BX3:CA3 CD3:CF3 AZ3:BU3">
    <cfRule type="cellIs" dxfId="624" priority="25" operator="equal">
      <formula>"PIN"</formula>
    </cfRule>
    <cfRule type="cellIs" dxfId="623" priority="26" operator="equal">
      <formula>"ORA"</formula>
    </cfRule>
    <cfRule type="cellIs" dxfId="622" priority="27" operator="equal">
      <formula>"GRA"</formula>
    </cfRule>
    <cfRule type="cellIs" dxfId="621" priority="28" operator="equal">
      <formula>"PUR"</formula>
    </cfRule>
    <cfRule type="cellIs" dxfId="620" priority="29" operator="equal">
      <formula>"BRO"</formula>
    </cfRule>
    <cfRule type="cellIs" dxfId="619" priority="30" operator="equal">
      <formula>"YEL"</formula>
    </cfRule>
    <cfRule type="cellIs" dxfId="618" priority="31" operator="equal">
      <formula>"BLU"</formula>
    </cfRule>
    <cfRule type="cellIs" dxfId="617" priority="32" operator="equal">
      <formula>"WHI"</formula>
    </cfRule>
    <cfRule type="cellIs" dxfId="616" priority="33" operator="equal">
      <formula>"GRE"</formula>
    </cfRule>
    <cfRule type="cellIs" dxfId="615" priority="34" operator="equal">
      <formula>"RED"</formula>
    </cfRule>
    <cfRule type="cellIs" dxfId="614" priority="35" operator="equal">
      <formula>"BLA"</formula>
    </cfRule>
  </conditionalFormatting>
  <conditionalFormatting sqref="BX3:CA3 CD3:CF3">
    <cfRule type="cellIs" dxfId="613" priority="40" operator="equal">
      <formula>"y"</formula>
    </cfRule>
  </conditionalFormatting>
  <conditionalFormatting sqref="BZ3:CA3 CD3:CF3">
    <cfRule type="cellIs" dxfId="612" priority="36" operator="greaterThan">
      <formula>0</formula>
    </cfRule>
  </conditionalFormatting>
  <conditionalFormatting sqref="IC3">
    <cfRule type="cellIs" dxfId="611" priority="17" stopIfTrue="1" operator="greaterThan">
      <formula>0</formula>
    </cfRule>
  </conditionalFormatting>
  <conditionalFormatting sqref="ID3">
    <cfRule type="cellIs" dxfId="610" priority="15" stopIfTrue="1" operator="greaterThan">
      <formula>0</formula>
    </cfRule>
  </conditionalFormatting>
  <conditionalFormatting sqref="II3 IE3:IF3">
    <cfRule type="cellIs" dxfId="609" priority="22" operator="greaterThan">
      <formula>0</formula>
    </cfRule>
  </conditionalFormatting>
  <conditionalFormatting sqref="II3 IF3">
    <cfRule type="cellIs" dxfId="608" priority="16" stopIfTrue="1" operator="greaterThan">
      <formula>0</formula>
    </cfRule>
  </conditionalFormatting>
  <conditionalFormatting sqref="IG3">
    <cfRule type="cellIs" dxfId="607" priority="21" operator="greaterThan">
      <formula>0</formula>
    </cfRule>
  </conditionalFormatting>
  <conditionalFormatting sqref="IH3:II3">
    <cfRule type="cellIs" dxfId="606" priority="20" operator="greaterThan">
      <formula>0</formula>
    </cfRule>
  </conditionalFormatting>
  <conditionalFormatting sqref="IJ3">
    <cfRule type="cellIs" dxfId="605" priority="19" operator="greaterThan">
      <formula>0</formula>
    </cfRule>
  </conditionalFormatting>
  <conditionalFormatting sqref="IK3">
    <cfRule type="cellIs" dxfId="604" priority="18" operator="greaterThan">
      <formula>0</formula>
    </cfRule>
  </conditionalFormatting>
  <conditionalFormatting sqref="IF3">
    <cfRule type="cellIs" dxfId="603" priority="14" stopIfTrue="1" operator="greaterThan">
      <formula>0</formula>
    </cfRule>
  </conditionalFormatting>
  <conditionalFormatting sqref="IC3:IK3">
    <cfRule type="expression" dxfId="602" priority="23">
      <formula>$IL3&gt;0</formula>
    </cfRule>
  </conditionalFormatting>
  <conditionalFormatting sqref="IM3">
    <cfRule type="cellIs" dxfId="601" priority="13" operator="equal">
      <formula>0</formula>
    </cfRule>
  </conditionalFormatting>
  <conditionalFormatting sqref="BX3:CA3 CD3:CF3">
    <cfRule type="cellIs" dxfId="600" priority="1" operator="equal">
      <formula>"y"</formula>
    </cfRule>
    <cfRule type="cellIs" dxfId="599" priority="2" operator="equal">
      <formula>"PIN"</formula>
    </cfRule>
    <cfRule type="cellIs" dxfId="598" priority="3" operator="equal">
      <formula>"ORA"</formula>
    </cfRule>
    <cfRule type="cellIs" dxfId="597" priority="4" operator="equal">
      <formula>"GRA"</formula>
    </cfRule>
    <cfRule type="cellIs" dxfId="596" priority="5" operator="equal">
      <formula>"PUR"</formula>
    </cfRule>
    <cfRule type="cellIs" dxfId="595" priority="6" operator="equal">
      <formula>"BRO"</formula>
    </cfRule>
    <cfRule type="cellIs" dxfId="594" priority="7" operator="equal">
      <formula>"YEL"</formula>
    </cfRule>
    <cfRule type="cellIs" dxfId="593" priority="8" operator="equal">
      <formula>"BLU"</formula>
    </cfRule>
    <cfRule type="cellIs" dxfId="592" priority="9" operator="equal">
      <formula>"WHI"</formula>
    </cfRule>
    <cfRule type="cellIs" dxfId="591" priority="10" operator="equal">
      <formula>"GRE"</formula>
    </cfRule>
    <cfRule type="cellIs" dxfId="590" priority="11" operator="equal">
      <formula>"RED"</formula>
    </cfRule>
    <cfRule type="cellIs" dxfId="589"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TCA/Turks-and-Caicos-Islands-Football" xr:uid="{D7856555-11C3-4F5F-92B8-11A1F46A42D3}"/>
    <hyperlink ref="I3" r:id="rId2" xr:uid="{7371A00E-C6BF-425A-B448-5F1498061883}"/>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1137"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1138"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1139"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51BAF-29F3-45BA-84E1-DFC0C9FCBCD2}">
  <sheetPr codeName="Sheet8"/>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I8" sqref="I8"/>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1566</v>
      </c>
      <c r="B2" s="40" t="e" vm="135">
        <v>#VALUE!</v>
      </c>
      <c r="C2" s="41">
        <v>1</v>
      </c>
      <c r="D2" s="42" t="s">
        <v>1567</v>
      </c>
      <c r="E2" s="43" t="s">
        <v>1568</v>
      </c>
      <c r="F2" s="44" t="s">
        <v>163</v>
      </c>
      <c r="G2" s="45">
        <f>COUNTIF($A$1:$A$8313,A2)</f>
        <v>1</v>
      </c>
      <c r="H2" s="46"/>
      <c r="I2" s="47" t="s">
        <v>1569</v>
      </c>
      <c r="J2" s="48" t="str">
        <f>""</f>
        <v/>
      </c>
      <c r="K2" s="49">
        <v>105413</v>
      </c>
      <c r="L2" s="50">
        <v>86200</v>
      </c>
      <c r="M2" s="50" t="s">
        <v>1571</v>
      </c>
      <c r="N2" s="51" t="s">
        <v>231</v>
      </c>
      <c r="O2" s="52" t="s">
        <v>568</v>
      </c>
      <c r="P2" s="53" t="s">
        <v>1570</v>
      </c>
      <c r="Q2" s="54">
        <v>4</v>
      </c>
      <c r="R2" s="55" t="s">
        <v>231</v>
      </c>
      <c r="S2" s="56">
        <v>0</v>
      </c>
      <c r="T2" s="57" t="s">
        <v>164</v>
      </c>
      <c r="U2" s="58" t="s">
        <v>164</v>
      </c>
      <c r="V2" s="58" t="s">
        <v>164</v>
      </c>
      <c r="W2" s="58" t="s">
        <v>164</v>
      </c>
      <c r="X2" s="58" t="s">
        <v>164</v>
      </c>
      <c r="Y2" s="58" t="s">
        <v>165</v>
      </c>
      <c r="Z2" s="58" t="s">
        <v>165</v>
      </c>
      <c r="AA2" s="58" t="s">
        <v>165</v>
      </c>
      <c r="AB2" s="58" t="s">
        <v>165</v>
      </c>
      <c r="AC2" s="58" t="s">
        <v>165</v>
      </c>
      <c r="AD2" s="58" t="s">
        <v>164</v>
      </c>
      <c r="AE2" s="58" t="s">
        <v>164</v>
      </c>
      <c r="AF2" s="59" t="s">
        <v>164</v>
      </c>
      <c r="AG2" s="59" t="s">
        <v>164</v>
      </c>
      <c r="AH2" s="59" t="s">
        <v>165</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1United States Virgin Islands</v>
      </c>
      <c r="AX2" s="61" t="str">
        <f>_xlfn.TEXTJOIN(";",TRUE,AU2:AW2)</f>
        <v>1United States Virgin Islands</v>
      </c>
      <c r="AY2" s="61" t="s">
        <v>165</v>
      </c>
      <c r="AZ2" s="62"/>
      <c r="BA2" s="62"/>
      <c r="BB2" s="62"/>
      <c r="BC2" s="63"/>
      <c r="BD2" s="64" t="s">
        <v>159</v>
      </c>
      <c r="BE2" s="47"/>
      <c r="BF2" s="64"/>
      <c r="BG2" s="64"/>
      <c r="BH2" s="64"/>
      <c r="BI2" s="64"/>
      <c r="BJ2" s="64"/>
      <c r="BK2" s="47"/>
      <c r="BL2" s="64" t="s">
        <v>155</v>
      </c>
      <c r="BM2" s="64" t="s">
        <v>159</v>
      </c>
      <c r="BN2" s="64" t="s">
        <v>152</v>
      </c>
      <c r="BO2" s="64" t="s">
        <v>154</v>
      </c>
      <c r="BP2" s="64" t="s">
        <v>153</v>
      </c>
      <c r="BQ2" s="64"/>
      <c r="BR2" s="64"/>
      <c r="BS2" s="64"/>
      <c r="BT2" s="64"/>
      <c r="BU2" s="65"/>
      <c r="BV2" s="66" t="s">
        <v>165</v>
      </c>
      <c r="BW2" s="66" t="s">
        <v>174</v>
      </c>
      <c r="BX2" s="47"/>
      <c r="CB2" s="6" t="s">
        <v>136</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"United States Virgin Islands"</v>
      </c>
      <c r="CU2" s="70" t="str">
        <f>CHAR(34)&amp;"rgn_"&amp;R2&amp;CHAR(34)</f>
        <v>"rgn_North America"</v>
      </c>
      <c r="CV2" s="48" t="str">
        <f>CHAR(34)&amp;D2&amp;CHAR(34)</f>
        <v>"https://upload.wikimedia.org/wikipedia/commons/thumb/f/f8/Flag_of_the_United_States_Virgin_Islands.svg/383px-Flag_of_the_United_States_Virgin_Islands.svg.png"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"startU",</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"NoBand",</v>
      </c>
      <c r="DX2" s="48" t="str">
        <f>IF(CM2="y",CHAR(34)&amp;CM$1&amp;CHAR(34)&amp;",","")</f>
        <v/>
      </c>
      <c r="DY2" s="48" t="str">
        <f>IF(CN2="y",CHAR(34)&amp;CN$1&amp;CHAR(34)&amp;",","")</f>
        <v/>
      </c>
      <c r="DZ2" s="48" t="str">
        <f>IF(CO2="y",CHAR(34)&amp;CO$1&amp;CHAR(34)&amp;",","")</f>
        <v/>
      </c>
      <c r="EA2" s="48" t="str">
        <f>IF(T2="y",CHAR(34)&amp;T$1&amp;CHAR(34)&amp;",","")</f>
        <v/>
      </c>
      <c r="EB2" s="48" t="str">
        <f>IF(U2="y",CHAR(34)&amp;U$1&amp;CHAR(34)&amp;",","")</f>
        <v/>
      </c>
      <c r="EC2" s="48" t="str">
        <f>IF(V2="y",CHAR(34)&amp;V$1&amp;CHAR(34)&amp;",","")</f>
        <v/>
      </c>
      <c r="ED2" s="48" t="str">
        <f>IF(W2="y",CHAR(34)&amp;W$1&amp;CHAR(34)&amp;",","")</f>
        <v/>
      </c>
      <c r="EE2" s="48" t="str">
        <f>IF(X2="y",CHAR(34)&amp;X$1&amp;CHAR(34)&amp;",","")</f>
        <v/>
      </c>
      <c r="EF2" s="48" t="str">
        <f>IF(AND(Y2&lt;&gt;"n",Y2&lt;&gt;""),CHAR(34)&amp;Y$1&amp;CHAR(34)&amp;",","")</f>
        <v>"Animal",</v>
      </c>
      <c r="EG2" s="48" t="str">
        <f>IF(Z2="y",CHAR(34)&amp;Z$1&amp;CHAR(34)&amp;",","")</f>
        <v>"Bird",</v>
      </c>
      <c r="EH2" s="48" t="str">
        <f>IF(AA2="y",CHAR(34)&amp;AA$1&amp;CHAR(34)&amp;",","")</f>
        <v>"Plants",</v>
      </c>
      <c r="EI2" s="48" t="str">
        <f>IF(AB2="y",CHAR(34)&amp;AB$1&amp;CHAR(34)&amp;",","")</f>
        <v>"Texted",</v>
      </c>
      <c r="EJ2" s="48" t="str">
        <f>IF(AC2="y",CHAR(34)&amp;AC$1&amp;CHAR(34)&amp;",","")</f>
        <v>"Weapon",</v>
      </c>
      <c r="EK2" s="48" t="str">
        <f>IF(AD2="y",CHAR(34)&amp;AD$1&amp;CHAR(34)&amp;",","")</f>
        <v/>
      </c>
      <c r="EL2" s="48" t="str">
        <f>IF(AE2="y",CHAR(34)&amp;AE$1&amp;CHAR(34)&amp;",","")</f>
        <v/>
      </c>
      <c r="EM2" s="48" t="str">
        <f>IF(AF2="y",CHAR(34)&amp;AF$1&amp;CHAR(34)&amp;",","")</f>
        <v/>
      </c>
      <c r="EN2" s="48" t="str">
        <f>IF(AG2="y",CHAR(34)&amp;AG$1&amp;CHAR(34)&amp;",","")</f>
        <v/>
      </c>
      <c r="EO2" s="48" t="str">
        <f>IF(AH2="y",CHAR(34)&amp;AH$1&amp;CHAR(34)&amp;",","")</f>
        <v>"Center",</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"myrWHI",</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["5+Colo","words2","words3","lets25","startU","with_v","year19","NoBand","Animal","Bird","Plants","Texted","Weapon","Center","ntWHYE","NO_BLA","myrWHI","island","englis","NoStar"]</v>
      </c>
      <c r="GT2" s="48" t="str">
        <f>IF(BL2&lt;&gt;"",CHAR(34)&amp;"cl_"&amp;BL2&amp;CHAR(34)&amp;",","")</f>
        <v>"cl_YEL",</v>
      </c>
      <c r="GU2" s="48" t="str">
        <f>IF(BM2&lt;&gt;"",CHAR(34)&amp;"cl_"&amp;BM2&amp;CHAR(34)&amp;",","")</f>
        <v>"cl_WHI",</v>
      </c>
      <c r="GV2" s="48" t="str">
        <f>IF(BN2&lt;&gt;"",CHAR(34)&amp;"cl_"&amp;BN2&amp;CHAR(34)&amp;",","")</f>
        <v>"cl_BLU",</v>
      </c>
      <c r="GW2" s="48" t="str">
        <f>IF(BO2&lt;&gt;"",CHAR(34)&amp;"cl_"&amp;BO2&amp;CHAR(34)&amp;",","")</f>
        <v>"cl_RED",</v>
      </c>
      <c r="GX2" s="48" t="str">
        <f>IF(BP2&lt;&gt;"",CHAR(34)&amp;"cl_"&amp;BP2&amp;CHAR(34)&amp;",","")</f>
        <v>"cl_GRE",</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["cl_YEL","cl_WHI","cl_BLU","cl_RED","cl_GRE"]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{couname:"United States Virgin Islands",year:"1921 ",region:"rgn_North America",Colors:["cl_YEL","cl_WHI","cl_BLU","cl_RED","cl_GRE"],Items:["5+Colo","words2","words3","lets25","startU","with_v","year19","NoBand","Animal","Bird","Plants","Texted","Weapon","Center","ntWHYE","NO_BLA","myrWHI","island","englis","NoStar"],Flag:"https://upload.wikimedia.org/wikipedia/commons/thumb/f/f8/Flag_of_the_United_States_Virgin_Islands.svg/383px-Flag_of_the_United_States_Virgin_Islands.svg.png",HDFlag:"https://upload.wikimedia.org/wikipedia/commons/thumb/f/f8/Flag_of_the_United_States_Virgin_Islands.svg/2560px-Flag_of_the_United_States_Virgin_Islands.svg.png",type:"", describe: "\n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 isnew:".", links: "https://en.wikipedia.org/wiki/Flag_of_the_United_States_Virgin_Islands"},</v>
      </c>
      <c r="HG2" s="73" t="str">
        <f>"{couname:"&amp;CT2&amp;(IF(HK2&lt;&gt;"",",subtype:"&amp;CHAR(34)&amp;HK2&amp;CHAR(34),""))&amp;",year:"&amp;HJ2&amp;",region:"&amp;CU2&amp;",Colors:"&amp;HC2&amp;",Items:"&amp;GS2&amp;",Flag:"&amp;CV2&amp;",HDFlag:"&amp;CHAR(34)&amp;E2&amp;CHAR(34)&amp;",type:"&amp;GP2&amp;", describe: "&amp;HI2&amp;", links: "&amp;HL2&amp;"},"</f>
        <v>{couname:"United States Virgin Islands",year:"1921 ",region:"rgn_North America",Colors:["cl_YEL","cl_WHI","cl_BLU","cl_RED","cl_GRE"],Items:["5+Colo","words2","words3","lets25","startU","with_v","year19","NoBand","Animal","Bird","Plants","Texted","Weapon","Center","ntWHYE","NO_BLA","myrWHI","island","englis","NoStar"],Flag:"https://upload.wikimedia.org/wikipedia/commons/thumb/f/f8/Flag_of_the_United_States_Virgin_Islands.svg/383px-Flag_of_the_United_States_Virgin_Islands.svg.png",HDFlag:"https://upload.wikimedia.org/wikipedia/commons/thumb/f/f8/Flag_of_the_United_States_Virgin_Islands.svg/2560px-Flag_of_the_United_States_Virgin_Islands.svg.png",type:"", describe: "\n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 links: "https://en.wikipedia.org/wiki/Flag_of_the_United_States_Virgin_Islands"},</v>
      </c>
      <c r="HH2" s="48" t="str">
        <f>IF(P2&lt;&gt;"",CHAR(34)&amp;"\n"&amp;P2&amp;CHAR(34),CHAR(34)&amp;CHAR(34))</f>
        <v>"\n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v>
      </c>
      <c r="HI2" s="48" t="str">
        <f>IF(J2=0,CHAR(34)&amp;CHAR(34),HH2)</f>
        <v>"\n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v>
      </c>
      <c r="HJ2" s="48" t="str">
        <f>CHAR(34)&amp;O2&amp;CHAR(34)</f>
        <v>"1921 "</v>
      </c>
      <c r="HL2" s="48" t="str">
        <f>CHAR(34)&amp;I2&amp;CHAR(34)</f>
        <v>"https://en.wikipedia.org/wiki/Flag_of_the_United_States_Virgin_Islands"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{"couname":"United States Virgin Islands","year":"1921 ","region":"rgn_North America","Colors":["cl_YEL","cl_WHI","cl_BLU","cl_RED","cl_GRE"],"Items":["5+Colo","words2","words3","lets25","startU","with_v","year19","NoBand","Animal","Bird","Plants","Texted","Weapon","Center","ntWHYE","NO_BLA","myrWHI","island","englis","NoStar"],"Flag":"https://upload.wikimedia.org/wikipedia/commons/thumb/f/f8/Flag_of_the_United_States_Virgin_Islands.svg/383px-Flag_of_the_United_States_Virgin_Islands.svg.png","HDFlag":"https://upload.wikimedia.org/wikipedia/commons/thumb/f/f8/Flag_of_the_United_States_Virgin_Islands.svg/2560px-Flag_of_the_United_States_Virgin_Islands.svg.png","type":"", "describe": "\n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 "isnew": ".", "links": "https://en.wikipedia.org/wiki/Flag_of_the_United_States_Virgin_Islands"},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{"couname":"United States Virgin Islands","year":"1921 ","region":"rgn_North America","Colors":["cl_YEL","cl_WHI","cl_BLU","cl_RED","cl_GRE"],"Items":["5+Colo","words2","words3","lets25","startU","with_v","year19","NoBand","Animal","Bird","Plants","Texted","Weapon","Center","ntWHYE","NO_BLA","myrWHI","island","englis","NoStar"],"Flag":"https://upload.wikimedia.org/wikipedia/commons/thumb/f/f8/Flag_of_the_United_States_Virgin_Islands.svg/383px-Flag_of_the_United_States_Virgin_Islands.svg.png","HDFlag":"https://upload.wikimedia.org/wikipedia/commons/thumb/f/f8/Flag_of_the_United_States_Virgin_Islands.svg/2560px-Flag_of_the_United_States_Virgin_Islands.svg.png","type":"", "describe": "\n It consists of a simplified version of the coat of arms of the United States between the letters V and I (for 'Virgin Islands'). The yellow-colored eagle holds a sprig of laurel in one talon, which symbolizes victory, and three blue arrows in the other (unlike the thirteen arrows in the US coat of arms), which represent the three major islands that make up the U.S. Virgin Islands: Saint Croix, Saint Thomas, and Saint John.", "isnew": ".", "links": "https://en.wikipedia.org/wiki/Flag_of_the_United_States_Virgin_Islands"},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http://mkweb.bcgsc.ca/color-summarizer/?url=https://upload.wikimedia.org/wikipedia/commons/thumb/f/f8/Flag_of_the_United_States_Virgin_Islands.svg/383px-Flag_of_the_United_States_Virgin_Islands.svg.png&amp;precision=low&amp;num_clusters=5&amp;text=1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{"url":"http://mkweb.bcgsc.ca/color-summarizer/?url=https://upload.wikimedia.org/wikipedia/commons/thumb/f/f8/Flag_of_the_United_States_Virgin_Islands.svg/383px-Flag_of_the_United_States_Virgin_Islands.svg.png&amp;precision=low&amp;num_clusters=5&amp;text=1","name":"United States Virgin Islands"},</v>
      </c>
      <c r="IY2" s="48">
        <v>232</v>
      </c>
    </row>
    <row r="3" spans="1:259" s="48" customFormat="1" ht="38.4" customHeight="1" thickBot="1" x14ac:dyDescent="0.35">
      <c r="A3" s="87" t="s">
        <v>1560</v>
      </c>
      <c r="B3" s="40" t="e" vm="136">
        <v>#VALUE!</v>
      </c>
      <c r="C3" s="41" t="s">
        <v>197</v>
      </c>
      <c r="D3" s="42" t="s">
        <v>1561</v>
      </c>
      <c r="E3" s="43" t="s">
        <v>1562</v>
      </c>
      <c r="F3" s="44" t="s">
        <v>163</v>
      </c>
      <c r="G3" s="45">
        <f>COUNTIF($A$1:$A$8342,A3)</f>
        <v>1</v>
      </c>
      <c r="H3" s="46" t="s">
        <v>1572</v>
      </c>
      <c r="I3" s="47" t="s">
        <v>1563</v>
      </c>
      <c r="J3" s="48" t="str">
        <f>""</f>
        <v/>
      </c>
      <c r="K3" s="49"/>
      <c r="L3" s="50"/>
      <c r="M3" s="50"/>
      <c r="N3" s="51" t="s">
        <v>231</v>
      </c>
      <c r="O3" s="52" t="s">
        <v>1564</v>
      </c>
      <c r="P3" s="53" t="s">
        <v>1565</v>
      </c>
      <c r="Q3" s="54">
        <v>3</v>
      </c>
      <c r="R3" s="55" t="s">
        <v>231</v>
      </c>
      <c r="S3" s="56">
        <v>0</v>
      </c>
      <c r="T3" s="57" t="s">
        <v>164</v>
      </c>
      <c r="U3" s="58" t="s">
        <v>165</v>
      </c>
      <c r="V3" s="58" t="s">
        <v>165</v>
      </c>
      <c r="W3" s="58" t="s">
        <v>165</v>
      </c>
      <c r="X3" s="58" t="s">
        <v>164</v>
      </c>
      <c r="Y3" s="58" t="s">
        <v>164</v>
      </c>
      <c r="Z3" s="58" t="s">
        <v>164</v>
      </c>
      <c r="AA3" s="58" t="s">
        <v>164</v>
      </c>
      <c r="AB3" s="58" t="s">
        <v>164</v>
      </c>
      <c r="AC3" s="58" t="s">
        <v>164</v>
      </c>
      <c r="AD3" s="58" t="s">
        <v>164</v>
      </c>
      <c r="AE3" s="58" t="s">
        <v>164</v>
      </c>
      <c r="AF3" s="59" t="s">
        <v>164</v>
      </c>
      <c r="AG3" s="59" t="s">
        <v>165</v>
      </c>
      <c r="AH3" s="59" t="s">
        <v>164</v>
      </c>
      <c r="AI3" s="59" t="s">
        <v>165</v>
      </c>
      <c r="AJ3" s="59" t="s">
        <v>165</v>
      </c>
      <c r="AK3" s="59" t="s">
        <v>164</v>
      </c>
      <c r="AL3" s="59" t="s">
        <v>164</v>
      </c>
      <c r="AM3" s="59" t="s">
        <v>164</v>
      </c>
      <c r="AN3" s="59" t="s">
        <v>164</v>
      </c>
      <c r="AO3" s="59" t="s">
        <v>164</v>
      </c>
      <c r="AP3" s="59" t="s">
        <v>164</v>
      </c>
      <c r="AQ3" s="59" t="s">
        <v>164</v>
      </c>
      <c r="AR3" s="59" t="s">
        <v>164</v>
      </c>
      <c r="AS3" s="59" t="s">
        <v>164</v>
      </c>
      <c r="AT3" s="60">
        <v>0</v>
      </c>
      <c r="AU3" s="59" t="s">
        <v>178</v>
      </c>
      <c r="AV3" s="59" t="str">
        <f>IF(LEFT(A3,1)="[",LEFT(A3,5)&amp;AU3&amp;A3,"")</f>
        <v>[VIR]Historical[VIR] Danish West Indes</v>
      </c>
      <c r="AW3" s="59" t="str">
        <f>C3&amp;H3&amp;A3</f>
        <v>3b[VIR] Other[VIR] Danish West Indes</v>
      </c>
      <c r="AX3" s="61"/>
      <c r="AY3" s="61"/>
      <c r="AZ3" s="62" t="s">
        <v>167</v>
      </c>
      <c r="BA3" s="62" t="s">
        <v>167</v>
      </c>
      <c r="BB3" s="62"/>
      <c r="BC3" s="63"/>
      <c r="BD3" s="64" t="s">
        <v>152</v>
      </c>
      <c r="BE3" s="47"/>
      <c r="BF3" s="64" t="s">
        <v>167</v>
      </c>
      <c r="BG3" s="64" t="s">
        <v>167</v>
      </c>
      <c r="BH3" s="64" t="s">
        <v>167</v>
      </c>
      <c r="BI3" s="64"/>
      <c r="BJ3" s="64"/>
      <c r="BK3" s="47"/>
      <c r="BL3" s="64" t="s">
        <v>167</v>
      </c>
      <c r="BM3" s="64" t="s">
        <v>152</v>
      </c>
      <c r="BN3" s="64" t="s">
        <v>167</v>
      </c>
      <c r="BO3" s="64" t="s">
        <v>154</v>
      </c>
      <c r="BP3" s="64" t="s">
        <v>167</v>
      </c>
      <c r="BQ3" s="64" t="s">
        <v>167</v>
      </c>
      <c r="BR3" s="64" t="s">
        <v>167</v>
      </c>
      <c r="BS3" s="64" t="s">
        <v>167</v>
      </c>
      <c r="BT3" s="64" t="s">
        <v>159</v>
      </c>
      <c r="BU3" s="65" t="s">
        <v>164</v>
      </c>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"[VIR] Danish West Indes"</v>
      </c>
      <c r="CU3" s="70" t="str">
        <f>CHAR(34)&amp;"rgn_"&amp;R3&amp;CHAR(34)</f>
        <v>"rgn_North America"</v>
      </c>
      <c r="CV3" s="48" t="str">
        <f>CHAR(34)&amp;D3&amp;CHAR(34)</f>
        <v>"https://upload.wikimedia.org/wikipedia/commons/thumb/f/f1/Danish_blue_ensign.svg/640px-Danish_blue_ensign.svg.png"</v>
      </c>
      <c r="CW3" s="48" t="str">
        <f>IF(CH3="y",CHAR(34)&amp;CH$1&amp;CHAR(34)&amp;",","")</f>
        <v/>
      </c>
      <c r="CX3" s="48" t="str">
        <f>IF(CI3="y",CHAR(34)&amp;CI$1&amp;CHAR(34)&amp;",","")</f>
        <v>"3Color",</v>
      </c>
      <c r="CY3" s="48" t="str">
        <f>IF(CJ3="y",CHAR(34)&amp;CJ$1&amp;CHAR(34)&amp;",","")</f>
        <v/>
      </c>
      <c r="CZ3" s="48" t="str">
        <f>IF(CK3="y",CHAR(34)&amp;CK$1&amp;CHAR(34)&amp;",","")</f>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"lets15",</v>
      </c>
      <c r="DE3" s="48" t="str">
        <f>CHAR(34)&amp;"start"&amp;IFERROR(LEFT(SUBSTITUTE(A3,"["&amp;MID(A3,FIND("[",A3)+1,FIND("]",A3)-FIND("[",A3)-1)&amp;"] ",""),1),LEFT(A3,1))&amp;CHAR(34)&amp;","</f>
        <v>"startD",</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
      </c>
      <c r="EB3" s="48" t="str">
        <f>IF(U3="y",CHAR(34)&amp;U$1&amp;CHAR(34)&amp;",","")</f>
        <v>"Crosse",</v>
      </c>
      <c r="EC3" s="48" t="str">
        <f>IF(V3="y",CHAR(34)&amp;V$1&amp;CHAR(34)&amp;",","")</f>
        <v>"Horizo",</v>
      </c>
      <c r="ED3" s="48" t="str">
        <f>IF(W3="y",CHAR(34)&amp;W$1&amp;CHAR(34)&amp;",","")</f>
        <v>"Vertic",</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
      </c>
      <c r="EN3" s="48" t="str">
        <f>IF(AG3="y",CHAR(34)&amp;AG$1&amp;CHAR(34)&amp;",","")</f>
        <v>"Unequa",</v>
      </c>
      <c r="EO3" s="48" t="str">
        <f>IF(AH3="y",CHAR(34)&amp;AH$1&amp;CHAR(34)&amp;",","")</f>
        <v/>
      </c>
      <c r="EP3" s="48" t="str">
        <f>IF(AI3="y",CHAR(34)&amp;AI$1&amp;CHAR(34)&amp;",","")</f>
        <v>"Canton",</v>
      </c>
      <c r="EQ3" s="48" t="str">
        <f>IF(AJ3="y",CHAR(34)&amp;AJ$1&amp;CHAR(34)&amp;",","")</f>
        <v>"Nordic",</v>
      </c>
      <c r="ER3" s="48" t="str">
        <f>IF(AK3="y",CHAR(34)&amp;AK$1&amp;CHAR(34)&amp;",","")</f>
        <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["3Color","words2","words3","lets15","startD","with_v","with_w","LUEDHI","year19","NoBand","Crosse","Horizo","Vertic","Unequa","Canton","Nordic","NO_GRE","NO_YEL","NO_BLA","myrBLU","histor","NoStar"]</v>
      </c>
      <c r="GT3" s="48" t="str">
        <f>IF(BL3&lt;&gt;"",CHAR(34)&amp;"cl_"&amp;BL3&amp;CHAR(34)&amp;",","")</f>
        <v/>
      </c>
      <c r="GU3" s="48" t="str">
        <f>IF(BM3&lt;&gt;"",CHAR(34)&amp;"cl_"&amp;BM3&amp;CHAR(34)&amp;",","")</f>
        <v>"cl_BLU",</v>
      </c>
      <c r="GV3" s="48" t="str">
        <f>IF(BN3&lt;&gt;"",CHAR(34)&amp;"cl_"&amp;BN3&amp;CHAR(34)&amp;",","")</f>
        <v/>
      </c>
      <c r="GW3" s="48" t="str">
        <f>IF(BO3&lt;&gt;"",CHAR(34)&amp;"cl_"&amp;BO3&amp;CHAR(34)&amp;",","")</f>
        <v>"cl_RED",</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"cl_WHI",</v>
      </c>
      <c r="HC3" s="48" t="str">
        <f>SUBSTITUTE("["&amp;_xlfn.CONCAT(GT3:HB3)&amp;"]",",]","]")</f>
        <v>["cl_BLU","cl_RED","cl_WHI"]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{couname:"[VIR] Danish West Indes",year:"Before 1917",region:"rgn_North America",Colors:["cl_BLU","cl_RED","cl_WHI"],Items:["3Color","words2","words3","lets15","startD","with_v","with_w","LUEDHI","year19","NoBand","Crosse","Horizo","Vertic","Unequa","Canton","Nordic","NO_GRE","NO_YEL","NO_BLA","myrBLU","histor","NoStar"],Flag:"https://upload.wikimedia.org/wikipedia/commons/thumb/f/f1/Danish_blue_ensign.svg/640px-Danish_blue_ensign.svg.png",HDFlag:"https://upload.wikimedia.org/wikipedia/commons/thumb/f/f1/Danish_blue_ensign.svg/1280px-Danish_blue_ensign.svg.png",type:"Historical", describe: "\nA blue field with the flag of Denmark in the canton.", isnew:".", links: "https://en.m.wikipedia.org/wiki/Flag_of_the_United_States_Virgin_Islands"},</v>
      </c>
      <c r="HG3" s="73" t="str">
        <f>"{couname:"&amp;CT3&amp;(IF(HK3&lt;&gt;"",",subtype:"&amp;CHAR(34)&amp;HK3&amp;CHAR(34),""))&amp;",year:"&amp;HJ3&amp;",region:"&amp;CU3&amp;",Colors:"&amp;HC3&amp;",Items:"&amp;GS3&amp;",Flag:"&amp;CV3&amp;",HDFlag:"&amp;CHAR(34)&amp;E3&amp;CHAR(34)&amp;",type:"&amp;GP3&amp;", describe: "&amp;HI3&amp;", links: "&amp;HL3&amp;"},"</f>
        <v>{couname:"[VIR] Danish West Indes",year:"Before 1917",region:"rgn_North America",Colors:["cl_BLU","cl_RED","cl_WHI"],Items:["3Color","words2","words3","lets15","startD","with_v","with_w","LUEDHI","year19","NoBand","Crosse","Horizo","Vertic","Unequa","Canton","Nordic","NO_GRE","NO_YEL","NO_BLA","myrBLU","histor","NoStar"],Flag:"https://upload.wikimedia.org/wikipedia/commons/thumb/f/f1/Danish_blue_ensign.svg/640px-Danish_blue_ensign.svg.png",HDFlag:"https://upload.wikimedia.org/wikipedia/commons/thumb/f/f1/Danish_blue_ensign.svg/1280px-Danish_blue_ensign.svg.png",type:"Historical", describe: "\nA blue field with the flag of Denmark in the canton.", links: "https://en.m.wikipedia.org/wiki/Flag_of_the_United_States_Virgin_Islands"},</v>
      </c>
      <c r="HH3" s="48" t="str">
        <f>IF(P3&lt;&gt;"",CHAR(34)&amp;"\n"&amp;P3&amp;CHAR(34),CHAR(34)&amp;CHAR(34))</f>
        <v>"\nA blue field with the flag of Denmark in the canton."</v>
      </c>
      <c r="HI3" s="48" t="str">
        <f>IF(J3=0,CHAR(34)&amp;CHAR(34),HH3)</f>
        <v>"\nA blue field with the flag of Denmark in the canton."</v>
      </c>
      <c r="HJ3" s="48" t="str">
        <f>CHAR(34)&amp;O3&amp;CHAR(34)</f>
        <v>"Before 1917"</v>
      </c>
      <c r="HL3" s="48" t="str">
        <f>CHAR(34)&amp;I3&amp;CHAR(34)</f>
        <v>"https://en.m.wikipedia.org/wiki/Flag_of_the_United_States_Virgin_Islands"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{"couname":"[VIR] Danish West Indes","subtype":"[VIR] Other","year":"Before 1917","region":"rgn_North America","Colors":["cl_BLU","cl_RED","cl_WHI"],"Items":["3Color","words2","words3","lets15","startD","with_v","with_w","LUEDHI","year19","NoBand","Crosse","Horizo","Vertic","Unequa","Canton","Nordic","NO_GRE","NO_YEL","NO_BLA","myrBLU","histor","NoStar"],"Flag":"https://upload.wikimedia.org/wikipedia/commons/thumb/f/f1/Danish_blue_ensign.svg/640px-Danish_blue_ensign.svg.png","HDFlag":"https://upload.wikimedia.org/wikipedia/commons/thumb/f/f1/Danish_blue_ensign.svg/1280px-Danish_blue_ensign.svg.png","type":"Historical", "describe": "\nA blue field with the flag of Denmark in the canton.", "isnew": ".", "links": "https://en.m.wikipedia.org/wiki/Flag_of_the_United_States_Virgin_Islands"},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{"couname":"[VIR] Danish West Indes","subtype":"[VIR] Other","year":"Before 1917","region":"rgn_North America","Colors":["cl_BLU","cl_RED","cl_WHI"],"Items":["3Color","words2","words3","lets15","startD","with_v","with_w","LUEDHI","year19","NoBand","Crosse","Horizo","Vertic","Unequa","Canton","Nordic","NO_GRE","NO_YEL","NO_BLA","myrBLU","histor","NoStar"],"Flag":"https://upload.wikimedia.org/wikipedia/commons/thumb/f/f1/Danish_blue_ensign.svg/640px-Danish_blue_ensign.svg.png","HDFlag":"https://upload.wikimedia.org/wikipedia/commons/thumb/f/f1/Danish_blue_ensign.svg/1280px-Danish_blue_ensign.svg.png","type":"Historical", "describe": "\nA blue field with the flag of Denmark in the canton.", "isnew": ".", "links": "https://en.m.wikipedia.org/wiki/Flag_of_the_United_States_Virgin_Islands"},</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http://mkweb.bcgsc.ca/color-summarizer/?url=https://upload.wikimedia.org/wikipedia/commons/thumb/f/f1/Danish_blue_ensign.svg/640px-Danish_blue_ensign.svg.png&amp;precision=low&amp;num_clusters=3&amp;text=1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{"url":"http://mkweb.bcgsc.ca/color-summarizer/?url=https://upload.wikimedia.org/wikipedia/commons/thumb/f/f1/Danish_blue_ensign.svg/640px-Danish_blue_ensign.svg.png&amp;precision=low&amp;num_clusters=3&amp;text=1","name":"[VIR] Danish West Indes"},</v>
      </c>
      <c r="IY3" s="48">
        <v>1491</v>
      </c>
    </row>
  </sheetData>
  <autoFilter ref="A1:IY1" xr:uid="{A1051193-A95B-4CFB-A73C-F0184620C81F}">
    <sortState xmlns:xlrd2="http://schemas.microsoft.com/office/spreadsheetml/2017/richdata2" ref="A2:IY1">
      <sortCondition ref="AW1"/>
    </sortState>
  </autoFilter>
  <conditionalFormatting sqref="H1 CW1:GS1 IA1:IB1">
    <cfRule type="cellIs" dxfId="588" priority="165" operator="greaterThan">
      <formula>0</formula>
    </cfRule>
  </conditionalFormatting>
  <conditionalFormatting sqref="H1 H4:H1048576">
    <cfRule type="cellIs" dxfId="587" priority="131" stopIfTrue="1" operator="notEqual">
      <formula>""</formula>
    </cfRule>
  </conditionalFormatting>
  <conditionalFormatting sqref="T1:BK1">
    <cfRule type="cellIs" dxfId="586" priority="168" operator="greaterThan">
      <formula>0</formula>
    </cfRule>
  </conditionalFormatting>
  <conditionalFormatting sqref="BV1:BW1 BV4:BW1048576">
    <cfRule type="cellIs" dxfId="585" priority="167" operator="equal">
      <formula>"nc"</formula>
    </cfRule>
  </conditionalFormatting>
  <conditionalFormatting sqref="HF1:HG1">
    <cfRule type="cellIs" dxfId="584" priority="169" operator="greaterThan">
      <formula>0</formula>
    </cfRule>
  </conditionalFormatting>
  <conditionalFormatting sqref="HK1">
    <cfRule type="cellIs" dxfId="583" priority="166" operator="greaterThan">
      <formula>0</formula>
    </cfRule>
  </conditionalFormatting>
  <conditionalFormatting sqref="HP1:HX1">
    <cfRule type="cellIs" dxfId="582" priority="143" operator="equal">
      <formula>"PIN"</formula>
    </cfRule>
    <cfRule type="cellIs" dxfId="581" priority="144" operator="equal">
      <formula>"ORA"</formula>
    </cfRule>
    <cfRule type="cellIs" dxfId="580" priority="145" operator="equal">
      <formula>"GRA"</formula>
    </cfRule>
    <cfRule type="cellIs" dxfId="579" priority="146" operator="equal">
      <formula>"PUR"</formula>
    </cfRule>
    <cfRule type="cellIs" dxfId="578" priority="147" operator="equal">
      <formula>"BRO"</formula>
    </cfRule>
    <cfRule type="cellIs" dxfId="577" priority="148" operator="equal">
      <formula>"YEL"</formula>
    </cfRule>
    <cfRule type="cellIs" dxfId="576" priority="149" operator="equal">
      <formula>"BLU"</formula>
    </cfRule>
    <cfRule type="cellIs" dxfId="575" priority="150" operator="equal">
      <formula>"WHI"</formula>
    </cfRule>
    <cfRule type="cellIs" dxfId="574" priority="151" operator="equal">
      <formula>"GRE"</formula>
    </cfRule>
    <cfRule type="cellIs" dxfId="573" priority="152" operator="equal">
      <formula>"RED"</formula>
    </cfRule>
    <cfRule type="cellIs" dxfId="572" priority="153" operator="equal">
      <formula>"BLA"</formula>
    </cfRule>
  </conditionalFormatting>
  <conditionalFormatting sqref="IC1:IK1">
    <cfRule type="cellIs" dxfId="571" priority="154" operator="equal">
      <formula>"PIN"</formula>
    </cfRule>
    <cfRule type="cellIs" dxfId="570" priority="155" operator="equal">
      <formula>"ORA"</formula>
    </cfRule>
    <cfRule type="cellIs" dxfId="569" priority="156" operator="equal">
      <formula>"GRA"</formula>
    </cfRule>
    <cfRule type="cellIs" dxfId="568" priority="157" operator="equal">
      <formula>"PUR"</formula>
    </cfRule>
    <cfRule type="cellIs" dxfId="567" priority="158" operator="equal">
      <formula>"BRO"</formula>
    </cfRule>
    <cfRule type="cellIs" dxfId="566" priority="159" operator="equal">
      <formula>"YEL"</formula>
    </cfRule>
    <cfRule type="cellIs" dxfId="565" priority="160" operator="equal">
      <formula>"BLU"</formula>
    </cfRule>
    <cfRule type="cellIs" dxfId="564" priority="161" operator="equal">
      <formula>"WHI"</formula>
    </cfRule>
    <cfRule type="cellIs" dxfId="563" priority="162" operator="equal">
      <formula>"GRE"</formula>
    </cfRule>
    <cfRule type="cellIs" dxfId="562" priority="163" operator="equal">
      <formula>"RED"</formula>
    </cfRule>
    <cfRule type="cellIs" dxfId="561" priority="164" operator="equal">
      <formula>"BLA"</formula>
    </cfRule>
  </conditionalFormatting>
  <conditionalFormatting sqref="IO1:IW1">
    <cfRule type="cellIs" dxfId="560" priority="132" operator="equal">
      <formula>"PIN"</formula>
    </cfRule>
    <cfRule type="cellIs" dxfId="559" priority="133" operator="equal">
      <formula>"ORA"</formula>
    </cfRule>
    <cfRule type="cellIs" dxfId="558" priority="134" operator="equal">
      <formula>"GRA"</formula>
    </cfRule>
    <cfRule type="cellIs" dxfId="557" priority="135" operator="equal">
      <formula>"PUR"</formula>
    </cfRule>
    <cfRule type="cellIs" dxfId="556" priority="136" operator="equal">
      <formula>"BRO"</formula>
    </cfRule>
    <cfRule type="cellIs" dxfId="555" priority="137" operator="equal">
      <formula>"YEL"</formula>
    </cfRule>
    <cfRule type="cellIs" dxfId="554" priority="138" operator="equal">
      <formula>"BLU"</formula>
    </cfRule>
    <cfRule type="cellIs" dxfId="553" priority="139" operator="equal">
      <formula>"WHI"</formula>
    </cfRule>
    <cfRule type="cellIs" dxfId="552" priority="140" operator="equal">
      <formula>"GRE"</formula>
    </cfRule>
    <cfRule type="cellIs" dxfId="551" priority="141" operator="equal">
      <formula>"RED"</formula>
    </cfRule>
    <cfRule type="cellIs" dxfId="550" priority="142" operator="equal">
      <formula>"BLA"</formula>
    </cfRule>
  </conditionalFormatting>
  <conditionalFormatting sqref="H3">
    <cfRule type="cellIs" dxfId="549" priority="78" stopIfTrue="1" operator="notEqual">
      <formula>""</formula>
    </cfRule>
  </conditionalFormatting>
  <conditionalFormatting sqref="BV3">
    <cfRule type="cellIs" dxfId="548" priority="79" operator="equal">
      <formula>"nc"</formula>
    </cfRule>
  </conditionalFormatting>
  <conditionalFormatting sqref="R3 CU3">
    <cfRule type="cellIs" dxfId="547" priority="77" operator="greaterThan">
      <formula>0</formula>
    </cfRule>
  </conditionalFormatting>
  <conditionalFormatting sqref="T3:AS3 CH3:CS3">
    <cfRule type="cellIs" dxfId="546" priority="73" stopIfTrue="1" operator="equal">
      <formula>"n"</formula>
    </cfRule>
    <cfRule type="cellIs" dxfId="545" priority="74" stopIfTrue="1" operator="equal">
      <formula>"y"</formula>
    </cfRule>
    <cfRule type="cellIs" dxfId="544" priority="75" operator="greaterThan">
      <formula>0</formula>
    </cfRule>
  </conditionalFormatting>
  <conditionalFormatting sqref="AZ3:BB3">
    <cfRule type="expression" dxfId="543" priority="60">
      <formula>$AT3=0</formula>
    </cfRule>
  </conditionalFormatting>
  <conditionalFormatting sqref="BX3:CA3 CD3:CF3 AZ3:BU3">
    <cfRule type="cellIs" dxfId="542" priority="61" operator="equal">
      <formula>"PIN"</formula>
    </cfRule>
    <cfRule type="cellIs" dxfId="541" priority="62" operator="equal">
      <formula>"ORA"</formula>
    </cfRule>
    <cfRule type="cellIs" dxfId="540" priority="63" operator="equal">
      <formula>"GRA"</formula>
    </cfRule>
    <cfRule type="cellIs" dxfId="539" priority="64" operator="equal">
      <formula>"PUR"</formula>
    </cfRule>
    <cfRule type="cellIs" dxfId="538" priority="65" operator="equal">
      <formula>"BRO"</formula>
    </cfRule>
    <cfRule type="cellIs" dxfId="537" priority="66" operator="equal">
      <formula>"YEL"</formula>
    </cfRule>
    <cfRule type="cellIs" dxfId="536" priority="67" operator="equal">
      <formula>"BLU"</formula>
    </cfRule>
    <cfRule type="cellIs" dxfId="535" priority="68" operator="equal">
      <formula>"WHI"</formula>
    </cfRule>
    <cfRule type="cellIs" dxfId="534" priority="69" operator="equal">
      <formula>"GRE"</formula>
    </cfRule>
    <cfRule type="cellIs" dxfId="533" priority="70" operator="equal">
      <formula>"RED"</formula>
    </cfRule>
    <cfRule type="cellIs" dxfId="532" priority="71" operator="equal">
      <formula>"BLA"</formula>
    </cfRule>
  </conditionalFormatting>
  <conditionalFormatting sqref="BX3:CA3 CD3:CF3">
    <cfRule type="cellIs" dxfId="531" priority="76" operator="equal">
      <formula>"y"</formula>
    </cfRule>
  </conditionalFormatting>
  <conditionalFormatting sqref="BZ3:CA3 CD3:CF3">
    <cfRule type="cellIs" dxfId="530" priority="72" operator="greaterThan">
      <formula>0</formula>
    </cfRule>
  </conditionalFormatting>
  <conditionalFormatting sqref="IC3">
    <cfRule type="cellIs" dxfId="529" priority="53" stopIfTrue="1" operator="greaterThan">
      <formula>0</formula>
    </cfRule>
  </conditionalFormatting>
  <conditionalFormatting sqref="ID3">
    <cfRule type="cellIs" dxfId="528" priority="51" stopIfTrue="1" operator="greaterThan">
      <formula>0</formula>
    </cfRule>
  </conditionalFormatting>
  <conditionalFormatting sqref="II3 IE3:IF3">
    <cfRule type="cellIs" dxfId="527" priority="58" operator="greaterThan">
      <formula>0</formula>
    </cfRule>
  </conditionalFormatting>
  <conditionalFormatting sqref="II3 IF3">
    <cfRule type="cellIs" dxfId="526" priority="52" stopIfTrue="1" operator="greaterThan">
      <formula>0</formula>
    </cfRule>
  </conditionalFormatting>
  <conditionalFormatting sqref="IG3">
    <cfRule type="cellIs" dxfId="525" priority="57" operator="greaterThan">
      <formula>0</formula>
    </cfRule>
  </conditionalFormatting>
  <conditionalFormatting sqref="IH3:II3">
    <cfRule type="cellIs" dxfId="524" priority="56" operator="greaterThan">
      <formula>0</formula>
    </cfRule>
  </conditionalFormatting>
  <conditionalFormatting sqref="IJ3">
    <cfRule type="cellIs" dxfId="523" priority="55" operator="greaterThan">
      <formula>0</formula>
    </cfRule>
  </conditionalFormatting>
  <conditionalFormatting sqref="IK3">
    <cfRule type="cellIs" dxfId="522" priority="54" operator="greaterThan">
      <formula>0</formula>
    </cfRule>
  </conditionalFormatting>
  <conditionalFormatting sqref="IF3">
    <cfRule type="cellIs" dxfId="521" priority="50" stopIfTrue="1" operator="greaterThan">
      <formula>0</formula>
    </cfRule>
  </conditionalFormatting>
  <conditionalFormatting sqref="IC3:IK3">
    <cfRule type="expression" dxfId="520" priority="59">
      <formula>$IL3&gt;0</formula>
    </cfRule>
  </conditionalFormatting>
  <conditionalFormatting sqref="IM3">
    <cfRule type="cellIs" dxfId="519" priority="49" operator="equal">
      <formula>0</formula>
    </cfRule>
  </conditionalFormatting>
  <conditionalFormatting sqref="BX3:CA3 CD3:CF3">
    <cfRule type="cellIs" dxfId="518" priority="37" operator="equal">
      <formula>"y"</formula>
    </cfRule>
    <cfRule type="cellIs" dxfId="517" priority="38" operator="equal">
      <formula>"PIN"</formula>
    </cfRule>
    <cfRule type="cellIs" dxfId="516" priority="39" operator="equal">
      <formula>"ORA"</formula>
    </cfRule>
    <cfRule type="cellIs" dxfId="515" priority="40" operator="equal">
      <formula>"GRA"</formula>
    </cfRule>
    <cfRule type="cellIs" dxfId="514" priority="41" operator="equal">
      <formula>"PUR"</formula>
    </cfRule>
    <cfRule type="cellIs" dxfId="513" priority="42" operator="equal">
      <formula>"BRO"</formula>
    </cfRule>
    <cfRule type="cellIs" dxfId="512" priority="43" operator="equal">
      <formula>"YEL"</formula>
    </cfRule>
    <cfRule type="cellIs" dxfId="511" priority="44" operator="equal">
      <formula>"BLU"</formula>
    </cfRule>
    <cfRule type="cellIs" dxfId="510" priority="45" operator="equal">
      <formula>"WHI"</formula>
    </cfRule>
    <cfRule type="cellIs" dxfId="509" priority="46" operator="equal">
      <formula>"GRE"</formula>
    </cfRule>
    <cfRule type="cellIs" dxfId="508" priority="47" operator="equal">
      <formula>"RED"</formula>
    </cfRule>
    <cfRule type="cellIs" dxfId="507"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506" priority="31" stopIfTrue="1" operator="notEqual">
      <formula>""</formula>
    </cfRule>
  </conditionalFormatting>
  <conditionalFormatting sqref="AZ2:BU2">
    <cfRule type="cellIs" dxfId="505" priority="19" operator="equal">
      <formula>"PIN"</formula>
    </cfRule>
    <cfRule type="cellIs" dxfId="504" priority="20" operator="equal">
      <formula>"ORA"</formula>
    </cfRule>
    <cfRule type="cellIs" dxfId="503" priority="21" operator="equal">
      <formula>"GRA"</formula>
    </cfRule>
    <cfRule type="cellIs" dxfId="502" priority="22" operator="equal">
      <formula>"PUR"</formula>
    </cfRule>
    <cfRule type="cellIs" dxfId="501" priority="23" operator="equal">
      <formula>"BRO"</formula>
    </cfRule>
    <cfRule type="cellIs" dxfId="500" priority="24" operator="equal">
      <formula>"YEL"</formula>
    </cfRule>
    <cfRule type="cellIs" dxfId="499" priority="25" operator="equal">
      <formula>"BLU"</formula>
    </cfRule>
    <cfRule type="cellIs" dxfId="498" priority="26" operator="equal">
      <formula>"WHI"</formula>
    </cfRule>
    <cfRule type="cellIs" dxfId="497" priority="27" operator="equal">
      <formula>"GRE"</formula>
    </cfRule>
    <cfRule type="cellIs" dxfId="496" priority="28" operator="equal">
      <formula>"RED"</formula>
    </cfRule>
    <cfRule type="cellIs" dxfId="495" priority="29" operator="equal">
      <formula>"BLA"</formula>
    </cfRule>
  </conditionalFormatting>
  <conditionalFormatting sqref="BV2">
    <cfRule type="cellIs" dxfId="494" priority="32" operator="equal">
      <formula>"nc"</formula>
    </cfRule>
  </conditionalFormatting>
  <conditionalFormatting sqref="BZ2:CA2 CD2:CF2">
    <cfRule type="cellIs" dxfId="493" priority="30" operator="greaterThan">
      <formula>0</formula>
    </cfRule>
  </conditionalFormatting>
  <conditionalFormatting sqref="R2 CU2">
    <cfRule type="cellIs" dxfId="492" priority="18" operator="greaterThan">
      <formula>0</formula>
    </cfRule>
  </conditionalFormatting>
  <conditionalFormatting sqref="T2:AS2 CH2:CS2">
    <cfRule type="cellIs" dxfId="491" priority="2" stopIfTrue="1" operator="equal">
      <formula>"n"</formula>
    </cfRule>
    <cfRule type="cellIs" dxfId="490" priority="3" stopIfTrue="1" operator="equal">
      <formula>"y"</formula>
    </cfRule>
    <cfRule type="cellIs" dxfId="489" priority="4" operator="greaterThan">
      <formula>0</formula>
    </cfRule>
  </conditionalFormatting>
  <conditionalFormatting sqref="AZ2:BB2">
    <cfRule type="expression" dxfId="488" priority="1">
      <formula>$AT2=0</formula>
    </cfRule>
  </conditionalFormatting>
  <conditionalFormatting sqref="BX2:CA2 CD2:CF2">
    <cfRule type="cellIs" dxfId="487" priority="5" operator="equal">
      <formula>"y"</formula>
    </cfRule>
    <cfRule type="cellIs" dxfId="486" priority="7" operator="equal">
      <formula>"PIN"</formula>
    </cfRule>
    <cfRule type="cellIs" dxfId="485" priority="8" operator="equal">
      <formula>"ORA"</formula>
    </cfRule>
    <cfRule type="cellIs" dxfId="484" priority="9" operator="equal">
      <formula>"GRA"</formula>
    </cfRule>
    <cfRule type="cellIs" dxfId="483" priority="10" operator="equal">
      <formula>"PUR"</formula>
    </cfRule>
    <cfRule type="cellIs" dxfId="482" priority="11" operator="equal">
      <formula>"BRO"</formula>
    </cfRule>
    <cfRule type="cellIs" dxfId="481" priority="12" operator="equal">
      <formula>"YEL"</formula>
    </cfRule>
    <cfRule type="cellIs" dxfId="480" priority="13" operator="equal">
      <formula>"BLU"</formula>
    </cfRule>
    <cfRule type="cellIs" dxfId="479" priority="14" operator="equal">
      <formula>"WHI"</formula>
    </cfRule>
    <cfRule type="cellIs" dxfId="478" priority="15" operator="equal">
      <formula>"GRE"</formula>
    </cfRule>
    <cfRule type="cellIs" dxfId="477" priority="16" operator="equal">
      <formula>"RED"</formula>
    </cfRule>
    <cfRule type="cellIs" dxfId="476" priority="17" operator="equal">
      <formula>"BLA"</formula>
    </cfRule>
  </conditionalFormatting>
  <conditionalFormatting sqref="IC2:IK2">
    <cfRule type="expression" dxfId="475"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I2" r:id="rId1" xr:uid="{DAF0DB12-2B10-48DD-89DD-C4822DC7284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0113"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90114"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0115"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632FB-DF90-4A07-BC52-DFD209DE22B1}">
  <sheetPr codeName="Sheet7"/>
  <dimension ref="A1:IY6"/>
  <sheetViews>
    <sheetView zoomScale="70" zoomScaleNormal="70" workbookViewId="0">
      <pane xSplit="5" ySplit="1" topLeftCell="F2" activePane="bottomRight" state="frozen"/>
      <selection pane="topRight" activeCell="F1" sqref="F1"/>
      <selection pane="bottomLeft" activeCell="A2" sqref="A2"/>
      <selection pane="bottomRight" activeCell="H4" sqref="H4"/>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1589</v>
      </c>
      <c r="B2" s="40" t="e" vm="137">
        <v>#VALUE!</v>
      </c>
      <c r="C2" s="41">
        <v>1</v>
      </c>
      <c r="D2" s="99" t="s">
        <v>1598</v>
      </c>
      <c r="E2" s="98" t="s">
        <v>1598</v>
      </c>
      <c r="F2" s="44" t="s">
        <v>163</v>
      </c>
      <c r="G2" s="45">
        <f>COUNTIF($A$1:$A$8310,A2)</f>
        <v>1</v>
      </c>
      <c r="H2" s="46"/>
      <c r="I2" s="47" t="s">
        <v>1590</v>
      </c>
      <c r="J2" s="48" t="str">
        <f>""</f>
        <v/>
      </c>
      <c r="K2" s="49">
        <v>98750</v>
      </c>
      <c r="L2" s="50">
        <v>85625</v>
      </c>
      <c r="M2" s="50" t="s">
        <v>1597</v>
      </c>
      <c r="N2" s="51" t="s">
        <v>231</v>
      </c>
      <c r="O2" s="52" t="s">
        <v>1130</v>
      </c>
      <c r="P2" s="53" t="s">
        <v>1591</v>
      </c>
      <c r="Q2" s="54">
        <v>3</v>
      </c>
      <c r="R2" s="55" t="s">
        <v>231</v>
      </c>
      <c r="S2" s="56">
        <v>0</v>
      </c>
      <c r="T2" s="57" t="s">
        <v>165</v>
      </c>
      <c r="U2" s="58" t="s">
        <v>165</v>
      </c>
      <c r="V2" s="58" t="s">
        <v>164</v>
      </c>
      <c r="W2" s="58" t="s">
        <v>164</v>
      </c>
      <c r="X2" s="58" t="s">
        <v>164</v>
      </c>
      <c r="Y2" s="58" t="s">
        <v>164</v>
      </c>
      <c r="Z2" s="58" t="s">
        <v>164</v>
      </c>
      <c r="AA2" s="58" t="s">
        <v>164</v>
      </c>
      <c r="AB2" s="58" t="s">
        <v>165</v>
      </c>
      <c r="AC2" s="58" t="s">
        <v>164</v>
      </c>
      <c r="AD2" s="58" t="s">
        <v>164</v>
      </c>
      <c r="AE2" s="58" t="s">
        <v>164</v>
      </c>
      <c r="AF2" s="59" t="s">
        <v>164</v>
      </c>
      <c r="AG2" s="59" t="s">
        <v>164</v>
      </c>
      <c r="AH2" s="59" t="s">
        <v>164</v>
      </c>
      <c r="AI2" s="59" t="s">
        <v>165</v>
      </c>
      <c r="AJ2" s="59" t="s">
        <v>164</v>
      </c>
      <c r="AK2" s="59" t="s">
        <v>164</v>
      </c>
      <c r="AL2" s="59" t="s">
        <v>164</v>
      </c>
      <c r="AM2" s="59" t="s">
        <v>164</v>
      </c>
      <c r="AN2" s="59" t="s">
        <v>165</v>
      </c>
      <c r="AO2" s="59" t="s">
        <v>164</v>
      </c>
      <c r="AP2" s="59" t="s">
        <v>164</v>
      </c>
      <c r="AQ2" s="59" t="s">
        <v>164</v>
      </c>
      <c r="AR2" s="59" t="s">
        <v>164</v>
      </c>
      <c r="AS2" s="59" t="s">
        <v>164</v>
      </c>
      <c r="AT2" s="60">
        <v>0</v>
      </c>
      <c r="AU2" s="59"/>
      <c r="AV2" s="59" t="str">
        <f>IF(LEFT(A2,1)="[",LEFT(A2,5)&amp;AU2&amp;A2,"")</f>
        <v/>
      </c>
      <c r="AW2" s="59" t="str">
        <f>C2&amp;H2&amp;A2</f>
        <v>1British Virgin Islands</v>
      </c>
      <c r="AX2" s="61" t="str">
        <f>_xlfn.TEXTJOIN(";",TRUE,AU2:AW2)</f>
        <v>1British Virgin Islands</v>
      </c>
      <c r="AY2" s="61" t="s">
        <v>165</v>
      </c>
      <c r="AZ2" s="62"/>
      <c r="BA2" s="62"/>
      <c r="BB2" s="62"/>
      <c r="BC2" s="63"/>
      <c r="BD2" s="64" t="s">
        <v>152</v>
      </c>
      <c r="BE2" s="47"/>
      <c r="BF2" s="64"/>
      <c r="BG2" s="64"/>
      <c r="BH2" s="64"/>
      <c r="BI2" s="64"/>
      <c r="BJ2" s="64"/>
      <c r="BK2" s="47"/>
      <c r="BL2" s="64" t="s">
        <v>152</v>
      </c>
      <c r="BM2" s="64" t="s">
        <v>159</v>
      </c>
      <c r="BN2" s="64" t="s">
        <v>154</v>
      </c>
      <c r="BO2" s="64" t="s">
        <v>153</v>
      </c>
      <c r="BP2" s="64" t="s">
        <v>155</v>
      </c>
      <c r="BQ2" s="64" t="s">
        <v>151</v>
      </c>
      <c r="BR2" s="64" t="s">
        <v>157</v>
      </c>
      <c r="BS2" s="64"/>
      <c r="BT2" s="64"/>
      <c r="BU2" s="65" t="s">
        <v>165</v>
      </c>
      <c r="BV2" s="66" t="s">
        <v>165</v>
      </c>
      <c r="BW2" s="66" t="s">
        <v>174</v>
      </c>
      <c r="BX2" s="47"/>
      <c r="BY2" s="48" t="s">
        <v>164</v>
      </c>
      <c r="CB2" s="6" t="s">
        <v>136</v>
      </c>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"British Virgin Islands"</v>
      </c>
      <c r="CU2" s="70" t="str">
        <f>CHAR(34)&amp;"rgn_"&amp;R2&amp;CHAR(34)</f>
        <v>"rgn_North America"</v>
      </c>
      <c r="CV2" s="48" t="str">
        <f>CHAR(34)&amp;D2&amp;CHAR(34)</f>
        <v>"https://upload.wikimedia.org/wikipedia/commons/thumb/4/42/Flag_of_the_British_Virgin_Islands.svg/2560px-Flag_of_the_British_Virgin_Islands.svg.png"</v>
      </c>
      <c r="CW2" s="48" t="str">
        <f>IF(CH2="y",CHAR(34)&amp;CH$1&amp;CHAR(34)&amp;",","")</f>
        <v/>
      </c>
      <c r="CX2" s="48" t="str">
        <f>IF(CI2="y",CHAR(34)&amp;CI$1&amp;CHAR(34)&amp;",","")</f>
        <v/>
      </c>
      <c r="CY2" s="48" t="str">
        <f>IF(CJ2="y",CHAR(34)&amp;CJ$1&amp;CHAR(34)&amp;",","")</f>
        <v/>
      </c>
      <c r="CZ2" s="48" t="str">
        <f>IF(CK2="y",CHAR(34)&amp;CK$1&amp;CHAR(34)&amp;",","")</f>
        <v>"5+Colo",</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"lets20",</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IF(CL2="y",CHAR(34)&amp;CL$1&amp;CHAR(34)&amp;",","")</f>
        <v>"NoBand",</v>
      </c>
      <c r="DX2" s="48" t="str">
        <f>IF(CM2="y",CHAR(34)&amp;CM$1&amp;CHAR(34)&amp;",","")</f>
        <v/>
      </c>
      <c r="DY2" s="48" t="str">
        <f>IF(CN2="y",CHAR(34)&amp;CN$1&amp;CHAR(34)&amp;",","")</f>
        <v/>
      </c>
      <c r="DZ2" s="48" t="str">
        <f>IF(CO2="y",CHAR(34)&amp;CO$1&amp;CHAR(34)&amp;",","")</f>
        <v/>
      </c>
      <c r="EA2" s="48" t="str">
        <f>IF(T2="y",CHAR(34)&amp;T$1&amp;CHAR(34)&amp;",","")</f>
        <v>"Diagon",</v>
      </c>
      <c r="EB2" s="48" t="str">
        <f>IF(U2="y",CHAR(34)&amp;U$1&amp;CHAR(34)&amp;",","")</f>
        <v>"Crosse",</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"Texted",</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"Humans",</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["5+Colo","words2","words3","lets20","startB","with_v","year19","smallc","NoBand","Diagon","Crosse","Texted","Canton","Humans","ntWHYE","myrBLU","island","englis","unjack","NoStar"]</v>
      </c>
      <c r="GT2" s="48" t="str">
        <f>IF(BL2&lt;&gt;"",CHAR(34)&amp;"cl_"&amp;BL2&amp;CHAR(34)&amp;",","")</f>
        <v>"cl_BLU",</v>
      </c>
      <c r="GU2" s="48" t="str">
        <f>IF(BM2&lt;&gt;"",CHAR(34)&amp;"cl_"&amp;BM2&amp;CHAR(34)&amp;",","")</f>
        <v>"cl_WHI",</v>
      </c>
      <c r="GV2" s="48" t="str">
        <f>IF(BN2&lt;&gt;"",CHAR(34)&amp;"cl_"&amp;BN2&amp;CHAR(34)&amp;",","")</f>
        <v>"cl_RED",</v>
      </c>
      <c r="GW2" s="48" t="str">
        <f>IF(BO2&lt;&gt;"",CHAR(34)&amp;"cl_"&amp;BO2&amp;CHAR(34)&amp;",","")</f>
        <v>"cl_GRE",</v>
      </c>
      <c r="GX2" s="48" t="str">
        <f>IF(BP2&lt;&gt;"",CHAR(34)&amp;"cl_"&amp;BP2&amp;CHAR(34)&amp;",","")</f>
        <v>"cl_YEL",</v>
      </c>
      <c r="GY2" s="48" t="str">
        <f>IF(BQ2&lt;&gt;"",CHAR(34)&amp;"cl_"&amp;BQ2&amp;CHAR(34)&amp;",","")</f>
        <v>"cl_BLA",</v>
      </c>
      <c r="GZ2" s="48" t="str">
        <f>IF(BR2&lt;&gt;"",CHAR(34)&amp;"cl_"&amp;BR2&amp;CHAR(34)&amp;",","")</f>
        <v>"cl_BRO",</v>
      </c>
      <c r="HA2" s="48" t="str">
        <f>IF(BS2&lt;&gt;"",CHAR(34)&amp;"cl_"&amp;BS2&amp;CHAR(34)&amp;",","")</f>
        <v/>
      </c>
      <c r="HB2" s="48" t="str">
        <f>IF(BT2&lt;&gt;"",CHAR(34)&amp;"cl_"&amp;BT2&amp;CHAR(34)&amp;",","")</f>
        <v/>
      </c>
      <c r="HC2" s="48" t="str">
        <f>SUBSTITUTE("["&amp;_xlfn.CONCAT(GT2:HB2)&amp;"]",",]","]")</f>
        <v>["cl_BLU","cl_WHI","cl_RED","cl_GRE","cl_YEL","cl_BLA","cl_BRO"]</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{couname:"British Virgin Islands",year:"1960 ",region:"rgn_North America",Colors:["cl_BLU","cl_WHI","cl_RED","cl_GRE","cl_YEL","cl_BLA","cl_BRO"],Items:["5+Colo","words2","words3","lets20","startB","with_v","year19","smallc","NoBand","Diagon","Crosse","Texted","Canton","Humans","ntWHYE","myrBLU","island","englis","unjack","NoStar"],Flag:"https://upload.wikimedia.org/wikipedia/commons/thumb/4/42/Flag_of_the_British_Virgin_Islands.svg/2560px-Flag_of_the_British_Virgin_Islands.svg.png",HDFlag:"https://upload.wikimedia.org/wikipedia/commons/thumb/4/42/Flag_of_the_British_Virgin_Islands.svg/2560px-Flag_of_the_British_Virgin_Islands.svg.png",type:"", describe: "\nThe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 isnew:".", links: "https://en.wikipedia.org/wiki/Flag_of_the_British_Virgin_Islands"},</v>
      </c>
      <c r="HG2" s="73" t="str">
        <f>"{couname:"&amp;CT2&amp;(IF(HK2&lt;&gt;"",",subtype:"&amp;CHAR(34)&amp;HK2&amp;CHAR(34),""))&amp;",year:"&amp;HJ2&amp;",region:"&amp;CU2&amp;",Colors:"&amp;HC2&amp;",Items:"&amp;GS2&amp;",Flag:"&amp;CV2&amp;",HDFlag:"&amp;CHAR(34)&amp;E2&amp;CHAR(34)&amp;",type:"&amp;GP2&amp;", describe: "&amp;HI2&amp;", links: "&amp;HL2&amp;"},"</f>
        <v>{couname:"British Virgin Islands",year:"1960 ",region:"rgn_North America",Colors:["cl_BLU","cl_WHI","cl_RED","cl_GRE","cl_YEL","cl_BLA","cl_BRO"],Items:["5+Colo","words2","words3","lets20","startB","with_v","year19","smallc","NoBand","Diagon","Crosse","Texted","Canton","Humans","ntWHYE","myrBLU","island","englis","unjack","NoStar"],Flag:"https://upload.wikimedia.org/wikipedia/commons/thumb/4/42/Flag_of_the_British_Virgin_Islands.svg/2560px-Flag_of_the_British_Virgin_Islands.svg.png",HDFlag:"https://upload.wikimedia.org/wikipedia/commons/thumb/4/42/Flag_of_the_British_Virgin_Islands.svg/2560px-Flag_of_the_British_Virgin_Islands.svg.png",type:"", describe: "\nThe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 links: "https://en.wikipedia.org/wiki/Flag_of_the_British_Virgin_Islands"},</v>
      </c>
      <c r="HH2" s="48" t="str">
        <f>IF(P2&lt;&gt;"",CHAR(34)&amp;"\n"&amp;P2&amp;CHAR(34),CHAR(34)&amp;CHAR(34))</f>
        <v>"\nThe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v>
      </c>
      <c r="HI2" s="48" t="str">
        <f>IF(J2=0,CHAR(34)&amp;CHAR(34),HH2)</f>
        <v>"\nThe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v>
      </c>
      <c r="HJ2" s="48" t="str">
        <f>CHAR(34)&amp;O2&amp;CHAR(34)</f>
        <v>"1960 "</v>
      </c>
      <c r="HL2" s="48" t="str">
        <f>CHAR(34)&amp;I2&amp;CHAR(34)</f>
        <v>"https://en.wikipedia.org/wiki/Flag_of_the_British_Virgin_Islands"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{"couname":"British Virgin Islands","year":"1960 ","region":"rgn_North America","Colors":["cl_BLU","cl_WHI","cl_RED","cl_GRE","cl_YEL","cl_BLA","cl_BRO"],"Items":["5+Colo","words2","words3","lets20","startB","with_v","year19","smallc","NoBand","Diagon","Crosse","Texted","Canton","Humans","ntWHYE","myrBLU","island","englis","unjack","NoStar"],"Flag":"https://upload.wikimedia.org/wikipedia/commons/thumb/4/42/Flag_of_the_British_Virgin_Islands.svg/2560px-Flag_of_the_British_Virgin_Islands.svg.png","HDFlag":"https://upload.wikimedia.org/wikipedia/commons/thumb/4/42/Flag_of_the_British_Virgin_Islands.svg/2560px-Flag_of_the_British_Virgin_Islands.svg.png","type":"", "describe": "\nThe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 "isnew": ".", "links": "https://en.wikipedia.org/wiki/Flag_of_the_British_Virgin_Islands"},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{"couname":"British Virgin Islands","year":"1960 ","region":"rgn_North America","Colors":["cl_BLU","cl_WHI","cl_RED","cl_GRE","cl_YEL","cl_BLA","cl_BRO"],"Items":["5+Colo","words2","words3","lets20","startB","with_v","year19","smallc","NoBand","Diagon","Crosse","Texted","Canton","Humans","ntWHYE","myrBLU","island","englis","unjack","NoStar"],"Flag":"https://upload.wikimedia.org/wikipedia/commons/thumb/4/42/Flag_of_the_British_Virgin_Islands.svg/2560px-Flag_of_the_British_Virgin_Islands.svg.png","HDFlag":"https://upload.wikimedia.org/wikipedia/commons/thumb/4/42/Flag_of_the_British_Virgin_Islands.svg/2560px-Flag_of_the_British_Virgin_Islands.svg.png","type":"", "describe": "\nThe coat of arms, which date to the early nineteenth century, features Saint Ursula holding a flaming gold oil lamp and surrounded by a further eleven lamps, which represent her 11,000 virgin followers. The islands were named after these virgin followers by Christopher Columbus when he discovered the islands in 1493, the multiplicity of islands reminding him of the numerous followers. The motto present on the flag reads Vigilate, which translated from Latin is be watchful.", "isnew": ".", "links": "https://en.wikipedia.org/wiki/Flag_of_the_British_Virgin_Islands"},</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164</v>
      </c>
      <c r="IB2" s="6" t="s">
        <v>164</v>
      </c>
      <c r="IC2" s="77"/>
      <c r="ID2" s="77"/>
      <c r="IE2" s="77"/>
      <c r="IF2" s="77"/>
      <c r="IG2" s="77"/>
      <c r="IH2" s="77"/>
      <c r="II2" s="77"/>
      <c r="IJ2" s="77"/>
      <c r="IK2" s="77"/>
      <c r="IL2" s="48">
        <f>SUM(IC2:IK2)</f>
        <v>0</v>
      </c>
      <c r="IM2" s="45">
        <f>COUNTIF(IC2:IK2,"&gt;0")-CG2</f>
        <v>-7</v>
      </c>
      <c r="IN2" s="78" t="str">
        <f>"http://mkweb.bcgsc.ca/color-summarizer/?url="&amp;D2&amp;"&amp;precision=low&amp;num_clusters="&amp;CG2&amp;"&amp;text=1"</f>
        <v>http://mkweb.bcgsc.ca/color-summarizer/?url=https://upload.wikimedia.org/wikipedia/commons/thumb/4/42/Flag_of_the_British_Virgin_Islands.svg/2560px-Flag_of_the_British_Virgin_Islands.svg.png&amp;precision=low&amp;num_clusters=7&amp;text=1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{"url":"http://mkweb.bcgsc.ca/color-summarizer/?url=https://upload.wikimedia.org/wikipedia/commons/thumb/4/42/Flag_of_the_British_Virgin_Islands.svg/2560px-Flag_of_the_British_Virgin_Islands.svg.png&amp;precision=low&amp;num_clusters=7&amp;text=1","name":"British Virgin Islands"},</v>
      </c>
      <c r="IY2" s="48">
        <v>33</v>
      </c>
    </row>
    <row r="3" spans="1:259" s="48" customFormat="1" ht="38.4" customHeight="1" thickBot="1" x14ac:dyDescent="0.35">
      <c r="A3" s="79" t="s">
        <v>1592</v>
      </c>
      <c r="B3" s="40" t="e" vm="138">
        <v>#VALUE!</v>
      </c>
      <c r="C3" s="41" t="s">
        <v>197</v>
      </c>
      <c r="D3" s="42" t="s">
        <v>1593</v>
      </c>
      <c r="E3" s="43" t="s">
        <v>1594</v>
      </c>
      <c r="F3" s="44" t="s">
        <v>212</v>
      </c>
      <c r="G3" s="45">
        <f>COUNTIF($A$1:$A$8340,A3)</f>
        <v>1</v>
      </c>
      <c r="H3" s="46" t="s">
        <v>1599</v>
      </c>
      <c r="I3" s="47" t="s">
        <v>1590</v>
      </c>
      <c r="J3" s="48" t="str">
        <f>""</f>
        <v/>
      </c>
      <c r="K3" s="49"/>
      <c r="L3" s="50"/>
      <c r="M3" s="50"/>
      <c r="N3" s="51" t="s">
        <v>231</v>
      </c>
      <c r="O3" s="52" t="s">
        <v>209</v>
      </c>
      <c r="P3" s="53" t="s">
        <v>1595</v>
      </c>
      <c r="Q3" s="54">
        <v>3</v>
      </c>
      <c r="R3" s="55" t="s">
        <v>231</v>
      </c>
      <c r="S3" s="56">
        <v>0</v>
      </c>
      <c r="T3" s="57" t="s">
        <v>165</v>
      </c>
      <c r="U3" s="58" t="s">
        <v>165</v>
      </c>
      <c r="V3" s="58" t="s">
        <v>164</v>
      </c>
      <c r="W3" s="58" t="s">
        <v>164</v>
      </c>
      <c r="X3" s="58" t="s">
        <v>164</v>
      </c>
      <c r="Y3" s="58" t="s">
        <v>164</v>
      </c>
      <c r="Z3" s="58" t="s">
        <v>164</v>
      </c>
      <c r="AA3" s="58" t="s">
        <v>164</v>
      </c>
      <c r="AB3" s="58" t="s">
        <v>165</v>
      </c>
      <c r="AC3" s="58" t="s">
        <v>164</v>
      </c>
      <c r="AD3" s="58" t="s">
        <v>164</v>
      </c>
      <c r="AE3" s="58" t="s">
        <v>164</v>
      </c>
      <c r="AF3" s="59" t="s">
        <v>164</v>
      </c>
      <c r="AG3" s="59" t="s">
        <v>164</v>
      </c>
      <c r="AH3" s="59" t="s">
        <v>164</v>
      </c>
      <c r="AI3" s="59" t="s">
        <v>165</v>
      </c>
      <c r="AJ3" s="59" t="s">
        <v>164</v>
      </c>
      <c r="AK3" s="59" t="s">
        <v>164</v>
      </c>
      <c r="AL3" s="59" t="s">
        <v>164</v>
      </c>
      <c r="AM3" s="59" t="s">
        <v>164</v>
      </c>
      <c r="AN3" s="59" t="s">
        <v>165</v>
      </c>
      <c r="AO3" s="59" t="s">
        <v>164</v>
      </c>
      <c r="AP3" s="59" t="s">
        <v>164</v>
      </c>
      <c r="AQ3" s="59" t="s">
        <v>164</v>
      </c>
      <c r="AR3" s="59" t="s">
        <v>164</v>
      </c>
      <c r="AS3" s="59" t="s">
        <v>164</v>
      </c>
      <c r="AT3" s="60">
        <v>0</v>
      </c>
      <c r="AU3" s="59" t="s">
        <v>1596</v>
      </c>
      <c r="AV3" s="59" t="str">
        <f>IF(LEFT(A3,1)="[",LEFT(A3,5)&amp;AU3&amp;A3,"")</f>
        <v>[VGB]Civil[VGB] British Virgin Islands (Civil Ensign)</v>
      </c>
      <c r="AW3" s="59" t="str">
        <f>C3&amp;H3&amp;A3</f>
        <v>3b[VGB] Other[VGB] British Virgin Islands (Civil Ensign)</v>
      </c>
      <c r="AX3" s="61"/>
      <c r="AY3" s="61"/>
      <c r="AZ3" s="62"/>
      <c r="BA3" s="62"/>
      <c r="BB3" s="62"/>
      <c r="BC3" s="63"/>
      <c r="BD3" s="64" t="s">
        <v>154</v>
      </c>
      <c r="BE3" s="47"/>
      <c r="BF3" s="64"/>
      <c r="BG3" s="64"/>
      <c r="BH3" s="64"/>
      <c r="BI3" s="64"/>
      <c r="BJ3" s="64"/>
      <c r="BK3" s="47"/>
      <c r="BL3" s="64" t="s">
        <v>154</v>
      </c>
      <c r="BM3" s="64" t="s">
        <v>159</v>
      </c>
      <c r="BN3" s="64" t="s">
        <v>152</v>
      </c>
      <c r="BO3" s="64" t="s">
        <v>155</v>
      </c>
      <c r="BP3" s="64" t="s">
        <v>153</v>
      </c>
      <c r="BQ3" s="64" t="s">
        <v>157</v>
      </c>
      <c r="BR3" s="64" t="s">
        <v>151</v>
      </c>
      <c r="BS3" s="64"/>
      <c r="BT3" s="64"/>
      <c r="BU3" s="65" t="s">
        <v>165</v>
      </c>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"[VGB] British Virgin Islands (Civil Ensign)"</v>
      </c>
      <c r="CU3" s="70" t="str">
        <f>CHAR(34)&amp;"rgn_"&amp;R3&amp;CHAR(34)</f>
        <v>"rgn_North America"</v>
      </c>
      <c r="CV3" s="48" t="str">
        <f>CHAR(34)&amp;D3&amp;CHAR(34)</f>
        <v>"https://upload.wikimedia.org/wikipedia/commons/thumb/3/3d/Civil_Ensign_of_the_British_Virgin_Islands.svg/640px-Civil_Ensign_of_the_British_Virgin_Islands.svg.png"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"lets33",</v>
      </c>
      <c r="DE3" s="48" t="str">
        <f>CHAR(34)&amp;"start"&amp;IFERROR(LEFT(SUBSTITUTE(A3,"["&amp;MID(A3,FIND("[",A3)+1,FIND("]",A3)-FIND("[",A3)-1)&amp;"] ",""),1),LEFT(A3,1))&amp;CHAR(34)&amp;","</f>
        <v>"startB",</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"year00",</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IF(CL3="y",CHAR(34)&amp;CL$1&amp;CHAR(34)&amp;",","")</f>
        <v>"NoBand",</v>
      </c>
      <c r="DX3" s="48" t="str">
        <f>IF(CM3="y",CHAR(34)&amp;CM$1&amp;CHAR(34)&amp;",","")</f>
        <v/>
      </c>
      <c r="DY3" s="48" t="str">
        <f>IF(CN3="y",CHAR(34)&amp;CN$1&amp;CHAR(34)&amp;",","")</f>
        <v/>
      </c>
      <c r="DZ3" s="48" t="str">
        <f>IF(CO3="y",CHAR(34)&amp;CO$1&amp;CHAR(34)&amp;",","")</f>
        <v/>
      </c>
      <c r="EA3" s="48" t="str">
        <f>IF(T3="y",CHAR(34)&amp;T$1&amp;CHAR(34)&amp;",","")</f>
        <v>"Diagon",</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
      </c>
      <c r="EP3" s="48" t="str">
        <f>IF(AI3="y",CHAR(34)&amp;AI$1&amp;CHAR(34)&amp;",","")</f>
        <v>"Canton",</v>
      </c>
      <c r="EQ3" s="48" t="str">
        <f>IF(AJ3="y",CHAR(34)&amp;AJ$1&amp;CHAR(34)&amp;",","")</f>
        <v/>
      </c>
      <c r="ER3" s="48" t="str">
        <f>IF(AK3="y",CHAR(34)&amp;AK$1&amp;CHAR(34)&amp;",","")</f>
        <v/>
      </c>
      <c r="ES3" s="48" t="str">
        <f>IF(AL3="y",CHAR(34)&amp;AL$1&amp;CHAR(34)&amp;",","")</f>
        <v/>
      </c>
      <c r="ET3" s="48" t="str">
        <f>IF(AM3="y",CHAR(34)&amp;AM$1&amp;CHAR(34)&amp;",","")</f>
        <v/>
      </c>
      <c r="EU3" s="48" t="str">
        <f>IF(AN3="y",CHAR(34)&amp;AN$1&amp;CHAR(34)&amp;",","")</f>
        <v>"Humans",</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"myrRED",</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"Civil"</v>
      </c>
      <c r="GS3" s="48" t="str">
        <f>SUBSTITUTE("["&amp;_xlfn.CONCAT(CW3:GN3)&amp;"]",",]","]")</f>
        <v>["5+Colo","words2","words3","lets33","startB","with_v","year00","NoBand","Diagon","Crosse","Texted","Canton","Humans","myrRED","unjack","NoStar"]</v>
      </c>
      <c r="GT3" s="48" t="str">
        <f>IF(BL3&lt;&gt;"",CHAR(34)&amp;"cl_"&amp;BL3&amp;CHAR(34)&amp;",","")</f>
        <v>"cl_RED",</v>
      </c>
      <c r="GU3" s="48" t="str">
        <f>IF(BM3&lt;&gt;"",CHAR(34)&amp;"cl_"&amp;BM3&amp;CHAR(34)&amp;",","")</f>
        <v>"cl_WHI",</v>
      </c>
      <c r="GV3" s="48" t="str">
        <f>IF(BN3&lt;&gt;"",CHAR(34)&amp;"cl_"&amp;BN3&amp;CHAR(34)&amp;",","")</f>
        <v>"cl_BLU",</v>
      </c>
      <c r="GW3" s="48" t="str">
        <f>IF(BO3&lt;&gt;"",CHAR(34)&amp;"cl_"&amp;BO3&amp;CHAR(34)&amp;",","")</f>
        <v>"cl_YEL",</v>
      </c>
      <c r="GX3" s="48" t="str">
        <f>IF(BP3&lt;&gt;"",CHAR(34)&amp;"cl_"&amp;BP3&amp;CHAR(34)&amp;",","")</f>
        <v>"cl_GRE",</v>
      </c>
      <c r="GY3" s="48" t="str">
        <f>IF(BQ3&lt;&gt;"",CHAR(34)&amp;"cl_"&amp;BQ3&amp;CHAR(34)&amp;",","")</f>
        <v>"cl_BRO",</v>
      </c>
      <c r="GZ3" s="48" t="str">
        <f>IF(BR3&lt;&gt;"",CHAR(34)&amp;"cl_"&amp;BR3&amp;CHAR(34)&amp;",","")</f>
        <v>"cl_BLA",</v>
      </c>
      <c r="HA3" s="48" t="str">
        <f>IF(BS3&lt;&gt;"",CHAR(34)&amp;"cl_"&amp;BS3&amp;CHAR(34)&amp;",","")</f>
        <v/>
      </c>
      <c r="HB3" s="48" t="str">
        <f>IF(BT3&lt;&gt;"",CHAR(34)&amp;"cl_"&amp;BT3&amp;CHAR(34)&amp;",","")</f>
        <v/>
      </c>
      <c r="HC3" s="48" t="str">
        <f>SUBSTITUTE("["&amp;_xlfn.CONCAT(GT3:HB3)&amp;"]",",]","]")</f>
        <v>["cl_RED","cl_WHI","cl_BLU","cl_YEL","cl_GRE","cl_BRO","cl_BLA"]</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{couname:"[VGB] British Virgin Islands (Civil Ensign)",year:"2001",region:"rgn_North America",Colors:["cl_RED","cl_WHI","cl_BLU","cl_YEL","cl_GRE","cl_BRO","cl_BLA"],Items:["5+Colo","words2","words3","lets33","startB","with_v","year00","NoBand","Diagon","Crosse","Texted","Canton","Humans","myrRED","unjack","NoStar"],Flag:"https://upload.wikimedia.org/wikipedia/commons/thumb/3/3d/Civil_Ensign_of_the_British_Virgin_Islands.svg/640px-Civil_Ensign_of_the_British_Virgin_Islands.svg.png",HDFlag:"https://upload.wikimedia.org/wikipedia/commons/thumb/3/3d/Civil_Ensign_of_the_British_Virgin_Islands.svg/2560px-Civil_Ensign_of_the_British_Virgin_Islands.svg.png",type:"Civil", describe: "\nThe civil ensign is a red ensign with the coat of arms of the British Virgin Islands. The red ensign is to be flown on board vessels either registered in the British Virgin Islands or by vessels visiting the British Virgin Islands.", isnew:"www", links: "https://en.wikipedia.org/wiki/Flag_of_the_British_Virgin_Islands"},</v>
      </c>
      <c r="HG3" s="73" t="str">
        <f>"{couname:"&amp;CT3&amp;(IF(HK3&lt;&gt;"",",subtype:"&amp;CHAR(34)&amp;HK3&amp;CHAR(34),""))&amp;",year:"&amp;HJ3&amp;",region:"&amp;CU3&amp;",Colors:"&amp;HC3&amp;",Items:"&amp;GS3&amp;",Flag:"&amp;CV3&amp;",HDFlag:"&amp;CHAR(34)&amp;E3&amp;CHAR(34)&amp;",type:"&amp;GP3&amp;", describe: "&amp;HI3&amp;", links: "&amp;HL3&amp;"},"</f>
        <v>{couname:"[VGB] British Virgin Islands (Civil Ensign)",year:"2001",region:"rgn_North America",Colors:["cl_RED","cl_WHI","cl_BLU","cl_YEL","cl_GRE","cl_BRO","cl_BLA"],Items:["5+Colo","words2","words3","lets33","startB","with_v","year00","NoBand","Diagon","Crosse","Texted","Canton","Humans","myrRED","unjack","NoStar"],Flag:"https://upload.wikimedia.org/wikipedia/commons/thumb/3/3d/Civil_Ensign_of_the_British_Virgin_Islands.svg/640px-Civil_Ensign_of_the_British_Virgin_Islands.svg.png",HDFlag:"https://upload.wikimedia.org/wikipedia/commons/thumb/3/3d/Civil_Ensign_of_the_British_Virgin_Islands.svg/2560px-Civil_Ensign_of_the_British_Virgin_Islands.svg.png",type:"Civil", describe: "\nThe civil ensign is a red ensign with the coat of arms of the British Virgin Islands. The red ensign is to be flown on board vessels either registered in the British Virgin Islands or by vessels visiting the British Virgin Islands.", links: "https://en.wikipedia.org/wiki/Flag_of_the_British_Virgin_Islands"},</v>
      </c>
      <c r="HH3" s="48" t="str">
        <f>IF(P3&lt;&gt;"",CHAR(34)&amp;"\n"&amp;P3&amp;CHAR(34),CHAR(34)&amp;CHAR(34))</f>
        <v>"\nThe civil ensign is a red ensign with the coat of arms of the British Virgin Islands. The red ensign is to be flown on board vessels either registered in the British Virgin Islands or by vessels visiting the British Virgin Islands."</v>
      </c>
      <c r="HI3" s="48" t="str">
        <f>IF(J3=0,CHAR(34)&amp;CHAR(34),HH3)</f>
        <v>"\nThe civil ensign is a red ensign with the coat of arms of the British Virgin Islands. The red ensign is to be flown on board vessels either registered in the British Virgin Islands or by vessels visiting the British Virgin Islands."</v>
      </c>
      <c r="HJ3" s="48" t="str">
        <f>CHAR(34)&amp;O3&amp;CHAR(34)</f>
        <v>"2001"</v>
      </c>
      <c r="HL3" s="48" t="str">
        <f>CHAR(34)&amp;I3&amp;CHAR(34)</f>
        <v>"https://en.wikipedia.org/wiki/Flag_of_the_British_Virgin_Islands"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{"couname":"[VGB] British Virgin Islands (Civil Ensign)","subtype":"[VGB] Other","year":"2001","region":"rgn_North America","Colors":["cl_RED","cl_WHI","cl_BLU","cl_YEL","cl_GRE","cl_BRO","cl_BLA"],"Items":["5+Colo","words2","words3","lets33","startB","with_v","year00","NoBand","Diagon","Crosse","Texted","Canton","Humans","myrRED","unjack","NoStar"],"Flag":"https://upload.wikimedia.org/wikipedia/commons/thumb/3/3d/Civil_Ensign_of_the_British_Virgin_Islands.svg/640px-Civil_Ensign_of_the_British_Virgin_Islands.svg.png","HDFlag":"https://upload.wikimedia.org/wikipedia/commons/thumb/3/3d/Civil_Ensign_of_the_British_Virgin_Islands.svg/2560px-Civil_Ensign_of_the_British_Virgin_Islands.svg.png","type":"Civil", "describe": "\nThe civil ensign is a red ensign with the coat of arms of the British Virgin Islands. The red ensign is to be flown on board vessels either registered in the British Virgin Islands or by vessels visiting the British Virgin Islands.", "isnew": "www", "links": "https://en.wikipedia.org/wiki/Flag_of_the_British_Virgin_Islands"},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{"couname":"[VGB] British Virgin Islands (Civil Ensign)","subtype":"[VGB] Other","year":"2001","region":"rgn_North America","Colors":["cl_RED","cl_WHI","cl_BLU","cl_YEL","cl_GRE","cl_BRO","cl_BLA"],"Items":["5+Colo","words2","words3","lets33","startB","with_v","year00","NoBand","Diagon","Crosse","Texted","Canton","Humans","myrRED","unjack","NoStar"],"Flag":"https://upload.wikimedia.org/wikipedia/commons/thumb/3/3d/Civil_Ensign_of_the_British_Virgin_Islands.svg/640px-Civil_Ensign_of_the_British_Virgin_Islands.svg.png","HDFlag":"https://upload.wikimedia.org/wikipedia/commons/thumb/3/3d/Civil_Ensign_of_the_British_Virgin_Islands.svg/2560px-Civil_Ensign_of_the_British_Virgin_Islands.svg.png","type":"Civil", "describe": "\nThe civil ensign is a red ensign with the coat of arms of the British Virgin Islands. The red ensign is to be flown on board vessels either registered in the British Virgin Islands or by vessels visiting the British Virgin Islands.", "isnew": "www", "links": "https://en.wikipedia.org/wiki/Flag_of_the_British_Virgin_Islands"},</v>
      </c>
      <c r="HO3" s="75">
        <v>45653</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http://mkweb.bcgsc.ca/color-summarizer/?url=https://upload.wikimedia.org/wikipedia/commons/thumb/3/3d/Civil_Ensign_of_the_British_Virgin_Islands.svg/640px-Civil_Ensign_of_the_British_Virgin_Islands.svg.png&amp;precision=low&amp;num_clusters=7&amp;text=1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{"url":"http://mkweb.bcgsc.ca/color-summarizer/?url=https://upload.wikimedia.org/wikipedia/commons/thumb/3/3d/Civil_Ensign_of_the_British_Virgin_Islands.svg/640px-Civil_Ensign_of_the_British_Virgin_Islands.svg.png&amp;precision=low&amp;num_clusters=7&amp;text=1","name":"[VGB] British Virgin Islands (Civil Ensign)"},</v>
      </c>
      <c r="IY3" s="48">
        <v>1503</v>
      </c>
    </row>
    <row r="4" spans="1:259" ht="38.4" customHeight="1" x14ac:dyDescent="0.3">
      <c r="D4" s="80"/>
      <c r="E4" s="80"/>
      <c r="F4" s="80"/>
    </row>
    <row r="5" spans="1:259" ht="38.4" customHeight="1" x14ac:dyDescent="0.3">
      <c r="D5" s="80"/>
      <c r="E5" s="80"/>
      <c r="F5" s="80"/>
    </row>
    <row r="6" spans="1:259" ht="38.4" customHeight="1" x14ac:dyDescent="0.3">
      <c r="D6" s="80"/>
      <c r="E6" s="80"/>
      <c r="F6" s="80"/>
    </row>
  </sheetData>
  <autoFilter ref="A1:IY1" xr:uid="{A1051193-A95B-4CFB-A73C-F0184620C81F}">
    <sortState xmlns:xlrd2="http://schemas.microsoft.com/office/spreadsheetml/2017/richdata2" ref="A2:IY1">
      <sortCondition ref="AW1"/>
    </sortState>
  </autoFilter>
  <conditionalFormatting sqref="H1 CW1:GS1 IA1:IB1">
    <cfRule type="cellIs" dxfId="474" priority="165" operator="greaterThan">
      <formula>0</formula>
    </cfRule>
  </conditionalFormatting>
  <conditionalFormatting sqref="H1 H7:H1048576">
    <cfRule type="cellIs" dxfId="473" priority="131" stopIfTrue="1" operator="notEqual">
      <formula>""</formula>
    </cfRule>
  </conditionalFormatting>
  <conditionalFormatting sqref="T1:BK1">
    <cfRule type="cellIs" dxfId="472" priority="168" operator="greaterThan">
      <formula>0</formula>
    </cfRule>
  </conditionalFormatting>
  <conditionalFormatting sqref="BV1:BW1 BV4:BW1048576">
    <cfRule type="cellIs" dxfId="471" priority="167" operator="equal">
      <formula>"nc"</formula>
    </cfRule>
  </conditionalFormatting>
  <conditionalFormatting sqref="HF1:HG1">
    <cfRule type="cellIs" dxfId="470" priority="169" operator="greaterThan">
      <formula>0</formula>
    </cfRule>
  </conditionalFormatting>
  <conditionalFormatting sqref="HK1">
    <cfRule type="cellIs" dxfId="469" priority="166" operator="greaterThan">
      <formula>0</formula>
    </cfRule>
  </conditionalFormatting>
  <conditionalFormatting sqref="HP1:HX1">
    <cfRule type="cellIs" dxfId="468" priority="143" operator="equal">
      <formula>"PIN"</formula>
    </cfRule>
    <cfRule type="cellIs" dxfId="467" priority="144" operator="equal">
      <formula>"ORA"</formula>
    </cfRule>
    <cfRule type="cellIs" dxfId="466" priority="145" operator="equal">
      <formula>"GRA"</formula>
    </cfRule>
    <cfRule type="cellIs" dxfId="465" priority="146" operator="equal">
      <formula>"PUR"</formula>
    </cfRule>
    <cfRule type="cellIs" dxfId="464" priority="147" operator="equal">
      <formula>"BRO"</formula>
    </cfRule>
    <cfRule type="cellIs" dxfId="463" priority="148" operator="equal">
      <formula>"YEL"</formula>
    </cfRule>
    <cfRule type="cellIs" dxfId="462" priority="149" operator="equal">
      <formula>"BLU"</formula>
    </cfRule>
    <cfRule type="cellIs" dxfId="461" priority="150" operator="equal">
      <formula>"WHI"</formula>
    </cfRule>
    <cfRule type="cellIs" dxfId="460" priority="151" operator="equal">
      <formula>"GRE"</formula>
    </cfRule>
    <cfRule type="cellIs" dxfId="459" priority="152" operator="equal">
      <formula>"RED"</formula>
    </cfRule>
    <cfRule type="cellIs" dxfId="458" priority="153" operator="equal">
      <formula>"BLA"</formula>
    </cfRule>
  </conditionalFormatting>
  <conditionalFormatting sqref="IC1:IK1">
    <cfRule type="cellIs" dxfId="457" priority="154" operator="equal">
      <formula>"PIN"</formula>
    </cfRule>
    <cfRule type="cellIs" dxfId="456" priority="155" operator="equal">
      <formula>"ORA"</formula>
    </cfRule>
    <cfRule type="cellIs" dxfId="455" priority="156" operator="equal">
      <formula>"GRA"</formula>
    </cfRule>
    <cfRule type="cellIs" dxfId="454" priority="157" operator="equal">
      <formula>"PUR"</formula>
    </cfRule>
    <cfRule type="cellIs" dxfId="453" priority="158" operator="equal">
      <formula>"BRO"</formula>
    </cfRule>
    <cfRule type="cellIs" dxfId="452" priority="159" operator="equal">
      <formula>"YEL"</formula>
    </cfRule>
    <cfRule type="cellIs" dxfId="451" priority="160" operator="equal">
      <formula>"BLU"</formula>
    </cfRule>
    <cfRule type="cellIs" dxfId="450" priority="161" operator="equal">
      <formula>"WHI"</formula>
    </cfRule>
    <cfRule type="cellIs" dxfId="449" priority="162" operator="equal">
      <formula>"GRE"</formula>
    </cfRule>
    <cfRule type="cellIs" dxfId="448" priority="163" operator="equal">
      <formula>"RED"</formula>
    </cfRule>
    <cfRule type="cellIs" dxfId="447" priority="164" operator="equal">
      <formula>"BLA"</formula>
    </cfRule>
  </conditionalFormatting>
  <conditionalFormatting sqref="IO1:IW1">
    <cfRule type="cellIs" dxfId="446" priority="132" operator="equal">
      <formula>"PIN"</formula>
    </cfRule>
    <cfRule type="cellIs" dxfId="445" priority="133" operator="equal">
      <formula>"ORA"</formula>
    </cfRule>
    <cfRule type="cellIs" dxfId="444" priority="134" operator="equal">
      <formula>"GRA"</formula>
    </cfRule>
    <cfRule type="cellIs" dxfId="443" priority="135" operator="equal">
      <formula>"PUR"</formula>
    </cfRule>
    <cfRule type="cellIs" dxfId="442" priority="136" operator="equal">
      <formula>"BRO"</formula>
    </cfRule>
    <cfRule type="cellIs" dxfId="441" priority="137" operator="equal">
      <formula>"YEL"</formula>
    </cfRule>
    <cfRule type="cellIs" dxfId="440" priority="138" operator="equal">
      <formula>"BLU"</formula>
    </cfRule>
    <cfRule type="cellIs" dxfId="439" priority="139" operator="equal">
      <formula>"WHI"</formula>
    </cfRule>
    <cfRule type="cellIs" dxfId="438" priority="140" operator="equal">
      <formula>"GRE"</formula>
    </cfRule>
    <cfRule type="cellIs" dxfId="437" priority="141" operator="equal">
      <formula>"RED"</formula>
    </cfRule>
    <cfRule type="cellIs" dxfId="436" priority="142" operator="equal">
      <formula>"BLA"</formula>
    </cfRule>
  </conditionalFormatting>
  <conditionalFormatting sqref="H2">
    <cfRule type="cellIs" dxfId="435" priority="78" stopIfTrue="1" operator="notEqual">
      <formula>""</formula>
    </cfRule>
  </conditionalFormatting>
  <conditionalFormatting sqref="AZ2:BU2">
    <cfRule type="cellIs" dxfId="434" priority="66" operator="equal">
      <formula>"PIN"</formula>
    </cfRule>
    <cfRule type="cellIs" dxfId="433" priority="67" operator="equal">
      <formula>"ORA"</formula>
    </cfRule>
    <cfRule type="cellIs" dxfId="432" priority="68" operator="equal">
      <formula>"GRA"</formula>
    </cfRule>
    <cfRule type="cellIs" dxfId="431" priority="69" operator="equal">
      <formula>"PUR"</formula>
    </cfRule>
    <cfRule type="cellIs" dxfId="430" priority="70" operator="equal">
      <formula>"BRO"</formula>
    </cfRule>
    <cfRule type="cellIs" dxfId="429" priority="71" operator="equal">
      <formula>"YEL"</formula>
    </cfRule>
    <cfRule type="cellIs" dxfId="428" priority="72" operator="equal">
      <formula>"BLU"</formula>
    </cfRule>
    <cfRule type="cellIs" dxfId="427" priority="73" operator="equal">
      <formula>"WHI"</formula>
    </cfRule>
    <cfRule type="cellIs" dxfId="426" priority="74" operator="equal">
      <formula>"GRE"</formula>
    </cfRule>
    <cfRule type="cellIs" dxfId="425" priority="75" operator="equal">
      <formula>"RED"</formula>
    </cfRule>
    <cfRule type="cellIs" dxfId="424" priority="76" operator="equal">
      <formula>"BLA"</formula>
    </cfRule>
  </conditionalFormatting>
  <conditionalFormatting sqref="BV2">
    <cfRule type="cellIs" dxfId="423" priority="79" operator="equal">
      <formula>"nc"</formula>
    </cfRule>
  </conditionalFormatting>
  <conditionalFormatting sqref="BZ2:CA2 CD2:CF2">
    <cfRule type="cellIs" dxfId="422" priority="77" operator="greaterThan">
      <formula>0</formula>
    </cfRule>
  </conditionalFormatting>
  <conditionalFormatting sqref="R2 CU2">
    <cfRule type="cellIs" dxfId="421" priority="65" operator="greaterThan">
      <formula>0</formula>
    </cfRule>
  </conditionalFormatting>
  <conditionalFormatting sqref="T2:AS2 CH2:CS2">
    <cfRule type="cellIs" dxfId="420" priority="49" stopIfTrue="1" operator="equal">
      <formula>"n"</formula>
    </cfRule>
    <cfRule type="cellIs" dxfId="419" priority="50" stopIfTrue="1" operator="equal">
      <formula>"y"</formula>
    </cfRule>
    <cfRule type="cellIs" dxfId="418" priority="51" operator="greaterThan">
      <formula>0</formula>
    </cfRule>
  </conditionalFormatting>
  <conditionalFormatting sqref="AZ2:BB2">
    <cfRule type="expression" dxfId="417" priority="48">
      <formula>$AT2=0</formula>
    </cfRule>
  </conditionalFormatting>
  <conditionalFormatting sqref="BX2:CA2 CD2:CF2">
    <cfRule type="cellIs" dxfId="416" priority="52" operator="equal">
      <formula>"y"</formula>
    </cfRule>
    <cfRule type="cellIs" dxfId="415" priority="54" operator="equal">
      <formula>"PIN"</formula>
    </cfRule>
    <cfRule type="cellIs" dxfId="414" priority="55" operator="equal">
      <formula>"ORA"</formula>
    </cfRule>
    <cfRule type="cellIs" dxfId="413" priority="56" operator="equal">
      <formula>"GRA"</formula>
    </cfRule>
    <cfRule type="cellIs" dxfId="412" priority="57" operator="equal">
      <formula>"PUR"</formula>
    </cfRule>
    <cfRule type="cellIs" dxfId="411" priority="58" operator="equal">
      <formula>"BRO"</formula>
    </cfRule>
    <cfRule type="cellIs" dxfId="410" priority="59" operator="equal">
      <formula>"YEL"</formula>
    </cfRule>
    <cfRule type="cellIs" dxfId="409" priority="60" operator="equal">
      <formula>"BLU"</formula>
    </cfRule>
    <cfRule type="cellIs" dxfId="408" priority="61" operator="equal">
      <formula>"WHI"</formula>
    </cfRule>
    <cfRule type="cellIs" dxfId="407" priority="62" operator="equal">
      <formula>"GRE"</formula>
    </cfRule>
    <cfRule type="cellIs" dxfId="406" priority="63" operator="equal">
      <formula>"RED"</formula>
    </cfRule>
    <cfRule type="cellIs" dxfId="405" priority="64" operator="equal">
      <formula>"BLA"</formula>
    </cfRule>
  </conditionalFormatting>
  <conditionalFormatting sqref="IC2:IK2">
    <cfRule type="expression" dxfId="404"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403" priority="42" stopIfTrue="1" operator="notEqual">
      <formula>""</formula>
    </cfRule>
  </conditionalFormatting>
  <conditionalFormatting sqref="BV3">
    <cfRule type="cellIs" dxfId="402" priority="43" operator="equal">
      <formula>"nc"</formula>
    </cfRule>
  </conditionalFormatting>
  <conditionalFormatting sqref="R3 CU3">
    <cfRule type="cellIs" dxfId="401" priority="41" operator="greaterThan">
      <formula>0</formula>
    </cfRule>
  </conditionalFormatting>
  <conditionalFormatting sqref="T3:AS3 CH3:CS3">
    <cfRule type="cellIs" dxfId="400" priority="37" stopIfTrue="1" operator="equal">
      <formula>"n"</formula>
    </cfRule>
    <cfRule type="cellIs" dxfId="399" priority="38" stopIfTrue="1" operator="equal">
      <formula>"y"</formula>
    </cfRule>
    <cfRule type="cellIs" dxfId="398" priority="39" operator="greaterThan">
      <formula>0</formula>
    </cfRule>
  </conditionalFormatting>
  <conditionalFormatting sqref="AZ3:BB3">
    <cfRule type="expression" dxfId="397" priority="24">
      <formula>$AT3=0</formula>
    </cfRule>
  </conditionalFormatting>
  <conditionalFormatting sqref="BX3:CA3 CD3:CF3 AZ3:BU3">
    <cfRule type="cellIs" dxfId="396" priority="25" operator="equal">
      <formula>"PIN"</formula>
    </cfRule>
    <cfRule type="cellIs" dxfId="395" priority="26" operator="equal">
      <formula>"ORA"</formula>
    </cfRule>
    <cfRule type="cellIs" dxfId="394" priority="27" operator="equal">
      <formula>"GRA"</formula>
    </cfRule>
    <cfRule type="cellIs" dxfId="393" priority="28" operator="equal">
      <formula>"PUR"</formula>
    </cfRule>
    <cfRule type="cellIs" dxfId="392" priority="29" operator="equal">
      <formula>"BRO"</formula>
    </cfRule>
    <cfRule type="cellIs" dxfId="391" priority="30" operator="equal">
      <formula>"YEL"</formula>
    </cfRule>
    <cfRule type="cellIs" dxfId="390" priority="31" operator="equal">
      <formula>"BLU"</formula>
    </cfRule>
    <cfRule type="cellIs" dxfId="389" priority="32" operator="equal">
      <formula>"WHI"</formula>
    </cfRule>
    <cfRule type="cellIs" dxfId="388" priority="33" operator="equal">
      <formula>"GRE"</formula>
    </cfRule>
    <cfRule type="cellIs" dxfId="387" priority="34" operator="equal">
      <formula>"RED"</formula>
    </cfRule>
    <cfRule type="cellIs" dxfId="386" priority="35" operator="equal">
      <formula>"BLA"</formula>
    </cfRule>
  </conditionalFormatting>
  <conditionalFormatting sqref="BX3:CA3 CD3:CF3">
    <cfRule type="cellIs" dxfId="385" priority="40" operator="equal">
      <formula>"y"</formula>
    </cfRule>
  </conditionalFormatting>
  <conditionalFormatting sqref="BZ3:CA3 CD3:CF3">
    <cfRule type="cellIs" dxfId="384" priority="36" operator="greaterThan">
      <formula>0</formula>
    </cfRule>
  </conditionalFormatting>
  <conditionalFormatting sqref="IC3">
    <cfRule type="cellIs" dxfId="383" priority="17" stopIfTrue="1" operator="greaterThan">
      <formula>0</formula>
    </cfRule>
  </conditionalFormatting>
  <conditionalFormatting sqref="ID3">
    <cfRule type="cellIs" dxfId="382" priority="15" stopIfTrue="1" operator="greaterThan">
      <formula>0</formula>
    </cfRule>
  </conditionalFormatting>
  <conditionalFormatting sqref="II3 IE3:IF3">
    <cfRule type="cellIs" dxfId="381" priority="22" operator="greaterThan">
      <formula>0</formula>
    </cfRule>
  </conditionalFormatting>
  <conditionalFormatting sqref="II3 IF3">
    <cfRule type="cellIs" dxfId="380" priority="16" stopIfTrue="1" operator="greaterThan">
      <formula>0</formula>
    </cfRule>
  </conditionalFormatting>
  <conditionalFormatting sqref="IG3">
    <cfRule type="cellIs" dxfId="379" priority="21" operator="greaterThan">
      <formula>0</formula>
    </cfRule>
  </conditionalFormatting>
  <conditionalFormatting sqref="IH3:II3">
    <cfRule type="cellIs" dxfId="378" priority="20" operator="greaterThan">
      <formula>0</formula>
    </cfRule>
  </conditionalFormatting>
  <conditionalFormatting sqref="IJ3">
    <cfRule type="cellIs" dxfId="377" priority="19" operator="greaterThan">
      <formula>0</formula>
    </cfRule>
  </conditionalFormatting>
  <conditionalFormatting sqref="IK3">
    <cfRule type="cellIs" dxfId="376" priority="18" operator="greaterThan">
      <formula>0</formula>
    </cfRule>
  </conditionalFormatting>
  <conditionalFormatting sqref="IF3">
    <cfRule type="cellIs" dxfId="375" priority="14" stopIfTrue="1" operator="greaterThan">
      <formula>0</formula>
    </cfRule>
  </conditionalFormatting>
  <conditionalFormatting sqref="IC3:IK3">
    <cfRule type="expression" dxfId="374" priority="23">
      <formula>$IL3&gt;0</formula>
    </cfRule>
  </conditionalFormatting>
  <conditionalFormatting sqref="IM3">
    <cfRule type="cellIs" dxfId="373" priority="13" operator="equal">
      <formula>0</formula>
    </cfRule>
  </conditionalFormatting>
  <conditionalFormatting sqref="BX3:CA3 CD3:CF3">
    <cfRule type="cellIs" dxfId="372" priority="1" operator="equal">
      <formula>"y"</formula>
    </cfRule>
    <cfRule type="cellIs" dxfId="371" priority="2" operator="equal">
      <formula>"PIN"</formula>
    </cfRule>
    <cfRule type="cellIs" dxfId="370" priority="3" operator="equal">
      <formula>"ORA"</formula>
    </cfRule>
    <cfRule type="cellIs" dxfId="369" priority="4" operator="equal">
      <formula>"GRA"</formula>
    </cfRule>
    <cfRule type="cellIs" dxfId="368" priority="5" operator="equal">
      <formula>"PUR"</formula>
    </cfRule>
    <cfRule type="cellIs" dxfId="367" priority="6" operator="equal">
      <formula>"BRO"</formula>
    </cfRule>
    <cfRule type="cellIs" dxfId="366" priority="7" operator="equal">
      <formula>"YEL"</formula>
    </cfRule>
    <cfRule type="cellIs" dxfId="365" priority="8" operator="equal">
      <formula>"BLU"</formula>
    </cfRule>
    <cfRule type="cellIs" dxfId="364" priority="9" operator="equal">
      <formula>"WHI"</formula>
    </cfRule>
    <cfRule type="cellIs" dxfId="363" priority="10" operator="equal">
      <formula>"GRE"</formula>
    </cfRule>
    <cfRule type="cellIs" dxfId="362" priority="11" operator="equal">
      <formula>"RED"</formula>
    </cfRule>
    <cfRule type="cellIs" dxfId="361"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VGB/British-Virgin-Islands-Football" xr:uid="{C6E177DE-2327-4A43-B1E7-DB16882A77DD}"/>
    <hyperlink ref="I2" r:id="rId2" xr:uid="{F2151FD0-FA98-49C6-A08F-CB4FD0439691}"/>
    <hyperlink ref="D2" r:id="rId3" xr:uid="{589DDB46-DE03-44F6-9B17-8F96D77513D0}"/>
    <hyperlink ref="E2" r:id="rId4" xr:uid="{EAC2336F-3FCC-4170-802E-EC29CB4D0C34}"/>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89089" r:id="rId8"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89090" r:id="rId9"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89091" r:id="rId10"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1C0C9-CC77-47E6-B07D-8511E606556F}">
  <sheetPr codeName="Sheet6"/>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1573</v>
      </c>
      <c r="B2" s="40" t="e" vm="139">
        <v>#VALUE!</v>
      </c>
      <c r="C2" s="41">
        <v>1</v>
      </c>
      <c r="D2" s="42" t="s">
        <v>1574</v>
      </c>
      <c r="E2" s="98" t="s">
        <v>1582</v>
      </c>
      <c r="F2" s="44" t="s">
        <v>163</v>
      </c>
      <c r="G2" s="45">
        <f>COUNTIF($A$1:$A$8312,A2)</f>
        <v>1</v>
      </c>
      <c r="H2" s="46"/>
      <c r="I2" s="47" t="s">
        <v>1575</v>
      </c>
      <c r="J2" s="48" t="str">
        <f>""</f>
        <v/>
      </c>
      <c r="K2" s="49">
        <v>103698</v>
      </c>
      <c r="L2" s="50">
        <v>221000</v>
      </c>
      <c r="M2" s="50" t="s">
        <v>1912</v>
      </c>
      <c r="N2" s="51" t="s">
        <v>231</v>
      </c>
      <c r="O2" s="52" t="s">
        <v>491</v>
      </c>
      <c r="P2" s="53" t="s">
        <v>1576</v>
      </c>
      <c r="Q2" s="54">
        <v>5</v>
      </c>
      <c r="R2" s="55" t="s">
        <v>231</v>
      </c>
      <c r="S2" s="56">
        <v>3</v>
      </c>
      <c r="T2" s="57" t="s">
        <v>165</v>
      </c>
      <c r="U2" s="58" t="s">
        <v>164</v>
      </c>
      <c r="V2" s="58" t="s">
        <v>164</v>
      </c>
      <c r="W2" s="58" t="s">
        <v>165</v>
      </c>
      <c r="X2" s="58" t="s">
        <v>164</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164</v>
      </c>
      <c r="AL2" s="59" t="s">
        <v>164</v>
      </c>
      <c r="AM2" s="59" t="s">
        <v>164</v>
      </c>
      <c r="AN2" s="59" t="s">
        <v>164</v>
      </c>
      <c r="AO2" s="59" t="s">
        <v>164</v>
      </c>
      <c r="AP2" s="59" t="s">
        <v>164</v>
      </c>
      <c r="AQ2" s="59" t="s">
        <v>164</v>
      </c>
      <c r="AR2" s="59" t="s">
        <v>164</v>
      </c>
      <c r="AS2" s="59" t="s">
        <v>164</v>
      </c>
      <c r="AT2" s="60">
        <v>0</v>
      </c>
      <c r="AU2" s="59"/>
      <c r="AV2" s="59" t="str">
        <f>IF(LEFT(A2,1)="[",LEFT(A2,5)&amp;AU2&amp;A2,"")</f>
        <v/>
      </c>
      <c r="AW2" s="59" t="str">
        <f>C2&amp;H2&amp;A2</f>
        <v>1Saint Vincent and the Grenadines</v>
      </c>
      <c r="AX2" s="61" t="str">
        <f>_xlfn.TEXTJOIN(";",TRUE,AU2:AW2)</f>
        <v>1Saint Vincent and the Grenadines</v>
      </c>
      <c r="AY2" s="61" t="s">
        <v>165</v>
      </c>
      <c r="AZ2" s="62"/>
      <c r="BA2" s="62"/>
      <c r="BB2" s="62"/>
      <c r="BC2" s="63"/>
      <c r="BD2" s="64" t="s">
        <v>153</v>
      </c>
      <c r="BE2" s="47"/>
      <c r="BF2" s="64" t="s">
        <v>152</v>
      </c>
      <c r="BG2" s="64" t="s">
        <v>155</v>
      </c>
      <c r="BH2" s="64" t="s">
        <v>153</v>
      </c>
      <c r="BI2" s="64"/>
      <c r="BJ2" s="64"/>
      <c r="BK2" s="47"/>
      <c r="BL2" s="64" t="s">
        <v>153</v>
      </c>
      <c r="BM2" s="64" t="s">
        <v>155</v>
      </c>
      <c r="BN2" s="64" t="s">
        <v>152</v>
      </c>
      <c r="BO2" s="64"/>
      <c r="BP2" s="64"/>
      <c r="BQ2" s="64"/>
      <c r="BR2" s="64"/>
      <c r="BS2" s="64"/>
      <c r="BT2" s="64"/>
      <c r="BU2" s="65"/>
      <c r="BV2" s="66" t="s">
        <v>173</v>
      </c>
      <c r="BW2" s="66">
        <v>0</v>
      </c>
      <c r="BX2" s="47"/>
      <c r="BY2" s="48" t="s">
        <v>164</v>
      </c>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"Saint Vincent and the Grenadines"</v>
      </c>
      <c r="CU2" s="70" t="str">
        <f>CHAR(34)&amp;"rgn_"&amp;R2&amp;CHAR(34)</f>
        <v>"rgn_North America"</v>
      </c>
      <c r="CV2" s="48" t="str">
        <f>CHAR(34)&amp;D2&amp;CHAR(34)</f>
        <v>"https://i.ibb.co/fHP5kp2/Saint-Vincent-Flag.png"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"lets28",</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"LUREEL",</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"3Bands",</v>
      </c>
      <c r="DZ2" s="48" t="str">
        <f>IF(CO2="y",CHAR(34)&amp;CO$1&amp;CHAR(34)&amp;",","")</f>
        <v/>
      </c>
      <c r="EA2" s="48" t="str">
        <f>IF(T2="y",CHAR(34)&amp;T$1&amp;CHAR(34)&amp;",","")</f>
        <v>"Diagon",</v>
      </c>
      <c r="EB2" s="48" t="str">
        <f>IF(U2="y",CHAR(34)&amp;U$1&amp;CHAR(34)&amp;",","")</f>
        <v/>
      </c>
      <c r="EC2" s="48" t="str">
        <f>IF(V2="y",CHAR(34)&amp;V$1&amp;CHAR(34)&amp;",","")</f>
        <v/>
      </c>
      <c r="ED2" s="48" t="str">
        <f>IF(W2="y",CHAR(34)&amp;W$1&amp;CHAR(34)&amp;",","")</f>
        <v>"Vertic",</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
      </c>
      <c r="FO2" s="48" t="str">
        <f>IF(AND(FE2&lt;&gt;"",FG2&lt;&gt;""),CHAR(34)&amp;"BLRENO"&amp;CHAR(34)&amp;",","")</f>
        <v/>
      </c>
      <c r="FP2" s="48" t="str">
        <f>IF(AND(FF2&lt;&gt;"",FF2&lt;&gt;""),CHAR(34)&amp;"WHRENO"&amp;CHAR(34)&amp;",","")</f>
        <v>"WHRENO",</v>
      </c>
      <c r="FQ2" s="48" t="str">
        <f>IF(LEN(BF2)=3,CHAR(34)&amp;"001"&amp;BF2&amp;CHAR(34)&amp;",","")</f>
        <v>"001BLU",</v>
      </c>
      <c r="FR2" s="48" t="str">
        <f>IF(LEN(BG2)=3,CHAR(34)&amp;"002"&amp;BG2&amp;CHAR(34)&amp;",","")</f>
        <v>"002YEL",</v>
      </c>
      <c r="FS2" s="48" t="str">
        <f>IF(LEN(BH2)=3,CHAR(34)&amp;"003"&amp;BH2&amp;CHAR(34)&amp;",","")</f>
        <v>"003GRE",</v>
      </c>
      <c r="FT2" s="48" t="str">
        <f>CHAR(34)&amp;"myr"&amp;BD2&amp;CHAR(34)&amp;","</f>
        <v>"myrGRE",</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["3Color","words2","words3","lets28","startS","with_v","LUREEL","year19","allver","3Bands","Diagon","Vertic","Unequa","NO_WHI","NO_RED","NO_BLA","BAWHNO","WHRENO","001BLU","002YEL","003GRE","myrGRE","island","englis","NoStar"]</v>
      </c>
      <c r="GT2" s="48" t="str">
        <f>IF(BL2&lt;&gt;"",CHAR(34)&amp;"cl_"&amp;BL2&amp;CHAR(34)&amp;",","")</f>
        <v>"cl_GRE",</v>
      </c>
      <c r="GU2" s="48" t="str">
        <f>IF(BM2&lt;&gt;"",CHAR(34)&amp;"cl_"&amp;BM2&amp;CHAR(34)&amp;",","")</f>
        <v>"cl_YEL",</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["cl_GRE","cl_YEL","cl_BLU"]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{couname:"Saint Vincent and the Grenadines",year:"1985 ",region:"rgn_North America",Colors:["cl_GRE","cl_YEL","cl_BLU"],Items:["3Color","words2","words3","lets28","startS","with_v","LUREEL","year19","allver","3Bands","Diagon","Vertic","Unequa","NO_WHI","NO_RED","NO_BLA","BAWHNO","WHRENO","001BLU","002YEL","003GRE","myrGRE","island","englis","NoStar"],Flag:"https://i.ibb.co/fHP5kp2/Saint-Vincent-Flag.png",HDFlag:"https://upload.wikimedia.org/wikipedia/commons/thumb/6/6d/Flag_of_Saint_Vincent_and_the_Grenadines.svg/2560px-Flag_of_Saint_Vincent_and_the_Grenadines.svg.png",type:"", describe: "\nThe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 isnew:".", links: "https://en.wikipedia.org/wiki/Flag_of_Saint_Vincent_and_the_Grenadines"},</v>
      </c>
      <c r="HG2" s="73" t="str">
        <f>"{couname:"&amp;CT2&amp;(IF(HK2&lt;&gt;"",",subtype:"&amp;CHAR(34)&amp;HK2&amp;CHAR(34),""))&amp;",year:"&amp;HJ2&amp;",region:"&amp;CU2&amp;",Colors:"&amp;HC2&amp;",Items:"&amp;GS2&amp;",Flag:"&amp;CV2&amp;",HDFlag:"&amp;CHAR(34)&amp;E2&amp;CHAR(34)&amp;",type:"&amp;GP2&amp;", describe: "&amp;HI2&amp;", links: "&amp;HL2&amp;"},"</f>
        <v>{couname:"Saint Vincent and the Grenadines",year:"1985 ",region:"rgn_North America",Colors:["cl_GRE","cl_YEL","cl_BLU"],Items:["3Color","words2","words3","lets28","startS","with_v","LUREEL","year19","allver","3Bands","Diagon","Vertic","Unequa","NO_WHI","NO_RED","NO_BLA","BAWHNO","WHRENO","001BLU","002YEL","003GRE","myrGRE","island","englis","NoStar"],Flag:"https://i.ibb.co/fHP5kp2/Saint-Vincent-Flag.png",HDFlag:"https://upload.wikimedia.org/wikipedia/commons/thumb/6/6d/Flag_of_Saint_Vincent_and_the_Grenadines.svg/2560px-Flag_of_Saint_Vincent_and_the_Grenadines.svg.png",type:"", describe: "\nThe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 links: "https://en.wikipedia.org/wiki/Flag_of_Saint_Vincent_and_the_Grenadines"},</v>
      </c>
      <c r="HH2" s="48" t="str">
        <f>IF(P2&lt;&gt;"",CHAR(34)&amp;"\n"&amp;P2&amp;CHAR(34),CHAR(34)&amp;CHAR(34))</f>
        <v>"\nThe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v>
      </c>
      <c r="HI2" s="48" t="str">
        <f>IF(J2=0,CHAR(34)&amp;CHAR(34),HH2)</f>
        <v>"\nThe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v>
      </c>
      <c r="HJ2" s="48" t="str">
        <f>CHAR(34)&amp;O2&amp;CHAR(34)</f>
        <v>"1985 "</v>
      </c>
      <c r="HL2" s="48" t="str">
        <f>CHAR(34)&amp;I2&amp;CHAR(34)</f>
        <v>"https://en.wikipedia.org/wiki/Flag_of_Saint_Vincent_and_the_Grenadines"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{"couname":"Saint Vincent and the Grenadines","year":"1985 ","region":"rgn_North America","Colors":["cl_GRE","cl_YEL","cl_BLU"],"Items":["3Color","words2","words3","lets28","startS","with_v","LUREEL","year19","allver","3Bands","Diagon","Vertic","Unequa","NO_WHI","NO_RED","NO_BLA","BAWHNO","WHRENO","001BLU","002YEL","003GRE","myrGRE","island","englis","NoStar"],"Flag":"https://i.ibb.co/fHP5kp2/Saint-Vincent-Flag.png","HDFlag":"https://upload.wikimedia.org/wikipedia/commons/thumb/6/6d/Flag_of_Saint_Vincent_and_the_Grenadines.svg/2560px-Flag_of_Saint_Vincent_and_the_Grenadines.svg.png","type":"", "describe": "\nThe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 "isnew": ".", "links": "https://en.wikipedia.org/wiki/Flag_of_Saint_Vincent_and_the_Grenadines"},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{"couname":"Saint Vincent and the Grenadines","year":"1985 ","region":"rgn_North America","Colors":["cl_GRE","cl_YEL","cl_BLU"],"Items":["3Color","words2","words3","lets28","startS","with_v","LUREEL","year19","allver","3Bands","Diagon","Vertic","Unequa","NO_WHI","NO_RED","NO_BLA","BAWHNO","WHRENO","001BLU","002YEL","003GRE","myrGRE","island","englis","NoStar"],"Flag":"https://i.ibb.co/fHP5kp2/Saint-Vincent-Flag.png","HDFlag":"https://upload.wikimedia.org/wikipedia/commons/thumb/6/6d/Flag_of_Saint_Vincent_and_the_Grenadines.svg/2560px-Flag_of_Saint_Vincent_and_the_Grenadines.svg.png","type":"", "describe": "\nThe blue epitomises the sky and the sea, while the gold represents the colour of the islands' sand, the sunshine, and the bright spirit of the islanders. The green symbolises the country's plentiful vegetation, as well as the vitality of Vincentians. The three diamonds evoke the nicknames of Saint Vincent as the Gems of the Antilles and the Jewels of the Caribbean. Their arrangement in the shape of the letter V is a subtle allusion to the first letter in Vincent, while its placement on the marginally lower part of the centre band indicates the geographical positioning of the islands within the Antilles.", "isnew": ".", "links": "https://en.wikipedia.org/wiki/Flag_of_Saint_Vincent_and_the_Grenadines"},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http://mkweb.bcgsc.ca/color-summarizer/?url=https://i.ibb.co/fHP5kp2/Saint-Vincent-Flag.png&amp;precision=low&amp;num_clusters=3&amp;text=1</v>
      </c>
      <c r="IO2" s="48" t="str">
        <f>IF(HP2&lt;&gt;"",CHAR(34)&amp;"black"&amp;CHAR(34),"")</f>
        <v/>
      </c>
      <c r="IP2" s="48" t="str">
        <f>IF(HQ2&lt;&gt;"",CHAR(34)&amp;"blue"&amp;CHAR(34),"")</f>
        <v>"blue"</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{"url":"http://mkweb.bcgsc.ca/color-summarizer/?url=https://i.ibb.co/fHP5kp2/Saint-Vincent-Flag.png&amp;precision=low&amp;num_clusters=3&amp;text=1","name":"Saint Vincent and the Grenadines"},</v>
      </c>
      <c r="IY2" s="48">
        <v>186</v>
      </c>
    </row>
    <row r="3" spans="1:259" s="48" customFormat="1" ht="38.4" customHeight="1" thickBot="1" x14ac:dyDescent="0.35">
      <c r="A3" s="79" t="s">
        <v>1577</v>
      </c>
      <c r="B3" s="40" t="e" vm="140">
        <v>#VALUE!</v>
      </c>
      <c r="C3" s="41" t="s">
        <v>197</v>
      </c>
      <c r="D3" s="42" t="s">
        <v>1578</v>
      </c>
      <c r="E3" s="43" t="s">
        <v>1579</v>
      </c>
      <c r="F3" s="44" t="s">
        <v>163</v>
      </c>
      <c r="G3" s="45">
        <f>COUNTIF($A$1:$A$8341,A3)</f>
        <v>1</v>
      </c>
      <c r="H3" s="46" t="s">
        <v>1583</v>
      </c>
      <c r="I3" s="47" t="s">
        <v>1580</v>
      </c>
      <c r="J3" s="48" t="str">
        <f>""</f>
        <v/>
      </c>
      <c r="K3" s="49"/>
      <c r="L3" s="50"/>
      <c r="M3" s="50"/>
      <c r="N3" s="51" t="s">
        <v>231</v>
      </c>
      <c r="O3" s="52">
        <v>1979</v>
      </c>
      <c r="P3" s="53" t="s">
        <v>1581</v>
      </c>
      <c r="Q3" s="54">
        <v>10</v>
      </c>
      <c r="R3" s="55" t="s">
        <v>231</v>
      </c>
      <c r="S3" s="56">
        <v>5</v>
      </c>
      <c r="T3" s="57" t="s">
        <v>164</v>
      </c>
      <c r="U3" s="58" t="s">
        <v>164</v>
      </c>
      <c r="V3" s="58" t="s">
        <v>164</v>
      </c>
      <c r="W3" s="58" t="s">
        <v>165</v>
      </c>
      <c r="X3" s="58" t="s">
        <v>164</v>
      </c>
      <c r="Y3" s="58" t="s">
        <v>164</v>
      </c>
      <c r="Z3" s="58" t="s">
        <v>164</v>
      </c>
      <c r="AA3" s="58" t="s">
        <v>165</v>
      </c>
      <c r="AB3" s="58" t="s">
        <v>165</v>
      </c>
      <c r="AC3" s="58" t="s">
        <v>164</v>
      </c>
      <c r="AD3" s="58" t="s">
        <v>164</v>
      </c>
      <c r="AE3" s="58" t="s">
        <v>164</v>
      </c>
      <c r="AF3" s="59" t="s">
        <v>164</v>
      </c>
      <c r="AG3" s="59" t="s">
        <v>164</v>
      </c>
      <c r="AH3" s="59" t="s">
        <v>165</v>
      </c>
      <c r="AI3" s="59" t="s">
        <v>164</v>
      </c>
      <c r="AJ3" s="59" t="s">
        <v>164</v>
      </c>
      <c r="AK3" s="59" t="s">
        <v>164</v>
      </c>
      <c r="AL3" s="59" t="s">
        <v>164</v>
      </c>
      <c r="AM3" s="59" t="s">
        <v>165</v>
      </c>
      <c r="AN3" s="59" t="s">
        <v>165</v>
      </c>
      <c r="AO3" s="59" t="s">
        <v>164</v>
      </c>
      <c r="AP3" s="59" t="s">
        <v>164</v>
      </c>
      <c r="AQ3" s="59" t="s">
        <v>164</v>
      </c>
      <c r="AR3" s="59" t="s">
        <v>164</v>
      </c>
      <c r="AS3" s="59" t="s">
        <v>164</v>
      </c>
      <c r="AT3" s="60">
        <v>0</v>
      </c>
      <c r="AU3" s="59" t="s">
        <v>178</v>
      </c>
      <c r="AV3" s="59" t="str">
        <f>IF(LEFT(A3,1)="[",LEFT(A3,5)&amp;AU3&amp;A3,"")</f>
        <v>[VCT]Historical[VCT] Saint Vincent and the Grenadines (1979-1985)</v>
      </c>
      <c r="AW3" s="59" t="str">
        <f>C3&amp;H3&amp;A3</f>
        <v>3b[VCT] Other[VCT] Saint Vincent and the Grenadines (1979-1985)</v>
      </c>
      <c r="AX3" s="61"/>
      <c r="AY3" s="61"/>
      <c r="AZ3" s="62" t="s">
        <v>167</v>
      </c>
      <c r="BA3" s="62" t="s">
        <v>167</v>
      </c>
      <c r="BB3" s="62"/>
      <c r="BC3" s="63"/>
      <c r="BD3" s="64" t="s">
        <v>153</v>
      </c>
      <c r="BE3" s="47"/>
      <c r="BF3" s="64" t="s">
        <v>152</v>
      </c>
      <c r="BG3" s="64" t="s">
        <v>155</v>
      </c>
      <c r="BH3" s="64" t="s">
        <v>153</v>
      </c>
      <c r="BI3" s="64"/>
      <c r="BJ3" s="64"/>
      <c r="BK3" s="47"/>
      <c r="BL3" s="64" t="s">
        <v>151</v>
      </c>
      <c r="BM3" s="64" t="s">
        <v>152</v>
      </c>
      <c r="BN3" s="64" t="s">
        <v>153</v>
      </c>
      <c r="BO3" s="64" t="s">
        <v>154</v>
      </c>
      <c r="BP3" s="64" t="s">
        <v>155</v>
      </c>
      <c r="BQ3" s="64" t="s">
        <v>156</v>
      </c>
      <c r="BR3" s="64" t="s">
        <v>167</v>
      </c>
      <c r="BS3" s="64" t="s">
        <v>167</v>
      </c>
      <c r="BT3" s="64" t="s">
        <v>159</v>
      </c>
      <c r="BU3" s="65"/>
      <c r="BV3" s="66"/>
      <c r="BW3" s="66">
        <v>0</v>
      </c>
      <c r="BX3" s="47"/>
      <c r="CB3" s="6"/>
      <c r="CC3" s="6"/>
      <c r="CD3" s="67">
        <v>0</v>
      </c>
      <c r="CE3" s="67">
        <v>0</v>
      </c>
      <c r="CF3" s="67" t="e">
        <v>#REF!</v>
      </c>
      <c r="CG3" s="68" cm="1">
        <f t="array" ref="CG3">SUMPRODUCT(--(LEN(TRIM(BL3:BT3))&gt;0))</f>
        <v>7</v>
      </c>
      <c r="CH3" s="59" t="str">
        <f>IF(CG3=2,"y","n")</f>
        <v>n</v>
      </c>
      <c r="CI3" s="59" t="str">
        <f>IF(CG3=3,"y","n")</f>
        <v>n</v>
      </c>
      <c r="CJ3" s="59" t="str">
        <f>IF(CG3=4,"y","n")</f>
        <v>n</v>
      </c>
      <c r="CK3" s="59" t="str">
        <f>IF(CG3&gt;4,"y","n")</f>
        <v>y</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"[VCT] Saint Vincent and the Grenadines (1979-1985)"</v>
      </c>
      <c r="CU3" s="70" t="str">
        <f>CHAR(34)&amp;"rgn_"&amp;R3&amp;CHAR(34)</f>
        <v>"rgn_North America"</v>
      </c>
      <c r="CV3" s="48" t="str">
        <f>CHAR(34)&amp;D3&amp;CHAR(34)</f>
        <v>"https://upload.wikimedia.org/wikipedia/commons/thumb/1/11/Flag_of_Saint_Vincent_and_the_Grenadines_%281979-1985%29.svg/640px-Flag_of_Saint_Vincent_and_the_Grenadines_%281979-1985%29.svg.png"</v>
      </c>
      <c r="CW3" s="48" t="str">
        <f>IF(CH3="y",CHAR(34)&amp;CH$1&amp;CHAR(34)&amp;",","")</f>
        <v/>
      </c>
      <c r="CX3" s="48" t="str">
        <f>IF(CI3="y",CHAR(34)&amp;CI$1&amp;CHAR(34)&amp;",","")</f>
        <v/>
      </c>
      <c r="CY3" s="48" t="str">
        <f>IF(CJ3="y",CHAR(34)&amp;CJ$1&amp;CHAR(34)&amp;",","")</f>
        <v/>
      </c>
      <c r="CZ3" s="48" t="str">
        <f>IF(CK3="y",CHAR(34)&amp;CK$1&amp;CHAR(34)&amp;",","")</f>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"lets38",</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
      </c>
      <c r="DY3" s="48" t="str">
        <f>IF(CN3="y",CHAR(34)&amp;CN$1&amp;CHAR(34)&amp;",","")</f>
        <v/>
      </c>
      <c r="DZ3" s="48" t="str">
        <f>IF(CO3="y",CHAR(34)&amp;CO$1&amp;CHAR(34)&amp;",","")</f>
        <v>"4+Band",</v>
      </c>
      <c r="EA3" s="48" t="str">
        <f>IF(T3="y",CHAR(34)&amp;T$1&amp;CHAR(34)&amp;",","")</f>
        <v/>
      </c>
      <c r="EB3" s="48" t="str">
        <f>IF(U3="y",CHAR(34)&amp;U$1&amp;CHAR(34)&amp;",","")</f>
        <v/>
      </c>
      <c r="EC3" s="48" t="str">
        <f>IF(V3="y",CHAR(34)&amp;V$1&amp;CHAR(34)&amp;",","")</f>
        <v/>
      </c>
      <c r="ED3" s="48" t="str">
        <f>IF(W3="y",CHAR(34)&amp;W$1&amp;CHAR(34)&amp;",","")</f>
        <v>"Vertic",</v>
      </c>
      <c r="EE3" s="48" t="str">
        <f>IF(X3="y",CHAR(34)&amp;X$1&amp;CHAR(34)&amp;",","")</f>
        <v/>
      </c>
      <c r="EF3" s="48" t="str">
        <f>IF(AND(Y3&lt;&gt;"n",Y3&lt;&gt;""),CHAR(34)&amp;Y$1&amp;CHAR(34)&amp;",","")</f>
        <v/>
      </c>
      <c r="EG3" s="48" t="str">
        <f>IF(Z3="y",CHAR(34)&amp;Z$1&amp;CHAR(34)&amp;",","")</f>
        <v/>
      </c>
      <c r="EH3" s="48" t="str">
        <f>IF(AA3="y",CHAR(34)&amp;AA$1&amp;CHAR(34)&amp;",","")</f>
        <v>"Plants",</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
      </c>
      <c r="ET3" s="48" t="str">
        <f>IF(AM3="y",CHAR(34)&amp;AM$1&amp;CHAR(34)&amp;",","")</f>
        <v>"Geogrh",</v>
      </c>
      <c r="EU3" s="48" t="str">
        <f>IF(AN3="y",CHAR(34)&amp;AN$1&amp;CHAR(34)&amp;",","")</f>
        <v>"Humans",</v>
      </c>
      <c r="EV3" s="48" t="str">
        <f>IF(AO3="y",CHAR(34)&amp;AO$1&amp;CHAR(34)&amp;",","")</f>
        <v/>
      </c>
      <c r="EW3" s="48" t="str">
        <f>IF(AP3="y",CHAR(34)&amp;AP$1&amp;CHAR(34)&amp;",","")</f>
        <v/>
      </c>
      <c r="EX3" s="48" t="str">
        <f>IF(AQ3="y",CHAR(34)&amp;AQ$1&amp;CHAR(34)&amp;",","")</f>
        <v/>
      </c>
      <c r="EY3" s="48" t="str">
        <f>IF(AR3="y",CHAR(34)&amp;AR$1&amp;CHAR(34)&amp;",","")</f>
        <v/>
      </c>
      <c r="EZ3" s="48" t="str">
        <f>IF(AS3="y",CHAR(34)&amp;AS$1&amp;CHAR(34)&amp;",","")</f>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"001BLU",</v>
      </c>
      <c r="FR3" s="48" t="str">
        <f>IF(LEN(BG3)=3,CHAR(34)&amp;"002"&amp;BG3&amp;CHAR(34)&amp;",","")</f>
        <v>"002YEL",</v>
      </c>
      <c r="FS3" s="48" t="str">
        <f>IF(LEN(BH3)=3,CHAR(34)&amp;"003"&amp;BH3&amp;CHAR(34)&amp;",","")</f>
        <v>"003GRE",</v>
      </c>
      <c r="FT3" s="48" t="str">
        <f>CHAR(34)&amp;"myr"&amp;BD3&amp;CHAR(34)&amp;","</f>
        <v>"myrGRE",</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"histor",</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"Historical"</v>
      </c>
      <c r="GS3" s="48" t="str">
        <f>SUBSTITUTE("["&amp;_xlfn.CONCAT(CW3:GN3)&amp;"]",",]","]")</f>
        <v>["5+Colo","words2","words3","lets38","startS","with_v","year19","allver","4+Band","Vertic","Plants","Texted","Center","Geogrh","Humans","001BLU","002YEL","003GRE","myrGRE","histor","NoStar"]</v>
      </c>
      <c r="GT3" s="48" t="str">
        <f>IF(BL3&lt;&gt;"",CHAR(34)&amp;"cl_"&amp;BL3&amp;CHAR(34)&amp;",","")</f>
        <v>"cl_BLA",</v>
      </c>
      <c r="GU3" s="48" t="str">
        <f>IF(BM3&lt;&gt;"",CHAR(34)&amp;"cl_"&amp;BM3&amp;CHAR(34)&amp;",","")</f>
        <v>"cl_BLU",</v>
      </c>
      <c r="GV3" s="48" t="str">
        <f>IF(BN3&lt;&gt;"",CHAR(34)&amp;"cl_"&amp;BN3&amp;CHAR(34)&amp;",","")</f>
        <v>"cl_GRE",</v>
      </c>
      <c r="GW3" s="48" t="str">
        <f>IF(BO3&lt;&gt;"",CHAR(34)&amp;"cl_"&amp;BO3&amp;CHAR(34)&amp;",","")</f>
        <v>"cl_RED",</v>
      </c>
      <c r="GX3" s="48" t="str">
        <f>IF(BP3&lt;&gt;"",CHAR(34)&amp;"cl_"&amp;BP3&amp;CHAR(34)&amp;",","")</f>
        <v>"cl_YEL",</v>
      </c>
      <c r="GY3" s="48" t="str">
        <f>IF(BQ3&lt;&gt;"",CHAR(34)&amp;"cl_"&amp;BQ3&amp;CHAR(34)&amp;",","")</f>
        <v>"cl_ORA",</v>
      </c>
      <c r="GZ3" s="48" t="str">
        <f>IF(BR3&lt;&gt;"",CHAR(34)&amp;"cl_"&amp;BR3&amp;CHAR(34)&amp;",","")</f>
        <v/>
      </c>
      <c r="HA3" s="48" t="str">
        <f>IF(BS3&lt;&gt;"",CHAR(34)&amp;"cl_"&amp;BS3&amp;CHAR(34)&amp;",","")</f>
        <v/>
      </c>
      <c r="HB3" s="48" t="str">
        <f>IF(BT3&lt;&gt;"",CHAR(34)&amp;"cl_"&amp;BT3&amp;CHAR(34)&amp;",","")</f>
        <v>"cl_WHI",</v>
      </c>
      <c r="HC3" s="48" t="str">
        <f>SUBSTITUTE("["&amp;_xlfn.CONCAT(GT3:HB3)&amp;"]",",]","]")</f>
        <v>["cl_BLA","cl_BLU","cl_GRE","cl_RED","cl_YEL","cl_ORA","cl_WHI"]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{couname:"[VCT] Saint Vincent and the Grenadines (1979-1985)",year:"1979",region:"rgn_North America",Colors:["cl_BLA","cl_BLU","cl_GRE","cl_RED","cl_YEL","cl_ORA","cl_WHI"],Items:["5+Colo","words2","words3","lets38","startS","with_v","year19","allver","4+Band","Vertic","Plants","Texted","Center","Geogrh","Humans","001BLU","002YEL","003GRE","myrGRE","histor","NoStar"],Flag:"https://upload.wikimedia.org/wikipedia/commons/thumb/1/11/Flag_of_Saint_Vincent_and_the_Grenadines_%281979-1985%29.svg/640px-Flag_of_Saint_Vincent_and_the_Grenadines_%281979-1985%29.svg.png",HDFlag:"https://upload.wikimedia.org/wikipedia/commons/thumb/1/11/Flag_of_Saint_Vincent_and_the_Grenadines_%281979-1985%29.svg/1280px-Flag_of_Saint_Vincent_and_the_Grenadines_%281979-1985%29.svg.png",type:"Historical", describe: "\nA vertical tricolour of blue, gold, and green bands separated by two thin white fimbriations, and the middle band charged with the country's coat of arms on a breadfruit leaf.", isnew:".", links: "https://en.m.wikipedia.org/wiki/Flag_of_Saint_Vincent_and_the_Grenadines"},</v>
      </c>
      <c r="HG3" s="73" t="str">
        <f>"{couname:"&amp;CT3&amp;(IF(HK3&lt;&gt;"",",subtype:"&amp;CHAR(34)&amp;HK3&amp;CHAR(34),""))&amp;",year:"&amp;HJ3&amp;",region:"&amp;CU3&amp;",Colors:"&amp;HC3&amp;",Items:"&amp;GS3&amp;",Flag:"&amp;CV3&amp;",HDFlag:"&amp;CHAR(34)&amp;E3&amp;CHAR(34)&amp;",type:"&amp;GP3&amp;", describe: "&amp;HI3&amp;", links: "&amp;HL3&amp;"},"</f>
        <v>{couname:"[VCT] Saint Vincent and the Grenadines (1979-1985)",year:"1979",region:"rgn_North America",Colors:["cl_BLA","cl_BLU","cl_GRE","cl_RED","cl_YEL","cl_ORA","cl_WHI"],Items:["5+Colo","words2","words3","lets38","startS","with_v","year19","allver","4+Band","Vertic","Plants","Texted","Center","Geogrh","Humans","001BLU","002YEL","003GRE","myrGRE","histor","NoStar"],Flag:"https://upload.wikimedia.org/wikipedia/commons/thumb/1/11/Flag_of_Saint_Vincent_and_the_Grenadines_%281979-1985%29.svg/640px-Flag_of_Saint_Vincent_and_the_Grenadines_%281979-1985%29.svg.png",HDFlag:"https://upload.wikimedia.org/wikipedia/commons/thumb/1/11/Flag_of_Saint_Vincent_and_the_Grenadines_%281979-1985%29.svg/1280px-Flag_of_Saint_Vincent_and_the_Grenadines_%281979-1985%29.svg.png",type:"Historical", describe: "\nA vertical tricolour of blue, gold, and green bands separated by two thin white fimbriations, and the middle band charged with the country's coat of arms on a breadfruit leaf.", links: "https://en.m.wikipedia.org/wiki/Flag_of_Saint_Vincent_and_the_Grenadines"},</v>
      </c>
      <c r="HH3" s="48" t="str">
        <f>IF(P3&lt;&gt;"",CHAR(34)&amp;"\n"&amp;P3&amp;CHAR(34),CHAR(34)&amp;CHAR(34))</f>
        <v>"\nA vertical tricolour of blue, gold, and green bands separated by two thin white fimbriations, and the middle band charged with the country's coat of arms on a breadfruit leaf."</v>
      </c>
      <c r="HI3" s="48" t="str">
        <f>IF(J3=0,CHAR(34)&amp;CHAR(34),HH3)</f>
        <v>"\nA vertical tricolour of blue, gold, and green bands separated by two thin white fimbriations, and the middle band charged with the country's coat of arms on a breadfruit leaf."</v>
      </c>
      <c r="HJ3" s="48" t="str">
        <f>CHAR(34)&amp;O3&amp;CHAR(34)</f>
        <v>"1979"</v>
      </c>
      <c r="HL3" s="48" t="str">
        <f>CHAR(34)&amp;I3&amp;CHAR(34)</f>
        <v>"https://en.m.wikipedia.org/wiki/Flag_of_Saint_Vincent_and_the_Grenadines"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{"couname":"[VCT] Saint Vincent and the Grenadines (1979-1985)","subtype":"[VCT] Other","year":"1979","region":"rgn_North America","Colors":["cl_BLA","cl_BLU","cl_GRE","cl_RED","cl_YEL","cl_ORA","cl_WHI"],"Items":["5+Colo","words2","words3","lets38","startS","with_v","year19","allver","4+Band","Vertic","Plants","Texted","Center","Geogrh","Humans","001BLU","002YEL","003GRE","myrGRE","histor","NoStar"],"Flag":"https://upload.wikimedia.org/wikipedia/commons/thumb/1/11/Flag_of_Saint_Vincent_and_the_Grenadines_%281979-1985%29.svg/640px-Flag_of_Saint_Vincent_and_the_Grenadines_%281979-1985%29.svg.png","HDFlag":"https://upload.wikimedia.org/wikipedia/commons/thumb/1/11/Flag_of_Saint_Vincent_and_the_Grenadines_%281979-1985%29.svg/1280px-Flag_of_Saint_Vincent_and_the_Grenadines_%281979-1985%29.svg.png","type":"Historical", "describe": "\nA vertical tricolour of blue, gold, and green bands separated by two thin white fimbriations, and the middle band charged with the country's coat of arms on a breadfruit leaf.", "isnew": ".", "links": "https://en.m.wikipedia.org/wiki/Flag_of_Saint_Vincent_and_the_Grenadines"},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{"couname":"[VCT] Saint Vincent and the Grenadines (1979-1985)","subtype":"[VCT] Other","year":"1979","region":"rgn_North America","Colors":["cl_BLA","cl_BLU","cl_GRE","cl_RED","cl_YEL","cl_ORA","cl_WHI"],"Items":["5+Colo","words2","words3","lets38","startS","with_v","year19","allver","4+Band","Vertic","Plants","Texted","Center","Geogrh","Humans","001BLU","002YEL","003GRE","myrGRE","histor","NoStar"],"Flag":"https://upload.wikimedia.org/wikipedia/commons/thumb/1/11/Flag_of_Saint_Vincent_and_the_Grenadines_%281979-1985%29.svg/640px-Flag_of_Saint_Vincent_and_the_Grenadines_%281979-1985%29.svg.png","HDFlag":"https://upload.wikimedia.org/wikipedia/commons/thumb/1/11/Flag_of_Saint_Vincent_and_the_Grenadines_%281979-1985%29.svg/1280px-Flag_of_Saint_Vincent_and_the_Grenadines_%281979-1985%29.svg.png","type":"Historical", "describe": "\nA vertical tricolour of blue, gold, and green bands separated by two thin white fimbriations, and the middle band charged with the country's coat of arms on a breadfruit leaf.", "isnew": ".", "links": "https://en.m.wikipedia.org/wiki/Flag_of_Saint_Vincent_and_the_Grenadines"},</v>
      </c>
      <c r="HO3" s="75">
        <v>45618</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-7</v>
      </c>
      <c r="IN3" s="78" t="str">
        <f>"http://mkweb.bcgsc.ca/color-summarizer/?url="&amp;D3&amp;"&amp;precision=low&amp;num_clusters="&amp;CG3&amp;"&amp;text=1"</f>
        <v>http://mkweb.bcgsc.ca/color-summarizer/?url=https://upload.wikimedia.org/wikipedia/commons/thumb/1/11/Flag_of_Saint_Vincent_and_the_Grenadines_%281979-1985%29.svg/640px-Flag_of_Saint_Vincent_and_the_Grenadines_%281979-1985%29.svg.png&amp;precision=low&amp;num_clusters=7&amp;text=1</v>
      </c>
      <c r="IO3" s="48" t="str">
        <f>IF(HP3&lt;&gt;"",CHAR(34)&amp;"black"&amp;CHAR(34),"")</f>
        <v>"black"</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"orange"</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1/11/Flag_of_Saint_Vincent_and_the_Grenadines_%281979-1985%29.svg/640px-Flag_of_Saint_Vincent_and_the_Grenadines_%281979-1985%29.svg.png&amp;precision=low&amp;num_clusters=7&amp;text=1","name":"[VCT] Saint Vincent and the Grenadines (1979-1985)"},</v>
      </c>
      <c r="IY3" s="48">
        <v>1195</v>
      </c>
    </row>
    <row r="5" spans="1:259" ht="38.4" customHeight="1" x14ac:dyDescent="0.3">
      <c r="K5" s="80"/>
      <c r="L5" s="80"/>
      <c r="M5" s="80"/>
    </row>
    <row r="6" spans="1:259" ht="38.4" customHeight="1" x14ac:dyDescent="0.3">
      <c r="K6" s="80"/>
      <c r="L6" s="80"/>
      <c r="M6" s="80"/>
    </row>
    <row r="7" spans="1:259" ht="38.4" customHeight="1" x14ac:dyDescent="0.3">
      <c r="K7" s="80"/>
      <c r="L7" s="80"/>
      <c r="M7" s="80"/>
    </row>
  </sheetData>
  <autoFilter ref="A1:IY1" xr:uid="{A1051193-A95B-4CFB-A73C-F0184620C81F}">
    <sortState xmlns:xlrd2="http://schemas.microsoft.com/office/spreadsheetml/2017/richdata2" ref="A2:IY1">
      <sortCondition ref="AW1"/>
    </sortState>
  </autoFilter>
  <conditionalFormatting sqref="H1 CW1:GS1 IA1:IB1">
    <cfRule type="cellIs" dxfId="360" priority="165" operator="greaterThan">
      <formula>0</formula>
    </cfRule>
  </conditionalFormatting>
  <conditionalFormatting sqref="H1 H4 H8:H1048576 G5:M7">
    <cfRule type="cellIs" dxfId="359" priority="131" stopIfTrue="1" operator="notEqual">
      <formula>""</formula>
    </cfRule>
  </conditionalFormatting>
  <conditionalFormatting sqref="T1:BK1">
    <cfRule type="cellIs" dxfId="358" priority="168" operator="greaterThan">
      <formula>0</formula>
    </cfRule>
  </conditionalFormatting>
  <conditionalFormatting sqref="BV1:BW1 BV4:BW1048576">
    <cfRule type="cellIs" dxfId="357" priority="167" operator="equal">
      <formula>"nc"</formula>
    </cfRule>
  </conditionalFormatting>
  <conditionalFormatting sqref="HF1:HG1">
    <cfRule type="cellIs" dxfId="356" priority="169" operator="greaterThan">
      <formula>0</formula>
    </cfRule>
  </conditionalFormatting>
  <conditionalFormatting sqref="HK1">
    <cfRule type="cellIs" dxfId="355" priority="166" operator="greaterThan">
      <formula>0</formula>
    </cfRule>
  </conditionalFormatting>
  <conditionalFormatting sqref="HP1:HX1">
    <cfRule type="cellIs" dxfId="354" priority="143" operator="equal">
      <formula>"PIN"</formula>
    </cfRule>
    <cfRule type="cellIs" dxfId="353" priority="144" operator="equal">
      <formula>"ORA"</formula>
    </cfRule>
    <cfRule type="cellIs" dxfId="352" priority="145" operator="equal">
      <formula>"GRA"</formula>
    </cfRule>
    <cfRule type="cellIs" dxfId="351" priority="146" operator="equal">
      <formula>"PUR"</formula>
    </cfRule>
    <cfRule type="cellIs" dxfId="350" priority="147" operator="equal">
      <formula>"BRO"</formula>
    </cfRule>
    <cfRule type="cellIs" dxfId="349" priority="148" operator="equal">
      <formula>"YEL"</formula>
    </cfRule>
    <cfRule type="cellIs" dxfId="348" priority="149" operator="equal">
      <formula>"BLU"</formula>
    </cfRule>
    <cfRule type="cellIs" dxfId="347" priority="150" operator="equal">
      <formula>"WHI"</formula>
    </cfRule>
    <cfRule type="cellIs" dxfId="346" priority="151" operator="equal">
      <formula>"GRE"</formula>
    </cfRule>
    <cfRule type="cellIs" dxfId="345" priority="152" operator="equal">
      <formula>"RED"</formula>
    </cfRule>
    <cfRule type="cellIs" dxfId="344" priority="153" operator="equal">
      <formula>"BLA"</formula>
    </cfRule>
  </conditionalFormatting>
  <conditionalFormatting sqref="IC1:IK1">
    <cfRule type="cellIs" dxfId="343" priority="154" operator="equal">
      <formula>"PIN"</formula>
    </cfRule>
    <cfRule type="cellIs" dxfId="342" priority="155" operator="equal">
      <formula>"ORA"</formula>
    </cfRule>
    <cfRule type="cellIs" dxfId="341" priority="156" operator="equal">
      <formula>"GRA"</formula>
    </cfRule>
    <cfRule type="cellIs" dxfId="340" priority="157" operator="equal">
      <formula>"PUR"</formula>
    </cfRule>
    <cfRule type="cellIs" dxfId="339" priority="158" operator="equal">
      <formula>"BRO"</formula>
    </cfRule>
    <cfRule type="cellIs" dxfId="338" priority="159" operator="equal">
      <formula>"YEL"</formula>
    </cfRule>
    <cfRule type="cellIs" dxfId="337" priority="160" operator="equal">
      <formula>"BLU"</formula>
    </cfRule>
    <cfRule type="cellIs" dxfId="336" priority="161" operator="equal">
      <formula>"WHI"</formula>
    </cfRule>
    <cfRule type="cellIs" dxfId="335" priority="162" operator="equal">
      <formula>"GRE"</formula>
    </cfRule>
    <cfRule type="cellIs" dxfId="334" priority="163" operator="equal">
      <formula>"RED"</formula>
    </cfRule>
    <cfRule type="cellIs" dxfId="333" priority="164" operator="equal">
      <formula>"BLA"</formula>
    </cfRule>
  </conditionalFormatting>
  <conditionalFormatting sqref="IO1:IW1">
    <cfRule type="cellIs" dxfId="332" priority="132" operator="equal">
      <formula>"PIN"</formula>
    </cfRule>
    <cfRule type="cellIs" dxfId="331" priority="133" operator="equal">
      <formula>"ORA"</formula>
    </cfRule>
    <cfRule type="cellIs" dxfId="330" priority="134" operator="equal">
      <formula>"GRA"</formula>
    </cfRule>
    <cfRule type="cellIs" dxfId="329" priority="135" operator="equal">
      <formula>"PUR"</formula>
    </cfRule>
    <cfRule type="cellIs" dxfId="328" priority="136" operator="equal">
      <formula>"BRO"</formula>
    </cfRule>
    <cfRule type="cellIs" dxfId="327" priority="137" operator="equal">
      <formula>"YEL"</formula>
    </cfRule>
    <cfRule type="cellIs" dxfId="326" priority="138" operator="equal">
      <formula>"BLU"</formula>
    </cfRule>
    <cfRule type="cellIs" dxfId="325" priority="139" operator="equal">
      <formula>"WHI"</formula>
    </cfRule>
    <cfRule type="cellIs" dxfId="324" priority="140" operator="equal">
      <formula>"GRE"</formula>
    </cfRule>
    <cfRule type="cellIs" dxfId="323" priority="141" operator="equal">
      <formula>"RED"</formula>
    </cfRule>
    <cfRule type="cellIs" dxfId="322" priority="142" operator="equal">
      <formula>"BLA"</formula>
    </cfRule>
  </conditionalFormatting>
  <conditionalFormatting sqref="H2">
    <cfRule type="cellIs" dxfId="321" priority="78" stopIfTrue="1" operator="notEqual">
      <formula>""</formula>
    </cfRule>
  </conditionalFormatting>
  <conditionalFormatting sqref="AZ2:BU2">
    <cfRule type="cellIs" dxfId="320" priority="66" operator="equal">
      <formula>"PIN"</formula>
    </cfRule>
    <cfRule type="cellIs" dxfId="319" priority="67" operator="equal">
      <formula>"ORA"</formula>
    </cfRule>
    <cfRule type="cellIs" dxfId="318" priority="68" operator="equal">
      <formula>"GRA"</formula>
    </cfRule>
    <cfRule type="cellIs" dxfId="317" priority="69" operator="equal">
      <formula>"PUR"</formula>
    </cfRule>
    <cfRule type="cellIs" dxfId="316" priority="70" operator="equal">
      <formula>"BRO"</formula>
    </cfRule>
    <cfRule type="cellIs" dxfId="315" priority="71" operator="equal">
      <formula>"YEL"</formula>
    </cfRule>
    <cfRule type="cellIs" dxfId="314" priority="72" operator="equal">
      <formula>"BLU"</formula>
    </cfRule>
    <cfRule type="cellIs" dxfId="313" priority="73" operator="equal">
      <formula>"WHI"</formula>
    </cfRule>
    <cfRule type="cellIs" dxfId="312" priority="74" operator="equal">
      <formula>"GRE"</formula>
    </cfRule>
    <cfRule type="cellIs" dxfId="311" priority="75" operator="equal">
      <formula>"RED"</formula>
    </cfRule>
    <cfRule type="cellIs" dxfId="310" priority="76" operator="equal">
      <formula>"BLA"</formula>
    </cfRule>
  </conditionalFormatting>
  <conditionalFormatting sqref="BV2">
    <cfRule type="cellIs" dxfId="309" priority="79" operator="equal">
      <formula>"nc"</formula>
    </cfRule>
  </conditionalFormatting>
  <conditionalFormatting sqref="BZ2:CA2 CD2:CF2">
    <cfRule type="cellIs" dxfId="308" priority="77" operator="greaterThan">
      <formula>0</formula>
    </cfRule>
  </conditionalFormatting>
  <conditionalFormatting sqref="R2 CU2">
    <cfRule type="cellIs" dxfId="307" priority="65" operator="greaterThan">
      <formula>0</formula>
    </cfRule>
  </conditionalFormatting>
  <conditionalFormatting sqref="T2:AS2 CH2:CS2">
    <cfRule type="cellIs" dxfId="306" priority="49" stopIfTrue="1" operator="equal">
      <formula>"n"</formula>
    </cfRule>
    <cfRule type="cellIs" dxfId="305" priority="50" stopIfTrue="1" operator="equal">
      <formula>"y"</formula>
    </cfRule>
    <cfRule type="cellIs" dxfId="304" priority="51" operator="greaterThan">
      <formula>0</formula>
    </cfRule>
  </conditionalFormatting>
  <conditionalFormatting sqref="AZ2:BB2">
    <cfRule type="expression" dxfId="303" priority="48">
      <formula>$AT2=0</formula>
    </cfRule>
  </conditionalFormatting>
  <conditionalFormatting sqref="BX2:CA2 CD2:CF2">
    <cfRule type="cellIs" dxfId="302" priority="52" operator="equal">
      <formula>"y"</formula>
    </cfRule>
    <cfRule type="cellIs" dxfId="301" priority="54" operator="equal">
      <formula>"PIN"</formula>
    </cfRule>
    <cfRule type="cellIs" dxfId="300" priority="55" operator="equal">
      <formula>"ORA"</formula>
    </cfRule>
    <cfRule type="cellIs" dxfId="299" priority="56" operator="equal">
      <formula>"GRA"</formula>
    </cfRule>
    <cfRule type="cellIs" dxfId="298" priority="57" operator="equal">
      <formula>"PUR"</formula>
    </cfRule>
    <cfRule type="cellIs" dxfId="297" priority="58" operator="equal">
      <formula>"BRO"</formula>
    </cfRule>
    <cfRule type="cellIs" dxfId="296" priority="59" operator="equal">
      <formula>"YEL"</formula>
    </cfRule>
    <cfRule type="cellIs" dxfId="295" priority="60" operator="equal">
      <formula>"BLU"</formula>
    </cfRule>
    <cfRule type="cellIs" dxfId="294" priority="61" operator="equal">
      <formula>"WHI"</formula>
    </cfRule>
    <cfRule type="cellIs" dxfId="293" priority="62" operator="equal">
      <formula>"GRE"</formula>
    </cfRule>
    <cfRule type="cellIs" dxfId="292" priority="63" operator="equal">
      <formula>"RED"</formula>
    </cfRule>
    <cfRule type="cellIs" dxfId="291" priority="64" operator="equal">
      <formula>"BLA"</formula>
    </cfRule>
  </conditionalFormatting>
  <conditionalFormatting sqref="IC2:IK2">
    <cfRule type="expression" dxfId="290" priority="53">
      <formula>$IL2&gt;0</formula>
    </cfRule>
  </conditionalFormatting>
  <conditionalFormatting sqref="J2">
    <cfRule type="colorScale" priority="80">
      <colorScale>
        <cfvo type="min"/>
        <cfvo type="percentile" val="50"/>
        <cfvo type="max"/>
        <color rgb="FFF8696B"/>
        <color rgb="FFFFEB84"/>
        <color rgb="FF63BE7B"/>
      </colorScale>
    </cfRule>
  </conditionalFormatting>
  <conditionalFormatting sqref="S2">
    <cfRule type="colorScale" priority="81">
      <colorScale>
        <cfvo type="min"/>
        <cfvo type="max"/>
        <color rgb="FFFCFCFF"/>
        <color rgb="FF754BFB"/>
      </colorScale>
    </cfRule>
  </conditionalFormatting>
  <conditionalFormatting sqref="AT2">
    <cfRule type="colorScale" priority="82">
      <colorScale>
        <cfvo type="min"/>
        <cfvo type="max"/>
        <color rgb="FFFCFCFF"/>
        <color theme="8" tint="0.39997558519241921"/>
      </colorScale>
    </cfRule>
  </conditionalFormatting>
  <conditionalFormatting sqref="CG2">
    <cfRule type="colorScale" priority="83">
      <colorScale>
        <cfvo type="min"/>
        <cfvo type="max"/>
        <color rgb="FFFCFCFF"/>
        <color rgb="FF63BE7B"/>
      </colorScale>
    </cfRule>
  </conditionalFormatting>
  <conditionalFormatting sqref="H3">
    <cfRule type="cellIs" dxfId="289" priority="42" stopIfTrue="1" operator="notEqual">
      <formula>""</formula>
    </cfRule>
  </conditionalFormatting>
  <conditionalFormatting sqref="BV3">
    <cfRule type="cellIs" dxfId="288" priority="43" operator="equal">
      <formula>"nc"</formula>
    </cfRule>
  </conditionalFormatting>
  <conditionalFormatting sqref="R3 CU3">
    <cfRule type="cellIs" dxfId="287" priority="41" operator="greaterThan">
      <formula>0</formula>
    </cfRule>
  </conditionalFormatting>
  <conditionalFormatting sqref="T3:AS3 CH3:CS3">
    <cfRule type="cellIs" dxfId="286" priority="37" stopIfTrue="1" operator="equal">
      <formula>"n"</formula>
    </cfRule>
    <cfRule type="cellIs" dxfId="285" priority="38" stopIfTrue="1" operator="equal">
      <formula>"y"</formula>
    </cfRule>
    <cfRule type="cellIs" dxfId="284" priority="39" operator="greaterThan">
      <formula>0</formula>
    </cfRule>
  </conditionalFormatting>
  <conditionalFormatting sqref="AZ3:BB3">
    <cfRule type="expression" dxfId="283" priority="24">
      <formula>$AT3=0</formula>
    </cfRule>
  </conditionalFormatting>
  <conditionalFormatting sqref="BX3:CA3 CD3:CF3 AZ3:BU3">
    <cfRule type="cellIs" dxfId="282" priority="25" operator="equal">
      <formula>"PIN"</formula>
    </cfRule>
    <cfRule type="cellIs" dxfId="281" priority="26" operator="equal">
      <formula>"ORA"</formula>
    </cfRule>
    <cfRule type="cellIs" dxfId="280" priority="27" operator="equal">
      <formula>"GRA"</formula>
    </cfRule>
    <cfRule type="cellIs" dxfId="279" priority="28" operator="equal">
      <formula>"PUR"</formula>
    </cfRule>
    <cfRule type="cellIs" dxfId="278" priority="29" operator="equal">
      <formula>"BRO"</formula>
    </cfRule>
    <cfRule type="cellIs" dxfId="277" priority="30" operator="equal">
      <formula>"YEL"</formula>
    </cfRule>
    <cfRule type="cellIs" dxfId="276" priority="31" operator="equal">
      <formula>"BLU"</formula>
    </cfRule>
    <cfRule type="cellIs" dxfId="275" priority="32" operator="equal">
      <formula>"WHI"</formula>
    </cfRule>
    <cfRule type="cellIs" dxfId="274" priority="33" operator="equal">
      <formula>"GRE"</formula>
    </cfRule>
    <cfRule type="cellIs" dxfId="273" priority="34" operator="equal">
      <formula>"RED"</formula>
    </cfRule>
    <cfRule type="cellIs" dxfId="272" priority="35" operator="equal">
      <formula>"BLA"</formula>
    </cfRule>
  </conditionalFormatting>
  <conditionalFormatting sqref="BX3:CA3 CD3:CF3">
    <cfRule type="cellIs" dxfId="271" priority="40" operator="equal">
      <formula>"y"</formula>
    </cfRule>
  </conditionalFormatting>
  <conditionalFormatting sqref="BZ3:CA3 CD3:CF3">
    <cfRule type="cellIs" dxfId="270" priority="36" operator="greaterThan">
      <formula>0</formula>
    </cfRule>
  </conditionalFormatting>
  <conditionalFormatting sqref="IC3">
    <cfRule type="cellIs" dxfId="269" priority="17" stopIfTrue="1" operator="greaterThan">
      <formula>0</formula>
    </cfRule>
  </conditionalFormatting>
  <conditionalFormatting sqref="ID3">
    <cfRule type="cellIs" dxfId="268" priority="15" stopIfTrue="1" operator="greaterThan">
      <formula>0</formula>
    </cfRule>
  </conditionalFormatting>
  <conditionalFormatting sqref="II3 IE3:IF3">
    <cfRule type="cellIs" dxfId="267" priority="22" operator="greaterThan">
      <formula>0</formula>
    </cfRule>
  </conditionalFormatting>
  <conditionalFormatting sqref="II3 IF3">
    <cfRule type="cellIs" dxfId="266" priority="16" stopIfTrue="1" operator="greaterThan">
      <formula>0</formula>
    </cfRule>
  </conditionalFormatting>
  <conditionalFormatting sqref="IG3">
    <cfRule type="cellIs" dxfId="265" priority="21" operator="greaterThan">
      <formula>0</formula>
    </cfRule>
  </conditionalFormatting>
  <conditionalFormatting sqref="IH3:II3">
    <cfRule type="cellIs" dxfId="264" priority="20" operator="greaterThan">
      <formula>0</formula>
    </cfRule>
  </conditionalFormatting>
  <conditionalFormatting sqref="IJ3">
    <cfRule type="cellIs" dxfId="263" priority="19" operator="greaterThan">
      <formula>0</formula>
    </cfRule>
  </conditionalFormatting>
  <conditionalFormatting sqref="IK3">
    <cfRule type="cellIs" dxfId="262" priority="18" operator="greaterThan">
      <formula>0</formula>
    </cfRule>
  </conditionalFormatting>
  <conditionalFormatting sqref="IF3">
    <cfRule type="cellIs" dxfId="261" priority="14" stopIfTrue="1" operator="greaterThan">
      <formula>0</formula>
    </cfRule>
  </conditionalFormatting>
  <conditionalFormatting sqref="IC3:IK3">
    <cfRule type="expression" dxfId="260" priority="23">
      <formula>$IL3&gt;0</formula>
    </cfRule>
  </conditionalFormatting>
  <conditionalFormatting sqref="IM3">
    <cfRule type="cellIs" dxfId="259" priority="13" operator="equal">
      <formula>0</formula>
    </cfRule>
  </conditionalFormatting>
  <conditionalFormatting sqref="BX3:CA3 CD3:CF3">
    <cfRule type="cellIs" dxfId="258" priority="1" operator="equal">
      <formula>"y"</formula>
    </cfRule>
    <cfRule type="cellIs" dxfId="257" priority="2" operator="equal">
      <formula>"PIN"</formula>
    </cfRule>
    <cfRule type="cellIs" dxfId="256" priority="3" operator="equal">
      <formula>"ORA"</formula>
    </cfRule>
    <cfRule type="cellIs" dxfId="255" priority="4" operator="equal">
      <formula>"GRA"</formula>
    </cfRule>
    <cfRule type="cellIs" dxfId="254" priority="5" operator="equal">
      <formula>"PUR"</formula>
    </cfRule>
    <cfRule type="cellIs" dxfId="253" priority="6" operator="equal">
      <formula>"BRO"</formula>
    </cfRule>
    <cfRule type="cellIs" dxfId="252" priority="7" operator="equal">
      <formula>"YEL"</formula>
    </cfRule>
    <cfRule type="cellIs" dxfId="251" priority="8" operator="equal">
      <formula>"BLU"</formula>
    </cfRule>
    <cfRule type="cellIs" dxfId="250" priority="9" operator="equal">
      <formula>"WHI"</formula>
    </cfRule>
    <cfRule type="cellIs" dxfId="249" priority="10" operator="equal">
      <formula>"GRE"</formula>
    </cfRule>
    <cfRule type="cellIs" dxfId="248" priority="11" operator="equal">
      <formula>"RED"</formula>
    </cfRule>
    <cfRule type="cellIs" dxfId="247" priority="12" operator="equal">
      <formula>"BLA"</formula>
    </cfRule>
  </conditionalFormatting>
  <conditionalFormatting sqref="AT3">
    <cfRule type="colorScale" priority="44">
      <colorScale>
        <cfvo type="min"/>
        <cfvo type="max"/>
        <color rgb="FFFCFCFF"/>
        <color theme="8" tint="0.39997558519241921"/>
      </colorScale>
    </cfRule>
  </conditionalFormatting>
  <conditionalFormatting sqref="S3">
    <cfRule type="colorScale" priority="45">
      <colorScale>
        <cfvo type="min"/>
        <cfvo type="max"/>
        <color rgb="FFFCFCFF"/>
        <color rgb="FF754BFB"/>
      </colorScale>
    </cfRule>
  </conditionalFormatting>
  <conditionalFormatting sqref="J3">
    <cfRule type="colorScale" priority="46">
      <colorScale>
        <cfvo type="min"/>
        <cfvo type="percentile" val="50"/>
        <cfvo type="max"/>
        <color rgb="FFF8696B"/>
        <color rgb="FFFFEB84"/>
        <color rgb="FF63BE7B"/>
      </colorScale>
    </cfRule>
  </conditionalFormatting>
  <conditionalFormatting sqref="CG3">
    <cfRule type="colorScale" priority="47">
      <colorScale>
        <cfvo type="min"/>
        <cfvo type="max"/>
        <color rgb="FFFCFCFF"/>
        <color rgb="FF63BE7B"/>
      </colorScale>
    </cfRule>
  </conditionalFormatting>
  <hyperlinks>
    <hyperlink ref="A2" r:id="rId1" display="https://fbref.com/en/country/VIN/Saint-Vincent-and-the-Grenadines-Football" xr:uid="{64C3F687-6234-4D4B-93CE-5B41EEAC52BD}"/>
    <hyperlink ref="E2" r:id="rId2" xr:uid="{AFAC9E4E-C3BE-415E-95BC-B9641EC3BEC1}"/>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8065" r:id="rId6"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88066" r:id="rId7"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88067" r:id="rId8"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291F2-F8A7-4301-9A38-F355F4365CB2}">
  <sheetPr codeName="Sheet5"/>
  <dimension ref="A1:IY7"/>
  <sheetViews>
    <sheetView zoomScale="70" zoomScaleNormal="70" workbookViewId="0">
      <pane xSplit="5" ySplit="1" topLeftCell="F2" activePane="bottomRight" state="frozen"/>
      <selection pane="topRight" activeCell="F1" sqref="F1"/>
      <selection pane="bottomLeft" activeCell="A2" sqref="A2"/>
      <selection pane="bottomRight" activeCell="M3" sqref="M3"/>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1584</v>
      </c>
      <c r="B2" s="40" t="e" vm="141">
        <v>#VALUE!</v>
      </c>
      <c r="C2" s="41">
        <v>1</v>
      </c>
      <c r="D2" s="42" t="s">
        <v>1585</v>
      </c>
      <c r="E2" s="43" t="s">
        <v>1586</v>
      </c>
      <c r="F2" s="44" t="s">
        <v>163</v>
      </c>
      <c r="G2" s="45">
        <f>COUNTIF($A$1:$A$8311,A2)</f>
        <v>1</v>
      </c>
      <c r="H2" s="46"/>
      <c r="I2" s="47" t="s">
        <v>1587</v>
      </c>
      <c r="J2" s="48" t="str">
        <f>""</f>
        <v/>
      </c>
      <c r="K2" s="49">
        <v>1534000</v>
      </c>
      <c r="L2" s="50">
        <v>141000</v>
      </c>
      <c r="M2" s="50" t="s">
        <v>1913</v>
      </c>
      <c r="N2" s="51" t="s">
        <v>231</v>
      </c>
      <c r="O2" s="52" t="s">
        <v>195</v>
      </c>
      <c r="P2" s="53" t="s">
        <v>1588</v>
      </c>
      <c r="Q2" s="54">
        <v>3</v>
      </c>
      <c r="R2" s="55" t="s">
        <v>231</v>
      </c>
      <c r="S2" s="56">
        <v>5</v>
      </c>
      <c r="T2" s="57" t="s">
        <v>165</v>
      </c>
      <c r="U2" s="58" t="s">
        <v>164</v>
      </c>
      <c r="V2" s="58" t="s">
        <v>164</v>
      </c>
      <c r="W2" s="58" t="s">
        <v>164</v>
      </c>
      <c r="X2" s="58" t="s">
        <v>164</v>
      </c>
      <c r="Y2" s="58" t="s">
        <v>164</v>
      </c>
      <c r="Z2" s="58" t="s">
        <v>164</v>
      </c>
      <c r="AA2" s="58" t="s">
        <v>164</v>
      </c>
      <c r="AB2" s="58" t="s">
        <v>164</v>
      </c>
      <c r="AC2" s="58" t="s">
        <v>164</v>
      </c>
      <c r="AD2" s="58" t="s">
        <v>164</v>
      </c>
      <c r="AE2" s="58" t="s">
        <v>164</v>
      </c>
      <c r="AF2" s="59" t="s">
        <v>164</v>
      </c>
      <c r="AG2" s="59" t="s">
        <v>165</v>
      </c>
      <c r="AH2" s="59" t="s">
        <v>164</v>
      </c>
      <c r="AI2" s="59" t="s">
        <v>164</v>
      </c>
      <c r="AJ2" s="59" t="s">
        <v>164</v>
      </c>
      <c r="AK2" s="59" t="s">
        <v>165</v>
      </c>
      <c r="AL2" s="59" t="s">
        <v>164</v>
      </c>
      <c r="AM2" s="59" t="s">
        <v>164</v>
      </c>
      <c r="AN2" s="59" t="s">
        <v>164</v>
      </c>
      <c r="AO2" s="59" t="s">
        <v>164</v>
      </c>
      <c r="AP2" s="59" t="s">
        <v>164</v>
      </c>
      <c r="AQ2" s="59" t="s">
        <v>164</v>
      </c>
      <c r="AR2" s="59" t="s">
        <v>165</v>
      </c>
      <c r="AS2" s="59" t="s">
        <v>164</v>
      </c>
      <c r="AT2" s="60">
        <v>0</v>
      </c>
      <c r="AU2" s="59"/>
      <c r="AV2" s="59" t="str">
        <f>IF(LEFT(A2,1)="[",LEFT(A2,5)&amp;AU2&amp;A2,"")</f>
        <v/>
      </c>
      <c r="AW2" s="59" t="str">
        <f>C2&amp;H2&amp;A2</f>
        <v>1Trinidad and Tobago</v>
      </c>
      <c r="AX2" s="61" t="str">
        <f>_xlfn.TEXTJOIN(";",TRUE,AU2:AW2)</f>
        <v>1Trinidad and Tobago</v>
      </c>
      <c r="AY2" s="61" t="s">
        <v>165</v>
      </c>
      <c r="AZ2" s="62"/>
      <c r="BA2" s="62"/>
      <c r="BB2" s="62"/>
      <c r="BC2" s="63"/>
      <c r="BD2" s="64" t="s">
        <v>154</v>
      </c>
      <c r="BE2" s="47"/>
      <c r="BF2" s="64" t="s">
        <v>154</v>
      </c>
      <c r="BG2" s="64" t="s">
        <v>151</v>
      </c>
      <c r="BH2" s="64" t="s">
        <v>154</v>
      </c>
      <c r="BI2" s="64" t="s">
        <v>159</v>
      </c>
      <c r="BJ2" s="64"/>
      <c r="BK2" s="47"/>
      <c r="BL2" s="64" t="s">
        <v>151</v>
      </c>
      <c r="BM2" s="64" t="s">
        <v>159</v>
      </c>
      <c r="BN2" s="64" t="s">
        <v>154</v>
      </c>
      <c r="BO2" s="64"/>
      <c r="BP2" s="64"/>
      <c r="BQ2" s="64"/>
      <c r="BR2" s="64"/>
      <c r="BS2" s="64"/>
      <c r="BT2" s="64"/>
      <c r="BU2" s="65"/>
      <c r="BV2" s="66" t="s">
        <v>173</v>
      </c>
      <c r="BW2" s="66" t="s">
        <v>174</v>
      </c>
      <c r="BX2" s="47"/>
      <c r="BY2" s="48" t="s">
        <v>165</v>
      </c>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"Trinidad and Tobago"</v>
      </c>
      <c r="CU2" s="70" t="str">
        <f>CHAR(34)&amp;"rgn_"&amp;R2&amp;CHAR(34)</f>
        <v>"rgn_North America"</v>
      </c>
      <c r="CV2" s="48" t="str">
        <f>CHAR(34)&amp;D2&amp;CHAR(34)</f>
        <v>"https://i.ibb.co/vVT5Hs9/Trinidad-Flag.png"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"lets17",</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"startT",</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"LAEDHI",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"dgband",</v>
      </c>
      <c r="DS2" s="6" t="str">
        <f>IF(W2="y",IF(AND(V2="n",BY2&lt;&gt;"y"),CHAR(34)&amp;"allver"&amp;CHAR(34)&amp;",",""),"")</f>
        <v/>
      </c>
      <c r="DT2" s="6" t="str">
        <f>IF(V2="y",IF(AND(W2="n",BY2&lt;&gt;"y"),CHAR(34)&amp;"allhor"&amp;CHAR(34)&amp;",",""),"")</f>
        <v/>
      </c>
      <c r="DU2" s="6" t="str">
        <f>IF(BY2="y",IF(AND(W2="n",V2="n"),CHAR(34)&amp;"alldia"&amp;CHAR(34)&amp;",",""),"")</f>
        <v>"alldia",</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"Diagon",</v>
      </c>
      <c r="EB2" s="48" t="str">
        <f>IF(U2="y",CHAR(34)&amp;U$1&amp;CHAR(34)&amp;",","")</f>
        <v/>
      </c>
      <c r="EC2" s="48" t="str">
        <f>IF(V2="y",CHAR(34)&amp;V$1&amp;CHAR(34)&amp;",","")</f>
        <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"Unequa",</v>
      </c>
      <c r="EO2" s="48" t="str">
        <f>IF(AH2="y",CHAR(34)&amp;AH$1&amp;CHAR(34)&amp;",","")</f>
        <v/>
      </c>
      <c r="EP2" s="48" t="str">
        <f>IF(AI2="y",CHAR(34)&amp;AI$1&amp;CHAR(34)&amp;",","")</f>
        <v/>
      </c>
      <c r="EQ2" s="48" t="str">
        <f>IF(AJ2="y",CHAR(34)&amp;AJ$1&amp;CHAR(34)&amp;",","")</f>
        <v/>
      </c>
      <c r="ER2" s="48" t="str">
        <f>IF(AK2="y",CHAR(34)&amp;AK$1&amp;CHAR(34)&amp;",","")</f>
        <v>"OnlyBa",</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"Rotate",</v>
      </c>
      <c r="EZ2" s="48" t="str">
        <f>IF(AS2="y",CHAR(34)&amp;AS$1&amp;CHAR(34)&amp;",","")</f>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"002BLA",</v>
      </c>
      <c r="FS2" s="48" t="str">
        <f>IF(LEN(BH2)=3,CHAR(34)&amp;"003"&amp;BH2&amp;CHAR(34)&amp;",","")</f>
        <v>"003RED",</v>
      </c>
      <c r="FT2" s="48" t="str">
        <f>CHAR(34)&amp;"myr"&amp;BD2&amp;CHAR(34)&amp;","</f>
        <v>"myrRED",</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IF(CQ2="y",CHAR(34)&amp;CQ$1&amp;CHAR(34)&amp;",","")</f>
        <v/>
      </c>
      <c r="GM2" s="48" t="str">
        <f>IF(CR2="y",CHAR(34)&amp;CR$1&amp;CHAR(34)&amp;",","")</f>
        <v/>
      </c>
      <c r="GN2" s="48" t="str">
        <f>IF(CS2="y",CHAR(34)&amp;CS$1&amp;CHAR(34)&amp;",","")</f>
        <v/>
      </c>
      <c r="GP2" s="48" t="str">
        <f>CHAR(34)&amp;AU2&amp;CHAR(34)</f>
        <v>""</v>
      </c>
      <c r="GS2" s="48" t="str">
        <f>SUBSTITUTE("["&amp;_xlfn.CONCAT(CW2:GN2)&amp;"]",",]","]")</f>
        <v>["3Color","words2","words3","lets17","startT","LAEDHI","year19","dgband","alldia","4+Band","Diagon","Unequa","OnlyBa","Rotate","NO_BLU","NO_GRE","NO_YEL","001RED","002BLA","003RED","myrRED","island","englis","NoStar"]</v>
      </c>
      <c r="GT2" s="48" t="str">
        <f>IF(BL2&lt;&gt;"",CHAR(34)&amp;"cl_"&amp;BL2&amp;CHAR(34)&amp;",","")</f>
        <v>"cl_BLA",</v>
      </c>
      <c r="GU2" s="48" t="str">
        <f>IF(BM2&lt;&gt;"",CHAR(34)&amp;"cl_"&amp;BM2&amp;CHAR(34)&amp;",","")</f>
        <v>"cl_WHI",</v>
      </c>
      <c r="GV2" s="48" t="str">
        <f>IF(BN2&lt;&gt;"",CHAR(34)&amp;"cl_"&amp;BN2&amp;CHAR(34)&amp;",","")</f>
        <v>"cl_RED",</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["cl_BLA","cl_WHI","cl_RED"]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{couname:"Trinidad and Tobago",year:"1962 ",region:"rgn_North America",Colors:["cl_BLA","cl_WHI","cl_RED"],Items:["3Color","words2","words3","lets17","startT","LAEDHI","year19","dgband","alldia","4+Band","Diagon","Unequa","OnlyBa","Rotate","NO_BLU","NO_GRE","NO_YEL","001RED","002BLA","003RED","myrRED","island","englis","NoStar"],Flag:"https://i.ibb.co/vVT5Hs9/Trinidad-Flag.png",HDFlag:"https://upload.wikimedia.org/wikipedia/commons/thumb/6/64/Flag_of_Trinidad_and_Tobago.svg/2560px-Flag_of_Trinidad_and_Tobago.svg.png",type:"", describe: "\nRed, black and white symbolise fire (the sun, representing courage), earth (representing dedication) and water (representing purity and equality)", isnew:".", links: "https://en.wikipedia.org/wiki/Flag_of_Trinidad_and_Tobago"},</v>
      </c>
      <c r="HG2" s="73" t="str">
        <f>"{couname:"&amp;CT2&amp;(IF(HK2&lt;&gt;"",",subtype:"&amp;CHAR(34)&amp;HK2&amp;CHAR(34),""))&amp;",year:"&amp;HJ2&amp;",region:"&amp;CU2&amp;",Colors:"&amp;HC2&amp;",Items:"&amp;GS2&amp;",Flag:"&amp;CV2&amp;",HDFlag:"&amp;CHAR(34)&amp;E2&amp;CHAR(34)&amp;",type:"&amp;GP2&amp;", describe: "&amp;HI2&amp;", links: "&amp;HL2&amp;"},"</f>
        <v>{couname:"Trinidad and Tobago",year:"1962 ",region:"rgn_North America",Colors:["cl_BLA","cl_WHI","cl_RED"],Items:["3Color","words2","words3","lets17","startT","LAEDHI","year19","dgband","alldia","4+Band","Diagon","Unequa","OnlyBa","Rotate","NO_BLU","NO_GRE","NO_YEL","001RED","002BLA","003RED","myrRED","island","englis","NoStar"],Flag:"https://i.ibb.co/vVT5Hs9/Trinidad-Flag.png",HDFlag:"https://upload.wikimedia.org/wikipedia/commons/thumb/6/64/Flag_of_Trinidad_and_Tobago.svg/2560px-Flag_of_Trinidad_and_Tobago.svg.png",type:"", describe: "\nRed, black and white symbolise fire (the sun, representing courage), earth (representing dedication) and water (representing purity and equality)", links: "https://en.wikipedia.org/wiki/Flag_of_Trinidad_and_Tobago"},</v>
      </c>
      <c r="HH2" s="48" t="str">
        <f>IF(P2&lt;&gt;"",CHAR(34)&amp;"\n"&amp;P2&amp;CHAR(34),CHAR(34)&amp;CHAR(34))</f>
        <v>"\nRed, black and white symbolise fire (the sun, representing courage), earth (representing dedication) and water (representing purity and equality)"</v>
      </c>
      <c r="HI2" s="48" t="str">
        <f>IF(J2=0,CHAR(34)&amp;CHAR(34),HH2)</f>
        <v>"\nRed, black and white symbolise fire (the sun, representing courage), earth (representing dedication) and water (representing purity and equality)"</v>
      </c>
      <c r="HJ2" s="48" t="str">
        <f>CHAR(34)&amp;O2&amp;CHAR(34)</f>
        <v>"1962 "</v>
      </c>
      <c r="HL2" s="48" t="str">
        <f>CHAR(34)&amp;I2&amp;CHAR(34)</f>
        <v>"https://en.wikipedia.org/wiki/Flag_of_Trinidad_and_Tobago"</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{"couname":"Trinidad and Tobago","year":"1962 ","region":"rgn_North America","Colors":["cl_BLA","cl_WHI","cl_RED"],"Items":["3Color","words2","words3","lets17","startT","LAEDHI","year19","dgband","alldia","4+Band","Diagon","Unequa","OnlyBa","Rotate","NO_BLU","NO_GRE","NO_YEL","001RED","002BLA","003RED","myrRED","island","englis","NoStar"],"Flag":"https://i.ibb.co/vVT5Hs9/Trinidad-Flag.png","HDFlag":"https://upload.wikimedia.org/wikipedia/commons/thumb/6/64/Flag_of_Trinidad_and_Tobago.svg/2560px-Flag_of_Trinidad_and_Tobago.svg.png","type":"", "describe": "\nRed, black and white symbolise fire (the sun, representing courage), earth (representing dedication) and water (representing purity and equality)", "isnew": ".", "links": "https://en.wikipedia.org/wiki/Flag_of_Trinidad_and_Tobago"},</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{"couname":"Trinidad and Tobago","year":"1962 ","region":"rgn_North America","Colors":["cl_BLA","cl_WHI","cl_RED"],"Items":["3Color","words2","words3","lets17","startT","LAEDHI","year19","dgband","alldia","4+Band","Diagon","Unequa","OnlyBa","Rotate","NO_BLU","NO_GRE","NO_YEL","001RED","002BLA","003RED","myrRED","island","englis","NoStar"],"Flag":"https://i.ibb.co/vVT5Hs9/Trinidad-Flag.png","HDFlag":"https://upload.wikimedia.org/wikipedia/commons/thumb/6/64/Flag_of_Trinidad_and_Tobago.svg/2560px-Flag_of_Trinidad_and_Tobago.svg.png","type":"", "describe": "\nRed, black and white symbolise fire (the sun, representing courage), earth (representing dedication) and water (representing purity and equality)", "isnew": ".", "links": "https://en.wikipedia.org/wiki/Flag_of_Trinidad_and_Tobago"},</v>
      </c>
      <c r="HO2" s="75"/>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http://mkweb.bcgsc.ca/color-summarizer/?url=https://i.ibb.co/vVT5Hs9/Trinidad-Flag.png&amp;precision=low&amp;num_clusters=3&amp;text=1</v>
      </c>
      <c r="IO2" s="48" t="str">
        <f>IF(HP2&lt;&gt;"",CHAR(34)&amp;"black"&amp;CHAR(34),"")</f>
        <v>"black"</v>
      </c>
      <c r="IP2" s="48" t="str">
        <f>IF(HQ2&lt;&gt;"",CHAR(34)&amp;"blue"&amp;CHAR(34),"")</f>
        <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{"url":"http://mkweb.bcgsc.ca/color-summarizer/?url=https://i.ibb.co/vVT5Hs9/Trinidad-Flag.png&amp;precision=low&amp;num_clusters=3&amp;text=1","name":"Trinidad and Tobago"},</v>
      </c>
      <c r="IY2" s="48">
        <v>221</v>
      </c>
    </row>
    <row r="3" spans="1:259" s="48" customFormat="1" ht="38.4" customHeight="1" thickBot="1" x14ac:dyDescent="0.35">
      <c r="A3" s="79" t="s">
        <v>1135</v>
      </c>
      <c r="B3" s="40" t="e" vm="142">
        <v>#VALUE!</v>
      </c>
      <c r="C3" s="41">
        <v>2</v>
      </c>
      <c r="D3" s="42" t="s">
        <v>1136</v>
      </c>
      <c r="E3" s="43" t="s">
        <v>1137</v>
      </c>
      <c r="F3" s="44" t="s">
        <v>163</v>
      </c>
      <c r="G3" s="45">
        <f>COUNTIF($A$1:$A$8399,A3)</f>
        <v>1</v>
      </c>
      <c r="H3" s="46"/>
      <c r="I3" s="47" t="s">
        <v>1138</v>
      </c>
      <c r="J3" s="48" t="str">
        <f>""</f>
        <v/>
      </c>
      <c r="K3" s="49"/>
      <c r="L3" s="50"/>
      <c r="M3" s="50"/>
      <c r="N3" s="51" t="s">
        <v>231</v>
      </c>
      <c r="O3" s="52" t="s">
        <v>176</v>
      </c>
      <c r="P3" s="53" t="s">
        <v>204</v>
      </c>
      <c r="Q3" s="54">
        <v>1</v>
      </c>
      <c r="R3" s="55" t="s">
        <v>231</v>
      </c>
      <c r="S3" s="56">
        <v>2</v>
      </c>
      <c r="T3" s="57" t="s">
        <v>164</v>
      </c>
      <c r="U3" s="58" t="s">
        <v>164</v>
      </c>
      <c r="V3" s="58" t="s">
        <v>164</v>
      </c>
      <c r="W3" s="58" t="s">
        <v>165</v>
      </c>
      <c r="X3" s="58" t="s">
        <v>165</v>
      </c>
      <c r="Y3" s="58" t="s">
        <v>165</v>
      </c>
      <c r="Z3" s="58" t="s">
        <v>164</v>
      </c>
      <c r="AA3" s="58" t="s">
        <v>164</v>
      </c>
      <c r="AB3" s="58" t="s">
        <v>165</v>
      </c>
      <c r="AC3" s="58" t="s">
        <v>164</v>
      </c>
      <c r="AD3" s="58" t="s">
        <v>164</v>
      </c>
      <c r="AE3" s="58" t="s">
        <v>164</v>
      </c>
      <c r="AF3" s="59" t="s">
        <v>164</v>
      </c>
      <c r="AG3" s="59" t="s">
        <v>164</v>
      </c>
      <c r="AH3" s="59" t="s">
        <v>165</v>
      </c>
      <c r="AI3" s="59" t="s">
        <v>164</v>
      </c>
      <c r="AJ3" s="59" t="s">
        <v>164</v>
      </c>
      <c r="AK3" s="59" t="s">
        <v>164</v>
      </c>
      <c r="AL3" s="59" t="s">
        <v>165</v>
      </c>
      <c r="AM3" s="59" t="s">
        <v>165</v>
      </c>
      <c r="AN3" s="59" t="s">
        <v>164</v>
      </c>
      <c r="AO3" s="59" t="s">
        <v>165</v>
      </c>
      <c r="AP3" s="59" t="s">
        <v>165</v>
      </c>
      <c r="AQ3" s="59" t="s">
        <v>164</v>
      </c>
      <c r="AR3" s="59" t="s">
        <v>164</v>
      </c>
      <c r="AS3" s="59" t="s">
        <v>165</v>
      </c>
      <c r="AT3" s="60">
        <v>0</v>
      </c>
      <c r="AU3" s="59" t="s">
        <v>214</v>
      </c>
      <c r="AV3" s="59" t="str">
        <f>IF(LEFT(A3,1)="[",LEFT(A3,5)&amp;AU3&amp;A3,"")</f>
        <v>[TTO]Capital City[TTO] Port of Spain</v>
      </c>
      <c r="AW3" s="59"/>
      <c r="AX3" s="61"/>
      <c r="AY3" s="61"/>
      <c r="AZ3" s="62"/>
      <c r="BA3" s="62"/>
      <c r="BB3" s="62"/>
      <c r="BC3" s="63"/>
      <c r="BD3" s="64" t="s">
        <v>168</v>
      </c>
      <c r="BE3" s="47"/>
      <c r="BF3" s="64" t="s">
        <v>153</v>
      </c>
      <c r="BG3" s="64"/>
      <c r="BH3" s="64" t="s">
        <v>154</v>
      </c>
      <c r="BI3" s="64"/>
      <c r="BJ3" s="64"/>
      <c r="BK3" s="47"/>
      <c r="BL3" s="64" t="s">
        <v>153</v>
      </c>
      <c r="BM3" s="64" t="s">
        <v>154</v>
      </c>
      <c r="BN3" s="64" t="s">
        <v>152</v>
      </c>
      <c r="BO3" s="64" t="s">
        <v>155</v>
      </c>
      <c r="BP3" s="64" t="s">
        <v>159</v>
      </c>
      <c r="BQ3" s="64"/>
      <c r="BR3" s="64"/>
      <c r="BS3" s="64"/>
      <c r="BT3" s="64"/>
      <c r="BU3" s="65"/>
      <c r="BV3" s="66"/>
      <c r="BW3" s="66">
        <v>0</v>
      </c>
      <c r="BX3" s="47"/>
      <c r="CB3" s="6"/>
      <c r="CC3" s="6"/>
      <c r="CD3" s="67">
        <v>0</v>
      </c>
      <c r="CE3" s="67">
        <v>0</v>
      </c>
      <c r="CF3" s="67" t="e">
        <v>#REF!</v>
      </c>
      <c r="CG3" s="68" cm="1">
        <f t="array" ref="CG3">SUMPRODUCT(--(LEN(TRIM(BL3:BT3))&gt;0))</f>
        <v>5</v>
      </c>
      <c r="CH3" s="59" t="str">
        <f>IF(CG3=2,"y","n")</f>
        <v>n</v>
      </c>
      <c r="CI3" s="59" t="str">
        <f>IF(CG3=3,"y","n")</f>
        <v>n</v>
      </c>
      <c r="CJ3" s="59" t="str">
        <f>IF(CG3=4,"y","n")</f>
        <v>n</v>
      </c>
      <c r="CK3" s="59" t="str">
        <f>IF(CG3&gt;4,"y","n")</f>
        <v>y</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"[TTO] Port of Spain"</v>
      </c>
      <c r="CU3" s="70" t="str">
        <f>CHAR(34)&amp;"rgn_"&amp;R3&amp;CHAR(34)</f>
        <v>"rgn_North America"</v>
      </c>
      <c r="CV3" s="48" t="str">
        <f>CHAR(34)&amp;D3&amp;CHAR(34)</f>
        <v>"https://upload.wikimedia.org/wikipedia/commons/thumb/8/83/Flag_of_Port_of_Spain.png/640px-Flag_of_Port_of_Spain.png"</v>
      </c>
      <c r="CW3" s="48" t="str">
        <f>IF(CH3="y",CHAR(34)&amp;CH$1&amp;CHAR(34)&amp;",","")</f>
        <v/>
      </c>
      <c r="CX3" s="48" t="str">
        <f>IF(CI3="y",CHAR(34)&amp;CI$1&amp;CHAR(34)&amp;",","")</f>
        <v/>
      </c>
      <c r="CY3" s="48" t="str">
        <f>IF(CJ3="y",CHAR(34)&amp;CJ$1&amp;CHAR(34)&amp;",","")</f>
        <v/>
      </c>
      <c r="CZ3" s="48" t="str">
        <f>IF(CK3="y",CHAR(34)&amp;CK$1&amp;CHAR(34)&amp;",","")</f>
        <v>"5+Colo",</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"lets11",</v>
      </c>
      <c r="DE3" s="48" t="str">
        <f>CHAR(34)&amp;"start"&amp;IFERROR(LEFT(SUBSTITUTE(A3,"["&amp;MID(A3,FIND("[",A3)+1,FIND("]",A3)-FIND("[",A3)-1)&amp;"] ",""),1),LEFT(A3,1))&amp;CHAR(34)&amp;","</f>
        <v>"startP",</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W3" s="48" t="str">
        <f>IF(CL3="y",CHAR(34)&amp;CL$1&amp;CHAR(34)&amp;",","")</f>
        <v/>
      </c>
      <c r="DX3" s="48" t="str">
        <f>IF(CM3="y",CHAR(34)&amp;CM$1&amp;CHAR(34)&amp;",","")</f>
        <v>"2Bands",</v>
      </c>
      <c r="DY3" s="48" t="str">
        <f>IF(CN3="y",CHAR(34)&amp;CN$1&amp;CHAR(34)&amp;",","")</f>
        <v/>
      </c>
      <c r="DZ3" s="48" t="str">
        <f>IF(CO3="y",CHAR(34)&amp;CO$1&amp;CHAR(34)&amp;",","")</f>
        <v/>
      </c>
      <c r="EA3" s="48" t="str">
        <f>IF(T3="y",CHAR(34)&amp;T$1&amp;CHAR(34)&amp;",","")</f>
        <v/>
      </c>
      <c r="EB3" s="48" t="str">
        <f>IF(U3="y",CHAR(34)&amp;U$1&amp;CHAR(34)&amp;",","")</f>
        <v/>
      </c>
      <c r="EC3" s="48" t="str">
        <f>IF(V3="y",CHAR(34)&amp;V$1&amp;CHAR(34)&amp;",","")</f>
        <v/>
      </c>
      <c r="ED3" s="48" t="str">
        <f>IF(W3="y",CHAR(34)&amp;W$1&amp;CHAR(34)&amp;",","")</f>
        <v>"Vertic",</v>
      </c>
      <c r="EE3" s="48" t="str">
        <f>IF(X3="y",CHAR(34)&amp;X$1&amp;CHAR(34)&amp;",","")</f>
        <v>"Circle",</v>
      </c>
      <c r="EF3" s="48" t="str">
        <f>IF(AND(Y3&lt;&gt;"n",Y3&lt;&gt;""),CHAR(34)&amp;Y$1&amp;CHAR(34)&amp;",","")</f>
        <v>"Animal",</v>
      </c>
      <c r="EG3" s="48" t="str">
        <f>IF(Z3="y",CHAR(34)&amp;Z$1&amp;CHAR(34)&amp;",","")</f>
        <v/>
      </c>
      <c r="EH3" s="48" t="str">
        <f>IF(AA3="y",CHAR(34)&amp;AA$1&amp;CHAR(34)&amp;",","")</f>
        <v/>
      </c>
      <c r="EI3" s="48" t="str">
        <f>IF(AB3="y",CHAR(34)&amp;AB$1&amp;CHAR(34)&amp;",","")</f>
        <v>"Texted",</v>
      </c>
      <c r="EJ3" s="48" t="str">
        <f>IF(AC3="y",CHAR(34)&amp;AC$1&amp;CHAR(34)&amp;",","")</f>
        <v/>
      </c>
      <c r="EK3" s="48" t="str">
        <f>IF(AD3="y",CHAR(34)&amp;AD$1&amp;CHAR(34)&amp;",","")</f>
        <v/>
      </c>
      <c r="EL3" s="48" t="str">
        <f>IF(AE3="y",CHAR(34)&amp;AE$1&amp;CHAR(34)&amp;",","")</f>
        <v/>
      </c>
      <c r="EM3" s="48" t="str">
        <f>IF(AF3="y",CHAR(34)&amp;AF$1&amp;CHAR(34)&amp;",","")</f>
        <v/>
      </c>
      <c r="EN3" s="48" t="str">
        <f>IF(AG3="y",CHAR(34)&amp;AG$1&amp;CHAR(34)&amp;",","")</f>
        <v/>
      </c>
      <c r="EO3" s="48" t="str">
        <f>IF(AH3="y",CHAR(34)&amp;AH$1&amp;CHAR(34)&amp;",","")</f>
        <v>"Center",</v>
      </c>
      <c r="EP3" s="48" t="str">
        <f>IF(AI3="y",CHAR(34)&amp;AI$1&amp;CHAR(34)&amp;",","")</f>
        <v/>
      </c>
      <c r="EQ3" s="48" t="str">
        <f>IF(AJ3="y",CHAR(34)&amp;AJ$1&amp;CHAR(34)&amp;",","")</f>
        <v/>
      </c>
      <c r="ER3" s="48" t="str">
        <f>IF(AK3="y",CHAR(34)&amp;AK$1&amp;CHAR(34)&amp;",","")</f>
        <v/>
      </c>
      <c r="ES3" s="48" t="str">
        <f>IF(AL3="y",CHAR(34)&amp;AL$1&amp;CHAR(34)&amp;",","")</f>
        <v>"Wavess",</v>
      </c>
      <c r="ET3" s="48" t="str">
        <f>IF(AM3="y",CHAR(34)&amp;AM$1&amp;CHAR(34)&amp;",","")</f>
        <v>"Geogrh",</v>
      </c>
      <c r="EU3" s="48" t="str">
        <f>IF(AN3="y",CHAR(34)&amp;AN$1&amp;CHAR(34)&amp;",","")</f>
        <v/>
      </c>
      <c r="EV3" s="48" t="str">
        <f>IF(AO3="y",CHAR(34)&amp;AO$1&amp;CHAR(34)&amp;",","")</f>
        <v>"Builds",</v>
      </c>
      <c r="EW3" s="48" t="str">
        <f>IF(AP3="y",CHAR(34)&amp;AP$1&amp;CHAR(34)&amp;",","")</f>
        <v>"Ships!",</v>
      </c>
      <c r="EX3" s="48" t="str">
        <f>IF(AQ3="y",CHAR(34)&amp;AQ$1&amp;CHAR(34)&amp;",","")</f>
        <v/>
      </c>
      <c r="EY3" s="48" t="str">
        <f>IF(AR3="y",CHAR(34)&amp;AR$1&amp;CHAR(34)&amp;",","")</f>
        <v/>
      </c>
      <c r="EZ3" s="48" t="str">
        <f>IF(AS3="y",CHAR(34)&amp;AS$1&amp;CHAR(34)&amp;",","")</f>
        <v>"Waters",</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"001GRE",</v>
      </c>
      <c r="FR3" s="48" t="str">
        <f>IF(LEN(BG3)=3,CHAR(34)&amp;"002"&amp;BG3&amp;CHAR(34)&amp;",","")</f>
        <v/>
      </c>
      <c r="FS3" s="48" t="str">
        <f>IF(LEN(BH3)=3,CHAR(34)&amp;"003"&amp;BH3&amp;CHAR(34)&amp;",","")</f>
        <v>"003RED",</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"Capital City"</v>
      </c>
      <c r="GS3" s="48" t="str">
        <f>SUBSTITUTE("["&amp;_xlfn.CONCAT(CW3:GN3)&amp;"]",",]","]")</f>
        <v>["5+Colo","lets11","startP","allver","2Bands","Vertic","Circle","Animal","Texted","Center","Wavess","Geogrh","Builds","Ships!","Waters","NO_BLA","001GRE","003RED","myrEQ","NoStar"]</v>
      </c>
      <c r="GT3" s="48" t="str">
        <f>IF(BL3&lt;&gt;"",CHAR(34)&amp;"cl_"&amp;BL3&amp;CHAR(34)&amp;",","")</f>
        <v>"cl_GRE",</v>
      </c>
      <c r="GU3" s="48" t="str">
        <f>IF(BM3&lt;&gt;"",CHAR(34)&amp;"cl_"&amp;BM3&amp;CHAR(34)&amp;",","")</f>
        <v>"cl_RED",</v>
      </c>
      <c r="GV3" s="48" t="str">
        <f>IF(BN3&lt;&gt;"",CHAR(34)&amp;"cl_"&amp;BN3&amp;CHAR(34)&amp;",","")</f>
        <v>"cl_BLU",</v>
      </c>
      <c r="GW3" s="48" t="str">
        <f>IF(BO3&lt;&gt;"",CHAR(34)&amp;"cl_"&amp;BO3&amp;CHAR(34)&amp;",","")</f>
        <v>"cl_YEL",</v>
      </c>
      <c r="GX3" s="48" t="str">
        <f>IF(BP3&lt;&gt;"",CHAR(34)&amp;"cl_"&amp;BP3&amp;CHAR(34)&amp;",","")</f>
        <v>"cl_WHI",</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["cl_GRE","cl_RED","cl_BLU","cl_YEL","cl_WHI"]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{couname:"[TTO] Port of Spain",year:"???",region:"rgn_North America",Colors:["cl_GRE","cl_RED","cl_BLU","cl_YEL","cl_WHI"],Items:["5+Colo","lets11","startP","allver","2Bands","Vertic","Circle","Animal","Texted","Center","Wavess","Geogrh","Builds","Ships!","Waters","NO_BLA","001GRE","003RED","myrEQ","NoStar"],Flag:"https://upload.wikimedia.org/wikipedia/commons/thumb/8/83/Flag_of_Port_of_Spain.png/640px-Flag_of_Port_of_Spain.png",HDFlag:"https://upload.wikimedia.org/wikipedia/commons/8/83/Flag_of_Port_of_Spain.png",type:"Capital City", describe: "\nN/A", isnew:".", links: "https://en.wikipedia.org/wiki/Port_of_Spain"},</v>
      </c>
      <c r="HG3" s="73" t="str">
        <f>"{couname:"&amp;CT3&amp;(IF(HK3&lt;&gt;"",",subtype:"&amp;CHAR(34)&amp;HK3&amp;CHAR(34),""))&amp;",year:"&amp;HJ3&amp;",region:"&amp;CU3&amp;",Colors:"&amp;HC3&amp;",Items:"&amp;GS3&amp;",Flag:"&amp;CV3&amp;",HDFlag:"&amp;CHAR(34)&amp;E3&amp;CHAR(34)&amp;",type:"&amp;GP3&amp;", describe: "&amp;HI3&amp;", links: "&amp;HL3&amp;"},"</f>
        <v>{couname:"[TTO] Port of Spain",year:"???",region:"rgn_North America",Colors:["cl_GRE","cl_RED","cl_BLU","cl_YEL","cl_WHI"],Items:["5+Colo","lets11","startP","allver","2Bands","Vertic","Circle","Animal","Texted","Center","Wavess","Geogrh","Builds","Ships!","Waters","NO_BLA","001GRE","003RED","myrEQ","NoStar"],Flag:"https://upload.wikimedia.org/wikipedia/commons/thumb/8/83/Flag_of_Port_of_Spain.png/640px-Flag_of_Port_of_Spain.png",HDFlag:"https://upload.wikimedia.org/wikipedia/commons/8/83/Flag_of_Port_of_Spain.png",type:"Capital City", describe: "\nN/A", links: "https://en.wikipedia.org/wiki/Port_of_Spain"},</v>
      </c>
      <c r="HH3" s="48" t="str">
        <f>IF(P3&lt;&gt;"",CHAR(34)&amp;"\n"&amp;P3&amp;CHAR(34),CHAR(34)&amp;CHAR(34))</f>
        <v>"\nN/A"</v>
      </c>
      <c r="HI3" s="48" t="str">
        <f>IF(J3=0,CHAR(34)&amp;CHAR(34),HH3)</f>
        <v>"\nN/A"</v>
      </c>
      <c r="HJ3" s="48" t="str">
        <f>CHAR(34)&amp;O3&amp;CHAR(34)</f>
        <v>"???"</v>
      </c>
      <c r="HL3" s="48" t="str">
        <f>CHAR(34)&amp;I3&amp;CHAR(34)</f>
        <v>"https://en.wikipedia.org/wiki/Port_of_Spain"</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{"couname":"[TTO] Port of Spain","year":"???","region":"rgn_North America","Colors":["cl_GRE","cl_RED","cl_BLU","cl_YEL","cl_WHI"],"Items":["5+Colo","lets11","startP","allver","2Bands","Vertic","Circle","Animal","Texted","Center","Wavess","Geogrh","Builds","Ships!","Waters","NO_BLA","001GRE","003RED","myrEQ","NoStar"],"Flag":"https://upload.wikimedia.org/wikipedia/commons/thumb/8/83/Flag_of_Port_of_Spain.png/640px-Flag_of_Port_of_Spain.png","HDFlag":"https://upload.wikimedia.org/wikipedia/commons/8/83/Flag_of_Port_of_Spain.png","type":"Capital City", "describe": "\nN/A", "isnew": ".", "links": "https://en.wikipedia.org/wiki/Port_of_Spain"},</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{"couname":"[TTO] Port of Spain","year":"???","region":"rgn_North America","Colors":["cl_GRE","cl_RED","cl_BLU","cl_YEL","cl_WHI"],"Items":["5+Colo","lets11","startP","allver","2Bands","Vertic","Circle","Animal","Texted","Center","Wavess","Geogrh","Builds","Ships!","Waters","NO_BLA","001GRE","003RED","myrEQ","NoStar"],"Flag":"https://upload.wikimedia.org/wikipedia/commons/thumb/8/83/Flag_of_Port_of_Spain.png/640px-Flag_of_Port_of_Spain.png","HDFlag":"https://upload.wikimedia.org/wikipedia/commons/8/83/Flag_of_Port_of_Spain.png","type":"Capital City", "describe": "\nN/A", "isnew": ".", "links": "https://en.wikipedia.org/wiki/Port_of_Spain"},</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-5</v>
      </c>
      <c r="IN3" s="78" t="str">
        <f>"http://mkweb.bcgsc.ca/color-summarizer/?url="&amp;D3&amp;"&amp;precision=low&amp;num_clusters="&amp;CG3&amp;"&amp;text=1"</f>
        <v>http://mkweb.bcgsc.ca/color-summarizer/?url=https://upload.wikimedia.org/wikipedia/commons/thumb/8/83/Flag_of_Port_of_Spain.png/640px-Flag_of_Port_of_Spain.png&amp;precision=low&amp;num_clusters=5&amp;text=1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{"url":"http://mkweb.bcgsc.ca/color-summarizer/?url=https://upload.wikimedia.org/wikipedia/commons/thumb/8/83/Flag_of_Port_of_Spain.png/640px-Flag_of_Port_of_Spain.png&amp;precision=low&amp;num_clusters=5&amp;text=1","name":"[TTO] Port of Spain"},</v>
      </c>
      <c r="IY3" s="48">
        <v>1503</v>
      </c>
    </row>
    <row r="5" spans="1:259" ht="38.4" customHeight="1" x14ac:dyDescent="0.3">
      <c r="C5" s="80"/>
      <c r="D5" s="80"/>
      <c r="E5" s="80"/>
      <c r="F5" s="80"/>
    </row>
    <row r="6" spans="1:259" ht="38.4" customHeight="1" x14ac:dyDescent="0.3">
      <c r="C6" s="80"/>
      <c r="D6" s="80"/>
      <c r="E6" s="80"/>
      <c r="F6" s="80"/>
    </row>
    <row r="7" spans="1:259" ht="38.4" customHeight="1" x14ac:dyDescent="0.3">
      <c r="C7" s="80"/>
      <c r="D7" s="80"/>
      <c r="E7" s="80"/>
      <c r="F7" s="80"/>
    </row>
  </sheetData>
  <autoFilter ref="A1:IY1" xr:uid="{A1051193-A95B-4CFB-A73C-F0184620C81F}">
    <sortState xmlns:xlrd2="http://schemas.microsoft.com/office/spreadsheetml/2017/richdata2" ref="A2:IY1">
      <sortCondition ref="AW1"/>
    </sortState>
  </autoFilter>
  <conditionalFormatting sqref="H1 CW1:GS1 IA1:IB1">
    <cfRule type="cellIs" dxfId="246" priority="224" operator="greaterThan">
      <formula>0</formula>
    </cfRule>
  </conditionalFormatting>
  <conditionalFormatting sqref="H1 H4 H8:H1048576">
    <cfRule type="cellIs" dxfId="245" priority="190" stopIfTrue="1" operator="notEqual">
      <formula>""</formula>
    </cfRule>
  </conditionalFormatting>
  <conditionalFormatting sqref="T1:BK1">
    <cfRule type="cellIs" dxfId="244" priority="227" operator="greaterThan">
      <formula>0</formula>
    </cfRule>
  </conditionalFormatting>
  <conditionalFormatting sqref="BV1:BW1 BV4:BW1048576">
    <cfRule type="cellIs" dxfId="243" priority="226" operator="equal">
      <formula>"nc"</formula>
    </cfRule>
  </conditionalFormatting>
  <conditionalFormatting sqref="HF1:HG1">
    <cfRule type="cellIs" dxfId="242" priority="228" operator="greaterThan">
      <formula>0</formula>
    </cfRule>
  </conditionalFormatting>
  <conditionalFormatting sqref="HK1">
    <cfRule type="cellIs" dxfId="241" priority="225" operator="greaterThan">
      <formula>0</formula>
    </cfRule>
  </conditionalFormatting>
  <conditionalFormatting sqref="HP1:HX1">
    <cfRule type="cellIs" dxfId="240" priority="202" operator="equal">
      <formula>"PIN"</formula>
    </cfRule>
    <cfRule type="cellIs" dxfId="239" priority="203" operator="equal">
      <formula>"ORA"</formula>
    </cfRule>
    <cfRule type="cellIs" dxfId="238" priority="204" operator="equal">
      <formula>"GRA"</formula>
    </cfRule>
    <cfRule type="cellIs" dxfId="237" priority="205" operator="equal">
      <formula>"PUR"</formula>
    </cfRule>
    <cfRule type="cellIs" dxfId="236" priority="206" operator="equal">
      <formula>"BRO"</formula>
    </cfRule>
    <cfRule type="cellIs" dxfId="235" priority="207" operator="equal">
      <formula>"YEL"</formula>
    </cfRule>
    <cfRule type="cellIs" dxfId="234" priority="208" operator="equal">
      <formula>"BLU"</formula>
    </cfRule>
    <cfRule type="cellIs" dxfId="233" priority="209" operator="equal">
      <formula>"WHI"</formula>
    </cfRule>
    <cfRule type="cellIs" dxfId="232" priority="210" operator="equal">
      <formula>"GRE"</formula>
    </cfRule>
    <cfRule type="cellIs" dxfId="231" priority="211" operator="equal">
      <formula>"RED"</formula>
    </cfRule>
    <cfRule type="cellIs" dxfId="230" priority="212" operator="equal">
      <formula>"BLA"</formula>
    </cfRule>
  </conditionalFormatting>
  <conditionalFormatting sqref="IC1:IK1">
    <cfRule type="cellIs" dxfId="229" priority="213" operator="equal">
      <formula>"PIN"</formula>
    </cfRule>
    <cfRule type="cellIs" dxfId="228" priority="214" operator="equal">
      <formula>"ORA"</formula>
    </cfRule>
    <cfRule type="cellIs" dxfId="227" priority="215" operator="equal">
      <formula>"GRA"</formula>
    </cfRule>
    <cfRule type="cellIs" dxfId="226" priority="216" operator="equal">
      <formula>"PUR"</formula>
    </cfRule>
    <cfRule type="cellIs" dxfId="225" priority="217" operator="equal">
      <formula>"BRO"</formula>
    </cfRule>
    <cfRule type="cellIs" dxfId="224" priority="218" operator="equal">
      <formula>"YEL"</formula>
    </cfRule>
    <cfRule type="cellIs" dxfId="223" priority="219" operator="equal">
      <formula>"BLU"</formula>
    </cfRule>
    <cfRule type="cellIs" dxfId="222" priority="220" operator="equal">
      <formula>"WHI"</formula>
    </cfRule>
    <cfRule type="cellIs" dxfId="221" priority="221" operator="equal">
      <formula>"GRE"</formula>
    </cfRule>
    <cfRule type="cellIs" dxfId="220" priority="222" operator="equal">
      <formula>"RED"</formula>
    </cfRule>
    <cfRule type="cellIs" dxfId="219" priority="223" operator="equal">
      <formula>"BLA"</formula>
    </cfRule>
  </conditionalFormatting>
  <conditionalFormatting sqref="IO1:IW1">
    <cfRule type="cellIs" dxfId="218" priority="191" operator="equal">
      <formula>"PIN"</formula>
    </cfRule>
    <cfRule type="cellIs" dxfId="217" priority="192" operator="equal">
      <formula>"ORA"</formula>
    </cfRule>
    <cfRule type="cellIs" dxfId="216" priority="193" operator="equal">
      <formula>"GRA"</formula>
    </cfRule>
    <cfRule type="cellIs" dxfId="215" priority="194" operator="equal">
      <formula>"PUR"</formula>
    </cfRule>
    <cfRule type="cellIs" dxfId="214" priority="195" operator="equal">
      <formula>"BRO"</formula>
    </cfRule>
    <cfRule type="cellIs" dxfId="213" priority="196" operator="equal">
      <formula>"YEL"</formula>
    </cfRule>
    <cfRule type="cellIs" dxfId="212" priority="197" operator="equal">
      <formula>"BLU"</formula>
    </cfRule>
    <cfRule type="cellIs" dxfId="211" priority="198" operator="equal">
      <formula>"WHI"</formula>
    </cfRule>
    <cfRule type="cellIs" dxfId="210" priority="199" operator="equal">
      <formula>"GRE"</formula>
    </cfRule>
    <cfRule type="cellIs" dxfId="209" priority="200" operator="equal">
      <formula>"RED"</formula>
    </cfRule>
    <cfRule type="cellIs" dxfId="208" priority="201" operator="equal">
      <formula>"BLA"</formula>
    </cfRule>
  </conditionalFormatting>
  <conditionalFormatting sqref="H3">
    <cfRule type="cellIs" dxfId="207" priority="78" stopIfTrue="1" operator="notEqual">
      <formula>""</formula>
    </cfRule>
  </conditionalFormatting>
  <conditionalFormatting sqref="BV3">
    <cfRule type="cellIs" dxfId="206" priority="79" operator="equal">
      <formula>"nc"</formula>
    </cfRule>
  </conditionalFormatting>
  <conditionalFormatting sqref="R3 CU3">
    <cfRule type="cellIs" dxfId="205" priority="77" operator="greaterThan">
      <formula>0</formula>
    </cfRule>
  </conditionalFormatting>
  <conditionalFormatting sqref="T3:AS3 CH3:CS3">
    <cfRule type="cellIs" dxfId="204" priority="73" stopIfTrue="1" operator="equal">
      <formula>"n"</formula>
    </cfRule>
    <cfRule type="cellIs" dxfId="203" priority="74" stopIfTrue="1" operator="equal">
      <formula>"y"</formula>
    </cfRule>
    <cfRule type="cellIs" dxfId="202" priority="75" operator="greaterThan">
      <formula>0</formula>
    </cfRule>
  </conditionalFormatting>
  <conditionalFormatting sqref="AZ3:BB3">
    <cfRule type="expression" dxfId="201" priority="60">
      <formula>$AT3=0</formula>
    </cfRule>
  </conditionalFormatting>
  <conditionalFormatting sqref="BX3:CA3 CD3:CF3 AZ3:BU3">
    <cfRule type="cellIs" dxfId="200" priority="61" operator="equal">
      <formula>"PIN"</formula>
    </cfRule>
    <cfRule type="cellIs" dxfId="199" priority="62" operator="equal">
      <formula>"ORA"</formula>
    </cfRule>
    <cfRule type="cellIs" dxfId="198" priority="63" operator="equal">
      <formula>"GRA"</formula>
    </cfRule>
    <cfRule type="cellIs" dxfId="197" priority="64" operator="equal">
      <formula>"PUR"</formula>
    </cfRule>
    <cfRule type="cellIs" dxfId="196" priority="65" operator="equal">
      <formula>"BRO"</formula>
    </cfRule>
    <cfRule type="cellIs" dxfId="195" priority="66" operator="equal">
      <formula>"YEL"</formula>
    </cfRule>
    <cfRule type="cellIs" dxfId="194" priority="67" operator="equal">
      <formula>"BLU"</formula>
    </cfRule>
    <cfRule type="cellIs" dxfId="193" priority="68" operator="equal">
      <formula>"WHI"</formula>
    </cfRule>
    <cfRule type="cellIs" dxfId="192" priority="69" operator="equal">
      <formula>"GRE"</formula>
    </cfRule>
    <cfRule type="cellIs" dxfId="191" priority="70" operator="equal">
      <formula>"RED"</formula>
    </cfRule>
    <cfRule type="cellIs" dxfId="190" priority="71" operator="equal">
      <formula>"BLA"</formula>
    </cfRule>
  </conditionalFormatting>
  <conditionalFormatting sqref="BX3:CA3 CD3:CF3">
    <cfRule type="cellIs" dxfId="189" priority="76" operator="equal">
      <formula>"y"</formula>
    </cfRule>
  </conditionalFormatting>
  <conditionalFormatting sqref="BZ3:CA3 CD3:CF3">
    <cfRule type="cellIs" dxfId="188" priority="72" operator="greaterThan">
      <formula>0</formula>
    </cfRule>
  </conditionalFormatting>
  <conditionalFormatting sqref="IC3">
    <cfRule type="cellIs" dxfId="187" priority="53" stopIfTrue="1" operator="greaterThan">
      <formula>0</formula>
    </cfRule>
  </conditionalFormatting>
  <conditionalFormatting sqref="ID3">
    <cfRule type="cellIs" dxfId="186" priority="51" stopIfTrue="1" operator="greaterThan">
      <formula>0</formula>
    </cfRule>
  </conditionalFormatting>
  <conditionalFormatting sqref="II3 IE3:IF3">
    <cfRule type="cellIs" dxfId="185" priority="58" operator="greaterThan">
      <formula>0</formula>
    </cfRule>
  </conditionalFormatting>
  <conditionalFormatting sqref="II3 IF3">
    <cfRule type="cellIs" dxfId="184" priority="52" stopIfTrue="1" operator="greaterThan">
      <formula>0</formula>
    </cfRule>
  </conditionalFormatting>
  <conditionalFormatting sqref="IG3">
    <cfRule type="cellIs" dxfId="183" priority="57" operator="greaterThan">
      <formula>0</formula>
    </cfRule>
  </conditionalFormatting>
  <conditionalFormatting sqref="IH3:II3">
    <cfRule type="cellIs" dxfId="182" priority="56" operator="greaterThan">
      <formula>0</formula>
    </cfRule>
  </conditionalFormatting>
  <conditionalFormatting sqref="IJ3">
    <cfRule type="cellIs" dxfId="181" priority="55" operator="greaterThan">
      <formula>0</formula>
    </cfRule>
  </conditionalFormatting>
  <conditionalFormatting sqref="IK3">
    <cfRule type="cellIs" dxfId="180" priority="54" operator="greaterThan">
      <formula>0</formula>
    </cfRule>
  </conditionalFormatting>
  <conditionalFormatting sqref="IF3">
    <cfRule type="cellIs" dxfId="179" priority="50" stopIfTrue="1" operator="greaterThan">
      <formula>0</formula>
    </cfRule>
  </conditionalFormatting>
  <conditionalFormatting sqref="IC3:IK3">
    <cfRule type="expression" dxfId="178" priority="59">
      <formula>$IL3&gt;0</formula>
    </cfRule>
  </conditionalFormatting>
  <conditionalFormatting sqref="IM3">
    <cfRule type="cellIs" dxfId="177" priority="49" operator="equal">
      <formula>0</formula>
    </cfRule>
  </conditionalFormatting>
  <conditionalFormatting sqref="BX3:CA3 CD3:CF3">
    <cfRule type="cellIs" dxfId="176" priority="37" operator="equal">
      <formula>"y"</formula>
    </cfRule>
    <cfRule type="cellIs" dxfId="175" priority="38" operator="equal">
      <formula>"PIN"</formula>
    </cfRule>
    <cfRule type="cellIs" dxfId="174" priority="39" operator="equal">
      <formula>"ORA"</formula>
    </cfRule>
    <cfRule type="cellIs" dxfId="173" priority="40" operator="equal">
      <formula>"GRA"</formula>
    </cfRule>
    <cfRule type="cellIs" dxfId="172" priority="41" operator="equal">
      <formula>"PUR"</formula>
    </cfRule>
    <cfRule type="cellIs" dxfId="171" priority="42" operator="equal">
      <formula>"BRO"</formula>
    </cfRule>
    <cfRule type="cellIs" dxfId="170" priority="43" operator="equal">
      <formula>"YEL"</formula>
    </cfRule>
    <cfRule type="cellIs" dxfId="169" priority="44" operator="equal">
      <formula>"BLU"</formula>
    </cfRule>
    <cfRule type="cellIs" dxfId="168" priority="45" operator="equal">
      <formula>"WHI"</formula>
    </cfRule>
    <cfRule type="cellIs" dxfId="167" priority="46" operator="equal">
      <formula>"GRE"</formula>
    </cfRule>
    <cfRule type="cellIs" dxfId="166" priority="47" operator="equal">
      <formula>"RED"</formula>
    </cfRule>
    <cfRule type="cellIs" dxfId="165" priority="48" operator="equal">
      <formula>"BLA"</formula>
    </cfRule>
  </conditionalFormatting>
  <conditionalFormatting sqref="AT3">
    <cfRule type="colorScale" priority="80">
      <colorScale>
        <cfvo type="min"/>
        <cfvo type="max"/>
        <color rgb="FFFCFCFF"/>
        <color theme="8" tint="0.39997558519241921"/>
      </colorScale>
    </cfRule>
  </conditionalFormatting>
  <conditionalFormatting sqref="S3">
    <cfRule type="colorScale" priority="81">
      <colorScale>
        <cfvo type="min"/>
        <cfvo type="max"/>
        <color rgb="FFFCFCFF"/>
        <color rgb="FF754BFB"/>
      </colorScale>
    </cfRule>
  </conditionalFormatting>
  <conditionalFormatting sqref="J3">
    <cfRule type="colorScale" priority="82">
      <colorScale>
        <cfvo type="min"/>
        <cfvo type="percentile" val="50"/>
        <cfvo type="max"/>
        <color rgb="FFF8696B"/>
        <color rgb="FFFFEB84"/>
        <color rgb="FF63BE7B"/>
      </colorScale>
    </cfRule>
  </conditionalFormatting>
  <conditionalFormatting sqref="CG3">
    <cfRule type="colorScale" priority="83">
      <colorScale>
        <cfvo type="min"/>
        <cfvo type="max"/>
        <color rgb="FFFCFCFF"/>
        <color rgb="FF63BE7B"/>
      </colorScale>
    </cfRule>
  </conditionalFormatting>
  <conditionalFormatting sqref="H2">
    <cfRule type="cellIs" dxfId="164" priority="31" stopIfTrue="1" operator="notEqual">
      <formula>""</formula>
    </cfRule>
  </conditionalFormatting>
  <conditionalFormatting sqref="AZ2:BU2">
    <cfRule type="cellIs" dxfId="163" priority="19" operator="equal">
      <formula>"PIN"</formula>
    </cfRule>
    <cfRule type="cellIs" dxfId="162" priority="20" operator="equal">
      <formula>"ORA"</formula>
    </cfRule>
    <cfRule type="cellIs" dxfId="161" priority="21" operator="equal">
      <formula>"GRA"</formula>
    </cfRule>
    <cfRule type="cellIs" dxfId="160" priority="22" operator="equal">
      <formula>"PUR"</formula>
    </cfRule>
    <cfRule type="cellIs" dxfId="159" priority="23" operator="equal">
      <formula>"BRO"</formula>
    </cfRule>
    <cfRule type="cellIs" dxfId="158" priority="24" operator="equal">
      <formula>"YEL"</formula>
    </cfRule>
    <cfRule type="cellIs" dxfId="157" priority="25" operator="equal">
      <formula>"BLU"</formula>
    </cfRule>
    <cfRule type="cellIs" dxfId="156" priority="26" operator="equal">
      <formula>"WHI"</formula>
    </cfRule>
    <cfRule type="cellIs" dxfId="155" priority="27" operator="equal">
      <formula>"GRE"</formula>
    </cfRule>
    <cfRule type="cellIs" dxfId="154" priority="28" operator="equal">
      <formula>"RED"</formula>
    </cfRule>
    <cfRule type="cellIs" dxfId="153" priority="29" operator="equal">
      <formula>"BLA"</formula>
    </cfRule>
  </conditionalFormatting>
  <conditionalFormatting sqref="BV2">
    <cfRule type="cellIs" dxfId="152" priority="32" operator="equal">
      <formula>"nc"</formula>
    </cfRule>
  </conditionalFormatting>
  <conditionalFormatting sqref="BZ2:CA2 CD2:CF2">
    <cfRule type="cellIs" dxfId="151" priority="30" operator="greaterThan">
      <formula>0</formula>
    </cfRule>
  </conditionalFormatting>
  <conditionalFormatting sqref="R2 CU2">
    <cfRule type="cellIs" dxfId="150" priority="18" operator="greaterThan">
      <formula>0</formula>
    </cfRule>
  </conditionalFormatting>
  <conditionalFormatting sqref="T2:AS2 CH2:CS2">
    <cfRule type="cellIs" dxfId="149" priority="2" stopIfTrue="1" operator="equal">
      <formula>"n"</formula>
    </cfRule>
    <cfRule type="cellIs" dxfId="148" priority="3" stopIfTrue="1" operator="equal">
      <formula>"y"</formula>
    </cfRule>
    <cfRule type="cellIs" dxfId="147" priority="4" operator="greaterThan">
      <formula>0</formula>
    </cfRule>
  </conditionalFormatting>
  <conditionalFormatting sqref="AZ2:BB2">
    <cfRule type="expression" dxfId="146" priority="1">
      <formula>$AT2=0</formula>
    </cfRule>
  </conditionalFormatting>
  <conditionalFormatting sqref="BX2:CA2 CD2:CF2">
    <cfRule type="cellIs" dxfId="145" priority="5" operator="equal">
      <formula>"y"</formula>
    </cfRule>
    <cfRule type="cellIs" dxfId="144" priority="7" operator="equal">
      <formula>"PIN"</formula>
    </cfRule>
    <cfRule type="cellIs" dxfId="143" priority="8" operator="equal">
      <formula>"ORA"</formula>
    </cfRule>
    <cfRule type="cellIs" dxfId="142" priority="9" operator="equal">
      <formula>"GRA"</formula>
    </cfRule>
    <cfRule type="cellIs" dxfId="141" priority="10" operator="equal">
      <formula>"PUR"</formula>
    </cfRule>
    <cfRule type="cellIs" dxfId="140" priority="11" operator="equal">
      <formula>"BRO"</formula>
    </cfRule>
    <cfRule type="cellIs" dxfId="139" priority="12" operator="equal">
      <formula>"YEL"</formula>
    </cfRule>
    <cfRule type="cellIs" dxfId="138" priority="13" operator="equal">
      <formula>"BLU"</formula>
    </cfRule>
    <cfRule type="cellIs" dxfId="137" priority="14" operator="equal">
      <formula>"WHI"</formula>
    </cfRule>
    <cfRule type="cellIs" dxfId="136" priority="15" operator="equal">
      <formula>"GRE"</formula>
    </cfRule>
    <cfRule type="cellIs" dxfId="135" priority="16" operator="equal">
      <formula>"RED"</formula>
    </cfRule>
    <cfRule type="cellIs" dxfId="134" priority="17" operator="equal">
      <formula>"BLA"</formula>
    </cfRule>
  </conditionalFormatting>
  <conditionalFormatting sqref="IC2:IK2">
    <cfRule type="expression" dxfId="133" priority="6">
      <formula>$IL2&gt;0</formula>
    </cfRule>
  </conditionalFormatting>
  <conditionalFormatting sqref="J2">
    <cfRule type="colorScale" priority="33">
      <colorScale>
        <cfvo type="min"/>
        <cfvo type="percentile" val="50"/>
        <cfvo type="max"/>
        <color rgb="FFF8696B"/>
        <color rgb="FFFFEB84"/>
        <color rgb="FF63BE7B"/>
      </colorScale>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hyperlinks>
    <hyperlink ref="A2" r:id="rId1" display="https://fbref.com/en/country/TRI/Trinidad-and-Tobago-Football" xr:uid="{94DDF170-9D18-4BFB-8FB3-020C7F78B6A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7041" r:id="rId5"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87042" r:id="rId6"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87043" r:id="rId7"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D3F49-2866-4C0E-9C1D-02A0258373C9}">
  <sheetPr codeName="Sheet4"/>
  <dimension ref="A1:IY183"/>
  <sheetViews>
    <sheetView zoomScale="70" zoomScaleNormal="70" workbookViewId="0">
      <pane xSplit="5" ySplit="1" topLeftCell="F2" activePane="bottomRight" state="frozen"/>
      <selection pane="topRight" activeCell="F1" sqref="F1"/>
      <selection pane="bottomLeft" activeCell="A2" sqref="A2"/>
      <selection pane="bottomRight" activeCell="N2" sqref="N2"/>
    </sheetView>
  </sheetViews>
  <sheetFormatPr defaultRowHeight="38.4" customHeight="1" x14ac:dyDescent="0.3"/>
  <cols>
    <col min="1" max="1" width="52.44140625" style="80" bestFit="1" customWidth="1"/>
    <col min="2" max="2" width="10.109375" style="80" customWidth="1"/>
    <col min="3" max="3" width="7.44140625" style="83" customWidth="1"/>
    <col min="4" max="4" width="4.77734375" style="81" customWidth="1"/>
    <col min="5" max="5" width="4.5546875" style="81" customWidth="1"/>
    <col min="6" max="6" width="5.77734375" style="81" customWidth="1"/>
    <col min="7" max="7" width="7.44140625" style="80" customWidth="1"/>
    <col min="8" max="8" width="11.44140625" style="80" customWidth="1"/>
    <col min="9" max="9" width="10" style="80" customWidth="1"/>
    <col min="10" max="10" width="4.21875" style="80" customWidth="1"/>
    <col min="11" max="11" width="5.6640625" style="81" customWidth="1"/>
    <col min="12" max="12" width="2.88671875" style="81" customWidth="1"/>
    <col min="13" max="13" width="6.44140625" style="81" customWidth="1"/>
    <col min="14" max="14" width="4.5546875" style="81" customWidth="1"/>
    <col min="15" max="15" width="10.5546875" style="82" customWidth="1"/>
    <col min="16" max="16" width="6.88671875" style="81" customWidth="1"/>
    <col min="17" max="17" width="4.77734375" style="81" customWidth="1"/>
    <col min="18" max="18" width="13.109375" style="83" customWidth="1"/>
    <col min="19" max="19" width="6.77734375" style="83" customWidth="1"/>
    <col min="20" max="46" width="8.44140625" style="80" customWidth="1"/>
    <col min="47" max="47" width="24.5546875" style="80" customWidth="1"/>
    <col min="48" max="51" width="16.6640625" style="80" customWidth="1"/>
    <col min="52" max="52" width="6.5546875" style="80" customWidth="1"/>
    <col min="53" max="54" width="5.88671875" style="80" customWidth="1"/>
    <col min="55" max="55" width="1.33203125" style="80" customWidth="1"/>
    <col min="56" max="56" width="7.44140625" style="80" customWidth="1"/>
    <col min="57" max="57" width="2.33203125" style="80" customWidth="1"/>
    <col min="58" max="62" width="6.109375" style="80" customWidth="1"/>
    <col min="63" max="63" width="2.33203125" style="80" customWidth="1"/>
    <col min="64" max="64" width="7" style="80" bestFit="1" customWidth="1"/>
    <col min="65" max="65" width="6.44140625" style="80" bestFit="1" customWidth="1"/>
    <col min="66" max="66" width="7.109375" style="80" bestFit="1" customWidth="1"/>
    <col min="67" max="71" width="6.44140625" style="80" bestFit="1" customWidth="1"/>
    <col min="72" max="73" width="6.44140625" style="80" customWidth="1"/>
    <col min="74" max="75" width="13.44140625" style="80" customWidth="1"/>
    <col min="76" max="84" width="14.6640625" style="80" customWidth="1"/>
    <col min="85" max="85" width="6.44140625" style="80" customWidth="1"/>
    <col min="86" max="87" width="11.6640625" style="80" bestFit="1" customWidth="1"/>
    <col min="88" max="88" width="11.6640625" style="80" customWidth="1"/>
    <col min="89" max="89" width="12.77734375" style="80" bestFit="1" customWidth="1"/>
    <col min="90" max="90" width="16.44140625" style="83" bestFit="1" customWidth="1"/>
    <col min="91" max="92" width="14.88671875" style="83" bestFit="1" customWidth="1"/>
    <col min="93" max="93" width="16" style="83" bestFit="1" customWidth="1"/>
    <col min="94" max="97" width="7.77734375" style="80" customWidth="1"/>
    <col min="98" max="98" width="33.21875" style="80" customWidth="1"/>
    <col min="99" max="99" width="18" style="80" customWidth="1"/>
    <col min="100" max="100" width="75.6640625" style="80" customWidth="1"/>
    <col min="101" max="125" width="33" style="80" customWidth="1"/>
    <col min="126" max="126" width="8.88671875" style="80"/>
    <col min="127" max="128" width="9.44140625" style="80" bestFit="1" customWidth="1"/>
    <col min="129" max="129" width="10.77734375" style="80" bestFit="1" customWidth="1"/>
    <col min="130" max="134" width="10.77734375" style="80" customWidth="1"/>
    <col min="135" max="135" width="10.109375" style="80" bestFit="1" customWidth="1"/>
    <col min="136" max="136" width="7.77734375" style="80" bestFit="1" customWidth="1"/>
    <col min="137" max="137" width="7.77734375" style="80" customWidth="1"/>
    <col min="138" max="138" width="9" style="80" bestFit="1" customWidth="1"/>
    <col min="139" max="139" width="11.33203125" style="80" bestFit="1" customWidth="1"/>
    <col min="140" max="140" width="9.109375" style="80" bestFit="1" customWidth="1"/>
    <col min="141" max="141" width="9" style="80" bestFit="1" customWidth="1"/>
    <col min="142" max="142" width="12" style="80" bestFit="1" customWidth="1"/>
    <col min="143" max="166" width="12" style="80" customWidth="1"/>
    <col min="167" max="167" width="17.21875" style="80" customWidth="1"/>
    <col min="168" max="191" width="12" style="80" customWidth="1"/>
    <col min="192" max="192" width="8.5546875" style="80" bestFit="1" customWidth="1"/>
    <col min="193" max="193" width="8.5546875" style="80" customWidth="1"/>
    <col min="194" max="194" width="7.109375" style="80" bestFit="1" customWidth="1"/>
    <col min="195" max="195" width="7.5546875" style="80" bestFit="1" customWidth="1"/>
    <col min="196" max="196" width="8.5546875" style="80" bestFit="1" customWidth="1"/>
    <col min="197" max="200" width="8.5546875" style="80" customWidth="1"/>
    <col min="201" max="201" width="188.88671875" style="80" customWidth="1"/>
    <col min="202" max="202" width="9.5546875" style="80" bestFit="1" customWidth="1"/>
    <col min="203" max="203" width="10.44140625" style="80" bestFit="1" customWidth="1"/>
    <col min="204" max="204" width="11.109375" style="80" bestFit="1" customWidth="1"/>
    <col min="205" max="205" width="10.44140625" style="80" bestFit="1" customWidth="1"/>
    <col min="206" max="210" width="10.44140625" style="80" customWidth="1"/>
    <col min="211" max="211" width="45.44140625" style="80" customWidth="1"/>
    <col min="212" max="212" width="47.5546875" style="80" bestFit="1" customWidth="1"/>
    <col min="213" max="213" width="9.33203125" style="84" customWidth="1"/>
    <col min="214" max="214" width="119.5546875" style="80" customWidth="1"/>
    <col min="215" max="215" width="69.6640625" style="80" customWidth="1"/>
    <col min="216" max="218" width="8.88671875" style="80"/>
    <col min="219" max="219" width="37.109375" style="80" customWidth="1"/>
    <col min="220" max="220" width="16.33203125" style="80" customWidth="1"/>
    <col min="221" max="222" width="8.88671875" style="80"/>
    <col min="223" max="223" width="10.109375" style="80" bestFit="1" customWidth="1"/>
    <col min="224" max="232" width="10.88671875" style="80" customWidth="1"/>
    <col min="233" max="234" width="30.77734375" style="80" customWidth="1"/>
    <col min="235" max="235" width="5.109375" style="80" customWidth="1"/>
    <col min="236" max="236" width="3" style="80" customWidth="1"/>
    <col min="237" max="245" width="6.77734375" style="85" customWidth="1"/>
    <col min="246" max="247" width="8.88671875" style="80"/>
    <col min="248" max="248" width="61.5546875" style="80" customWidth="1"/>
    <col min="249" max="253" width="8.88671875" style="80"/>
    <col min="254" max="254" width="9" style="80" customWidth="1"/>
    <col min="255" max="16384" width="8.88671875" style="80"/>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1126</v>
      </c>
      <c r="B2" s="40" t="e" vm="143">
        <v>#VALUE!</v>
      </c>
      <c r="C2" s="41">
        <v>1</v>
      </c>
      <c r="D2" s="42" t="s">
        <v>1127</v>
      </c>
      <c r="E2" s="43" t="s">
        <v>1128</v>
      </c>
      <c r="F2" s="44" t="s">
        <v>163</v>
      </c>
      <c r="G2" s="45">
        <f>COUNTIF($A$1:$A$8337,A2)</f>
        <v>1</v>
      </c>
      <c r="H2" s="46"/>
      <c r="I2" s="47" t="s">
        <v>1129</v>
      </c>
      <c r="J2" s="48" t="str">
        <f>""</f>
        <v/>
      </c>
      <c r="K2" s="49">
        <v>335000000</v>
      </c>
      <c r="L2" s="50">
        <v>62800000</v>
      </c>
      <c r="M2" s="50" t="s">
        <v>1914</v>
      </c>
      <c r="N2" s="51" t="s">
        <v>231</v>
      </c>
      <c r="O2" s="52" t="s">
        <v>1130</v>
      </c>
      <c r="P2" s="53" t="s">
        <v>1131</v>
      </c>
      <c r="Q2" s="54">
        <v>2</v>
      </c>
      <c r="R2" s="55" t="s">
        <v>231</v>
      </c>
      <c r="S2" s="56">
        <v>13</v>
      </c>
      <c r="T2" s="57" t="s">
        <v>164</v>
      </c>
      <c r="U2" s="58" t="s">
        <v>164</v>
      </c>
      <c r="V2" s="58" t="s">
        <v>165</v>
      </c>
      <c r="W2" s="58" t="s">
        <v>164</v>
      </c>
      <c r="X2" s="58" t="s">
        <v>164</v>
      </c>
      <c r="Y2" s="58" t="s">
        <v>164</v>
      </c>
      <c r="Z2" s="58" t="s">
        <v>164</v>
      </c>
      <c r="AA2" s="58" t="s">
        <v>164</v>
      </c>
      <c r="AB2" s="58" t="s">
        <v>164</v>
      </c>
      <c r="AC2" s="58" t="s">
        <v>164</v>
      </c>
      <c r="AD2" s="58" t="s">
        <v>164</v>
      </c>
      <c r="AE2" s="58" t="s">
        <v>164</v>
      </c>
      <c r="AF2" s="59" t="s">
        <v>164</v>
      </c>
      <c r="AG2" s="59" t="s">
        <v>164</v>
      </c>
      <c r="AH2" s="59" t="s">
        <v>164</v>
      </c>
      <c r="AI2" s="59" t="s">
        <v>165</v>
      </c>
      <c r="AJ2" s="59" t="s">
        <v>164</v>
      </c>
      <c r="AK2" s="59" t="s">
        <v>164</v>
      </c>
      <c r="AL2" s="59" t="s">
        <v>164</v>
      </c>
      <c r="AM2" s="59" t="s">
        <v>164</v>
      </c>
      <c r="AN2" s="59" t="s">
        <v>164</v>
      </c>
      <c r="AO2" s="59" t="s">
        <v>164</v>
      </c>
      <c r="AP2" s="59" t="s">
        <v>164</v>
      </c>
      <c r="AQ2" s="59" t="s">
        <v>164</v>
      </c>
      <c r="AR2" s="59" t="s">
        <v>164</v>
      </c>
      <c r="AS2" s="59" t="s">
        <v>164</v>
      </c>
      <c r="AT2" s="60">
        <v>50</v>
      </c>
      <c r="AU2" s="59"/>
      <c r="AV2" s="59" t="str">
        <f>IF(LEFT(A2,1)="[",LEFT(A2,5)&amp;AU2&amp;A2,"")</f>
        <v/>
      </c>
      <c r="AW2" s="59" t="str">
        <f>C2&amp;H2&amp;A2</f>
        <v>1United States</v>
      </c>
      <c r="AX2" s="61" t="str">
        <f>_xlfn.TEXTJOIN(";",TRUE,AU2:AW2)</f>
        <v>1United States</v>
      </c>
      <c r="AY2" s="61"/>
      <c r="AZ2" s="62" t="s">
        <v>159</v>
      </c>
      <c r="BA2" s="62"/>
      <c r="BB2" s="62"/>
      <c r="BC2" s="63"/>
      <c r="BD2" s="64" t="s">
        <v>154</v>
      </c>
      <c r="BE2" s="47"/>
      <c r="BF2" s="64" t="s">
        <v>154</v>
      </c>
      <c r="BG2" s="64" t="s">
        <v>154</v>
      </c>
      <c r="BH2" s="64" t="s">
        <v>154</v>
      </c>
      <c r="BI2" s="64" t="s">
        <v>159</v>
      </c>
      <c r="BJ2" s="64"/>
      <c r="BK2" s="47"/>
      <c r="BL2" s="64" t="s">
        <v>154</v>
      </c>
      <c r="BM2" s="64" t="s">
        <v>159</v>
      </c>
      <c r="BN2" s="64" t="s">
        <v>152</v>
      </c>
      <c r="BO2" s="64"/>
      <c r="BP2" s="64"/>
      <c r="BQ2" s="64"/>
      <c r="BR2" s="64"/>
      <c r="BS2" s="64"/>
      <c r="BT2" s="64"/>
      <c r="BU2" s="65" t="s">
        <v>164</v>
      </c>
      <c r="BV2" s="66" t="s">
        <v>173</v>
      </c>
      <c r="BW2" s="66" t="s">
        <v>174</v>
      </c>
      <c r="BX2" s="47"/>
      <c r="CB2" s="6" t="s">
        <v>136</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n</v>
      </c>
      <c r="CN2" s="59" t="str">
        <f>IF(S2=3,"y","n")</f>
        <v>n</v>
      </c>
      <c r="CO2" s="59" t="str">
        <f>IF(S2&gt;=4,"y","n")</f>
        <v>y</v>
      </c>
      <c r="CP2" s="59" t="str">
        <f>IF(AT2=0,"y","n")</f>
        <v>n</v>
      </c>
      <c r="CQ2" s="59" t="str">
        <f>IF(AT2=1,"y","n")</f>
        <v>n</v>
      </c>
      <c r="CR2" s="59" t="str">
        <f>IF(AT2=2,"y","n")</f>
        <v>n</v>
      </c>
      <c r="CS2" s="59" t="str">
        <f>IF(AT2&gt;=3,"y","n")</f>
        <v>y</v>
      </c>
      <c r="CT2" s="69" t="str">
        <f>CHAR(34)&amp;A2&amp;CHAR(34)</f>
        <v>"United States"</v>
      </c>
      <c r="CU2" s="70" t="str">
        <f>CHAR(34)&amp;"rgn_"&amp;R2&amp;CHAR(34)</f>
        <v>"rgn_North America"</v>
      </c>
      <c r="CV2" s="48" t="str">
        <f>CHAR(34)&amp;D2&amp;CHAR(34)</f>
        <v>"https://i.ibb.co/2nMDyx6/USA-Flag.png"</v>
      </c>
      <c r="CW2" s="48" t="str">
        <f>IF(CH2="y",CHAR(34)&amp;CH$1&amp;CHAR(34)&amp;",","")</f>
        <v/>
      </c>
      <c r="CX2" s="48" t="str">
        <f>IF(CI2="y",CHAR(34)&amp;CI$1&amp;CHAR(34)&amp;",","")</f>
        <v>"3Color",</v>
      </c>
      <c r="CY2" s="48" t="str">
        <f>IF(CJ2="y",CHAR(34)&amp;CJ$1&amp;CHAR(34)&amp;",","")</f>
        <v/>
      </c>
      <c r="CZ2" s="48" t="str">
        <f>IF(CK2="y",CHAR(34)&amp;CK$1&amp;CHAR(34)&amp;",","")</f>
        <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"startU",</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V2" s="48" t="str">
        <f>IF(IA2&lt;&gt;"",(IF(IA2="y",CHAR(34)&amp;"largec"&amp;CHAR(34)&amp;",",CHAR(34)&amp;"smallc"&amp;CHAR(34)&amp;",")),"")</f>
        <v/>
      </c>
      <c r="DW2" s="48" t="str">
        <f>IF(CL2="y",CHAR(34)&amp;CL$1&amp;CHAR(34)&amp;",","")</f>
        <v/>
      </c>
      <c r="DX2" s="48" t="str">
        <f>IF(CM2="y",CHAR(34)&amp;CM$1&amp;CHAR(34)&amp;",","")</f>
        <v/>
      </c>
      <c r="DY2" s="48" t="str">
        <f>IF(CN2="y",CHAR(34)&amp;CN$1&amp;CHAR(34)&amp;",","")</f>
        <v/>
      </c>
      <c r="DZ2" s="48" t="str">
        <f>IF(CO2="y",CHAR(34)&amp;CO$1&amp;CHAR(34)&amp;",","")</f>
        <v>"4+Band",</v>
      </c>
      <c r="EA2" s="48" t="str">
        <f>IF(T2="y",CHAR(34)&amp;T$1&amp;CHAR(34)&amp;",","")</f>
        <v/>
      </c>
      <c r="EB2" s="48" t="str">
        <f>IF(U2="y",CHAR(34)&amp;U$1&amp;CHAR(34)&amp;",","")</f>
        <v/>
      </c>
      <c r="EC2" s="48" t="str">
        <f>IF(V2="y",CHAR(34)&amp;V$1&amp;CHAR(34)&amp;",","")</f>
        <v>"Horizo",</v>
      </c>
      <c r="ED2" s="48" t="str">
        <f>IF(W2="y",CHAR(34)&amp;W$1&amp;CHAR(34)&amp;",","")</f>
        <v/>
      </c>
      <c r="EE2" s="48" t="str">
        <f>IF(X2="y",CHAR(34)&amp;X$1&amp;CHAR(34)&amp;",","")</f>
        <v/>
      </c>
      <c r="EF2" s="48" t="str">
        <f>IF(AND(Y2&lt;&gt;"n",Y2&lt;&gt;""),CHAR(34)&amp;Y$1&amp;CHAR(34)&amp;",","")</f>
        <v/>
      </c>
      <c r="EG2" s="48" t="str">
        <f>IF(Z2="y",CHAR(34)&amp;Z$1&amp;CHAR(34)&amp;",","")</f>
        <v/>
      </c>
      <c r="EH2" s="48" t="str">
        <f>IF(AA2="y",CHAR(34)&amp;AA$1&amp;CHAR(34)&amp;",","")</f>
        <v/>
      </c>
      <c r="EI2" s="48" t="str">
        <f>IF(AB2="y",CHAR(34)&amp;AB$1&amp;CHAR(34)&amp;",","")</f>
        <v/>
      </c>
      <c r="EJ2" s="48" t="str">
        <f>IF(AC2="y",CHAR(34)&amp;AC$1&amp;CHAR(34)&amp;",","")</f>
        <v/>
      </c>
      <c r="EK2" s="48" t="str">
        <f>IF(AD2="y",CHAR(34)&amp;AD$1&amp;CHAR(34)&amp;",","")</f>
        <v/>
      </c>
      <c r="EL2" s="48" t="str">
        <f>IF(AE2="y",CHAR(34)&amp;AE$1&amp;CHAR(34)&amp;",","")</f>
        <v/>
      </c>
      <c r="EM2" s="48" t="str">
        <f>IF(AF2="y",CHAR(34)&amp;AF$1&amp;CHAR(34)&amp;",","")</f>
        <v/>
      </c>
      <c r="EN2" s="48" t="str">
        <f>IF(AG2="y",CHAR(34)&amp;AG$1&amp;CHAR(34)&amp;",","")</f>
        <v/>
      </c>
      <c r="EO2" s="48" t="str">
        <f>IF(AH2="y",CHAR(34)&amp;AH$1&amp;CHAR(34)&amp;",","")</f>
        <v/>
      </c>
      <c r="EP2" s="48" t="str">
        <f>IF(AI2="y",CHAR(34)&amp;AI$1&amp;CHAR(34)&amp;",","")</f>
        <v>"Canton",</v>
      </c>
      <c r="EQ2" s="48" t="str">
        <f>IF(AJ2="y",CHAR(34)&amp;AJ$1&amp;CHAR(34)&amp;",","")</f>
        <v/>
      </c>
      <c r="ER2" s="48" t="str">
        <f>IF(AK2="y",CHAR(34)&amp;AK$1&amp;CHAR(34)&amp;",","")</f>
        <v/>
      </c>
      <c r="ES2" s="48" t="str">
        <f>IF(AL2="y",CHAR(34)&amp;AL$1&amp;CHAR(34)&amp;",","")</f>
        <v/>
      </c>
      <c r="ET2" s="48" t="str">
        <f>IF(AM2="y",CHAR(34)&amp;AM$1&amp;CHAR(34)&amp;",","")</f>
        <v/>
      </c>
      <c r="EU2" s="48" t="str">
        <f>IF(AN2="y",CHAR(34)&amp;AN$1&amp;CHAR(34)&amp;",","")</f>
        <v/>
      </c>
      <c r="EV2" s="48" t="str">
        <f>IF(AO2="y",CHAR(34)&amp;AO$1&amp;CHAR(34)&amp;",","")</f>
        <v/>
      </c>
      <c r="EW2" s="48" t="str">
        <f>IF(AP2="y",CHAR(34)&amp;AP$1&amp;CHAR(34)&amp;",","")</f>
        <v/>
      </c>
      <c r="EX2" s="48" t="str">
        <f>IF(AQ2="y",CHAR(34)&amp;AQ$1&amp;CHAR(34)&amp;",","")</f>
        <v/>
      </c>
      <c r="EY2" s="48" t="str">
        <f>IF(AR2="y",CHAR(34)&amp;AR$1&amp;CHAR(34)&amp;",","")</f>
        <v/>
      </c>
      <c r="EZ2" s="48" t="str">
        <f>IF(AS2="y",CHAR(34)&amp;AS$1&amp;CHAR(34)&amp;",","")</f>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"002RED",</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IF(CQ2="y",CHAR(34)&amp;CQ$1&amp;CHAR(34)&amp;",","")</f>
        <v/>
      </c>
      <c r="GM2" s="48" t="str">
        <f>IF(CR2="y",CHAR(34)&amp;CR$1&amp;CHAR(34)&amp;",","")</f>
        <v/>
      </c>
      <c r="GN2" s="48" t="str">
        <f>IF(CS2="y",CHAR(34)&amp;CS$1&amp;CHAR(34)&amp;",","")</f>
        <v>"3+Star",</v>
      </c>
      <c r="GP2" s="48" t="str">
        <f>CHAR(34)&amp;AU2&amp;CHAR(34)</f>
        <v>""</v>
      </c>
      <c r="GS2" s="48" t="str">
        <f>SUBSTITUTE("["&amp;_xlfn.CONCAT(CW2:GN2)&amp;"]",",]","]")</f>
        <v>["3Color","words2","exact2","lets12","startU","LUEDHI","year19","allhor","4+Band","Horizo","Canton","staWHI","NO_GRE","NO_YEL","NO_BLA","001RED","002RED","003RED","myrRED","englis","HasSta","3+Star"]</v>
      </c>
      <c r="GT2" s="48" t="str">
        <f>IF(BL2&lt;&gt;"",CHAR(34)&amp;"cl_"&amp;BL2&amp;CHAR(34)&amp;",","")</f>
        <v>"cl_RED",</v>
      </c>
      <c r="GU2" s="48" t="str">
        <f>IF(BM2&lt;&gt;"",CHAR(34)&amp;"cl_"&amp;BM2&amp;CHAR(34)&amp;",","")</f>
        <v>"cl_WHI",</v>
      </c>
      <c r="GV2" s="48" t="str">
        <f>IF(BN2&lt;&gt;"",CHAR(34)&amp;"cl_"&amp;BN2&amp;CHAR(34)&amp;",","")</f>
        <v>"cl_BLU",</v>
      </c>
      <c r="GW2" s="48" t="str">
        <f>IF(BO2&lt;&gt;"",CHAR(34)&amp;"cl_"&amp;BO2&amp;CHAR(34)&amp;",","")</f>
        <v/>
      </c>
      <c r="GX2" s="48" t="str">
        <f>IF(BP2&lt;&gt;"",CHAR(34)&amp;"cl_"&amp;BP2&amp;CHAR(34)&amp;",","")</f>
        <v/>
      </c>
      <c r="GY2" s="48" t="str">
        <f>IF(BQ2&lt;&gt;"",CHAR(34)&amp;"cl_"&amp;BQ2&amp;CHAR(34)&amp;",","")</f>
        <v/>
      </c>
      <c r="GZ2" s="48" t="str">
        <f>IF(BR2&lt;&gt;"",CHAR(34)&amp;"cl_"&amp;BR2&amp;CHAR(34)&amp;",","")</f>
        <v/>
      </c>
      <c r="HA2" s="48" t="str">
        <f>IF(BS2&lt;&gt;"",CHAR(34)&amp;"cl_"&amp;BS2&amp;CHAR(34)&amp;",","")</f>
        <v/>
      </c>
      <c r="HB2" s="48" t="str">
        <f>IF(BT2&lt;&gt;"",CHAR(34)&amp;"cl_"&amp;BT2&amp;CHAR(34)&amp;",","")</f>
        <v/>
      </c>
      <c r="HC2" s="48" t="str">
        <f>SUBSTITUTE("["&amp;_xlfn.CONCAT(GT2:HB2)&amp;"]",",]","]")</f>
        <v>["cl_RED","cl_WHI","cl_BLU"]</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{couname:"United States",year:"1960 ",region:"rgn_North America",Colors:["cl_RED","cl_WHI","cl_BLU"],Items:["3Color","words2","exact2","lets12","startU","LUEDHI","year19","allhor","4+Band","Horizo","Canton","staWHI","NO_GRE","NO_YEL","NO_BLA","001RED","002RED","003RED","myrRED","englis","HasSta","3+Star"],Flag:"https://i.ibb.co/2nMDyx6/USA-Flag.png",HDFlag:"https://upload.wikimedia.org/wikipedia/en/thumb/a/a4/Flag_of_the_United_States.svg/2560px-Flag_of_the_United_States.svg.png",type:"", describe: "\nThe flag's 13 red and white stripes represent the 13 original colonies. Its 50 white stars on a blue background represent the 50 states.", isnew:".", links: "https://en.wikipedia.org/wiki/Flag_of_United_States"},</v>
      </c>
      <c r="HG2" s="73" t="str">
        <f>"{couname:"&amp;CT2&amp;(IF(HK2&lt;&gt;"",",subtype:"&amp;CHAR(34)&amp;HK2&amp;CHAR(34),""))&amp;",year:"&amp;HJ2&amp;",region:"&amp;CU2&amp;",Colors:"&amp;HC2&amp;",Items:"&amp;GS2&amp;",Flag:"&amp;CV2&amp;",HDFlag:"&amp;CHAR(34)&amp;E2&amp;CHAR(34)&amp;",type:"&amp;GP2&amp;", describe: "&amp;HI2&amp;", links: "&amp;HL2&amp;"},"</f>
        <v>{couname:"United States",year:"1960 ",region:"rgn_North America",Colors:["cl_RED","cl_WHI","cl_BLU"],Items:["3Color","words2","exact2","lets12","startU","LUEDHI","year19","allhor","4+Band","Horizo","Canton","staWHI","NO_GRE","NO_YEL","NO_BLA","001RED","002RED","003RED","myrRED","englis","HasSta","3+Star"],Flag:"https://i.ibb.co/2nMDyx6/USA-Flag.png",HDFlag:"https://upload.wikimedia.org/wikipedia/en/thumb/a/a4/Flag_of_the_United_States.svg/2560px-Flag_of_the_United_States.svg.png",type:"", describe: "\nThe flag's 13 red and white stripes represent the 13 original colonies. Its 50 white stars on a blue background represent the 50 states.", links: "https://en.wikipedia.org/wiki/Flag_of_United_States"},</v>
      </c>
      <c r="HH2" s="48" t="str">
        <f>IF(P2&lt;&gt;"",CHAR(34)&amp;"\n"&amp;P2&amp;CHAR(34),CHAR(34)&amp;CHAR(34))</f>
        <v>"\nThe flag's 13 red and white stripes represent the 13 original colonies. Its 50 white stars on a blue background represent the 50 states."</v>
      </c>
      <c r="HI2" s="48" t="str">
        <f>IF(J2=0,CHAR(34)&amp;CHAR(34),HH2)</f>
        <v>"\nThe flag's 13 red and white stripes represent the 13 original colonies. Its 50 white stars on a blue background represent the 50 states."</v>
      </c>
      <c r="HJ2" s="48" t="str">
        <f>CHAR(34)&amp;O2&amp;CHAR(34)</f>
        <v>"1960 "</v>
      </c>
      <c r="HL2" s="48" t="str">
        <f>CHAR(34)&amp;I2&amp;CHAR(34)</f>
        <v>"https://en.wikipedia.org/wiki/Flag_of_United_States"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{"couname":"United States","year":"1960 ","region":"rgn_North America","Colors":["cl_RED","cl_WHI","cl_BLU"],"Items":["3Color","words2","exact2","lets12","startU","LUEDHI","year19","allhor","4+Band","Horizo","Canton","staWHI","NO_GRE","NO_YEL","NO_BLA","001RED","002RED","003RED","myrRED","englis","HasSta","3+Star"],"Flag":"https://i.ibb.co/2nMDyx6/USA-Flag.png","HDFlag":"https://upload.wikimedia.org/wikipedia/en/thumb/a/a4/Flag_of_the_United_States.svg/2560px-Flag_of_the_United_States.svg.png","type":"", "describe": "\nThe flag's 13 red and white stripes represent the 13 original colonies. Its 50 white stars on a blue background represent the 50 states.", "isnew": ".", "links": "https://en.wikipedia.org/wiki/Flag_of_United_States"},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{"couname":"United States","year":"1960 ","region":"rgn_North America","Colors":["cl_RED","cl_WHI","cl_BLU"],"Items":["3Color","words2","exact2","lets12","startU","LUEDHI","year19","allhor","4+Band","Horizo","Canton","staWHI","NO_GRE","NO_YEL","NO_BLA","001RED","002RED","003RED","myrRED","englis","HasSta","3+Star"],"Flag":"https://i.ibb.co/2nMDyx6/USA-Flag.png","HDFlag":"https://upload.wikimedia.org/wikipedia/en/thumb/a/a4/Flag_of_the_United_States.svg/2560px-Flag_of_the_United_States.svg.png","type":"", "describe": "\nThe flag's 13 red and white stripes represent the 13 original colonies. Its 50 white stars on a blue background represent the 50 states.", "isnew": ".", "links": "https://en.wikipedia.org/wiki/Flag_of_United_States"},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http://mkweb.bcgsc.ca/color-summarizer/?url=https://i.ibb.co/2nMDyx6/USA-Flag.png&amp;precision=low&amp;num_clusters=3&amp;text=1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{"url":"http://mkweb.bcgsc.ca/color-summarizer/?url=https://i.ibb.co/2nMDyx6/USA-Flag.png&amp;precision=low&amp;num_clusters=3&amp;text=1","name":"United States"},</v>
      </c>
      <c r="IY2" s="48">
        <v>231</v>
      </c>
    </row>
    <row r="3" spans="1:259" s="48" customFormat="1" ht="38.4" customHeight="1" thickBot="1" x14ac:dyDescent="0.35">
      <c r="A3" s="79" t="s">
        <v>233</v>
      </c>
      <c r="B3" s="40" t="e" vm="144">
        <v>#VALUE!</v>
      </c>
      <c r="C3" s="41">
        <v>2</v>
      </c>
      <c r="D3" s="42" t="s">
        <v>234</v>
      </c>
      <c r="E3" s="43" t="s">
        <v>235</v>
      </c>
      <c r="F3" s="44" t="s">
        <v>163</v>
      </c>
      <c r="G3" s="45">
        <f>COUNTIF($A$1:$A$8580,A3)</f>
        <v>1</v>
      </c>
      <c r="H3" s="46"/>
      <c r="I3" s="47" t="s">
        <v>236</v>
      </c>
      <c r="J3" s="48" t="str">
        <f>""</f>
        <v/>
      </c>
      <c r="K3" s="49"/>
      <c r="L3" s="50"/>
      <c r="M3" s="50"/>
      <c r="N3" s="51" t="s">
        <v>231</v>
      </c>
      <c r="O3" s="52" t="s">
        <v>237</v>
      </c>
      <c r="P3" s="53" t="s">
        <v>238</v>
      </c>
      <c r="Q3" s="54">
        <v>1</v>
      </c>
      <c r="R3" s="55" t="s">
        <v>231</v>
      </c>
      <c r="S3" s="56">
        <v>2</v>
      </c>
      <c r="T3" s="57" t="s">
        <v>165</v>
      </c>
      <c r="U3" s="58" t="s">
        <v>165</v>
      </c>
      <c r="V3" s="58" t="s">
        <v>164</v>
      </c>
      <c r="W3" s="58" t="s">
        <v>164</v>
      </c>
      <c r="X3" s="58" t="s">
        <v>164</v>
      </c>
      <c r="Y3" s="58" t="s">
        <v>164</v>
      </c>
      <c r="Z3" s="58" t="s">
        <v>164</v>
      </c>
      <c r="AA3" s="58" t="s">
        <v>164</v>
      </c>
      <c r="AB3" s="58" t="s">
        <v>164</v>
      </c>
      <c r="AC3" s="58" t="s">
        <v>164</v>
      </c>
      <c r="AD3" s="58" t="s">
        <v>164</v>
      </c>
      <c r="AE3" s="58" t="s">
        <v>164</v>
      </c>
      <c r="AF3" s="59" t="s">
        <v>165</v>
      </c>
      <c r="AG3" s="59" t="s">
        <v>164</v>
      </c>
      <c r="AH3" s="59" t="s">
        <v>165</v>
      </c>
      <c r="AI3" s="59" t="s">
        <v>164</v>
      </c>
      <c r="AJ3" s="59" t="s">
        <v>164</v>
      </c>
      <c r="AK3" s="59" t="s">
        <v>165</v>
      </c>
      <c r="AL3" s="59" t="s">
        <v>164</v>
      </c>
      <c r="AM3" s="59" t="s">
        <v>164</v>
      </c>
      <c r="AN3" s="59" t="s">
        <v>164</v>
      </c>
      <c r="AO3" s="59" t="s">
        <v>164</v>
      </c>
      <c r="AP3" s="59" t="s">
        <v>164</v>
      </c>
      <c r="AQ3" s="59" t="s">
        <v>164</v>
      </c>
      <c r="AR3" s="59" t="s">
        <v>165</v>
      </c>
      <c r="AS3" s="59" t="s">
        <v>164</v>
      </c>
      <c r="AT3" s="60">
        <v>0</v>
      </c>
      <c r="AU3" s="59" t="s">
        <v>207</v>
      </c>
      <c r="AV3" s="59" t="str">
        <f>IF(LEFT(A3,1)="[",LEFT(A3,5)&amp;AU3&amp;A3,"")</f>
        <v>[USA]State[USA] Alabama</v>
      </c>
      <c r="AW3" s="59" t="str">
        <f>C3&amp;H3&amp;A3</f>
        <v>2[USA] Alabama</v>
      </c>
      <c r="AX3" s="61"/>
      <c r="AY3" s="61"/>
      <c r="AZ3" s="62"/>
      <c r="BA3" s="62"/>
      <c r="BB3" s="62"/>
      <c r="BC3" s="63"/>
      <c r="BD3" s="64" t="s">
        <v>159</v>
      </c>
      <c r="BE3" s="47"/>
      <c r="BF3" s="64"/>
      <c r="BG3" s="64"/>
      <c r="BH3" s="64"/>
      <c r="BI3" s="64" t="s">
        <v>154</v>
      </c>
      <c r="BJ3" s="64"/>
      <c r="BK3" s="47"/>
      <c r="BL3" s="64" t="s">
        <v>154</v>
      </c>
      <c r="BM3" s="64" t="s">
        <v>159</v>
      </c>
      <c r="BN3" s="64"/>
      <c r="BO3" s="64"/>
      <c r="BP3" s="64"/>
      <c r="BQ3" s="64"/>
      <c r="BR3" s="64"/>
      <c r="BS3" s="64"/>
      <c r="BT3" s="64"/>
      <c r="BU3" s="65"/>
      <c r="BV3" s="66"/>
      <c r="BW3" s="66">
        <v>0</v>
      </c>
      <c r="BX3" s="47"/>
      <c r="BY3" s="48" t="s">
        <v>165</v>
      </c>
      <c r="CB3" s="6"/>
      <c r="CC3" s="6"/>
      <c r="CD3" s="67">
        <v>0</v>
      </c>
      <c r="CE3" s="67">
        <v>0</v>
      </c>
      <c r="CF3" s="67" t="e">
        <v>#REF!</v>
      </c>
      <c r="CG3" s="68" cm="1">
        <f t="array" ref="CG3">SUMPRODUCT(--(LEN(TRIM(BL3:BT3))&gt;0))</f>
        <v>2</v>
      </c>
      <c r="CH3" s="59" t="str">
        <f>IF(CG3=2,"y","n")</f>
        <v>y</v>
      </c>
      <c r="CI3" s="59" t="str">
        <f>IF(CG3=3,"y","n")</f>
        <v>n</v>
      </c>
      <c r="CJ3" s="59" t="str">
        <f>IF(CG3=4,"y","n")</f>
        <v>n</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"[USA] Alabama"</v>
      </c>
      <c r="CU3" s="70" t="str">
        <f>CHAR(34)&amp;"rgn_"&amp;R3&amp;CHAR(34)</f>
        <v>"rgn_North America"</v>
      </c>
      <c r="CV3" s="48" t="str">
        <f>CHAR(34)&amp;D3&amp;CHAR(34)</f>
        <v>"https://upload.wikimedia.org/wikipedia/commons/thumb/5/5c/Flag_of_Alabama.svg/383px-Flag_of_Alabama.svg.png"</v>
      </c>
      <c r="CW3" s="48" t="str">
        <f>IF(CH3="y",CHAR(34)&amp;CH$1&amp;CHAR(34)&amp;",","")</f>
        <v>"2Color",</v>
      </c>
      <c r="CX3" s="48" t="str">
        <f>IF(CI3="y",CHAR(34)&amp;CI$1&amp;CHAR(34)&amp;",","")</f>
        <v/>
      </c>
      <c r="CY3" s="48" t="str">
        <f>IF(CJ3="y",CHAR(34)&amp;CJ$1&amp;CHAR(34)&amp;",","")</f>
        <v/>
      </c>
      <c r="CZ3" s="48" t="str">
        <f>IF(CK3="y",CHAR(34)&amp;CK$1&amp;CHAR(34)&amp;",","")</f>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"REDWHI",</v>
      </c>
      <c r="DM3" s="48" t="str" cm="1">
        <f t="array" ref="DM3">IF(CG3=3,CHAR(34) &amp; _xlfn.TEXTJOIN("", TRUE, RIGHT(HP3:HX3, 2)) &amp; CHAR(34) &amp; ",", "")</f>
        <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"dgband",</v>
      </c>
      <c r="DS3" s="6" t="str">
        <f>IF(W3="y",IF(AND(V3="n",BY3&lt;&gt;"y"),CHAR(34)&amp;"allver"&amp;CHAR(34)&amp;",",""),"")</f>
        <v/>
      </c>
      <c r="DT3" s="6" t="str">
        <f>IF(V3="y",IF(AND(W3="n",BY3&lt;&gt;"y"),CHAR(34)&amp;"allhor"&amp;CHAR(34)&amp;",",""),"")</f>
        <v/>
      </c>
      <c r="DU3" s="6" t="str">
        <f>IF(BY3="y",IF(AND(W3="n",V3="n"),CHAR(34)&amp;"alldia"&amp;CHAR(34)&amp;",",""),"")</f>
        <v>"alldia",</v>
      </c>
      <c r="DV3" s="48" t="str">
        <f>IF(IA3&lt;&gt;"",(IF(IA3="y",CHAR(34)&amp;"largec"&amp;CHAR(34)&amp;",",CHAR(34)&amp;"smallc"&amp;CHAR(34)&amp;",")),"")</f>
        <v>"largec",</v>
      </c>
      <c r="DW3" s="48" t="str">
        <f>IF(CL3="y",CHAR(34)&amp;CL$1&amp;CHAR(34)&amp;",","")</f>
        <v/>
      </c>
      <c r="DX3" s="48" t="str">
        <f>IF(CM3="y",CHAR(34)&amp;CM$1&amp;CHAR(34)&amp;",","")</f>
        <v>"2Bands",</v>
      </c>
      <c r="DY3" s="48" t="str">
        <f>IF(CN3="y",CHAR(34)&amp;CN$1&amp;CHAR(34)&amp;",","")</f>
        <v/>
      </c>
      <c r="DZ3" s="48" t="str">
        <f>IF(CO3="y",CHAR(34)&amp;CO$1&amp;CHAR(34)&amp;",","")</f>
        <v/>
      </c>
      <c r="EA3" s="48" t="str">
        <f>IF(T3="y",CHAR(34)&amp;T$1&amp;CHAR(34)&amp;",","")</f>
        <v>"Diagon",</v>
      </c>
      <c r="EB3" s="48" t="str">
        <f>IF(U3="y",CHAR(34)&amp;U$1&amp;CHAR(34)&amp;",","")</f>
        <v>"Crosse",</v>
      </c>
      <c r="EC3" s="48" t="str">
        <f>IF(V3="y",CHAR(34)&amp;V$1&amp;CHAR(34)&amp;",","")</f>
        <v/>
      </c>
      <c r="ED3" s="48" t="str">
        <f>IF(W3="y",CHAR(34)&amp;W$1&amp;CHAR(34)&amp;",","")</f>
        <v/>
      </c>
      <c r="EE3" s="48" t="str">
        <f>IF(X3="y",CHAR(34)&amp;X$1&amp;CHAR(34)&amp;",","")</f>
        <v/>
      </c>
      <c r="EF3" s="48" t="str">
        <f>IF(AND(Y3&lt;&gt;"n",Y3&lt;&gt;""),CHAR(34)&amp;Y$1&amp;CHAR(34)&amp;",","")</f>
        <v/>
      </c>
      <c r="EG3" s="48" t="str">
        <f>IF(Z3="y",CHAR(34)&amp;Z$1&amp;CHAR(34)&amp;",","")</f>
        <v/>
      </c>
      <c r="EH3" s="48" t="str">
        <f>IF(AA3="y",CHAR(34)&amp;AA$1&amp;CHAR(34)&amp;",","")</f>
        <v/>
      </c>
      <c r="EI3" s="48" t="str">
        <f>IF(AB3="y",CHAR(34)&amp;AB$1&amp;CHAR(34)&amp;",","")</f>
        <v/>
      </c>
      <c r="EJ3" s="48" t="str">
        <f>IF(AC3="y",CHAR(34)&amp;AC$1&amp;CHAR(34)&amp;",","")</f>
        <v/>
      </c>
      <c r="EK3" s="48" t="str">
        <f>IF(AD3="y",CHAR(34)&amp;AD$1&amp;CHAR(34)&amp;",","")</f>
        <v/>
      </c>
      <c r="EL3" s="48" t="str">
        <f>IF(AE3="y",CHAR(34)&amp;AE$1&amp;CHAR(34)&amp;",","")</f>
        <v/>
      </c>
      <c r="EM3" s="48" t="str">
        <f>IF(AF3="y",CHAR(34)&amp;AF$1&amp;CHAR(34)&amp;",","")</f>
        <v>"Trside",</v>
      </c>
      <c r="EN3" s="48" t="str">
        <f>IF(AG3="y",CHAR(34)&amp;AG$1&amp;CHAR(34)&amp;",","")</f>
        <v/>
      </c>
      <c r="EO3" s="48" t="str">
        <f>IF(AH3="y",CHAR(34)&amp;AH$1&amp;CHAR(34)&amp;",","")</f>
        <v>"Center",</v>
      </c>
      <c r="EP3" s="48" t="str">
        <f>IF(AI3="y",CHAR(34)&amp;AI$1&amp;CHAR(34)&amp;",","")</f>
        <v/>
      </c>
      <c r="EQ3" s="48" t="str">
        <f>IF(AJ3="y",CHAR(34)&amp;AJ$1&amp;CHAR(34)&amp;",","")</f>
        <v/>
      </c>
      <c r="ER3" s="48" t="str">
        <f>IF(AK3="y",CHAR(34)&amp;AK$1&amp;CHAR(34)&amp;",","")</f>
        <v>"OnlyBa",</v>
      </c>
      <c r="ES3" s="48" t="str">
        <f>IF(AL3="y",CHAR(34)&amp;AL$1&amp;CHAR(34)&amp;",","")</f>
        <v/>
      </c>
      <c r="ET3" s="48" t="str">
        <f>IF(AM3="y",CHAR(34)&amp;AM$1&amp;CHAR(34)&amp;",","")</f>
        <v/>
      </c>
      <c r="EU3" s="48" t="str">
        <f>IF(AN3="y",CHAR(34)&amp;AN$1&amp;CHAR(34)&amp;",","")</f>
        <v/>
      </c>
      <c r="EV3" s="48" t="str">
        <f>IF(AO3="y",CHAR(34)&amp;AO$1&amp;CHAR(34)&amp;",","")</f>
        <v/>
      </c>
      <c r="EW3" s="48" t="str">
        <f>IF(AP3="y",CHAR(34)&amp;AP$1&amp;CHAR(34)&amp;",","")</f>
        <v/>
      </c>
      <c r="EX3" s="48" t="str">
        <f>IF(AQ3="y",CHAR(34)&amp;AQ$1&amp;CHAR(34)&amp;",","")</f>
        <v/>
      </c>
      <c r="EY3" s="48" t="str">
        <f>IF(AR3="y",CHAR(34)&amp;AR$1&amp;CHAR(34)&amp;",","")</f>
        <v>"Rotate",</v>
      </c>
      <c r="EZ3" s="48" t="str">
        <f>IF(AS3="y",CHAR(34)&amp;AS$1&amp;CHAR(34)&amp;",","")</f>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IF(CQ3="y",CHAR(34)&amp;CQ$1&amp;CHAR(34)&amp;",","")</f>
        <v/>
      </c>
      <c r="GM3" s="48" t="str">
        <f>IF(CR3="y",CHAR(34)&amp;CR$1&amp;CHAR(34)&amp;",","")</f>
        <v/>
      </c>
      <c r="GN3" s="48" t="str">
        <f>IF(CS3="y",CHAR(34)&amp;CS$1&amp;CHAR(34)&amp;",","")</f>
        <v/>
      </c>
      <c r="GP3" s="48" t="str">
        <f>CHAR(34)&amp;AU3&amp;CHAR(34)</f>
        <v>"State"</v>
      </c>
      <c r="GS3" s="48" t="str">
        <f>SUBSTITUTE("["&amp;_xlfn.CONCAT(CW3:GN3)&amp;"]",",]","]")</f>
        <v>["2Color","lets07","startA","REDWHI","year18","dgband","alldia","largec","2Bands","Diagon","Crosse","Trside","Center","OnlyBa","Rotate","NO_BLU","NO_GRE","NO_YEL","NO_BLA","myrWHI","NoStar"]</v>
      </c>
      <c r="GT3" s="48" t="str">
        <f>IF(BL3&lt;&gt;"",CHAR(34)&amp;"cl_"&amp;BL3&amp;CHAR(34)&amp;",","")</f>
        <v>"cl_RED",</v>
      </c>
      <c r="GU3" s="48" t="str">
        <f>IF(BM3&lt;&gt;"",CHAR(34)&amp;"cl_"&amp;BM3&amp;CHAR(34)&amp;",","")</f>
        <v>"cl_WHI",</v>
      </c>
      <c r="GV3" s="48" t="str">
        <f>IF(BN3&lt;&gt;"",CHAR(34)&amp;"cl_"&amp;BN3&amp;CHAR(34)&amp;",","")</f>
        <v/>
      </c>
      <c r="GW3" s="48" t="str">
        <f>IF(BO3&lt;&gt;"",CHAR(34)&amp;"cl_"&amp;BO3&amp;CHAR(34)&amp;",","")</f>
        <v/>
      </c>
      <c r="GX3" s="48" t="str">
        <f>IF(BP3&lt;&gt;"",CHAR(34)&amp;"cl_"&amp;BP3&amp;CHAR(34)&amp;",","")</f>
        <v/>
      </c>
      <c r="GY3" s="48" t="str">
        <f>IF(BQ3&lt;&gt;"",CHAR(34)&amp;"cl_"&amp;BQ3&amp;CHAR(34)&amp;",","")</f>
        <v/>
      </c>
      <c r="GZ3" s="48" t="str">
        <f>IF(BR3&lt;&gt;"",CHAR(34)&amp;"cl_"&amp;BR3&amp;CHAR(34)&amp;",","")</f>
        <v/>
      </c>
      <c r="HA3" s="48" t="str">
        <f>IF(BS3&lt;&gt;"",CHAR(34)&amp;"cl_"&amp;BS3&amp;CHAR(34)&amp;",","")</f>
        <v/>
      </c>
      <c r="HB3" s="48" t="str">
        <f>IF(BT3&lt;&gt;"",CHAR(34)&amp;"cl_"&amp;BT3&amp;CHAR(34)&amp;",","")</f>
        <v/>
      </c>
      <c r="HC3" s="48" t="str">
        <f>SUBSTITUTE("["&amp;_xlfn.CONCAT(GT3:HB3)&amp;"]",",]","]")</f>
        <v>["cl_RED","cl_WHI"]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{couname:"[USA] Alabama",year:"1895 ",region:"rgn_North America",Colors:["cl_RED","cl_WHI"],Items:["2Color","lets07","startA","REDWHI","year18","dgband","alldia","largec","2Bands","Diagon","Crosse","Trside","Center","OnlyBa","Rotate","NO_BLU","NO_GRE","NO_YEL","NO_BLA","myrWHI","NoStar"],Flag:"https://upload.wikimedia.org/wikipedia/commons/thumb/5/5c/Flag_of_Alabama.svg/383px-Flag_of_Alabama.svg.png",HDFlag:"https://upload.wikimedia.org/wikipedia/commons/thumb/5/5c/Flag_of_Alabama.svg/2560px-Flag_of_Alabama.svg.png",type:"State", describe: "\nThe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 isnew:".", links: "https://en.wikipedia.org/wiki/Flag_of_Alabama"},</v>
      </c>
      <c r="HG3" s="73" t="str">
        <f>"{couname:"&amp;CT3&amp;(IF(HK3&lt;&gt;"",",subtype:"&amp;CHAR(34)&amp;HK3&amp;CHAR(34),""))&amp;",year:"&amp;HJ3&amp;",region:"&amp;CU3&amp;",Colors:"&amp;HC3&amp;",Items:"&amp;GS3&amp;",Flag:"&amp;CV3&amp;",HDFlag:"&amp;CHAR(34)&amp;E3&amp;CHAR(34)&amp;",type:"&amp;GP3&amp;", describe: "&amp;HI3&amp;", links: "&amp;HL3&amp;"},"</f>
        <v>{couname:"[USA] Alabama",year:"1895 ",region:"rgn_North America",Colors:["cl_RED","cl_WHI"],Items:["2Color","lets07","startA","REDWHI","year18","dgband","alldia","largec","2Bands","Diagon","Crosse","Trside","Center","OnlyBa","Rotate","NO_BLU","NO_GRE","NO_YEL","NO_BLA","myrWHI","NoStar"],Flag:"https://upload.wikimedia.org/wikipedia/commons/thumb/5/5c/Flag_of_Alabama.svg/383px-Flag_of_Alabama.svg.png",HDFlag:"https://upload.wikimedia.org/wikipedia/commons/thumb/5/5c/Flag_of_Alabama.svg/2560px-Flag_of_Alabama.svg.png",type:"State", describe: "\nThe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 links: "https://en.wikipedia.org/wiki/Flag_of_Alabama"},</v>
      </c>
      <c r="HH3" s="48" t="str">
        <f>IF(P3&lt;&gt;"",CHAR(34)&amp;"\n"&amp;P3&amp;CHAR(34),CHAR(34)&amp;CHAR(34))</f>
        <v>"\nThe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v>
      </c>
      <c r="HI3" s="48" t="str">
        <f>IF(J3=0,CHAR(34)&amp;CHAR(34),HH3)</f>
        <v>"\nThe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v>
      </c>
      <c r="HJ3" s="48" t="str">
        <f>CHAR(34)&amp;O3&amp;CHAR(34)</f>
        <v>"1895 "</v>
      </c>
      <c r="HL3" s="48" t="str">
        <f>CHAR(34)&amp;I3&amp;CHAR(34)</f>
        <v>"https://en.wikipedia.org/wiki/Flag_of_Alabama"</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{"couname":"[USA] Alabama","year":"1895 ","region":"rgn_North America","Colors":["cl_RED","cl_WHI"],"Items":["2Color","lets07","startA","REDWHI","year18","dgband","alldia","largec","2Bands","Diagon","Crosse","Trside","Center","OnlyBa","Rotate","NO_BLU","NO_GRE","NO_YEL","NO_BLA","myrWHI","NoStar"],"Flag":"https://upload.wikimedia.org/wikipedia/commons/thumb/5/5c/Flag_of_Alabama.svg/383px-Flag_of_Alabama.svg.png","HDFlag":"https://upload.wikimedia.org/wikipedia/commons/thumb/5/5c/Flag_of_Alabama.svg/2560px-Flag_of_Alabama.svg.png","type":"State", "describe": "\nThe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 "isnew": ".", "links": "https://en.wikipedia.org/wiki/Flag_of_Alabama"},</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{"couname":"[USA] Alabama","year":"1895 ","region":"rgn_North America","Colors":["cl_RED","cl_WHI"],"Items":["2Color","lets07","startA","REDWHI","year18","dgband","alldia","largec","2Bands","Diagon","Crosse","Trside","Center","OnlyBa","Rotate","NO_BLU","NO_GRE","NO_YEL","NO_BLA","myrWHI","NoStar"],"Flag":"https://upload.wikimedia.org/wikipedia/commons/thumb/5/5c/Flag_of_Alabama.svg/383px-Flag_of_Alabama.svg.png","HDFlag":"https://upload.wikimedia.org/wikipedia/commons/thumb/5/5c/Flag_of_Alabama.svg/2560px-Flag_of_Alabama.svg.png","type":"State", "describe": "\nThe Alabama state flag, adopted in 1895, visually expresses the state’s sovereignty, history, and pride. The Alabama flag depicts a crimson cross of St. Andrew on a field of white. The diagonal cross on the flag is called a saltire and closely resembles the state flag of Florida. Southern Alabama was originally a part of Florida when the Spanish controlled the territory. The cross on the Alabama flag pays homage to the blue diagonal cross of the Confederate Battle Flag carried by Southern regiments during the Civil War. The colors crimson and white represent purity and courage. The Alabama state flag simply and elegantly represents the freedom of the 22nd state admitted to the Union in 1819. ", "isnew": ".", "links": "https://en.wikipedia.org/wiki/Flag_of_Alabama"},</v>
      </c>
      <c r="HO3" s="75"/>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t="s">
        <v>165</v>
      </c>
      <c r="IB3" s="6"/>
      <c r="IC3" s="77"/>
      <c r="ID3" s="77"/>
      <c r="IE3" s="77"/>
      <c r="IF3" s="77"/>
      <c r="IG3" s="77"/>
      <c r="IH3" s="77"/>
      <c r="II3" s="77"/>
      <c r="IJ3" s="77"/>
      <c r="IK3" s="77"/>
      <c r="IL3" s="48">
        <f>SUM(IC3:IK3)</f>
        <v>0</v>
      </c>
      <c r="IM3" s="45">
        <f>COUNTIF(IC3:IK3,"&gt;0")-CG3</f>
        <v>-2</v>
      </c>
      <c r="IN3" s="78" t="str">
        <f>"http://mkweb.bcgsc.ca/color-summarizer/?url="&amp;D3&amp;"&amp;precision=low&amp;num_clusters="&amp;CG3&amp;"&amp;text=1"</f>
        <v>http://mkweb.bcgsc.ca/color-summarizer/?url=https://upload.wikimedia.org/wikipedia/commons/thumb/5/5c/Flag_of_Alabama.svg/383px-Flag_of_Alabama.svg.png&amp;precision=low&amp;num_clusters=2&amp;text=1</v>
      </c>
      <c r="IO3" s="48" t="str">
        <f>IF(HP3&lt;&gt;"",CHAR(34)&amp;"black"&amp;CHAR(34),"")</f>
        <v/>
      </c>
      <c r="IP3" s="48" t="str">
        <f>IF(HQ3&lt;&gt;"",CHAR(34)&amp;"blue"&amp;CHAR(34),"")</f>
        <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{"url":"http://mkweb.bcgsc.ca/color-summarizer/?url=https://upload.wikimedia.org/wikipedia/commons/thumb/5/5c/Flag_of_Alabama.svg/383px-Flag_of_Alabama.svg.png&amp;precision=low&amp;num_clusters=2&amp;text=1","name":"[USA] Alabama"},</v>
      </c>
      <c r="IY3" s="48">
        <v>854</v>
      </c>
    </row>
    <row r="4" spans="1:259" s="48" customFormat="1" ht="38.4" customHeight="1" thickBot="1" x14ac:dyDescent="0.35">
      <c r="A4" s="79" t="s">
        <v>239</v>
      </c>
      <c r="B4" s="40" t="e" vm="145">
        <v>#VALUE!</v>
      </c>
      <c r="C4" s="41">
        <v>2</v>
      </c>
      <c r="D4" s="42" t="s">
        <v>240</v>
      </c>
      <c r="E4" s="43" t="s">
        <v>241</v>
      </c>
      <c r="F4" s="44" t="s">
        <v>163</v>
      </c>
      <c r="G4" s="45">
        <f>COUNTIF($A$1:$A$8580,A4)</f>
        <v>1</v>
      </c>
      <c r="H4" s="46"/>
      <c r="I4" s="47" t="s">
        <v>242</v>
      </c>
      <c r="J4" s="48" t="str">
        <f>""</f>
        <v/>
      </c>
      <c r="K4" s="49"/>
      <c r="L4" s="50"/>
      <c r="M4" s="50"/>
      <c r="N4" s="51" t="s">
        <v>231</v>
      </c>
      <c r="O4" s="52" t="s">
        <v>243</v>
      </c>
      <c r="P4" s="53" t="s">
        <v>244</v>
      </c>
      <c r="Q4" s="54">
        <v>1</v>
      </c>
      <c r="R4" s="55" t="s">
        <v>231</v>
      </c>
      <c r="S4" s="56">
        <v>0</v>
      </c>
      <c r="T4" s="57" t="s">
        <v>164</v>
      </c>
      <c r="U4" s="58" t="s">
        <v>164</v>
      </c>
      <c r="V4" s="58" t="s">
        <v>164</v>
      </c>
      <c r="W4" s="58" t="s">
        <v>164</v>
      </c>
      <c r="X4" s="58" t="s">
        <v>164</v>
      </c>
      <c r="Y4" s="58" t="s">
        <v>164</v>
      </c>
      <c r="Z4" s="58" t="s">
        <v>164</v>
      </c>
      <c r="AA4" s="58" t="s">
        <v>164</v>
      </c>
      <c r="AB4" s="58" t="s">
        <v>164</v>
      </c>
      <c r="AC4" s="58" t="s">
        <v>164</v>
      </c>
      <c r="AD4" s="58" t="s">
        <v>164</v>
      </c>
      <c r="AE4" s="58" t="s">
        <v>164</v>
      </c>
      <c r="AF4" s="59" t="s">
        <v>164</v>
      </c>
      <c r="AG4" s="59" t="s">
        <v>164</v>
      </c>
      <c r="AH4" s="59" t="s">
        <v>164</v>
      </c>
      <c r="AI4" s="59" t="s">
        <v>164</v>
      </c>
      <c r="AJ4" s="59" t="s">
        <v>164</v>
      </c>
      <c r="AK4" s="59" t="s">
        <v>164</v>
      </c>
      <c r="AL4" s="59" t="s">
        <v>164</v>
      </c>
      <c r="AM4" s="59" t="s">
        <v>164</v>
      </c>
      <c r="AN4" s="59" t="s">
        <v>164</v>
      </c>
      <c r="AO4" s="59" t="s">
        <v>164</v>
      </c>
      <c r="AP4" s="59" t="s">
        <v>164</v>
      </c>
      <c r="AQ4" s="59" t="s">
        <v>164</v>
      </c>
      <c r="AR4" s="59" t="s">
        <v>164</v>
      </c>
      <c r="AS4" s="59" t="s">
        <v>164</v>
      </c>
      <c r="AT4" s="60">
        <v>8</v>
      </c>
      <c r="AU4" s="59" t="s">
        <v>207</v>
      </c>
      <c r="AV4" s="59" t="str">
        <f>IF(LEFT(A4,1)="[",LEFT(A4,5)&amp;AU4&amp;A4,"")</f>
        <v>[USA]State[USA] Alaska</v>
      </c>
      <c r="AW4" s="59" t="str">
        <f>C4&amp;H4&amp;A4</f>
        <v>2[USA] Alaska</v>
      </c>
      <c r="AX4" s="61"/>
      <c r="AY4" s="61"/>
      <c r="AZ4" s="62" t="s">
        <v>155</v>
      </c>
      <c r="BA4" s="62"/>
      <c r="BB4" s="62"/>
      <c r="BC4" s="63"/>
      <c r="BD4" s="64" t="s">
        <v>152</v>
      </c>
      <c r="BE4" s="47"/>
      <c r="BF4" s="64"/>
      <c r="BG4" s="64"/>
      <c r="BH4" s="64"/>
      <c r="BI4" s="64"/>
      <c r="BJ4" s="64"/>
      <c r="BK4" s="47"/>
      <c r="BL4" s="64" t="s">
        <v>152</v>
      </c>
      <c r="BM4" s="64" t="s">
        <v>155</v>
      </c>
      <c r="BN4" s="64"/>
      <c r="BO4" s="64"/>
      <c r="BP4" s="64"/>
      <c r="BQ4" s="64"/>
      <c r="BR4" s="64"/>
      <c r="BS4" s="64"/>
      <c r="BT4" s="64"/>
      <c r="BU4" s="65"/>
      <c r="BV4" s="66"/>
      <c r="BW4" s="66">
        <v>0</v>
      </c>
      <c r="BX4" s="47"/>
      <c r="CB4" s="6"/>
      <c r="CC4" s="6"/>
      <c r="CD4" s="67">
        <v>0</v>
      </c>
      <c r="CE4" s="67">
        <v>0</v>
      </c>
      <c r="CF4" s="67" t="e">
        <v>#REF!</v>
      </c>
      <c r="CG4" s="68" cm="1">
        <f t="array" ref="CG4">SUMPRODUCT(--(LEN(TRIM(BL4:BT4))&gt;0))</f>
        <v>2</v>
      </c>
      <c r="CH4" s="59" t="str">
        <f>IF(CG4=2,"y","n")</f>
        <v>y</v>
      </c>
      <c r="CI4" s="59" t="str">
        <f>IF(CG4=3,"y","n")</f>
        <v>n</v>
      </c>
      <c r="CJ4" s="59" t="str">
        <f>IF(CG4=4,"y","n")</f>
        <v>n</v>
      </c>
      <c r="CK4" s="59" t="str">
        <f>IF(CG4&gt;4,"y","n")</f>
        <v>n</v>
      </c>
      <c r="CL4" s="59" t="str">
        <f>IF(S4=0,"y","n")</f>
        <v>y</v>
      </c>
      <c r="CM4" s="59" t="str">
        <f>IF(S4=2,"y","n")</f>
        <v>n</v>
      </c>
      <c r="CN4" s="59" t="str">
        <f>IF(S4=3,"y","n")</f>
        <v>n</v>
      </c>
      <c r="CO4" s="59" t="str">
        <f>IF(S4&gt;=4,"y","n")</f>
        <v>n</v>
      </c>
      <c r="CP4" s="59" t="str">
        <f>IF(AT4=0,"y","n")</f>
        <v>n</v>
      </c>
      <c r="CQ4" s="59" t="str">
        <f>IF(AT4=1,"y","n")</f>
        <v>n</v>
      </c>
      <c r="CR4" s="59" t="str">
        <f>IF(AT4=2,"y","n")</f>
        <v>n</v>
      </c>
      <c r="CS4" s="59" t="str">
        <f>IF(AT4&gt;=3,"y","n")</f>
        <v>y</v>
      </c>
      <c r="CT4" s="69" t="str">
        <f>CHAR(34)&amp;A4&amp;CHAR(34)</f>
        <v>"[USA] Alaska"</v>
      </c>
      <c r="CU4" s="70" t="str">
        <f>CHAR(34)&amp;"rgn_"&amp;R4&amp;CHAR(34)</f>
        <v>"rgn_North America"</v>
      </c>
      <c r="CV4" s="48" t="str">
        <f>CHAR(34)&amp;D4&amp;CHAR(34)</f>
        <v>"https://upload.wikimedia.org/wikipedia/commons/thumb/e/e6/Flag_of_Alaska.svg/361px-Flag_of_Alaska.svg.png"</v>
      </c>
      <c r="CW4" s="48" t="str">
        <f>IF(CH4="y",CHAR(34)&amp;CH$1&amp;CHAR(34)&amp;",","")</f>
        <v>"2Color",</v>
      </c>
      <c r="CX4" s="48" t="str">
        <f>IF(CI4="y",CHAR(34)&amp;CI$1&amp;CHAR(34)&amp;",","")</f>
        <v/>
      </c>
      <c r="CY4" s="48" t="str">
        <f>IF(CJ4="y",CHAR(34)&amp;CJ$1&amp;CHAR(34)&amp;",","")</f>
        <v/>
      </c>
      <c r="CZ4" s="48" t="str">
        <f>IF(CK4="y",CHAR(34)&amp;CK$1&amp;CHAR(34)&amp;",","")</f>
        <v/>
      </c>
      <c r="DA4" s="48" t="str">
        <f>IF(Q4&gt;1,CHAR(34)&amp;"words2"&amp;CHAR(34)&amp;",","")</f>
        <v/>
      </c>
      <c r="DB4" s="48" t="str">
        <f>IF(Q4&gt;2,CHAR(34)&amp;"words3"&amp;CHAR(34)&amp;",","")</f>
        <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"lets06",</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"startA",</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"BLUYEL",</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V4" s="48" t="str">
        <f>IF(IA4&lt;&gt;"",(IF(IA4="y",CHAR(34)&amp;"largec"&amp;CHAR(34)&amp;",",CHAR(34)&amp;"smallc"&amp;CHAR(34)&amp;",")),"")</f>
        <v/>
      </c>
      <c r="DW4" s="48" t="str">
        <f>IF(CL4="y",CHAR(34)&amp;CL$1&amp;CHAR(34)&amp;",","")</f>
        <v>"NoBand",</v>
      </c>
      <c r="DX4" s="48" t="str">
        <f>IF(CM4="y",CHAR(34)&amp;CM$1&amp;CHAR(34)&amp;",","")</f>
        <v/>
      </c>
      <c r="DY4" s="48" t="str">
        <f>IF(CN4="y",CHAR(34)&amp;CN$1&amp;CHAR(34)&amp;",","")</f>
        <v/>
      </c>
      <c r="DZ4" s="48" t="str">
        <f>IF(CO4="y",CHAR(34)&amp;CO$1&amp;CHAR(34)&amp;",","")</f>
        <v/>
      </c>
      <c r="EA4" s="48" t="str">
        <f>IF(T4="y",CHAR(34)&amp;T$1&amp;CHAR(34)&amp;",","")</f>
        <v/>
      </c>
      <c r="EB4" s="48" t="str">
        <f>IF(U4="y",CHAR(34)&amp;U$1&amp;CHAR(34)&amp;",","")</f>
        <v/>
      </c>
      <c r="EC4" s="48" t="str">
        <f>IF(V4="y",CHAR(34)&amp;V$1&amp;CHAR(34)&amp;",","")</f>
        <v/>
      </c>
      <c r="ED4" s="48" t="str">
        <f>IF(W4="y",CHAR(34)&amp;W$1&amp;CHAR(34)&amp;",","")</f>
        <v/>
      </c>
      <c r="EE4" s="48" t="str">
        <f>IF(X4="y",CHAR(34)&amp;X$1&amp;CHAR(34)&amp;",","")</f>
        <v/>
      </c>
      <c r="EF4" s="48" t="str">
        <f>IF(AND(Y4&lt;&gt;"n",Y4&lt;&gt;""),CHAR(34)&amp;Y$1&amp;CHAR(34)&amp;",","")</f>
        <v/>
      </c>
      <c r="EG4" s="48" t="str">
        <f>IF(Z4="y",CHAR(34)&amp;Z$1&amp;CHAR(34)&amp;",","")</f>
        <v/>
      </c>
      <c r="EH4" s="48" t="str">
        <f>IF(AA4="y",CHAR(34)&amp;AA$1&amp;CHAR(34)&amp;",","")</f>
        <v/>
      </c>
      <c r="EI4" s="48" t="str">
        <f>IF(AB4="y",CHAR(34)&amp;AB$1&amp;CHAR(34)&amp;",","")</f>
        <v/>
      </c>
      <c r="EJ4" s="48" t="str">
        <f>IF(AC4="y",CHAR(34)&amp;AC$1&amp;CHAR(34)&amp;",","")</f>
        <v/>
      </c>
      <c r="EK4" s="48" t="str">
        <f>IF(AD4="y",CHAR(34)&amp;AD$1&amp;CHAR(34)&amp;",","")</f>
        <v/>
      </c>
      <c r="EL4" s="48" t="str">
        <f>IF(AE4="y",CHAR(34)&amp;AE$1&amp;CHAR(34)&amp;",","")</f>
        <v/>
      </c>
      <c r="EM4" s="48" t="str">
        <f>IF(AF4="y",CHAR(34)&amp;AF$1&amp;CHAR(34)&amp;",","")</f>
        <v/>
      </c>
      <c r="EN4" s="48" t="str">
        <f>IF(AG4="y",CHAR(34)&amp;AG$1&amp;CHAR(34)&amp;",","")</f>
        <v/>
      </c>
      <c r="EO4" s="48" t="str">
        <f>IF(AH4="y",CHAR(34)&amp;AH$1&amp;CHAR(34)&amp;",","")</f>
        <v/>
      </c>
      <c r="EP4" s="48" t="str">
        <f>IF(AI4="y",CHAR(34)&amp;AI$1&amp;CHAR(34)&amp;",","")</f>
        <v/>
      </c>
      <c r="EQ4" s="48" t="str">
        <f>IF(AJ4="y",CHAR(34)&amp;AJ$1&amp;CHAR(34)&amp;",","")</f>
        <v/>
      </c>
      <c r="ER4" s="48" t="str">
        <f>IF(AK4="y",CHAR(34)&amp;AK$1&amp;CHAR(34)&amp;",","")</f>
        <v/>
      </c>
      <c r="ES4" s="48" t="str">
        <f>IF(AL4="y",CHAR(34)&amp;AL$1&amp;CHAR(34)&amp;",","")</f>
        <v/>
      </c>
      <c r="ET4" s="48" t="str">
        <f>IF(AM4="y",CHAR(34)&amp;AM$1&amp;CHAR(34)&amp;",","")</f>
        <v/>
      </c>
      <c r="EU4" s="48" t="str">
        <f>IF(AN4="y",CHAR(34)&amp;AN$1&amp;CHAR(34)&amp;",","")</f>
        <v/>
      </c>
      <c r="EV4" s="48" t="str">
        <f>IF(AO4="y",CHAR(34)&amp;AO$1&amp;CHAR(34)&amp;",","")</f>
        <v/>
      </c>
      <c r="EW4" s="48" t="str">
        <f>IF(AP4="y",CHAR(34)&amp;AP$1&amp;CHAR(34)&amp;",","")</f>
        <v/>
      </c>
      <c r="EX4" s="48" t="str">
        <f>IF(AQ4="y",CHAR(34)&amp;AQ$1&amp;CHAR(34)&amp;",","")</f>
        <v/>
      </c>
      <c r="EY4" s="48" t="str">
        <f>IF(AR4="y",CHAR(34)&amp;AR$1&amp;CHAR(34)&amp;",","")</f>
        <v/>
      </c>
      <c r="EZ4" s="48" t="str">
        <f>IF(AS4="y",CHAR(34)&amp;AS$1&amp;CHAR(34)&amp;",","")</f>
        <v/>
      </c>
      <c r="FA4" s="48" t="str">
        <f>IF(AT4&gt;0,CHAR(34)&amp;"sta"&amp;AZ4&amp;CHAR(34)&amp;",","")</f>
        <v>"staYEL",</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"NO_WHI",</v>
      </c>
      <c r="FG4" s="48" t="str">
        <f>IF(COUNTIF(BL4:BT4,"RED")=0,CHAR(34)&amp;"NO_RED"&amp;CHAR(34)&amp;",", "")</f>
        <v>"NO_RED",</v>
      </c>
      <c r="FH4" s="48" t="str">
        <f>IF(COUNTIF(BL4:BS4,"GRE")=0,CHAR(34)&amp;"NO_GRE"&amp;CHAR(34)&amp;",", "")</f>
        <v>"NO_GRE",</v>
      </c>
      <c r="FI4" s="48" t="str">
        <f>IF(COUNTIF(BL4:BT4,"YEL")=0,CHAR(34)&amp;"NO_YEL"&amp;CHAR(34)&amp;",", "")</f>
        <v/>
      </c>
      <c r="FJ4" s="48" t="str">
        <f>IF(COUNTIF(BL4:BT4,"BLA")=0,CHAR(34)&amp;"NO_BLA"&amp;CHAR(34)&amp;",", "")</f>
        <v>"NO_BLA",</v>
      </c>
      <c r="FK4" s="48" t="str">
        <f>IF(AND(FH4&lt;&gt;"",FF4&lt;&gt;""),CHAR(34)&amp;"WHGRNO"&amp;CHAR(34)&amp;",","")</f>
        <v>"WHGRNO",</v>
      </c>
      <c r="FL4" s="48" t="str">
        <f>IF(AND(FI4&lt;&gt;"",FF4&lt;&gt;""),CHAR(34)&amp;"WHYENO"&amp;CHAR(34)&amp;",","")</f>
        <v/>
      </c>
      <c r="FM4" s="48" t="str">
        <f>IF(AND(FJ4&lt;&gt;"",FF4&lt;&gt;""),CHAR(34)&amp;"BAWHNO"&amp;CHAR(34)&amp;",","")</f>
        <v>"BAWHNO",</v>
      </c>
      <c r="FN4" s="48" t="str">
        <f>IF(AND(FE4&lt;&gt;"",FF4&lt;&gt;""),CHAR(34)&amp;"BLWHNO"&amp;CHAR(34)&amp;",","")</f>
        <v/>
      </c>
      <c r="FO4" s="48" t="str">
        <f>IF(AND(FE4&lt;&gt;"",FG4&lt;&gt;""),CHAR(34)&amp;"BLRENO"&amp;CHAR(34)&amp;",","")</f>
        <v/>
      </c>
      <c r="FP4" s="48" t="str">
        <f>IF(AND(FF4&lt;&gt;"",FF4&lt;&gt;""),CHAR(34)&amp;"WHRENO"&amp;CHAR(34)&amp;",","")</f>
        <v>"WHRENO",</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IF(CQ4="y",CHAR(34)&amp;CQ$1&amp;CHAR(34)&amp;",","")</f>
        <v/>
      </c>
      <c r="GM4" s="48" t="str">
        <f>IF(CR4="y",CHAR(34)&amp;CR$1&amp;CHAR(34)&amp;",","")</f>
        <v/>
      </c>
      <c r="GN4" s="48" t="str">
        <f>IF(CS4="y",CHAR(34)&amp;CS$1&amp;CHAR(34)&amp;",","")</f>
        <v>"3+Star",</v>
      </c>
      <c r="GP4" s="48" t="str">
        <f>CHAR(34)&amp;AU4&amp;CHAR(34)</f>
        <v>"State"</v>
      </c>
      <c r="GS4" s="48" t="str">
        <f>SUBSTITUTE("["&amp;_xlfn.CONCAT(CW4:GN4)&amp;"]",",]","]")</f>
        <v>["2Color","lets06","startA","BLUYEL","year19","NoBand","staYEL","NO_WHI","NO_RED","NO_GRE","NO_BLA","WHGRNO","BAWHNO","WHRENO","myrBLU","HasSta","3+Star"]</v>
      </c>
      <c r="GT4" s="48" t="str">
        <f>IF(BL4&lt;&gt;"",CHAR(34)&amp;"cl_"&amp;BL4&amp;CHAR(34)&amp;",","")</f>
        <v>"cl_BLU",</v>
      </c>
      <c r="GU4" s="48" t="str">
        <f>IF(BM4&lt;&gt;"",CHAR(34)&amp;"cl_"&amp;BM4&amp;CHAR(34)&amp;",","")</f>
        <v>"cl_YEL",</v>
      </c>
      <c r="GV4" s="48" t="str">
        <f>IF(BN4&lt;&gt;"",CHAR(34)&amp;"cl_"&amp;BN4&amp;CHAR(34)&amp;",","")</f>
        <v/>
      </c>
      <c r="GW4" s="48" t="str">
        <f>IF(BO4&lt;&gt;"",CHAR(34)&amp;"cl_"&amp;BO4&amp;CHAR(34)&amp;",","")</f>
        <v/>
      </c>
      <c r="GX4" s="48" t="str">
        <f>IF(BP4&lt;&gt;"",CHAR(34)&amp;"cl_"&amp;BP4&amp;CHAR(34)&amp;",","")</f>
        <v/>
      </c>
      <c r="GY4" s="48" t="str">
        <f>IF(BQ4&lt;&gt;"",CHAR(34)&amp;"cl_"&amp;BQ4&amp;CHAR(34)&amp;",","")</f>
        <v/>
      </c>
      <c r="GZ4" s="48" t="str">
        <f>IF(BR4&lt;&gt;"",CHAR(34)&amp;"cl_"&amp;BR4&amp;CHAR(34)&amp;",","")</f>
        <v/>
      </c>
      <c r="HA4" s="48" t="str">
        <f>IF(BS4&lt;&gt;"",CHAR(34)&amp;"cl_"&amp;BS4&amp;CHAR(34)&amp;",","")</f>
        <v/>
      </c>
      <c r="HB4" s="48" t="str">
        <f>IF(BT4&lt;&gt;"",CHAR(34)&amp;"cl_"&amp;BT4&amp;CHAR(34)&amp;",","")</f>
        <v/>
      </c>
      <c r="HC4" s="48" t="str">
        <f>SUBSTITUTE("["&amp;_xlfn.CONCAT(GT4:HB4)&amp;"]",",]","]")</f>
        <v>["cl_BLU","cl_YEL"]</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{couname:"[USA] Alaska",year:"1927 ",region:"rgn_North America",Colors:["cl_BLU","cl_YEL"],Items:["2Color","lets06","startA","BLUYEL","year19","NoBand","staYEL","NO_WHI","NO_RED","NO_GRE","NO_BLA","WHGRNO","BAWHNO","WHRENO","myrBLU","HasSta","3+Star"],Flag:"https://upload.wikimedia.org/wikipedia/commons/thumb/e/e6/Flag_of_Alaska.svg/361px-Flag_of_Alaska.svg.png",HDFlag:"https://upload.wikimedia.org/wikipedia/commons/thumb/e/e6/Flag_of_Alaska.svg/2560px-Flag_of_Alaska.svg.png",type:"State", describe: "\nThe state flag of Alaska displays eight gold stars, forming the Big Dipper and Polaris, on a dark blue field. The Big Dipper is an asterism in the constellation Ursa Major, which symbolizes a bear, indigenous to Alaska. ", isnew:".", links: "https://en.wikipedia.org/wiki/Flag_of_Alaska"},</v>
      </c>
      <c r="HG4" s="73" t="str">
        <f>"{couname:"&amp;CT4&amp;(IF(HK4&lt;&gt;"",",subtype:"&amp;CHAR(34)&amp;HK4&amp;CHAR(34),""))&amp;",year:"&amp;HJ4&amp;",region:"&amp;CU4&amp;",Colors:"&amp;HC4&amp;",Items:"&amp;GS4&amp;",Flag:"&amp;CV4&amp;",HDFlag:"&amp;CHAR(34)&amp;E4&amp;CHAR(34)&amp;",type:"&amp;GP4&amp;", describe: "&amp;HI4&amp;", links: "&amp;HL4&amp;"},"</f>
        <v>{couname:"[USA] Alaska",year:"1927 ",region:"rgn_North America",Colors:["cl_BLU","cl_YEL"],Items:["2Color","lets06","startA","BLUYEL","year19","NoBand","staYEL","NO_WHI","NO_RED","NO_GRE","NO_BLA","WHGRNO","BAWHNO","WHRENO","myrBLU","HasSta","3+Star"],Flag:"https://upload.wikimedia.org/wikipedia/commons/thumb/e/e6/Flag_of_Alaska.svg/361px-Flag_of_Alaska.svg.png",HDFlag:"https://upload.wikimedia.org/wikipedia/commons/thumb/e/e6/Flag_of_Alaska.svg/2560px-Flag_of_Alaska.svg.png",type:"State", describe: "\nThe state flag of Alaska displays eight gold stars, forming the Big Dipper and Polaris, on a dark blue field. The Big Dipper is an asterism in the constellation Ursa Major, which symbolizes a bear, indigenous to Alaska. ", links: "https://en.wikipedia.org/wiki/Flag_of_Alaska"},</v>
      </c>
      <c r="HH4" s="48" t="str">
        <f>IF(P4&lt;&gt;"",CHAR(34)&amp;"\n"&amp;P4&amp;CHAR(34),CHAR(34)&amp;CHAR(34))</f>
        <v>"\nThe state flag of Alaska displays eight gold stars, forming the Big Dipper and Polaris, on a dark blue field. The Big Dipper is an asterism in the constellation Ursa Major, which symbolizes a bear, indigenous to Alaska. "</v>
      </c>
      <c r="HI4" s="48" t="str">
        <f>IF(J4=0,CHAR(34)&amp;CHAR(34),HH4)</f>
        <v>"\nThe state flag of Alaska displays eight gold stars, forming the Big Dipper and Polaris, on a dark blue field. The Big Dipper is an asterism in the constellation Ursa Major, which symbolizes a bear, indigenous to Alaska. "</v>
      </c>
      <c r="HJ4" s="48" t="str">
        <f>CHAR(34)&amp;O4&amp;CHAR(34)</f>
        <v>"1927 "</v>
      </c>
      <c r="HL4" s="48" t="str">
        <f>CHAR(34)&amp;I4&amp;CHAR(34)</f>
        <v>"https://en.wikipedia.org/wiki/Flag_of_Alaska"</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{"couname":"[USA] Alaska","year":"1927 ","region":"rgn_North America","Colors":["cl_BLU","cl_YEL"],"Items":["2Color","lets06","startA","BLUYEL","year19","NoBand","staYEL","NO_WHI","NO_RED","NO_GRE","NO_BLA","WHGRNO","BAWHNO","WHRENO","myrBLU","HasSta","3+Star"],"Flag":"https://upload.wikimedia.org/wikipedia/commons/thumb/e/e6/Flag_of_Alaska.svg/361px-Flag_of_Alaska.svg.png","HDFlag":"https://upload.wikimedia.org/wikipedia/commons/thumb/e/e6/Flag_of_Alaska.svg/2560px-Flag_of_Alaska.svg.png","type":"State", "describe": "\nThe state flag of Alaska displays eight gold stars, forming the Big Dipper and Polaris, on a dark blue field. The Big Dipper is an asterism in the constellation Ursa Major, which symbolizes a bear, indigenous to Alaska. ", "isnew": ".", "links": "https://en.wikipedia.org/wiki/Flag_of_Alaska"},</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{"couname":"[USA] Alaska","year":"1927 ","region":"rgn_North America","Colors":["cl_BLU","cl_YEL"],"Items":["2Color","lets06","startA","BLUYEL","year19","NoBand","staYEL","NO_WHI","NO_RED","NO_GRE","NO_BLA","WHGRNO","BAWHNO","WHRENO","myrBLU","HasSta","3+Star"],"Flag":"https://upload.wikimedia.org/wikipedia/commons/thumb/e/e6/Flag_of_Alaska.svg/361px-Flag_of_Alaska.svg.png","HDFlag":"https://upload.wikimedia.org/wikipedia/commons/thumb/e/e6/Flag_of_Alaska.svg/2560px-Flag_of_Alaska.svg.png","type":"State", "describe": "\nThe state flag of Alaska displays eight gold stars, forming the Big Dipper and Polaris, on a dark blue field. The Big Dipper is an asterism in the constellation Ursa Major, which symbolizes a bear, indigenous to Alaska. ", "isnew": ".", "links": "https://en.wikipedia.org/wiki/Flag_of_Alaska"},</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
      </c>
      <c r="HY4" s="76"/>
      <c r="HZ4" s="76"/>
      <c r="IA4" s="6"/>
      <c r="IB4" s="6"/>
      <c r="IC4" s="77"/>
      <c r="ID4" s="77"/>
      <c r="IE4" s="77"/>
      <c r="IF4" s="77"/>
      <c r="IG4" s="77"/>
      <c r="IH4" s="77"/>
      <c r="II4" s="77"/>
      <c r="IJ4" s="77"/>
      <c r="IK4" s="77"/>
      <c r="IL4" s="48">
        <f>SUM(IC4:IK4)</f>
        <v>0</v>
      </c>
      <c r="IM4" s="45">
        <f>COUNTIF(IC4:IK4,"&gt;0")-CG4</f>
        <v>-2</v>
      </c>
      <c r="IN4" s="78" t="str">
        <f>"http://mkweb.bcgsc.ca/color-summarizer/?url="&amp;D4&amp;"&amp;precision=low&amp;num_clusters="&amp;CG4&amp;"&amp;text=1"</f>
        <v>http://mkweb.bcgsc.ca/color-summarizer/?url=https://upload.wikimedia.org/wikipedia/commons/thumb/e/e6/Flag_of_Alaska.svg/361px-Flag_of_Alaska.svg.png&amp;precision=low&amp;num_clusters=2&amp;text=1</v>
      </c>
      <c r="IO4" s="48" t="str">
        <f>IF(HP4&lt;&gt;"",CHAR(34)&amp;"black"&amp;CHAR(34),"")</f>
        <v/>
      </c>
      <c r="IP4" s="48" t="str">
        <f>IF(HQ4&lt;&gt;"",CHAR(34)&amp;"blue"&amp;CHAR(34),"")</f>
        <v>"blue"</v>
      </c>
      <c r="IQ4" s="48" t="str">
        <f>IF(HR4&lt;&gt;"",CHAR(34)&amp;"green"&amp;CHAR(34),"")</f>
        <v/>
      </c>
      <c r="IR4" s="48" t="str">
        <f>IF(HS4&lt;&gt;"",CHAR(34)&amp;"red"&amp;CHAR(34),"")</f>
        <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
      </c>
      <c r="IX4" s="48" t="str">
        <f>"{"&amp;CHAR(34)&amp;"url"&amp;CHAR(34)&amp;":"&amp;CHAR(34)&amp;IN4&amp;CHAR(34)&amp;","&amp;CHAR(34)&amp;"name"&amp;CHAR(34)&amp;":"&amp;CHAR(34)&amp;A4&amp;CHAR(34)&amp;"},"</f>
        <v>{"url":"http://mkweb.bcgsc.ca/color-summarizer/?url=https://upload.wikimedia.org/wikipedia/commons/thumb/e/e6/Flag_of_Alaska.svg/361px-Flag_of_Alaska.svg.png&amp;precision=low&amp;num_clusters=2&amp;text=1","name":"[USA] Alaska"},</v>
      </c>
      <c r="IY4" s="48">
        <v>855</v>
      </c>
    </row>
    <row r="5" spans="1:259" s="48" customFormat="1" ht="38.4" customHeight="1" thickBot="1" x14ac:dyDescent="0.35">
      <c r="A5" s="79" t="s">
        <v>268</v>
      </c>
      <c r="B5" s="40" t="e" vm="146">
        <v>#VALUE!</v>
      </c>
      <c r="C5" s="41">
        <v>2</v>
      </c>
      <c r="D5" s="42" t="s">
        <v>269</v>
      </c>
      <c r="E5" s="43" t="s">
        <v>270</v>
      </c>
      <c r="F5" s="44" t="s">
        <v>163</v>
      </c>
      <c r="G5" s="45">
        <f>COUNTIF($A$1:$A$8580,A5)</f>
        <v>1</v>
      </c>
      <c r="H5" s="46"/>
      <c r="I5" s="47" t="s">
        <v>271</v>
      </c>
      <c r="J5" s="48" t="str">
        <f>""</f>
        <v/>
      </c>
      <c r="K5" s="49"/>
      <c r="L5" s="50"/>
      <c r="M5" s="50"/>
      <c r="N5" s="51" t="s">
        <v>231</v>
      </c>
      <c r="O5" s="52" t="s">
        <v>223</v>
      </c>
      <c r="P5" s="53" t="s">
        <v>272</v>
      </c>
      <c r="Q5" s="54">
        <v>1</v>
      </c>
      <c r="R5" s="55" t="s">
        <v>231</v>
      </c>
      <c r="S5" s="56">
        <v>1</v>
      </c>
      <c r="T5" s="57" t="s">
        <v>165</v>
      </c>
      <c r="U5" s="58" t="s">
        <v>164</v>
      </c>
      <c r="V5" s="58" t="s">
        <v>165</v>
      </c>
      <c r="W5" s="58" t="s">
        <v>164</v>
      </c>
      <c r="X5" s="58" t="s">
        <v>164</v>
      </c>
      <c r="Y5" s="58" t="s">
        <v>164</v>
      </c>
      <c r="Z5" s="58" t="s">
        <v>164</v>
      </c>
      <c r="AA5" s="58" t="s">
        <v>164</v>
      </c>
      <c r="AB5" s="58" t="s">
        <v>164</v>
      </c>
      <c r="AC5" s="58" t="s">
        <v>164</v>
      </c>
      <c r="AD5" s="58" t="s">
        <v>164</v>
      </c>
      <c r="AE5" s="58" t="s">
        <v>164</v>
      </c>
      <c r="AF5" s="59" t="s">
        <v>164</v>
      </c>
      <c r="AG5" s="59" t="s">
        <v>164</v>
      </c>
      <c r="AH5" s="59" t="s">
        <v>165</v>
      </c>
      <c r="AI5" s="59" t="s">
        <v>164</v>
      </c>
      <c r="AJ5" s="59" t="s">
        <v>164</v>
      </c>
      <c r="AK5" s="59" t="s">
        <v>164</v>
      </c>
      <c r="AL5" s="59" t="s">
        <v>164</v>
      </c>
      <c r="AM5" s="59" t="s">
        <v>164</v>
      </c>
      <c r="AN5" s="59" t="s">
        <v>164</v>
      </c>
      <c r="AO5" s="59" t="s">
        <v>164</v>
      </c>
      <c r="AP5" s="59" t="s">
        <v>164</v>
      </c>
      <c r="AQ5" s="59" t="s">
        <v>164</v>
      </c>
      <c r="AR5" s="59" t="s">
        <v>164</v>
      </c>
      <c r="AS5" s="59" t="s">
        <v>164</v>
      </c>
      <c r="AT5" s="60">
        <v>1</v>
      </c>
      <c r="AU5" s="59" t="s">
        <v>207</v>
      </c>
      <c r="AV5" s="59" t="str">
        <f>IF(LEFT(A5,1)="[",LEFT(A5,5)&amp;AU5&amp;A5,"")</f>
        <v>[USA]State[USA] Arizona</v>
      </c>
      <c r="AW5" s="59" t="str">
        <f>C5&amp;H5&amp;A5</f>
        <v>2[USA] Arizona</v>
      </c>
      <c r="AX5" s="61"/>
      <c r="AY5" s="61"/>
      <c r="AZ5" s="62" t="s">
        <v>156</v>
      </c>
      <c r="BA5" s="62"/>
      <c r="BB5" s="62"/>
      <c r="BC5" s="63"/>
      <c r="BD5" s="64" t="s">
        <v>152</v>
      </c>
      <c r="BE5" s="47"/>
      <c r="BF5" s="64"/>
      <c r="BG5" s="64"/>
      <c r="BH5" s="64" t="s">
        <v>152</v>
      </c>
      <c r="BI5" s="64"/>
      <c r="BJ5" s="64"/>
      <c r="BK5" s="47"/>
      <c r="BL5" s="64" t="s">
        <v>154</v>
      </c>
      <c r="BM5" s="64" t="s">
        <v>155</v>
      </c>
      <c r="BN5" s="64" t="s">
        <v>156</v>
      </c>
      <c r="BO5" s="64" t="s">
        <v>152</v>
      </c>
      <c r="BP5" s="64"/>
      <c r="BQ5" s="64"/>
      <c r="BR5" s="64"/>
      <c r="BS5" s="64"/>
      <c r="BT5" s="64"/>
      <c r="BU5" s="65"/>
      <c r="BV5" s="66"/>
      <c r="BW5" s="66">
        <v>0</v>
      </c>
      <c r="BX5" s="47"/>
      <c r="BY5" s="48" t="s">
        <v>164</v>
      </c>
      <c r="CB5" s="6"/>
      <c r="CC5" s="6"/>
      <c r="CD5" s="67">
        <v>0</v>
      </c>
      <c r="CE5" s="67">
        <v>0</v>
      </c>
      <c r="CF5" s="67" t="e">
        <v>#REF!</v>
      </c>
      <c r="CG5" s="68" cm="1">
        <f t="array" ref="CG5">SUMPRODUCT(--(LEN(TRIM(BL5:BT5))&gt;0))</f>
        <v>4</v>
      </c>
      <c r="CH5" s="59" t="str">
        <f>IF(CG5=2,"y","n")</f>
        <v>n</v>
      </c>
      <c r="CI5" s="59" t="str">
        <f>IF(CG5=3,"y","n")</f>
        <v>n</v>
      </c>
      <c r="CJ5" s="59" t="str">
        <f>IF(CG5=4,"y","n")</f>
        <v>y</v>
      </c>
      <c r="CK5" s="59" t="str">
        <f>IF(CG5&gt;4,"y","n")</f>
        <v>n</v>
      </c>
      <c r="CL5" s="59" t="str">
        <f>IF(S5=0,"y","n")</f>
        <v>n</v>
      </c>
      <c r="CM5" s="59" t="str">
        <f>IF(S5=2,"y","n")</f>
        <v>n</v>
      </c>
      <c r="CN5" s="59" t="str">
        <f>IF(S5=3,"y","n")</f>
        <v>n</v>
      </c>
      <c r="CO5" s="59" t="str">
        <f>IF(S5&gt;=4,"y","n")</f>
        <v>n</v>
      </c>
      <c r="CP5" s="59" t="str">
        <f>IF(AT5=0,"y","n")</f>
        <v>n</v>
      </c>
      <c r="CQ5" s="59" t="str">
        <f>IF(AT5=1,"y","n")</f>
        <v>y</v>
      </c>
      <c r="CR5" s="59" t="str">
        <f>IF(AT5=2,"y","n")</f>
        <v>n</v>
      </c>
      <c r="CS5" s="59" t="str">
        <f>IF(AT5&gt;=3,"y","n")</f>
        <v>n</v>
      </c>
      <c r="CT5" s="69" t="str">
        <f>CHAR(34)&amp;A5&amp;CHAR(34)</f>
        <v>"[USA] Arizona"</v>
      </c>
      <c r="CU5" s="70" t="str">
        <f>CHAR(34)&amp;"rgn_"&amp;R5&amp;CHAR(34)</f>
        <v>"rgn_North America"</v>
      </c>
      <c r="CV5" s="48" t="str">
        <f>CHAR(34)&amp;D5&amp;CHAR(34)</f>
        <v>"https://upload.wikimedia.org/wikipedia/commons/thumb/9/9d/Flag_of_Arizona.svg/383px-Flag_of_Arizona.svg.png"</v>
      </c>
      <c r="CW5" s="48" t="str">
        <f>IF(CH5="y",CHAR(34)&amp;CH$1&amp;CHAR(34)&amp;",","")</f>
        <v/>
      </c>
      <c r="CX5" s="48" t="str">
        <f>IF(CI5="y",CHAR(34)&amp;CI$1&amp;CHAR(34)&amp;",","")</f>
        <v/>
      </c>
      <c r="CY5" s="48" t="str">
        <f>IF(CJ5="y",CHAR(34)&amp;CJ$1&amp;CHAR(34)&amp;",","")</f>
        <v>"4Color",</v>
      </c>
      <c r="CZ5" s="48" t="str">
        <f>IF(CK5="y",CHAR(34)&amp;CK$1&amp;CHAR(34)&amp;",","")</f>
        <v/>
      </c>
      <c r="DA5" s="48" t="str">
        <f>IF(Q5&gt;1,CHAR(34)&amp;"words2"&amp;CHAR(34)&amp;",","")</f>
        <v/>
      </c>
      <c r="DB5" s="48" t="str">
        <f>IF(Q5&gt;2,CHAR(34)&amp;"words3"&amp;CHAR(34)&amp;",","")</f>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"lets07",</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"startA",</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"with_z",</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"allhor",</v>
      </c>
      <c r="DU5" s="6" t="str">
        <f>IF(BY5="y",IF(AND(W5="n",V5="n"),CHAR(34)&amp;"alldia"&amp;CHAR(34)&amp;",",""),"")</f>
        <v/>
      </c>
      <c r="DV5" s="48" t="str">
        <f>IF(IA5&lt;&gt;"",(IF(IA5="y",CHAR(34)&amp;"largec"&amp;CHAR(34)&amp;",",CHAR(34)&amp;"smallc"&amp;CHAR(34)&amp;",")),"")</f>
        <v/>
      </c>
      <c r="DW5" s="48" t="str">
        <f>IF(CL5="y",CHAR(34)&amp;CL$1&amp;CHAR(34)&amp;",","")</f>
        <v/>
      </c>
      <c r="DX5" s="48" t="str">
        <f>IF(CM5="y",CHAR(34)&amp;CM$1&amp;CHAR(34)&amp;",","")</f>
        <v/>
      </c>
      <c r="DY5" s="48" t="str">
        <f>IF(CN5="y",CHAR(34)&amp;CN$1&amp;CHAR(34)&amp;",","")</f>
        <v/>
      </c>
      <c r="DZ5" s="48" t="str">
        <f>IF(CO5="y",CHAR(34)&amp;CO$1&amp;CHAR(34)&amp;",","")</f>
        <v/>
      </c>
      <c r="EA5" s="48" t="str">
        <f>IF(T5="y",CHAR(34)&amp;T$1&amp;CHAR(34)&amp;",","")</f>
        <v>"Diagon",</v>
      </c>
      <c r="EB5" s="48" t="str">
        <f>IF(U5="y",CHAR(34)&amp;U$1&amp;CHAR(34)&amp;",","")</f>
        <v/>
      </c>
      <c r="EC5" s="48" t="str">
        <f>IF(V5="y",CHAR(34)&amp;V$1&amp;CHAR(34)&amp;",","")</f>
        <v>"Horizo",</v>
      </c>
      <c r="ED5" s="48" t="str">
        <f>IF(W5="y",CHAR(34)&amp;W$1&amp;CHAR(34)&amp;",","")</f>
        <v/>
      </c>
      <c r="EE5" s="48" t="str">
        <f>IF(X5="y",CHAR(34)&amp;X$1&amp;CHAR(34)&amp;",","")</f>
        <v/>
      </c>
      <c r="EF5" s="48" t="str">
        <f>IF(AND(Y5&lt;&gt;"n",Y5&lt;&gt;""),CHAR(34)&amp;Y$1&amp;CHAR(34)&amp;",","")</f>
        <v/>
      </c>
      <c r="EG5" s="48" t="str">
        <f>IF(Z5="y",CHAR(34)&amp;Z$1&amp;CHAR(34)&amp;",","")</f>
        <v/>
      </c>
      <c r="EH5" s="48" t="str">
        <f>IF(AA5="y",CHAR(34)&amp;AA$1&amp;CHAR(34)&amp;",","")</f>
        <v/>
      </c>
      <c r="EI5" s="48" t="str">
        <f>IF(AB5="y",CHAR(34)&amp;AB$1&amp;CHAR(34)&amp;",","")</f>
        <v/>
      </c>
      <c r="EJ5" s="48" t="str">
        <f>IF(AC5="y",CHAR(34)&amp;AC$1&amp;CHAR(34)&amp;",","")</f>
        <v/>
      </c>
      <c r="EK5" s="48" t="str">
        <f>IF(AD5="y",CHAR(34)&amp;AD$1&amp;CHAR(34)&amp;",","")</f>
        <v/>
      </c>
      <c r="EL5" s="48" t="str">
        <f>IF(AE5="y",CHAR(34)&amp;AE$1&amp;CHAR(34)&amp;",","")</f>
        <v/>
      </c>
      <c r="EM5" s="48" t="str">
        <f>IF(AF5="y",CHAR(34)&amp;AF$1&amp;CHAR(34)&amp;",","")</f>
        <v/>
      </c>
      <c r="EN5" s="48" t="str">
        <f>IF(AG5="y",CHAR(34)&amp;AG$1&amp;CHAR(34)&amp;",","")</f>
        <v/>
      </c>
      <c r="EO5" s="48" t="str">
        <f>IF(AH5="y",CHAR(34)&amp;AH$1&amp;CHAR(34)&amp;",","")</f>
        <v>"Center",</v>
      </c>
      <c r="EP5" s="48" t="str">
        <f>IF(AI5="y",CHAR(34)&amp;AI$1&amp;CHAR(34)&amp;",","")</f>
        <v/>
      </c>
      <c r="EQ5" s="48" t="str">
        <f>IF(AJ5="y",CHAR(34)&amp;AJ$1&amp;CHAR(34)&amp;",","")</f>
        <v/>
      </c>
      <c r="ER5" s="48" t="str">
        <f>IF(AK5="y",CHAR(34)&amp;AK$1&amp;CHAR(34)&amp;",","")</f>
        <v/>
      </c>
      <c r="ES5" s="48" t="str">
        <f>IF(AL5="y",CHAR(34)&amp;AL$1&amp;CHAR(34)&amp;",","")</f>
        <v/>
      </c>
      <c r="ET5" s="48" t="str">
        <f>IF(AM5="y",CHAR(34)&amp;AM$1&amp;CHAR(34)&amp;",","")</f>
        <v/>
      </c>
      <c r="EU5" s="48" t="str">
        <f>IF(AN5="y",CHAR(34)&amp;AN$1&amp;CHAR(34)&amp;",","")</f>
        <v/>
      </c>
      <c r="EV5" s="48" t="str">
        <f>IF(AO5="y",CHAR(34)&amp;AO$1&amp;CHAR(34)&amp;",","")</f>
        <v/>
      </c>
      <c r="EW5" s="48" t="str">
        <f>IF(AP5="y",CHAR(34)&amp;AP$1&amp;CHAR(34)&amp;",","")</f>
        <v/>
      </c>
      <c r="EX5" s="48" t="str">
        <f>IF(AQ5="y",CHAR(34)&amp;AQ$1&amp;CHAR(34)&amp;",","")</f>
        <v/>
      </c>
      <c r="EY5" s="48" t="str">
        <f>IF(AR5="y",CHAR(34)&amp;AR$1&amp;CHAR(34)&amp;",","")</f>
        <v/>
      </c>
      <c r="EZ5" s="48" t="str">
        <f>IF(AS5="y",CHAR(34)&amp;AS$1&amp;CHAR(34)&amp;",","")</f>
        <v/>
      </c>
      <c r="FA5" s="48" t="str">
        <f>IF(AT5&gt;0,CHAR(34)&amp;"sta"&amp;AZ5&amp;CHAR(34)&amp;",","")</f>
        <v>"staORA",</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
      </c>
      <c r="FF5" s="48" t="str">
        <f>IF(COUNTIF(BL5:BT5,"WHI")=0,CHAR(34)&amp;"NO_WHI"&amp;CHAR(34)&amp;",", "")</f>
        <v>"NO_WHI",</v>
      </c>
      <c r="FG5" s="48" t="str">
        <f>IF(COUNTIF(BL5:BT5,"RED")=0,CHAR(34)&amp;"NO_RED"&amp;CHAR(34)&amp;",", "")</f>
        <v/>
      </c>
      <c r="FH5" s="48" t="str">
        <f>IF(COUNTIF(BL5:BS5,"GRE")=0,CHAR(34)&amp;"NO_GRE"&amp;CHAR(34)&amp;",", "")</f>
        <v>"NO_GRE",</v>
      </c>
      <c r="FI5" s="48" t="str">
        <f>IF(COUNTIF(BL5:BT5,"YEL")=0,CHAR(34)&amp;"NO_YEL"&amp;CHAR(34)&amp;",", "")</f>
        <v/>
      </c>
      <c r="FJ5" s="48" t="str">
        <f>IF(COUNTIF(BL5:BT5,"BLA")=0,CHAR(34)&amp;"NO_BLA"&amp;CHAR(34)&amp;",", "")</f>
        <v>"NO_BLA",</v>
      </c>
      <c r="FK5" s="48" t="str">
        <f>IF(AND(FH5&lt;&gt;"",FF5&lt;&gt;""),CHAR(34)&amp;"WHGRNO"&amp;CHAR(34)&amp;",","")</f>
        <v>"WHGRNO",</v>
      </c>
      <c r="FL5" s="48" t="str">
        <f>IF(AND(FI5&lt;&gt;"",FF5&lt;&gt;""),CHAR(34)&amp;"WHYENO"&amp;CHAR(34)&amp;",","")</f>
        <v/>
      </c>
      <c r="FM5" s="48" t="str">
        <f>IF(AND(FJ5&lt;&gt;"",FF5&lt;&gt;""),CHAR(34)&amp;"BAWHNO"&amp;CHAR(34)&amp;",","")</f>
        <v>"BAWHNO",</v>
      </c>
      <c r="FN5" s="48" t="str">
        <f>IF(AND(FE5&lt;&gt;"",FF5&lt;&gt;""),CHAR(34)&amp;"BLWHNO"&amp;CHAR(34)&amp;",","")</f>
        <v/>
      </c>
      <c r="FO5" s="48" t="str">
        <f>IF(AND(FE5&lt;&gt;"",FG5&lt;&gt;""),CHAR(34)&amp;"BLRENO"&amp;CHAR(34)&amp;",","")</f>
        <v/>
      </c>
      <c r="FP5" s="48" t="str">
        <f>IF(AND(FF5&lt;&gt;"",FF5&lt;&gt;""),CHAR(34)&amp;"WHRENO"&amp;CHAR(34)&amp;",","")</f>
        <v>"WHRENO",</v>
      </c>
      <c r="FQ5" s="48" t="str">
        <f>IF(LEN(BF5)=3,CHAR(34)&amp;"001"&amp;BF5&amp;CHAR(34)&amp;",","")</f>
        <v/>
      </c>
      <c r="FR5" s="48" t="str">
        <f>IF(LEN(BG5)=3,CHAR(34)&amp;"002"&amp;BG5&amp;CHAR(34)&amp;",","")</f>
        <v/>
      </c>
      <c r="FS5" s="48" t="str">
        <f>IF(LEN(BH5)=3,CHAR(34)&amp;"003"&amp;BH5&amp;CHAR(34)&amp;",","")</f>
        <v>"003BLU",</v>
      </c>
      <c r="FT5" s="48" t="str">
        <f>CHAR(34)&amp;"myr"&amp;BD5&amp;CHAR(34)&amp;","</f>
        <v>"myrBLU",</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IF(CQ5="y",CHAR(34)&amp;CQ$1&amp;CHAR(34)&amp;",","")</f>
        <v>"1Stars",</v>
      </c>
      <c r="GM5" s="48" t="str">
        <f>IF(CR5="y",CHAR(34)&amp;CR$1&amp;CHAR(34)&amp;",","")</f>
        <v/>
      </c>
      <c r="GN5" s="48" t="str">
        <f>IF(CS5="y",CHAR(34)&amp;CS$1&amp;CHAR(34)&amp;",","")</f>
        <v/>
      </c>
      <c r="GP5" s="48" t="str">
        <f>CHAR(34)&amp;AU5&amp;CHAR(34)</f>
        <v>"State"</v>
      </c>
      <c r="GS5" s="48" t="str">
        <f>SUBSTITUTE("["&amp;_xlfn.CONCAT(CW5:GN5)&amp;"]",",]","]")</f>
        <v>["4Color","lets07","startA","with_z","year19","allhor","Diagon","Horizo","Center","staORA","NO_WHI","NO_GRE","NO_BLA","WHGRNO","BAWHNO","WHRENO","003BLU","myrBLU","HasSta","1Stars"]</v>
      </c>
      <c r="GT5" s="48" t="str">
        <f>IF(BL5&lt;&gt;"",CHAR(34)&amp;"cl_"&amp;BL5&amp;CHAR(34)&amp;",","")</f>
        <v>"cl_RED",</v>
      </c>
      <c r="GU5" s="48" t="str">
        <f>IF(BM5&lt;&gt;"",CHAR(34)&amp;"cl_"&amp;BM5&amp;CHAR(34)&amp;",","")</f>
        <v>"cl_YEL",</v>
      </c>
      <c r="GV5" s="48" t="str">
        <f>IF(BN5&lt;&gt;"",CHAR(34)&amp;"cl_"&amp;BN5&amp;CHAR(34)&amp;",","")</f>
        <v>"cl_ORA",</v>
      </c>
      <c r="GW5" s="48" t="str">
        <f>IF(BO5&lt;&gt;"",CHAR(34)&amp;"cl_"&amp;BO5&amp;CHAR(34)&amp;",","")</f>
        <v>"cl_BLU",</v>
      </c>
      <c r="GX5" s="48" t="str">
        <f>IF(BP5&lt;&gt;"",CHAR(34)&amp;"cl_"&amp;BP5&amp;CHAR(34)&amp;",","")</f>
        <v/>
      </c>
      <c r="GY5" s="48" t="str">
        <f>IF(BQ5&lt;&gt;"",CHAR(34)&amp;"cl_"&amp;BQ5&amp;CHAR(34)&amp;",","")</f>
        <v/>
      </c>
      <c r="GZ5" s="48" t="str">
        <f>IF(BR5&lt;&gt;"",CHAR(34)&amp;"cl_"&amp;BR5&amp;CHAR(34)&amp;",","")</f>
        <v/>
      </c>
      <c r="HA5" s="48" t="str">
        <f>IF(BS5&lt;&gt;"",CHAR(34)&amp;"cl_"&amp;BS5&amp;CHAR(34)&amp;",","")</f>
        <v/>
      </c>
      <c r="HB5" s="48" t="str">
        <f>IF(BT5&lt;&gt;"",CHAR(34)&amp;"cl_"&amp;BT5&amp;CHAR(34)&amp;",","")</f>
        <v/>
      </c>
      <c r="HC5" s="48" t="str">
        <f>SUBSTITUTE("["&amp;_xlfn.CONCAT(GT5:HB5)&amp;"]",",]","]")</f>
        <v>["cl_RED","cl_YEL","cl_ORA","cl_BLU"]</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{couname:"[USA] Arizona",year:"1917 ",region:"rgn_North America",Colors:["cl_RED","cl_YEL","cl_ORA","cl_BLU"],Items:["4Color","lets07","startA","with_z","year19","allhor","Diagon","Horizo","Center","staORA","NO_WHI","NO_GRE","NO_BLA","WHGRNO","BAWHNO","WHRENO","003BLU","myrBLU","HasSta","1Stars"],Flag:"https://upload.wikimedia.org/wikipedia/commons/thumb/9/9d/Flag_of_Arizona.svg/383px-Flag_of_Arizona.svg.png",HDFlag:"https://upload.wikimedia.org/wikipedia/commons/thumb/9/9d/Flag_of_Arizona.svg/2560px-Flag_of_Arizona.svg.png",type:"State", describe: "\nThe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 isnew:".", links: "https://en.wikipedia.org/wiki/Flag_of_Arizona"},</v>
      </c>
      <c r="HG5" s="73" t="str">
        <f>"{couname:"&amp;CT5&amp;(IF(HK5&lt;&gt;"",",subtype:"&amp;CHAR(34)&amp;HK5&amp;CHAR(34),""))&amp;",year:"&amp;HJ5&amp;",region:"&amp;CU5&amp;",Colors:"&amp;HC5&amp;",Items:"&amp;GS5&amp;",Flag:"&amp;CV5&amp;",HDFlag:"&amp;CHAR(34)&amp;E5&amp;CHAR(34)&amp;",type:"&amp;GP5&amp;", describe: "&amp;HI5&amp;", links: "&amp;HL5&amp;"},"</f>
        <v>{couname:"[USA] Arizona",year:"1917 ",region:"rgn_North America",Colors:["cl_RED","cl_YEL","cl_ORA","cl_BLU"],Items:["4Color","lets07","startA","with_z","year19","allhor","Diagon","Horizo","Center","staORA","NO_WHI","NO_GRE","NO_BLA","WHGRNO","BAWHNO","WHRENO","003BLU","myrBLU","HasSta","1Stars"],Flag:"https://upload.wikimedia.org/wikipedia/commons/thumb/9/9d/Flag_of_Arizona.svg/383px-Flag_of_Arizona.svg.png",HDFlag:"https://upload.wikimedia.org/wikipedia/commons/thumb/9/9d/Flag_of_Arizona.svg/2560px-Flag_of_Arizona.svg.png",type:"State", describe: "\nThe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 links: "https://en.wikipedia.org/wiki/Flag_of_Arizona"},</v>
      </c>
      <c r="HH5" s="48" t="str">
        <f>IF(P5&lt;&gt;"",CHAR(34)&amp;"\n"&amp;P5&amp;CHAR(34),CHAR(34)&amp;CHAR(34))</f>
        <v>"\nThe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v>
      </c>
      <c r="HI5" s="48" t="str">
        <f>IF(J5=0,CHAR(34)&amp;CHAR(34),HH5)</f>
        <v>"\nThe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v>
      </c>
      <c r="HJ5" s="48" t="str">
        <f>CHAR(34)&amp;O5&amp;CHAR(34)</f>
        <v>"1917 "</v>
      </c>
      <c r="HL5" s="48" t="str">
        <f>CHAR(34)&amp;I5&amp;CHAR(34)</f>
        <v>"https://en.wikipedia.org/wiki/Flag_of_Arizona"</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{"couname":"[USA] Arizona","year":"1917 ","region":"rgn_North America","Colors":["cl_RED","cl_YEL","cl_ORA","cl_BLU"],"Items":["4Color","lets07","startA","with_z","year19","allhor","Diagon","Horizo","Center","staORA","NO_WHI","NO_GRE","NO_BLA","WHGRNO","BAWHNO","WHRENO","003BLU","myrBLU","HasSta","1Stars"],"Flag":"https://upload.wikimedia.org/wikipedia/commons/thumb/9/9d/Flag_of_Arizona.svg/383px-Flag_of_Arizona.svg.png","HDFlag":"https://upload.wikimedia.org/wikipedia/commons/thumb/9/9d/Flag_of_Arizona.svg/2560px-Flag_of_Arizona.svg.png","type":"State", "describe": "\nThe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 "isnew": ".", "links": "https://en.wikipedia.org/wiki/Flag_of_Arizona"},</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{"couname":"[USA] Arizona","year":"1917 ","region":"rgn_North America","Colors":["cl_RED","cl_YEL","cl_ORA","cl_BLU"],"Items":["4Color","lets07","startA","with_z","year19","allhor","Diagon","Horizo","Center","staORA","NO_WHI","NO_GRE","NO_BLA","WHGRNO","BAWHNO","WHRENO","003BLU","myrBLU","HasSta","1Stars"],"Flag":"https://upload.wikimedia.org/wikipedia/commons/thumb/9/9d/Flag_of_Arizona.svg/383px-Flag_of_Arizona.svg.png","HDFlag":"https://upload.wikimedia.org/wikipedia/commons/thumb/9/9d/Flag_of_Arizona.svg/2560px-Flag_of_Arizona.svg.png","type":"State", "describe": "\nThe flag of Arizona consists of 13 rays of red and weld-yellow on the top half. The red and yellow symbolize the Spanish conquistadores that explored this part of America; this is because the flag is inspired by the current flag of Spain. The center star signifies copper production; Arizona produces more copper than any other state in the US.", "isnew": ".", "links": "https://en.wikipedia.org/wiki/Flag_of_Arizona"},</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ORA</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
      </c>
      <c r="HY5" s="76"/>
      <c r="HZ5" s="76"/>
      <c r="IA5" s="6"/>
      <c r="IB5" s="6"/>
      <c r="IC5" s="77"/>
      <c r="ID5" s="77"/>
      <c r="IE5" s="77"/>
      <c r="IF5" s="77"/>
      <c r="IG5" s="77"/>
      <c r="IH5" s="77"/>
      <c r="II5" s="77"/>
      <c r="IJ5" s="77"/>
      <c r="IK5" s="77"/>
      <c r="IL5" s="48">
        <f>SUM(IC5:IK5)</f>
        <v>0</v>
      </c>
      <c r="IM5" s="45">
        <f>COUNTIF(IC5:IK5,"&gt;0")-CG5</f>
        <v>-4</v>
      </c>
      <c r="IN5" s="78" t="str">
        <f>"http://mkweb.bcgsc.ca/color-summarizer/?url="&amp;D5&amp;"&amp;precision=low&amp;num_clusters="&amp;CG5&amp;"&amp;text=1"</f>
        <v>http://mkweb.bcgsc.ca/color-summarizer/?url=https://upload.wikimedia.org/wikipedia/commons/thumb/9/9d/Flag_of_Arizona.svg/383px-Flag_of_Arizona.svg.png&amp;precision=low&amp;num_clusters=4&amp;text=1</v>
      </c>
      <c r="IO5" s="48" t="str">
        <f>IF(HP5&lt;&gt;"",CHAR(34)&amp;"black"&amp;CHAR(34),"")</f>
        <v/>
      </c>
      <c r="IP5" s="48" t="str">
        <f>IF(HQ5&lt;&gt;"",CHAR(34)&amp;"blue"&amp;CHAR(34),"")</f>
        <v>"blue"</v>
      </c>
      <c r="IQ5" s="48" t="str">
        <f>IF(HR5&lt;&gt;"",CHAR(34)&amp;"green"&amp;CHAR(34),"")</f>
        <v/>
      </c>
      <c r="IR5" s="48" t="str">
        <f>IF(HS5&lt;&gt;"",CHAR(34)&amp;"red"&amp;CHAR(34),"")</f>
        <v>"red"</v>
      </c>
      <c r="IS5" s="48" t="str">
        <f>IF(HT5&lt;&gt;"",CHAR(34)&amp;"yellow"&amp;CHAR(34),"")</f>
        <v>"yellow"</v>
      </c>
      <c r="IT5" s="48" t="str">
        <f>IF(HU5&lt;&gt;"",CHAR(34)&amp;"orange"&amp;CHAR(34),"")</f>
        <v>"orange"</v>
      </c>
      <c r="IU5" s="48" t="str">
        <f>IF(HV5&lt;&gt;"",CHAR(34)&amp;"brown"&amp;CHAR(34),"")</f>
        <v/>
      </c>
      <c r="IV5" s="48" t="str">
        <f>IF(HW5&lt;&gt;"",CHAR(34)&amp;"purple"&amp;CHAR(34),"")</f>
        <v/>
      </c>
      <c r="IW5" s="48" t="str">
        <f>IF(HX5&lt;&gt;"",CHAR(34)&amp;"white"&amp;CHAR(34),"")</f>
        <v/>
      </c>
      <c r="IX5" s="48" t="str">
        <f>"{"&amp;CHAR(34)&amp;"url"&amp;CHAR(34)&amp;":"&amp;CHAR(34)&amp;IN5&amp;CHAR(34)&amp;","&amp;CHAR(34)&amp;"name"&amp;CHAR(34)&amp;":"&amp;CHAR(34)&amp;A5&amp;CHAR(34)&amp;"},"</f>
        <v>{"url":"http://mkweb.bcgsc.ca/color-summarizer/?url=https://upload.wikimedia.org/wikipedia/commons/thumb/9/9d/Flag_of_Arizona.svg/383px-Flag_of_Arizona.svg.png&amp;precision=low&amp;num_clusters=4&amp;text=1","name":"[USA] Arizona"},</v>
      </c>
      <c r="IY5" s="48">
        <v>856</v>
      </c>
    </row>
    <row r="6" spans="1:259" s="48" customFormat="1" ht="38.4" customHeight="1" thickBot="1" x14ac:dyDescent="0.35">
      <c r="A6" s="79" t="s">
        <v>273</v>
      </c>
      <c r="B6" s="40" t="e" vm="147">
        <v>#VALUE!</v>
      </c>
      <c r="C6" s="41">
        <v>2</v>
      </c>
      <c r="D6" s="42" t="s">
        <v>274</v>
      </c>
      <c r="E6" s="43" t="s">
        <v>275</v>
      </c>
      <c r="F6" s="44" t="s">
        <v>163</v>
      </c>
      <c r="G6" s="45">
        <f>COUNTIF($A$1:$A$8580,A6)</f>
        <v>1</v>
      </c>
      <c r="H6" s="46"/>
      <c r="I6" s="47" t="s">
        <v>276</v>
      </c>
      <c r="J6" s="48" t="str">
        <f>""</f>
        <v/>
      </c>
      <c r="K6" s="49"/>
      <c r="L6" s="50"/>
      <c r="M6" s="50"/>
      <c r="N6" s="51" t="s">
        <v>231</v>
      </c>
      <c r="O6" s="52" t="s">
        <v>277</v>
      </c>
      <c r="P6" s="53" t="s">
        <v>278</v>
      </c>
      <c r="Q6" s="54">
        <v>1</v>
      </c>
      <c r="R6" s="55" t="s">
        <v>231</v>
      </c>
      <c r="S6" s="56">
        <v>0</v>
      </c>
      <c r="T6" s="57" t="s">
        <v>165</v>
      </c>
      <c r="U6" s="58" t="s">
        <v>164</v>
      </c>
      <c r="V6" s="58" t="s">
        <v>164</v>
      </c>
      <c r="W6" s="58" t="s">
        <v>164</v>
      </c>
      <c r="X6" s="58" t="s">
        <v>164</v>
      </c>
      <c r="Y6" s="58" t="s">
        <v>164</v>
      </c>
      <c r="Z6" s="58" t="s">
        <v>164</v>
      </c>
      <c r="AA6" s="58" t="s">
        <v>164</v>
      </c>
      <c r="AB6" s="58" t="s">
        <v>165</v>
      </c>
      <c r="AC6" s="58" t="s">
        <v>164</v>
      </c>
      <c r="AD6" s="58" t="s">
        <v>164</v>
      </c>
      <c r="AE6" s="58" t="s">
        <v>164</v>
      </c>
      <c r="AF6" s="59" t="s">
        <v>164</v>
      </c>
      <c r="AG6" s="59" t="s">
        <v>164</v>
      </c>
      <c r="AH6" s="59" t="s">
        <v>165</v>
      </c>
      <c r="AI6" s="59" t="s">
        <v>164</v>
      </c>
      <c r="AJ6" s="59" t="s">
        <v>164</v>
      </c>
      <c r="AK6" s="59" t="s">
        <v>164</v>
      </c>
      <c r="AL6" s="59" t="s">
        <v>164</v>
      </c>
      <c r="AM6" s="59" t="s">
        <v>164</v>
      </c>
      <c r="AN6" s="59" t="s">
        <v>164</v>
      </c>
      <c r="AO6" s="59" t="s">
        <v>164</v>
      </c>
      <c r="AP6" s="59" t="s">
        <v>164</v>
      </c>
      <c r="AQ6" s="59" t="s">
        <v>164</v>
      </c>
      <c r="AR6" s="59" t="s">
        <v>164</v>
      </c>
      <c r="AS6" s="59" t="s">
        <v>164</v>
      </c>
      <c r="AT6" s="60">
        <v>29</v>
      </c>
      <c r="AU6" s="59" t="s">
        <v>207</v>
      </c>
      <c r="AV6" s="59" t="str">
        <f>IF(LEFT(A6,1)="[",LEFT(A6,5)&amp;AU6&amp;A6,"")</f>
        <v>[USA]State[USA] Arkansas</v>
      </c>
      <c r="AW6" s="59" t="str">
        <f>C6&amp;H6&amp;A6</f>
        <v>2[USA] Arkansas</v>
      </c>
      <c r="AX6" s="61"/>
      <c r="AY6" s="61"/>
      <c r="AZ6" s="62" t="s">
        <v>152</v>
      </c>
      <c r="BA6" s="62" t="s">
        <v>159</v>
      </c>
      <c r="BB6" s="62"/>
      <c r="BC6" s="63"/>
      <c r="BD6" s="64" t="s">
        <v>154</v>
      </c>
      <c r="BE6" s="47"/>
      <c r="BF6" s="64"/>
      <c r="BG6" s="64"/>
      <c r="BH6" s="64"/>
      <c r="BI6" s="64"/>
      <c r="BJ6" s="64"/>
      <c r="BK6" s="47"/>
      <c r="BL6" s="64" t="s">
        <v>152</v>
      </c>
      <c r="BM6" s="64" t="s">
        <v>154</v>
      </c>
      <c r="BN6" s="64" t="s">
        <v>159</v>
      </c>
      <c r="BO6" s="64"/>
      <c r="BP6" s="64"/>
      <c r="BQ6" s="64"/>
      <c r="BR6" s="64"/>
      <c r="BS6" s="64"/>
      <c r="BT6" s="64"/>
      <c r="BU6" s="65"/>
      <c r="BV6" s="66"/>
      <c r="BW6" s="66">
        <v>0</v>
      </c>
      <c r="BX6" s="47"/>
      <c r="BY6" s="48" t="s">
        <v>164</v>
      </c>
      <c r="CB6" s="6"/>
      <c r="CC6" s="6"/>
      <c r="CD6" s="67">
        <v>0</v>
      </c>
      <c r="CE6" s="67">
        <v>0</v>
      </c>
      <c r="CF6" s="67" t="e">
        <v>#REF!</v>
      </c>
      <c r="CG6" s="68" cm="1">
        <f t="array" ref="CG6">SUMPRODUCT(--(LEN(TRIM(BL6:BT6))&gt;0))</f>
        <v>3</v>
      </c>
      <c r="CH6" s="59" t="str">
        <f>IF(CG6=2,"y","n")</f>
        <v>n</v>
      </c>
      <c r="CI6" s="59" t="str">
        <f>IF(CG6=3,"y","n")</f>
        <v>y</v>
      </c>
      <c r="CJ6" s="59" t="str">
        <f>IF(CG6=4,"y","n")</f>
        <v>n</v>
      </c>
      <c r="CK6" s="59" t="str">
        <f>IF(CG6&gt;4,"y","n")</f>
        <v>n</v>
      </c>
      <c r="CL6" s="59" t="str">
        <f>IF(S6=0,"y","n")</f>
        <v>y</v>
      </c>
      <c r="CM6" s="59" t="str">
        <f>IF(S6=2,"y","n")</f>
        <v>n</v>
      </c>
      <c r="CN6" s="59" t="str">
        <f>IF(S6=3,"y","n")</f>
        <v>n</v>
      </c>
      <c r="CO6" s="59" t="str">
        <f>IF(S6&gt;=4,"y","n")</f>
        <v>n</v>
      </c>
      <c r="CP6" s="59" t="str">
        <f>IF(AT6=0,"y","n")</f>
        <v>n</v>
      </c>
      <c r="CQ6" s="59" t="str">
        <f>IF(AT6=1,"y","n")</f>
        <v>n</v>
      </c>
      <c r="CR6" s="59" t="str">
        <f>IF(AT6=2,"y","n")</f>
        <v>n</v>
      </c>
      <c r="CS6" s="59" t="str">
        <f>IF(AT6&gt;=3,"y","n")</f>
        <v>y</v>
      </c>
      <c r="CT6" s="69" t="str">
        <f>CHAR(34)&amp;A6&amp;CHAR(34)</f>
        <v>"[USA] Arkansas"</v>
      </c>
      <c r="CU6" s="70" t="str">
        <f>CHAR(34)&amp;"rgn_"&amp;R6&amp;CHAR(34)</f>
        <v>"rgn_North America"</v>
      </c>
      <c r="CV6" s="48" t="str">
        <f>CHAR(34)&amp;D6&amp;CHAR(34)</f>
        <v>"https://upload.wikimedia.org/wikipedia/commons/thumb/9/9d/Flag_of_Arkansas.svg/383px-Flag_of_Arkansas.svg.png"</v>
      </c>
      <c r="CW6" s="48" t="str">
        <f>IF(CH6="y",CHAR(34)&amp;CH$1&amp;CHAR(34)&amp;",","")</f>
        <v/>
      </c>
      <c r="CX6" s="48" t="str">
        <f>IF(CI6="y",CHAR(34)&amp;CI$1&amp;CHAR(34)&amp;",","")</f>
        <v>"3Color",</v>
      </c>
      <c r="CY6" s="48" t="str">
        <f>IF(CJ6="y",CHAR(34)&amp;CJ$1&amp;CHAR(34)&amp;",","")</f>
        <v/>
      </c>
      <c r="CZ6" s="48" t="str">
        <f>IF(CK6="y",CHAR(34)&amp;CK$1&amp;CHAR(34)&amp;",","")</f>
        <v/>
      </c>
      <c r="DA6" s="48" t="str">
        <f>IF(Q6&gt;1,CHAR(34)&amp;"words2"&amp;CHAR(34)&amp;",","")</f>
        <v/>
      </c>
      <c r="DB6" s="48" t="str">
        <f>IF(Q6&gt;2,CHAR(34)&amp;"words3"&amp;CHAR(34)&amp;",","")</f>
        <v/>
      </c>
      <c r="DC6" s="48" t="str">
        <f>IF(Q6=2,CHAR(34)&amp;"exact2"&amp;CHAR(34)&amp;",","")</f>
        <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"lets08",</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"startA",</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"LUEDHI",</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"year00",</v>
      </c>
      <c r="DQ6" s="6" t="str">
        <f>IF(CC6="y",CHAR(34)&amp;"soviet"&amp;CHAR(34)&amp;",","")</f>
        <v/>
      </c>
      <c r="DR6" s="6" t="str">
        <f>IF(BY6="y",CHAR(34)&amp;"dgband"&amp;CHAR(34)&amp;",","")</f>
        <v/>
      </c>
      <c r="DS6" s="6" t="str">
        <f>IF(W6="y",IF(AND(V6="n",BY6&lt;&gt;"y"),CHAR(34)&amp;"allver"&amp;CHAR(34)&amp;",",""),"")</f>
        <v/>
      </c>
      <c r="DT6" s="6" t="str">
        <f>IF(V6="y",IF(AND(W6="n",BY6&lt;&gt;"y"),CHAR(34)&amp;"allhor"&amp;CHAR(34)&amp;",",""),"")</f>
        <v/>
      </c>
      <c r="DU6" s="6" t="str">
        <f>IF(BY6="y",IF(AND(W6="n",V6="n"),CHAR(34)&amp;"alldia"&amp;CHAR(34)&amp;",",""),"")</f>
        <v/>
      </c>
      <c r="DV6" s="48" t="str">
        <f>IF(IA6&lt;&gt;"",(IF(IA6="y",CHAR(34)&amp;"largec"&amp;CHAR(34)&amp;",",CHAR(34)&amp;"smallc"&amp;CHAR(34)&amp;",")),"")</f>
        <v/>
      </c>
      <c r="DW6" s="48" t="str">
        <f>IF(CL6="y",CHAR(34)&amp;CL$1&amp;CHAR(34)&amp;",","")</f>
        <v>"NoBand",</v>
      </c>
      <c r="DX6" s="48" t="str">
        <f>IF(CM6="y",CHAR(34)&amp;CM$1&amp;CHAR(34)&amp;",","")</f>
        <v/>
      </c>
      <c r="DY6" s="48" t="str">
        <f>IF(CN6="y",CHAR(34)&amp;CN$1&amp;CHAR(34)&amp;",","")</f>
        <v/>
      </c>
      <c r="DZ6" s="48" t="str">
        <f>IF(CO6="y",CHAR(34)&amp;CO$1&amp;CHAR(34)&amp;",","")</f>
        <v/>
      </c>
      <c r="EA6" s="48" t="str">
        <f>IF(T6="y",CHAR(34)&amp;T$1&amp;CHAR(34)&amp;",","")</f>
        <v>"Diagon",</v>
      </c>
      <c r="EB6" s="48" t="str">
        <f>IF(U6="y",CHAR(34)&amp;U$1&amp;CHAR(34)&amp;",","")</f>
        <v/>
      </c>
      <c r="EC6" s="48" t="str">
        <f>IF(V6="y",CHAR(34)&amp;V$1&amp;CHAR(34)&amp;",","")</f>
        <v/>
      </c>
      <c r="ED6" s="48" t="str">
        <f>IF(W6="y",CHAR(34)&amp;W$1&amp;CHAR(34)&amp;",","")</f>
        <v/>
      </c>
      <c r="EE6" s="48" t="str">
        <f>IF(X6="y",CHAR(34)&amp;X$1&amp;CHAR(34)&amp;",","")</f>
        <v/>
      </c>
      <c r="EF6" s="48" t="str">
        <f>IF(AND(Y6&lt;&gt;"n",Y6&lt;&gt;""),CHAR(34)&amp;Y$1&amp;CHAR(34)&amp;",","")</f>
        <v/>
      </c>
      <c r="EG6" s="48" t="str">
        <f>IF(Z6="y",CHAR(34)&amp;Z$1&amp;CHAR(34)&amp;",","")</f>
        <v/>
      </c>
      <c r="EH6" s="48" t="str">
        <f>IF(AA6="y",CHAR(34)&amp;AA$1&amp;CHAR(34)&amp;",","")</f>
        <v/>
      </c>
      <c r="EI6" s="48" t="str">
        <f>IF(AB6="y",CHAR(34)&amp;AB$1&amp;CHAR(34)&amp;",","")</f>
        <v>"Texted",</v>
      </c>
      <c r="EJ6" s="48" t="str">
        <f>IF(AC6="y",CHAR(34)&amp;AC$1&amp;CHAR(34)&amp;",","")</f>
        <v/>
      </c>
      <c r="EK6" s="48" t="str">
        <f>IF(AD6="y",CHAR(34)&amp;AD$1&amp;CHAR(34)&amp;",","")</f>
        <v/>
      </c>
      <c r="EL6" s="48" t="str">
        <f>IF(AE6="y",CHAR(34)&amp;AE$1&amp;CHAR(34)&amp;",","")</f>
        <v/>
      </c>
      <c r="EM6" s="48" t="str">
        <f>IF(AF6="y",CHAR(34)&amp;AF$1&amp;CHAR(34)&amp;",","")</f>
        <v/>
      </c>
      <c r="EN6" s="48" t="str">
        <f>IF(AG6="y",CHAR(34)&amp;AG$1&amp;CHAR(34)&amp;",","")</f>
        <v/>
      </c>
      <c r="EO6" s="48" t="str">
        <f>IF(AH6="y",CHAR(34)&amp;AH$1&amp;CHAR(34)&amp;",","")</f>
        <v>"Center",</v>
      </c>
      <c r="EP6" s="48" t="str">
        <f>IF(AI6="y",CHAR(34)&amp;AI$1&amp;CHAR(34)&amp;",","")</f>
        <v/>
      </c>
      <c r="EQ6" s="48" t="str">
        <f>IF(AJ6="y",CHAR(34)&amp;AJ$1&amp;CHAR(34)&amp;",","")</f>
        <v/>
      </c>
      <c r="ER6" s="48" t="str">
        <f>IF(AK6="y",CHAR(34)&amp;AK$1&amp;CHAR(34)&amp;",","")</f>
        <v/>
      </c>
      <c r="ES6" s="48" t="str">
        <f>IF(AL6="y",CHAR(34)&amp;AL$1&amp;CHAR(34)&amp;",","")</f>
        <v/>
      </c>
      <c r="ET6" s="48" t="str">
        <f>IF(AM6="y",CHAR(34)&amp;AM$1&amp;CHAR(34)&amp;",","")</f>
        <v/>
      </c>
      <c r="EU6" s="48" t="str">
        <f>IF(AN6="y",CHAR(34)&amp;AN$1&amp;CHAR(34)&amp;",","")</f>
        <v/>
      </c>
      <c r="EV6" s="48" t="str">
        <f>IF(AO6="y",CHAR(34)&amp;AO$1&amp;CHAR(34)&amp;",","")</f>
        <v/>
      </c>
      <c r="EW6" s="48" t="str">
        <f>IF(AP6="y",CHAR(34)&amp;AP$1&amp;CHAR(34)&amp;",","")</f>
        <v/>
      </c>
      <c r="EX6" s="48" t="str">
        <f>IF(AQ6="y",CHAR(34)&amp;AQ$1&amp;CHAR(34)&amp;",","")</f>
        <v/>
      </c>
      <c r="EY6" s="48" t="str">
        <f>IF(AR6="y",CHAR(34)&amp;AR$1&amp;CHAR(34)&amp;",","")</f>
        <v/>
      </c>
      <c r="EZ6" s="48" t="str">
        <f>IF(AS6="y",CHAR(34)&amp;AS$1&amp;CHAR(34)&amp;",","")</f>
        <v/>
      </c>
      <c r="FA6" s="48" t="str">
        <f>IF(AT6&gt;0,CHAR(34)&amp;"sta"&amp;AZ6&amp;CHAR(34)&amp;",","")</f>
        <v>"staBLU",</v>
      </c>
      <c r="FB6" s="48" t="str">
        <f>IF(AND(AT6&gt;0,BA6&lt;&gt;""),CHAR(34)&amp;"sta"&amp;BA6&amp;CHAR(34)&amp;",","")</f>
        <v>"staWHI",</v>
      </c>
      <c r="FC6" s="48" t="str">
        <f>IF(AND(AT6&gt;0,BB6&lt;&gt;""),CHAR(34)&amp;"sta"&amp;BB6&amp;CHAR(34)&amp;",","")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"NO_GRE",</v>
      </c>
      <c r="FI6" s="48" t="str">
        <f>IF(COUNTIF(BL6:BT6,"YEL")=0,CHAR(34)&amp;"NO_YEL"&amp;CHAR(34)&amp;",", "")</f>
        <v>"NO_YEL",</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
      </c>
      <c r="FR6" s="48" t="str">
        <f>IF(LEN(BG6)=3,CHAR(34)&amp;"002"&amp;BG6&amp;CHAR(34)&amp;",","")</f>
        <v/>
      </c>
      <c r="FS6" s="48" t="str">
        <f>IF(LEN(BH6)=3,CHAR(34)&amp;"003"&amp;BH6&amp;CHAR(34)&amp;",","")</f>
        <v/>
      </c>
      <c r="FT6" s="48" t="str">
        <f>CHAR(34)&amp;"myr"&amp;BD6&amp;CHAR(34)&amp;","</f>
        <v>"myrRED",</v>
      </c>
      <c r="FU6" s="48" t="str">
        <f>IF(AY6="y",CHAR(34)&amp;"island"&amp;CHAR(34)&amp;",","")</f>
        <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
      </c>
      <c r="GK6" s="48" t="str">
        <f>IF(GJ6="",CHAR(34)&amp;"HasSta"&amp;CHAR(34)&amp;",","")</f>
        <v>"HasSta",</v>
      </c>
      <c r="GL6" s="48" t="str">
        <f>IF(CQ6="y",CHAR(34)&amp;CQ$1&amp;CHAR(34)&amp;",","")</f>
        <v/>
      </c>
      <c r="GM6" s="48" t="str">
        <f>IF(CR6="y",CHAR(34)&amp;CR$1&amp;CHAR(34)&amp;",","")</f>
        <v/>
      </c>
      <c r="GN6" s="48" t="str">
        <f>IF(CS6="y",CHAR(34)&amp;CS$1&amp;CHAR(34)&amp;",","")</f>
        <v>"3+Star",</v>
      </c>
      <c r="GP6" s="48" t="str">
        <f>CHAR(34)&amp;AU6&amp;CHAR(34)</f>
        <v>"State"</v>
      </c>
      <c r="GS6" s="48" t="str">
        <f>SUBSTITUTE("["&amp;_xlfn.CONCAT(CW6:GN6)&amp;"]",",]","]")</f>
        <v>["3Color","lets08","startA","LUEDHI","year00","NoBand","Diagon","Texted","Center","staBLU","staWHI","NO_GRE","NO_YEL","NO_BLA","myrRED","HasSta","3+Star"]</v>
      </c>
      <c r="GT6" s="48" t="str">
        <f>IF(BL6&lt;&gt;"",CHAR(34)&amp;"cl_"&amp;BL6&amp;CHAR(34)&amp;",","")</f>
        <v>"cl_BLU",</v>
      </c>
      <c r="GU6" s="48" t="str">
        <f>IF(BM6&lt;&gt;"",CHAR(34)&amp;"cl_"&amp;BM6&amp;CHAR(34)&amp;",","")</f>
        <v>"cl_RED",</v>
      </c>
      <c r="GV6" s="48" t="str">
        <f>IF(BN6&lt;&gt;"",CHAR(34)&amp;"cl_"&amp;BN6&amp;CHAR(34)&amp;",","")</f>
        <v>"cl_WHI",</v>
      </c>
      <c r="GW6" s="48" t="str">
        <f>IF(BO6&lt;&gt;"",CHAR(34)&amp;"cl_"&amp;BO6&amp;CHAR(34)&amp;",","")</f>
        <v/>
      </c>
      <c r="GX6" s="48" t="str">
        <f>IF(BP6&lt;&gt;"",CHAR(34)&amp;"cl_"&amp;BP6&amp;CHAR(34)&amp;",","")</f>
        <v/>
      </c>
      <c r="GY6" s="48" t="str">
        <f>IF(BQ6&lt;&gt;"",CHAR(34)&amp;"cl_"&amp;BQ6&amp;CHAR(34)&amp;",","")</f>
        <v/>
      </c>
      <c r="GZ6" s="48" t="str">
        <f>IF(BR6&lt;&gt;"",CHAR(34)&amp;"cl_"&amp;BR6&amp;CHAR(34)&amp;",","")</f>
        <v/>
      </c>
      <c r="HA6" s="48" t="str">
        <f>IF(BS6&lt;&gt;"",CHAR(34)&amp;"cl_"&amp;BS6&amp;CHAR(34)&amp;",","")</f>
        <v/>
      </c>
      <c r="HB6" s="48" t="str">
        <f>IF(BT6&lt;&gt;"",CHAR(34)&amp;"cl_"&amp;BT6&amp;CHAR(34)&amp;",","")</f>
        <v/>
      </c>
      <c r="HC6" s="48" t="str">
        <f>SUBSTITUTE("["&amp;_xlfn.CONCAT(GT6:HB6)&amp;"]",",]","]")</f>
        <v>["cl_BLU","cl_RED","cl_WHI"]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{couname:"[USA] Arkansas",year:"2011 ",region:"rgn_North America",Colors:["cl_BLU","cl_RED","cl_WHI"],Items:["3Color","lets08","startA","LUEDHI","year00","NoBand","Diagon","Texted","Center","staBLU","staWHI","NO_GRE","NO_YEL","NO_BLA","myrRED","HasSta","3+Star"],Flag:"https://upload.wikimedia.org/wikipedia/commons/thumb/9/9d/Flag_of_Arkansas.svg/383px-Flag_of_Arkansas.svg.png",HDFlag:"https://upload.wikimedia.org/wikipedia/commons/thumb/9/9d/Flag_of_Arkansas.svg/2560px-Flag_of_Arkansas.svg.png",type:"State", describe: "\nThe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 isnew:".", links: "https://en.wikipedia.org/wiki/Flag_of_Arkansas"},</v>
      </c>
      <c r="HG6" s="73" t="str">
        <f>"{couname:"&amp;CT6&amp;(IF(HK6&lt;&gt;"",",subtype:"&amp;CHAR(34)&amp;HK6&amp;CHAR(34),""))&amp;",year:"&amp;HJ6&amp;",region:"&amp;CU6&amp;",Colors:"&amp;HC6&amp;",Items:"&amp;GS6&amp;",Flag:"&amp;CV6&amp;",HDFlag:"&amp;CHAR(34)&amp;E6&amp;CHAR(34)&amp;",type:"&amp;GP6&amp;", describe: "&amp;HI6&amp;", links: "&amp;HL6&amp;"},"</f>
        <v>{couname:"[USA] Arkansas",year:"2011 ",region:"rgn_North America",Colors:["cl_BLU","cl_RED","cl_WHI"],Items:["3Color","lets08","startA","LUEDHI","year00","NoBand","Diagon","Texted","Center","staBLU","staWHI","NO_GRE","NO_YEL","NO_BLA","myrRED","HasSta","3+Star"],Flag:"https://upload.wikimedia.org/wikipedia/commons/thumb/9/9d/Flag_of_Arkansas.svg/383px-Flag_of_Arkansas.svg.png",HDFlag:"https://upload.wikimedia.org/wikipedia/commons/thumb/9/9d/Flag_of_Arkansas.svg/2560px-Flag_of_Arkansas.svg.png",type:"State", describe: "\nThe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 links: "https://en.wikipedia.org/wiki/Flag_of_Arkansas"},</v>
      </c>
      <c r="HH6" s="48" t="str">
        <f>IF(P6&lt;&gt;"",CHAR(34)&amp;"\n"&amp;P6&amp;CHAR(34),CHAR(34)&amp;CHAR(34))</f>
        <v>"\nThe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v>
      </c>
      <c r="HI6" s="48" t="str">
        <f>IF(J6=0,CHAR(34)&amp;CHAR(34),HH6)</f>
        <v>"\nThe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v>
      </c>
      <c r="HJ6" s="48" t="str">
        <f>CHAR(34)&amp;O6&amp;CHAR(34)</f>
        <v>"2011 "</v>
      </c>
      <c r="HL6" s="48" t="str">
        <f>CHAR(34)&amp;I6&amp;CHAR(34)</f>
        <v>"https://en.wikipedia.org/wiki/Flag_of_Arkansas"</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{"couname":"[USA] Arkansas","year":"2011 ","region":"rgn_North America","Colors":["cl_BLU","cl_RED","cl_WHI"],"Items":["3Color","lets08","startA","LUEDHI","year00","NoBand","Diagon","Texted","Center","staBLU","staWHI","NO_GRE","NO_YEL","NO_BLA","myrRED","HasSta","3+Star"],"Flag":"https://upload.wikimedia.org/wikipedia/commons/thumb/9/9d/Flag_of_Arkansas.svg/383px-Flag_of_Arkansas.svg.png","HDFlag":"https://upload.wikimedia.org/wikipedia/commons/thumb/9/9d/Flag_of_Arkansas.svg/2560px-Flag_of_Arkansas.svg.png","type":"State", "describe": "\nThe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 "isnew": ".", "links": "https://en.wikipedia.org/wiki/Flag_of_Arkansas"},</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{"couname":"[USA] Arkansas","year":"2011 ","region":"rgn_North America","Colors":["cl_BLU","cl_RED","cl_WHI"],"Items":["3Color","lets08","startA","LUEDHI","year00","NoBand","Diagon","Texted","Center","staBLU","staWHI","NO_GRE","NO_YEL","NO_BLA","myrRED","HasSta","3+Star"],"Flag":"https://upload.wikimedia.org/wikipedia/commons/thumb/9/9d/Flag_of_Arkansas.svg/383px-Flag_of_Arkansas.svg.png","HDFlag":"https://upload.wikimedia.org/wikipedia/commons/thumb/9/9d/Flag_of_Arkansas.svg/2560px-Flag_of_Arkansas.svg.png","type":"State", "describe": "\nThe flag's elements have a complex symbolism. According to the 1987 state law defining the flag, the diamond represents Arkansas' status as 'the only diamond-bearing state in the Union'. (Crater of Diamonds State Park was the only diamond mine in North America at the time, before more recent discoveries in Colorado and Montana. However, the state park is still the only place that the public can search for, and keep, diamonds.)\n\nThe number (25) of white stars around the border of the diamond represents Arkansas' position as the 25th state to join the Union.\n\nThe star above 'ARKANSAS' represents the Confederacy, to which Arkansas was admitted on May 18, 1861.\n\nThe three stars below 'ARKANSAS' have three separate meanings:\n • The three other nations to which Arkansas has belonged (France, Spain, and the U.S.)\n • The Louisiana Purchase, which brought Arkansas into the U.S., was signed in 1803.\n • Arkansas was the third state (after Louisiana and Missouri) formed from the Louisiana Purchase.", "isnew": ".", "links": "https://en.wikipedia.org/wiki/Flag_of_Arkansas"},</v>
      </c>
      <c r="HO6" s="75"/>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SUM(IC6:IK6)</f>
        <v>0</v>
      </c>
      <c r="IM6" s="45">
        <f>COUNTIF(IC6:IK6,"&gt;0")-CG6</f>
        <v>-3</v>
      </c>
      <c r="IN6" s="78" t="str">
        <f>"http://mkweb.bcgsc.ca/color-summarizer/?url="&amp;D6&amp;"&amp;precision=low&amp;num_clusters="&amp;CG6&amp;"&amp;text=1"</f>
        <v>http://mkweb.bcgsc.ca/color-summarizer/?url=https://upload.wikimedia.org/wikipedia/commons/thumb/9/9d/Flag_of_Arkansas.svg/383px-Flag_of_Arkansas.svg.png&amp;precision=low&amp;num_clusters=3&amp;text=1</v>
      </c>
      <c r="IO6" s="48" t="str">
        <f>IF(HP6&lt;&gt;"",CHAR(34)&amp;"black"&amp;CHAR(34),"")</f>
        <v/>
      </c>
      <c r="IP6" s="48" t="str">
        <f>IF(HQ6&lt;&gt;"",CHAR(34)&amp;"blue"&amp;CHAR(34),"")</f>
        <v>"blue"</v>
      </c>
      <c r="IQ6" s="48" t="str">
        <f>IF(HR6&lt;&gt;"",CHAR(34)&amp;"green"&amp;CHAR(34),"")</f>
        <v/>
      </c>
      <c r="IR6" s="48" t="str">
        <f>IF(HS6&lt;&gt;"",CHAR(34)&amp;"red"&amp;CHAR(34),"")</f>
        <v>"red"</v>
      </c>
      <c r="IS6" s="48" t="str">
        <f>IF(HT6&lt;&gt;"",CHAR(34)&amp;"yellow"&amp;CHAR(34),"")</f>
        <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{"url":"http://mkweb.bcgsc.ca/color-summarizer/?url=https://upload.wikimedia.org/wikipedia/commons/thumb/9/9d/Flag_of_Arkansas.svg/383px-Flag_of_Arkansas.svg.png&amp;precision=low&amp;num_clusters=3&amp;text=1","name":"[USA] Arkansas"},</v>
      </c>
      <c r="IY6" s="48">
        <v>857</v>
      </c>
    </row>
    <row r="7" spans="1:259" s="48" customFormat="1" ht="38.4" customHeight="1" thickBot="1" x14ac:dyDescent="0.35">
      <c r="A7" s="79" t="s">
        <v>363</v>
      </c>
      <c r="B7" s="40" t="e" vm="148">
        <v>#VALUE!</v>
      </c>
      <c r="C7" s="41">
        <v>2</v>
      </c>
      <c r="D7" s="42" t="s">
        <v>364</v>
      </c>
      <c r="E7" s="43" t="s">
        <v>365</v>
      </c>
      <c r="F7" s="44" t="s">
        <v>163</v>
      </c>
      <c r="G7" s="45">
        <f>COUNTIF($A$1:$A$8580,A7)</f>
        <v>1</v>
      </c>
      <c r="H7" s="46"/>
      <c r="I7" s="47" t="s">
        <v>366</v>
      </c>
      <c r="J7" s="48" t="str">
        <f>""</f>
        <v/>
      </c>
      <c r="K7" s="49"/>
      <c r="L7" s="50"/>
      <c r="M7" s="50"/>
      <c r="N7" s="51" t="s">
        <v>231</v>
      </c>
      <c r="O7" s="52" t="s">
        <v>191</v>
      </c>
      <c r="P7" s="53" t="s">
        <v>367</v>
      </c>
      <c r="Q7" s="54">
        <v>1</v>
      </c>
      <c r="R7" s="55" t="s">
        <v>231</v>
      </c>
      <c r="S7" s="56">
        <v>2</v>
      </c>
      <c r="T7" s="57" t="s">
        <v>164</v>
      </c>
      <c r="U7" s="58" t="s">
        <v>164</v>
      </c>
      <c r="V7" s="58" t="s">
        <v>165</v>
      </c>
      <c r="W7" s="58" t="s">
        <v>164</v>
      </c>
      <c r="X7" s="58" t="s">
        <v>164</v>
      </c>
      <c r="Y7" s="58" t="s">
        <v>165</v>
      </c>
      <c r="Z7" s="58" t="s">
        <v>164</v>
      </c>
      <c r="AA7" s="58" t="s">
        <v>165</v>
      </c>
      <c r="AB7" s="58" t="s">
        <v>165</v>
      </c>
      <c r="AC7" s="58" t="s">
        <v>164</v>
      </c>
      <c r="AD7" s="58" t="s">
        <v>164</v>
      </c>
      <c r="AE7" s="58" t="s">
        <v>164</v>
      </c>
      <c r="AF7" s="59" t="s">
        <v>164</v>
      </c>
      <c r="AG7" s="59" t="s">
        <v>165</v>
      </c>
      <c r="AH7" s="59" t="s">
        <v>164</v>
      </c>
      <c r="AI7" s="59" t="s">
        <v>164</v>
      </c>
      <c r="AJ7" s="59" t="s">
        <v>164</v>
      </c>
      <c r="AK7" s="59" t="s">
        <v>164</v>
      </c>
      <c r="AL7" s="59" t="s">
        <v>164</v>
      </c>
      <c r="AM7" s="59" t="s">
        <v>165</v>
      </c>
      <c r="AN7" s="59" t="s">
        <v>164</v>
      </c>
      <c r="AO7" s="59" t="s">
        <v>164</v>
      </c>
      <c r="AP7" s="59" t="s">
        <v>164</v>
      </c>
      <c r="AQ7" s="59" t="s">
        <v>164</v>
      </c>
      <c r="AR7" s="59" t="s">
        <v>164</v>
      </c>
      <c r="AS7" s="59" t="s">
        <v>164</v>
      </c>
      <c r="AT7" s="60">
        <v>1</v>
      </c>
      <c r="AU7" s="59" t="s">
        <v>207</v>
      </c>
      <c r="AV7" s="59" t="str">
        <f>IF(LEFT(A7,1)="[",LEFT(A7,5)&amp;AU7&amp;A7,"")</f>
        <v>[USA]State[USA] California</v>
      </c>
      <c r="AW7" s="59" t="str">
        <f>C7&amp;H7&amp;A7</f>
        <v>2[USA] California</v>
      </c>
      <c r="AX7" s="61"/>
      <c r="AY7" s="61"/>
      <c r="AZ7" s="62" t="s">
        <v>154</v>
      </c>
      <c r="BA7" s="62"/>
      <c r="BB7" s="62"/>
      <c r="BC7" s="63"/>
      <c r="BD7" s="64" t="s">
        <v>159</v>
      </c>
      <c r="BE7" s="47"/>
      <c r="BF7" s="64" t="s">
        <v>159</v>
      </c>
      <c r="BG7" s="64"/>
      <c r="BH7" s="64" t="s">
        <v>154</v>
      </c>
      <c r="BI7" s="64"/>
      <c r="BJ7" s="64"/>
      <c r="BK7" s="47"/>
      <c r="BL7" s="64" t="s">
        <v>154</v>
      </c>
      <c r="BM7" s="64" t="s">
        <v>159</v>
      </c>
      <c r="BN7" s="64" t="s">
        <v>153</v>
      </c>
      <c r="BO7" s="64" t="s">
        <v>157</v>
      </c>
      <c r="BP7" s="64"/>
      <c r="BQ7" s="64"/>
      <c r="BR7" s="64"/>
      <c r="BS7" s="64"/>
      <c r="BT7" s="64"/>
      <c r="BU7" s="65"/>
      <c r="BV7" s="66"/>
      <c r="BW7" s="66">
        <v>0</v>
      </c>
      <c r="BX7" s="47"/>
      <c r="CB7" s="6"/>
      <c r="CC7" s="6"/>
      <c r="CD7" s="67">
        <v>0</v>
      </c>
      <c r="CE7" s="67">
        <v>0</v>
      </c>
      <c r="CF7" s="67" t="e">
        <v>#REF!</v>
      </c>
      <c r="CG7" s="68" cm="1">
        <f t="array" ref="CG7">SUMPRODUCT(--(LEN(TRIM(BL7:BT7))&gt;0))</f>
        <v>4</v>
      </c>
      <c r="CH7" s="59" t="str">
        <f>IF(CG7=2,"y","n")</f>
        <v>n</v>
      </c>
      <c r="CI7" s="59" t="str">
        <f>IF(CG7=3,"y","n")</f>
        <v>n</v>
      </c>
      <c r="CJ7" s="59" t="str">
        <f>IF(CG7=4,"y","n")</f>
        <v>y</v>
      </c>
      <c r="CK7" s="59" t="str">
        <f>IF(CG7&gt;4,"y","n")</f>
        <v>n</v>
      </c>
      <c r="CL7" s="59" t="str">
        <f>IF(S7=0,"y","n")</f>
        <v>n</v>
      </c>
      <c r="CM7" s="59" t="str">
        <f>IF(S7=2,"y","n")</f>
        <v>y</v>
      </c>
      <c r="CN7" s="59" t="str">
        <f>IF(S7=3,"y","n")</f>
        <v>n</v>
      </c>
      <c r="CO7" s="59" t="str">
        <f>IF(S7&gt;=4,"y","n")</f>
        <v>n</v>
      </c>
      <c r="CP7" s="59" t="str">
        <f>IF(AT7=0,"y","n")</f>
        <v>n</v>
      </c>
      <c r="CQ7" s="59" t="str">
        <f>IF(AT7=1,"y","n")</f>
        <v>y</v>
      </c>
      <c r="CR7" s="59" t="str">
        <f>IF(AT7=2,"y","n")</f>
        <v>n</v>
      </c>
      <c r="CS7" s="59" t="str">
        <f>IF(AT7&gt;=3,"y","n")</f>
        <v>n</v>
      </c>
      <c r="CT7" s="69" t="str">
        <f>CHAR(34)&amp;A7&amp;CHAR(34)</f>
        <v>"[USA] California"</v>
      </c>
      <c r="CU7" s="70" t="str">
        <f>CHAR(34)&amp;"rgn_"&amp;R7&amp;CHAR(34)</f>
        <v>"rgn_North America"</v>
      </c>
      <c r="CV7" s="48" t="str">
        <f>CHAR(34)&amp;D7&amp;CHAR(34)</f>
        <v>"https://upload.wikimedia.org/wikipedia/commons/thumb/0/01/Flag_of_California.svg/383px-Flag_of_California.svg.png"</v>
      </c>
      <c r="CW7" s="48" t="str">
        <f>IF(CH7="y",CHAR(34)&amp;CH$1&amp;CHAR(34)&amp;",","")</f>
        <v/>
      </c>
      <c r="CX7" s="48" t="str">
        <f>IF(CI7="y",CHAR(34)&amp;CI$1&amp;CHAR(34)&amp;",","")</f>
        <v/>
      </c>
      <c r="CY7" s="48" t="str">
        <f>IF(CJ7="y",CHAR(34)&amp;CJ$1&amp;CHAR(34)&amp;",","")</f>
        <v>"4Color",</v>
      </c>
      <c r="CZ7" s="48" t="str">
        <f>IF(CK7="y",CHAR(34)&amp;CK$1&amp;CHAR(34)&amp;",","")</f>
        <v/>
      </c>
      <c r="DA7" s="48" t="str">
        <f>IF(Q7&gt;1,CHAR(34)&amp;"words2"&amp;CHAR(34)&amp;",","")</f>
        <v/>
      </c>
      <c r="DB7" s="48" t="str">
        <f>IF(Q7&gt;2,CHAR(34)&amp;"words3"&amp;CHAR(34)&amp;",","")</f>
        <v/>
      </c>
      <c r="DC7" s="48" t="str">
        <f>IF(Q7=2,CHAR(34)&amp;"exact2"&amp;CHAR(34)&amp;",","")</f>
        <v/>
      </c>
      <c r="DD7" s="48"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"lets10",</v>
      </c>
      <c r="DE7" s="48"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"startC",</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
      </c>
      <c r="DM7" s="48" t="str" cm="1">
        <f t="array" ref="DM7">IF(CG7=3,CHAR(34) &amp; _xlfn.TEXTJOIN("", TRUE, RIGHT(HP7:HX7, 2)) &amp; CHAR(34) &amp; ",", "")</f>
        <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"year19",</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"allhor",</v>
      </c>
      <c r="DU7" s="6" t="str">
        <f>IF(BY7="y",IF(AND(W7="n",V7="n"),CHAR(34)&amp;"alldia"&amp;CHAR(34)&amp;",",""),"")</f>
        <v/>
      </c>
      <c r="DV7" s="48" t="str">
        <f>IF(IA7&lt;&gt;"",(IF(IA7="y",CHAR(34)&amp;"largec"&amp;CHAR(34)&amp;",",CHAR(34)&amp;"smallc"&amp;CHAR(34)&amp;",")),"")</f>
        <v/>
      </c>
      <c r="DW7" s="48" t="str">
        <f>IF(CL7="y",CHAR(34)&amp;CL$1&amp;CHAR(34)&amp;",","")</f>
        <v/>
      </c>
      <c r="DX7" s="48" t="str">
        <f>IF(CM7="y",CHAR(34)&amp;CM$1&amp;CHAR(34)&amp;",","")</f>
        <v>"2Bands",</v>
      </c>
      <c r="DY7" s="48" t="str">
        <f>IF(CN7="y",CHAR(34)&amp;CN$1&amp;CHAR(34)&amp;",","")</f>
        <v/>
      </c>
      <c r="DZ7" s="48" t="str">
        <f>IF(CO7="y",CHAR(34)&amp;CO$1&amp;CHAR(34)&amp;",","")</f>
        <v/>
      </c>
      <c r="EA7" s="48" t="str">
        <f>IF(T7="y",CHAR(34)&amp;T$1&amp;CHAR(34)&amp;",","")</f>
        <v/>
      </c>
      <c r="EB7" s="48" t="str">
        <f>IF(U7="y",CHAR(34)&amp;U$1&amp;CHAR(34)&amp;",","")</f>
        <v/>
      </c>
      <c r="EC7" s="48" t="str">
        <f>IF(V7="y",CHAR(34)&amp;V$1&amp;CHAR(34)&amp;",","")</f>
        <v>"Horizo",</v>
      </c>
      <c r="ED7" s="48" t="str">
        <f>IF(W7="y",CHAR(34)&amp;W$1&amp;CHAR(34)&amp;",","")</f>
        <v/>
      </c>
      <c r="EE7" s="48" t="str">
        <f>IF(X7="y",CHAR(34)&amp;X$1&amp;CHAR(34)&amp;",","")</f>
        <v/>
      </c>
      <c r="EF7" s="48" t="str">
        <f>IF(AND(Y7&lt;&gt;"n",Y7&lt;&gt;""),CHAR(34)&amp;Y$1&amp;CHAR(34)&amp;",","")</f>
        <v>"Animal",</v>
      </c>
      <c r="EG7" s="48" t="str">
        <f>IF(Z7="y",CHAR(34)&amp;Z$1&amp;CHAR(34)&amp;",","")</f>
        <v/>
      </c>
      <c r="EH7" s="48" t="str">
        <f>IF(AA7="y",CHAR(34)&amp;AA$1&amp;CHAR(34)&amp;",","")</f>
        <v>"Plants",</v>
      </c>
      <c r="EI7" s="48" t="str">
        <f>IF(AB7="y",CHAR(34)&amp;AB$1&amp;CHAR(34)&amp;",","")</f>
        <v>"Texted",</v>
      </c>
      <c r="EJ7" s="48" t="str">
        <f>IF(AC7="y",CHAR(34)&amp;AC$1&amp;CHAR(34)&amp;",","")</f>
        <v/>
      </c>
      <c r="EK7" s="48" t="str">
        <f>IF(AD7="y",CHAR(34)&amp;AD$1&amp;CHAR(34)&amp;",","")</f>
        <v/>
      </c>
      <c r="EL7" s="48" t="str">
        <f>IF(AE7="y",CHAR(34)&amp;AE$1&amp;CHAR(34)&amp;",","")</f>
        <v/>
      </c>
      <c r="EM7" s="48" t="str">
        <f>IF(AF7="y",CHAR(34)&amp;AF$1&amp;CHAR(34)&amp;",","")</f>
        <v/>
      </c>
      <c r="EN7" s="48" t="str">
        <f>IF(AG7="y",CHAR(34)&amp;AG$1&amp;CHAR(34)&amp;",","")</f>
        <v>"Unequa",</v>
      </c>
      <c r="EO7" s="48" t="str">
        <f>IF(AH7="y",CHAR(34)&amp;AH$1&amp;CHAR(34)&amp;",","")</f>
        <v/>
      </c>
      <c r="EP7" s="48" t="str">
        <f>IF(AI7="y",CHAR(34)&amp;AI$1&amp;CHAR(34)&amp;",","")</f>
        <v/>
      </c>
      <c r="EQ7" s="48" t="str">
        <f>IF(AJ7="y",CHAR(34)&amp;AJ$1&amp;CHAR(34)&amp;",","")</f>
        <v/>
      </c>
      <c r="ER7" s="48" t="str">
        <f>IF(AK7="y",CHAR(34)&amp;AK$1&amp;CHAR(34)&amp;",","")</f>
        <v/>
      </c>
      <c r="ES7" s="48" t="str">
        <f>IF(AL7="y",CHAR(34)&amp;AL$1&amp;CHAR(34)&amp;",","")</f>
        <v/>
      </c>
      <c r="ET7" s="48" t="str">
        <f>IF(AM7="y",CHAR(34)&amp;AM$1&amp;CHAR(34)&amp;",","")</f>
        <v>"Geogrh",</v>
      </c>
      <c r="EU7" s="48" t="str">
        <f>IF(AN7="y",CHAR(34)&amp;AN$1&amp;CHAR(34)&amp;",","")</f>
        <v/>
      </c>
      <c r="EV7" s="48" t="str">
        <f>IF(AO7="y",CHAR(34)&amp;AO$1&amp;CHAR(34)&amp;",","")</f>
        <v/>
      </c>
      <c r="EW7" s="48" t="str">
        <f>IF(AP7="y",CHAR(34)&amp;AP$1&amp;CHAR(34)&amp;",","")</f>
        <v/>
      </c>
      <c r="EX7" s="48" t="str">
        <f>IF(AQ7="y",CHAR(34)&amp;AQ$1&amp;CHAR(34)&amp;",","")</f>
        <v/>
      </c>
      <c r="EY7" s="48" t="str">
        <f>IF(AR7="y",CHAR(34)&amp;AR$1&amp;CHAR(34)&amp;",","")</f>
        <v/>
      </c>
      <c r="EZ7" s="48" t="str">
        <f>IF(AS7="y",CHAR(34)&amp;AS$1&amp;CHAR(34)&amp;",","")</f>
        <v/>
      </c>
      <c r="FA7" s="48" t="str">
        <f>IF(AT7&gt;0,CHAR(34)&amp;"sta"&amp;AZ7&amp;CHAR(34)&amp;",","")</f>
        <v>"staRED",</v>
      </c>
      <c r="FB7" s="48" t="str">
        <f>IF(AND(AT7&gt;0,BA7&lt;&gt;""),CHAR(34)&amp;"sta"&amp;BA7&amp;CHAR(34)&amp;",","")</f>
        <v/>
      </c>
      <c r="FC7" s="48" t="str">
        <f>IF(AND(AT7&gt;0,BB7&lt;&gt;""),CHAR(34)&amp;"sta"&amp;BB7&amp;CHAR(34)&amp;",","")</f>
        <v/>
      </c>
      <c r="FD7" s="48" t="str">
        <f>IF(BV7="n",CHAR(34)&amp;"tcWHYE"&amp;CHAR(34)&amp;",",IF(BV7="y",CHAR(34)&amp;FD$1&amp;CHAR(34)&amp;",",""))</f>
        <v/>
      </c>
      <c r="FE7" s="48" t="str">
        <f>IF(COUNTIF(BL7:BT7,"BLU")=0,CHAR(34)&amp;"NO_BLU"&amp;CHAR(34)&amp;",", "")</f>
        <v>"NO_BLU",</v>
      </c>
      <c r="FF7" s="48" t="str">
        <f>IF(COUNTIF(BL7:BT7,"WHI")=0,CHAR(34)&amp;"NO_WHI"&amp;CHAR(34)&amp;",", "")</f>
        <v/>
      </c>
      <c r="FG7" s="48" t="str">
        <f>IF(COUNTIF(BL7:BT7,"RED")=0,CHAR(34)&amp;"NO_RED"&amp;CHAR(34)&amp;",", "")</f>
        <v/>
      </c>
      <c r="FH7" s="48" t="str">
        <f>IF(COUNTIF(BL7:BS7,"GRE")=0,CHAR(34)&amp;"NO_GRE"&amp;CHAR(34)&amp;",", "")</f>
        <v/>
      </c>
      <c r="FI7" s="48" t="str">
        <f>IF(COUNTIF(BL7:BT7,"YEL")=0,CHAR(34)&amp;"NO_YEL"&amp;CHAR(34)&amp;",", "")</f>
        <v>"NO_YEL",</v>
      </c>
      <c r="FJ7" s="48" t="str">
        <f>IF(COUNTIF(BL7:BT7,"BLA")=0,CHAR(34)&amp;"NO_BLA"&amp;CHAR(34)&amp;",", "")</f>
        <v>"NO_BLA",</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
      </c>
      <c r="FP7" s="48" t="str">
        <f>IF(AND(FF7&lt;&gt;"",FF7&lt;&gt;""),CHAR(34)&amp;"WHRENO"&amp;CHAR(34)&amp;",","")</f>
        <v/>
      </c>
      <c r="FQ7" s="48" t="str">
        <f>IF(LEN(BF7)=3,CHAR(34)&amp;"001"&amp;BF7&amp;CHAR(34)&amp;",","")</f>
        <v>"001WHI",</v>
      </c>
      <c r="FR7" s="48" t="str">
        <f>IF(LEN(BG7)=3,CHAR(34)&amp;"002"&amp;BG7&amp;CHAR(34)&amp;",","")</f>
        <v/>
      </c>
      <c r="FS7" s="48" t="str">
        <f>IF(LEN(BH7)=3,CHAR(34)&amp;"003"&amp;BH7&amp;CHAR(34)&amp;",","")</f>
        <v>"003RED",</v>
      </c>
      <c r="FT7" s="48" t="str">
        <f>CHAR(34)&amp;"myr"&amp;BD7&amp;CHAR(34)&amp;","</f>
        <v>"myrWHI",</v>
      </c>
      <c r="FU7" s="48" t="str">
        <f>IF(AY7="y",CHAR(34)&amp;"island"&amp;CHAR(34)&amp;",","")</f>
        <v/>
      </c>
      <c r="FV7" s="48" t="str">
        <f>IF(BZ7="y",CHAR(34)&amp;"landlo"&amp;CHAR(34)&amp;",","")</f>
        <v/>
      </c>
      <c r="FW7" s="48" t="str">
        <f>IF(CA7="y",CHAR(34)&amp;"eunion"&amp;CHAR(34)&amp;",","")</f>
        <v/>
      </c>
      <c r="FX7" s="48" t="str">
        <f>SUBSTITUTE(IFERROR(SEARCH("[",A7),IFERROR(IF(AND(CA7&lt;&gt;"y",SEARCH("Europe",R7)&gt;0),CHAR(34)&amp;"noeuni"&amp;CHAR(34)&amp;",",""),"")),"1","")</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C7" s="48" t="str">
        <f>IFERROR(IF(SEARCH("Portuguese",CB7)&gt;0,CHAR(34)&amp;"portug"&amp;CHAR(34)&amp;",",""),"")</f>
        <v/>
      </c>
      <c r="GD7" s="48" t="str">
        <f>IFERROR(IF(SEARCH("German",CB7)&gt;0,CHAR(34)&amp;"german"&amp;CHAR(34)&amp;",",""),"")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
      </c>
      <c r="GK7" s="48" t="str">
        <f>IF(GJ7="",CHAR(34)&amp;"HasSta"&amp;CHAR(34)&amp;",","")</f>
        <v>"HasSta",</v>
      </c>
      <c r="GL7" s="48" t="str">
        <f>IF(CQ7="y",CHAR(34)&amp;CQ$1&amp;CHAR(34)&amp;",","")</f>
        <v>"1Stars",</v>
      </c>
      <c r="GM7" s="48" t="str">
        <f>IF(CR7="y",CHAR(34)&amp;CR$1&amp;CHAR(34)&amp;",","")</f>
        <v/>
      </c>
      <c r="GN7" s="48" t="str">
        <f>IF(CS7="y",CHAR(34)&amp;CS$1&amp;CHAR(34)&amp;",","")</f>
        <v/>
      </c>
      <c r="GP7" s="48" t="str">
        <f>CHAR(34)&amp;AU7&amp;CHAR(34)</f>
        <v>"State"</v>
      </c>
      <c r="GS7" s="48" t="str">
        <f>SUBSTITUTE("["&amp;_xlfn.CONCAT(CW7:GN7)&amp;"]",",]","]")</f>
        <v>["4Color","lets10","startC","year19","allhor","2Bands","Horizo","Animal","Plants","Texted","Unequa","Geogrh","staRED","NO_BLU","NO_YEL","NO_BLA","001WHI","003RED","myrWHI","HasSta","1Stars"]</v>
      </c>
      <c r="GT7" s="48" t="str">
        <f>IF(BL7&lt;&gt;"",CHAR(34)&amp;"cl_"&amp;BL7&amp;CHAR(34)&amp;",","")</f>
        <v>"cl_RED",</v>
      </c>
      <c r="GU7" s="48" t="str">
        <f>IF(BM7&lt;&gt;"",CHAR(34)&amp;"cl_"&amp;BM7&amp;CHAR(34)&amp;",","")</f>
        <v>"cl_WHI",</v>
      </c>
      <c r="GV7" s="48" t="str">
        <f>IF(BN7&lt;&gt;"",CHAR(34)&amp;"cl_"&amp;BN7&amp;CHAR(34)&amp;",","")</f>
        <v>"cl_GRE",</v>
      </c>
      <c r="GW7" s="48" t="str">
        <f>IF(BO7&lt;&gt;"",CHAR(34)&amp;"cl_"&amp;BO7&amp;CHAR(34)&amp;",","")</f>
        <v>"cl_BRO",</v>
      </c>
      <c r="GX7" s="48" t="str">
        <f>IF(BP7&lt;&gt;"",CHAR(34)&amp;"cl_"&amp;BP7&amp;CHAR(34)&amp;",","")</f>
        <v/>
      </c>
      <c r="GY7" s="48" t="str">
        <f>IF(BQ7&lt;&gt;"",CHAR(34)&amp;"cl_"&amp;BQ7&amp;CHAR(34)&amp;",","")</f>
        <v/>
      </c>
      <c r="GZ7" s="48" t="str">
        <f>IF(BR7&lt;&gt;"",CHAR(34)&amp;"cl_"&amp;BR7&amp;CHAR(34)&amp;",","")</f>
        <v/>
      </c>
      <c r="HA7" s="48" t="str">
        <f>IF(BS7&lt;&gt;"",CHAR(34)&amp;"cl_"&amp;BS7&amp;CHAR(34)&amp;",","")</f>
        <v/>
      </c>
      <c r="HB7" s="48" t="str">
        <f>IF(BT7&lt;&gt;"",CHAR(34)&amp;"cl_"&amp;BT7&amp;CHAR(34)&amp;",","")</f>
        <v/>
      </c>
      <c r="HC7" s="48" t="str">
        <f>SUBSTITUTE("["&amp;_xlfn.CONCAT(GT7:HB7)&amp;"]",",]","]")</f>
        <v>["cl_RED","cl_WHI","cl_GRE","cl_BRO"]</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{couname:"[USA] California",year:"1953 ",region:"rgn_North America",Colors:["cl_RED","cl_WHI","cl_GRE","cl_BRO"],Items:["4Color","lets10","startC","year19","allhor","2Bands","Horizo","Animal","Plants","Texted","Unequa","Geogrh","staRED","NO_BLU","NO_YEL","NO_BLA","001WHI","003RED","myrWHI","HasSta","1Stars"],Flag:"https://upload.wikimedia.org/wikipedia/commons/thumb/0/01/Flag_of_California.svg/383px-Flag_of_California.svg.png",HDFlag:"https://upload.wikimedia.org/wikipedia/commons/thumb/0/01/Flag_of_California.svg/2560px-Flag_of_California.svg.png",type:"State", describe: "\nThe colors and symbols of the flag are: White for purity, Red for courage, the Grizzly Bear to represent strength and independence, and the Red Star to represent the fact that California, like Texas, became a state without ever having been a territory.", isnew:".", links: "https://en.wikipedia.org/wiki/Flag_of_California"},</v>
      </c>
      <c r="HG7" s="73" t="str">
        <f>"{couname:"&amp;CT7&amp;(IF(HK7&lt;&gt;"",",subtype:"&amp;CHAR(34)&amp;HK7&amp;CHAR(34),""))&amp;",year:"&amp;HJ7&amp;",region:"&amp;CU7&amp;",Colors:"&amp;HC7&amp;",Items:"&amp;GS7&amp;",Flag:"&amp;CV7&amp;",HDFlag:"&amp;CHAR(34)&amp;E7&amp;CHAR(34)&amp;",type:"&amp;GP7&amp;", describe: "&amp;HI7&amp;", links: "&amp;HL7&amp;"},"</f>
        <v>{couname:"[USA] California",year:"1953 ",region:"rgn_North America",Colors:["cl_RED","cl_WHI","cl_GRE","cl_BRO"],Items:["4Color","lets10","startC","year19","allhor","2Bands","Horizo","Animal","Plants","Texted","Unequa","Geogrh","staRED","NO_BLU","NO_YEL","NO_BLA","001WHI","003RED","myrWHI","HasSta","1Stars"],Flag:"https://upload.wikimedia.org/wikipedia/commons/thumb/0/01/Flag_of_California.svg/383px-Flag_of_California.svg.png",HDFlag:"https://upload.wikimedia.org/wikipedia/commons/thumb/0/01/Flag_of_California.svg/2560px-Flag_of_California.svg.png",type:"State", describe: "\nThe colors and symbols of the flag are: White for purity, Red for courage, the Grizzly Bear to represent strength and independence, and the Red Star to represent the fact that California, like Texas, became a state without ever having been a territory.", links: "https://en.wikipedia.org/wiki/Flag_of_California"},</v>
      </c>
      <c r="HH7" s="48" t="str">
        <f>IF(P7&lt;&gt;"",CHAR(34)&amp;"\n"&amp;P7&amp;CHAR(34),CHAR(34)&amp;CHAR(34))</f>
        <v>"\nThe colors and symbols of the flag are: White for purity, Red for courage, the Grizzly Bear to represent strength and independence, and the Red Star to represent the fact that California, like Texas, became a state without ever having been a territory."</v>
      </c>
      <c r="HI7" s="48" t="str">
        <f>IF(J7=0,CHAR(34)&amp;CHAR(34),HH7)</f>
        <v>"\nThe colors and symbols of the flag are: White for purity, Red for courage, the Grizzly Bear to represent strength and independence, and the Red Star to represent the fact that California, like Texas, became a state without ever having been a territory."</v>
      </c>
      <c r="HJ7" s="48" t="str">
        <f>CHAR(34)&amp;O7&amp;CHAR(34)</f>
        <v>"1953 "</v>
      </c>
      <c r="HL7" s="48" t="str">
        <f>CHAR(34)&amp;I7&amp;CHAR(34)</f>
        <v>"https://en.wikipedia.org/wiki/Flag_of_California"</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{"couname":"[USA] California","year":"1953 ","region":"rgn_North America","Colors":["cl_RED","cl_WHI","cl_GRE","cl_BRO"],"Items":["4Color","lets10","startC","year19","allhor","2Bands","Horizo","Animal","Plants","Texted","Unequa","Geogrh","staRED","NO_BLU","NO_YEL","NO_BLA","001WHI","003RED","myrWHI","HasSta","1Stars"],"Flag":"https://upload.wikimedia.org/wikipedia/commons/thumb/0/01/Flag_of_California.svg/383px-Flag_of_California.svg.png","HDFlag":"https://upload.wikimedia.org/wikipedia/commons/thumb/0/01/Flag_of_California.svg/2560px-Flag_of_California.svg.png","type":"State", "describe": "\nThe colors and symbols of the flag are: White for purity, Red for courage, the Grizzly Bear to represent strength and independence, and the Red Star to represent the fact that California, like Texas, became a state without ever having been a territory.", "isnew": ".", "links": "https://en.wikipedia.org/wiki/Flag_of_California"},</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{"couname":"[USA] California","year":"1953 ","region":"rgn_North America","Colors":["cl_RED","cl_WHI","cl_GRE","cl_BRO"],"Items":["4Color","lets10","startC","year19","allhor","2Bands","Horizo","Animal","Plants","Texted","Unequa","Geogrh","staRED","NO_BLU","NO_YEL","NO_BLA","001WHI","003RED","myrWHI","HasSta","1Stars"],"Flag":"https://upload.wikimedia.org/wikipedia/commons/thumb/0/01/Flag_of_California.svg/383px-Flag_of_California.svg.png","HDFlag":"https://upload.wikimedia.org/wikipedia/commons/thumb/0/01/Flag_of_California.svg/2560px-Flag_of_California.svg.png","type":"State", "describe": "\nThe colors and symbols of the flag are: White for purity, Red for courage, the Grizzly Bear to represent strength and independence, and the Red Star to represent the fact that California, like Texas, became a state without ever having been a territory.", "isnew": ".", "links": "https://en.wikipedia.org/wiki/Flag_of_California"},</v>
      </c>
      <c r="HO7" s="75"/>
      <c r="HP7" s="48" t="str" cm="1">
        <f t="array" ref="HP7">IF(_xlfn.TEXTJOIN(", ", TRUE, IF(ISNUMBER(SEARCH("BLA", BL7:BT7)), COLUMN(BL7:BT7) - COLUMN(BL7) + 1, ""))&lt;&gt;"","BLA","")</f>
        <v/>
      </c>
      <c r="HQ7" s="48" t="str" cm="1">
        <f t="array" ref="HQ7">IF(_xlfn.TEXTJOIN(", ", TRUE, IF(ISNUMBER(SEARCH("BLU", BL7:BT7)), COLUMN(BL7:BT7) - COLUMN(BL7) + 1, ""))&lt;&gt;"","BLU","")</f>
        <v/>
      </c>
      <c r="HR7" s="48" t="str" cm="1">
        <f t="array" ref="HR7">IF(_xlfn.TEXTJOIN(", ", TRUE, IF(ISNUMBER(SEARCH("GRE", BL7:BT7)), COLUMN(BL7:BT7) - COLUMN(BL7) + 1, ""))&lt;&gt;"","GRE","")</f>
        <v>GRE</v>
      </c>
      <c r="HS7" s="48" t="str" cm="1">
        <f t="array" ref="HS7">IF(_xlfn.TEXTJOIN(", ", TRUE, IF(ISNUMBER(SEARCH("RED", BL7:BT7)), COLUMN(BL7:BT7) - COLUMN(BL7) + 1, ""))&lt;&gt;"","RED","")</f>
        <v>RED</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BRO</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SUM(IC7:IK7)</f>
        <v>0</v>
      </c>
      <c r="IM7" s="45">
        <f>COUNTIF(IC7:IK7,"&gt;0")-CG7</f>
        <v>-4</v>
      </c>
      <c r="IN7" s="78" t="str">
        <f>"http://mkweb.bcgsc.ca/color-summarizer/?url="&amp;D7&amp;"&amp;precision=low&amp;num_clusters="&amp;CG7&amp;"&amp;text=1"</f>
        <v>http://mkweb.bcgsc.ca/color-summarizer/?url=https://upload.wikimedia.org/wikipedia/commons/thumb/0/01/Flag_of_California.svg/383px-Flag_of_California.svg.png&amp;precision=low&amp;num_clusters=4&amp;text=1</v>
      </c>
      <c r="IO7" s="48" t="str">
        <f>IF(HP7&lt;&gt;"",CHAR(34)&amp;"black"&amp;CHAR(34),"")</f>
        <v/>
      </c>
      <c r="IP7" s="48" t="str">
        <f>IF(HQ7&lt;&gt;"",CHAR(34)&amp;"blue"&amp;CHAR(34),"")</f>
        <v/>
      </c>
      <c r="IQ7" s="48" t="str">
        <f>IF(HR7&lt;&gt;"",CHAR(34)&amp;"green"&amp;CHAR(34),"")</f>
        <v>"green"</v>
      </c>
      <c r="IR7" s="48" t="str">
        <f>IF(HS7&lt;&gt;"",CHAR(34)&amp;"red"&amp;CHAR(34),"")</f>
        <v>"red"</v>
      </c>
      <c r="IS7" s="48" t="str">
        <f>IF(HT7&lt;&gt;"",CHAR(34)&amp;"yellow"&amp;CHAR(34),"")</f>
        <v/>
      </c>
      <c r="IT7" s="48" t="str">
        <f>IF(HU7&lt;&gt;"",CHAR(34)&amp;"orange"&amp;CHAR(34),"")</f>
        <v/>
      </c>
      <c r="IU7" s="48" t="str">
        <f>IF(HV7&lt;&gt;"",CHAR(34)&amp;"brown"&amp;CHAR(34),"")</f>
        <v>"brown"</v>
      </c>
      <c r="IV7" s="48" t="str">
        <f>IF(HW7&lt;&gt;"",CHAR(34)&amp;"purple"&amp;CHAR(34),"")</f>
        <v/>
      </c>
      <c r="IW7" s="48" t="str">
        <f>IF(HX7&lt;&gt;"",CHAR(34)&amp;"white"&amp;CHAR(34),"")</f>
        <v>"white"</v>
      </c>
      <c r="IX7" s="48" t="str">
        <f>"{"&amp;CHAR(34)&amp;"url"&amp;CHAR(34)&amp;":"&amp;CHAR(34)&amp;IN7&amp;CHAR(34)&amp;","&amp;CHAR(34)&amp;"name"&amp;CHAR(34)&amp;":"&amp;CHAR(34)&amp;A7&amp;CHAR(34)&amp;"},"</f>
        <v>{"url":"http://mkweb.bcgsc.ca/color-summarizer/?url=https://upload.wikimedia.org/wikipedia/commons/thumb/0/01/Flag_of_California.svg/383px-Flag_of_California.svg.png&amp;precision=low&amp;num_clusters=4&amp;text=1","name":"[USA] California"},</v>
      </c>
      <c r="IY7" s="48">
        <v>858</v>
      </c>
    </row>
    <row r="8" spans="1:259" s="48" customFormat="1" ht="38.4" customHeight="1" thickBot="1" x14ac:dyDescent="0.35">
      <c r="A8" s="79" t="s">
        <v>286</v>
      </c>
      <c r="B8" s="40" t="e" vm="149">
        <v>#VALUE!</v>
      </c>
      <c r="C8" s="41">
        <v>2</v>
      </c>
      <c r="D8" s="42" t="s">
        <v>401</v>
      </c>
      <c r="E8" s="43" t="s">
        <v>402</v>
      </c>
      <c r="F8" s="44" t="s">
        <v>163</v>
      </c>
      <c r="G8" s="45">
        <f>COUNTIF($A$1:$A$8580,A8)</f>
        <v>1</v>
      </c>
      <c r="H8" s="46"/>
      <c r="I8" s="47" t="s">
        <v>403</v>
      </c>
      <c r="J8" s="48" t="str">
        <f>""</f>
        <v/>
      </c>
      <c r="K8" s="49"/>
      <c r="L8" s="50"/>
      <c r="M8" s="50"/>
      <c r="N8" s="51" t="s">
        <v>231</v>
      </c>
      <c r="O8" s="52" t="s">
        <v>186</v>
      </c>
      <c r="P8" s="53" t="s">
        <v>404</v>
      </c>
      <c r="Q8" s="54">
        <v>1</v>
      </c>
      <c r="R8" s="55" t="s">
        <v>231</v>
      </c>
      <c r="S8" s="56">
        <v>3</v>
      </c>
      <c r="T8" s="57" t="s">
        <v>164</v>
      </c>
      <c r="U8" s="58" t="s">
        <v>164</v>
      </c>
      <c r="V8" s="58" t="s">
        <v>165</v>
      </c>
      <c r="W8" s="58" t="s">
        <v>164</v>
      </c>
      <c r="X8" s="58" t="s">
        <v>165</v>
      </c>
      <c r="Y8" s="58" t="s">
        <v>164</v>
      </c>
      <c r="Z8" s="58" t="s">
        <v>164</v>
      </c>
      <c r="AA8" s="58" t="s">
        <v>164</v>
      </c>
      <c r="AB8" s="58" t="s">
        <v>165</v>
      </c>
      <c r="AC8" s="58" t="s">
        <v>164</v>
      </c>
      <c r="AD8" s="58" t="s">
        <v>165</v>
      </c>
      <c r="AE8" s="58" t="s">
        <v>164</v>
      </c>
      <c r="AF8" s="59" t="s">
        <v>164</v>
      </c>
      <c r="AG8" s="59" t="s">
        <v>164</v>
      </c>
      <c r="AH8" s="59" t="s">
        <v>164</v>
      </c>
      <c r="AI8" s="59" t="s">
        <v>164</v>
      </c>
      <c r="AJ8" s="59" t="s">
        <v>164</v>
      </c>
      <c r="AK8" s="59" t="s">
        <v>164</v>
      </c>
      <c r="AL8" s="59" t="s">
        <v>164</v>
      </c>
      <c r="AM8" s="59" t="s">
        <v>164</v>
      </c>
      <c r="AN8" s="59" t="s">
        <v>164</v>
      </c>
      <c r="AO8" s="59" t="s">
        <v>164</v>
      </c>
      <c r="AP8" s="59" t="s">
        <v>164</v>
      </c>
      <c r="AQ8" s="59" t="s">
        <v>164</v>
      </c>
      <c r="AR8" s="59" t="s">
        <v>164</v>
      </c>
      <c r="AS8" s="59" t="s">
        <v>164</v>
      </c>
      <c r="AT8" s="60">
        <v>0</v>
      </c>
      <c r="AU8" s="59" t="s">
        <v>207</v>
      </c>
      <c r="AV8" s="59" t="str">
        <f>IF(LEFT(A8,1)="[",LEFT(A8,5)&amp;AU8&amp;A8,"")</f>
        <v>[USA]State[USA] Colorado</v>
      </c>
      <c r="AW8" s="59" t="str">
        <f>C8&amp;H8&amp;A8</f>
        <v>2[USA] Colorado</v>
      </c>
      <c r="AX8" s="61"/>
      <c r="AY8" s="61"/>
      <c r="AZ8" s="62"/>
      <c r="BA8" s="62"/>
      <c r="BB8" s="62"/>
      <c r="BC8" s="63"/>
      <c r="BD8" s="64" t="s">
        <v>152</v>
      </c>
      <c r="BE8" s="47"/>
      <c r="BF8" s="64" t="s">
        <v>152</v>
      </c>
      <c r="BG8" s="64" t="s">
        <v>159</v>
      </c>
      <c r="BH8" s="64" t="s">
        <v>152</v>
      </c>
      <c r="BI8" s="64"/>
      <c r="BJ8" s="64"/>
      <c r="BK8" s="47"/>
      <c r="BL8" s="64" t="s">
        <v>154</v>
      </c>
      <c r="BM8" s="64" t="s">
        <v>155</v>
      </c>
      <c r="BN8" s="64" t="s">
        <v>152</v>
      </c>
      <c r="BO8" s="64" t="s">
        <v>159</v>
      </c>
      <c r="BP8" s="64"/>
      <c r="BQ8" s="64"/>
      <c r="BR8" s="64"/>
      <c r="BS8" s="64"/>
      <c r="BT8" s="64"/>
      <c r="BU8" s="65"/>
      <c r="BV8" s="66"/>
      <c r="BW8" s="66">
        <v>0</v>
      </c>
      <c r="BX8" s="47"/>
      <c r="CB8" s="6"/>
      <c r="CC8" s="6"/>
      <c r="CD8" s="67">
        <v>0</v>
      </c>
      <c r="CE8" s="67">
        <v>0</v>
      </c>
      <c r="CF8" s="67" t="e">
        <v>#REF!</v>
      </c>
      <c r="CG8" s="68" cm="1">
        <f t="array" ref="CG8">SUMPRODUCT(--(LEN(TRIM(BL8:BT8))&gt;0))</f>
        <v>4</v>
      </c>
      <c r="CH8" s="59" t="str">
        <f>IF(CG8=2,"y","n")</f>
        <v>n</v>
      </c>
      <c r="CI8" s="59" t="str">
        <f>IF(CG8=3,"y","n")</f>
        <v>n</v>
      </c>
      <c r="CJ8" s="59" t="str">
        <f>IF(CG8=4,"y","n")</f>
        <v>y</v>
      </c>
      <c r="CK8" s="59" t="str">
        <f>IF(CG8&gt;4,"y","n")</f>
        <v>n</v>
      </c>
      <c r="CL8" s="59" t="str">
        <f>IF(S8=0,"y","n")</f>
        <v>n</v>
      </c>
      <c r="CM8" s="59" t="str">
        <f>IF(S8=2,"y","n")</f>
        <v>n</v>
      </c>
      <c r="CN8" s="59" t="str">
        <f>IF(S8=3,"y","n")</f>
        <v>y</v>
      </c>
      <c r="CO8" s="59" t="str">
        <f>IF(S8&gt;=4,"y","n")</f>
        <v>n</v>
      </c>
      <c r="CP8" s="59" t="str">
        <f>IF(AT8=0,"y","n")</f>
        <v>y</v>
      </c>
      <c r="CQ8" s="59" t="str">
        <f>IF(AT8=1,"y","n")</f>
        <v>n</v>
      </c>
      <c r="CR8" s="59" t="str">
        <f>IF(AT8=2,"y","n")</f>
        <v>n</v>
      </c>
      <c r="CS8" s="59" t="str">
        <f>IF(AT8&gt;=3,"y","n")</f>
        <v>n</v>
      </c>
      <c r="CT8" s="69" t="str">
        <f>CHAR(34)&amp;A8&amp;CHAR(34)</f>
        <v>"[USA] Colorado"</v>
      </c>
      <c r="CU8" s="70" t="str">
        <f>CHAR(34)&amp;"rgn_"&amp;R8&amp;CHAR(34)</f>
        <v>"rgn_North America"</v>
      </c>
      <c r="CV8" s="48" t="str">
        <f>CHAR(34)&amp;D8&amp;CHAR(34)</f>
        <v>"https://upload.wikimedia.org/wikipedia/commons/thumb/4/46/Flag_of_Colorado.svg/383px-Flag_of_Colorado.svg.png"</v>
      </c>
      <c r="CW8" s="48" t="str">
        <f>IF(CH8="y",CHAR(34)&amp;CH$1&amp;CHAR(34)&amp;",","")</f>
        <v/>
      </c>
      <c r="CX8" s="48" t="str">
        <f>IF(CI8="y",CHAR(34)&amp;CI$1&amp;CHAR(34)&amp;",","")</f>
        <v/>
      </c>
      <c r="CY8" s="48" t="str">
        <f>IF(CJ8="y",CHAR(34)&amp;CJ$1&amp;CHAR(34)&amp;",","")</f>
        <v>"4Color",</v>
      </c>
      <c r="CZ8" s="48" t="str">
        <f>IF(CK8="y",CHAR(34)&amp;CK$1&amp;CHAR(34)&amp;",","")</f>
        <v/>
      </c>
      <c r="DA8" s="48" t="str">
        <f>IF(Q8&gt;1,CHAR(34)&amp;"words2"&amp;CHAR(34)&amp;",","")</f>
        <v/>
      </c>
      <c r="DB8" s="48" t="str">
        <f>IF(Q8&gt;2,CHAR(34)&amp;"words3"&amp;CHAR(34)&amp;",","")</f>
        <v/>
      </c>
      <c r="DC8" s="48" t="str">
        <f>IF(Q8=2,CHAR(34)&amp;"exact2"&amp;CHAR(34)&amp;",","")</f>
        <v/>
      </c>
      <c r="DD8" s="48"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"lets08",</v>
      </c>
      <c r="DE8" s="48"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"startC",</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"allhor",</v>
      </c>
      <c r="DU8" s="6" t="str">
        <f>IF(BY8="y",IF(AND(W8="n",V8="n"),CHAR(34)&amp;"alldia"&amp;CHAR(34)&amp;",",""),"")</f>
        <v/>
      </c>
      <c r="DV8" s="48" t="str">
        <f>IF(IA8&lt;&gt;"",(IF(IA8="y",CHAR(34)&amp;"largec"&amp;CHAR(34)&amp;",",CHAR(34)&amp;"smallc"&amp;CHAR(34)&amp;",")),"")</f>
        <v/>
      </c>
      <c r="DW8" s="48" t="str">
        <f>IF(CL8="y",CHAR(34)&amp;CL$1&amp;CHAR(34)&amp;",","")</f>
        <v/>
      </c>
      <c r="DX8" s="48" t="str">
        <f>IF(CM8="y",CHAR(34)&amp;CM$1&amp;CHAR(34)&amp;",","")</f>
        <v/>
      </c>
      <c r="DY8" s="48" t="str">
        <f>IF(CN8="y",CHAR(34)&amp;CN$1&amp;CHAR(34)&amp;",","")</f>
        <v>"3Bands",</v>
      </c>
      <c r="DZ8" s="48" t="str">
        <f>IF(CO8="y",CHAR(34)&amp;CO$1&amp;CHAR(34)&amp;",","")</f>
        <v/>
      </c>
      <c r="EA8" s="48" t="str">
        <f>IF(T8="y",CHAR(34)&amp;T$1&amp;CHAR(34)&amp;",","")</f>
        <v/>
      </c>
      <c r="EB8" s="48" t="str">
        <f>IF(U8="y",CHAR(34)&amp;U$1&amp;CHAR(34)&amp;",","")</f>
        <v/>
      </c>
      <c r="EC8" s="48" t="str">
        <f>IF(V8="y",CHAR(34)&amp;V$1&amp;CHAR(34)&amp;",","")</f>
        <v>"Horizo",</v>
      </c>
      <c r="ED8" s="48" t="str">
        <f>IF(W8="y",CHAR(34)&amp;W$1&amp;CHAR(34)&amp;",","")</f>
        <v/>
      </c>
      <c r="EE8" s="48" t="str">
        <f>IF(X8="y",CHAR(34)&amp;X$1&amp;CHAR(34)&amp;",","")</f>
        <v>"Circle",</v>
      </c>
      <c r="EF8" s="48" t="str">
        <f>IF(AND(Y8&lt;&gt;"n",Y8&lt;&gt;""),CHAR(34)&amp;Y$1&amp;CHAR(34)&amp;",","")</f>
        <v/>
      </c>
      <c r="EG8" s="48" t="str">
        <f>IF(Z8="y",CHAR(34)&amp;Z$1&amp;CHAR(34)&amp;",","")</f>
        <v/>
      </c>
      <c r="EH8" s="48" t="str">
        <f>IF(AA8="y",CHAR(34)&amp;AA$1&amp;CHAR(34)&amp;",","")</f>
        <v/>
      </c>
      <c r="EI8" s="48" t="str">
        <f>IF(AB8="y",CHAR(34)&amp;AB$1&amp;CHAR(34)&amp;",","")</f>
        <v>"Texted",</v>
      </c>
      <c r="EJ8" s="48" t="str">
        <f>IF(AC8="y",CHAR(34)&amp;AC$1&amp;CHAR(34)&amp;",","")</f>
        <v/>
      </c>
      <c r="EK8" s="48" t="str">
        <f>IF(AD8="y",CHAR(34)&amp;AD$1&amp;CHAR(34)&amp;",","")</f>
        <v>"HasSun",</v>
      </c>
      <c r="EL8" s="48" t="str">
        <f>IF(AE8="y",CHAR(34)&amp;AE$1&amp;CHAR(34)&amp;",","")</f>
        <v/>
      </c>
      <c r="EM8" s="48" t="str">
        <f>IF(AF8="y",CHAR(34)&amp;AF$1&amp;CHAR(34)&amp;",","")</f>
        <v/>
      </c>
      <c r="EN8" s="48" t="str">
        <f>IF(AG8="y",CHAR(34)&amp;AG$1&amp;CHAR(34)&amp;",","")</f>
        <v/>
      </c>
      <c r="EO8" s="48" t="str">
        <f>IF(AH8="y",CHAR(34)&amp;AH$1&amp;CHAR(34)&amp;",","")</f>
        <v/>
      </c>
      <c r="EP8" s="48" t="str">
        <f>IF(AI8="y",CHAR(34)&amp;AI$1&amp;CHAR(34)&amp;",","")</f>
        <v/>
      </c>
      <c r="EQ8" s="48" t="str">
        <f>IF(AJ8="y",CHAR(34)&amp;AJ$1&amp;CHAR(34)&amp;",","")</f>
        <v/>
      </c>
      <c r="ER8" s="48" t="str">
        <f>IF(AK8="y",CHAR(34)&amp;AK$1&amp;CHAR(34)&amp;",","")</f>
        <v/>
      </c>
      <c r="ES8" s="48" t="str">
        <f>IF(AL8="y",CHAR(34)&amp;AL$1&amp;CHAR(34)&amp;",","")</f>
        <v/>
      </c>
      <c r="ET8" s="48" t="str">
        <f>IF(AM8="y",CHAR(34)&amp;AM$1&amp;CHAR(34)&amp;",","")</f>
        <v/>
      </c>
      <c r="EU8" s="48" t="str">
        <f>IF(AN8="y",CHAR(34)&amp;AN$1&amp;CHAR(34)&amp;",","")</f>
        <v/>
      </c>
      <c r="EV8" s="48" t="str">
        <f>IF(AO8="y",CHAR(34)&amp;AO$1&amp;CHAR(34)&amp;",","")</f>
        <v/>
      </c>
      <c r="EW8" s="48" t="str">
        <f>IF(AP8="y",CHAR(34)&amp;AP$1&amp;CHAR(34)&amp;",","")</f>
        <v/>
      </c>
      <c r="EX8" s="48" t="str">
        <f>IF(AQ8="y",CHAR(34)&amp;AQ$1&amp;CHAR(34)&amp;",","")</f>
        <v/>
      </c>
      <c r="EY8" s="48" t="str">
        <f>IF(AR8="y",CHAR(34)&amp;AR$1&amp;CHAR(34)&amp;",","")</f>
        <v/>
      </c>
      <c r="EZ8" s="48" t="str">
        <f>IF(AS8="y",CHAR(34)&amp;AS$1&amp;CHAR(34)&amp;",","")</f>
        <v/>
      </c>
      <c r="FA8" s="48" t="str">
        <f>IF(AT8&gt;0,CHAR(34)&amp;"sta"&amp;AZ8&amp;CHAR(34)&amp;",","")</f>
        <v/>
      </c>
      <c r="FB8" s="48" t="str">
        <f>IF(AND(AT8&gt;0,BA8&lt;&gt;""),CHAR(34)&amp;"sta"&amp;BA8&amp;CHAR(34)&amp;",","")</f>
        <v/>
      </c>
      <c r="FC8" s="48" t="str">
        <f>IF(AND(AT8&gt;0,BB8&lt;&gt;""),CHAR(34)&amp;"sta"&amp;BB8&amp;CHAR(34)&amp;",","")</f>
        <v/>
      </c>
      <c r="FD8" s="48" t="str">
        <f>IF(BV8="n",CHAR(34)&amp;"tcWHYE"&amp;CHAR(34)&amp;",",IF(BV8="y",CHAR(34)&amp;FD$1&amp;CHAR(34)&amp;",",""))</f>
        <v/>
      </c>
      <c r="FE8" s="48" t="str">
        <f>IF(COUNTIF(BL8:BT8,"BLU")=0,CHAR(34)&amp;"NO_BLU"&amp;CHAR(34)&amp;",", "")</f>
        <v/>
      </c>
      <c r="FF8" s="48" t="str">
        <f>IF(COUNTIF(BL8:BT8,"WHI")=0,CHAR(34)&amp;"NO_WHI"&amp;CHAR(34)&amp;",", "")</f>
        <v/>
      </c>
      <c r="FG8" s="48" t="str">
        <f>IF(COUNTIF(BL8:BT8,"RED")=0,CHAR(34)&amp;"NO_RED"&amp;CHAR(34)&amp;",", "")</f>
        <v/>
      </c>
      <c r="FH8" s="48" t="str">
        <f>IF(COUNTIF(BL8:BS8,"GRE")=0,CHAR(34)&amp;"NO_GRE"&amp;CHAR(34)&amp;",", "")</f>
        <v>"NO_GRE",</v>
      </c>
      <c r="FI8" s="48" t="str">
        <f>IF(COUNTIF(BL8:BT8,"YEL")=0,CHAR(34)&amp;"NO_YEL"&amp;CHAR(34)&amp;",", "")</f>
        <v/>
      </c>
      <c r="FJ8" s="48" t="str">
        <f>IF(COUNTIF(BL8:BT8,"BLA")=0,CHAR(34)&amp;"NO_BLA"&amp;CHAR(34)&amp;",", "")</f>
        <v>"NO_BLA",</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
      </c>
      <c r="FP8" s="48" t="str">
        <f>IF(AND(FF8&lt;&gt;"",FF8&lt;&gt;""),CHAR(34)&amp;"WHRENO"&amp;CHAR(34)&amp;",","")</f>
        <v/>
      </c>
      <c r="FQ8" s="48" t="str">
        <f>IF(LEN(BF8)=3,CHAR(34)&amp;"001"&amp;BF8&amp;CHAR(34)&amp;",","")</f>
        <v>"001BLU",</v>
      </c>
      <c r="FR8" s="48" t="str">
        <f>IF(LEN(BG8)=3,CHAR(34)&amp;"002"&amp;BG8&amp;CHAR(34)&amp;",","")</f>
        <v>"002WHI",</v>
      </c>
      <c r="FS8" s="48" t="str">
        <f>IF(LEN(BH8)=3,CHAR(34)&amp;"003"&amp;BH8&amp;CHAR(34)&amp;",","")</f>
        <v>"003BLU",</v>
      </c>
      <c r="FT8" s="48" t="str">
        <f>CHAR(34)&amp;"myr"&amp;BD8&amp;CHAR(34)&amp;","</f>
        <v>"myrBLU",</v>
      </c>
      <c r="FU8" s="48" t="str">
        <f>IF(AY8="y",CHAR(34)&amp;"island"&amp;CHAR(34)&amp;",","")</f>
        <v/>
      </c>
      <c r="FV8" s="48" t="str">
        <f>IF(BZ8="y",CHAR(34)&amp;"landlo"&amp;CHAR(34)&amp;",","")</f>
        <v/>
      </c>
      <c r="FW8" s="48" t="str">
        <f>IF(CA8="y",CHAR(34)&amp;"eunion"&amp;CHAR(34)&amp;",","")</f>
        <v/>
      </c>
      <c r="FX8" s="48" t="str">
        <f>SUBSTITUTE(IFERROR(SEARCH("[",A8),IFERROR(IF(AND(CA8&lt;&gt;"y",SEARCH("Europe",R8)&gt;0),CHAR(34)&amp;"noeuni"&amp;CHAR(34)&amp;",",""),"")),"1","")</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C8" s="48" t="str">
        <f>IFERROR(IF(SEARCH("Portuguese",CB8)&gt;0,CHAR(34)&amp;"portug"&amp;CHAR(34)&amp;",",""),"")</f>
        <v/>
      </c>
      <c r="GD8" s="48" t="str">
        <f>IFERROR(IF(SEARCH("German",CB8)&gt;0,CHAR(34)&amp;"german"&amp;CHAR(34)&amp;",",""),"")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IF(CQ8="y",CHAR(34)&amp;CQ$1&amp;CHAR(34)&amp;",","")</f>
        <v/>
      </c>
      <c r="GM8" s="48" t="str">
        <f>IF(CR8="y",CHAR(34)&amp;CR$1&amp;CHAR(34)&amp;",","")</f>
        <v/>
      </c>
      <c r="GN8" s="48" t="str">
        <f>IF(CS8="y",CHAR(34)&amp;CS$1&amp;CHAR(34)&amp;",","")</f>
        <v/>
      </c>
      <c r="GP8" s="48" t="str">
        <f>CHAR(34)&amp;AU8&amp;CHAR(34)</f>
        <v>"State"</v>
      </c>
      <c r="GS8" s="48" t="str">
        <f>SUBSTITUTE("["&amp;_xlfn.CONCAT(CW8:GN8)&amp;"]",",]","]")</f>
        <v>["4Color","lets08","startC","year19","allhor","3Bands","Horizo","Circle","Texted","HasSun","NO_GRE","NO_BLA","001BLU","002WHI","003BLU","myrBLU","NoStar"]</v>
      </c>
      <c r="GT8" s="48" t="str">
        <f>IF(BL8&lt;&gt;"",CHAR(34)&amp;"cl_"&amp;BL8&amp;CHAR(34)&amp;",","")</f>
        <v>"cl_RED",</v>
      </c>
      <c r="GU8" s="48" t="str">
        <f>IF(BM8&lt;&gt;"",CHAR(34)&amp;"cl_"&amp;BM8&amp;CHAR(34)&amp;",","")</f>
        <v>"cl_YEL",</v>
      </c>
      <c r="GV8" s="48" t="str">
        <f>IF(BN8&lt;&gt;"",CHAR(34)&amp;"cl_"&amp;BN8&amp;CHAR(34)&amp;",","")</f>
        <v>"cl_BLU",</v>
      </c>
      <c r="GW8" s="48" t="str">
        <f>IF(BO8&lt;&gt;"",CHAR(34)&amp;"cl_"&amp;BO8&amp;CHAR(34)&amp;",","")</f>
        <v>"cl_WHI",</v>
      </c>
      <c r="GX8" s="48" t="str">
        <f>IF(BP8&lt;&gt;"",CHAR(34)&amp;"cl_"&amp;BP8&amp;CHAR(34)&amp;",","")</f>
        <v/>
      </c>
      <c r="GY8" s="48" t="str">
        <f>IF(BQ8&lt;&gt;"",CHAR(34)&amp;"cl_"&amp;BQ8&amp;CHAR(34)&amp;",","")</f>
        <v/>
      </c>
      <c r="GZ8" s="48" t="str">
        <f>IF(BR8&lt;&gt;"",CHAR(34)&amp;"cl_"&amp;BR8&amp;CHAR(34)&amp;",","")</f>
        <v/>
      </c>
      <c r="HA8" s="48" t="str">
        <f>IF(BS8&lt;&gt;"",CHAR(34)&amp;"cl_"&amp;BS8&amp;CHAR(34)&amp;",","")</f>
        <v/>
      </c>
      <c r="HB8" s="48" t="str">
        <f>IF(BT8&lt;&gt;"",CHAR(34)&amp;"cl_"&amp;BT8&amp;CHAR(34)&amp;",","")</f>
        <v/>
      </c>
      <c r="HC8" s="48" t="str">
        <f>SUBSTITUTE("["&amp;_xlfn.CONCAT(GT8:HB8)&amp;"]",",]","]")</f>
        <v>["cl_RED","cl_YEL","cl_BLU","cl_WHI"]</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{couname:"[USA] Colorado",year:"1964 ",region:"rgn_North America",Colors:["cl_RED","cl_YEL","cl_BLU","cl_WHI"],Items:["4Color","lets08","startC","year19","allhor","3Bands","Horizo","Circle","Texted","HasSun","NO_GRE","NO_BLA","001BLU","002WHI","003BLU","myrBLU","NoStar"],Flag:"https://upload.wikimedia.org/wikipedia/commons/thumb/4/46/Flag_of_Colorado.svg/383px-Flag_of_Colorado.svg.png",HDFlag:"https://upload.wikimedia.org/wikipedia/commons/thumb/4/46/Flag_of_Colorado.svg/2560px-Flag_of_Colorado.svg.png",type:"State", describe: "\nThe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 isnew:".", links: "https://en.wikipedia.org/wiki/Flag_of_Colorado"},</v>
      </c>
      <c r="HG8" s="73" t="str">
        <f>"{couname:"&amp;CT8&amp;(IF(HK8&lt;&gt;"",",subtype:"&amp;CHAR(34)&amp;HK8&amp;CHAR(34),""))&amp;",year:"&amp;HJ8&amp;",region:"&amp;CU8&amp;",Colors:"&amp;HC8&amp;",Items:"&amp;GS8&amp;",Flag:"&amp;CV8&amp;",HDFlag:"&amp;CHAR(34)&amp;E8&amp;CHAR(34)&amp;",type:"&amp;GP8&amp;", describe: "&amp;HI8&amp;", links: "&amp;HL8&amp;"},"</f>
        <v>{couname:"[USA] Colorado",year:"1964 ",region:"rgn_North America",Colors:["cl_RED","cl_YEL","cl_BLU","cl_WHI"],Items:["4Color","lets08","startC","year19","allhor","3Bands","Horizo","Circle","Texted","HasSun","NO_GRE","NO_BLA","001BLU","002WHI","003BLU","myrBLU","NoStar"],Flag:"https://upload.wikimedia.org/wikipedia/commons/thumb/4/46/Flag_of_Colorado.svg/383px-Flag_of_Colorado.svg.png",HDFlag:"https://upload.wikimedia.org/wikipedia/commons/thumb/4/46/Flag_of_Colorado.svg/2560px-Flag_of_Colorado.svg.png",type:"State", describe: "\nThe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 links: "https://en.wikipedia.org/wiki/Flag_of_Colorado"},</v>
      </c>
      <c r="HH8" s="48" t="str">
        <f>IF(P8&lt;&gt;"",CHAR(34)&amp;"\n"&amp;P8&amp;CHAR(34),CHAR(34)&amp;CHAR(34))</f>
        <v>"\nThe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v>
      </c>
      <c r="HI8" s="48" t="str">
        <f>IF(J8=0,CHAR(34)&amp;CHAR(34),HH8)</f>
        <v>"\nThe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v>
      </c>
      <c r="HJ8" s="48" t="str">
        <f>CHAR(34)&amp;O8&amp;CHAR(34)</f>
        <v>"1964 "</v>
      </c>
      <c r="HL8" s="48" t="str">
        <f>CHAR(34)&amp;I8&amp;CHAR(34)</f>
        <v>"https://en.wikipedia.org/wiki/Flag_of_Colorado"</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{"couname":"[USA] Colorado","year":"1964 ","region":"rgn_North America","Colors":["cl_RED","cl_YEL","cl_BLU","cl_WHI"],"Items":["4Color","lets08","startC","year19","allhor","3Bands","Horizo","Circle","Texted","HasSun","NO_GRE","NO_BLA","001BLU","002WHI","003BLU","myrBLU","NoStar"],"Flag":"https://upload.wikimedia.org/wikipedia/commons/thumb/4/46/Flag_of_Colorado.svg/383px-Flag_of_Colorado.svg.png","HDFlag":"https://upload.wikimedia.org/wikipedia/commons/thumb/4/46/Flag_of_Colorado.svg/2560px-Flag_of_Colorado.svg.png","type":"State", "describe": "\nThe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 "isnew": ".", "links": "https://en.wikipedia.org/wiki/Flag_of_Colorado"},</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{"couname":"[USA] Colorado","year":"1964 ","region":"rgn_North America","Colors":["cl_RED","cl_YEL","cl_BLU","cl_WHI"],"Items":["4Color","lets08","startC","year19","allhor","3Bands","Horizo","Circle","Texted","HasSun","NO_GRE","NO_BLA","001BLU","002WHI","003BLU","myrBLU","NoStar"],"Flag":"https://upload.wikimedia.org/wikipedia/commons/thumb/4/46/Flag_of_Colorado.svg/383px-Flag_of_Colorado.svg.png","HDFlag":"https://upload.wikimedia.org/wikipedia/commons/thumb/4/46/Flag_of_Colorado.svg/2560px-Flag_of_Colorado.svg.png","type":"State", "describe": "\nThe red letter 'C' stands for three things: the name of the state, 'Colorado', the word 'centennial', referring to Colorado's accession to statehood in 1876, the year of the United States' centennial; and 'columbine', referring to the state flower.\nThe gold disk in the center of the 'C' represents not only the sunshine the state receives(which totals nearly 300 days annually), but also gold and the gold mining industry in the state.The blue stripes represent the sky, and the white stripes represent both the peaks of the Rocky Mountains and silver, as well as the resulting mining industry; the blue and white stripes together also represent the colors of the columbine flower.\nOther symbolism apart from the senate bill has been noted, including the red coloring of the 'C' standing for the 'ruddy' earth that covers much of the state's terrain", "isnew": ".", "links": "https://en.wikipedia.org/wiki/Flag_of_Colorado"},</v>
      </c>
      <c r="HO8" s="75"/>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L8" s="48">
        <f>SUM(IC8:IK8)</f>
        <v>0</v>
      </c>
      <c r="IM8" s="45">
        <f>COUNTIF(IC8:IK8,"&gt;0")-CG8</f>
        <v>-4</v>
      </c>
      <c r="IN8" s="78" t="str">
        <f>"http://mkweb.bcgsc.ca/color-summarizer/?url="&amp;D8&amp;"&amp;precision=low&amp;num_clusters="&amp;CG8&amp;"&amp;text=1"</f>
        <v>http://mkweb.bcgsc.ca/color-summarizer/?url=https://upload.wikimedia.org/wikipedia/commons/thumb/4/46/Flag_of_Colorado.svg/383px-Flag_of_Colorado.svg.png&amp;precision=low&amp;num_clusters=4&amp;text=1</v>
      </c>
      <c r="IO8" s="48" t="str">
        <f>IF(HP8&lt;&gt;"",CHAR(34)&amp;"black"&amp;CHAR(34),"")</f>
        <v/>
      </c>
      <c r="IP8" s="48" t="str">
        <f>IF(HQ8&lt;&gt;"",CHAR(34)&amp;"blue"&amp;CHAR(34),"")</f>
        <v>"blue"</v>
      </c>
      <c r="IQ8" s="48" t="str">
        <f>IF(HR8&lt;&gt;"",CHAR(34)&amp;"green"&amp;CHAR(34),"")</f>
        <v/>
      </c>
      <c r="IR8" s="48" t="str">
        <f>IF(HS8&lt;&gt;"",CHAR(34)&amp;"red"&amp;CHAR(34),"")</f>
        <v>"red"</v>
      </c>
      <c r="IS8" s="48" t="str">
        <f>IF(HT8&lt;&gt;"",CHAR(34)&amp;"yellow"&amp;CHAR(34),"")</f>
        <v>"yellow"</v>
      </c>
      <c r="IT8" s="48" t="str">
        <f>IF(HU8&lt;&gt;"",CHAR(34)&amp;"orange"&amp;CHAR(34),"")</f>
        <v/>
      </c>
      <c r="IU8" s="48" t="str">
        <f>IF(HV8&lt;&gt;"",CHAR(34)&amp;"brown"&amp;CHAR(34),"")</f>
        <v/>
      </c>
      <c r="IV8" s="48" t="str">
        <f>IF(HW8&lt;&gt;"",CHAR(34)&amp;"purple"&amp;CHAR(34),"")</f>
        <v/>
      </c>
      <c r="IW8" s="48" t="str">
        <f>IF(HX8&lt;&gt;"",CHAR(34)&amp;"white"&amp;CHAR(34),"")</f>
        <v>"white"</v>
      </c>
      <c r="IX8" s="48" t="str">
        <f>"{"&amp;CHAR(34)&amp;"url"&amp;CHAR(34)&amp;":"&amp;CHAR(34)&amp;IN8&amp;CHAR(34)&amp;","&amp;CHAR(34)&amp;"name"&amp;CHAR(34)&amp;":"&amp;CHAR(34)&amp;A8&amp;CHAR(34)&amp;"},"</f>
        <v>{"url":"http://mkweb.bcgsc.ca/color-summarizer/?url=https://upload.wikimedia.org/wikipedia/commons/thumb/4/46/Flag_of_Colorado.svg/383px-Flag_of_Colorado.svg.png&amp;precision=low&amp;num_clusters=4&amp;text=1","name":"[USA] Colorado"},</v>
      </c>
      <c r="IY8" s="48">
        <v>859</v>
      </c>
    </row>
    <row r="9" spans="1:259" s="48" customFormat="1" ht="38.4" customHeight="1" thickBot="1" x14ac:dyDescent="0.35">
      <c r="A9" s="79" t="s">
        <v>347</v>
      </c>
      <c r="B9" s="40" t="e" vm="150">
        <v>#VALUE!</v>
      </c>
      <c r="C9" s="41">
        <v>2</v>
      </c>
      <c r="D9" s="42" t="s">
        <v>416</v>
      </c>
      <c r="E9" s="43" t="s">
        <v>417</v>
      </c>
      <c r="F9" s="44" t="s">
        <v>163</v>
      </c>
      <c r="G9" s="45">
        <f>COUNTIF($A$1:$A$8580,A9)</f>
        <v>1</v>
      </c>
      <c r="H9" s="46"/>
      <c r="I9" s="47" t="s">
        <v>418</v>
      </c>
      <c r="J9" s="48" t="str">
        <f>""</f>
        <v/>
      </c>
      <c r="K9" s="49"/>
      <c r="L9" s="50"/>
      <c r="M9" s="50"/>
      <c r="N9" s="51" t="s">
        <v>231</v>
      </c>
      <c r="O9" s="52" t="s">
        <v>419</v>
      </c>
      <c r="P9" s="53" t="s">
        <v>420</v>
      </c>
      <c r="Q9" s="54">
        <v>1</v>
      </c>
      <c r="R9" s="55" t="s">
        <v>231</v>
      </c>
      <c r="S9" s="56">
        <v>0</v>
      </c>
      <c r="T9" s="57" t="s">
        <v>164</v>
      </c>
      <c r="U9" s="58" t="s">
        <v>164</v>
      </c>
      <c r="V9" s="58" t="s">
        <v>164</v>
      </c>
      <c r="W9" s="58" t="s">
        <v>164</v>
      </c>
      <c r="X9" s="58" t="s">
        <v>164</v>
      </c>
      <c r="Y9" s="58" t="s">
        <v>164</v>
      </c>
      <c r="Z9" s="58" t="s">
        <v>164</v>
      </c>
      <c r="AA9" s="58" t="s">
        <v>165</v>
      </c>
      <c r="AB9" s="58" t="s">
        <v>165</v>
      </c>
      <c r="AC9" s="58" t="s">
        <v>164</v>
      </c>
      <c r="AD9" s="58" t="s">
        <v>164</v>
      </c>
      <c r="AE9" s="58" t="s">
        <v>164</v>
      </c>
      <c r="AF9" s="59" t="s">
        <v>164</v>
      </c>
      <c r="AG9" s="59" t="s">
        <v>164</v>
      </c>
      <c r="AH9" s="59" t="s">
        <v>165</v>
      </c>
      <c r="AI9" s="59" t="s">
        <v>164</v>
      </c>
      <c r="AJ9" s="59" t="s">
        <v>164</v>
      </c>
      <c r="AK9" s="59" t="s">
        <v>164</v>
      </c>
      <c r="AL9" s="59" t="s">
        <v>164</v>
      </c>
      <c r="AM9" s="59" t="s">
        <v>164</v>
      </c>
      <c r="AN9" s="59" t="s">
        <v>164</v>
      </c>
      <c r="AO9" s="59" t="s">
        <v>164</v>
      </c>
      <c r="AP9" s="59" t="s">
        <v>164</v>
      </c>
      <c r="AQ9" s="59" t="s">
        <v>164</v>
      </c>
      <c r="AR9" s="59" t="s">
        <v>164</v>
      </c>
      <c r="AS9" s="59" t="s">
        <v>164</v>
      </c>
      <c r="AT9" s="60">
        <v>0</v>
      </c>
      <c r="AU9" s="59" t="s">
        <v>207</v>
      </c>
      <c r="AV9" s="59" t="str">
        <f>IF(LEFT(A9,1)="[",LEFT(A9,5)&amp;AU9&amp;A9,"")</f>
        <v>[USA]State[USA] Connecticut</v>
      </c>
      <c r="AW9" s="59" t="str">
        <f>C9&amp;H9&amp;A9</f>
        <v>2[USA] Connecticut</v>
      </c>
      <c r="AX9" s="61"/>
      <c r="AY9" s="61"/>
      <c r="AZ9" s="62"/>
      <c r="BA9" s="62"/>
      <c r="BB9" s="62"/>
      <c r="BC9" s="63"/>
      <c r="BD9" s="64" t="s">
        <v>152</v>
      </c>
      <c r="BE9" s="47"/>
      <c r="BF9" s="64"/>
      <c r="BG9" s="64"/>
      <c r="BH9" s="64"/>
      <c r="BI9" s="64"/>
      <c r="BJ9" s="64"/>
      <c r="BK9" s="47"/>
      <c r="BL9" s="64" t="s">
        <v>152</v>
      </c>
      <c r="BM9" s="64" t="s">
        <v>159</v>
      </c>
      <c r="BN9" s="64" t="s">
        <v>155</v>
      </c>
      <c r="BO9" s="64" t="s">
        <v>158</v>
      </c>
      <c r="BP9" s="64" t="s">
        <v>157</v>
      </c>
      <c r="BQ9" s="64" t="s">
        <v>153</v>
      </c>
      <c r="BR9" s="64"/>
      <c r="BS9" s="64"/>
      <c r="BT9" s="64"/>
      <c r="BU9" s="65"/>
      <c r="BV9" s="66"/>
      <c r="BW9" s="66">
        <v>0</v>
      </c>
      <c r="BX9" s="47"/>
      <c r="CB9" s="6"/>
      <c r="CC9" s="6"/>
      <c r="CD9" s="67">
        <v>0</v>
      </c>
      <c r="CE9" s="67">
        <v>0</v>
      </c>
      <c r="CF9" s="67" t="e">
        <v>#REF!</v>
      </c>
      <c r="CG9" s="68" cm="1">
        <f t="array" ref="CG9">SUMPRODUCT(--(LEN(TRIM(BL9:BT9))&gt;0))</f>
        <v>6</v>
      </c>
      <c r="CH9" s="59" t="str">
        <f>IF(CG9=2,"y","n")</f>
        <v>n</v>
      </c>
      <c r="CI9" s="59" t="str">
        <f>IF(CG9=3,"y","n")</f>
        <v>n</v>
      </c>
      <c r="CJ9" s="59" t="str">
        <f>IF(CG9=4,"y","n")</f>
        <v>n</v>
      </c>
      <c r="CK9" s="59" t="str">
        <f>IF(CG9&gt;4,"y","n")</f>
        <v>y</v>
      </c>
      <c r="CL9" s="59" t="str">
        <f>IF(S9=0,"y","n")</f>
        <v>y</v>
      </c>
      <c r="CM9" s="59" t="str">
        <f>IF(S9=2,"y","n")</f>
        <v>n</v>
      </c>
      <c r="CN9" s="59" t="str">
        <f>IF(S9=3,"y","n")</f>
        <v>n</v>
      </c>
      <c r="CO9" s="59" t="str">
        <f>IF(S9&gt;=4,"y","n")</f>
        <v>n</v>
      </c>
      <c r="CP9" s="59" t="str">
        <f>IF(AT9=0,"y","n")</f>
        <v>y</v>
      </c>
      <c r="CQ9" s="59" t="str">
        <f>IF(AT9=1,"y","n")</f>
        <v>n</v>
      </c>
      <c r="CR9" s="59" t="str">
        <f>IF(AT9=2,"y","n")</f>
        <v>n</v>
      </c>
      <c r="CS9" s="59" t="str">
        <f>IF(AT9&gt;=3,"y","n")</f>
        <v>n</v>
      </c>
      <c r="CT9" s="69" t="str">
        <f>CHAR(34)&amp;A9&amp;CHAR(34)</f>
        <v>"[USA] Connecticut"</v>
      </c>
      <c r="CU9" s="70" t="str">
        <f>CHAR(34)&amp;"rgn_"&amp;R9&amp;CHAR(34)</f>
        <v>"rgn_North America"</v>
      </c>
      <c r="CV9" s="48" t="str">
        <f>CHAR(34)&amp;D9&amp;CHAR(34)</f>
        <v>"https://upload.wikimedia.org/wikipedia/commons/thumb/9/96/Flag_of_Connecticut.svg/324px-Flag_of_Connecticut.svg.png"</v>
      </c>
      <c r="CW9" s="48" t="str">
        <f>IF(CH9="y",CHAR(34)&amp;CH$1&amp;CHAR(34)&amp;",","")</f>
        <v/>
      </c>
      <c r="CX9" s="48" t="str">
        <f>IF(CI9="y",CHAR(34)&amp;CI$1&amp;CHAR(34)&amp;",","")</f>
        <v/>
      </c>
      <c r="CY9" s="48" t="str">
        <f>IF(CJ9="y",CHAR(34)&amp;CJ$1&amp;CHAR(34)&amp;",","")</f>
        <v/>
      </c>
      <c r="CZ9" s="48" t="str">
        <f>IF(CK9="y",CHAR(34)&amp;CK$1&amp;CHAR(34)&amp;",","")</f>
        <v>"5+Colo",</v>
      </c>
      <c r="DA9" s="48" t="str">
        <f>IF(Q9&gt;1,CHAR(34)&amp;"words2"&amp;CHAR(34)&amp;",","")</f>
        <v/>
      </c>
      <c r="DB9" s="48" t="str">
        <f>IF(Q9&gt;2,CHAR(34)&amp;"words3"&amp;CHAR(34)&amp;",","")</f>
        <v/>
      </c>
      <c r="DC9" s="48" t="str">
        <f>IF(Q9=2,CHAR(34)&amp;"exact2"&amp;CHAR(34)&amp;",","")</f>
        <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"lets11",</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"startC",</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
      </c>
      <c r="DJ9" s="48" t="str">
        <f>IFERROR(IF(SEARCH("y",A9)&gt;0,CHAR(34)&amp;"with_y"&amp;CHAR(34)&amp;",",""),"")</f>
        <v/>
      </c>
      <c r="DK9" s="48" t="str">
        <f>IFERROR(IF(SEARCH("z",A9)&gt;0,CHAR(34)&amp;"with_z"&amp;CHAR(34)&amp;",",""),"")</f>
        <v/>
      </c>
      <c r="DL9" s="48" t="str">
        <f>IF(CG9=2, CHAR(34) &amp; _xlfn.TEXTJOIN("", TRUE, _xlfn._xlws.SORT(HP9:HX9)) &amp; CHAR(34) &amp; ",", "")</f>
        <v/>
      </c>
      <c r="DM9" s="48" t="str" cm="1">
        <f t="array" ref="DM9">IF(CG9=3,CHAR(34) &amp; _xlfn.TEXTJOIN("", TRUE, RIGHT(HP9:HX9, 2)) &amp; CHAR(34) &amp; ",", "")</f>
        <v/>
      </c>
      <c r="DN9" s="48" t="str">
        <f>IF(AND(ISNUMBER(SEARCH("18", O9)), ISERROR(SEARCH("1918", O9)), ISERROR(SEARCH("2018", O9))), CHAR(34) &amp; "year18" &amp; CHAR(34) &amp; ",", "")</f>
        <v>"year18",</v>
      </c>
      <c r="DO9" s="48" t="str">
        <f>IF(AND(ISNUMBER(SEARCH("19", O9)), ISERROR(SEARCH("1819", O9)),  ISERROR(SEARCH("1219", O9)),ISERROR(SEARCH("1119", O9)),ISERROR(SEARCH("1190", O9)),ISERROR(SEARCH("2019", O9))), CHAR(34) &amp; "year19" &amp; CHAR(34) &amp; ",", "")</f>
        <v/>
      </c>
      <c r="DP9" s="6" t="str">
        <f>IF(AND(ISNUMBER(SEARCH("20", O9)), ISERROR(SEARCH("1920", O9))), CHAR(34)&amp;"year00"&amp;CHAR(34)&amp;",", "")</f>
        <v/>
      </c>
      <c r="DQ9" s="6" t="str">
        <f>IF(CC9="y",CHAR(34)&amp;"soviet"&amp;CHAR(34)&amp;",","")</f>
        <v/>
      </c>
      <c r="DR9" s="6" t="str">
        <f>IF(BY9="y",CHAR(34)&amp;"dgband"&amp;CHAR(34)&amp;",","")</f>
        <v/>
      </c>
      <c r="DS9" s="6" t="str">
        <f>IF(W9="y",IF(AND(V9="n",BY9&lt;&gt;"y"),CHAR(34)&amp;"allver"&amp;CHAR(34)&amp;",",""),"")</f>
        <v/>
      </c>
      <c r="DT9" s="6" t="str">
        <f>IF(V9="y",IF(AND(W9="n",BY9&lt;&gt;"y"),CHAR(34)&amp;"allhor"&amp;CHAR(34)&amp;",",""),"")</f>
        <v/>
      </c>
      <c r="DU9" s="6" t="str">
        <f>IF(BY9="y",IF(AND(W9="n",V9="n"),CHAR(34)&amp;"alldia"&amp;CHAR(34)&amp;",",""),"")</f>
        <v/>
      </c>
      <c r="DV9" s="48" t="str">
        <f>IF(IA9&lt;&gt;"",(IF(IA9="y",CHAR(34)&amp;"largec"&amp;CHAR(34)&amp;",",CHAR(34)&amp;"smallc"&amp;CHAR(34)&amp;",")),"")</f>
        <v/>
      </c>
      <c r="DW9" s="48" t="str">
        <f>IF(CL9="y",CHAR(34)&amp;CL$1&amp;CHAR(34)&amp;",","")</f>
        <v>"NoBand",</v>
      </c>
      <c r="DX9" s="48" t="str">
        <f>IF(CM9="y",CHAR(34)&amp;CM$1&amp;CHAR(34)&amp;",","")</f>
        <v/>
      </c>
      <c r="DY9" s="48" t="str">
        <f>IF(CN9="y",CHAR(34)&amp;CN$1&amp;CHAR(34)&amp;",","")</f>
        <v/>
      </c>
      <c r="DZ9" s="48" t="str">
        <f>IF(CO9="y",CHAR(34)&amp;CO$1&amp;CHAR(34)&amp;",","")</f>
        <v/>
      </c>
      <c r="EA9" s="48" t="str">
        <f>IF(T9="y",CHAR(34)&amp;T$1&amp;CHAR(34)&amp;",","")</f>
        <v/>
      </c>
      <c r="EB9" s="48" t="str">
        <f>IF(U9="y",CHAR(34)&amp;U$1&amp;CHAR(34)&amp;",","")</f>
        <v/>
      </c>
      <c r="EC9" s="48" t="str">
        <f>IF(V9="y",CHAR(34)&amp;V$1&amp;CHAR(34)&amp;",","")</f>
        <v/>
      </c>
      <c r="ED9" s="48" t="str">
        <f>IF(W9="y",CHAR(34)&amp;W$1&amp;CHAR(34)&amp;",","")</f>
        <v/>
      </c>
      <c r="EE9" s="48" t="str">
        <f>IF(X9="y",CHAR(34)&amp;X$1&amp;CHAR(34)&amp;",","")</f>
        <v/>
      </c>
      <c r="EF9" s="48" t="str">
        <f>IF(AND(Y9&lt;&gt;"n",Y9&lt;&gt;""),CHAR(34)&amp;Y$1&amp;CHAR(34)&amp;",","")</f>
        <v/>
      </c>
      <c r="EG9" s="48" t="str">
        <f>IF(Z9="y",CHAR(34)&amp;Z$1&amp;CHAR(34)&amp;",","")</f>
        <v/>
      </c>
      <c r="EH9" s="48" t="str">
        <f>IF(AA9="y",CHAR(34)&amp;AA$1&amp;CHAR(34)&amp;",","")</f>
        <v>"Plants",</v>
      </c>
      <c r="EI9" s="48" t="str">
        <f>IF(AB9="y",CHAR(34)&amp;AB$1&amp;CHAR(34)&amp;",","")</f>
        <v>"Texted",</v>
      </c>
      <c r="EJ9" s="48" t="str">
        <f>IF(AC9="y",CHAR(34)&amp;AC$1&amp;CHAR(34)&amp;",","")</f>
        <v/>
      </c>
      <c r="EK9" s="48" t="str">
        <f>IF(AD9="y",CHAR(34)&amp;AD$1&amp;CHAR(34)&amp;",","")</f>
        <v/>
      </c>
      <c r="EL9" s="48" t="str">
        <f>IF(AE9="y",CHAR(34)&amp;AE$1&amp;CHAR(34)&amp;",","")</f>
        <v/>
      </c>
      <c r="EM9" s="48" t="str">
        <f>IF(AF9="y",CHAR(34)&amp;AF$1&amp;CHAR(34)&amp;",","")</f>
        <v/>
      </c>
      <c r="EN9" s="48" t="str">
        <f>IF(AG9="y",CHAR(34)&amp;AG$1&amp;CHAR(34)&amp;",","")</f>
        <v/>
      </c>
      <c r="EO9" s="48" t="str">
        <f>IF(AH9="y",CHAR(34)&amp;AH$1&amp;CHAR(34)&amp;",","")</f>
        <v>"Center",</v>
      </c>
      <c r="EP9" s="48" t="str">
        <f>IF(AI9="y",CHAR(34)&amp;AI$1&amp;CHAR(34)&amp;",","")</f>
        <v/>
      </c>
      <c r="EQ9" s="48" t="str">
        <f>IF(AJ9="y",CHAR(34)&amp;AJ$1&amp;CHAR(34)&amp;",","")</f>
        <v/>
      </c>
      <c r="ER9" s="48" t="str">
        <f>IF(AK9="y",CHAR(34)&amp;AK$1&amp;CHAR(34)&amp;",","")</f>
        <v/>
      </c>
      <c r="ES9" s="48" t="str">
        <f>IF(AL9="y",CHAR(34)&amp;AL$1&amp;CHAR(34)&amp;",","")</f>
        <v/>
      </c>
      <c r="ET9" s="48" t="str">
        <f>IF(AM9="y",CHAR(34)&amp;AM$1&amp;CHAR(34)&amp;",","")</f>
        <v/>
      </c>
      <c r="EU9" s="48" t="str">
        <f>IF(AN9="y",CHAR(34)&amp;AN$1&amp;CHAR(34)&amp;",","")</f>
        <v/>
      </c>
      <c r="EV9" s="48" t="str">
        <f>IF(AO9="y",CHAR(34)&amp;AO$1&amp;CHAR(34)&amp;",","")</f>
        <v/>
      </c>
      <c r="EW9" s="48" t="str">
        <f>IF(AP9="y",CHAR(34)&amp;AP$1&amp;CHAR(34)&amp;",","")</f>
        <v/>
      </c>
      <c r="EX9" s="48" t="str">
        <f>IF(AQ9="y",CHAR(34)&amp;AQ$1&amp;CHAR(34)&amp;",","")</f>
        <v/>
      </c>
      <c r="EY9" s="48" t="str">
        <f>IF(AR9="y",CHAR(34)&amp;AR$1&amp;CHAR(34)&amp;",","")</f>
        <v/>
      </c>
      <c r="EZ9" s="48" t="str">
        <f>IF(AS9="y",CHAR(34)&amp;AS$1&amp;CHAR(34)&amp;",","")</f>
        <v/>
      </c>
      <c r="FA9" s="48" t="str">
        <f>IF(AT9&gt;0,CHAR(34)&amp;"sta"&amp;AZ9&amp;CHAR(34)&amp;",","")</f>
        <v/>
      </c>
      <c r="FB9" s="48" t="str">
        <f>IF(AND(AT9&gt;0,BA9&lt;&gt;""),CHAR(34)&amp;"sta"&amp;BA9&amp;CHAR(34)&amp;",","")</f>
        <v/>
      </c>
      <c r="FC9" s="48" t="str">
        <f>IF(AND(AT9&gt;0,BB9&lt;&gt;""),CHAR(34)&amp;"sta"&amp;BB9&amp;CHAR(34)&amp;",","")</f>
        <v/>
      </c>
      <c r="FD9" s="48" t="str">
        <f>IF(BV9="n",CHAR(34)&amp;"tcWHYE"&amp;CHAR(34)&amp;",",IF(BV9="y",CHAR(34)&amp;FD$1&amp;CHAR(34)&amp;",",""))</f>
        <v/>
      </c>
      <c r="FE9" s="48" t="str">
        <f>IF(COUNTIF(BL9:BT9,"BLU")=0,CHAR(34)&amp;"NO_BLU"&amp;CHAR(34)&amp;",", "")</f>
        <v/>
      </c>
      <c r="FF9" s="48" t="str">
        <f>IF(COUNTIF(BL9:BT9,"WHI")=0,CHAR(34)&amp;"NO_WHI"&amp;CHAR(34)&amp;",", "")</f>
        <v/>
      </c>
      <c r="FG9" s="48" t="str">
        <f>IF(COUNTIF(BL9:BT9,"RED")=0,CHAR(34)&amp;"NO_RED"&amp;CHAR(34)&amp;",", "")</f>
        <v>"NO_RED",</v>
      </c>
      <c r="FH9" s="48" t="str">
        <f>IF(COUNTIF(BL9:BS9,"GRE")=0,CHAR(34)&amp;"NO_GRE"&amp;CHAR(34)&amp;",", "")</f>
        <v/>
      </c>
      <c r="FI9" s="48" t="str">
        <f>IF(COUNTIF(BL9:BT9,"YEL")=0,CHAR(34)&amp;"NO_YEL"&amp;CHAR(34)&amp;",", "")</f>
        <v/>
      </c>
      <c r="FJ9" s="48" t="str">
        <f>IF(COUNTIF(BL9:BT9,"BLA")=0,CHAR(34)&amp;"NO_BLA"&amp;CHAR(34)&amp;",", "")</f>
        <v>"NO_BLA",</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
      </c>
      <c r="FR9" s="48" t="str">
        <f>IF(LEN(BG9)=3,CHAR(34)&amp;"002"&amp;BG9&amp;CHAR(34)&amp;",","")</f>
        <v/>
      </c>
      <c r="FS9" s="48" t="str">
        <f>IF(LEN(BH9)=3,CHAR(34)&amp;"003"&amp;BH9&amp;CHAR(34)&amp;",","")</f>
        <v/>
      </c>
      <c r="FT9" s="48" t="str">
        <f>CHAR(34)&amp;"myr"&amp;BD9&amp;CHAR(34)&amp;","</f>
        <v>"myrBLU",</v>
      </c>
      <c r="FU9" s="48" t="str">
        <f>IF(AY9="y",CHAR(34)&amp;"island"&amp;CHAR(34)&amp;",","")</f>
        <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
      </c>
      <c r="GC9" s="48" t="str">
        <f>IFERROR(IF(SEARCH("Portuguese",CB9)&gt;0,CHAR(34)&amp;"portug"&amp;CHAR(34)&amp;",",""),"")</f>
        <v/>
      </c>
      <c r="GD9" s="48" t="str">
        <f>IFERROR(IF(SEARCH("German",CB9)&gt;0,CHAR(34)&amp;"german"&amp;CHAR(34)&amp;",",""),"")</f>
        <v/>
      </c>
      <c r="GE9" s="48" t="str">
        <f>IFERROR(IF(SEARCH("Dutch",CB9)&gt;0,CHAR(34)&amp;"dutchs"&amp;CHAR(34)&amp;",",""),"")</f>
        <v/>
      </c>
      <c r="GF9" s="48" t="str">
        <f>IFERROR(IF(SEARCH("Historical",AU9)&gt;0,CHAR(34)&amp;"histor"&amp;CHAR(34)&amp;",",""),"")</f>
        <v/>
      </c>
      <c r="GG9" s="48" t="str">
        <f>IF(BU9="y",CHAR(34)&amp;"unjack"&amp;CHAR(34)&amp;",","")</f>
        <v/>
      </c>
      <c r="GH9" s="48" t="str">
        <f>IF(CD9=1,CHAR(34)&amp;"southc"&amp;CHAR(34)&amp;",","")</f>
        <v/>
      </c>
      <c r="GI9" s="48" t="str">
        <f>IF(CE9=1,CHAR(34)&amp;"hasmap"&amp;CHAR(34)&amp;",","")</f>
        <v/>
      </c>
      <c r="GJ9" s="48" t="str">
        <f>IF(CP9="y",CHAR(34)&amp;CP$1&amp;CHAR(34)&amp;",","")</f>
        <v>"NoStar",</v>
      </c>
      <c r="GK9" s="48" t="str">
        <f>IF(GJ9="",CHAR(34)&amp;"HasSta"&amp;CHAR(34)&amp;",","")</f>
        <v/>
      </c>
      <c r="GL9" s="48" t="str">
        <f>IF(CQ9="y",CHAR(34)&amp;CQ$1&amp;CHAR(34)&amp;",","")</f>
        <v/>
      </c>
      <c r="GM9" s="48" t="str">
        <f>IF(CR9="y",CHAR(34)&amp;CR$1&amp;CHAR(34)&amp;",","")</f>
        <v/>
      </c>
      <c r="GN9" s="48" t="str">
        <f>IF(CS9="y",CHAR(34)&amp;CS$1&amp;CHAR(34)&amp;",","")</f>
        <v/>
      </c>
      <c r="GP9" s="48" t="str">
        <f>CHAR(34)&amp;AU9&amp;CHAR(34)</f>
        <v>"State"</v>
      </c>
      <c r="GS9" s="48" t="str">
        <f>SUBSTITUTE("["&amp;_xlfn.CONCAT(CW9:GN9)&amp;"]",",]","]")</f>
        <v>["5+Colo","lets11","startC","year18","NoBand","Plants","Texted","Center","NO_RED","NO_BLA","myrBLU","NoStar"]</v>
      </c>
      <c r="GT9" s="48" t="str">
        <f>IF(BL9&lt;&gt;"",CHAR(34)&amp;"cl_"&amp;BL9&amp;CHAR(34)&amp;",","")</f>
        <v>"cl_BLU",</v>
      </c>
      <c r="GU9" s="48" t="str">
        <f>IF(BM9&lt;&gt;"",CHAR(34)&amp;"cl_"&amp;BM9&amp;CHAR(34)&amp;",","")</f>
        <v>"cl_WHI",</v>
      </c>
      <c r="GV9" s="48" t="str">
        <f>IF(BN9&lt;&gt;"",CHAR(34)&amp;"cl_"&amp;BN9&amp;CHAR(34)&amp;",","")</f>
        <v>"cl_YEL",</v>
      </c>
      <c r="GW9" s="48" t="str">
        <f>IF(BO9&lt;&gt;"",CHAR(34)&amp;"cl_"&amp;BO9&amp;CHAR(34)&amp;",","")</f>
        <v>"cl_PUR",</v>
      </c>
      <c r="GX9" s="48" t="str">
        <f>IF(BP9&lt;&gt;"",CHAR(34)&amp;"cl_"&amp;BP9&amp;CHAR(34)&amp;",","")</f>
        <v>"cl_BRO",</v>
      </c>
      <c r="GY9" s="48" t="str">
        <f>IF(BQ9&lt;&gt;"",CHAR(34)&amp;"cl_"&amp;BQ9&amp;CHAR(34)&amp;",","")</f>
        <v>"cl_GRE",</v>
      </c>
      <c r="GZ9" s="48" t="str">
        <f>IF(BR9&lt;&gt;"",CHAR(34)&amp;"cl_"&amp;BR9&amp;CHAR(34)&amp;",","")</f>
        <v/>
      </c>
      <c r="HA9" s="48" t="str">
        <f>IF(BS9&lt;&gt;"",CHAR(34)&amp;"cl_"&amp;BS9&amp;CHAR(34)&amp;",","")</f>
        <v/>
      </c>
      <c r="HB9" s="48" t="str">
        <f>IF(BT9&lt;&gt;"",CHAR(34)&amp;"cl_"&amp;BT9&amp;CHAR(34)&amp;",","")</f>
        <v/>
      </c>
      <c r="HC9" s="48" t="str">
        <f>SUBSTITUTE("["&amp;_xlfn.CONCAT(GT9:HB9)&amp;"]",",]","]")</f>
        <v>["cl_BLU","cl_WHI","cl_YEL","cl_PUR","cl_BRO","cl_GRE"]</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{couname:"[USA] Connecticut",year:"1897 ",region:"rgn_North America",Colors:["cl_BLU","cl_WHI","cl_YEL","cl_PUR","cl_BRO","cl_GRE"],Items:["5+Colo","lets11","startC","year18","NoBand","Plants","Texted","Center","NO_RED","NO_BLA","myrBLU","NoStar"],Flag:"https://upload.wikimedia.org/wikipedia/commons/thumb/9/96/Flag_of_Connecticut.svg/324px-Flag_of_Connecticut.svg.png",HDFlag:"https://upload.wikimedia.org/wikipedia/commons/thumb/9/96/Flag_of_Connecticut.svg/2560px-Flag_of_Connecticut.svg.png",type:"State", describe: "\nThe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 isnew:".", links: "https://en.wikipedia.org/wiki/Flag_of_Connecticut"},</v>
      </c>
      <c r="HG9" s="73" t="str">
        <f>"{couname:"&amp;CT9&amp;(IF(HK9&lt;&gt;"",",subtype:"&amp;CHAR(34)&amp;HK9&amp;CHAR(34),""))&amp;",year:"&amp;HJ9&amp;",region:"&amp;CU9&amp;",Colors:"&amp;HC9&amp;",Items:"&amp;GS9&amp;",Flag:"&amp;CV9&amp;",HDFlag:"&amp;CHAR(34)&amp;E9&amp;CHAR(34)&amp;",type:"&amp;GP9&amp;", describe: "&amp;HI9&amp;", links: "&amp;HL9&amp;"},"</f>
        <v>{couname:"[USA] Connecticut",year:"1897 ",region:"rgn_North America",Colors:["cl_BLU","cl_WHI","cl_YEL","cl_PUR","cl_BRO","cl_GRE"],Items:["5+Colo","lets11","startC","year18","NoBand","Plants","Texted","Center","NO_RED","NO_BLA","myrBLU","NoStar"],Flag:"https://upload.wikimedia.org/wikipedia/commons/thumb/9/96/Flag_of_Connecticut.svg/324px-Flag_of_Connecticut.svg.png",HDFlag:"https://upload.wikimedia.org/wikipedia/commons/thumb/9/96/Flag_of_Connecticut.svg/2560px-Flag_of_Connecticut.svg.png",type:"State", describe: "\nThe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 links: "https://en.wikipedia.org/wiki/Flag_of_Connecticut"},</v>
      </c>
      <c r="HH9" s="48" t="str">
        <f>IF(P9&lt;&gt;"",CHAR(34)&amp;"\n"&amp;P9&amp;CHAR(34),CHAR(34)&amp;CHAR(34))</f>
        <v>"\nThe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v>
      </c>
      <c r="HI9" s="48" t="str">
        <f>IF(J9=0,CHAR(34)&amp;CHAR(34),HH9)</f>
        <v>"\nThe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v>
      </c>
      <c r="HJ9" s="48" t="str">
        <f>CHAR(34)&amp;O9&amp;CHAR(34)</f>
        <v>"1897 "</v>
      </c>
      <c r="HL9" s="48" t="str">
        <f>CHAR(34)&amp;I9&amp;CHAR(34)</f>
        <v>"https://en.wikipedia.org/wiki/Flag_of_Connecticut"</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{"couname":"[USA] Connecticut","year":"1897 ","region":"rgn_North America","Colors":["cl_BLU","cl_WHI","cl_YEL","cl_PUR","cl_BRO","cl_GRE"],"Items":["5+Colo","lets11","startC","year18","NoBand","Plants","Texted","Center","NO_RED","NO_BLA","myrBLU","NoStar"],"Flag":"https://upload.wikimedia.org/wikipedia/commons/thumb/9/96/Flag_of_Connecticut.svg/324px-Flag_of_Connecticut.svg.png","HDFlag":"https://upload.wikimedia.org/wikipedia/commons/thumb/9/96/Flag_of_Connecticut.svg/2560px-Flag_of_Connecticut.svg.png","type":"State", "describe": "\nThe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 "isnew": ".", "links": "https://en.wikipedia.org/wiki/Flag_of_Connecticut"},</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{"couname":"[USA] Connecticut","year":"1897 ","region":"rgn_North America","Colors":["cl_BLU","cl_WHI","cl_YEL","cl_PUR","cl_BRO","cl_GRE"],"Items":["5+Colo","lets11","startC","year18","NoBand","Plants","Texted","Center","NO_RED","NO_BLA","myrBLU","NoStar"],"Flag":"https://upload.wikimedia.org/wikipedia/commons/thumb/9/96/Flag_of_Connecticut.svg/324px-Flag_of_Connecticut.svg.png","HDFlag":"https://upload.wikimedia.org/wikipedia/commons/thumb/9/96/Flag_of_Connecticut.svg/2560px-Flag_of_Connecticut.svg.png","type":"State", "describe": "\nThe central feature of the flag is a white shield that includes three grapevines (each grapevine has three bunches of purple grapes). Below the shield is a white banner printed with the state motto, 'Qui Trastulit Sustinet' which translates as, 'He who translated still sustains.' The three grapevines on the shield have dual symbolism; They represent religion, liberty, and knowledge as well as the three earliest colonies in the state: Hartford, Windsor, and Wethersfield.", "isnew": ".", "links": "https://en.wikipedia.org/wiki/Flag_of_Connecticut"},</v>
      </c>
      <c r="HO9" s="75"/>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BRO</v>
      </c>
      <c r="HW9" s="48" t="str" cm="1">
        <f t="array" ref="HW9">IF(_xlfn.TEXTJOIN(", ", TRUE, IF(ISNUMBER(SEARCH("PUR", BL9:BT9)), COLUMN(BL9:BT9) - COLUMN(BL9) + 1, ""))&lt;&gt;"","PUR","")</f>
        <v>PUR</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COUNTIF(IC9:IK9,"&gt;0")-CG9</f>
        <v>-6</v>
      </c>
      <c r="IN9" s="78" t="str">
        <f>"http://mkweb.bcgsc.ca/color-summarizer/?url="&amp;D9&amp;"&amp;precision=low&amp;num_clusters="&amp;CG9&amp;"&amp;text=1"</f>
        <v>http://mkweb.bcgsc.ca/color-summarizer/?url=https://upload.wikimedia.org/wikipedia/commons/thumb/9/96/Flag_of_Connecticut.svg/324px-Flag_of_Connecticut.svg.png&amp;precision=low&amp;num_clusters=6&amp;text=1</v>
      </c>
      <c r="IO9" s="48" t="str">
        <f>IF(HP9&lt;&gt;"",CHAR(34)&amp;"black"&amp;CHAR(34),"")</f>
        <v/>
      </c>
      <c r="IP9" s="48" t="str">
        <f>IF(HQ9&lt;&gt;"",CHAR(34)&amp;"blue"&amp;CHAR(34),"")</f>
        <v>"blue"</v>
      </c>
      <c r="IQ9" s="48" t="str">
        <f>IF(HR9&lt;&gt;"",CHAR(34)&amp;"green"&amp;CHAR(34),"")</f>
        <v>"green"</v>
      </c>
      <c r="IR9" s="48" t="str">
        <f>IF(HS9&lt;&gt;"",CHAR(34)&amp;"red"&amp;CHAR(34),"")</f>
        <v/>
      </c>
      <c r="IS9" s="48" t="str">
        <f>IF(HT9&lt;&gt;"",CHAR(34)&amp;"yellow"&amp;CHAR(34),"")</f>
        <v>"yellow"</v>
      </c>
      <c r="IT9" s="48" t="str">
        <f>IF(HU9&lt;&gt;"",CHAR(34)&amp;"orange"&amp;CHAR(34),"")</f>
        <v/>
      </c>
      <c r="IU9" s="48" t="str">
        <f>IF(HV9&lt;&gt;"",CHAR(34)&amp;"brown"&amp;CHAR(34),"")</f>
        <v>"brown"</v>
      </c>
      <c r="IV9" s="48" t="str">
        <f>IF(HW9&lt;&gt;"",CHAR(34)&amp;"purple"&amp;CHAR(34),"")</f>
        <v>"purple"</v>
      </c>
      <c r="IW9" s="48" t="str">
        <f>IF(HX9&lt;&gt;"",CHAR(34)&amp;"white"&amp;CHAR(34),"")</f>
        <v>"white"</v>
      </c>
      <c r="IX9" s="48" t="str">
        <f>"{"&amp;CHAR(34)&amp;"url"&amp;CHAR(34)&amp;":"&amp;CHAR(34)&amp;IN9&amp;CHAR(34)&amp;","&amp;CHAR(34)&amp;"name"&amp;CHAR(34)&amp;":"&amp;CHAR(34)&amp;A9&amp;CHAR(34)&amp;"},"</f>
        <v>{"url":"http://mkweb.bcgsc.ca/color-summarizer/?url=https://upload.wikimedia.org/wikipedia/commons/thumb/9/96/Flag_of_Connecticut.svg/324px-Flag_of_Connecticut.svg.png&amp;precision=low&amp;num_clusters=6&amp;text=1","name":"[USA] Connecticut"},</v>
      </c>
      <c r="IY9" s="48">
        <v>860</v>
      </c>
    </row>
    <row r="10" spans="1:259" s="48" customFormat="1" ht="38.4" customHeight="1" thickBot="1" x14ac:dyDescent="0.35">
      <c r="A10" s="79" t="s">
        <v>432</v>
      </c>
      <c r="B10" s="40" t="e" vm="151">
        <v>#VALUE!</v>
      </c>
      <c r="C10" s="41">
        <v>2</v>
      </c>
      <c r="D10" s="42" t="s">
        <v>433</v>
      </c>
      <c r="E10" s="43" t="s">
        <v>434</v>
      </c>
      <c r="F10" s="44" t="s">
        <v>163</v>
      </c>
      <c r="G10" s="45">
        <f>COUNTIF($A$1:$A$8580,A10)</f>
        <v>1</v>
      </c>
      <c r="H10" s="46"/>
      <c r="I10" s="47" t="s">
        <v>435</v>
      </c>
      <c r="J10" s="48" t="str">
        <f>""</f>
        <v/>
      </c>
      <c r="K10" s="49"/>
      <c r="L10" s="50"/>
      <c r="M10" s="50"/>
      <c r="N10" s="51" t="s">
        <v>231</v>
      </c>
      <c r="O10" s="52" t="s">
        <v>436</v>
      </c>
      <c r="P10" s="53" t="s">
        <v>437</v>
      </c>
      <c r="Q10" s="54">
        <v>1</v>
      </c>
      <c r="R10" s="55" t="s">
        <v>231</v>
      </c>
      <c r="S10" s="56">
        <v>0</v>
      </c>
      <c r="T10" s="57" t="s">
        <v>165</v>
      </c>
      <c r="U10" s="58" t="s">
        <v>164</v>
      </c>
      <c r="V10" s="58" t="s">
        <v>164</v>
      </c>
      <c r="W10" s="58" t="s">
        <v>164</v>
      </c>
      <c r="X10" s="58" t="s">
        <v>164</v>
      </c>
      <c r="Y10" s="58" t="s">
        <v>165</v>
      </c>
      <c r="Z10" s="58" t="s">
        <v>164</v>
      </c>
      <c r="AA10" s="58" t="s">
        <v>165</v>
      </c>
      <c r="AB10" s="58" t="s">
        <v>165</v>
      </c>
      <c r="AC10" s="58" t="s">
        <v>165</v>
      </c>
      <c r="AD10" s="58" t="s">
        <v>164</v>
      </c>
      <c r="AE10" s="58" t="s">
        <v>164</v>
      </c>
      <c r="AF10" s="59" t="s">
        <v>164</v>
      </c>
      <c r="AG10" s="59" t="s">
        <v>164</v>
      </c>
      <c r="AH10" s="59" t="s">
        <v>165</v>
      </c>
      <c r="AI10" s="59" t="s">
        <v>164</v>
      </c>
      <c r="AJ10" s="59" t="s">
        <v>164</v>
      </c>
      <c r="AK10" s="59" t="s">
        <v>164</v>
      </c>
      <c r="AL10" s="59" t="s">
        <v>164</v>
      </c>
      <c r="AM10" s="59" t="s">
        <v>164</v>
      </c>
      <c r="AN10" s="59" t="s">
        <v>165</v>
      </c>
      <c r="AO10" s="59" t="s">
        <v>164</v>
      </c>
      <c r="AP10" s="59" t="s">
        <v>165</v>
      </c>
      <c r="AQ10" s="59" t="s">
        <v>164</v>
      </c>
      <c r="AR10" s="59" t="s">
        <v>164</v>
      </c>
      <c r="AS10" s="59" t="s">
        <v>164</v>
      </c>
      <c r="AT10" s="60">
        <v>0</v>
      </c>
      <c r="AU10" s="59" t="s">
        <v>207</v>
      </c>
      <c r="AV10" s="59" t="str">
        <f>IF(LEFT(A10,1)="[",LEFT(A10,5)&amp;AU10&amp;A10,"")</f>
        <v>[USA]State[USA] Delaware</v>
      </c>
      <c r="AW10" s="59" t="str">
        <f>C10&amp;H10&amp;A10</f>
        <v>2[USA] Delaware</v>
      </c>
      <c r="AX10" s="61"/>
      <c r="AY10" s="61"/>
      <c r="AZ10" s="62"/>
      <c r="BA10" s="62"/>
      <c r="BB10" s="62"/>
      <c r="BC10" s="63"/>
      <c r="BD10" s="64" t="s">
        <v>152</v>
      </c>
      <c r="BE10" s="47"/>
      <c r="BF10" s="64"/>
      <c r="BG10" s="64"/>
      <c r="BH10" s="64"/>
      <c r="BI10" s="64"/>
      <c r="BJ10" s="64"/>
      <c r="BK10" s="47"/>
      <c r="BL10" s="64" t="s">
        <v>152</v>
      </c>
      <c r="BM10" s="64" t="s">
        <v>154</v>
      </c>
      <c r="BN10" s="64" t="s">
        <v>153</v>
      </c>
      <c r="BO10" s="64" t="s">
        <v>159</v>
      </c>
      <c r="BP10" s="64" t="s">
        <v>157</v>
      </c>
      <c r="BQ10" s="64" t="s">
        <v>156</v>
      </c>
      <c r="BR10" s="64" t="s">
        <v>151</v>
      </c>
      <c r="BS10" s="64" t="s">
        <v>155</v>
      </c>
      <c r="BT10" s="64"/>
      <c r="BU10" s="65"/>
      <c r="BV10" s="66"/>
      <c r="BW10" s="66">
        <v>0</v>
      </c>
      <c r="BX10" s="47"/>
      <c r="BY10" s="48" t="s">
        <v>164</v>
      </c>
      <c r="CB10" s="6"/>
      <c r="CC10" s="6"/>
      <c r="CD10" s="67">
        <v>0</v>
      </c>
      <c r="CE10" s="67">
        <v>0</v>
      </c>
      <c r="CF10" s="67" t="e">
        <v>#REF!</v>
      </c>
      <c r="CG10" s="68" cm="1">
        <f t="array" ref="CG10">SUMPRODUCT(--(LEN(TRIM(BL10:BT10))&gt;0))</f>
        <v>8</v>
      </c>
      <c r="CH10" s="59" t="str">
        <f>IF(CG10=2,"y","n")</f>
        <v>n</v>
      </c>
      <c r="CI10" s="59" t="str">
        <f>IF(CG10=3,"y","n")</f>
        <v>n</v>
      </c>
      <c r="CJ10" s="59" t="str">
        <f>IF(CG10=4,"y","n")</f>
        <v>n</v>
      </c>
      <c r="CK10" s="59" t="str">
        <f>IF(CG10&gt;4,"y","n")</f>
        <v>y</v>
      </c>
      <c r="CL10" s="59" t="str">
        <f>IF(S10=0,"y","n")</f>
        <v>y</v>
      </c>
      <c r="CM10" s="59" t="str">
        <f>IF(S10=2,"y","n")</f>
        <v>n</v>
      </c>
      <c r="CN10" s="59" t="str">
        <f>IF(S10=3,"y","n")</f>
        <v>n</v>
      </c>
      <c r="CO10" s="59" t="str">
        <f>IF(S10&gt;=4,"y","n")</f>
        <v>n</v>
      </c>
      <c r="CP10" s="59" t="str">
        <f>IF(AT10=0,"y","n")</f>
        <v>y</v>
      </c>
      <c r="CQ10" s="59" t="str">
        <f>IF(AT10=1,"y","n")</f>
        <v>n</v>
      </c>
      <c r="CR10" s="59" t="str">
        <f>IF(AT10=2,"y","n")</f>
        <v>n</v>
      </c>
      <c r="CS10" s="59" t="str">
        <f>IF(AT10&gt;=3,"y","n")</f>
        <v>n</v>
      </c>
      <c r="CT10" s="69" t="str">
        <f>CHAR(34)&amp;A10&amp;CHAR(34)</f>
        <v>"[USA] Delaware"</v>
      </c>
      <c r="CU10" s="70" t="str">
        <f>CHAR(34)&amp;"rgn_"&amp;R10&amp;CHAR(34)</f>
        <v>"rgn_North America"</v>
      </c>
      <c r="CV10" s="48" t="str">
        <f>CHAR(34)&amp;D10&amp;CHAR(34)</f>
        <v>"https://upload.wikimedia.org/wikipedia/commons/thumb/c/c6/Flag_of_Delaware.svg/383px-Flag_of_Delaware.svg.png"</v>
      </c>
      <c r="CW10" s="48" t="str">
        <f>IF(CH10="y",CHAR(34)&amp;CH$1&amp;CHAR(34)&amp;",","")</f>
        <v/>
      </c>
      <c r="CX10" s="48" t="str">
        <f>IF(CI10="y",CHAR(34)&amp;CI$1&amp;CHAR(34)&amp;",","")</f>
        <v/>
      </c>
      <c r="CY10" s="48" t="str">
        <f>IF(CJ10="y",CHAR(34)&amp;CJ$1&amp;CHAR(34)&amp;",","")</f>
        <v/>
      </c>
      <c r="CZ10" s="48" t="str">
        <f>IF(CK10="y",CHAR(34)&amp;CK$1&amp;CHAR(34)&amp;",","")</f>
        <v>"5+Colo",</v>
      </c>
      <c r="DA10" s="48" t="str">
        <f>IF(Q10&gt;1,CHAR(34)&amp;"words2"&amp;CHAR(34)&amp;",","")</f>
        <v/>
      </c>
      <c r="DB10" s="48" t="str">
        <f>IF(Q10&gt;2,CHAR(34)&amp;"words3"&amp;CHAR(34)&amp;",","")</f>
        <v/>
      </c>
      <c r="DC10" s="48" t="str">
        <f>IF(Q10=2,CHAR(34)&amp;"exact2"&amp;CHAR(34)&amp;",","")</f>
        <v/>
      </c>
      <c r="DD10" s="48" t="str">
        <f>IF(LEN(CHAR(34)&amp;"lets"&amp;LEN(SUBSTITUTE(SUBSTITUTE(IFERROR(TRIM(SUBSTITUTE(SUBSTITUTE(SUBSTITUTE(IFERROR(TRIM(SUBSTITUTE(A10,MID(A10,FIND("(",A10),FIND(")",A10)-FIND("(",A10)+1),"")),A10),"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",""),"-",""))&amp;CHAR(34)&amp;",")=9,CHAR(34)&amp;"lets"&amp;LEN(SUBSTITUTE(SUBSTITUTE(IFERROR(TRIM(SUBSTITUTE(SUBSTITUTE(SUBSTITUTE(IFERROR(TRIM(SUBSTITUTE(A10,MID(A10,FIND("(",A10),FIND(")",A10)-FIND("(",A10)+1),"")),A10),"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",""),"-",""))&amp;CHAR(34)&amp;",",CHAR(34)&amp;"lets0"&amp;LEN(SUBSTITUTE(SUBSTITUTE(IFERROR(TRIM(SUBSTITUTE(SUBSTITUTE(SUBSTITUTE(IFERROR(TRIM(SUBSTITUTE(A10,MID(A10,FIND("(",A10),FIND(")",A10)-FIND("(",A10)+1),"")),A10)," ",""),"-",""),MID(SUBSTITUTE(SUBSTITUTE(IFERROR(TRIM(SUBSTITUTE(A10,MID(A10,FIND("(",A10),FIND(")",A10)-FIND("(",A10)+1),"")),A10)," ",""),"-",""),FIND("[",SUBSTITUTE(SUBSTITUTE(IFERROR(TRIM(SUBSTITUTE(A10,MID(A10,FIND("(",A10),FIND(")",A10)-FIND("(",A10)+1),"")),A10)," ",""),"-","")),FIND("]",SUBSTITUTE(SUBSTITUTE(IFERROR(TRIM(SUBSTITUTE(A10,MID(A10,FIND("(",A10),FIND(")",A10)-FIND("(",A10)+1),"")),A10)," ",""),"-",""))-FIND("[",SUBSTITUTE(SUBSTITUTE(IFERROR(TRIM(SUBSTITUTE(A10,MID(A10,FIND("(",A10),FIND(")",A10)-FIND("(",A10)+1),"")),A10)," ",""),"-",""))+1),"")),SUBSTITUTE(SUBSTITUTE(IFERROR(TRIM(SUBSTITUTE(A10,MID(A10,FIND("(",A10),FIND(")",A10)-FIND("(",A10)+1),"")),A10)," ",""),"-",""))," ",""),"-",""))&amp;CHAR(34)&amp;",")</f>
        <v>"lets08",</v>
      </c>
      <c r="DE10" s="48" t="str">
        <f>IFERROR(CHAR(34)&amp;"start"&amp;LEFT(TRIM(SUBSTITUTE(SUBSTITUTE(TRIM(SUBSTITUTE(SUBSTITUTE(A10, MID(A10, FIND("[", A10), FIND("]", A10) - FIND("[", A10) + 1), ""), "  ", " ")), MID(TRIM(SUBSTITUTE(SUBSTITUTE(A10, MID(A10, FIND("[", A10), FIND("]", A10) - FIND("[", A10) + 1), ""), "  ", " ")), FIND("[", TRIM(SUBSTITUTE(SUBSTITUTE(A10, MID(A10, FIND("[", A10), FIND("]", A10) - FIND("[", A10) + 1), ""), "  ", " "))), FIND("]", TRIM(SUBSTITUTE(SUBSTITUTE(A10, MID(A10, FIND("[", A10), FIND("]", A10) - FIND("[", A10) + 1), ""), "  ", " "))) - FIND("[", TRIM(SUBSTITUTE(SUBSTITUTE(A10, MID(A10, FIND("[", A10), FIND("]", A10) - FIND("[", A10) + 1), ""), "  ", " "))) + 1), ""), "  ", " ")),1)&amp;CHAR(34)&amp;",",CHAR(34)&amp;"start"&amp;IFERROR(LEFT(SUBSTITUTE(A10,"["&amp;MID(A10,FIND("[",A10)+1,FIND("]",A10)-FIND("[",A10)-1)&amp;"] ",""),1),LEFT(A10,1))&amp;CHAR(34)&amp;",")</f>
        <v>"startD",</v>
      </c>
      <c r="DF10" s="48" t="str">
        <f>IFERROR(IF(SEARCH("tan",A10)&gt;0,CHAR(34)&amp;"withtn"&amp;CHAR(34)&amp;",",""),"")</f>
        <v/>
      </c>
      <c r="DG10" s="48" t="str">
        <f>IFERROR(IF(SEARCH("q",A10)&gt;0,CHAR(34)&amp;"with_q"&amp;CHAR(34)&amp;",",""),"")</f>
        <v/>
      </c>
      <c r="DH10" s="48" t="str">
        <f>IFERROR(IF(SEARCH("v",A10)&gt;0,CHAR(34)&amp;"with_v"&amp;CHAR(34)&amp;",",""),"")</f>
        <v/>
      </c>
      <c r="DI10" s="48" t="str">
        <f>IFERROR(IF(SEARCH("w",A10)&gt;0,CHAR(34)&amp;"with_w"&amp;CHAR(34)&amp;",",""),"")</f>
        <v>"with_w",</v>
      </c>
      <c r="DJ10" s="48" t="str">
        <f>IFERROR(IF(SEARCH("y",A10)&gt;0,CHAR(34)&amp;"with_y"&amp;CHAR(34)&amp;",",""),"")</f>
        <v/>
      </c>
      <c r="DK10" s="48" t="str">
        <f>IFERROR(IF(SEARCH("z",A10)&gt;0,CHAR(34)&amp;"with_z"&amp;CHAR(34)&amp;",",""),"")</f>
        <v/>
      </c>
      <c r="DL10" s="48" t="str">
        <f>IF(CG10=2, CHAR(34) &amp; _xlfn.TEXTJOIN("", TRUE, _xlfn._xlws.SORT(HP10:HX10)) &amp; CHAR(34) &amp; ",", "")</f>
        <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"year19",</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
      </c>
      <c r="DT10" s="6" t="str">
        <f>IF(V10="y",IF(AND(W10="n",BY10&lt;&gt;"y"),CHAR(34)&amp;"allhor"&amp;CHAR(34)&amp;",",""),"")</f>
        <v/>
      </c>
      <c r="DU10" s="6" t="str">
        <f>IF(BY10="y",IF(AND(W10="n",V10="n"),CHAR(34)&amp;"alldia"&amp;CHAR(34)&amp;",",""),"")</f>
        <v/>
      </c>
      <c r="DV10" s="48" t="str">
        <f>IF(IA10&lt;&gt;"",(IF(IA10="y",CHAR(34)&amp;"largec"&amp;CHAR(34)&amp;",",CHAR(34)&amp;"smallc"&amp;CHAR(34)&amp;",")),"")</f>
        <v/>
      </c>
      <c r="DW10" s="48" t="str">
        <f>IF(CL10="y",CHAR(34)&amp;CL$1&amp;CHAR(34)&amp;",","")</f>
        <v>"NoBand",</v>
      </c>
      <c r="DX10" s="48" t="str">
        <f>IF(CM10="y",CHAR(34)&amp;CM$1&amp;CHAR(34)&amp;",","")</f>
        <v/>
      </c>
      <c r="DY10" s="48" t="str">
        <f>IF(CN10="y",CHAR(34)&amp;CN$1&amp;CHAR(34)&amp;",","")</f>
        <v/>
      </c>
      <c r="DZ10" s="48" t="str">
        <f>IF(CO10="y",CHAR(34)&amp;CO$1&amp;CHAR(34)&amp;",","")</f>
        <v/>
      </c>
      <c r="EA10" s="48" t="str">
        <f>IF(T10="y",CHAR(34)&amp;T$1&amp;CHAR(34)&amp;",","")</f>
        <v>"Diagon",</v>
      </c>
      <c r="EB10" s="48" t="str">
        <f>IF(U10="y",CHAR(34)&amp;U$1&amp;CHAR(34)&amp;",","")</f>
        <v/>
      </c>
      <c r="EC10" s="48" t="str">
        <f>IF(V10="y",CHAR(34)&amp;V$1&amp;CHAR(34)&amp;",","")</f>
        <v/>
      </c>
      <c r="ED10" s="48" t="str">
        <f>IF(W10="y",CHAR(34)&amp;W$1&amp;CHAR(34)&amp;",","")</f>
        <v/>
      </c>
      <c r="EE10" s="48" t="str">
        <f>IF(X10="y",CHAR(34)&amp;X$1&amp;CHAR(34)&amp;",","")</f>
        <v/>
      </c>
      <c r="EF10" s="48" t="str">
        <f>IF(AND(Y10&lt;&gt;"n",Y10&lt;&gt;""),CHAR(34)&amp;Y$1&amp;CHAR(34)&amp;",","")</f>
        <v>"Animal",</v>
      </c>
      <c r="EG10" s="48" t="str">
        <f>IF(Z10="y",CHAR(34)&amp;Z$1&amp;CHAR(34)&amp;",","")</f>
        <v/>
      </c>
      <c r="EH10" s="48" t="str">
        <f>IF(AA10="y",CHAR(34)&amp;AA$1&amp;CHAR(34)&amp;",","")</f>
        <v>"Plants",</v>
      </c>
      <c r="EI10" s="48" t="str">
        <f>IF(AB10="y",CHAR(34)&amp;AB$1&amp;CHAR(34)&amp;",","")</f>
        <v>"Texted",</v>
      </c>
      <c r="EJ10" s="48" t="str">
        <f>IF(AC10="y",CHAR(34)&amp;AC$1&amp;CHAR(34)&amp;",","")</f>
        <v>"Weapon",</v>
      </c>
      <c r="EK10" s="48" t="str">
        <f>IF(AD10="y",CHAR(34)&amp;AD$1&amp;CHAR(34)&amp;",","")</f>
        <v/>
      </c>
      <c r="EL10" s="48" t="str">
        <f>IF(AE10="y",CHAR(34)&amp;AE$1&amp;CHAR(34)&amp;",","")</f>
        <v/>
      </c>
      <c r="EM10" s="48" t="str">
        <f>IF(AF10="y",CHAR(34)&amp;AF$1&amp;CHAR(34)&amp;",","")</f>
        <v/>
      </c>
      <c r="EN10" s="48" t="str">
        <f>IF(AG10="y",CHAR(34)&amp;AG$1&amp;CHAR(34)&amp;",","")</f>
        <v/>
      </c>
      <c r="EO10" s="48" t="str">
        <f>IF(AH10="y",CHAR(34)&amp;AH$1&amp;CHAR(34)&amp;",","")</f>
        <v>"Center",</v>
      </c>
      <c r="EP10" s="48" t="str">
        <f>IF(AI10="y",CHAR(34)&amp;AI$1&amp;CHAR(34)&amp;",","")</f>
        <v/>
      </c>
      <c r="EQ10" s="48" t="str">
        <f>IF(AJ10="y",CHAR(34)&amp;AJ$1&amp;CHAR(34)&amp;",","")</f>
        <v/>
      </c>
      <c r="ER10" s="48" t="str">
        <f>IF(AK10="y",CHAR(34)&amp;AK$1&amp;CHAR(34)&amp;",","")</f>
        <v/>
      </c>
      <c r="ES10" s="48" t="str">
        <f>IF(AL10="y",CHAR(34)&amp;AL$1&amp;CHAR(34)&amp;",","")</f>
        <v/>
      </c>
      <c r="ET10" s="48" t="str">
        <f>IF(AM10="y",CHAR(34)&amp;AM$1&amp;CHAR(34)&amp;",","")</f>
        <v/>
      </c>
      <c r="EU10" s="48" t="str">
        <f>IF(AN10="y",CHAR(34)&amp;AN$1&amp;CHAR(34)&amp;",","")</f>
        <v>"Humans",</v>
      </c>
      <c r="EV10" s="48" t="str">
        <f>IF(AO10="y",CHAR(34)&amp;AO$1&amp;CHAR(34)&amp;",","")</f>
        <v/>
      </c>
      <c r="EW10" s="48" t="str">
        <f>IF(AP10="y",CHAR(34)&amp;AP$1&amp;CHAR(34)&amp;",","")</f>
        <v>"Ships!",</v>
      </c>
      <c r="EX10" s="48" t="str">
        <f>IF(AQ10="y",CHAR(34)&amp;AQ$1&amp;CHAR(34)&amp;",","")</f>
        <v/>
      </c>
      <c r="EY10" s="48" t="str">
        <f>IF(AR10="y",CHAR(34)&amp;AR$1&amp;CHAR(34)&amp;",","")</f>
        <v/>
      </c>
      <c r="EZ10" s="48" t="str">
        <f>IF(AS10="y",CHAR(34)&amp;AS$1&amp;CHAR(34)&amp;",","")</f>
        <v/>
      </c>
      <c r="FA10" s="48" t="str">
        <f>IF(AT10&gt;0,CHAR(34)&amp;"sta"&amp;AZ10&amp;CHAR(34)&amp;",","")</f>
        <v/>
      </c>
      <c r="FB10" s="48" t="str">
        <f>IF(AND(AT10&gt;0,BA10&lt;&gt;""),CHAR(34)&amp;"sta"&amp;BA10&amp;CHAR(34)&amp;",","")</f>
        <v/>
      </c>
      <c r="FC10" s="48" t="str">
        <f>IF(AND(AT10&gt;0,BB10&lt;&gt;""),CHAR(34)&amp;"sta"&amp;BB10&amp;CHAR(34)&amp;",","")</f>
        <v/>
      </c>
      <c r="FD10" s="48" t="str">
        <f>IF(BV10="n",CHAR(34)&amp;"tcWHYE"&amp;CHAR(34)&amp;",",IF(BV10="y",CHAR(34)&amp;FD$1&amp;CHAR(34)&amp;",",""))</f>
        <v/>
      </c>
      <c r="FE10" s="48" t="str">
        <f>IF(COUNTIF(BL10:BT10,"BLU")=0,CHAR(34)&amp;"NO_BLU"&amp;CHAR(34)&amp;",", "")</f>
        <v/>
      </c>
      <c r="FF10" s="48" t="str">
        <f>IF(COUNTIF(BL10:BT10,"WHI")=0,CHAR(34)&amp;"NO_WHI"&amp;CHAR(34)&amp;",", "")</f>
        <v/>
      </c>
      <c r="FG10" s="48" t="str">
        <f>IF(COUNTIF(BL10:BT10,"RED")=0,CHAR(34)&amp;"NO_RED"&amp;CHAR(34)&amp;",", "")</f>
        <v/>
      </c>
      <c r="FH10" s="48" t="str">
        <f>IF(COUNTIF(BL10:BS10,"GRE")=0,CHAR(34)&amp;"NO_GRE"&amp;CHAR(34)&amp;",", "")</f>
        <v/>
      </c>
      <c r="FI10" s="48" t="str">
        <f>IF(COUNTIF(BL10:BT10,"YEL")=0,CHAR(34)&amp;"NO_YEL"&amp;CHAR(34)&amp;",", "")</f>
        <v/>
      </c>
      <c r="FJ10" s="48" t="str">
        <f>IF(COUNTIF(BL10:BT10,"BLA")=0,CHAR(34)&amp;"NO_BLA"&amp;CHAR(34)&amp;",", "")</f>
        <v/>
      </c>
      <c r="FK10" s="48" t="str">
        <f>IF(AND(FH10&lt;&gt;"",FF10&lt;&gt;""),CHAR(34)&amp;"WHGRNO"&amp;CHAR(34)&amp;",","")</f>
        <v/>
      </c>
      <c r="FL10" s="48" t="str">
        <f>IF(AND(FI10&lt;&gt;"",FF10&lt;&gt;""),CHAR(34)&amp;"WHYENO"&amp;CHAR(34)&amp;",","")</f>
        <v/>
      </c>
      <c r="FM10" s="48" t="str">
        <f>IF(AND(FJ10&lt;&gt;"",FF10&lt;&gt;""),CHAR(34)&amp;"BAWHNO"&amp;CHAR(34)&amp;",","")</f>
        <v/>
      </c>
      <c r="FN10" s="48" t="str">
        <f>IF(AND(FE10&lt;&gt;"",FF10&lt;&gt;""),CHAR(34)&amp;"BLWHNO"&amp;CHAR(34)&amp;",","")</f>
        <v/>
      </c>
      <c r="FO10" s="48" t="str">
        <f>IF(AND(FE10&lt;&gt;"",FG10&lt;&gt;""),CHAR(34)&amp;"BLRENO"&amp;CHAR(34)&amp;",","")</f>
        <v/>
      </c>
      <c r="FP10" s="48" t="str">
        <f>IF(AND(FF10&lt;&gt;"",FF10&lt;&gt;""),CHAR(34)&amp;"WHRENO"&amp;CHAR(34)&amp;",","")</f>
        <v/>
      </c>
      <c r="FQ10" s="48" t="str">
        <f>IF(LEN(BF10)=3,CHAR(34)&amp;"001"&amp;BF10&amp;CHAR(34)&amp;",","")</f>
        <v/>
      </c>
      <c r="FR10" s="48" t="str">
        <f>IF(LEN(BG10)=3,CHAR(34)&amp;"002"&amp;BG10&amp;CHAR(34)&amp;",","")</f>
        <v/>
      </c>
      <c r="FS10" s="48" t="str">
        <f>IF(LEN(BH10)=3,CHAR(34)&amp;"003"&amp;BH10&amp;CHAR(34)&amp;",","")</f>
        <v/>
      </c>
      <c r="FT10" s="48" t="str">
        <f>CHAR(34)&amp;"myr"&amp;BD10&amp;CHAR(34)&amp;","</f>
        <v>"myrBLU",</v>
      </c>
      <c r="FU10" s="48" t="str">
        <f>IF(AY10="y",CHAR(34)&amp;"island"&amp;CHAR(34)&amp;",","")</f>
        <v/>
      </c>
      <c r="FV10" s="48" t="str">
        <f>IF(BZ10="y",CHAR(34)&amp;"landlo"&amp;CHAR(34)&amp;",","")</f>
        <v/>
      </c>
      <c r="FW10" s="48" t="str">
        <f>IF(CA10="y",CHAR(34)&amp;"eunion"&amp;CHAR(34)&amp;",","")</f>
        <v/>
      </c>
      <c r="FX10" s="48" t="str">
        <f>SUBSTITUTE(IFERROR(SEARCH("[",A10),IFERROR(IF(AND(CA10&lt;&gt;"y",SEARCH("Europe",R10)&gt;0),CHAR(34)&amp;"noeuni"&amp;CHAR(34)&amp;",",""),"")),"1","")</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C10" s="48" t="str">
        <f>IFERROR(IF(SEARCH("Portuguese",CB10)&gt;0,CHAR(34)&amp;"portug"&amp;CHAR(34)&amp;",",""),"")</f>
        <v/>
      </c>
      <c r="GD10" s="48" t="str">
        <f>IFERROR(IF(SEARCH("German",CB10)&gt;0,CHAR(34)&amp;"german"&amp;CHAR(34)&amp;",",""),"")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
      </c>
      <c r="GJ10" s="48" t="str">
        <f>IF(CP10="y",CHAR(34)&amp;CP$1&amp;CHAR(34)&amp;",","")</f>
        <v>"NoStar",</v>
      </c>
      <c r="GK10" s="48" t="str">
        <f>IF(GJ10="",CHAR(34)&amp;"HasSta"&amp;CHAR(34)&amp;",","")</f>
        <v/>
      </c>
      <c r="GL10" s="48" t="str">
        <f>IF(CQ10="y",CHAR(34)&amp;CQ$1&amp;CHAR(34)&amp;",","")</f>
        <v/>
      </c>
      <c r="GM10" s="48" t="str">
        <f>IF(CR10="y",CHAR(34)&amp;CR$1&amp;CHAR(34)&amp;",","")</f>
        <v/>
      </c>
      <c r="GN10" s="48" t="str">
        <f>IF(CS10="y",CHAR(34)&amp;CS$1&amp;CHAR(34)&amp;",","")</f>
        <v/>
      </c>
      <c r="GP10" s="48" t="str">
        <f>CHAR(34)&amp;AU10&amp;CHAR(34)</f>
        <v>"State"</v>
      </c>
      <c r="GS10" s="48" t="str">
        <f>SUBSTITUTE("["&amp;_xlfn.CONCAT(CW10:GN10)&amp;"]",",]","]")</f>
        <v>["5+Colo","lets08","startD","with_w","year19","NoBand","Diagon","Animal","Plants","Texted","Weapon","Center","Humans","Ships!","myrBLU","NoStar"]</v>
      </c>
      <c r="GT10" s="48" t="str">
        <f>IF(BL10&lt;&gt;"",CHAR(34)&amp;"cl_"&amp;BL10&amp;CHAR(34)&amp;",","")</f>
        <v>"cl_BLU",</v>
      </c>
      <c r="GU10" s="48" t="str">
        <f>IF(BM10&lt;&gt;"",CHAR(34)&amp;"cl_"&amp;BM10&amp;CHAR(34)&amp;",","")</f>
        <v>"cl_RED",</v>
      </c>
      <c r="GV10" s="48" t="str">
        <f>IF(BN10&lt;&gt;"",CHAR(34)&amp;"cl_"&amp;BN10&amp;CHAR(34)&amp;",","")</f>
        <v>"cl_GRE",</v>
      </c>
      <c r="GW10" s="48" t="str">
        <f>IF(BO10&lt;&gt;"",CHAR(34)&amp;"cl_"&amp;BO10&amp;CHAR(34)&amp;",","")</f>
        <v>"cl_WHI",</v>
      </c>
      <c r="GX10" s="48" t="str">
        <f>IF(BP10&lt;&gt;"",CHAR(34)&amp;"cl_"&amp;BP10&amp;CHAR(34)&amp;",","")</f>
        <v>"cl_BRO",</v>
      </c>
      <c r="GY10" s="48" t="str">
        <f>IF(BQ10&lt;&gt;"",CHAR(34)&amp;"cl_"&amp;BQ10&amp;CHAR(34)&amp;",","")</f>
        <v>"cl_ORA",</v>
      </c>
      <c r="GZ10" s="48" t="str">
        <f>IF(BR10&lt;&gt;"",CHAR(34)&amp;"cl_"&amp;BR10&amp;CHAR(34)&amp;",","")</f>
        <v>"cl_BLA",</v>
      </c>
      <c r="HA10" s="48" t="str">
        <f>IF(BS10&lt;&gt;"",CHAR(34)&amp;"cl_"&amp;BS10&amp;CHAR(34)&amp;",","")</f>
        <v>"cl_YEL",</v>
      </c>
      <c r="HB10" s="48" t="str">
        <f>IF(BT10&lt;&gt;"",CHAR(34)&amp;"cl_"&amp;BT10&amp;CHAR(34)&amp;",","")</f>
        <v/>
      </c>
      <c r="HC10" s="48" t="str">
        <f>SUBSTITUTE("["&amp;_xlfn.CONCAT(GT10:HB10)&amp;"]",",]","]")</f>
        <v>["cl_BLU","cl_RED","cl_GRE","cl_WHI","cl_BRO","cl_ORA","cl_BLA","cl_YEL"]</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{couname:"[USA] Delaware",year:"1913 ",region:"rgn_North America",Colors:["cl_BLU","cl_RED","cl_GRE","cl_WHI","cl_BRO","cl_ORA","cl_BLA","cl_YEL"],Items:["5+Colo","lets08","startD","with_w","year19","NoBand","Diagon","Animal","Plants","Texted","Weapon","Center","Humans","Ships!","myrBLU","NoStar"],Flag:"https://upload.wikimedia.org/wikipedia/commons/thumb/c/c6/Flag_of_Delaware.svg/383px-Flag_of_Delaware.svg.png",HDFlag:"https://upload.wikimedia.org/wikipedia/commons/thumb/c/c6/Flag_of_Delaware.svg/2560px-Flag_of_Delaware.svg.png",type:"State", describe: "\nThe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 isnew:".", links: "https://en.wikipedia.org/wiki/Flag_of_Delaware"},</v>
      </c>
      <c r="HG10" s="73" t="str">
        <f>"{couname:"&amp;CT10&amp;(IF(HK10&lt;&gt;"",",subtype:"&amp;CHAR(34)&amp;HK10&amp;CHAR(34),""))&amp;",year:"&amp;HJ10&amp;",region:"&amp;CU10&amp;",Colors:"&amp;HC10&amp;",Items:"&amp;GS10&amp;",Flag:"&amp;CV10&amp;",HDFlag:"&amp;CHAR(34)&amp;E10&amp;CHAR(34)&amp;",type:"&amp;GP10&amp;", describe: "&amp;HI10&amp;", links: "&amp;HL10&amp;"},"</f>
        <v>{couname:"[USA] Delaware",year:"1913 ",region:"rgn_North America",Colors:["cl_BLU","cl_RED","cl_GRE","cl_WHI","cl_BRO","cl_ORA","cl_BLA","cl_YEL"],Items:["5+Colo","lets08","startD","with_w","year19","NoBand","Diagon","Animal","Plants","Texted","Weapon","Center","Humans","Ships!","myrBLU","NoStar"],Flag:"https://upload.wikimedia.org/wikipedia/commons/thumb/c/c6/Flag_of_Delaware.svg/383px-Flag_of_Delaware.svg.png",HDFlag:"https://upload.wikimedia.org/wikipedia/commons/thumb/c/c6/Flag_of_Delaware.svg/2560px-Flag_of_Delaware.svg.png",type:"State", describe: "\nThe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 links: "https://en.wikipedia.org/wiki/Flag_of_Delaware"},</v>
      </c>
      <c r="HH10" s="48" t="str">
        <f>IF(P10&lt;&gt;"",CHAR(34)&amp;"\n"&amp;P10&amp;CHAR(34),CHAR(34)&amp;CHAR(34))</f>
        <v>"\nThe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v>
      </c>
      <c r="HI10" s="48" t="str">
        <f>IF(J10=0,CHAR(34)&amp;CHAR(34),HH10)</f>
        <v>"\nThe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v>
      </c>
      <c r="HJ10" s="48" t="str">
        <f>CHAR(34)&amp;O10&amp;CHAR(34)</f>
        <v>"1913 "</v>
      </c>
      <c r="HL10" s="48" t="str">
        <f>CHAR(34)&amp;I10&amp;CHAR(34)</f>
        <v>"https://en.wikipedia.org/wiki/Flag_of_Delaware"</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{"couname":"[USA] Delaware","year":"1913 ","region":"rgn_North America","Colors":["cl_BLU","cl_RED","cl_GRE","cl_WHI","cl_BRO","cl_ORA","cl_BLA","cl_YEL"],"Items":["5+Colo","lets08","startD","with_w","year19","NoBand","Diagon","Animal","Plants","Texted","Weapon","Center","Humans","Ships!","myrBLU","NoStar"],"Flag":"https://upload.wikimedia.org/wikipedia/commons/thumb/c/c6/Flag_of_Delaware.svg/383px-Flag_of_Delaware.svg.png","HDFlag":"https://upload.wikimedia.org/wikipedia/commons/thumb/c/c6/Flag_of_Delaware.svg/2560px-Flag_of_Delaware.svg.png","type":"State", "describe": "\nThe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 "isnew": ".", "links": "https://en.wikipedia.org/wiki/Flag_of_Delaware"},</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{"couname":"[USA] Delaware","year":"1913 ","region":"rgn_North America","Colors":["cl_BLU","cl_RED","cl_GRE","cl_WHI","cl_BRO","cl_ORA","cl_BLA","cl_YEL"],"Items":["5+Colo","lets08","startD","with_w","year19","NoBand","Diagon","Animal","Plants","Texted","Weapon","Center","Humans","Ships!","myrBLU","NoStar"],"Flag":"https://upload.wikimedia.org/wikipedia/commons/thumb/c/c6/Flag_of_Delaware.svg/383px-Flag_of_Delaware.svg.png","HDFlag":"https://upload.wikimedia.org/wikipedia/commons/thumb/c/c6/Flag_of_Delaware.svg/2560px-Flag_of_Delaware.svg.png","type":"State", "describe": "\nThe coat of arms in the center of the flag was adopted on January 17, 1777. It depicts a shield of horizontal orange, blue, and white stripes. On the stripes are a sheaf of wheat, an ear of corn, and an ox standing on grass, all representing Delaware's agriculture. Above the shield is a sailing ship. Supporting the shield are a farmer on the left and a soldier on the right. The state motto, below the shield, reads 'Liberty and Independence'. ", "isnew": ".", "links": "https://en.wikipedia.org/wiki/Flag_of_Delaware"},</v>
      </c>
      <c r="HO10" s="75"/>
      <c r="HP10" s="48" t="str" cm="1">
        <f t="array" ref="HP10">IF(_xlfn.TEXTJOIN(", ", TRUE, IF(ISNUMBER(SEARCH("BLA", BL10:BT10)), COLUMN(BL10:BT10) - COLUMN(BL10) + 1, ""))&lt;&gt;"","BLA","")</f>
        <v>BLA</v>
      </c>
      <c r="HQ10" s="48" t="str" cm="1">
        <f t="array" ref="HQ10">IF(_xlfn.TEXTJOIN(", ", TRUE, IF(ISNUMBER(SEARCH("BLU", BL10:BT10)), COLUMN(BL10:BT10) - COLUMN(BL10) + 1, ""))&lt;&gt;"","BLU","")</f>
        <v>BLU</v>
      </c>
      <c r="HR10" s="48" t="str" cm="1">
        <f t="array" ref="HR10">IF(_xlfn.TEXTJOIN(", ", TRUE, IF(ISNUMBER(SEARCH("GRE", BL10:BT10)), COLUMN(BL10:BT10) - COLUMN(BL10) + 1, ""))&lt;&gt;"","GRE","")</f>
        <v>GRE</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ORA</v>
      </c>
      <c r="HV10" s="48" t="str" cm="1">
        <f t="array" ref="HV10">IF(_xlfn.TEXTJOIN(", ", TRUE, IF(ISNUMBER(SEARCH("BRO", BL10:BT10)), COLUMN(BL10:BT10) - COLUMN(BL10) + 1, ""))&lt;&gt;"","BRO","")</f>
        <v>BRO</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c r="IB10" s="6"/>
      <c r="IC10" s="77"/>
      <c r="ID10" s="77"/>
      <c r="IE10" s="77"/>
      <c r="IF10" s="77"/>
      <c r="IG10" s="77"/>
      <c r="IH10" s="77"/>
      <c r="II10" s="77"/>
      <c r="IJ10" s="77"/>
      <c r="IK10" s="77"/>
      <c r="IL10" s="48">
        <f>SUM(IC10:IK10)</f>
        <v>0</v>
      </c>
      <c r="IM10" s="45">
        <f>COUNTIF(IC10:IK10,"&gt;0")-CG10</f>
        <v>-8</v>
      </c>
      <c r="IN10" s="78" t="str">
        <f>"http://mkweb.bcgsc.ca/color-summarizer/?url="&amp;D10&amp;"&amp;precision=low&amp;num_clusters="&amp;CG10&amp;"&amp;text=1"</f>
        <v>http://mkweb.bcgsc.ca/color-summarizer/?url=https://upload.wikimedia.org/wikipedia/commons/thumb/c/c6/Flag_of_Delaware.svg/383px-Flag_of_Delaware.svg.png&amp;precision=low&amp;num_clusters=8&amp;text=1</v>
      </c>
      <c r="IO10" s="48" t="str">
        <f>IF(HP10&lt;&gt;"",CHAR(34)&amp;"black"&amp;CHAR(34),"")</f>
        <v>"black"</v>
      </c>
      <c r="IP10" s="48" t="str">
        <f>IF(HQ10&lt;&gt;"",CHAR(34)&amp;"blue"&amp;CHAR(34),"")</f>
        <v>"blue"</v>
      </c>
      <c r="IQ10" s="48" t="str">
        <f>IF(HR10&lt;&gt;"",CHAR(34)&amp;"green"&amp;CHAR(34),"")</f>
        <v>"green"</v>
      </c>
      <c r="IR10" s="48" t="str">
        <f>IF(HS10&lt;&gt;"",CHAR(34)&amp;"red"&amp;CHAR(34),"")</f>
        <v>"red"</v>
      </c>
      <c r="IS10" s="48" t="str">
        <f>IF(HT10&lt;&gt;"",CHAR(34)&amp;"yellow"&amp;CHAR(34),"")</f>
        <v>"yellow"</v>
      </c>
      <c r="IT10" s="48" t="str">
        <f>IF(HU10&lt;&gt;"",CHAR(34)&amp;"orange"&amp;CHAR(34),"")</f>
        <v>"orange"</v>
      </c>
      <c r="IU10" s="48" t="str">
        <f>IF(HV10&lt;&gt;"",CHAR(34)&amp;"brown"&amp;CHAR(34),"")</f>
        <v>"brown"</v>
      </c>
      <c r="IV10" s="48" t="str">
        <f>IF(HW10&lt;&gt;"",CHAR(34)&amp;"purple"&amp;CHAR(34),"")</f>
        <v/>
      </c>
      <c r="IW10" s="48" t="str">
        <f>IF(HX10&lt;&gt;"",CHAR(34)&amp;"white"&amp;CHAR(34),"")</f>
        <v>"white"</v>
      </c>
      <c r="IX10" s="48" t="str">
        <f>"{"&amp;CHAR(34)&amp;"url"&amp;CHAR(34)&amp;":"&amp;CHAR(34)&amp;IN10&amp;CHAR(34)&amp;","&amp;CHAR(34)&amp;"name"&amp;CHAR(34)&amp;":"&amp;CHAR(34)&amp;A10&amp;CHAR(34)&amp;"},"</f>
        <v>{"url":"http://mkweb.bcgsc.ca/color-summarizer/?url=https://upload.wikimedia.org/wikipedia/commons/thumb/c/c6/Flag_of_Delaware.svg/383px-Flag_of_Delaware.svg.png&amp;precision=low&amp;num_clusters=8&amp;text=1","name":"[USA] Delaware"},</v>
      </c>
      <c r="IY10" s="48">
        <v>861</v>
      </c>
    </row>
    <row r="11" spans="1:259" s="48" customFormat="1" ht="38.4" customHeight="1" thickBot="1" x14ac:dyDescent="0.35">
      <c r="A11" s="79" t="s">
        <v>487</v>
      </c>
      <c r="B11" s="40" t="e" vm="152">
        <v>#VALUE!</v>
      </c>
      <c r="C11" s="41">
        <v>2</v>
      </c>
      <c r="D11" s="42" t="s">
        <v>488</v>
      </c>
      <c r="E11" s="43" t="s">
        <v>489</v>
      </c>
      <c r="F11" s="44" t="s">
        <v>163</v>
      </c>
      <c r="G11" s="45">
        <f>COUNTIF($A$1:$A$8580,A11)</f>
        <v>1</v>
      </c>
      <c r="H11" s="46"/>
      <c r="I11" s="47" t="s">
        <v>490</v>
      </c>
      <c r="J11" s="48" t="str">
        <f>""</f>
        <v/>
      </c>
      <c r="K11" s="49"/>
      <c r="L11" s="50"/>
      <c r="M11" s="50"/>
      <c r="N11" s="51" t="s">
        <v>231</v>
      </c>
      <c r="O11" s="52" t="s">
        <v>491</v>
      </c>
      <c r="P11" s="53" t="s">
        <v>211</v>
      </c>
      <c r="Q11" s="54">
        <v>1</v>
      </c>
      <c r="R11" s="55" t="s">
        <v>231</v>
      </c>
      <c r="S11" s="56">
        <v>2</v>
      </c>
      <c r="T11" s="57" t="s">
        <v>165</v>
      </c>
      <c r="U11" s="58" t="s">
        <v>165</v>
      </c>
      <c r="V11" s="58" t="s">
        <v>164</v>
      </c>
      <c r="W11" s="58" t="s">
        <v>164</v>
      </c>
      <c r="X11" s="58" t="s">
        <v>165</v>
      </c>
      <c r="Y11" s="58" t="s">
        <v>164</v>
      </c>
      <c r="Z11" s="58" t="s">
        <v>164</v>
      </c>
      <c r="AA11" s="58" t="s">
        <v>165</v>
      </c>
      <c r="AB11" s="58" t="s">
        <v>165</v>
      </c>
      <c r="AC11" s="58" t="s">
        <v>164</v>
      </c>
      <c r="AD11" s="58" t="s">
        <v>165</v>
      </c>
      <c r="AE11" s="58" t="s">
        <v>164</v>
      </c>
      <c r="AF11" s="59" t="s">
        <v>165</v>
      </c>
      <c r="AG11" s="59" t="s">
        <v>164</v>
      </c>
      <c r="AH11" s="59" t="s">
        <v>165</v>
      </c>
      <c r="AI11" s="59" t="s">
        <v>164</v>
      </c>
      <c r="AJ11" s="59" t="s">
        <v>164</v>
      </c>
      <c r="AK11" s="59" t="s">
        <v>164</v>
      </c>
      <c r="AL11" s="59" t="s">
        <v>165</v>
      </c>
      <c r="AM11" s="59" t="s">
        <v>165</v>
      </c>
      <c r="AN11" s="59" t="s">
        <v>165</v>
      </c>
      <c r="AO11" s="59" t="s">
        <v>164</v>
      </c>
      <c r="AP11" s="59" t="s">
        <v>165</v>
      </c>
      <c r="AQ11" s="59" t="s">
        <v>164</v>
      </c>
      <c r="AR11" s="59" t="s">
        <v>164</v>
      </c>
      <c r="AS11" s="59" t="s">
        <v>165</v>
      </c>
      <c r="AT11" s="60">
        <v>2</v>
      </c>
      <c r="AU11" s="59" t="s">
        <v>207</v>
      </c>
      <c r="AV11" s="59" t="str">
        <f>IF(LEFT(A11,1)="[",LEFT(A11,5)&amp;AU11&amp;A11,"")</f>
        <v>[USA]State[USA] Florida</v>
      </c>
      <c r="AW11" s="59" t="str">
        <f>C11&amp;H11&amp;A11</f>
        <v>2[USA] Florida</v>
      </c>
      <c r="AX11" s="61"/>
      <c r="AY11" s="61"/>
      <c r="AZ11" s="62" t="s">
        <v>154</v>
      </c>
      <c r="BA11" s="62"/>
      <c r="BB11" s="62"/>
      <c r="BC11" s="63"/>
      <c r="BD11" s="64" t="s">
        <v>159</v>
      </c>
      <c r="BE11" s="47"/>
      <c r="BF11" s="64"/>
      <c r="BG11" s="64"/>
      <c r="BH11" s="64"/>
      <c r="BI11" s="64" t="s">
        <v>154</v>
      </c>
      <c r="BJ11" s="64"/>
      <c r="BK11" s="47"/>
      <c r="BL11" s="64" t="s">
        <v>159</v>
      </c>
      <c r="BM11" s="64" t="s">
        <v>154</v>
      </c>
      <c r="BN11" s="64" t="s">
        <v>155</v>
      </c>
      <c r="BO11" s="64" t="s">
        <v>153</v>
      </c>
      <c r="BP11" s="64" t="s">
        <v>157</v>
      </c>
      <c r="BQ11" s="64" t="s">
        <v>152</v>
      </c>
      <c r="BR11" s="64"/>
      <c r="BS11" s="64"/>
      <c r="BT11" s="64"/>
      <c r="BU11" s="65"/>
      <c r="BV11" s="66"/>
      <c r="BW11" s="66">
        <v>0</v>
      </c>
      <c r="BX11" s="47"/>
      <c r="BY11" s="48" t="s">
        <v>165</v>
      </c>
      <c r="CB11" s="6"/>
      <c r="CC11" s="6"/>
      <c r="CD11" s="67">
        <v>0</v>
      </c>
      <c r="CE11" s="67">
        <v>0</v>
      </c>
      <c r="CF11" s="67" t="e">
        <v>#REF!</v>
      </c>
      <c r="CG11" s="68" cm="1">
        <f t="array" ref="CG11">SUMPRODUCT(--(LEN(TRIM(BL11:BT11))&gt;0))</f>
        <v>6</v>
      </c>
      <c r="CH11" s="59" t="str">
        <f>IF(CG11=2,"y","n")</f>
        <v>n</v>
      </c>
      <c r="CI11" s="59" t="str">
        <f>IF(CG11=3,"y","n")</f>
        <v>n</v>
      </c>
      <c r="CJ11" s="59" t="str">
        <f>IF(CG11=4,"y","n")</f>
        <v>n</v>
      </c>
      <c r="CK11" s="59" t="str">
        <f>IF(CG11&gt;4,"y","n")</f>
        <v>y</v>
      </c>
      <c r="CL11" s="59" t="str">
        <f>IF(S11=0,"y","n")</f>
        <v>n</v>
      </c>
      <c r="CM11" s="59" t="str">
        <f>IF(S11=2,"y","n")</f>
        <v>y</v>
      </c>
      <c r="CN11" s="59" t="str">
        <f>IF(S11=3,"y","n")</f>
        <v>n</v>
      </c>
      <c r="CO11" s="59" t="str">
        <f>IF(S11&gt;=4,"y","n")</f>
        <v>n</v>
      </c>
      <c r="CP11" s="59" t="str">
        <f>IF(AT11=0,"y","n")</f>
        <v>n</v>
      </c>
      <c r="CQ11" s="59" t="str">
        <f>IF(AT11=1,"y","n")</f>
        <v>n</v>
      </c>
      <c r="CR11" s="59" t="str">
        <f>IF(AT11=2,"y","n")</f>
        <v>y</v>
      </c>
      <c r="CS11" s="59" t="str">
        <f>IF(AT11&gt;=3,"y","n")</f>
        <v>n</v>
      </c>
      <c r="CT11" s="69" t="str">
        <f>CHAR(34)&amp;A11&amp;CHAR(34)</f>
        <v>"[USA] Florida"</v>
      </c>
      <c r="CU11" s="70" t="str">
        <f>CHAR(34)&amp;"rgn_"&amp;R11&amp;CHAR(34)</f>
        <v>"rgn_North America"</v>
      </c>
      <c r="CV11" s="48" t="str">
        <f>CHAR(34)&amp;D11&amp;CHAR(34)</f>
        <v>"https://upload.wikimedia.org/wikipedia/commons/thumb/f/f7/Flag_of_Florida.svg/383px-Flag_of_Florida.svg.png"</v>
      </c>
      <c r="CW11" s="48" t="str">
        <f>IF(CH11="y",CHAR(34)&amp;CH$1&amp;CHAR(34)&amp;",","")</f>
        <v/>
      </c>
      <c r="CX11" s="48" t="str">
        <f>IF(CI11="y",CHAR(34)&amp;CI$1&amp;CHAR(34)&amp;",","")</f>
        <v/>
      </c>
      <c r="CY11" s="48" t="str">
        <f>IF(CJ11="y",CHAR(34)&amp;CJ$1&amp;CHAR(34)&amp;",","")</f>
        <v/>
      </c>
      <c r="CZ11" s="48" t="str">
        <f>IF(CK11="y",CHAR(34)&amp;CK$1&amp;CHAR(34)&amp;",","")</f>
        <v>"5+Colo",</v>
      </c>
      <c r="DA11" s="48" t="str">
        <f>IF(Q11&gt;1,CHAR(34)&amp;"words2"&amp;CHAR(34)&amp;",","")</f>
        <v/>
      </c>
      <c r="DB11" s="48" t="str">
        <f>IF(Q11&gt;2,CHAR(34)&amp;"words3"&amp;CHAR(34)&amp;",","")</f>
        <v/>
      </c>
      <c r="DC11" s="48" t="str">
        <f>IF(Q11=2,CHAR(34)&amp;"exact2"&amp;CHAR(34)&amp;",","")</f>
        <v/>
      </c>
      <c r="DD11" s="48" t="str">
        <f>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"lets07",</v>
      </c>
      <c r="DE11" s="48" t="str">
        <f>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"startF",</v>
      </c>
      <c r="DF11" s="48" t="str">
        <f>IFERROR(IF(SEARCH("tan",A11)&gt;0,CHAR(34)&amp;"withtn"&amp;CHAR(34)&amp;",",""),"")</f>
        <v/>
      </c>
      <c r="DG11" s="48" t="str">
        <f>IFERROR(IF(SEARCH("q",A11)&gt;0,CHAR(34)&amp;"with_q"&amp;CHAR(34)&amp;",",""),"")</f>
        <v/>
      </c>
      <c r="DH11" s="48" t="str">
        <f>IFERROR(IF(SEARCH("v",A11)&gt;0,CHAR(34)&amp;"with_v"&amp;CHAR(34)&amp;",",""),"")</f>
        <v/>
      </c>
      <c r="DI11" s="48" t="str">
        <f>IFERROR(IF(SEARCH("w",A11)&gt;0,CHAR(34)&amp;"with_w"&amp;CHAR(34)&amp;",",""),"")</f>
        <v/>
      </c>
      <c r="DJ11" s="48" t="str">
        <f>IFERROR(IF(SEARCH("y",A11)&gt;0,CHAR(34)&amp;"with_y"&amp;CHAR(34)&amp;",",""),"")</f>
        <v/>
      </c>
      <c r="DK11" s="48" t="str">
        <f>IFERROR(IF(SEARCH("z",A11)&gt;0,CHAR(34)&amp;"with_z"&amp;CHAR(34)&amp;",",""),"")</f>
        <v/>
      </c>
      <c r="DL11" s="48" t="str">
        <f>IF(CG11=2, CHAR(34) &amp; _xlfn.TEXTJOIN("", TRUE, _xlfn._xlws.SORT(HP11:HX11)) &amp; CHAR(34) &amp; ",", "")</f>
        <v/>
      </c>
      <c r="DM11" s="48" t="str" cm="1">
        <f t="array" ref="DM11">IF(CG11=3,CHAR(34) &amp; _xlfn.TEXTJOIN("", TRUE, RIGHT(HP11:HX11, 2)) &amp; CHAR(34) &amp; ",", "")</f>
        <v/>
      </c>
      <c r="DN11" s="48" t="str">
        <f>IF(AND(ISNUMBER(SEARCH("18", O11)), ISERROR(SEARCH("1918", O11)), ISERROR(SEARCH("2018", O11))), CHAR(34) &amp; "year18" &amp; CHAR(34) &amp; ",", "")</f>
        <v/>
      </c>
      <c r="DO11" s="48" t="str">
        <f>IF(AND(ISNUMBER(SEARCH("19", O11)), ISERROR(SEARCH("1819", O11)),  ISERROR(SEARCH("1219", O11)),ISERROR(SEARCH("1119", O11)),ISERROR(SEARCH("1190", O11)),ISERROR(SEARCH("2019", O11))), CHAR(34) &amp; "year19" &amp; CHAR(34) &amp; ",", "")</f>
        <v>"year19",</v>
      </c>
      <c r="DP11" s="6" t="str">
        <f>IF(AND(ISNUMBER(SEARCH("20", O11)), ISERROR(SEARCH("1920", O11))), CHAR(34)&amp;"year00"&amp;CHAR(34)&amp;",", "")</f>
        <v/>
      </c>
      <c r="DQ11" s="6" t="str">
        <f>IF(CC11="y",CHAR(34)&amp;"soviet"&amp;CHAR(34)&amp;",","")</f>
        <v/>
      </c>
      <c r="DR11" s="6" t="str">
        <f>IF(BY11="y",CHAR(34)&amp;"dgband"&amp;CHAR(34)&amp;",","")</f>
        <v>"dgband",</v>
      </c>
      <c r="DS11" s="6" t="str">
        <f>IF(W11="y",IF(AND(V11="n",BY11&lt;&gt;"y"),CHAR(34)&amp;"allver"&amp;CHAR(34)&amp;",",""),"")</f>
        <v/>
      </c>
      <c r="DT11" s="6" t="str">
        <f>IF(V11="y",IF(AND(W11="n",BY11&lt;&gt;"y"),CHAR(34)&amp;"allhor"&amp;CHAR(34)&amp;",",""),"")</f>
        <v/>
      </c>
      <c r="DU11" s="6" t="str">
        <f>IF(BY11="y",IF(AND(W11="n",V11="n"),CHAR(34)&amp;"alldia"&amp;CHAR(34)&amp;",",""),"")</f>
        <v>"alldia",</v>
      </c>
      <c r="DV11" s="48" t="str">
        <f>IF(IA11&lt;&gt;"",(IF(IA11="y",CHAR(34)&amp;"largec"&amp;CHAR(34)&amp;",",CHAR(34)&amp;"smallc"&amp;CHAR(34)&amp;",")),"")</f>
        <v>"largec",</v>
      </c>
      <c r="DW11" s="48" t="str">
        <f>IF(CL11="y",CHAR(34)&amp;CL$1&amp;CHAR(34)&amp;",","")</f>
        <v/>
      </c>
      <c r="DX11" s="48" t="str">
        <f>IF(CM11="y",CHAR(34)&amp;CM$1&amp;CHAR(34)&amp;",","")</f>
        <v>"2Bands",</v>
      </c>
      <c r="DY11" s="48" t="str">
        <f>IF(CN11="y",CHAR(34)&amp;CN$1&amp;CHAR(34)&amp;",","")</f>
        <v/>
      </c>
      <c r="DZ11" s="48" t="str">
        <f>IF(CO11="y",CHAR(34)&amp;CO$1&amp;CHAR(34)&amp;",","")</f>
        <v/>
      </c>
      <c r="EA11" s="48" t="str">
        <f>IF(T11="y",CHAR(34)&amp;T$1&amp;CHAR(34)&amp;",","")</f>
        <v>"Diagon",</v>
      </c>
      <c r="EB11" s="48" t="str">
        <f>IF(U11="y",CHAR(34)&amp;U$1&amp;CHAR(34)&amp;",","")</f>
        <v>"Crosse",</v>
      </c>
      <c r="EC11" s="48" t="str">
        <f>IF(V11="y",CHAR(34)&amp;V$1&amp;CHAR(34)&amp;",","")</f>
        <v/>
      </c>
      <c r="ED11" s="48" t="str">
        <f>IF(W11="y",CHAR(34)&amp;W$1&amp;CHAR(34)&amp;",","")</f>
        <v/>
      </c>
      <c r="EE11" s="48" t="str">
        <f>IF(X11="y",CHAR(34)&amp;X$1&amp;CHAR(34)&amp;",","")</f>
        <v>"Circle",</v>
      </c>
      <c r="EF11" s="48" t="str">
        <f>IF(AND(Y11&lt;&gt;"n",Y11&lt;&gt;""),CHAR(34)&amp;Y$1&amp;CHAR(34)&amp;",","")</f>
        <v/>
      </c>
      <c r="EG11" s="48" t="str">
        <f>IF(Z11="y",CHAR(34)&amp;Z$1&amp;CHAR(34)&amp;",","")</f>
        <v/>
      </c>
      <c r="EH11" s="48" t="str">
        <f>IF(AA11="y",CHAR(34)&amp;AA$1&amp;CHAR(34)&amp;",","")</f>
        <v>"Plants",</v>
      </c>
      <c r="EI11" s="48" t="str">
        <f>IF(AB11="y",CHAR(34)&amp;AB$1&amp;CHAR(34)&amp;",","")</f>
        <v>"Texted",</v>
      </c>
      <c r="EJ11" s="48" t="str">
        <f>IF(AC11="y",CHAR(34)&amp;AC$1&amp;CHAR(34)&amp;",","")</f>
        <v/>
      </c>
      <c r="EK11" s="48" t="str">
        <f>IF(AD11="y",CHAR(34)&amp;AD$1&amp;CHAR(34)&amp;",","")</f>
        <v>"HasSun",</v>
      </c>
      <c r="EL11" s="48" t="str">
        <f>IF(AE11="y",CHAR(34)&amp;AE$1&amp;CHAR(34)&amp;",","")</f>
        <v/>
      </c>
      <c r="EM11" s="48" t="str">
        <f>IF(AF11="y",CHAR(34)&amp;AF$1&amp;CHAR(34)&amp;",","")</f>
        <v>"Trside",</v>
      </c>
      <c r="EN11" s="48" t="str">
        <f>IF(AG11="y",CHAR(34)&amp;AG$1&amp;CHAR(34)&amp;",","")</f>
        <v/>
      </c>
      <c r="EO11" s="48" t="str">
        <f>IF(AH11="y",CHAR(34)&amp;AH$1&amp;CHAR(34)&amp;",","")</f>
        <v>"Center",</v>
      </c>
      <c r="EP11" s="48" t="str">
        <f>IF(AI11="y",CHAR(34)&amp;AI$1&amp;CHAR(34)&amp;",","")</f>
        <v/>
      </c>
      <c r="EQ11" s="48" t="str">
        <f>IF(AJ11="y",CHAR(34)&amp;AJ$1&amp;CHAR(34)&amp;",","")</f>
        <v/>
      </c>
      <c r="ER11" s="48" t="str">
        <f>IF(AK11="y",CHAR(34)&amp;AK$1&amp;CHAR(34)&amp;",","")</f>
        <v/>
      </c>
      <c r="ES11" s="48" t="str">
        <f>IF(AL11="y",CHAR(34)&amp;AL$1&amp;CHAR(34)&amp;",","")</f>
        <v>"Wavess",</v>
      </c>
      <c r="ET11" s="48" t="str">
        <f>IF(AM11="y",CHAR(34)&amp;AM$1&amp;CHAR(34)&amp;",","")</f>
        <v>"Geogrh",</v>
      </c>
      <c r="EU11" s="48" t="str">
        <f>IF(AN11="y",CHAR(34)&amp;AN$1&amp;CHAR(34)&amp;",","")</f>
        <v>"Humans",</v>
      </c>
      <c r="EV11" s="48" t="str">
        <f>IF(AO11="y",CHAR(34)&amp;AO$1&amp;CHAR(34)&amp;",","")</f>
        <v/>
      </c>
      <c r="EW11" s="48" t="str">
        <f>IF(AP11="y",CHAR(34)&amp;AP$1&amp;CHAR(34)&amp;",","")</f>
        <v>"Ships!",</v>
      </c>
      <c r="EX11" s="48" t="str">
        <f>IF(AQ11="y",CHAR(34)&amp;AQ$1&amp;CHAR(34)&amp;",","")</f>
        <v/>
      </c>
      <c r="EY11" s="48" t="str">
        <f>IF(AR11="y",CHAR(34)&amp;AR$1&amp;CHAR(34)&amp;",","")</f>
        <v/>
      </c>
      <c r="EZ11" s="48" t="str">
        <f>IF(AS11="y",CHAR(34)&amp;AS$1&amp;CHAR(34)&amp;",","")</f>
        <v>"Waters",</v>
      </c>
      <c r="FA11" s="48" t="str">
        <f>IF(AT11&gt;0,CHAR(34)&amp;"sta"&amp;AZ11&amp;CHAR(34)&amp;",","")</f>
        <v>"staRED",</v>
      </c>
      <c r="FB11" s="48" t="str">
        <f>IF(AND(AT11&gt;0,BA11&lt;&gt;""),CHAR(34)&amp;"sta"&amp;BA11&amp;CHAR(34)&amp;",","")</f>
        <v/>
      </c>
      <c r="FC11" s="48" t="str">
        <f>IF(AND(AT11&gt;0,BB11&lt;&gt;""),CHAR(34)&amp;"sta"&amp;BB11&amp;CHAR(34)&amp;",","")</f>
        <v/>
      </c>
      <c r="FD11" s="48" t="str">
        <f>IF(BV11="n",CHAR(34)&amp;"tcWHYE"&amp;CHAR(34)&amp;",",IF(BV11="y",CHAR(34)&amp;FD$1&amp;CHAR(34)&amp;",",""))</f>
        <v/>
      </c>
      <c r="FE11" s="48" t="str">
        <f>IF(COUNTIF(BL11:BT11,"BLU")=0,CHAR(34)&amp;"NO_BLU"&amp;CHAR(34)&amp;",", "")</f>
        <v/>
      </c>
      <c r="FF11" s="48" t="str">
        <f>IF(COUNTIF(BL11:BT11,"WHI")=0,CHAR(34)&amp;"NO_WHI"&amp;CHAR(34)&amp;",", "")</f>
        <v/>
      </c>
      <c r="FG11" s="48" t="str">
        <f>IF(COUNTIF(BL11:BT11,"RED")=0,CHAR(34)&amp;"NO_RED"&amp;CHAR(34)&amp;",", "")</f>
        <v/>
      </c>
      <c r="FH11" s="48" t="str">
        <f>IF(COUNTIF(BL11:BS11,"GRE")=0,CHAR(34)&amp;"NO_GRE"&amp;CHAR(34)&amp;",", "")</f>
        <v/>
      </c>
      <c r="FI11" s="48" t="str">
        <f>IF(COUNTIF(BL11:BT11,"YEL")=0,CHAR(34)&amp;"NO_YEL"&amp;CHAR(34)&amp;",", "")</f>
        <v/>
      </c>
      <c r="FJ11" s="48" t="str">
        <f>IF(COUNTIF(BL11:BT11,"BLA")=0,CHAR(34)&amp;"NO_BLA"&amp;CHAR(34)&amp;",", "")</f>
        <v>"NO_BLA",</v>
      </c>
      <c r="FK11" s="48" t="str">
        <f>IF(AND(FH11&lt;&gt;"",FF11&lt;&gt;""),CHAR(34)&amp;"WHGRNO"&amp;CHAR(34)&amp;",","")</f>
        <v/>
      </c>
      <c r="FL11" s="48" t="str">
        <f>IF(AND(FI11&lt;&gt;"",FF11&lt;&gt;""),CHAR(34)&amp;"WHYENO"&amp;CHAR(34)&amp;",","")</f>
        <v/>
      </c>
      <c r="FM11" s="48" t="str">
        <f>IF(AND(FJ11&lt;&gt;"",FF11&lt;&gt;""),CHAR(34)&amp;"BAWHNO"&amp;CHAR(34)&amp;",","")</f>
        <v/>
      </c>
      <c r="FN11" s="48" t="str">
        <f>IF(AND(FE11&lt;&gt;"",FF11&lt;&gt;""),CHAR(34)&amp;"BLWHNO"&amp;CHAR(34)&amp;",","")</f>
        <v/>
      </c>
      <c r="FO11" s="48" t="str">
        <f>IF(AND(FE11&lt;&gt;"",FG11&lt;&gt;""),CHAR(34)&amp;"BLRENO"&amp;CHAR(34)&amp;",","")</f>
        <v/>
      </c>
      <c r="FP11" s="48" t="str">
        <f>IF(AND(FF11&lt;&gt;"",FF11&lt;&gt;""),CHAR(34)&amp;"WHRENO"&amp;CHAR(34)&amp;",","")</f>
        <v/>
      </c>
      <c r="FQ11" s="48" t="str">
        <f>IF(LEN(BF11)=3,CHAR(34)&amp;"001"&amp;BF11&amp;CHAR(34)&amp;",","")</f>
        <v/>
      </c>
      <c r="FR11" s="48" t="str">
        <f>IF(LEN(BG11)=3,CHAR(34)&amp;"002"&amp;BG11&amp;CHAR(34)&amp;",","")</f>
        <v/>
      </c>
      <c r="FS11" s="48" t="str">
        <f>IF(LEN(BH11)=3,CHAR(34)&amp;"003"&amp;BH11&amp;CHAR(34)&amp;",","")</f>
        <v/>
      </c>
      <c r="FT11" s="48" t="str">
        <f>CHAR(34)&amp;"myr"&amp;BD11&amp;CHAR(34)&amp;","</f>
        <v>"myrWHI",</v>
      </c>
      <c r="FU11" s="48" t="str">
        <f>IF(AY11="y",CHAR(34)&amp;"island"&amp;CHAR(34)&amp;",","")</f>
        <v/>
      </c>
      <c r="FV11" s="48" t="str">
        <f>IF(BZ11="y",CHAR(34)&amp;"landlo"&amp;CHAR(34)&amp;",","")</f>
        <v/>
      </c>
      <c r="FW11" s="48" t="str">
        <f>IF(CA11="y",CHAR(34)&amp;"eunion"&amp;CHAR(34)&amp;",","")</f>
        <v/>
      </c>
      <c r="FX11" s="48" t="str">
        <f>SUBSTITUTE(IFERROR(SEARCH("[",A11),IFERROR(IF(AND(CA11&lt;&gt;"y",SEARCH("Europe",R11)&gt;0),CHAR(34)&amp;"noeuni"&amp;CHAR(34)&amp;",",""),"")),"1","")</f>
        <v/>
      </c>
      <c r="FY11" s="48" t="str">
        <f>IFERROR(IF(SEARCH("Arabic",CB11)&gt;0,CHAR(34)&amp;"arabic"&amp;CHAR(34)&amp;",",""),"")</f>
        <v/>
      </c>
      <c r="FZ11" s="48" t="str">
        <f>IFERROR(IF(SEARCH("English",CB11)&gt;0,CHAR(34)&amp;"englis"&amp;CHAR(34)&amp;",",""),"")</f>
        <v/>
      </c>
      <c r="GA11" s="48" t="str">
        <f>IFERROR(IF(SEARCH("French",CB11)&gt;0,CHAR(34)&amp;"french"&amp;CHAR(34)&amp;",",""),"")</f>
        <v/>
      </c>
      <c r="GB11" s="48" t="str">
        <f>IFERROR(IF(SEARCH("Spanish",CB11)&gt;0,CHAR(34)&amp;"spanis"&amp;CHAR(34)&amp;",",""),"")</f>
        <v/>
      </c>
      <c r="GC11" s="48" t="str">
        <f>IFERROR(IF(SEARCH("Portuguese",CB11)&gt;0,CHAR(34)&amp;"portug"&amp;CHAR(34)&amp;",",""),"")</f>
        <v/>
      </c>
      <c r="GD11" s="48" t="str">
        <f>IFERROR(IF(SEARCH("German",CB11)&gt;0,CHAR(34)&amp;"german"&amp;CHAR(34)&amp;",",""),"")</f>
        <v/>
      </c>
      <c r="GE11" s="48" t="str">
        <f>IFERROR(IF(SEARCH("Dutch",CB11)&gt;0,CHAR(34)&amp;"dutchs"&amp;CHAR(34)&amp;",",""),"")</f>
        <v/>
      </c>
      <c r="GF11" s="48" t="str">
        <f>IFERROR(IF(SEARCH("Historical",AU11)&gt;0,CHAR(34)&amp;"histor"&amp;CHAR(34)&amp;",",""),"")</f>
        <v/>
      </c>
      <c r="GG11" s="48" t="str">
        <f>IF(BU11="y",CHAR(34)&amp;"unjack"&amp;CHAR(34)&amp;",","")</f>
        <v/>
      </c>
      <c r="GH11" s="48" t="str">
        <f>IF(CD11=1,CHAR(34)&amp;"southc"&amp;CHAR(34)&amp;",","")</f>
        <v/>
      </c>
      <c r="GI11" s="48" t="str">
        <f>IF(CE11=1,CHAR(34)&amp;"hasmap"&amp;CHAR(34)&amp;",","")</f>
        <v/>
      </c>
      <c r="GJ11" s="48" t="str">
        <f>IF(CP11="y",CHAR(34)&amp;CP$1&amp;CHAR(34)&amp;",","")</f>
        <v/>
      </c>
      <c r="GK11" s="48" t="str">
        <f>IF(GJ11="",CHAR(34)&amp;"HasSta"&amp;CHAR(34)&amp;",","")</f>
        <v>"HasSta",</v>
      </c>
      <c r="GL11" s="48" t="str">
        <f>IF(CQ11="y",CHAR(34)&amp;CQ$1&amp;CHAR(34)&amp;",","")</f>
        <v/>
      </c>
      <c r="GM11" s="48" t="str">
        <f>IF(CR11="y",CHAR(34)&amp;CR$1&amp;CHAR(34)&amp;",","")</f>
        <v>"2Stars",</v>
      </c>
      <c r="GN11" s="48" t="str">
        <f>IF(CS11="y",CHAR(34)&amp;CS$1&amp;CHAR(34)&amp;",","")</f>
        <v/>
      </c>
      <c r="GP11" s="48" t="str">
        <f>CHAR(34)&amp;AU11&amp;CHAR(34)</f>
        <v>"State"</v>
      </c>
      <c r="GS11" s="48" t="str">
        <f>SUBSTITUTE("["&amp;_xlfn.CONCAT(CW11:GN11)&amp;"]",",]","]")</f>
        <v>["5+Colo","lets07","startF","year19","dgband","alldia","largec","2Bands","Diagon","Crosse","Circle","Plants","Texted","HasSun","Trside","Center","Wavess","Geogrh","Humans","Ships!","Waters","staRED","NO_BLA","myrWHI","HasSta","2Stars"]</v>
      </c>
      <c r="GT11" s="48" t="str">
        <f>IF(BL11&lt;&gt;"",CHAR(34)&amp;"cl_"&amp;BL11&amp;CHAR(34)&amp;",","")</f>
        <v>"cl_WHI",</v>
      </c>
      <c r="GU11" s="48" t="str">
        <f>IF(BM11&lt;&gt;"",CHAR(34)&amp;"cl_"&amp;BM11&amp;CHAR(34)&amp;",","")</f>
        <v>"cl_RED",</v>
      </c>
      <c r="GV11" s="48" t="str">
        <f>IF(BN11&lt;&gt;"",CHAR(34)&amp;"cl_"&amp;BN11&amp;CHAR(34)&amp;",","")</f>
        <v>"cl_YEL",</v>
      </c>
      <c r="GW11" s="48" t="str">
        <f>IF(BO11&lt;&gt;"",CHAR(34)&amp;"cl_"&amp;BO11&amp;CHAR(34)&amp;",","")</f>
        <v>"cl_GRE",</v>
      </c>
      <c r="GX11" s="48" t="str">
        <f>IF(BP11&lt;&gt;"",CHAR(34)&amp;"cl_"&amp;BP11&amp;CHAR(34)&amp;",","")</f>
        <v>"cl_BRO",</v>
      </c>
      <c r="GY11" s="48" t="str">
        <f>IF(BQ11&lt;&gt;"",CHAR(34)&amp;"cl_"&amp;BQ11&amp;CHAR(34)&amp;",","")</f>
        <v>"cl_BLU",</v>
      </c>
      <c r="GZ11" s="48" t="str">
        <f>IF(BR11&lt;&gt;"",CHAR(34)&amp;"cl_"&amp;BR11&amp;CHAR(34)&amp;",","")</f>
        <v/>
      </c>
      <c r="HA11" s="48" t="str">
        <f>IF(BS11&lt;&gt;"",CHAR(34)&amp;"cl_"&amp;BS11&amp;CHAR(34)&amp;",","")</f>
        <v/>
      </c>
      <c r="HB11" s="48" t="str">
        <f>IF(BT11&lt;&gt;"",CHAR(34)&amp;"cl_"&amp;BT11&amp;CHAR(34)&amp;",","")</f>
        <v/>
      </c>
      <c r="HC11" s="48" t="str">
        <f>SUBSTITUTE("["&amp;_xlfn.CONCAT(GT11:HB11)&amp;"]",",]","]")</f>
        <v>["cl_WHI","cl_RED","cl_YEL","cl_GRE","cl_BRO","cl_BLU"]</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{couname:"[USA] Florida",year:"1985 ",region:"rgn_North America",Colors:["cl_WHI","cl_RED","cl_YEL","cl_GRE","cl_BRO","cl_BLU"],Items:["5+Colo","lets07","startF","year19","dgband","alldia","largec","2Bands","Diagon","Crosse","Circle","Plants","Texted","HasSun","Trside","Center","Wavess","Geogrh","Humans","Ships!","Waters","staRED","NO_BLA","myrWHI","HasSta","2Stars"],Flag:"https://upload.wikimedia.org/wikipedia/commons/thumb/f/f7/Flag_of_Florida.svg/383px-Flag_of_Florida.svg.png",HDFlag:"https://upload.wikimedia.org/wikipedia/commons/thumb/f/f7/Flag_of_Florida.svg/2560px-Flag_of_Florida.svg.png",type:"State", describe: "\nNot available", isnew:".", links: "https://en.wikipedia.org/wiki/Flag_of_Florida"},</v>
      </c>
      <c r="HG11" s="73" t="str">
        <f>"{couname:"&amp;CT11&amp;(IF(HK11&lt;&gt;"",",subtype:"&amp;CHAR(34)&amp;HK11&amp;CHAR(34),""))&amp;",year:"&amp;HJ11&amp;",region:"&amp;CU11&amp;",Colors:"&amp;HC11&amp;",Items:"&amp;GS11&amp;",Flag:"&amp;CV11&amp;",HDFlag:"&amp;CHAR(34)&amp;E11&amp;CHAR(34)&amp;",type:"&amp;GP11&amp;", describe: "&amp;HI11&amp;", links: "&amp;HL11&amp;"},"</f>
        <v>{couname:"[USA] Florida",year:"1985 ",region:"rgn_North America",Colors:["cl_WHI","cl_RED","cl_YEL","cl_GRE","cl_BRO","cl_BLU"],Items:["5+Colo","lets07","startF","year19","dgband","alldia","largec","2Bands","Diagon","Crosse","Circle","Plants","Texted","HasSun","Trside","Center","Wavess","Geogrh","Humans","Ships!","Waters","staRED","NO_BLA","myrWHI","HasSta","2Stars"],Flag:"https://upload.wikimedia.org/wikipedia/commons/thumb/f/f7/Flag_of_Florida.svg/383px-Flag_of_Florida.svg.png",HDFlag:"https://upload.wikimedia.org/wikipedia/commons/thumb/f/f7/Flag_of_Florida.svg/2560px-Flag_of_Florida.svg.png",type:"State", describe: "\nNot available", links: "https://en.wikipedia.org/wiki/Flag_of_Florida"},</v>
      </c>
      <c r="HH11" s="48" t="str">
        <f>IF(P11&lt;&gt;"",CHAR(34)&amp;"\n"&amp;P11&amp;CHAR(34),CHAR(34)&amp;CHAR(34))</f>
        <v>"\nNot available"</v>
      </c>
      <c r="HI11" s="48" t="str">
        <f>IF(J11=0,CHAR(34)&amp;CHAR(34),HH11)</f>
        <v>"\nNot available"</v>
      </c>
      <c r="HJ11" s="48" t="str">
        <f>CHAR(34)&amp;O11&amp;CHAR(34)</f>
        <v>"1985 "</v>
      </c>
      <c r="HL11" s="48" t="str">
        <f>CHAR(34)&amp;I11&amp;CHAR(34)</f>
        <v>"https://en.wikipedia.org/wiki/Flag_of_Florida"</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{"couname":"[USA] Florida","year":"1985 ","region":"rgn_North America","Colors":["cl_WHI","cl_RED","cl_YEL","cl_GRE","cl_BRO","cl_BLU"],"Items":["5+Colo","lets07","startF","year19","dgband","alldia","largec","2Bands","Diagon","Crosse","Circle","Plants","Texted","HasSun","Trside","Center","Wavess","Geogrh","Humans","Ships!","Waters","staRED","NO_BLA","myrWHI","HasSta","2Stars"],"Flag":"https://upload.wikimedia.org/wikipedia/commons/thumb/f/f7/Flag_of_Florida.svg/383px-Flag_of_Florida.svg.png","HDFlag":"https://upload.wikimedia.org/wikipedia/commons/thumb/f/f7/Flag_of_Florida.svg/2560px-Flag_of_Florida.svg.png","type":"State", "describe": "\nNot available", "isnew": ".", "links": "https://en.wikipedia.org/wiki/Flag_of_Florida"},</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{"couname":"[USA] Florida","year":"1985 ","region":"rgn_North America","Colors":["cl_WHI","cl_RED","cl_YEL","cl_GRE","cl_BRO","cl_BLU"],"Items":["5+Colo","lets07","startF","year19","dgband","alldia","largec","2Bands","Diagon","Crosse","Circle","Plants","Texted","HasSun","Trside","Center","Wavess","Geogrh","Humans","Ships!","Waters","staRED","NO_BLA","myrWHI","HasSta","2Stars"],"Flag":"https://upload.wikimedia.org/wikipedia/commons/thumb/f/f7/Flag_of_Florida.svg/383px-Flag_of_Florida.svg.png","HDFlag":"https://upload.wikimedia.org/wikipedia/commons/thumb/f/f7/Flag_of_Florida.svg/2560px-Flag_of_Florida.svg.png","type":"State", "describe": "\nNot available", "isnew": ".", "links": "https://en.wikipedia.org/wiki/Flag_of_Florida"},</v>
      </c>
      <c r="HO11" s="75"/>
      <c r="HP11" s="48" t="str" cm="1">
        <f t="array" ref="HP11">IF(_xlfn.TEXTJOIN(", ", TRUE, IF(ISNUMBER(SEARCH("BLA", BL11:BT11)), COLUMN(BL11:BT11) - COLUMN(BL11) + 1, ""))&lt;&gt;"","BLA","")</f>
        <v/>
      </c>
      <c r="HQ11" s="48" t="str" cm="1">
        <f t="array" ref="HQ11">IF(_xlfn.TEXTJOIN(", ", TRUE, IF(ISNUMBER(SEARCH("BLU", BL11:BT11)), COLUMN(BL11:BT11) - COLUMN(BL11) + 1, ""))&lt;&gt;"","BLU","")</f>
        <v>BLU</v>
      </c>
      <c r="HR11" s="48" t="str" cm="1">
        <f t="array" ref="HR11">IF(_xlfn.TEXTJOIN(", ", TRUE, IF(ISNUMBER(SEARCH("GRE", BL11:BT11)), COLUMN(BL11:BT11) - COLUMN(BL11) + 1, ""))&lt;&gt;"","GRE","")</f>
        <v>GRE</v>
      </c>
      <c r="HS11" s="48" t="str" cm="1">
        <f t="array" ref="HS11">IF(_xlfn.TEXTJOIN(", ", TRUE, IF(ISNUMBER(SEARCH("RED", BL11:BT11)), COLUMN(BL11:BT11) - COLUMN(BL11) + 1, ""))&lt;&gt;"","RED","")</f>
        <v>RED</v>
      </c>
      <c r="HT11" s="48" t="str" cm="1">
        <f t="array" ref="HT11">IF(_xlfn.TEXTJOIN(", ", TRUE, IF(ISNUMBER(SEARCH("YEL", BL11:BT11)), COLUMN(BL11:BT11) - COLUMN(BL11) + 1, ""))&lt;&gt;"","YEL","")</f>
        <v>YEL</v>
      </c>
      <c r="HU11" s="48" t="str" cm="1">
        <f t="array" ref="HU11">IF(_xlfn.TEXTJOIN(", ", TRUE, IF(ISNUMBER(SEARCH("ORA", BL11:BT11)), COLUMN(BL11:BT11) - COLUMN(BL11) + 1, ""))&lt;&gt;"","ORA","")</f>
        <v/>
      </c>
      <c r="HV11" s="48" t="str" cm="1">
        <f t="array" ref="HV11">IF(_xlfn.TEXTJOIN(", ", TRUE, IF(ISNUMBER(SEARCH("BRO", BL11:BT11)), COLUMN(BL11:BT11) - COLUMN(BL11) + 1, ""))&lt;&gt;"","BRO","")</f>
        <v>BRO</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t="s">
        <v>165</v>
      </c>
      <c r="IB11" s="6"/>
      <c r="IC11" s="77"/>
      <c r="ID11" s="77"/>
      <c r="IE11" s="77"/>
      <c r="IF11" s="77"/>
      <c r="IG11" s="77"/>
      <c r="IH11" s="77"/>
      <c r="II11" s="77"/>
      <c r="IJ11" s="77"/>
      <c r="IK11" s="77"/>
      <c r="IL11" s="48">
        <f>SUM(IC11:IK11)</f>
        <v>0</v>
      </c>
      <c r="IM11" s="45">
        <f>COUNTIF(IC11:IK11,"&gt;0")-CG11</f>
        <v>-6</v>
      </c>
      <c r="IN11" s="78" t="str">
        <f>"http://mkweb.bcgsc.ca/color-summarizer/?url="&amp;D11&amp;"&amp;precision=low&amp;num_clusters="&amp;CG11&amp;"&amp;text=1"</f>
        <v>http://mkweb.bcgsc.ca/color-summarizer/?url=https://upload.wikimedia.org/wikipedia/commons/thumb/f/f7/Flag_of_Florida.svg/383px-Flag_of_Florida.svg.png&amp;precision=low&amp;num_clusters=6&amp;text=1</v>
      </c>
      <c r="IO11" s="48" t="str">
        <f>IF(HP11&lt;&gt;"",CHAR(34)&amp;"black"&amp;CHAR(34),"")</f>
        <v/>
      </c>
      <c r="IP11" s="48" t="str">
        <f>IF(HQ11&lt;&gt;"",CHAR(34)&amp;"blue"&amp;CHAR(34),"")</f>
        <v>"blue"</v>
      </c>
      <c r="IQ11" s="48" t="str">
        <f>IF(HR11&lt;&gt;"",CHAR(34)&amp;"green"&amp;CHAR(34),"")</f>
        <v>"green"</v>
      </c>
      <c r="IR11" s="48" t="str">
        <f>IF(HS11&lt;&gt;"",CHAR(34)&amp;"red"&amp;CHAR(34),"")</f>
        <v>"red"</v>
      </c>
      <c r="IS11" s="48" t="str">
        <f>IF(HT11&lt;&gt;"",CHAR(34)&amp;"yellow"&amp;CHAR(34),"")</f>
        <v>"yellow"</v>
      </c>
      <c r="IT11" s="48" t="str">
        <f>IF(HU11&lt;&gt;"",CHAR(34)&amp;"orange"&amp;CHAR(34),"")</f>
        <v/>
      </c>
      <c r="IU11" s="48" t="str">
        <f>IF(HV11&lt;&gt;"",CHAR(34)&amp;"brown"&amp;CHAR(34),"")</f>
        <v>"brown"</v>
      </c>
      <c r="IV11" s="48" t="str">
        <f>IF(HW11&lt;&gt;"",CHAR(34)&amp;"purple"&amp;CHAR(34),"")</f>
        <v/>
      </c>
      <c r="IW11" s="48" t="str">
        <f>IF(HX11&lt;&gt;"",CHAR(34)&amp;"white"&amp;CHAR(34),"")</f>
        <v>"white"</v>
      </c>
      <c r="IX11" s="48" t="str">
        <f>"{"&amp;CHAR(34)&amp;"url"&amp;CHAR(34)&amp;":"&amp;CHAR(34)&amp;IN11&amp;CHAR(34)&amp;","&amp;CHAR(34)&amp;"name"&amp;CHAR(34)&amp;":"&amp;CHAR(34)&amp;A11&amp;CHAR(34)&amp;"},"</f>
        <v>{"url":"http://mkweb.bcgsc.ca/color-summarizer/?url=https://upload.wikimedia.org/wikipedia/commons/thumb/f/f7/Flag_of_Florida.svg/383px-Flag_of_Florida.svg.png&amp;precision=low&amp;num_clusters=6&amp;text=1","name":"[USA] Florida"},</v>
      </c>
      <c r="IY11" s="48">
        <v>862</v>
      </c>
    </row>
    <row r="12" spans="1:259" s="48" customFormat="1" ht="38.4" customHeight="1" thickBot="1" x14ac:dyDescent="0.35">
      <c r="A12" s="79" t="s">
        <v>292</v>
      </c>
      <c r="B12" s="40" t="e" vm="153">
        <v>#VALUE!</v>
      </c>
      <c r="C12" s="41">
        <v>2</v>
      </c>
      <c r="D12" s="42" t="s">
        <v>512</v>
      </c>
      <c r="E12" s="43" t="s">
        <v>513</v>
      </c>
      <c r="F12" s="44" t="s">
        <v>163</v>
      </c>
      <c r="G12" s="45">
        <f>COUNTIF($A$1:$A$8580,A12)</f>
        <v>1</v>
      </c>
      <c r="H12" s="46"/>
      <c r="I12" s="47" t="s">
        <v>514</v>
      </c>
      <c r="J12" s="48" t="str">
        <f>""</f>
        <v/>
      </c>
      <c r="K12" s="49"/>
      <c r="L12" s="50"/>
      <c r="M12" s="50"/>
      <c r="N12" s="51" t="s">
        <v>231</v>
      </c>
      <c r="O12" s="52" t="s">
        <v>515</v>
      </c>
      <c r="P12" s="53" t="s">
        <v>211</v>
      </c>
      <c r="Q12" s="54">
        <v>1</v>
      </c>
      <c r="R12" s="55" t="s">
        <v>231</v>
      </c>
      <c r="S12" s="56">
        <v>3</v>
      </c>
      <c r="T12" s="57" t="s">
        <v>164</v>
      </c>
      <c r="U12" s="58" t="s">
        <v>164</v>
      </c>
      <c r="V12" s="58" t="s">
        <v>165</v>
      </c>
      <c r="W12" s="58" t="s">
        <v>164</v>
      </c>
      <c r="X12" s="58" t="s">
        <v>165</v>
      </c>
      <c r="Y12" s="58" t="s">
        <v>164</v>
      </c>
      <c r="Z12" s="58" t="s">
        <v>164</v>
      </c>
      <c r="AA12" s="58" t="s">
        <v>164</v>
      </c>
      <c r="AB12" s="58" t="s">
        <v>165</v>
      </c>
      <c r="AC12" s="58" t="s">
        <v>165</v>
      </c>
      <c r="AD12" s="58" t="s">
        <v>164</v>
      </c>
      <c r="AE12" s="58" t="s">
        <v>164</v>
      </c>
      <c r="AF12" s="59" t="s">
        <v>164</v>
      </c>
      <c r="AG12" s="59" t="s">
        <v>165</v>
      </c>
      <c r="AH12" s="59" t="s">
        <v>164</v>
      </c>
      <c r="AI12" s="59" t="s">
        <v>165</v>
      </c>
      <c r="AJ12" s="59" t="s">
        <v>164</v>
      </c>
      <c r="AK12" s="59" t="s">
        <v>164</v>
      </c>
      <c r="AL12" s="59" t="s">
        <v>164</v>
      </c>
      <c r="AM12" s="59" t="s">
        <v>164</v>
      </c>
      <c r="AN12" s="59" t="s">
        <v>165</v>
      </c>
      <c r="AO12" s="59" t="s">
        <v>165</v>
      </c>
      <c r="AP12" s="59" t="s">
        <v>164</v>
      </c>
      <c r="AQ12" s="59" t="s">
        <v>164</v>
      </c>
      <c r="AR12" s="59" t="s">
        <v>164</v>
      </c>
      <c r="AS12" s="59" t="s">
        <v>164</v>
      </c>
      <c r="AT12" s="60">
        <v>13</v>
      </c>
      <c r="AU12" s="59" t="s">
        <v>207</v>
      </c>
      <c r="AV12" s="59" t="str">
        <f>IF(LEFT(A12,1)="[",LEFT(A12,5)&amp;AU12&amp;A12,"")</f>
        <v>[USA]State[USA] Georgia</v>
      </c>
      <c r="AW12" s="59" t="str">
        <f>C12&amp;H12&amp;A12</f>
        <v>2[USA] Georgia</v>
      </c>
      <c r="AX12" s="61"/>
      <c r="AY12" s="61"/>
      <c r="AZ12" s="62" t="s">
        <v>159</v>
      </c>
      <c r="BA12" s="62"/>
      <c r="BB12" s="62"/>
      <c r="BC12" s="63"/>
      <c r="BD12" s="64" t="s">
        <v>154</v>
      </c>
      <c r="BE12" s="47"/>
      <c r="BF12" s="64" t="s">
        <v>154</v>
      </c>
      <c r="BG12" s="64" t="s">
        <v>159</v>
      </c>
      <c r="BH12" s="64" t="s">
        <v>154</v>
      </c>
      <c r="BI12" s="64"/>
      <c r="BJ12" s="64"/>
      <c r="BK12" s="47"/>
      <c r="BL12" s="64" t="s">
        <v>154</v>
      </c>
      <c r="BM12" s="64" t="s">
        <v>159</v>
      </c>
      <c r="BN12" s="64" t="s">
        <v>152</v>
      </c>
      <c r="BO12" s="64" t="s">
        <v>155</v>
      </c>
      <c r="BP12" s="64"/>
      <c r="BQ12" s="64"/>
      <c r="BR12" s="64"/>
      <c r="BS12" s="64"/>
      <c r="BT12" s="64"/>
      <c r="BU12" s="65" t="s">
        <v>164</v>
      </c>
      <c r="BV12" s="66"/>
      <c r="BW12" s="66">
        <v>0</v>
      </c>
      <c r="BX12" s="47"/>
      <c r="CB12" s="6"/>
      <c r="CC12" s="6"/>
      <c r="CD12" s="67">
        <v>0</v>
      </c>
      <c r="CE12" s="67">
        <v>0</v>
      </c>
      <c r="CF12" s="67" t="e">
        <v>#REF!</v>
      </c>
      <c r="CG12" s="68" cm="1">
        <f t="array" ref="CG12">SUMPRODUCT(--(LEN(TRIM(BL12:BT12))&gt;0))</f>
        <v>4</v>
      </c>
      <c r="CH12" s="59" t="str">
        <f>IF(CG12=2,"y","n")</f>
        <v>n</v>
      </c>
      <c r="CI12" s="59" t="str">
        <f>IF(CG12=3,"y","n")</f>
        <v>n</v>
      </c>
      <c r="CJ12" s="59" t="str">
        <f>IF(CG12=4,"y","n")</f>
        <v>y</v>
      </c>
      <c r="CK12" s="59" t="str">
        <f>IF(CG12&gt;4,"y","n")</f>
        <v>n</v>
      </c>
      <c r="CL12" s="59" t="str">
        <f>IF(S12=0,"y","n")</f>
        <v>n</v>
      </c>
      <c r="CM12" s="59" t="str">
        <f>IF(S12=2,"y","n")</f>
        <v>n</v>
      </c>
      <c r="CN12" s="59" t="str">
        <f>IF(S12=3,"y","n")</f>
        <v>y</v>
      </c>
      <c r="CO12" s="59" t="str">
        <f>IF(S12&gt;=4,"y","n")</f>
        <v>n</v>
      </c>
      <c r="CP12" s="59" t="str">
        <f>IF(AT12=0,"y","n")</f>
        <v>n</v>
      </c>
      <c r="CQ12" s="59" t="str">
        <f>IF(AT12=1,"y","n")</f>
        <v>n</v>
      </c>
      <c r="CR12" s="59" t="str">
        <f>IF(AT12=2,"y","n")</f>
        <v>n</v>
      </c>
      <c r="CS12" s="59" t="str">
        <f>IF(AT12&gt;=3,"y","n")</f>
        <v>y</v>
      </c>
      <c r="CT12" s="69" t="str">
        <f>CHAR(34)&amp;A12&amp;CHAR(34)</f>
        <v>"[USA] Georgia"</v>
      </c>
      <c r="CU12" s="70" t="str">
        <f>CHAR(34)&amp;"rgn_"&amp;R12&amp;CHAR(34)</f>
        <v>"rgn_North America"</v>
      </c>
      <c r="CV12" s="48" t="str">
        <f>CHAR(34)&amp;D12&amp;CHAR(34)</f>
        <v>"https://upload.wikimedia.org/wikipedia/commons/thumb/0/08/Flag_of_the_State_of_Georgia.svg/383px-Flag_of_the_State_of_Georgia.svg.png"</v>
      </c>
      <c r="CW12" s="48" t="str">
        <f>IF(CH12="y",CHAR(34)&amp;CH$1&amp;CHAR(34)&amp;",","")</f>
        <v/>
      </c>
      <c r="CX12" s="48" t="str">
        <f>IF(CI12="y",CHAR(34)&amp;CI$1&amp;CHAR(34)&amp;",","")</f>
        <v/>
      </c>
      <c r="CY12" s="48" t="str">
        <f>IF(CJ12="y",CHAR(34)&amp;CJ$1&amp;CHAR(34)&amp;",","")</f>
        <v>"4Color",</v>
      </c>
      <c r="CZ12" s="48" t="str">
        <f>IF(CK12="y",CHAR(34)&amp;CK$1&amp;CHAR(34)&amp;",","")</f>
        <v/>
      </c>
      <c r="DA12" s="48" t="str">
        <f>IF(Q12&gt;1,CHAR(34)&amp;"words2"&amp;CHAR(34)&amp;",","")</f>
        <v/>
      </c>
      <c r="DB12" s="48" t="str">
        <f>IF(Q12&gt;2,CHAR(34)&amp;"words3"&amp;CHAR(34)&amp;",","")</f>
        <v/>
      </c>
      <c r="DC12" s="48" t="str">
        <f>IF(Q12=2,CHAR(34)&amp;"exact2"&amp;CHAR(34)&amp;",","")</f>
        <v/>
      </c>
      <c r="DD12" s="48"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"lets07",</v>
      </c>
      <c r="DE12" s="48"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"startG",</v>
      </c>
      <c r="DF12" s="48" t="str">
        <f>IFERROR(IF(SEARCH("tan",A12)&gt;0,CHAR(34)&amp;"withtn"&amp;CHAR(34)&amp;",",""),"")</f>
        <v/>
      </c>
      <c r="DG12" s="48" t="str">
        <f>IFERROR(IF(SEARCH("q",A12)&gt;0,CHAR(34)&amp;"with_q"&amp;CHAR(34)&amp;",",""),"")</f>
        <v/>
      </c>
      <c r="DH12" s="48" t="str">
        <f>IFERROR(IF(SEARCH("v",A12)&gt;0,CHAR(34)&amp;"with_v"&amp;CHAR(34)&amp;",",""),"")</f>
        <v/>
      </c>
      <c r="DI12" s="48" t="str">
        <f>IFERROR(IF(SEARCH("w",A12)&gt;0,CHAR(34)&amp;"with_w"&amp;CHAR(34)&amp;",",""),"")</f>
        <v/>
      </c>
      <c r="DJ12" s="48" t="str">
        <f>IFERROR(IF(SEARCH("y",A12)&gt;0,CHAR(34)&amp;"with_y"&amp;CHAR(34)&amp;",",""),"")</f>
        <v/>
      </c>
      <c r="DK12" s="48" t="str">
        <f>IFERROR(IF(SEARCH("z",A12)&gt;0,CHAR(34)&amp;"with_z"&amp;CHAR(34)&amp;",",""),"")</f>
        <v/>
      </c>
      <c r="DL12" s="48" t="str">
        <f>IF(CG12=2, CHAR(34) &amp; _xlfn.TEXTJOIN("", TRUE, _xlfn._xlws.SORT(HP12:HX12)) &amp; CHAR(34) &amp; ",", "")</f>
        <v/>
      </c>
      <c r="DM12" s="48" t="str" cm="1">
        <f t="array" ref="DM12">IF(CG12=3,CHAR(34) &amp; _xlfn.TEXTJOIN("", TRUE, RIGHT(HP12:HX12, 2)) &amp; CHAR(34) &amp; ",", "")</f>
        <v/>
      </c>
      <c r="DN12" s="48" t="str">
        <f>IF(AND(ISNUMBER(SEARCH("18", O12)), ISERROR(SEARCH("1918", O12)), ISERROR(SEARCH("2018", O12))), CHAR(34) &amp; "year18" &amp; CHAR(34) &amp; ",", "")</f>
        <v/>
      </c>
      <c r="DO12" s="48" t="str">
        <f>IF(AND(ISNUMBER(SEARCH("19", O12)), ISERROR(SEARCH("1819", O12)),  ISERROR(SEARCH("1219", O12)),ISERROR(SEARCH("1119", O12)),ISERROR(SEARCH("1190", O12)),ISERROR(SEARCH("2019", O12))), CHAR(34) &amp; "year19" &amp; CHAR(34) &amp; ",", "")</f>
        <v/>
      </c>
      <c r="DP12" s="6" t="str">
        <f>IF(AND(ISNUMBER(SEARCH("20", O12)), ISERROR(SEARCH("1920", O12))), CHAR(34)&amp;"year00"&amp;CHAR(34)&amp;",", "")</f>
        <v>"year00",</v>
      </c>
      <c r="DQ12" s="6" t="str">
        <f>IF(CC12="y",CHAR(34)&amp;"soviet"&amp;CHAR(34)&amp;",","")</f>
        <v/>
      </c>
      <c r="DR12" s="6" t="str">
        <f>IF(BY12="y",CHAR(34)&amp;"dgband"&amp;CHAR(34)&amp;",","")</f>
        <v/>
      </c>
      <c r="DS12" s="6" t="str">
        <f>IF(W12="y",IF(AND(V12="n",BY12&lt;&gt;"y"),CHAR(34)&amp;"allver"&amp;CHAR(34)&amp;",",""),"")</f>
        <v/>
      </c>
      <c r="DT12" s="6" t="str">
        <f>IF(V12="y",IF(AND(W12="n",BY12&lt;&gt;"y"),CHAR(34)&amp;"allhor"&amp;CHAR(34)&amp;",",""),"")</f>
        <v>"allhor",</v>
      </c>
      <c r="DU12" s="6" t="str">
        <f>IF(BY12="y",IF(AND(W12="n",V12="n"),CHAR(34)&amp;"alldia"&amp;CHAR(34)&amp;",",""),"")</f>
        <v/>
      </c>
      <c r="DV12" s="48" t="str">
        <f>IF(IA12&lt;&gt;"",(IF(IA12="y",CHAR(34)&amp;"largec"&amp;CHAR(34)&amp;",",CHAR(34)&amp;"smallc"&amp;CHAR(34)&amp;",")),"")</f>
        <v/>
      </c>
      <c r="DW12" s="48" t="str">
        <f>IF(CL12="y",CHAR(34)&amp;CL$1&amp;CHAR(34)&amp;",","")</f>
        <v/>
      </c>
      <c r="DX12" s="48" t="str">
        <f>IF(CM12="y",CHAR(34)&amp;CM$1&amp;CHAR(34)&amp;",","")</f>
        <v/>
      </c>
      <c r="DY12" s="48" t="str">
        <f>IF(CN12="y",CHAR(34)&amp;CN$1&amp;CHAR(34)&amp;",","")</f>
        <v>"3Bands",</v>
      </c>
      <c r="DZ12" s="48" t="str">
        <f>IF(CO12="y",CHAR(34)&amp;CO$1&amp;CHAR(34)&amp;",","")</f>
        <v/>
      </c>
      <c r="EA12" s="48" t="str">
        <f>IF(T12="y",CHAR(34)&amp;T$1&amp;CHAR(34)&amp;",","")</f>
        <v/>
      </c>
      <c r="EB12" s="48" t="str">
        <f>IF(U12="y",CHAR(34)&amp;U$1&amp;CHAR(34)&amp;",","")</f>
        <v/>
      </c>
      <c r="EC12" s="48" t="str">
        <f>IF(V12="y",CHAR(34)&amp;V$1&amp;CHAR(34)&amp;",","")</f>
        <v>"Horizo",</v>
      </c>
      <c r="ED12" s="48" t="str">
        <f>IF(W12="y",CHAR(34)&amp;W$1&amp;CHAR(34)&amp;",","")</f>
        <v/>
      </c>
      <c r="EE12" s="48" t="str">
        <f>IF(X12="y",CHAR(34)&amp;X$1&amp;CHAR(34)&amp;",","")</f>
        <v>"Circle",</v>
      </c>
      <c r="EF12" s="48" t="str">
        <f>IF(AND(Y12&lt;&gt;"n",Y12&lt;&gt;""),CHAR(34)&amp;Y$1&amp;CHAR(34)&amp;",","")</f>
        <v/>
      </c>
      <c r="EG12" s="48" t="str">
        <f>IF(Z12="y",CHAR(34)&amp;Z$1&amp;CHAR(34)&amp;",","")</f>
        <v/>
      </c>
      <c r="EH12" s="48" t="str">
        <f>IF(AA12="y",CHAR(34)&amp;AA$1&amp;CHAR(34)&amp;",","")</f>
        <v/>
      </c>
      <c r="EI12" s="48" t="str">
        <f>IF(AB12="y",CHAR(34)&amp;AB$1&amp;CHAR(34)&amp;",","")</f>
        <v>"Texted",</v>
      </c>
      <c r="EJ12" s="48" t="str">
        <f>IF(AC12="y",CHAR(34)&amp;AC$1&amp;CHAR(34)&amp;",","")</f>
        <v>"Weapon",</v>
      </c>
      <c r="EK12" s="48" t="str">
        <f>IF(AD12="y",CHAR(34)&amp;AD$1&amp;CHAR(34)&amp;",","")</f>
        <v/>
      </c>
      <c r="EL12" s="48" t="str">
        <f>IF(AE12="y",CHAR(34)&amp;AE$1&amp;CHAR(34)&amp;",","")</f>
        <v/>
      </c>
      <c r="EM12" s="48" t="str">
        <f>IF(AF12="y",CHAR(34)&amp;AF$1&amp;CHAR(34)&amp;",","")</f>
        <v/>
      </c>
      <c r="EN12" s="48" t="str">
        <f>IF(AG12="y",CHAR(34)&amp;AG$1&amp;CHAR(34)&amp;",","")</f>
        <v>"Unequa",</v>
      </c>
      <c r="EO12" s="48" t="str">
        <f>IF(AH12="y",CHAR(34)&amp;AH$1&amp;CHAR(34)&amp;",","")</f>
        <v/>
      </c>
      <c r="EP12" s="48" t="str">
        <f>IF(AI12="y",CHAR(34)&amp;AI$1&amp;CHAR(34)&amp;",","")</f>
        <v>"Canton",</v>
      </c>
      <c r="EQ12" s="48" t="str">
        <f>IF(AJ12="y",CHAR(34)&amp;AJ$1&amp;CHAR(34)&amp;",","")</f>
        <v/>
      </c>
      <c r="ER12" s="48" t="str">
        <f>IF(AK12="y",CHAR(34)&amp;AK$1&amp;CHAR(34)&amp;",","")</f>
        <v/>
      </c>
      <c r="ES12" s="48" t="str">
        <f>IF(AL12="y",CHAR(34)&amp;AL$1&amp;CHAR(34)&amp;",","")</f>
        <v/>
      </c>
      <c r="ET12" s="48" t="str">
        <f>IF(AM12="y",CHAR(34)&amp;AM$1&amp;CHAR(34)&amp;",","")</f>
        <v/>
      </c>
      <c r="EU12" s="48" t="str">
        <f>IF(AN12="y",CHAR(34)&amp;AN$1&amp;CHAR(34)&amp;",","")</f>
        <v>"Humans",</v>
      </c>
      <c r="EV12" s="48" t="str">
        <f>IF(AO12="y",CHAR(34)&amp;AO$1&amp;CHAR(34)&amp;",","")</f>
        <v>"Builds",</v>
      </c>
      <c r="EW12" s="48" t="str">
        <f>IF(AP12="y",CHAR(34)&amp;AP$1&amp;CHAR(34)&amp;",","")</f>
        <v/>
      </c>
      <c r="EX12" s="48" t="str">
        <f>IF(AQ12="y",CHAR(34)&amp;AQ$1&amp;CHAR(34)&amp;",","")</f>
        <v/>
      </c>
      <c r="EY12" s="48" t="str">
        <f>IF(AR12="y",CHAR(34)&amp;AR$1&amp;CHAR(34)&amp;",","")</f>
        <v/>
      </c>
      <c r="EZ12" s="48" t="str">
        <f>IF(AS12="y",CHAR(34)&amp;AS$1&amp;CHAR(34)&amp;",","")</f>
        <v/>
      </c>
      <c r="FA12" s="48" t="str">
        <f>IF(AT12&gt;0,CHAR(34)&amp;"sta"&amp;AZ12&amp;CHAR(34)&amp;",","")</f>
        <v>"staWHI",</v>
      </c>
      <c r="FB12" s="48" t="str">
        <f>IF(AND(AT12&gt;0,BA12&lt;&gt;""),CHAR(34)&amp;"sta"&amp;BA12&amp;CHAR(34)&amp;",","")</f>
        <v/>
      </c>
      <c r="FC12" s="48" t="str">
        <f>IF(AND(AT12&gt;0,BB12&lt;&gt;""),CHAR(34)&amp;"sta"&amp;BB12&amp;CHAR(34)&amp;",","")</f>
        <v/>
      </c>
      <c r="FD12" s="48" t="str">
        <f>IF(BV12="n",CHAR(34)&amp;"tcWHYE"&amp;CHAR(34)&amp;",",IF(BV12="y",CHAR(34)&amp;FD$1&amp;CHAR(34)&amp;",",""))</f>
        <v/>
      </c>
      <c r="FE12" s="48" t="str">
        <f>IF(COUNTIF(BL12:BT12,"BLU")=0,CHAR(34)&amp;"NO_BLU"&amp;CHAR(34)&amp;",", "")</f>
        <v/>
      </c>
      <c r="FF12" s="48" t="str">
        <f>IF(COUNTIF(BL12:BT12,"WHI")=0,CHAR(34)&amp;"NO_WHI"&amp;CHAR(34)&amp;",", "")</f>
        <v/>
      </c>
      <c r="FG12" s="48" t="str">
        <f>IF(COUNTIF(BL12:BT12,"RED")=0,CHAR(34)&amp;"NO_RED"&amp;CHAR(34)&amp;",", "")</f>
        <v/>
      </c>
      <c r="FH12" s="48" t="str">
        <f>IF(COUNTIF(BL12:BS12,"GRE")=0,CHAR(34)&amp;"NO_GRE"&amp;CHAR(34)&amp;",", "")</f>
        <v>"NO_GRE",</v>
      </c>
      <c r="FI12" s="48" t="str">
        <f>IF(COUNTIF(BL12:BT12,"YEL")=0,CHAR(34)&amp;"NO_YEL"&amp;CHAR(34)&amp;",", "")</f>
        <v/>
      </c>
      <c r="FJ12" s="48" t="str">
        <f>IF(COUNTIF(BL12:BT12,"BLA")=0,CHAR(34)&amp;"NO_BLA"&amp;CHAR(34)&amp;",", "")</f>
        <v>"NO_BLA",</v>
      </c>
      <c r="FK12" s="48" t="str">
        <f>IF(AND(FH12&lt;&gt;"",FF12&lt;&gt;""),CHAR(34)&amp;"WHGRNO"&amp;CHAR(34)&amp;",","")</f>
        <v/>
      </c>
      <c r="FL12" s="48" t="str">
        <f>IF(AND(FI12&lt;&gt;"",FF12&lt;&gt;""),CHAR(34)&amp;"WHYENO"&amp;CHAR(34)&amp;",","")</f>
        <v/>
      </c>
      <c r="FM12" s="48" t="str">
        <f>IF(AND(FJ12&lt;&gt;"",FF12&lt;&gt;""),CHAR(34)&amp;"BAWHNO"&amp;CHAR(34)&amp;",","")</f>
        <v/>
      </c>
      <c r="FN12" s="48" t="str">
        <f>IF(AND(FE12&lt;&gt;"",FF12&lt;&gt;""),CHAR(34)&amp;"BLWHNO"&amp;CHAR(34)&amp;",","")</f>
        <v/>
      </c>
      <c r="FO12" s="48" t="str">
        <f>IF(AND(FE12&lt;&gt;"",FG12&lt;&gt;""),CHAR(34)&amp;"BLRENO"&amp;CHAR(34)&amp;",","")</f>
        <v/>
      </c>
      <c r="FP12" s="48" t="str">
        <f>IF(AND(FF12&lt;&gt;"",FF12&lt;&gt;""),CHAR(34)&amp;"WHRENO"&amp;CHAR(34)&amp;",","")</f>
        <v/>
      </c>
      <c r="FQ12" s="48" t="str">
        <f>IF(LEN(BF12)=3,CHAR(34)&amp;"001"&amp;BF12&amp;CHAR(34)&amp;",","")</f>
        <v>"001RED",</v>
      </c>
      <c r="FR12" s="48" t="str">
        <f>IF(LEN(BG12)=3,CHAR(34)&amp;"002"&amp;BG12&amp;CHAR(34)&amp;",","")</f>
        <v>"002WHI",</v>
      </c>
      <c r="FS12" s="48" t="str">
        <f>IF(LEN(BH12)=3,CHAR(34)&amp;"003"&amp;BH12&amp;CHAR(34)&amp;",","")</f>
        <v>"003RED",</v>
      </c>
      <c r="FT12" s="48" t="str">
        <f>CHAR(34)&amp;"myr"&amp;BD12&amp;CHAR(34)&amp;","</f>
        <v>"myrRED",</v>
      </c>
      <c r="FU12" s="48" t="str">
        <f>IF(AY12="y",CHAR(34)&amp;"island"&amp;CHAR(34)&amp;",","")</f>
        <v/>
      </c>
      <c r="FV12" s="48" t="str">
        <f>IF(BZ12="y",CHAR(34)&amp;"landlo"&amp;CHAR(34)&amp;",","")</f>
        <v/>
      </c>
      <c r="FW12" s="48" t="str">
        <f>IF(CA12="y",CHAR(34)&amp;"eunion"&amp;CHAR(34)&amp;",","")</f>
        <v/>
      </c>
      <c r="FX12" s="48" t="str">
        <f>SUBSTITUTE(IFERROR(SEARCH("[",A12),IFERROR(IF(AND(CA12&lt;&gt;"y",SEARCH("Europe",R12)&gt;0),CHAR(34)&amp;"noeuni"&amp;CHAR(34)&amp;",",""),"")),"1","")</f>
        <v/>
      </c>
      <c r="FY12" s="48" t="str">
        <f>IFERROR(IF(SEARCH("Arabic",CB12)&gt;0,CHAR(34)&amp;"arabic"&amp;CHAR(34)&amp;",",""),"")</f>
        <v/>
      </c>
      <c r="FZ12" s="48" t="str">
        <f>IFERROR(IF(SEARCH("English",CB12)&gt;0,CHAR(34)&amp;"englis"&amp;CHAR(34)&amp;",",""),"")</f>
        <v/>
      </c>
      <c r="GA12" s="48" t="str">
        <f>IFERROR(IF(SEARCH("French",CB12)&gt;0,CHAR(34)&amp;"french"&amp;CHAR(34)&amp;",",""),"")</f>
        <v/>
      </c>
      <c r="GB12" s="48" t="str">
        <f>IFERROR(IF(SEARCH("Spanish",CB12)&gt;0,CHAR(34)&amp;"spanis"&amp;CHAR(34)&amp;",",""),"")</f>
        <v/>
      </c>
      <c r="GC12" s="48" t="str">
        <f>IFERROR(IF(SEARCH("Portuguese",CB12)&gt;0,CHAR(34)&amp;"portug"&amp;CHAR(34)&amp;",",""),"")</f>
        <v/>
      </c>
      <c r="GD12" s="48" t="str">
        <f>IFERROR(IF(SEARCH("German",CB12)&gt;0,CHAR(34)&amp;"german"&amp;CHAR(34)&amp;",",""),"")</f>
        <v/>
      </c>
      <c r="GE12" s="48" t="str">
        <f>IFERROR(IF(SEARCH("Dutch",CB12)&gt;0,CHAR(34)&amp;"dutchs"&amp;CHAR(34)&amp;",",""),"")</f>
        <v/>
      </c>
      <c r="GF12" s="48" t="str">
        <f>IFERROR(IF(SEARCH("Historical",AU12)&gt;0,CHAR(34)&amp;"histor"&amp;CHAR(34)&amp;",",""),"")</f>
        <v/>
      </c>
      <c r="GG12" s="48" t="str">
        <f>IF(BU12="y",CHAR(34)&amp;"unjack"&amp;CHAR(34)&amp;",","")</f>
        <v/>
      </c>
      <c r="GH12" s="48" t="str">
        <f>IF(CD12=1,CHAR(34)&amp;"southc"&amp;CHAR(34)&amp;",","")</f>
        <v/>
      </c>
      <c r="GI12" s="48" t="str">
        <f>IF(CE12=1,CHAR(34)&amp;"hasmap"&amp;CHAR(34)&amp;",","")</f>
        <v/>
      </c>
      <c r="GJ12" s="48" t="str">
        <f>IF(CP12="y",CHAR(34)&amp;CP$1&amp;CHAR(34)&amp;",","")</f>
        <v/>
      </c>
      <c r="GK12" s="48" t="str">
        <f>IF(GJ12="",CHAR(34)&amp;"HasSta"&amp;CHAR(34)&amp;",","")</f>
        <v>"HasSta",</v>
      </c>
      <c r="GL12" s="48" t="str">
        <f>IF(CQ12="y",CHAR(34)&amp;CQ$1&amp;CHAR(34)&amp;",","")</f>
        <v/>
      </c>
      <c r="GM12" s="48" t="str">
        <f>IF(CR12="y",CHAR(34)&amp;CR$1&amp;CHAR(34)&amp;",","")</f>
        <v/>
      </c>
      <c r="GN12" s="48" t="str">
        <f>IF(CS12="y",CHAR(34)&amp;CS$1&amp;CHAR(34)&amp;",","")</f>
        <v>"3+Star",</v>
      </c>
      <c r="GP12" s="48" t="str">
        <f>CHAR(34)&amp;AU12&amp;CHAR(34)</f>
        <v>"State"</v>
      </c>
      <c r="GS12" s="48" t="str">
        <f>SUBSTITUTE("["&amp;_xlfn.CONCAT(CW12:GN12)&amp;"]",",]","]")</f>
        <v>["4Color","lets07","startG","year00","allhor","3Bands","Horizo","Circle","Texted","Weapon","Unequa","Canton","Humans","Builds","staWHI","NO_GRE","NO_BLA","001RED","002WHI","003RED","myrRED","HasSta","3+Star"]</v>
      </c>
      <c r="GT12" s="48" t="str">
        <f>IF(BL12&lt;&gt;"",CHAR(34)&amp;"cl_"&amp;BL12&amp;CHAR(34)&amp;",","")</f>
        <v>"cl_RED",</v>
      </c>
      <c r="GU12" s="48" t="str">
        <f>IF(BM12&lt;&gt;"",CHAR(34)&amp;"cl_"&amp;BM12&amp;CHAR(34)&amp;",","")</f>
        <v>"cl_WHI",</v>
      </c>
      <c r="GV12" s="48" t="str">
        <f>IF(BN12&lt;&gt;"",CHAR(34)&amp;"cl_"&amp;BN12&amp;CHAR(34)&amp;",","")</f>
        <v>"cl_BLU",</v>
      </c>
      <c r="GW12" s="48" t="str">
        <f>IF(BO12&lt;&gt;"",CHAR(34)&amp;"cl_"&amp;BO12&amp;CHAR(34)&amp;",","")</f>
        <v>"cl_YEL",</v>
      </c>
      <c r="GX12" s="48" t="str">
        <f>IF(BP12&lt;&gt;"",CHAR(34)&amp;"cl_"&amp;BP12&amp;CHAR(34)&amp;",","")</f>
        <v/>
      </c>
      <c r="GY12" s="48" t="str">
        <f>IF(BQ12&lt;&gt;"",CHAR(34)&amp;"cl_"&amp;BQ12&amp;CHAR(34)&amp;",","")</f>
        <v/>
      </c>
      <c r="GZ12" s="48" t="str">
        <f>IF(BR12&lt;&gt;"",CHAR(34)&amp;"cl_"&amp;BR12&amp;CHAR(34)&amp;",","")</f>
        <v/>
      </c>
      <c r="HA12" s="48" t="str">
        <f>IF(BS12&lt;&gt;"",CHAR(34)&amp;"cl_"&amp;BS12&amp;CHAR(34)&amp;",","")</f>
        <v/>
      </c>
      <c r="HB12" s="48" t="str">
        <f>IF(BT12&lt;&gt;"",CHAR(34)&amp;"cl_"&amp;BT12&amp;CHAR(34)&amp;",","")</f>
        <v/>
      </c>
      <c r="HC12" s="48" t="str">
        <f>SUBSTITUTE("["&amp;_xlfn.CONCAT(GT12:HB12)&amp;"]",",]","]")</f>
        <v>["cl_RED","cl_WHI","cl_BLU","cl_YEL"]</v>
      </c>
      <c r="HE12" s="71"/>
      <c r="HF12" s="72" t="str">
        <f>"{couname:"&amp;CT12&amp;(IF(HK12&lt;&gt;"",",subtype:"&amp;CHAR(34)&amp;HK12&amp;CHAR(34),""))&amp;",year:"&amp;HJ12&amp;",region:"&amp;CU12&amp;",Colors:"&amp;HC12&amp;",Items:"&amp;GS12&amp;",Flag:"&amp;CV12&amp;",HDFlag:"&amp;CHAR(34)&amp;E12&amp;CHAR(34)&amp;",type:"&amp;GP12&amp;", describe: "&amp;HH12&amp;", isnew:"&amp;CHAR(34)&amp;F12&amp;CHAR(34)&amp;", links: "&amp;HL12&amp;"},"</f>
        <v>{couname:"[USA] Georgia",year:"2003 ",region:"rgn_North America",Colors:["cl_RED","cl_WHI","cl_BLU","cl_YEL"],Items:["4Color","lets07","startG","year00","allhor","3Bands","Horizo","Circle","Texted","Weapon","Unequa","Canton","Humans","Builds","staWHI","NO_GRE","NO_BLA","001RED","002WHI","003RED","myrRED","HasSta","3+Star"],Flag:"https://upload.wikimedia.org/wikipedia/commons/thumb/0/08/Flag_of_the_State_of_Georgia.svg/383px-Flag_of_the_State_of_Georgia.svg.png",HDFlag:"https://upload.wikimedia.org/wikipedia/commons/thumb/0/08/Flag_of_the_State_of_Georgia.svg/2560px-Flag_of_the_State_of_Georgia.svg.png",type:"State", describe: "\nNot available", isnew:".", links: "https://en.wikipedia.org/wiki/Flag_of_Georgia_(U.S._state)"},</v>
      </c>
      <c r="HG12" s="73" t="str">
        <f>"{couname:"&amp;CT12&amp;(IF(HK12&lt;&gt;"",",subtype:"&amp;CHAR(34)&amp;HK12&amp;CHAR(34),""))&amp;",year:"&amp;HJ12&amp;",region:"&amp;CU12&amp;",Colors:"&amp;HC12&amp;",Items:"&amp;GS12&amp;",Flag:"&amp;CV12&amp;",HDFlag:"&amp;CHAR(34)&amp;E12&amp;CHAR(34)&amp;",type:"&amp;GP12&amp;", describe: "&amp;HI12&amp;", links: "&amp;HL12&amp;"},"</f>
        <v>{couname:"[USA] Georgia",year:"2003 ",region:"rgn_North America",Colors:["cl_RED","cl_WHI","cl_BLU","cl_YEL"],Items:["4Color","lets07","startG","year00","allhor","3Bands","Horizo","Circle","Texted","Weapon","Unequa","Canton","Humans","Builds","staWHI","NO_GRE","NO_BLA","001RED","002WHI","003RED","myrRED","HasSta","3+Star"],Flag:"https://upload.wikimedia.org/wikipedia/commons/thumb/0/08/Flag_of_the_State_of_Georgia.svg/383px-Flag_of_the_State_of_Georgia.svg.png",HDFlag:"https://upload.wikimedia.org/wikipedia/commons/thumb/0/08/Flag_of_the_State_of_Georgia.svg/2560px-Flag_of_the_State_of_Georgia.svg.png",type:"State", describe: "\nNot available", links: "https://en.wikipedia.org/wiki/Flag_of_Georgia_(U.S._state)"},</v>
      </c>
      <c r="HH12" s="48" t="str">
        <f>IF(P12&lt;&gt;"",CHAR(34)&amp;"\n"&amp;P12&amp;CHAR(34),CHAR(34)&amp;CHAR(34))</f>
        <v>"\nNot available"</v>
      </c>
      <c r="HI12" s="48" t="str">
        <f>IF(J12=0,CHAR(34)&amp;CHAR(34),HH12)</f>
        <v>"\nNot available"</v>
      </c>
      <c r="HJ12" s="48" t="str">
        <f>CHAR(34)&amp;O12&amp;CHAR(34)</f>
        <v>"2003 "</v>
      </c>
      <c r="HL12" s="48" t="str">
        <f>CHAR(34)&amp;I12&amp;CHAR(34)</f>
        <v>"https://en.wikipedia.org/wiki/Flag_of_Georgia_(U.S._state)"</v>
      </c>
      <c r="HM12" s="72"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{"couname":"[USA] Georgia","year":"2003 ","region":"rgn_North America","Colors":["cl_RED","cl_WHI","cl_BLU","cl_YEL"],"Items":["4Color","lets07","startG","year00","allhor","3Bands","Horizo","Circle","Texted","Weapon","Unequa","Canton","Humans","Builds","staWHI","NO_GRE","NO_BLA","001RED","002WHI","003RED","myrRED","HasSta","3+Star"],"Flag":"https://upload.wikimedia.org/wikipedia/commons/thumb/0/08/Flag_of_the_State_of_Georgia.svg/383px-Flag_of_the_State_of_Georgia.svg.png","HDFlag":"https://upload.wikimedia.org/wikipedia/commons/thumb/0/08/Flag_of_the_State_of_Georgia.svg/2560px-Flag_of_the_State_of_Georgia.svg.png","type":"State", "describe": "\nNot available", "isnew": ".", "links": "https://en.wikipedia.org/wiki/Flag_of_Georgia_(U.S._state)"},</v>
      </c>
      <c r="HN12" s="74"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{"couname":"[USA] Georgia","year":"2003 ","region":"rgn_North America","Colors":["cl_RED","cl_WHI","cl_BLU","cl_YEL"],"Items":["4Color","lets07","startG","year00","allhor","3Bands","Horizo","Circle","Texted","Weapon","Unequa","Canton","Humans","Builds","staWHI","NO_GRE","NO_BLA","001RED","002WHI","003RED","myrRED","HasSta","3+Star"],"Flag":"https://upload.wikimedia.org/wikipedia/commons/thumb/0/08/Flag_of_the_State_of_Georgia.svg/383px-Flag_of_the_State_of_Georgia.svg.png","HDFlag":"https://upload.wikimedia.org/wikipedia/commons/thumb/0/08/Flag_of_the_State_of_Georgia.svg/2560px-Flag_of_the_State_of_Georgia.svg.png","type":"State", "describe": "\nNot available", "isnew": ".", "links": "https://en.wikipedia.org/wiki/Flag_of_Georgia_(U.S._state)"},</v>
      </c>
      <c r="HO12" s="75"/>
      <c r="HP12" s="48" t="str" cm="1">
        <f t="array" ref="HP12">IF(_xlfn.TEXTJOIN(", ", TRUE, IF(ISNUMBER(SEARCH("BLA", BL12:BT12)), COLUMN(BL12:BT12) - COLUMN(BL12) + 1, ""))&lt;&gt;"","BLA","")</f>
        <v/>
      </c>
      <c r="HQ12" s="48" t="str" cm="1">
        <f t="array" ref="HQ12">IF(_xlfn.TEXTJOIN(", ", TRUE, IF(ISNUMBER(SEARCH("BLU", BL12:BT12)), COLUMN(BL12:BT12) - COLUMN(BL12) + 1, ""))&lt;&gt;"","BLU","")</f>
        <v>BLU</v>
      </c>
      <c r="HR12" s="48" t="str" cm="1">
        <f t="array" ref="HR12">IF(_xlfn.TEXTJOIN(", ", TRUE, IF(ISNUMBER(SEARCH("GRE", BL12:BT12)), COLUMN(BL12:BT12) - COLUMN(BL12) + 1, ""))&lt;&gt;"","GRE","")</f>
        <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L12" s="48">
        <f>SUM(IC12:IK12)</f>
        <v>0</v>
      </c>
      <c r="IM12" s="45">
        <f>COUNTIF(IC12:IK12,"&gt;0")-CG12</f>
        <v>-4</v>
      </c>
      <c r="IN12" s="78" t="str">
        <f>"http://mkweb.bcgsc.ca/color-summarizer/?url="&amp;D12&amp;"&amp;precision=low&amp;num_clusters="&amp;CG12&amp;"&amp;text=1"</f>
        <v>http://mkweb.bcgsc.ca/color-summarizer/?url=https://upload.wikimedia.org/wikipedia/commons/thumb/0/08/Flag_of_the_State_of_Georgia.svg/383px-Flag_of_the_State_of_Georgia.svg.png&amp;precision=low&amp;num_clusters=4&amp;text=1</v>
      </c>
      <c r="IO12" s="48" t="str">
        <f>IF(HP12&lt;&gt;"",CHAR(34)&amp;"black"&amp;CHAR(34),"")</f>
        <v/>
      </c>
      <c r="IP12" s="48" t="str">
        <f>IF(HQ12&lt;&gt;"",CHAR(34)&amp;"blue"&amp;CHAR(34),"")</f>
        <v>"blue"</v>
      </c>
      <c r="IQ12" s="48" t="str">
        <f>IF(HR12&lt;&gt;"",CHAR(34)&amp;"green"&amp;CHAR(34),"")</f>
        <v/>
      </c>
      <c r="IR12" s="48" t="str">
        <f>IF(HS12&lt;&gt;"",CHAR(34)&amp;"red"&amp;CHAR(34),"")</f>
        <v>"red"</v>
      </c>
      <c r="IS12" s="48" t="str">
        <f>IF(HT12&lt;&gt;"",CHAR(34)&amp;"yellow"&amp;CHAR(34),"")</f>
        <v>"yellow"</v>
      </c>
      <c r="IT12" s="48" t="str">
        <f>IF(HU12&lt;&gt;"",CHAR(34)&amp;"orange"&amp;CHAR(34),"")</f>
        <v/>
      </c>
      <c r="IU12" s="48" t="str">
        <f>IF(HV12&lt;&gt;"",CHAR(34)&amp;"brown"&amp;CHAR(34),"")</f>
        <v/>
      </c>
      <c r="IV12" s="48" t="str">
        <f>IF(HW12&lt;&gt;"",CHAR(34)&amp;"purple"&amp;CHAR(34),"")</f>
        <v/>
      </c>
      <c r="IW12" s="48" t="str">
        <f>IF(HX12&lt;&gt;"",CHAR(34)&amp;"white"&amp;CHAR(34),"")</f>
        <v>"white"</v>
      </c>
      <c r="IX12" s="48" t="str">
        <f>"{"&amp;CHAR(34)&amp;"url"&amp;CHAR(34)&amp;":"&amp;CHAR(34)&amp;IN12&amp;CHAR(34)&amp;","&amp;CHAR(34)&amp;"name"&amp;CHAR(34)&amp;":"&amp;CHAR(34)&amp;A12&amp;CHAR(34)&amp;"},"</f>
        <v>{"url":"http://mkweb.bcgsc.ca/color-summarizer/?url=https://upload.wikimedia.org/wikipedia/commons/thumb/0/08/Flag_of_the_State_of_Georgia.svg/383px-Flag_of_the_State_of_Georgia.svg.png&amp;precision=low&amp;num_clusters=4&amp;text=1","name":"[USA] Georgia"},</v>
      </c>
      <c r="IY12" s="48">
        <v>863</v>
      </c>
    </row>
    <row r="13" spans="1:259" s="48" customFormat="1" ht="38.4" customHeight="1" thickBot="1" x14ac:dyDescent="0.35">
      <c r="A13" s="79" t="s">
        <v>527</v>
      </c>
      <c r="B13" s="40" t="e" vm="154">
        <v>#VALUE!</v>
      </c>
      <c r="C13" s="41">
        <v>2</v>
      </c>
      <c r="D13" s="42" t="s">
        <v>528</v>
      </c>
      <c r="E13" s="43" t="s">
        <v>529</v>
      </c>
      <c r="F13" s="44" t="s">
        <v>163</v>
      </c>
      <c r="G13" s="45">
        <f>COUNTIF($A$1:$A$8580,A13)</f>
        <v>1</v>
      </c>
      <c r="H13" s="46"/>
      <c r="I13" s="47" t="s">
        <v>530</v>
      </c>
      <c r="J13" s="48" t="str">
        <f>""</f>
        <v/>
      </c>
      <c r="K13" s="49"/>
      <c r="L13" s="50"/>
      <c r="M13" s="50"/>
      <c r="N13" s="51" t="s">
        <v>231</v>
      </c>
      <c r="O13" s="52" t="s">
        <v>531</v>
      </c>
      <c r="P13" s="53" t="s">
        <v>211</v>
      </c>
      <c r="Q13" s="54">
        <v>1</v>
      </c>
      <c r="R13" s="55" t="s">
        <v>532</v>
      </c>
      <c r="S13" s="56">
        <v>9</v>
      </c>
      <c r="T13" s="57" t="s">
        <v>164</v>
      </c>
      <c r="U13" s="58" t="s">
        <v>165</v>
      </c>
      <c r="V13" s="58" t="s">
        <v>165</v>
      </c>
      <c r="W13" s="58" t="s">
        <v>164</v>
      </c>
      <c r="X13" s="58" t="s">
        <v>164</v>
      </c>
      <c r="Y13" s="58" t="s">
        <v>164</v>
      </c>
      <c r="Z13" s="58" t="s">
        <v>164</v>
      </c>
      <c r="AA13" s="58" t="s">
        <v>164</v>
      </c>
      <c r="AB13" s="58" t="s">
        <v>164</v>
      </c>
      <c r="AC13" s="58" t="s">
        <v>164</v>
      </c>
      <c r="AD13" s="58" t="s">
        <v>164</v>
      </c>
      <c r="AE13" s="58" t="s">
        <v>164</v>
      </c>
      <c r="AF13" s="59" t="s">
        <v>164</v>
      </c>
      <c r="AG13" s="59" t="s">
        <v>165</v>
      </c>
      <c r="AH13" s="59" t="s">
        <v>164</v>
      </c>
      <c r="AI13" s="59" t="s">
        <v>165</v>
      </c>
      <c r="AJ13" s="59" t="s">
        <v>164</v>
      </c>
      <c r="AK13" s="59" t="s">
        <v>164</v>
      </c>
      <c r="AL13" s="59" t="s">
        <v>164</v>
      </c>
      <c r="AM13" s="59" t="s">
        <v>164</v>
      </c>
      <c r="AN13" s="59" t="s">
        <v>164</v>
      </c>
      <c r="AO13" s="59" t="s">
        <v>164</v>
      </c>
      <c r="AP13" s="59" t="s">
        <v>164</v>
      </c>
      <c r="AQ13" s="59" t="s">
        <v>164</v>
      </c>
      <c r="AR13" s="59" t="s">
        <v>164</v>
      </c>
      <c r="AS13" s="59" t="s">
        <v>164</v>
      </c>
      <c r="AT13" s="60">
        <v>0</v>
      </c>
      <c r="AU13" s="59" t="s">
        <v>207</v>
      </c>
      <c r="AV13" s="59" t="str">
        <f>IF(LEFT(A13,1)="[",LEFT(A13,5)&amp;AU13&amp;A13,"")</f>
        <v>[USA]State[USA] Hawaii</v>
      </c>
      <c r="AW13" s="59" t="str">
        <f>C13&amp;H13&amp;A13</f>
        <v>2[USA] Hawaii</v>
      </c>
      <c r="AX13" s="61"/>
      <c r="AY13" s="61"/>
      <c r="AZ13" s="62"/>
      <c r="BA13" s="62"/>
      <c r="BB13" s="62"/>
      <c r="BC13" s="63"/>
      <c r="BD13" s="64" t="s">
        <v>154</v>
      </c>
      <c r="BE13" s="47"/>
      <c r="BF13" s="64" t="s">
        <v>159</v>
      </c>
      <c r="BG13" s="64"/>
      <c r="BH13" s="64" t="s">
        <v>154</v>
      </c>
      <c r="BI13" s="64" t="s">
        <v>152</v>
      </c>
      <c r="BJ13" s="64"/>
      <c r="BK13" s="47"/>
      <c r="BL13" s="64" t="s">
        <v>152</v>
      </c>
      <c r="BM13" s="64" t="s">
        <v>154</v>
      </c>
      <c r="BN13" s="64" t="s">
        <v>159</v>
      </c>
      <c r="BO13" s="64"/>
      <c r="BP13" s="64"/>
      <c r="BQ13" s="64"/>
      <c r="BR13" s="64"/>
      <c r="BS13" s="64"/>
      <c r="BT13" s="64"/>
      <c r="BU13" s="65" t="s">
        <v>165</v>
      </c>
      <c r="BV13" s="66"/>
      <c r="BW13" s="66">
        <v>0</v>
      </c>
      <c r="BX13" s="47"/>
      <c r="CB13" s="6"/>
      <c r="CC13" s="6"/>
      <c r="CD13" s="67">
        <v>0</v>
      </c>
      <c r="CE13" s="67">
        <v>0</v>
      </c>
      <c r="CF13" s="67" t="e">
        <v>#REF!</v>
      </c>
      <c r="CG13" s="68" cm="1">
        <f t="array" ref="CG13">SUMPRODUCT(--(LEN(TRIM(BL13:BT13))&gt;0))</f>
        <v>3</v>
      </c>
      <c r="CH13" s="59" t="str">
        <f>IF(CG13=2,"y","n")</f>
        <v>n</v>
      </c>
      <c r="CI13" s="59" t="str">
        <f>IF(CG13=3,"y","n")</f>
        <v>y</v>
      </c>
      <c r="CJ13" s="59" t="str">
        <f>IF(CG13=4,"y","n")</f>
        <v>n</v>
      </c>
      <c r="CK13" s="59" t="str">
        <f>IF(CG13&gt;4,"y","n")</f>
        <v>n</v>
      </c>
      <c r="CL13" s="59" t="str">
        <f>IF(S13=0,"y","n")</f>
        <v>n</v>
      </c>
      <c r="CM13" s="59" t="str">
        <f>IF(S13=2,"y","n")</f>
        <v>n</v>
      </c>
      <c r="CN13" s="59" t="str">
        <f>IF(S13=3,"y","n")</f>
        <v>n</v>
      </c>
      <c r="CO13" s="59" t="str">
        <f>IF(S13&gt;=4,"y","n")</f>
        <v>y</v>
      </c>
      <c r="CP13" s="59" t="str">
        <f>IF(AT13=0,"y","n")</f>
        <v>y</v>
      </c>
      <c r="CQ13" s="59" t="str">
        <f>IF(AT13=1,"y","n")</f>
        <v>n</v>
      </c>
      <c r="CR13" s="59" t="str">
        <f>IF(AT13=2,"y","n")</f>
        <v>n</v>
      </c>
      <c r="CS13" s="59" t="str">
        <f>IF(AT13&gt;=3,"y","n")</f>
        <v>n</v>
      </c>
      <c r="CT13" s="69" t="str">
        <f>CHAR(34)&amp;A13&amp;CHAR(34)</f>
        <v>"[USA] Hawaii"</v>
      </c>
      <c r="CU13" s="70" t="str">
        <f>CHAR(34)&amp;"rgn_"&amp;R13&amp;CHAR(34)</f>
        <v>"rgn_North America, rgn_Oceania"</v>
      </c>
      <c r="CV13" s="48" t="str">
        <f>CHAR(34)&amp;D13&amp;CHAR(34)</f>
        <v>"https://upload.wikimedia.org/wikipedia/commons/thumb/e/ef/Flag_of_Hawaii.svg/383px-Flag_of_Hawaii.svg.png"</v>
      </c>
      <c r="CW13" s="48" t="str">
        <f>IF(CH13="y",CHAR(34)&amp;CH$1&amp;CHAR(34)&amp;",","")</f>
        <v/>
      </c>
      <c r="CX13" s="48" t="str">
        <f>IF(CI13="y",CHAR(34)&amp;CI$1&amp;CHAR(34)&amp;",","")</f>
        <v>"3Color",</v>
      </c>
      <c r="CY13" s="48" t="str">
        <f>IF(CJ13="y",CHAR(34)&amp;CJ$1&amp;CHAR(34)&amp;",","")</f>
        <v/>
      </c>
      <c r="CZ13" s="48" t="str">
        <f>IF(CK13="y",CHAR(34)&amp;CK$1&amp;CHAR(34)&amp;",","")</f>
        <v/>
      </c>
      <c r="DA13" s="48" t="str">
        <f>IF(Q13&gt;1,CHAR(34)&amp;"words2"&amp;CHAR(34)&amp;",","")</f>
        <v/>
      </c>
      <c r="DB13" s="48" t="str">
        <f>IF(Q13&gt;2,CHAR(34)&amp;"words3"&amp;CHAR(34)&amp;",","")</f>
        <v/>
      </c>
      <c r="DC13" s="48" t="str">
        <f>IF(Q13=2,CHAR(34)&amp;"exact2"&amp;CHAR(34)&amp;",","")</f>
        <v/>
      </c>
      <c r="DD13" s="48" t="str">
        <f>IF(LEN(CHAR(34)&amp;"lets"&amp;LEN(SUBSTITUTE(SUBSTITUTE(IFERROR(TRIM(SUBSTITUTE(SUBSTITUTE(SUBSTITUTE(IFERROR(TRIM(SUBSTITUTE(A13,MID(A13,FIND("(",A13),FIND(")",A13)-FIND("(",A13)+1),"")),A13),"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",""),"-",""))&amp;CHAR(34)&amp;",")=9,CHAR(34)&amp;"lets"&amp;LEN(SUBSTITUTE(SUBSTITUTE(IFERROR(TRIM(SUBSTITUTE(SUBSTITUTE(SUBSTITUTE(IFERROR(TRIM(SUBSTITUTE(A13,MID(A13,FIND("(",A13),FIND(")",A13)-FIND("(",A13)+1),"")),A13),"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",""),"-",""))&amp;CHAR(34)&amp;",",CHAR(34)&amp;"lets0"&amp;LEN(SUBSTITUTE(SUBSTITUTE(IFERROR(TRIM(SUBSTITUTE(SUBSTITUTE(SUBSTITUTE(IFERROR(TRIM(SUBSTITUTE(A13,MID(A13,FIND("(",A13),FIND(")",A13)-FIND("(",A13)+1),"")),A13)," ",""),"-",""),MID(SUBSTITUTE(SUBSTITUTE(IFERROR(TRIM(SUBSTITUTE(A13,MID(A13,FIND("(",A13),FIND(")",A13)-FIND("(",A13)+1),"")),A13)," ",""),"-",""),FIND("[",SUBSTITUTE(SUBSTITUTE(IFERROR(TRIM(SUBSTITUTE(A13,MID(A13,FIND("(",A13),FIND(")",A13)-FIND("(",A13)+1),"")),A13)," ",""),"-","")),FIND("]",SUBSTITUTE(SUBSTITUTE(IFERROR(TRIM(SUBSTITUTE(A13,MID(A13,FIND("(",A13),FIND(")",A13)-FIND("(",A13)+1),"")),A13)," ",""),"-",""))-FIND("[",SUBSTITUTE(SUBSTITUTE(IFERROR(TRIM(SUBSTITUTE(A13,MID(A13,FIND("(",A13),FIND(")",A13)-FIND("(",A13)+1),"")),A13)," ",""),"-",""))+1),"")),SUBSTITUTE(SUBSTITUTE(IFERROR(TRIM(SUBSTITUTE(A13,MID(A13,FIND("(",A13),FIND(")",A13)-FIND("(",A13)+1),"")),A13)," ",""),"-",""))," ",""),"-",""))&amp;CHAR(34)&amp;",")</f>
        <v>"lets06",</v>
      </c>
      <c r="DE13" s="48" t="str">
        <f>IFERROR(CHAR(34)&amp;"start"&amp;LEFT(TRIM(SUBSTITUTE(SUBSTITUTE(TRIM(SUBSTITUTE(SUBSTITUTE(A13, MID(A13, FIND("[", A13), FIND("]", A13) - FIND("[", A13) + 1), ""), "  ", " ")), MID(TRIM(SUBSTITUTE(SUBSTITUTE(A13, MID(A13, FIND("[", A13), FIND("]", A13) - FIND("[", A13) + 1), ""), "  ", " ")), FIND("[", TRIM(SUBSTITUTE(SUBSTITUTE(A13, MID(A13, FIND("[", A13), FIND("]", A13) - FIND("[", A13) + 1), ""), "  ", " "))), FIND("]", TRIM(SUBSTITUTE(SUBSTITUTE(A13, MID(A13, FIND("[", A13), FIND("]", A13) - FIND("[", A13) + 1), ""), "  ", " "))) - FIND("[", TRIM(SUBSTITUTE(SUBSTITUTE(A13, MID(A13, FIND("[", A13), FIND("]", A13) - FIND("[", A13) + 1), ""), "  ", " "))) + 1), ""), "  ", " ")),1)&amp;CHAR(34)&amp;",",CHAR(34)&amp;"start"&amp;IFERROR(LEFT(SUBSTITUTE(A13,"["&amp;MID(A13,FIND("[",A13)+1,FIND("]",A13)-FIND("[",A13)-1)&amp;"] ",""),1),LEFT(A13,1))&amp;CHAR(34)&amp;",")</f>
        <v>"startH",</v>
      </c>
      <c r="DF13" s="48" t="str">
        <f>IFERROR(IF(SEARCH("tan",A13)&gt;0,CHAR(34)&amp;"withtn"&amp;CHAR(34)&amp;",",""),"")</f>
        <v/>
      </c>
      <c r="DG13" s="48" t="str">
        <f>IFERROR(IF(SEARCH("q",A13)&gt;0,CHAR(34)&amp;"with_q"&amp;CHAR(34)&amp;",",""),"")</f>
        <v/>
      </c>
      <c r="DH13" s="48" t="str">
        <f>IFERROR(IF(SEARCH("v",A13)&gt;0,CHAR(34)&amp;"with_v"&amp;CHAR(34)&amp;",",""),"")</f>
        <v/>
      </c>
      <c r="DI13" s="48" t="str">
        <f>IFERROR(IF(SEARCH("w",A13)&gt;0,CHAR(34)&amp;"with_w"&amp;CHAR(34)&amp;",",""),"")</f>
        <v>"with_w",</v>
      </c>
      <c r="DJ13" s="48" t="str">
        <f>IFERROR(IF(SEARCH("y",A13)&gt;0,CHAR(34)&amp;"with_y"&amp;CHAR(34)&amp;",",""),"")</f>
        <v/>
      </c>
      <c r="DK13" s="48" t="str">
        <f>IFERROR(IF(SEARCH("z",A13)&gt;0,CHAR(34)&amp;"with_z"&amp;CHAR(34)&amp;",",""),"")</f>
        <v/>
      </c>
      <c r="DL13" s="48" t="str">
        <f>IF(CG13=2, CHAR(34) &amp; _xlfn.TEXTJOIN("", TRUE, _xlfn._xlws.SORT(HP13:HX13)) &amp; CHAR(34) &amp; ",", "")</f>
        <v/>
      </c>
      <c r="DM13" s="48" t="str" cm="1">
        <f t="array" ref="DM13">IF(CG13=3,CHAR(34) &amp; _xlfn.TEXTJOIN("", TRUE, RIGHT(HP13:HX13, 2)) &amp; CHAR(34) &amp; ",", "")</f>
        <v>"LUEDHI",</v>
      </c>
      <c r="DN13" s="48" t="str">
        <f>IF(AND(ISNUMBER(SEARCH("18", O13)), ISERROR(SEARCH("1918", O13)), ISERROR(SEARCH("2018", O13))), CHAR(34) &amp; "year18" &amp; CHAR(34) &amp; ",", "")</f>
        <v>"year18",</v>
      </c>
      <c r="DO13" s="48" t="str">
        <f>IF(AND(ISNUMBER(SEARCH("19", O13)), ISERROR(SEARCH("1819", O13)),  ISERROR(SEARCH("1219", O13)),ISERROR(SEARCH("1119", O13)),ISERROR(SEARCH("1190", O13)),ISERROR(SEARCH("2019", O13))), CHAR(34) &amp; "year19" &amp; CHAR(34) &amp; ",", "")</f>
        <v/>
      </c>
      <c r="DP13" s="6" t="str">
        <f>IF(AND(ISNUMBER(SEARCH("20", O13)), ISERROR(SEARCH("1920", O13))), CHAR(34)&amp;"year00"&amp;CHAR(34)&amp;",", "")</f>
        <v/>
      </c>
      <c r="DQ13" s="6" t="str">
        <f>IF(CC13="y",CHAR(34)&amp;"soviet"&amp;CHAR(34)&amp;",","")</f>
        <v/>
      </c>
      <c r="DR13" s="6" t="str">
        <f>IF(BY13="y",CHAR(34)&amp;"dgband"&amp;CHAR(34)&amp;",","")</f>
        <v/>
      </c>
      <c r="DS13" s="6" t="str">
        <f>IF(W13="y",IF(AND(V13="n",BY13&lt;&gt;"y"),CHAR(34)&amp;"allver"&amp;CHAR(34)&amp;",",""),"")</f>
        <v/>
      </c>
      <c r="DT13" s="6" t="str">
        <f>IF(V13="y",IF(AND(W13="n",BY13&lt;&gt;"y"),CHAR(34)&amp;"allhor"&amp;CHAR(34)&amp;",",""),"")</f>
        <v>"allhor",</v>
      </c>
      <c r="DU13" s="6" t="str">
        <f>IF(BY13="y",IF(AND(W13="n",V13="n"),CHAR(34)&amp;"alldia"&amp;CHAR(34)&amp;",",""),"")</f>
        <v/>
      </c>
      <c r="DV13" s="48" t="str">
        <f>IF(IA13&lt;&gt;"",(IF(IA13="y",CHAR(34)&amp;"largec"&amp;CHAR(34)&amp;",",CHAR(34)&amp;"smallc"&amp;CHAR(34)&amp;",")),"")</f>
        <v>"smallc",</v>
      </c>
      <c r="DW13" s="48" t="str">
        <f>IF(CL13="y",CHAR(34)&amp;CL$1&amp;CHAR(34)&amp;",","")</f>
        <v/>
      </c>
      <c r="DX13" s="48" t="str">
        <f>IF(CM13="y",CHAR(34)&amp;CM$1&amp;CHAR(34)&amp;",","")</f>
        <v/>
      </c>
      <c r="DY13" s="48" t="str">
        <f>IF(CN13="y",CHAR(34)&amp;CN$1&amp;CHAR(34)&amp;",","")</f>
        <v/>
      </c>
      <c r="DZ13" s="48" t="str">
        <f>IF(CO13="y",CHAR(34)&amp;CO$1&amp;CHAR(34)&amp;",","")</f>
        <v>"4+Band",</v>
      </c>
      <c r="EA13" s="48" t="str">
        <f>IF(T13="y",CHAR(34)&amp;T$1&amp;CHAR(34)&amp;",","")</f>
        <v/>
      </c>
      <c r="EB13" s="48" t="str">
        <f>IF(U13="y",CHAR(34)&amp;U$1&amp;CHAR(34)&amp;",","")</f>
        <v>"Crosse",</v>
      </c>
      <c r="EC13" s="48" t="str">
        <f>IF(V13="y",CHAR(34)&amp;V$1&amp;CHAR(34)&amp;",","")</f>
        <v>"Horizo",</v>
      </c>
      <c r="ED13" s="48" t="str">
        <f>IF(W13="y",CHAR(34)&amp;W$1&amp;CHAR(34)&amp;",","")</f>
        <v/>
      </c>
      <c r="EE13" s="48" t="str">
        <f>IF(X13="y",CHAR(34)&amp;X$1&amp;CHAR(34)&amp;",","")</f>
        <v/>
      </c>
      <c r="EF13" s="48" t="str">
        <f>IF(AND(Y13&lt;&gt;"n",Y13&lt;&gt;""),CHAR(34)&amp;Y$1&amp;CHAR(34)&amp;",","")</f>
        <v/>
      </c>
      <c r="EG13" s="48" t="str">
        <f>IF(Z13="y",CHAR(34)&amp;Z$1&amp;CHAR(34)&amp;",","")</f>
        <v/>
      </c>
      <c r="EH13" s="48" t="str">
        <f>IF(AA13="y",CHAR(34)&amp;AA$1&amp;CHAR(34)&amp;",","")</f>
        <v/>
      </c>
      <c r="EI13" s="48" t="str">
        <f>IF(AB13="y",CHAR(34)&amp;AB$1&amp;CHAR(34)&amp;",","")</f>
        <v/>
      </c>
      <c r="EJ13" s="48" t="str">
        <f>IF(AC13="y",CHAR(34)&amp;AC$1&amp;CHAR(34)&amp;",","")</f>
        <v/>
      </c>
      <c r="EK13" s="48" t="str">
        <f>IF(AD13="y",CHAR(34)&amp;AD$1&amp;CHAR(34)&amp;",","")</f>
        <v/>
      </c>
      <c r="EL13" s="48" t="str">
        <f>IF(AE13="y",CHAR(34)&amp;AE$1&amp;CHAR(34)&amp;",","")</f>
        <v/>
      </c>
      <c r="EM13" s="48" t="str">
        <f>IF(AF13="y",CHAR(34)&amp;AF$1&amp;CHAR(34)&amp;",","")</f>
        <v/>
      </c>
      <c r="EN13" s="48" t="str">
        <f>IF(AG13="y",CHAR(34)&amp;AG$1&amp;CHAR(34)&amp;",","")</f>
        <v>"Unequa",</v>
      </c>
      <c r="EO13" s="48" t="str">
        <f>IF(AH13="y",CHAR(34)&amp;AH$1&amp;CHAR(34)&amp;",","")</f>
        <v/>
      </c>
      <c r="EP13" s="48" t="str">
        <f>IF(AI13="y",CHAR(34)&amp;AI$1&amp;CHAR(34)&amp;",","")</f>
        <v>"Canton",</v>
      </c>
      <c r="EQ13" s="48" t="str">
        <f>IF(AJ13="y",CHAR(34)&amp;AJ$1&amp;CHAR(34)&amp;",","")</f>
        <v/>
      </c>
      <c r="ER13" s="48" t="str">
        <f>IF(AK13="y",CHAR(34)&amp;AK$1&amp;CHAR(34)&amp;",","")</f>
        <v/>
      </c>
      <c r="ES13" s="48" t="str">
        <f>IF(AL13="y",CHAR(34)&amp;AL$1&amp;CHAR(34)&amp;",","")</f>
        <v/>
      </c>
      <c r="ET13" s="48" t="str">
        <f>IF(AM13="y",CHAR(34)&amp;AM$1&amp;CHAR(34)&amp;",","")</f>
        <v/>
      </c>
      <c r="EU13" s="48" t="str">
        <f>IF(AN13="y",CHAR(34)&amp;AN$1&amp;CHAR(34)&amp;",","")</f>
        <v/>
      </c>
      <c r="EV13" s="48" t="str">
        <f>IF(AO13="y",CHAR(34)&amp;AO$1&amp;CHAR(34)&amp;",","")</f>
        <v/>
      </c>
      <c r="EW13" s="48" t="str">
        <f>IF(AP13="y",CHAR(34)&amp;AP$1&amp;CHAR(34)&amp;",","")</f>
        <v/>
      </c>
      <c r="EX13" s="48" t="str">
        <f>IF(AQ13="y",CHAR(34)&amp;AQ$1&amp;CHAR(34)&amp;",","")</f>
        <v/>
      </c>
      <c r="EY13" s="48" t="str">
        <f>IF(AR13="y",CHAR(34)&amp;AR$1&amp;CHAR(34)&amp;",","")</f>
        <v/>
      </c>
      <c r="EZ13" s="48" t="str">
        <f>IF(AS13="y",CHAR(34)&amp;AS$1&amp;CHAR(34)&amp;",","")</f>
        <v/>
      </c>
      <c r="FA13" s="48" t="str">
        <f>IF(AT13&gt;0,CHAR(34)&amp;"sta"&amp;AZ13&amp;CHAR(34)&amp;",","")</f>
        <v/>
      </c>
      <c r="FB13" s="48" t="str">
        <f>IF(AND(AT13&gt;0,BA13&lt;&gt;""),CHAR(34)&amp;"sta"&amp;BA13&amp;CHAR(34)&amp;",","")</f>
        <v/>
      </c>
      <c r="FC13" s="48" t="str">
        <f>IF(AND(AT13&gt;0,BB13&lt;&gt;""),CHAR(34)&amp;"sta"&amp;BB13&amp;CHAR(34)&amp;",","")</f>
        <v/>
      </c>
      <c r="FD13" s="48" t="str">
        <f>IF(BV13="n",CHAR(34)&amp;"tcWHYE"&amp;CHAR(34)&amp;",",IF(BV13="y",CHAR(34)&amp;FD$1&amp;CHAR(34)&amp;",",""))</f>
        <v/>
      </c>
      <c r="FE13" s="48" t="str">
        <f>IF(COUNTIF(BL13:BT13,"BLU")=0,CHAR(34)&amp;"NO_BLU"&amp;CHAR(34)&amp;",", "")</f>
        <v/>
      </c>
      <c r="FF13" s="48" t="str">
        <f>IF(COUNTIF(BL13:BT13,"WHI")=0,CHAR(34)&amp;"NO_WHI"&amp;CHAR(34)&amp;",", "")</f>
        <v/>
      </c>
      <c r="FG13" s="48" t="str">
        <f>IF(COUNTIF(BL13:BT13,"RED")=0,CHAR(34)&amp;"NO_RED"&amp;CHAR(34)&amp;",", "")</f>
        <v/>
      </c>
      <c r="FH13" s="48" t="str">
        <f>IF(COUNTIF(BL13:BS13,"GRE")=0,CHAR(34)&amp;"NO_GRE"&amp;CHAR(34)&amp;",", "")</f>
        <v>"NO_GRE",</v>
      </c>
      <c r="FI13" s="48" t="str">
        <f>IF(COUNTIF(BL13:BT13,"YEL")=0,CHAR(34)&amp;"NO_YEL"&amp;CHAR(34)&amp;",", "")</f>
        <v>"NO_YEL",</v>
      </c>
      <c r="FJ13" s="48" t="str">
        <f>IF(COUNTIF(BL13:BT13,"BLA")=0,CHAR(34)&amp;"NO_BLA"&amp;CHAR(34)&amp;",", "")</f>
        <v>"NO_BLA",</v>
      </c>
      <c r="FK13" s="48" t="str">
        <f>IF(AND(FH13&lt;&gt;"",FF13&lt;&gt;""),CHAR(34)&amp;"WHGRNO"&amp;CHAR(34)&amp;",","")</f>
        <v/>
      </c>
      <c r="FL13" s="48" t="str">
        <f>IF(AND(FI13&lt;&gt;"",FF13&lt;&gt;""),CHAR(34)&amp;"WHYENO"&amp;CHAR(34)&amp;",","")</f>
        <v/>
      </c>
      <c r="FM13" s="48" t="str">
        <f>IF(AND(FJ13&lt;&gt;"",FF13&lt;&gt;""),CHAR(34)&amp;"BAWHNO"&amp;CHAR(34)&amp;",","")</f>
        <v/>
      </c>
      <c r="FN13" s="48" t="str">
        <f>IF(AND(FE13&lt;&gt;"",FF13&lt;&gt;""),CHAR(34)&amp;"BLWHNO"&amp;CHAR(34)&amp;",","")</f>
        <v/>
      </c>
      <c r="FO13" s="48" t="str">
        <f>IF(AND(FE13&lt;&gt;"",FG13&lt;&gt;""),CHAR(34)&amp;"BLRENO"&amp;CHAR(34)&amp;",","")</f>
        <v/>
      </c>
      <c r="FP13" s="48" t="str">
        <f>IF(AND(FF13&lt;&gt;"",FF13&lt;&gt;""),CHAR(34)&amp;"WHRENO"&amp;CHAR(34)&amp;",","")</f>
        <v/>
      </c>
      <c r="FQ13" s="48" t="str">
        <f>IF(LEN(BF13)=3,CHAR(34)&amp;"001"&amp;BF13&amp;CHAR(34)&amp;",","")</f>
        <v>"001WHI",</v>
      </c>
      <c r="FR13" s="48" t="str">
        <f>IF(LEN(BG13)=3,CHAR(34)&amp;"002"&amp;BG13&amp;CHAR(34)&amp;",","")</f>
        <v/>
      </c>
      <c r="FS13" s="48" t="str">
        <f>IF(LEN(BH13)=3,CHAR(34)&amp;"003"&amp;BH13&amp;CHAR(34)&amp;",","")</f>
        <v>"003RED",</v>
      </c>
      <c r="FT13" s="48" t="str">
        <f>CHAR(34)&amp;"myr"&amp;BD13&amp;CHAR(34)&amp;","</f>
        <v>"myrRED",</v>
      </c>
      <c r="FU13" s="48" t="str">
        <f>IF(AY13="y",CHAR(34)&amp;"island"&amp;CHAR(34)&amp;",","")</f>
        <v/>
      </c>
      <c r="FV13" s="48" t="str">
        <f>IF(BZ13="y",CHAR(34)&amp;"landlo"&amp;CHAR(34)&amp;",","")</f>
        <v/>
      </c>
      <c r="FW13" s="48" t="str">
        <f>IF(CA13="y",CHAR(34)&amp;"eunion"&amp;CHAR(34)&amp;",","")</f>
        <v/>
      </c>
      <c r="FX13" s="48" t="str">
        <f>SUBSTITUTE(IFERROR(SEARCH("[",A13),IFERROR(IF(AND(CA13&lt;&gt;"y",SEARCH("Europe",R13)&gt;0),CHAR(34)&amp;"noeuni"&amp;CHAR(34)&amp;",",""),"")),"1","")</f>
        <v/>
      </c>
      <c r="FY13" s="48" t="str">
        <f>IFERROR(IF(SEARCH("Arabic",CB13)&gt;0,CHAR(34)&amp;"arabic"&amp;CHAR(34)&amp;",",""),"")</f>
        <v/>
      </c>
      <c r="FZ13" s="48" t="str">
        <f>IFERROR(IF(SEARCH("English",CB13)&gt;0,CHAR(34)&amp;"englis"&amp;CHAR(34)&amp;",",""),"")</f>
        <v/>
      </c>
      <c r="GA13" s="48" t="str">
        <f>IFERROR(IF(SEARCH("French",CB13)&gt;0,CHAR(34)&amp;"french"&amp;CHAR(34)&amp;",",""),"")</f>
        <v/>
      </c>
      <c r="GB13" s="48" t="str">
        <f>IFERROR(IF(SEARCH("Spanish",CB13)&gt;0,CHAR(34)&amp;"spanis"&amp;CHAR(34)&amp;",",""),"")</f>
        <v/>
      </c>
      <c r="GC13" s="48" t="str">
        <f>IFERROR(IF(SEARCH("Portuguese",CB13)&gt;0,CHAR(34)&amp;"portug"&amp;CHAR(34)&amp;",",""),"")</f>
        <v/>
      </c>
      <c r="GD13" s="48" t="str">
        <f>IFERROR(IF(SEARCH("German",CB13)&gt;0,CHAR(34)&amp;"german"&amp;CHAR(34)&amp;",",""),"")</f>
        <v/>
      </c>
      <c r="GE13" s="48" t="str">
        <f>IFERROR(IF(SEARCH("Dutch",CB13)&gt;0,CHAR(34)&amp;"dutchs"&amp;CHAR(34)&amp;",",""),"")</f>
        <v/>
      </c>
      <c r="GF13" s="48" t="str">
        <f>IFERROR(IF(SEARCH("Historical",AU13)&gt;0,CHAR(34)&amp;"histor"&amp;CHAR(34)&amp;",",""),"")</f>
        <v/>
      </c>
      <c r="GG13" s="48" t="str">
        <f>IF(BU13="y",CHAR(34)&amp;"unjack"&amp;CHAR(34)&amp;",","")</f>
        <v>"unjack",</v>
      </c>
      <c r="GH13" s="48" t="str">
        <f>IF(CD13=1,CHAR(34)&amp;"southc"&amp;CHAR(34)&amp;",","")</f>
        <v/>
      </c>
      <c r="GI13" s="48" t="str">
        <f>IF(CE13=1,CHAR(34)&amp;"hasmap"&amp;CHAR(34)&amp;",","")</f>
        <v/>
      </c>
      <c r="GJ13" s="48" t="str">
        <f>IF(CP13="y",CHAR(34)&amp;CP$1&amp;CHAR(34)&amp;",","")</f>
        <v>"NoStar",</v>
      </c>
      <c r="GK13" s="48" t="str">
        <f>IF(GJ13="",CHAR(34)&amp;"HasSta"&amp;CHAR(34)&amp;",","")</f>
        <v/>
      </c>
      <c r="GL13" s="48" t="str">
        <f>IF(CQ13="y",CHAR(34)&amp;CQ$1&amp;CHAR(34)&amp;",","")</f>
        <v/>
      </c>
      <c r="GM13" s="48" t="str">
        <f>IF(CR13="y",CHAR(34)&amp;CR$1&amp;CHAR(34)&amp;",","")</f>
        <v/>
      </c>
      <c r="GN13" s="48" t="str">
        <f>IF(CS13="y",CHAR(34)&amp;CS$1&amp;CHAR(34)&amp;",","")</f>
        <v/>
      </c>
      <c r="GP13" s="48" t="str">
        <f>CHAR(34)&amp;AU13&amp;CHAR(34)</f>
        <v>"State"</v>
      </c>
      <c r="GS13" s="48" t="str">
        <f>SUBSTITUTE("["&amp;_xlfn.CONCAT(CW13:GN13)&amp;"]",",]","]")</f>
        <v>["3Color","lets06","startH","with_w","LUEDHI","year18","allhor","smallc","4+Band","Crosse","Horizo","Unequa","Canton","NO_GRE","NO_YEL","NO_BLA","001WHI","003RED","myrRED","unjack","NoStar"]</v>
      </c>
      <c r="GT13" s="48" t="str">
        <f>IF(BL13&lt;&gt;"",CHAR(34)&amp;"cl_"&amp;BL13&amp;CHAR(34)&amp;",","")</f>
        <v>"cl_BLU",</v>
      </c>
      <c r="GU13" s="48" t="str">
        <f>IF(BM13&lt;&gt;"",CHAR(34)&amp;"cl_"&amp;BM13&amp;CHAR(34)&amp;",","")</f>
        <v>"cl_RED",</v>
      </c>
      <c r="GV13" s="48" t="str">
        <f>IF(BN13&lt;&gt;"",CHAR(34)&amp;"cl_"&amp;BN13&amp;CHAR(34)&amp;",","")</f>
        <v>"cl_WHI",</v>
      </c>
      <c r="GW13" s="48" t="str">
        <f>IF(BO13&lt;&gt;"",CHAR(34)&amp;"cl_"&amp;BO13&amp;CHAR(34)&amp;",","")</f>
        <v/>
      </c>
      <c r="GX13" s="48" t="str">
        <f>IF(BP13&lt;&gt;"",CHAR(34)&amp;"cl_"&amp;BP13&amp;CHAR(34)&amp;",","")</f>
        <v/>
      </c>
      <c r="GY13" s="48" t="str">
        <f>IF(BQ13&lt;&gt;"",CHAR(34)&amp;"cl_"&amp;BQ13&amp;CHAR(34)&amp;",","")</f>
        <v/>
      </c>
      <c r="GZ13" s="48" t="str">
        <f>IF(BR13&lt;&gt;"",CHAR(34)&amp;"cl_"&amp;BR13&amp;CHAR(34)&amp;",","")</f>
        <v/>
      </c>
      <c r="HA13" s="48" t="str">
        <f>IF(BS13&lt;&gt;"",CHAR(34)&amp;"cl_"&amp;BS13&amp;CHAR(34)&amp;",","")</f>
        <v/>
      </c>
      <c r="HB13" s="48" t="str">
        <f>IF(BT13&lt;&gt;"",CHAR(34)&amp;"cl_"&amp;BT13&amp;CHAR(34)&amp;",","")</f>
        <v/>
      </c>
      <c r="HC13" s="48" t="str">
        <f>SUBSTITUTE("["&amp;_xlfn.CONCAT(GT13:HB13)&amp;"]",",]","]")</f>
        <v>["cl_BLU","cl_RED","cl_WHI"]</v>
      </c>
      <c r="HE13" s="71"/>
      <c r="HF13" s="72" t="str">
        <f>"{couname:"&amp;CT13&amp;(IF(HK13&lt;&gt;"",",subtype:"&amp;CHAR(34)&amp;HK13&amp;CHAR(34),""))&amp;",year:"&amp;HJ13&amp;",region:"&amp;CU13&amp;",Colors:"&amp;HC13&amp;",Items:"&amp;GS13&amp;",Flag:"&amp;CV13&amp;",HDFlag:"&amp;CHAR(34)&amp;E13&amp;CHAR(34)&amp;",type:"&amp;GP13&amp;", describe: "&amp;HH13&amp;", isnew:"&amp;CHAR(34)&amp;F13&amp;CHAR(34)&amp;", links: "&amp;HL13&amp;"},"</f>
        <v>{couname:"[USA] Hawaii",year:"1845 ",region:"rgn_North America, rgn_Oceania",Colors:["cl_BLU","cl_RED","cl_WHI"],Items:["3Color","lets06","startH","with_w","LUEDHI","year18","allhor","smallc","4+Band","Crosse","Horizo","Unequa","Canton","NO_GRE","NO_YEL","NO_BLA","001WHI","003RED","myrRED","unjack","NoStar"],Flag:"https://upload.wikimedia.org/wikipedia/commons/thumb/e/ef/Flag_of_Hawaii.svg/383px-Flag_of_Hawaii.svg.png",HDFlag:"https://upload.wikimedia.org/wikipedia/commons/thumb/e/ef/Flag_of_Hawaii.svg/2560px-Flag_of_Hawaii.svg.png",type:"State", describe: "\nNot available", isnew:".", links: "https://en.wikipedia.org/wiki/Flag_of_Hawaii"},</v>
      </c>
      <c r="HG13" s="73" t="str">
        <f>"{couname:"&amp;CT13&amp;(IF(HK13&lt;&gt;"",",subtype:"&amp;CHAR(34)&amp;HK13&amp;CHAR(34),""))&amp;",year:"&amp;HJ13&amp;",region:"&amp;CU13&amp;",Colors:"&amp;HC13&amp;",Items:"&amp;GS13&amp;",Flag:"&amp;CV13&amp;",HDFlag:"&amp;CHAR(34)&amp;E13&amp;CHAR(34)&amp;",type:"&amp;GP13&amp;", describe: "&amp;HI13&amp;", links: "&amp;HL13&amp;"},"</f>
        <v>{couname:"[USA] Hawaii",year:"1845 ",region:"rgn_North America, rgn_Oceania",Colors:["cl_BLU","cl_RED","cl_WHI"],Items:["3Color","lets06","startH","with_w","LUEDHI","year18","allhor","smallc","4+Band","Crosse","Horizo","Unequa","Canton","NO_GRE","NO_YEL","NO_BLA","001WHI","003RED","myrRED","unjack","NoStar"],Flag:"https://upload.wikimedia.org/wikipedia/commons/thumb/e/ef/Flag_of_Hawaii.svg/383px-Flag_of_Hawaii.svg.png",HDFlag:"https://upload.wikimedia.org/wikipedia/commons/thumb/e/ef/Flag_of_Hawaii.svg/2560px-Flag_of_Hawaii.svg.png",type:"State", describe: "\nNot available", links: "https://en.wikipedia.org/wiki/Flag_of_Hawaii"},</v>
      </c>
      <c r="HH13" s="48" t="str">
        <f>IF(P13&lt;&gt;"",CHAR(34)&amp;"\n"&amp;P13&amp;CHAR(34),CHAR(34)&amp;CHAR(34))</f>
        <v>"\nNot available"</v>
      </c>
      <c r="HI13" s="48" t="str">
        <f>IF(J13=0,CHAR(34)&amp;CHAR(34),HH13)</f>
        <v>"\nNot available"</v>
      </c>
      <c r="HJ13" s="48" t="str">
        <f>CHAR(34)&amp;O13&amp;CHAR(34)</f>
        <v>"1845 "</v>
      </c>
      <c r="HL13" s="48" t="str">
        <f>CHAR(34)&amp;I13&amp;CHAR(34)</f>
        <v>"https://en.wikipedia.org/wiki/Flag_of_Hawaii"</v>
      </c>
      <c r="HM13" s="72"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{"couname":"[USA] Hawaii","year":"1845 ","region":"rgn_North America, rgn_Oceania","Colors":["cl_BLU","cl_RED","cl_WHI"],"Items":["3Color","lets06","startH","with_w","LUEDHI","year18","allhor","smallc","4+Band","Crosse","Horizo","Unequa","Canton","NO_GRE","NO_YEL","NO_BLA","001WHI","003RED","myrRED","unjack","NoStar"],"Flag":"https://upload.wikimedia.org/wikipedia/commons/thumb/e/ef/Flag_of_Hawaii.svg/383px-Flag_of_Hawaii.svg.png","HDFlag":"https://upload.wikimedia.org/wikipedia/commons/thumb/e/ef/Flag_of_Hawaii.svg/2560px-Flag_of_Hawaii.svg.png","type":"State", "describe": "\nNot available", "isnew": ".", "links": "https://en.wikipedia.org/wiki/Flag_of_Hawaii"},</v>
      </c>
      <c r="HN13" s="74"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{"couname":"[USA] Hawaii","year":"1845 ","region":"rgn_North America, rgn_Oceania","Colors":["cl_BLU","cl_RED","cl_WHI"],"Items":["3Color","lets06","startH","with_w","LUEDHI","year18","allhor","smallc","4+Band","Crosse","Horizo","Unequa","Canton","NO_GRE","NO_YEL","NO_BLA","001WHI","003RED","myrRED","unjack","NoStar"],"Flag":"https://upload.wikimedia.org/wikipedia/commons/thumb/e/ef/Flag_of_Hawaii.svg/383px-Flag_of_Hawaii.svg.png","HDFlag":"https://upload.wikimedia.org/wikipedia/commons/thumb/e/ef/Flag_of_Hawaii.svg/2560px-Flag_of_Hawaii.svg.png","type":"State", "describe": "\nNot available", "isnew": ".", "links": "https://en.wikipedia.org/wiki/Flag_of_Hawaii"},</v>
      </c>
      <c r="HO13" s="75"/>
      <c r="HP13" s="48" t="str" cm="1">
        <f t="array" ref="HP13">IF(_xlfn.TEXTJOIN(", ", TRUE, IF(ISNUMBER(SEARCH("BLA", BL13:BT13)), COLUMN(BL13:BT13) - COLUMN(BL13) + 1, ""))&lt;&gt;"","BLA","")</f>
        <v/>
      </c>
      <c r="HQ13" s="48" t="str" cm="1">
        <f t="array" ref="HQ13">IF(_xlfn.TEXTJOIN(", ", TRUE, IF(ISNUMBER(SEARCH("BLU", BL13:BT13)), COLUMN(BL13:BT13) - COLUMN(BL13) + 1, ""))&lt;&gt;"","BLU","")</f>
        <v>BLU</v>
      </c>
      <c r="HR13" s="48" t="str" cm="1">
        <f t="array" ref="HR13">IF(_xlfn.TEXTJOIN(", ", TRUE, IF(ISNUMBER(SEARCH("GRE", BL13:BT13)), COLUMN(BL13:BT13) - COLUMN(BL13) + 1, ""))&lt;&gt;"","GRE","")</f>
        <v/>
      </c>
      <c r="HS13" s="48" t="str" cm="1">
        <f t="array" ref="HS13">IF(_xlfn.TEXTJOIN(", ", TRUE, IF(ISNUMBER(SEARCH("RED", BL13:BT13)), COLUMN(BL13:BT13) - COLUMN(BL13) + 1, ""))&lt;&gt;"","RED","")</f>
        <v>RED</v>
      </c>
      <c r="HT13" s="48" t="str" cm="1">
        <f t="array" ref="HT13">IF(_xlfn.TEXTJOIN(", ", TRUE, IF(ISNUMBER(SEARCH("YEL", BL13:BT13)), COLUMN(BL13:BT13) - COLUMN(BL13) + 1, ""))&lt;&gt;"","YEL","")</f>
        <v/>
      </c>
      <c r="HU13" s="48" t="str" cm="1">
        <f t="array" ref="HU13">IF(_xlfn.TEXTJOIN(", ", TRUE, IF(ISNUMBER(SEARCH("ORA", BL13:BT13)), COLUMN(BL13:BT13) - COLUMN(BL13) + 1, ""))&lt;&gt;"","ORA","")</f>
        <v/>
      </c>
      <c r="HV13" s="48" t="str" cm="1">
        <f t="array" ref="HV13">IF(_xlfn.TEXTJOIN(", ", TRUE, IF(ISNUMBER(SEARCH("BRO", BL13:BT13)), COLUMN(BL13:BT13) - COLUMN(BL13) + 1, ""))&lt;&gt;"","BRO","")</f>
        <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t="s">
        <v>164</v>
      </c>
      <c r="IB13" s="6"/>
      <c r="IC13" s="77"/>
      <c r="ID13" s="77"/>
      <c r="IE13" s="77"/>
      <c r="IF13" s="77"/>
      <c r="IG13" s="77"/>
      <c r="IH13" s="77"/>
      <c r="II13" s="77"/>
      <c r="IJ13" s="77"/>
      <c r="IK13" s="77"/>
      <c r="IL13" s="48">
        <f>SUM(IC13:IK13)</f>
        <v>0</v>
      </c>
      <c r="IM13" s="45">
        <f>COUNTIF(IC13:IK13,"&gt;0")-CG13</f>
        <v>-3</v>
      </c>
      <c r="IN13" s="78" t="str">
        <f>"http://mkweb.bcgsc.ca/color-summarizer/?url="&amp;D13&amp;"&amp;precision=low&amp;num_clusters="&amp;CG13&amp;"&amp;text=1"</f>
        <v>http://mkweb.bcgsc.ca/color-summarizer/?url=https://upload.wikimedia.org/wikipedia/commons/thumb/e/ef/Flag_of_Hawaii.svg/383px-Flag_of_Hawaii.svg.png&amp;precision=low&amp;num_clusters=3&amp;text=1</v>
      </c>
      <c r="IO13" s="48" t="str">
        <f>IF(HP13&lt;&gt;"",CHAR(34)&amp;"black"&amp;CHAR(34),"")</f>
        <v/>
      </c>
      <c r="IP13" s="48" t="str">
        <f>IF(HQ13&lt;&gt;"",CHAR(34)&amp;"blue"&amp;CHAR(34),"")</f>
        <v>"blue"</v>
      </c>
      <c r="IQ13" s="48" t="str">
        <f>IF(HR13&lt;&gt;"",CHAR(34)&amp;"green"&amp;CHAR(34),"")</f>
        <v/>
      </c>
      <c r="IR13" s="48" t="str">
        <f>IF(HS13&lt;&gt;"",CHAR(34)&amp;"red"&amp;CHAR(34),"")</f>
        <v>"red"</v>
      </c>
      <c r="IS13" s="48" t="str">
        <f>IF(HT13&lt;&gt;"",CHAR(34)&amp;"yellow"&amp;CHAR(34),"")</f>
        <v/>
      </c>
      <c r="IT13" s="48" t="str">
        <f>IF(HU13&lt;&gt;"",CHAR(34)&amp;"orange"&amp;CHAR(34),"")</f>
        <v/>
      </c>
      <c r="IU13" s="48" t="str">
        <f>IF(HV13&lt;&gt;"",CHAR(34)&amp;"brown"&amp;CHAR(34),"")</f>
        <v/>
      </c>
      <c r="IV13" s="48" t="str">
        <f>IF(HW13&lt;&gt;"",CHAR(34)&amp;"purple"&amp;CHAR(34),"")</f>
        <v/>
      </c>
      <c r="IW13" s="48" t="str">
        <f>IF(HX13&lt;&gt;"",CHAR(34)&amp;"white"&amp;CHAR(34),"")</f>
        <v>"white"</v>
      </c>
      <c r="IX13" s="48" t="str">
        <f>"{"&amp;CHAR(34)&amp;"url"&amp;CHAR(34)&amp;":"&amp;CHAR(34)&amp;IN13&amp;CHAR(34)&amp;","&amp;CHAR(34)&amp;"name"&amp;CHAR(34)&amp;":"&amp;CHAR(34)&amp;A13&amp;CHAR(34)&amp;"},"</f>
        <v>{"url":"http://mkweb.bcgsc.ca/color-summarizer/?url=https://upload.wikimedia.org/wikipedia/commons/thumb/e/ef/Flag_of_Hawaii.svg/383px-Flag_of_Hawaii.svg.png&amp;precision=low&amp;num_clusters=3&amp;text=1","name":"[USA] Hawaii"},</v>
      </c>
      <c r="IY13" s="48">
        <v>864</v>
      </c>
    </row>
    <row r="14" spans="1:259" s="48" customFormat="1" ht="38.4" customHeight="1" thickBot="1" x14ac:dyDescent="0.35">
      <c r="A14" s="79" t="s">
        <v>336</v>
      </c>
      <c r="B14" s="40" t="e" vm="155">
        <v>#VALUE!</v>
      </c>
      <c r="C14" s="41">
        <v>2</v>
      </c>
      <c r="D14" s="42" t="s">
        <v>548</v>
      </c>
      <c r="E14" s="43" t="s">
        <v>549</v>
      </c>
      <c r="F14" s="44" t="s">
        <v>163</v>
      </c>
      <c r="G14" s="45">
        <f>COUNTIF($A$1:$A$8580,A14)</f>
        <v>1</v>
      </c>
      <c r="H14" s="46"/>
      <c r="I14" s="47" t="s">
        <v>550</v>
      </c>
      <c r="J14" s="48" t="str">
        <f>""</f>
        <v/>
      </c>
      <c r="K14" s="49"/>
      <c r="L14" s="50"/>
      <c r="M14" s="50"/>
      <c r="N14" s="51" t="s">
        <v>231</v>
      </c>
      <c r="O14" s="52" t="s">
        <v>551</v>
      </c>
      <c r="P14" s="53" t="s">
        <v>211</v>
      </c>
      <c r="Q14" s="54">
        <v>1</v>
      </c>
      <c r="R14" s="55" t="s">
        <v>231</v>
      </c>
      <c r="S14" s="56">
        <v>0</v>
      </c>
      <c r="T14" s="57" t="s">
        <v>164</v>
      </c>
      <c r="U14" s="58" t="s">
        <v>164</v>
      </c>
      <c r="V14" s="58" t="s">
        <v>164</v>
      </c>
      <c r="W14" s="58" t="s">
        <v>164</v>
      </c>
      <c r="X14" s="58" t="s">
        <v>165</v>
      </c>
      <c r="Y14" s="58" t="s">
        <v>165</v>
      </c>
      <c r="Z14" s="58" t="s">
        <v>164</v>
      </c>
      <c r="AA14" s="58" t="s">
        <v>165</v>
      </c>
      <c r="AB14" s="58" t="s">
        <v>165</v>
      </c>
      <c r="AC14" s="58" t="s">
        <v>165</v>
      </c>
      <c r="AD14" s="58" t="s">
        <v>164</v>
      </c>
      <c r="AE14" s="58" t="s">
        <v>164</v>
      </c>
      <c r="AF14" s="59" t="s">
        <v>164</v>
      </c>
      <c r="AG14" s="59" t="s">
        <v>164</v>
      </c>
      <c r="AH14" s="59" t="s">
        <v>165</v>
      </c>
      <c r="AI14" s="59" t="s">
        <v>164</v>
      </c>
      <c r="AJ14" s="59" t="s">
        <v>164</v>
      </c>
      <c r="AK14" s="59" t="s">
        <v>164</v>
      </c>
      <c r="AL14" s="59" t="s">
        <v>165</v>
      </c>
      <c r="AM14" s="59" t="s">
        <v>165</v>
      </c>
      <c r="AN14" s="59" t="s">
        <v>165</v>
      </c>
      <c r="AO14" s="59" t="s">
        <v>164</v>
      </c>
      <c r="AP14" s="59" t="s">
        <v>164</v>
      </c>
      <c r="AQ14" s="59" t="s">
        <v>164</v>
      </c>
      <c r="AR14" s="59" t="s">
        <v>164</v>
      </c>
      <c r="AS14" s="59" t="s">
        <v>165</v>
      </c>
      <c r="AT14" s="60">
        <v>1</v>
      </c>
      <c r="AU14" s="59" t="s">
        <v>207</v>
      </c>
      <c r="AV14" s="59" t="str">
        <f>IF(LEFT(A14,1)="[",LEFT(A14,5)&amp;AU14&amp;A14,"")</f>
        <v>[USA]State[USA] Idaho</v>
      </c>
      <c r="AW14" s="59" t="str">
        <f>C14&amp;H14&amp;A14</f>
        <v>2[USA] Idaho</v>
      </c>
      <c r="AX14" s="61"/>
      <c r="AY14" s="61"/>
      <c r="AZ14" s="62" t="s">
        <v>159</v>
      </c>
      <c r="BA14" s="62"/>
      <c r="BB14" s="62"/>
      <c r="BC14" s="63"/>
      <c r="BD14" s="64" t="s">
        <v>152</v>
      </c>
      <c r="BE14" s="47"/>
      <c r="BF14" s="64"/>
      <c r="BG14" s="64"/>
      <c r="BH14" s="64"/>
      <c r="BI14" s="64"/>
      <c r="BJ14" s="64"/>
      <c r="BK14" s="47"/>
      <c r="BL14" s="64" t="s">
        <v>152</v>
      </c>
      <c r="BM14" s="64" t="s">
        <v>155</v>
      </c>
      <c r="BN14" s="64" t="s">
        <v>151</v>
      </c>
      <c r="BO14" s="64" t="s">
        <v>159</v>
      </c>
      <c r="BP14" s="64" t="s">
        <v>154</v>
      </c>
      <c r="BQ14" s="64" t="s">
        <v>153</v>
      </c>
      <c r="BR14" s="64" t="s">
        <v>157</v>
      </c>
      <c r="BS14" s="64" t="s">
        <v>156</v>
      </c>
      <c r="BT14" s="64"/>
      <c r="BU14" s="65"/>
      <c r="BV14" s="66"/>
      <c r="BW14" s="66">
        <v>0</v>
      </c>
      <c r="BX14" s="47"/>
      <c r="CB14" s="6"/>
      <c r="CC14" s="6"/>
      <c r="CD14" s="67">
        <v>0</v>
      </c>
      <c r="CE14" s="67">
        <v>0</v>
      </c>
      <c r="CF14" s="67" t="e">
        <v>#REF!</v>
      </c>
      <c r="CG14" s="68" cm="1">
        <f t="array" ref="CG14">SUMPRODUCT(--(LEN(TRIM(BL14:BT14))&gt;0))</f>
        <v>8</v>
      </c>
      <c r="CH14" s="59" t="str">
        <f>IF(CG14=2,"y","n")</f>
        <v>n</v>
      </c>
      <c r="CI14" s="59" t="str">
        <f>IF(CG14=3,"y","n")</f>
        <v>n</v>
      </c>
      <c r="CJ14" s="59" t="str">
        <f>IF(CG14=4,"y","n")</f>
        <v>n</v>
      </c>
      <c r="CK14" s="59" t="str">
        <f>IF(CG14&gt;4,"y","n")</f>
        <v>y</v>
      </c>
      <c r="CL14" s="59" t="str">
        <f>IF(S14=0,"y","n")</f>
        <v>y</v>
      </c>
      <c r="CM14" s="59" t="str">
        <f>IF(S14=2,"y","n")</f>
        <v>n</v>
      </c>
      <c r="CN14" s="59" t="str">
        <f>IF(S14=3,"y","n")</f>
        <v>n</v>
      </c>
      <c r="CO14" s="59" t="str">
        <f>IF(S14&gt;=4,"y","n")</f>
        <v>n</v>
      </c>
      <c r="CP14" s="59" t="str">
        <f>IF(AT14=0,"y","n")</f>
        <v>n</v>
      </c>
      <c r="CQ14" s="59" t="str">
        <f>IF(AT14=1,"y","n")</f>
        <v>y</v>
      </c>
      <c r="CR14" s="59" t="str">
        <f>IF(AT14=2,"y","n")</f>
        <v>n</v>
      </c>
      <c r="CS14" s="59" t="str">
        <f>IF(AT14&gt;=3,"y","n")</f>
        <v>n</v>
      </c>
      <c r="CT14" s="69" t="str">
        <f>CHAR(34)&amp;A14&amp;CHAR(34)</f>
        <v>"[USA] Idaho"</v>
      </c>
      <c r="CU14" s="70" t="str">
        <f>CHAR(34)&amp;"rgn_"&amp;R14&amp;CHAR(34)</f>
        <v>"rgn_North America"</v>
      </c>
      <c r="CV14" s="48" t="str">
        <f>CHAR(34)&amp;D14&amp;CHAR(34)</f>
        <v>"https://upload.wikimedia.org/wikipedia/commons/thumb/a/a4/Flag_of_Idaho.svg/324px-Flag_of_Idaho.svg.png"</v>
      </c>
      <c r="CW14" s="48" t="str">
        <f>IF(CH14="y",CHAR(34)&amp;CH$1&amp;CHAR(34)&amp;",","")</f>
        <v/>
      </c>
      <c r="CX14" s="48" t="str">
        <f>IF(CI14="y",CHAR(34)&amp;CI$1&amp;CHAR(34)&amp;",","")</f>
        <v/>
      </c>
      <c r="CY14" s="48" t="str">
        <f>IF(CJ14="y",CHAR(34)&amp;CJ$1&amp;CHAR(34)&amp;",","")</f>
        <v/>
      </c>
      <c r="CZ14" s="48" t="str">
        <f>IF(CK14="y",CHAR(34)&amp;CK$1&amp;CHAR(34)&amp;",","")</f>
        <v>"5+Colo",</v>
      </c>
      <c r="DA14" s="48" t="str">
        <f>IF(Q14&gt;1,CHAR(34)&amp;"words2"&amp;CHAR(34)&amp;",","")</f>
        <v/>
      </c>
      <c r="DB14" s="48" t="str">
        <f>IF(Q14&gt;2,CHAR(34)&amp;"words3"&amp;CHAR(34)&amp;",","")</f>
        <v/>
      </c>
      <c r="DC14" s="48" t="str">
        <f>IF(Q14=2,CHAR(34)&amp;"exact2"&amp;CHAR(34)&amp;",","")</f>
        <v/>
      </c>
      <c r="DD14" s="48"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"lets05",</v>
      </c>
      <c r="DE14" s="48"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"startI",</v>
      </c>
      <c r="DF14" s="48" t="str">
        <f>IFERROR(IF(SEARCH("tan",A14)&gt;0,CHAR(34)&amp;"withtn"&amp;CHAR(34)&amp;",",""),"")</f>
        <v/>
      </c>
      <c r="DG14" s="48" t="str">
        <f>IFERROR(IF(SEARCH("q",A14)&gt;0,CHAR(34)&amp;"with_q"&amp;CHAR(34)&amp;",",""),"")</f>
        <v/>
      </c>
      <c r="DH14" s="48" t="str">
        <f>IFERROR(IF(SEARCH("v",A14)&gt;0,CHAR(34)&amp;"with_v"&amp;CHAR(34)&amp;",",""),"")</f>
        <v/>
      </c>
      <c r="DI14" s="48" t="str">
        <f>IFERROR(IF(SEARCH("w",A14)&gt;0,CHAR(34)&amp;"with_w"&amp;CHAR(34)&amp;",",""),"")</f>
        <v/>
      </c>
      <c r="DJ14" s="48" t="str">
        <f>IFERROR(IF(SEARCH("y",A14)&gt;0,CHAR(34)&amp;"with_y"&amp;CHAR(34)&amp;",",""),"")</f>
        <v/>
      </c>
      <c r="DK14" s="48" t="str">
        <f>IFERROR(IF(SEARCH("z",A14)&gt;0,CHAR(34)&amp;"with_z"&amp;CHAR(34)&amp;",",""),"")</f>
        <v/>
      </c>
      <c r="DL14" s="48" t="str">
        <f>IF(CG14=2, CHAR(34) &amp; _xlfn.TEXTJOIN("", TRUE, _xlfn._xlws.SORT(HP14:HX14)) &amp; CHAR(34) &amp; ",", "")</f>
        <v/>
      </c>
      <c r="DM14" s="48" t="str" cm="1">
        <f t="array" ref="DM14">IF(CG14=3,CHAR(34) &amp; _xlfn.TEXTJOIN("", TRUE, RIGHT(HP14:HX14, 2)) &amp; CHAR(34) &amp; ",", "")</f>
        <v/>
      </c>
      <c r="DN14" s="48" t="str">
        <f>IF(AND(ISNUMBER(SEARCH("18", O14)), ISERROR(SEARCH("1918", O14)), ISERROR(SEARCH("2018", O14))), CHAR(34) &amp; "year18" &amp; CHAR(34) &amp; ",", "")</f>
        <v/>
      </c>
      <c r="DO14" s="48" t="str">
        <f>IF(AND(ISNUMBER(SEARCH("19", O14)), ISERROR(SEARCH("1819", O14)),  ISERROR(SEARCH("1219", O14)),ISERROR(SEARCH("1119", O14)),ISERROR(SEARCH("1190", O14)),ISERROR(SEARCH("2019", O14))), CHAR(34) &amp; "year19" &amp; CHAR(34) &amp; ",", "")</f>
        <v>"year19",</v>
      </c>
      <c r="DP14" s="6" t="str">
        <f>IF(AND(ISNUMBER(SEARCH("20", O14)), ISERROR(SEARCH("1920", O14))), CHAR(34)&amp;"year00"&amp;CHAR(34)&amp;",", "")</f>
        <v/>
      </c>
      <c r="DQ14" s="6" t="str">
        <f>IF(CC14="y",CHAR(34)&amp;"soviet"&amp;CHAR(34)&amp;",","")</f>
        <v/>
      </c>
      <c r="DR14" s="6" t="str">
        <f>IF(BY14="y",CHAR(34)&amp;"dgband"&amp;CHAR(34)&amp;",","")</f>
        <v/>
      </c>
      <c r="DS14" s="6" t="str">
        <f>IF(W14="y",IF(AND(V14="n",BY14&lt;&gt;"y"),CHAR(34)&amp;"allver"&amp;CHAR(34)&amp;",",""),"")</f>
        <v/>
      </c>
      <c r="DT14" s="6" t="str">
        <f>IF(V14="y",IF(AND(W14="n",BY14&lt;&gt;"y"),CHAR(34)&amp;"allhor"&amp;CHAR(34)&amp;",",""),"")</f>
        <v/>
      </c>
      <c r="DU14" s="6" t="str">
        <f>IF(BY14="y",IF(AND(W14="n",V14="n"),CHAR(34)&amp;"alldia"&amp;CHAR(34)&amp;",",""),"")</f>
        <v/>
      </c>
      <c r="DV14" s="48" t="str">
        <f>IF(IA14&lt;&gt;"",(IF(IA14="y",CHAR(34)&amp;"largec"&amp;CHAR(34)&amp;",",CHAR(34)&amp;"smallc"&amp;CHAR(34)&amp;",")),"")</f>
        <v/>
      </c>
      <c r="DW14" s="48" t="str">
        <f>IF(CL14="y",CHAR(34)&amp;CL$1&amp;CHAR(34)&amp;",","")</f>
        <v>"NoBand",</v>
      </c>
      <c r="DX14" s="48" t="str">
        <f>IF(CM14="y",CHAR(34)&amp;CM$1&amp;CHAR(34)&amp;",","")</f>
        <v/>
      </c>
      <c r="DY14" s="48" t="str">
        <f>IF(CN14="y",CHAR(34)&amp;CN$1&amp;CHAR(34)&amp;",","")</f>
        <v/>
      </c>
      <c r="DZ14" s="48" t="str">
        <f>IF(CO14="y",CHAR(34)&amp;CO$1&amp;CHAR(34)&amp;",","")</f>
        <v/>
      </c>
      <c r="EA14" s="48" t="str">
        <f>IF(T14="y",CHAR(34)&amp;T$1&amp;CHAR(34)&amp;",","")</f>
        <v/>
      </c>
      <c r="EB14" s="48" t="str">
        <f>IF(U14="y",CHAR(34)&amp;U$1&amp;CHAR(34)&amp;",","")</f>
        <v/>
      </c>
      <c r="EC14" s="48" t="str">
        <f>IF(V14="y",CHAR(34)&amp;V$1&amp;CHAR(34)&amp;",","")</f>
        <v/>
      </c>
      <c r="ED14" s="48" t="str">
        <f>IF(W14="y",CHAR(34)&amp;W$1&amp;CHAR(34)&amp;",","")</f>
        <v/>
      </c>
      <c r="EE14" s="48" t="str">
        <f>IF(X14="y",CHAR(34)&amp;X$1&amp;CHAR(34)&amp;",","")</f>
        <v>"Circle",</v>
      </c>
      <c r="EF14" s="48" t="str">
        <f>IF(AND(Y14&lt;&gt;"n",Y14&lt;&gt;""),CHAR(34)&amp;Y$1&amp;CHAR(34)&amp;",","")</f>
        <v>"Animal",</v>
      </c>
      <c r="EG14" s="48" t="str">
        <f>IF(Z14="y",CHAR(34)&amp;Z$1&amp;CHAR(34)&amp;",","")</f>
        <v/>
      </c>
      <c r="EH14" s="48" t="str">
        <f>IF(AA14="y",CHAR(34)&amp;AA$1&amp;CHAR(34)&amp;",","")</f>
        <v>"Plants",</v>
      </c>
      <c r="EI14" s="48" t="str">
        <f>IF(AB14="y",CHAR(34)&amp;AB$1&amp;CHAR(34)&amp;",","")</f>
        <v>"Texted",</v>
      </c>
      <c r="EJ14" s="48" t="str">
        <f>IF(AC14="y",CHAR(34)&amp;AC$1&amp;CHAR(34)&amp;",","")</f>
        <v>"Weapon",</v>
      </c>
      <c r="EK14" s="48" t="str">
        <f>IF(AD14="y",CHAR(34)&amp;AD$1&amp;CHAR(34)&amp;",","")</f>
        <v/>
      </c>
      <c r="EL14" s="48" t="str">
        <f>IF(AE14="y",CHAR(34)&amp;AE$1&amp;CHAR(34)&amp;",","")</f>
        <v/>
      </c>
      <c r="EM14" s="48" t="str">
        <f>IF(AF14="y",CHAR(34)&amp;AF$1&amp;CHAR(34)&amp;",","")</f>
        <v/>
      </c>
      <c r="EN14" s="48" t="str">
        <f>IF(AG14="y",CHAR(34)&amp;AG$1&amp;CHAR(34)&amp;",","")</f>
        <v/>
      </c>
      <c r="EO14" s="48" t="str">
        <f>IF(AH14="y",CHAR(34)&amp;AH$1&amp;CHAR(34)&amp;",","")</f>
        <v>"Center",</v>
      </c>
      <c r="EP14" s="48" t="str">
        <f>IF(AI14="y",CHAR(34)&amp;AI$1&amp;CHAR(34)&amp;",","")</f>
        <v/>
      </c>
      <c r="EQ14" s="48" t="str">
        <f>IF(AJ14="y",CHAR(34)&amp;AJ$1&amp;CHAR(34)&amp;",","")</f>
        <v/>
      </c>
      <c r="ER14" s="48" t="str">
        <f>IF(AK14="y",CHAR(34)&amp;AK$1&amp;CHAR(34)&amp;",","")</f>
        <v/>
      </c>
      <c r="ES14" s="48" t="str">
        <f>IF(AL14="y",CHAR(34)&amp;AL$1&amp;CHAR(34)&amp;",","")</f>
        <v>"Wavess",</v>
      </c>
      <c r="ET14" s="48" t="str">
        <f>IF(AM14="y",CHAR(34)&amp;AM$1&amp;CHAR(34)&amp;",","")</f>
        <v>"Geogrh",</v>
      </c>
      <c r="EU14" s="48" t="str">
        <f>IF(AN14="y",CHAR(34)&amp;AN$1&amp;CHAR(34)&amp;",","")</f>
        <v>"Humans",</v>
      </c>
      <c r="EV14" s="48" t="str">
        <f>IF(AO14="y",CHAR(34)&amp;AO$1&amp;CHAR(34)&amp;",","")</f>
        <v/>
      </c>
      <c r="EW14" s="48" t="str">
        <f>IF(AP14="y",CHAR(34)&amp;AP$1&amp;CHAR(34)&amp;",","")</f>
        <v/>
      </c>
      <c r="EX14" s="48" t="str">
        <f>IF(AQ14="y",CHAR(34)&amp;AQ$1&amp;CHAR(34)&amp;",","")</f>
        <v/>
      </c>
      <c r="EY14" s="48" t="str">
        <f>IF(AR14="y",CHAR(34)&amp;AR$1&amp;CHAR(34)&amp;",","")</f>
        <v/>
      </c>
      <c r="EZ14" s="48" t="str">
        <f>IF(AS14="y",CHAR(34)&amp;AS$1&amp;CHAR(34)&amp;",","")</f>
        <v>"Waters",</v>
      </c>
      <c r="FA14" s="48" t="str">
        <f>IF(AT14&gt;0,CHAR(34)&amp;"sta"&amp;AZ14&amp;CHAR(34)&amp;",","")</f>
        <v>"staWHI",</v>
      </c>
      <c r="FB14" s="48" t="str">
        <f>IF(AND(AT14&gt;0,BA14&lt;&gt;""),CHAR(34)&amp;"sta"&amp;BA14&amp;CHAR(34)&amp;",","")</f>
        <v/>
      </c>
      <c r="FC14" s="48" t="str">
        <f>IF(AND(AT14&gt;0,BB14&lt;&gt;""),CHAR(34)&amp;"sta"&amp;BB14&amp;CHAR(34)&amp;",","")</f>
        <v/>
      </c>
      <c r="FD14" s="48" t="str">
        <f>IF(BV14="n",CHAR(34)&amp;"tcWHYE"&amp;CHAR(34)&amp;",",IF(BV14="y",CHAR(34)&amp;FD$1&amp;CHAR(34)&amp;",",""))</f>
        <v/>
      </c>
      <c r="FE14" s="48" t="str">
        <f>IF(COUNTIF(BL14:BT14,"BLU")=0,CHAR(34)&amp;"NO_BLU"&amp;CHAR(34)&amp;",", "")</f>
        <v/>
      </c>
      <c r="FF14" s="48" t="str">
        <f>IF(COUNTIF(BL14:BT14,"WHI")=0,CHAR(34)&amp;"NO_WHI"&amp;CHAR(34)&amp;",", "")</f>
        <v/>
      </c>
      <c r="FG14" s="48" t="str">
        <f>IF(COUNTIF(BL14:BT14,"RED")=0,CHAR(34)&amp;"NO_RED"&amp;CHAR(34)&amp;",", "")</f>
        <v/>
      </c>
      <c r="FH14" s="48" t="str">
        <f>IF(COUNTIF(BL14:BS14,"GRE")=0,CHAR(34)&amp;"NO_GRE"&amp;CHAR(34)&amp;",", "")</f>
        <v/>
      </c>
      <c r="FI14" s="48" t="str">
        <f>IF(COUNTIF(BL14:BT14,"YEL")=0,CHAR(34)&amp;"NO_YEL"&amp;CHAR(34)&amp;",", "")</f>
        <v/>
      </c>
      <c r="FJ14" s="48" t="str">
        <f>IF(COUNTIF(BL14:BT14,"BLA")=0,CHAR(34)&amp;"NO_BLA"&amp;CHAR(34)&amp;",", "")</f>
        <v/>
      </c>
      <c r="FK14" s="48" t="str">
        <f>IF(AND(FH14&lt;&gt;"",FF14&lt;&gt;""),CHAR(34)&amp;"WHGRNO"&amp;CHAR(34)&amp;",","")</f>
        <v/>
      </c>
      <c r="FL14" s="48" t="str">
        <f>IF(AND(FI14&lt;&gt;"",FF14&lt;&gt;""),CHAR(34)&amp;"WHYENO"&amp;CHAR(34)&amp;",","")</f>
        <v/>
      </c>
      <c r="FM14" s="48" t="str">
        <f>IF(AND(FJ14&lt;&gt;"",FF14&lt;&gt;""),CHAR(34)&amp;"BAWHNO"&amp;CHAR(34)&amp;",","")</f>
        <v/>
      </c>
      <c r="FN14" s="48" t="str">
        <f>IF(AND(FE14&lt;&gt;"",FF14&lt;&gt;""),CHAR(34)&amp;"BLWHNO"&amp;CHAR(34)&amp;",","")</f>
        <v/>
      </c>
      <c r="FO14" s="48" t="str">
        <f>IF(AND(FE14&lt;&gt;"",FG14&lt;&gt;""),CHAR(34)&amp;"BLRENO"&amp;CHAR(34)&amp;",","")</f>
        <v/>
      </c>
      <c r="FP14" s="48" t="str">
        <f>IF(AND(FF14&lt;&gt;"",FF14&lt;&gt;""),CHAR(34)&amp;"WHRENO"&amp;CHAR(34)&amp;",","")</f>
        <v/>
      </c>
      <c r="FQ14" s="48" t="str">
        <f>IF(LEN(BF14)=3,CHAR(34)&amp;"001"&amp;BF14&amp;CHAR(34)&amp;",","")</f>
        <v/>
      </c>
      <c r="FR14" s="48" t="str">
        <f>IF(LEN(BG14)=3,CHAR(34)&amp;"002"&amp;BG14&amp;CHAR(34)&amp;",","")</f>
        <v/>
      </c>
      <c r="FS14" s="48" t="str">
        <f>IF(LEN(BH14)=3,CHAR(34)&amp;"003"&amp;BH14&amp;CHAR(34)&amp;",","")</f>
        <v/>
      </c>
      <c r="FT14" s="48" t="str">
        <f>CHAR(34)&amp;"myr"&amp;BD14&amp;CHAR(34)&amp;","</f>
        <v>"myrBLU",</v>
      </c>
      <c r="FU14" s="48" t="str">
        <f>IF(AY14="y",CHAR(34)&amp;"island"&amp;CHAR(34)&amp;",","")</f>
        <v/>
      </c>
      <c r="FV14" s="48" t="str">
        <f>IF(BZ14="y",CHAR(34)&amp;"landlo"&amp;CHAR(34)&amp;",","")</f>
        <v/>
      </c>
      <c r="FW14" s="48" t="str">
        <f>IF(CA14="y",CHAR(34)&amp;"eunion"&amp;CHAR(34)&amp;",","")</f>
        <v/>
      </c>
      <c r="FX14" s="48" t="str">
        <f>SUBSTITUTE(IFERROR(SEARCH("[",A14),IFERROR(IF(AND(CA14&lt;&gt;"y",SEARCH("Europe",R14)&gt;0),CHAR(34)&amp;"noeuni"&amp;CHAR(34)&amp;",",""),"")),"1","")</f>
        <v/>
      </c>
      <c r="FY14" s="48" t="str">
        <f>IFERROR(IF(SEARCH("Arabic",CB14)&gt;0,CHAR(34)&amp;"arabic"&amp;CHAR(34)&amp;",",""),"")</f>
        <v/>
      </c>
      <c r="FZ14" s="48" t="str">
        <f>IFERROR(IF(SEARCH("English",CB14)&gt;0,CHAR(34)&amp;"englis"&amp;CHAR(34)&amp;",",""),"")</f>
        <v/>
      </c>
      <c r="GA14" s="48" t="str">
        <f>IFERROR(IF(SEARCH("French",CB14)&gt;0,CHAR(34)&amp;"french"&amp;CHAR(34)&amp;",",""),"")</f>
        <v/>
      </c>
      <c r="GB14" s="48" t="str">
        <f>IFERROR(IF(SEARCH("Spanish",CB14)&gt;0,CHAR(34)&amp;"spanis"&amp;CHAR(34)&amp;",",""),"")</f>
        <v/>
      </c>
      <c r="GC14" s="48" t="str">
        <f>IFERROR(IF(SEARCH("Portuguese",CB14)&gt;0,CHAR(34)&amp;"portug"&amp;CHAR(34)&amp;",",""),"")</f>
        <v/>
      </c>
      <c r="GD14" s="48" t="str">
        <f>IFERROR(IF(SEARCH("German",CB14)&gt;0,CHAR(34)&amp;"german"&amp;CHAR(34)&amp;",",""),"")</f>
        <v/>
      </c>
      <c r="GE14" s="48" t="str">
        <f>IFERROR(IF(SEARCH("Dutch",CB14)&gt;0,CHAR(34)&amp;"dutchs"&amp;CHAR(34)&amp;",",""),"")</f>
        <v/>
      </c>
      <c r="GF14" s="48" t="str">
        <f>IFERROR(IF(SEARCH("Historical",AU14)&gt;0,CHAR(34)&amp;"histor"&amp;CHAR(34)&amp;",",""),"")</f>
        <v/>
      </c>
      <c r="GG14" s="48" t="str">
        <f>IF(BU14="y",CHAR(34)&amp;"unjack"&amp;CHAR(34)&amp;",","")</f>
        <v/>
      </c>
      <c r="GH14" s="48" t="str">
        <f>IF(CD14=1,CHAR(34)&amp;"southc"&amp;CHAR(34)&amp;",","")</f>
        <v/>
      </c>
      <c r="GI14" s="48" t="str">
        <f>IF(CE14=1,CHAR(34)&amp;"hasmap"&amp;CHAR(34)&amp;",","")</f>
        <v/>
      </c>
      <c r="GJ14" s="48" t="str">
        <f>IF(CP14="y",CHAR(34)&amp;CP$1&amp;CHAR(34)&amp;",","")</f>
        <v/>
      </c>
      <c r="GK14" s="48" t="str">
        <f>IF(GJ14="",CHAR(34)&amp;"HasSta"&amp;CHAR(34)&amp;",","")</f>
        <v>"HasSta",</v>
      </c>
      <c r="GL14" s="48" t="str">
        <f>IF(CQ14="y",CHAR(34)&amp;CQ$1&amp;CHAR(34)&amp;",","")</f>
        <v>"1Stars",</v>
      </c>
      <c r="GM14" s="48" t="str">
        <f>IF(CR14="y",CHAR(34)&amp;CR$1&amp;CHAR(34)&amp;",","")</f>
        <v/>
      </c>
      <c r="GN14" s="48" t="str">
        <f>IF(CS14="y",CHAR(34)&amp;CS$1&amp;CHAR(34)&amp;",","")</f>
        <v/>
      </c>
      <c r="GP14" s="48" t="str">
        <f>CHAR(34)&amp;AU14&amp;CHAR(34)</f>
        <v>"State"</v>
      </c>
      <c r="GS14" s="48" t="str">
        <f>SUBSTITUTE("["&amp;_xlfn.CONCAT(CW14:GN14)&amp;"]",",]","]")</f>
        <v>["5+Colo","lets05","startI","year19","NoBand","Circle","Animal","Plants","Texted","Weapon","Center","Wavess","Geogrh","Humans","Waters","staWHI","myrBLU","HasSta","1Stars"]</v>
      </c>
      <c r="GT14" s="48" t="str">
        <f>IF(BL14&lt;&gt;"",CHAR(34)&amp;"cl_"&amp;BL14&amp;CHAR(34)&amp;",","")</f>
        <v>"cl_BLU",</v>
      </c>
      <c r="GU14" s="48" t="str">
        <f>IF(BM14&lt;&gt;"",CHAR(34)&amp;"cl_"&amp;BM14&amp;CHAR(34)&amp;",","")</f>
        <v>"cl_YEL",</v>
      </c>
      <c r="GV14" s="48" t="str">
        <f>IF(BN14&lt;&gt;"",CHAR(34)&amp;"cl_"&amp;BN14&amp;CHAR(34)&amp;",","")</f>
        <v>"cl_BLA",</v>
      </c>
      <c r="GW14" s="48" t="str">
        <f>IF(BO14&lt;&gt;"",CHAR(34)&amp;"cl_"&amp;BO14&amp;CHAR(34)&amp;",","")</f>
        <v>"cl_WHI",</v>
      </c>
      <c r="GX14" s="48" t="str">
        <f>IF(BP14&lt;&gt;"",CHAR(34)&amp;"cl_"&amp;BP14&amp;CHAR(34)&amp;",","")</f>
        <v>"cl_RED",</v>
      </c>
      <c r="GY14" s="48" t="str">
        <f>IF(BQ14&lt;&gt;"",CHAR(34)&amp;"cl_"&amp;BQ14&amp;CHAR(34)&amp;",","")</f>
        <v>"cl_GRE",</v>
      </c>
      <c r="GZ14" s="48" t="str">
        <f>IF(BR14&lt;&gt;"",CHAR(34)&amp;"cl_"&amp;BR14&amp;CHAR(34)&amp;",","")</f>
        <v>"cl_BRO",</v>
      </c>
      <c r="HA14" s="48" t="str">
        <f>IF(BS14&lt;&gt;"",CHAR(34)&amp;"cl_"&amp;BS14&amp;CHAR(34)&amp;",","")</f>
        <v>"cl_ORA",</v>
      </c>
      <c r="HB14" s="48" t="str">
        <f>IF(BT14&lt;&gt;"",CHAR(34)&amp;"cl_"&amp;BT14&amp;CHAR(34)&amp;",","")</f>
        <v/>
      </c>
      <c r="HC14" s="48" t="str">
        <f>SUBSTITUTE("["&amp;_xlfn.CONCAT(GT14:HB14)&amp;"]",",]","]")</f>
        <v>["cl_BLU","cl_YEL","cl_BLA","cl_WHI","cl_RED","cl_GRE","cl_BRO","cl_ORA"]</v>
      </c>
      <c r="HE14" s="71"/>
      <c r="HF14" s="72" t="str">
        <f>"{couname:"&amp;CT14&amp;(IF(HK14&lt;&gt;"",",subtype:"&amp;CHAR(34)&amp;HK14&amp;CHAR(34),""))&amp;",year:"&amp;HJ14&amp;",region:"&amp;CU14&amp;",Colors:"&amp;HC14&amp;",Items:"&amp;GS14&amp;",Flag:"&amp;CV14&amp;",HDFlag:"&amp;CHAR(34)&amp;E14&amp;CHAR(34)&amp;",type:"&amp;GP14&amp;", describe: "&amp;HH14&amp;", isnew:"&amp;CHAR(34)&amp;F14&amp;CHAR(34)&amp;", links: "&amp;HL14&amp;"},"</f>
        <v>{couname:"[USA] Idaho",year:"1957 ",region:"rgn_North America",Colors:["cl_BLU","cl_YEL","cl_BLA","cl_WHI","cl_RED","cl_GRE","cl_BRO","cl_ORA"],Items:["5+Colo","lets05","startI","year19","NoBand","Circle","Animal","Plants","Texted","Weapon","Center","Wavess","Geogrh","Humans","Waters","staWHI","myrBLU","HasSta","1Stars"],Flag:"https://upload.wikimedia.org/wikipedia/commons/thumb/a/a4/Flag_of_Idaho.svg/324px-Flag_of_Idaho.svg.png",HDFlag:"https://upload.wikimedia.org/wikipedia/commons/thumb/a/a4/Flag_of_Idaho.svg/2560px-Flag_of_Idaho.svg.png",type:"State", describe: "\nNot available", isnew:".", links: "https://en.wikipedia.org/wiki/Flag_of_Idaho"},</v>
      </c>
      <c r="HG14" s="73" t="str">
        <f>"{couname:"&amp;CT14&amp;(IF(HK14&lt;&gt;"",",subtype:"&amp;CHAR(34)&amp;HK14&amp;CHAR(34),""))&amp;",year:"&amp;HJ14&amp;",region:"&amp;CU14&amp;",Colors:"&amp;HC14&amp;",Items:"&amp;GS14&amp;",Flag:"&amp;CV14&amp;",HDFlag:"&amp;CHAR(34)&amp;E14&amp;CHAR(34)&amp;",type:"&amp;GP14&amp;", describe: "&amp;HI14&amp;", links: "&amp;HL14&amp;"},"</f>
        <v>{couname:"[USA] Idaho",year:"1957 ",region:"rgn_North America",Colors:["cl_BLU","cl_YEL","cl_BLA","cl_WHI","cl_RED","cl_GRE","cl_BRO","cl_ORA"],Items:["5+Colo","lets05","startI","year19","NoBand","Circle","Animal","Plants","Texted","Weapon","Center","Wavess","Geogrh","Humans","Waters","staWHI","myrBLU","HasSta","1Stars"],Flag:"https://upload.wikimedia.org/wikipedia/commons/thumb/a/a4/Flag_of_Idaho.svg/324px-Flag_of_Idaho.svg.png",HDFlag:"https://upload.wikimedia.org/wikipedia/commons/thumb/a/a4/Flag_of_Idaho.svg/2560px-Flag_of_Idaho.svg.png",type:"State", describe: "\nNot available", links: "https://en.wikipedia.org/wiki/Flag_of_Idaho"},</v>
      </c>
      <c r="HH14" s="48" t="str">
        <f>IF(P14&lt;&gt;"",CHAR(34)&amp;"\n"&amp;P14&amp;CHAR(34),CHAR(34)&amp;CHAR(34))</f>
        <v>"\nNot available"</v>
      </c>
      <c r="HI14" s="48" t="str">
        <f>IF(J14=0,CHAR(34)&amp;CHAR(34),HH14)</f>
        <v>"\nNot available"</v>
      </c>
      <c r="HJ14" s="48" t="str">
        <f>CHAR(34)&amp;O14&amp;CHAR(34)</f>
        <v>"1957 "</v>
      </c>
      <c r="HL14" s="48" t="str">
        <f>CHAR(34)&amp;I14&amp;CHAR(34)</f>
        <v>"https://en.wikipedia.org/wiki/Flag_of_Idaho"</v>
      </c>
      <c r="HM14" s="72"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{"couname":"[USA] Idaho","year":"1957 ","region":"rgn_North America","Colors":["cl_BLU","cl_YEL","cl_BLA","cl_WHI","cl_RED","cl_GRE","cl_BRO","cl_ORA"],"Items":["5+Colo","lets05","startI","year19","NoBand","Circle","Animal","Plants","Texted","Weapon","Center","Wavess","Geogrh","Humans","Waters","staWHI","myrBLU","HasSta","1Stars"],"Flag":"https://upload.wikimedia.org/wikipedia/commons/thumb/a/a4/Flag_of_Idaho.svg/324px-Flag_of_Idaho.svg.png","HDFlag":"https://upload.wikimedia.org/wikipedia/commons/thumb/a/a4/Flag_of_Idaho.svg/2560px-Flag_of_Idaho.svg.png","type":"State", "describe": "\nNot available", "isnew": ".", "links": "https://en.wikipedia.org/wiki/Flag_of_Idaho"},</v>
      </c>
      <c r="HN14" s="74"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{"couname":"[USA] Idaho","year":"1957 ","region":"rgn_North America","Colors":["cl_BLU","cl_YEL","cl_BLA","cl_WHI","cl_RED","cl_GRE","cl_BRO","cl_ORA"],"Items":["5+Colo","lets05","startI","year19","NoBand","Circle","Animal","Plants","Texted","Weapon","Center","Wavess","Geogrh","Humans","Waters","staWHI","myrBLU","HasSta","1Stars"],"Flag":"https://upload.wikimedia.org/wikipedia/commons/thumb/a/a4/Flag_of_Idaho.svg/324px-Flag_of_Idaho.svg.png","HDFlag":"https://upload.wikimedia.org/wikipedia/commons/thumb/a/a4/Flag_of_Idaho.svg/2560px-Flag_of_Idaho.svg.png","type":"State", "describe": "\nNot available", "isnew": ".", "links": "https://en.wikipedia.org/wiki/Flag_of_Idaho"},</v>
      </c>
      <c r="HO14" s="75"/>
      <c r="HP14" s="48" t="str" cm="1">
        <f t="array" ref="HP14">IF(_xlfn.TEXTJOIN(", ", TRUE, IF(ISNUMBER(SEARCH("BLA", BL14:BT14)), COLUMN(BL14:BT14) - COLUMN(BL14) + 1, ""))&lt;&gt;"","BLA","")</f>
        <v>BLA</v>
      </c>
      <c r="HQ14" s="48" t="str" cm="1">
        <f t="array" ref="HQ14">IF(_xlfn.TEXTJOIN(", ", TRUE, IF(ISNUMBER(SEARCH("BLU", BL14:BT14)), COLUMN(BL14:BT14) - COLUMN(BL14) + 1, ""))&lt;&gt;"","BLU","")</f>
        <v>BLU</v>
      </c>
      <c r="HR14" s="48" t="str" cm="1">
        <f t="array" ref="HR14">IF(_xlfn.TEXTJOIN(", ", TRUE, IF(ISNUMBER(SEARCH("GRE", BL14:BT14)), COLUMN(BL14:BT14) - COLUMN(BL14) + 1, ""))&lt;&gt;"","GRE","")</f>
        <v>GRE</v>
      </c>
      <c r="HS14" s="48" t="str" cm="1">
        <f t="array" ref="HS14">IF(_xlfn.TEXTJOIN(", ", TRUE, IF(ISNUMBER(SEARCH("RED", BL14:BT14)), COLUMN(BL14:BT14) - COLUMN(BL14) + 1, ""))&lt;&gt;"","RED","")</f>
        <v>RED</v>
      </c>
      <c r="HT14" s="48" t="str" cm="1">
        <f t="array" ref="HT14">IF(_xlfn.TEXTJOIN(", ", TRUE, IF(ISNUMBER(SEARCH("YEL", BL14:BT14)), COLUMN(BL14:BT14) - COLUMN(BL14) + 1, ""))&lt;&gt;"","YEL","")</f>
        <v>YEL</v>
      </c>
      <c r="HU14" s="48" t="str" cm="1">
        <f t="array" ref="HU14">IF(_xlfn.TEXTJOIN(", ", TRUE, IF(ISNUMBER(SEARCH("ORA", BL14:BT14)), COLUMN(BL14:BT14) - COLUMN(BL14) + 1, ""))&lt;&gt;"","ORA","")</f>
        <v>ORA</v>
      </c>
      <c r="HV14" s="48" t="str" cm="1">
        <f t="array" ref="HV14">IF(_xlfn.TEXTJOIN(", ", TRUE, IF(ISNUMBER(SEARCH("BRO", BL14:BT14)), COLUMN(BL14:BT14) - COLUMN(BL14) + 1, ""))&lt;&gt;"","BRO","")</f>
        <v>BRO</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c r="IB14" s="6"/>
      <c r="IC14" s="77"/>
      <c r="ID14" s="77"/>
      <c r="IE14" s="77"/>
      <c r="IF14" s="77"/>
      <c r="IG14" s="77"/>
      <c r="IH14" s="77"/>
      <c r="II14" s="77"/>
      <c r="IJ14" s="77"/>
      <c r="IK14" s="77"/>
      <c r="IL14" s="48">
        <f>SUM(IC14:IK14)</f>
        <v>0</v>
      </c>
      <c r="IM14" s="45">
        <f>COUNTIF(IC14:IK14,"&gt;0")-CG14</f>
        <v>-8</v>
      </c>
      <c r="IN14" s="78" t="str">
        <f>"http://mkweb.bcgsc.ca/color-summarizer/?url="&amp;D14&amp;"&amp;precision=low&amp;num_clusters="&amp;CG14&amp;"&amp;text=1"</f>
        <v>http://mkweb.bcgsc.ca/color-summarizer/?url=https://upload.wikimedia.org/wikipedia/commons/thumb/a/a4/Flag_of_Idaho.svg/324px-Flag_of_Idaho.svg.png&amp;precision=low&amp;num_clusters=8&amp;text=1</v>
      </c>
      <c r="IO14" s="48" t="str">
        <f>IF(HP14&lt;&gt;"",CHAR(34)&amp;"black"&amp;CHAR(34),"")</f>
        <v>"black"</v>
      </c>
      <c r="IP14" s="48" t="str">
        <f>IF(HQ14&lt;&gt;"",CHAR(34)&amp;"blue"&amp;CHAR(34),"")</f>
        <v>"blue"</v>
      </c>
      <c r="IQ14" s="48" t="str">
        <f>IF(HR14&lt;&gt;"",CHAR(34)&amp;"green"&amp;CHAR(34),"")</f>
        <v>"green"</v>
      </c>
      <c r="IR14" s="48" t="str">
        <f>IF(HS14&lt;&gt;"",CHAR(34)&amp;"red"&amp;CHAR(34),"")</f>
        <v>"red"</v>
      </c>
      <c r="IS14" s="48" t="str">
        <f>IF(HT14&lt;&gt;"",CHAR(34)&amp;"yellow"&amp;CHAR(34),"")</f>
        <v>"yellow"</v>
      </c>
      <c r="IT14" s="48" t="str">
        <f>IF(HU14&lt;&gt;"",CHAR(34)&amp;"orange"&amp;CHAR(34),"")</f>
        <v>"orange"</v>
      </c>
      <c r="IU14" s="48" t="str">
        <f>IF(HV14&lt;&gt;"",CHAR(34)&amp;"brown"&amp;CHAR(34),"")</f>
        <v>"brown"</v>
      </c>
      <c r="IV14" s="48" t="str">
        <f>IF(HW14&lt;&gt;"",CHAR(34)&amp;"purple"&amp;CHAR(34),"")</f>
        <v/>
      </c>
      <c r="IW14" s="48" t="str">
        <f>IF(HX14&lt;&gt;"",CHAR(34)&amp;"white"&amp;CHAR(34),"")</f>
        <v>"white"</v>
      </c>
      <c r="IX14" s="48" t="str">
        <f>"{"&amp;CHAR(34)&amp;"url"&amp;CHAR(34)&amp;":"&amp;CHAR(34)&amp;IN14&amp;CHAR(34)&amp;","&amp;CHAR(34)&amp;"name"&amp;CHAR(34)&amp;":"&amp;CHAR(34)&amp;A14&amp;CHAR(34)&amp;"},"</f>
        <v>{"url":"http://mkweb.bcgsc.ca/color-summarizer/?url=https://upload.wikimedia.org/wikipedia/commons/thumb/a/a4/Flag_of_Idaho.svg/324px-Flag_of_Idaho.svg.png&amp;precision=low&amp;num_clusters=8&amp;text=1","name":"[USA] Idaho"},</v>
      </c>
      <c r="IY14" s="48">
        <v>865</v>
      </c>
    </row>
    <row r="15" spans="1:259" s="48" customFormat="1" ht="38.4" customHeight="1" thickBot="1" x14ac:dyDescent="0.35">
      <c r="A15" s="79" t="s">
        <v>387</v>
      </c>
      <c r="B15" s="40" t="e" vm="156">
        <v>#VALUE!</v>
      </c>
      <c r="C15" s="41">
        <v>2</v>
      </c>
      <c r="D15" s="42" t="s">
        <v>552</v>
      </c>
      <c r="E15" s="43" t="s">
        <v>553</v>
      </c>
      <c r="F15" s="44" t="s">
        <v>163</v>
      </c>
      <c r="G15" s="45">
        <f>COUNTIF($A$1:$A$8580,A15)</f>
        <v>1</v>
      </c>
      <c r="H15" s="46"/>
      <c r="I15" s="47" t="s">
        <v>554</v>
      </c>
      <c r="J15" s="48" t="str">
        <f>""</f>
        <v/>
      </c>
      <c r="K15" s="49"/>
      <c r="L15" s="50"/>
      <c r="M15" s="50"/>
      <c r="N15" s="51" t="s">
        <v>231</v>
      </c>
      <c r="O15" s="52" t="s">
        <v>206</v>
      </c>
      <c r="P15" s="53" t="s">
        <v>211</v>
      </c>
      <c r="Q15" s="54">
        <v>1</v>
      </c>
      <c r="R15" s="55" t="s">
        <v>231</v>
      </c>
      <c r="S15" s="56">
        <v>0</v>
      </c>
      <c r="T15" s="57" t="s">
        <v>164</v>
      </c>
      <c r="U15" s="58" t="s">
        <v>164</v>
      </c>
      <c r="V15" s="58" t="s">
        <v>164</v>
      </c>
      <c r="W15" s="58" t="s">
        <v>164</v>
      </c>
      <c r="X15" s="58" t="s">
        <v>165</v>
      </c>
      <c r="Y15" s="58" t="s">
        <v>165</v>
      </c>
      <c r="Z15" s="58" t="s">
        <v>165</v>
      </c>
      <c r="AA15" s="58" t="s">
        <v>165</v>
      </c>
      <c r="AB15" s="58" t="s">
        <v>165</v>
      </c>
      <c r="AC15" s="58" t="s">
        <v>164</v>
      </c>
      <c r="AD15" s="58" t="s">
        <v>165</v>
      </c>
      <c r="AE15" s="58" t="s">
        <v>164</v>
      </c>
      <c r="AF15" s="59" t="s">
        <v>164</v>
      </c>
      <c r="AG15" s="59" t="s">
        <v>164</v>
      </c>
      <c r="AH15" s="59" t="s">
        <v>165</v>
      </c>
      <c r="AI15" s="59" t="s">
        <v>164</v>
      </c>
      <c r="AJ15" s="59" t="s">
        <v>164</v>
      </c>
      <c r="AK15" s="59" t="s">
        <v>164</v>
      </c>
      <c r="AL15" s="59" t="s">
        <v>165</v>
      </c>
      <c r="AM15" s="59" t="s">
        <v>165</v>
      </c>
      <c r="AN15" s="59" t="s">
        <v>164</v>
      </c>
      <c r="AO15" s="59" t="s">
        <v>164</v>
      </c>
      <c r="AP15" s="59" t="s">
        <v>164</v>
      </c>
      <c r="AQ15" s="59" t="s">
        <v>164</v>
      </c>
      <c r="AR15" s="59" t="s">
        <v>164</v>
      </c>
      <c r="AS15" s="59" t="s">
        <v>165</v>
      </c>
      <c r="AT15" s="60">
        <v>13</v>
      </c>
      <c r="AU15" s="59" t="s">
        <v>207</v>
      </c>
      <c r="AV15" s="59" t="str">
        <f>IF(LEFT(A15,1)="[",LEFT(A15,5)&amp;AU15&amp;A15,"")</f>
        <v>[USA]State[USA] Illinois</v>
      </c>
      <c r="AW15" s="59" t="str">
        <f>C15&amp;H15&amp;A15</f>
        <v>2[USA] Illinois</v>
      </c>
      <c r="AX15" s="61"/>
      <c r="AY15" s="61"/>
      <c r="AZ15" s="62" t="s">
        <v>159</v>
      </c>
      <c r="BA15" s="62"/>
      <c r="BB15" s="62"/>
      <c r="BC15" s="63"/>
      <c r="BD15" s="64" t="s">
        <v>159</v>
      </c>
      <c r="BE15" s="47"/>
      <c r="BF15" s="64"/>
      <c r="BG15" s="64"/>
      <c r="BH15" s="64"/>
      <c r="BI15" s="64"/>
      <c r="BJ15" s="64"/>
      <c r="BK15" s="47"/>
      <c r="BL15" s="64" t="s">
        <v>159</v>
      </c>
      <c r="BM15" s="64" t="s">
        <v>153</v>
      </c>
      <c r="BN15" s="64" t="s">
        <v>152</v>
      </c>
      <c r="BO15" s="64" t="s">
        <v>157</v>
      </c>
      <c r="BP15" s="64" t="s">
        <v>154</v>
      </c>
      <c r="BQ15" s="64" t="s">
        <v>151</v>
      </c>
      <c r="BR15" s="64" t="s">
        <v>155</v>
      </c>
      <c r="BS15" s="64"/>
      <c r="BT15" s="64"/>
      <c r="BU15" s="65"/>
      <c r="BV15" s="66"/>
      <c r="BW15" s="66">
        <v>0</v>
      </c>
      <c r="BX15" s="47"/>
      <c r="CB15" s="6"/>
      <c r="CC15" s="6"/>
      <c r="CD15" s="67">
        <v>0</v>
      </c>
      <c r="CE15" s="67">
        <v>0</v>
      </c>
      <c r="CF15" s="67" t="e">
        <v>#REF!</v>
      </c>
      <c r="CG15" s="68" cm="1">
        <f t="array" ref="CG15">SUMPRODUCT(--(LEN(TRIM(BL15:BT15))&gt;0))</f>
        <v>7</v>
      </c>
      <c r="CH15" s="59" t="str">
        <f>IF(CG15=2,"y","n")</f>
        <v>n</v>
      </c>
      <c r="CI15" s="59" t="str">
        <f>IF(CG15=3,"y","n")</f>
        <v>n</v>
      </c>
      <c r="CJ15" s="59" t="str">
        <f>IF(CG15=4,"y","n")</f>
        <v>n</v>
      </c>
      <c r="CK15" s="59" t="str">
        <f>IF(CG15&gt;4,"y","n")</f>
        <v>y</v>
      </c>
      <c r="CL15" s="59" t="str">
        <f>IF(S15=0,"y","n")</f>
        <v>y</v>
      </c>
      <c r="CM15" s="59" t="str">
        <f>IF(S15=2,"y","n")</f>
        <v>n</v>
      </c>
      <c r="CN15" s="59" t="str">
        <f>IF(S15=3,"y","n")</f>
        <v>n</v>
      </c>
      <c r="CO15" s="59" t="str">
        <f>IF(S15&gt;=4,"y","n")</f>
        <v>n</v>
      </c>
      <c r="CP15" s="59" t="str">
        <f>IF(AT15=0,"y","n")</f>
        <v>n</v>
      </c>
      <c r="CQ15" s="59" t="str">
        <f>IF(AT15=1,"y","n")</f>
        <v>n</v>
      </c>
      <c r="CR15" s="59" t="str">
        <f>IF(AT15=2,"y","n")</f>
        <v>n</v>
      </c>
      <c r="CS15" s="59" t="str">
        <f>IF(AT15&gt;=3,"y","n")</f>
        <v>y</v>
      </c>
      <c r="CT15" s="69" t="str">
        <f>CHAR(34)&amp;A15&amp;CHAR(34)</f>
        <v>"[USA] Illinois"</v>
      </c>
      <c r="CU15" s="70" t="str">
        <f>CHAR(34)&amp;"rgn_"&amp;R15&amp;CHAR(34)</f>
        <v>"rgn_North America"</v>
      </c>
      <c r="CV15" s="48" t="str">
        <f>CHAR(34)&amp;D15&amp;CHAR(34)</f>
        <v>"https://upload.wikimedia.org/wikipedia/commons/thumb/0/01/Flag_of_Illinois.svg/383px-Flag_of_Illinois.svg.png"</v>
      </c>
      <c r="CW15" s="48" t="str">
        <f>IF(CH15="y",CHAR(34)&amp;CH$1&amp;CHAR(34)&amp;",","")</f>
        <v/>
      </c>
      <c r="CX15" s="48" t="str">
        <f>IF(CI15="y",CHAR(34)&amp;CI$1&amp;CHAR(34)&amp;",","")</f>
        <v/>
      </c>
      <c r="CY15" s="48" t="str">
        <f>IF(CJ15="y",CHAR(34)&amp;CJ$1&amp;CHAR(34)&amp;",","")</f>
        <v/>
      </c>
      <c r="CZ15" s="48" t="str">
        <f>IF(CK15="y",CHAR(34)&amp;CK$1&amp;CHAR(34)&amp;",","")</f>
        <v>"5+Colo",</v>
      </c>
      <c r="DA15" s="48" t="str">
        <f>IF(Q15&gt;1,CHAR(34)&amp;"words2"&amp;CHAR(34)&amp;",","")</f>
        <v/>
      </c>
      <c r="DB15" s="48" t="str">
        <f>IF(Q15&gt;2,CHAR(34)&amp;"words3"&amp;CHAR(34)&amp;",","")</f>
        <v/>
      </c>
      <c r="DC15" s="48" t="str">
        <f>IF(Q15=2,CHAR(34)&amp;"exact2"&amp;CHAR(34)&amp;",","")</f>
        <v/>
      </c>
      <c r="DD15" s="48"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"lets08",</v>
      </c>
      <c r="DE15" s="48"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"startI",</v>
      </c>
      <c r="DF15" s="48" t="str">
        <f>IFERROR(IF(SEARCH("tan",A15)&gt;0,CHAR(34)&amp;"withtn"&amp;CHAR(34)&amp;",",""),"")</f>
        <v/>
      </c>
      <c r="DG15" s="48" t="str">
        <f>IFERROR(IF(SEARCH("q",A15)&gt;0,CHAR(34)&amp;"with_q"&amp;CHAR(34)&amp;",",""),"")</f>
        <v/>
      </c>
      <c r="DH15" s="48" t="str">
        <f>IFERROR(IF(SEARCH("v",A15)&gt;0,CHAR(34)&amp;"with_v"&amp;CHAR(34)&amp;",",""),"")</f>
        <v/>
      </c>
      <c r="DI15" s="48" t="str">
        <f>IFERROR(IF(SEARCH("w",A15)&gt;0,CHAR(34)&amp;"with_w"&amp;CHAR(34)&amp;",",""),"")</f>
        <v/>
      </c>
      <c r="DJ15" s="48" t="str">
        <f>IFERROR(IF(SEARCH("y",A15)&gt;0,CHAR(34)&amp;"with_y"&amp;CHAR(34)&amp;",",""),"")</f>
        <v/>
      </c>
      <c r="DK15" s="48" t="str">
        <f>IFERROR(IF(SEARCH("z",A15)&gt;0,CHAR(34)&amp;"with_z"&amp;CHAR(34)&amp;",",""),"")</f>
        <v/>
      </c>
      <c r="DL15" s="48" t="str">
        <f>IF(CG15=2, CHAR(34) &amp; _xlfn.TEXTJOIN("", TRUE, _xlfn._xlws.SORT(HP15:HX15)) &amp; CHAR(34) &amp; ",", "")</f>
        <v/>
      </c>
      <c r="DM15" s="48" t="str" cm="1">
        <f t="array" ref="DM15">IF(CG15=3,CHAR(34) &amp; _xlfn.TEXTJOIN("", TRUE, RIGHT(HP15:HX15, 2)) &amp; CHAR(34) &amp; ",", "")</f>
        <v/>
      </c>
      <c r="DN15" s="48" t="str">
        <f>IF(AND(ISNUMBER(SEARCH("18", O15)), ISERROR(SEARCH("1918", O15)), ISERROR(SEARCH("2018", O15))), CHAR(34) &amp; "year18" &amp; CHAR(34) &amp; ",", "")</f>
        <v/>
      </c>
      <c r="DO15" s="48" t="str">
        <f>IF(AND(ISNUMBER(SEARCH("19", O15)), ISERROR(SEARCH("1819", O15)),  ISERROR(SEARCH("1219", O15)),ISERROR(SEARCH("1119", O15)),ISERROR(SEARCH("1190", O15)),ISERROR(SEARCH("2019", O15))), CHAR(34) &amp; "year19" &amp; CHAR(34) &amp; ",", "")</f>
        <v>"year19",</v>
      </c>
      <c r="DP15" s="6" t="str">
        <f>IF(AND(ISNUMBER(SEARCH("20", O15)), ISERROR(SEARCH("1920", O15))), CHAR(34)&amp;"year00"&amp;CHAR(34)&amp;",", "")</f>
        <v/>
      </c>
      <c r="DQ15" s="6" t="str">
        <f>IF(CC15="y",CHAR(34)&amp;"soviet"&amp;CHAR(34)&amp;",","")</f>
        <v/>
      </c>
      <c r="DR15" s="6" t="str">
        <f>IF(BY15="y",CHAR(34)&amp;"dgband"&amp;CHAR(34)&amp;",","")</f>
        <v/>
      </c>
      <c r="DS15" s="6" t="str">
        <f>IF(W15="y",IF(AND(V15="n",BY15&lt;&gt;"y"),CHAR(34)&amp;"allver"&amp;CHAR(34)&amp;",",""),"")</f>
        <v/>
      </c>
      <c r="DT15" s="6" t="str">
        <f>IF(V15="y",IF(AND(W15="n",BY15&lt;&gt;"y"),CHAR(34)&amp;"allhor"&amp;CHAR(34)&amp;",",""),"")</f>
        <v/>
      </c>
      <c r="DU15" s="6" t="str">
        <f>IF(BY15="y",IF(AND(W15="n",V15="n"),CHAR(34)&amp;"alldia"&amp;CHAR(34)&amp;",",""),"")</f>
        <v/>
      </c>
      <c r="DV15" s="48" t="str">
        <f>IF(IA15&lt;&gt;"",(IF(IA15="y",CHAR(34)&amp;"largec"&amp;CHAR(34)&amp;",",CHAR(34)&amp;"smallc"&amp;CHAR(34)&amp;",")),"")</f>
        <v/>
      </c>
      <c r="DW15" s="48" t="str">
        <f>IF(CL15="y",CHAR(34)&amp;CL$1&amp;CHAR(34)&amp;",","")</f>
        <v>"NoBand",</v>
      </c>
      <c r="DX15" s="48" t="str">
        <f>IF(CM15="y",CHAR(34)&amp;CM$1&amp;CHAR(34)&amp;",","")</f>
        <v/>
      </c>
      <c r="DY15" s="48" t="str">
        <f>IF(CN15="y",CHAR(34)&amp;CN$1&amp;CHAR(34)&amp;",","")</f>
        <v/>
      </c>
      <c r="DZ15" s="48" t="str">
        <f>IF(CO15="y",CHAR(34)&amp;CO$1&amp;CHAR(34)&amp;",","")</f>
        <v/>
      </c>
      <c r="EA15" s="48" t="str">
        <f>IF(T15="y",CHAR(34)&amp;T$1&amp;CHAR(34)&amp;",","")</f>
        <v/>
      </c>
      <c r="EB15" s="48" t="str">
        <f>IF(U15="y",CHAR(34)&amp;U$1&amp;CHAR(34)&amp;",","")</f>
        <v/>
      </c>
      <c r="EC15" s="48" t="str">
        <f>IF(V15="y",CHAR(34)&amp;V$1&amp;CHAR(34)&amp;",","")</f>
        <v/>
      </c>
      <c r="ED15" s="48" t="str">
        <f>IF(W15="y",CHAR(34)&amp;W$1&amp;CHAR(34)&amp;",","")</f>
        <v/>
      </c>
      <c r="EE15" s="48" t="str">
        <f>IF(X15="y",CHAR(34)&amp;X$1&amp;CHAR(34)&amp;",","")</f>
        <v>"Circle",</v>
      </c>
      <c r="EF15" s="48" t="str">
        <f>IF(AND(Y15&lt;&gt;"n",Y15&lt;&gt;""),CHAR(34)&amp;Y$1&amp;CHAR(34)&amp;",","")</f>
        <v>"Animal",</v>
      </c>
      <c r="EG15" s="48" t="str">
        <f>IF(Z15="y",CHAR(34)&amp;Z$1&amp;CHAR(34)&amp;",","")</f>
        <v>"Bird",</v>
      </c>
      <c r="EH15" s="48" t="str">
        <f>IF(AA15="y",CHAR(34)&amp;AA$1&amp;CHAR(34)&amp;",","")</f>
        <v>"Plants",</v>
      </c>
      <c r="EI15" s="48" t="str">
        <f>IF(AB15="y",CHAR(34)&amp;AB$1&amp;CHAR(34)&amp;",","")</f>
        <v>"Texted",</v>
      </c>
      <c r="EJ15" s="48" t="str">
        <f>IF(AC15="y",CHAR(34)&amp;AC$1&amp;CHAR(34)&amp;",","")</f>
        <v/>
      </c>
      <c r="EK15" s="48" t="str">
        <f>IF(AD15="y",CHAR(34)&amp;AD$1&amp;CHAR(34)&amp;",","")</f>
        <v>"HasSun",</v>
      </c>
      <c r="EL15" s="48" t="str">
        <f>IF(AE15="y",CHAR(34)&amp;AE$1&amp;CHAR(34)&amp;",","")</f>
        <v/>
      </c>
      <c r="EM15" s="48" t="str">
        <f>IF(AF15="y",CHAR(34)&amp;AF$1&amp;CHAR(34)&amp;",","")</f>
        <v/>
      </c>
      <c r="EN15" s="48" t="str">
        <f>IF(AG15="y",CHAR(34)&amp;AG$1&amp;CHAR(34)&amp;",","")</f>
        <v/>
      </c>
      <c r="EO15" s="48" t="str">
        <f>IF(AH15="y",CHAR(34)&amp;AH$1&amp;CHAR(34)&amp;",","")</f>
        <v>"Center",</v>
      </c>
      <c r="EP15" s="48" t="str">
        <f>IF(AI15="y",CHAR(34)&amp;AI$1&amp;CHAR(34)&amp;",","")</f>
        <v/>
      </c>
      <c r="EQ15" s="48" t="str">
        <f>IF(AJ15="y",CHAR(34)&amp;AJ$1&amp;CHAR(34)&amp;",","")</f>
        <v/>
      </c>
      <c r="ER15" s="48" t="str">
        <f>IF(AK15="y",CHAR(34)&amp;AK$1&amp;CHAR(34)&amp;",","")</f>
        <v/>
      </c>
      <c r="ES15" s="48" t="str">
        <f>IF(AL15="y",CHAR(34)&amp;AL$1&amp;CHAR(34)&amp;",","")</f>
        <v>"Wavess",</v>
      </c>
      <c r="ET15" s="48" t="str">
        <f>IF(AM15="y",CHAR(34)&amp;AM$1&amp;CHAR(34)&amp;",","")</f>
        <v>"Geogrh",</v>
      </c>
      <c r="EU15" s="48" t="str">
        <f>IF(AN15="y",CHAR(34)&amp;AN$1&amp;CHAR(34)&amp;",","")</f>
        <v/>
      </c>
      <c r="EV15" s="48" t="str">
        <f>IF(AO15="y",CHAR(34)&amp;AO$1&amp;CHAR(34)&amp;",","")</f>
        <v/>
      </c>
      <c r="EW15" s="48" t="str">
        <f>IF(AP15="y",CHAR(34)&amp;AP$1&amp;CHAR(34)&amp;",","")</f>
        <v/>
      </c>
      <c r="EX15" s="48" t="str">
        <f>IF(AQ15="y",CHAR(34)&amp;AQ$1&amp;CHAR(34)&amp;",","")</f>
        <v/>
      </c>
      <c r="EY15" s="48" t="str">
        <f>IF(AR15="y",CHAR(34)&amp;AR$1&amp;CHAR(34)&amp;",","")</f>
        <v/>
      </c>
      <c r="EZ15" s="48" t="str">
        <f>IF(AS15="y",CHAR(34)&amp;AS$1&amp;CHAR(34)&amp;",","")</f>
        <v>"Waters",</v>
      </c>
      <c r="FA15" s="48" t="str">
        <f>IF(AT15&gt;0,CHAR(34)&amp;"sta"&amp;AZ15&amp;CHAR(34)&amp;",","")</f>
        <v>"staWHI",</v>
      </c>
      <c r="FB15" s="48" t="str">
        <f>IF(AND(AT15&gt;0,BA15&lt;&gt;""),CHAR(34)&amp;"sta"&amp;BA15&amp;CHAR(34)&amp;",","")</f>
        <v/>
      </c>
      <c r="FC15" s="48" t="str">
        <f>IF(AND(AT15&gt;0,BB15&lt;&gt;""),CHAR(34)&amp;"sta"&amp;BB15&amp;CHAR(34)&amp;",","")</f>
        <v/>
      </c>
      <c r="FD15" s="48" t="str">
        <f>IF(BV15="n",CHAR(34)&amp;"tcWHYE"&amp;CHAR(34)&amp;",",IF(BV15="y",CHAR(34)&amp;FD$1&amp;CHAR(34)&amp;",",""))</f>
        <v/>
      </c>
      <c r="FE15" s="48" t="str">
        <f>IF(COUNTIF(BL15:BT15,"BLU")=0,CHAR(34)&amp;"NO_BLU"&amp;CHAR(34)&amp;",", "")</f>
        <v/>
      </c>
      <c r="FF15" s="48" t="str">
        <f>IF(COUNTIF(BL15:BT15,"WHI")=0,CHAR(34)&amp;"NO_WHI"&amp;CHAR(34)&amp;",", "")</f>
        <v/>
      </c>
      <c r="FG15" s="48" t="str">
        <f>IF(COUNTIF(BL15:BT15,"RED")=0,CHAR(34)&amp;"NO_RED"&amp;CHAR(34)&amp;",", "")</f>
        <v/>
      </c>
      <c r="FH15" s="48" t="str">
        <f>IF(COUNTIF(BL15:BS15,"GRE")=0,CHAR(34)&amp;"NO_GRE"&amp;CHAR(34)&amp;",", "")</f>
        <v/>
      </c>
      <c r="FI15" s="48" t="str">
        <f>IF(COUNTIF(BL15:BT15,"YEL")=0,CHAR(34)&amp;"NO_YEL"&amp;CHAR(34)&amp;",", "")</f>
        <v/>
      </c>
      <c r="FJ15" s="48" t="str">
        <f>IF(COUNTIF(BL15:BT15,"BLA")=0,CHAR(34)&amp;"NO_BLA"&amp;CHAR(34)&amp;",", "")</f>
        <v/>
      </c>
      <c r="FK15" s="48" t="str">
        <f>IF(AND(FH15&lt;&gt;"",FF15&lt;&gt;""),CHAR(34)&amp;"WHGRNO"&amp;CHAR(34)&amp;",","")</f>
        <v/>
      </c>
      <c r="FL15" s="48" t="str">
        <f>IF(AND(FI15&lt;&gt;"",FF15&lt;&gt;""),CHAR(34)&amp;"WHYENO"&amp;CHAR(34)&amp;",","")</f>
        <v/>
      </c>
      <c r="FM15" s="48" t="str">
        <f>IF(AND(FJ15&lt;&gt;"",FF15&lt;&gt;""),CHAR(34)&amp;"BAWHNO"&amp;CHAR(34)&amp;",","")</f>
        <v/>
      </c>
      <c r="FN15" s="48" t="str">
        <f>IF(AND(FE15&lt;&gt;"",FF15&lt;&gt;""),CHAR(34)&amp;"BLWHNO"&amp;CHAR(34)&amp;",","")</f>
        <v/>
      </c>
      <c r="FO15" s="48" t="str">
        <f>IF(AND(FE15&lt;&gt;"",FG15&lt;&gt;""),CHAR(34)&amp;"BLRENO"&amp;CHAR(34)&amp;",","")</f>
        <v/>
      </c>
      <c r="FP15" s="48" t="str">
        <f>IF(AND(FF15&lt;&gt;"",FF15&lt;&gt;""),CHAR(34)&amp;"WHRENO"&amp;CHAR(34)&amp;",","")</f>
        <v/>
      </c>
      <c r="FQ15" s="48" t="str">
        <f>IF(LEN(BF15)=3,CHAR(34)&amp;"001"&amp;BF15&amp;CHAR(34)&amp;",","")</f>
        <v/>
      </c>
      <c r="FR15" s="48" t="str">
        <f>IF(LEN(BG15)=3,CHAR(34)&amp;"002"&amp;BG15&amp;CHAR(34)&amp;",","")</f>
        <v/>
      </c>
      <c r="FS15" s="48" t="str">
        <f>IF(LEN(BH15)=3,CHAR(34)&amp;"003"&amp;BH15&amp;CHAR(34)&amp;",","")</f>
        <v/>
      </c>
      <c r="FT15" s="48" t="str">
        <f>CHAR(34)&amp;"myr"&amp;BD15&amp;CHAR(34)&amp;","</f>
        <v>"myrWHI",</v>
      </c>
      <c r="FU15" s="48" t="str">
        <f>IF(AY15="y",CHAR(34)&amp;"island"&amp;CHAR(34)&amp;",","")</f>
        <v/>
      </c>
      <c r="FV15" s="48" t="str">
        <f>IF(BZ15="y",CHAR(34)&amp;"landlo"&amp;CHAR(34)&amp;",","")</f>
        <v/>
      </c>
      <c r="FW15" s="48" t="str">
        <f>IF(CA15="y",CHAR(34)&amp;"eunion"&amp;CHAR(34)&amp;",","")</f>
        <v/>
      </c>
      <c r="FX15" s="48" t="str">
        <f>SUBSTITUTE(IFERROR(SEARCH("[",A15),IFERROR(IF(AND(CA15&lt;&gt;"y",SEARCH("Europe",R15)&gt;0),CHAR(34)&amp;"noeuni"&amp;CHAR(34)&amp;",",""),"")),"1","")</f>
        <v/>
      </c>
      <c r="FY15" s="48" t="str">
        <f>IFERROR(IF(SEARCH("Arabic",CB15)&gt;0,CHAR(34)&amp;"arabic"&amp;CHAR(34)&amp;",",""),"")</f>
        <v/>
      </c>
      <c r="FZ15" s="48" t="str">
        <f>IFERROR(IF(SEARCH("English",CB15)&gt;0,CHAR(34)&amp;"englis"&amp;CHAR(34)&amp;",",""),"")</f>
        <v/>
      </c>
      <c r="GA15" s="48" t="str">
        <f>IFERROR(IF(SEARCH("French",CB15)&gt;0,CHAR(34)&amp;"french"&amp;CHAR(34)&amp;",",""),"")</f>
        <v/>
      </c>
      <c r="GB15" s="48" t="str">
        <f>IFERROR(IF(SEARCH("Spanish",CB15)&gt;0,CHAR(34)&amp;"spanis"&amp;CHAR(34)&amp;",",""),"")</f>
        <v/>
      </c>
      <c r="GC15" s="48" t="str">
        <f>IFERROR(IF(SEARCH("Portuguese",CB15)&gt;0,CHAR(34)&amp;"portug"&amp;CHAR(34)&amp;",",""),"")</f>
        <v/>
      </c>
      <c r="GD15" s="48" t="str">
        <f>IFERROR(IF(SEARCH("German",CB15)&gt;0,CHAR(34)&amp;"german"&amp;CHAR(34)&amp;",",""),"")</f>
        <v/>
      </c>
      <c r="GE15" s="48" t="str">
        <f>IFERROR(IF(SEARCH("Dutch",CB15)&gt;0,CHAR(34)&amp;"dutchs"&amp;CHAR(34)&amp;",",""),"")</f>
        <v/>
      </c>
      <c r="GF15" s="48" t="str">
        <f>IFERROR(IF(SEARCH("Historical",AU15)&gt;0,CHAR(34)&amp;"histor"&amp;CHAR(34)&amp;",",""),"")</f>
        <v/>
      </c>
      <c r="GG15" s="48" t="str">
        <f>IF(BU15="y",CHAR(34)&amp;"unjack"&amp;CHAR(34)&amp;",","")</f>
        <v/>
      </c>
      <c r="GH15" s="48" t="str">
        <f>IF(CD15=1,CHAR(34)&amp;"southc"&amp;CHAR(34)&amp;",","")</f>
        <v/>
      </c>
      <c r="GI15" s="48" t="str">
        <f>IF(CE15=1,CHAR(34)&amp;"hasmap"&amp;CHAR(34)&amp;",","")</f>
        <v/>
      </c>
      <c r="GJ15" s="48" t="str">
        <f>IF(CP15="y",CHAR(34)&amp;CP$1&amp;CHAR(34)&amp;",","")</f>
        <v/>
      </c>
      <c r="GK15" s="48" t="str">
        <f>IF(GJ15="",CHAR(34)&amp;"HasSta"&amp;CHAR(34)&amp;",","")</f>
        <v>"HasSta",</v>
      </c>
      <c r="GL15" s="48" t="str">
        <f>IF(CQ15="y",CHAR(34)&amp;CQ$1&amp;CHAR(34)&amp;",","")</f>
        <v/>
      </c>
      <c r="GM15" s="48" t="str">
        <f>IF(CR15="y",CHAR(34)&amp;CR$1&amp;CHAR(34)&amp;",","")</f>
        <v/>
      </c>
      <c r="GN15" s="48" t="str">
        <f>IF(CS15="y",CHAR(34)&amp;CS$1&amp;CHAR(34)&amp;",","")</f>
        <v>"3+Star",</v>
      </c>
      <c r="GP15" s="48" t="str">
        <f>CHAR(34)&amp;AU15&amp;CHAR(34)</f>
        <v>"State"</v>
      </c>
      <c r="GS15" s="48" t="str">
        <f>SUBSTITUTE("["&amp;_xlfn.CONCAT(CW15:GN15)&amp;"]",",]","]")</f>
        <v>["5+Colo","lets08","startI","year19","NoBand","Circle","Animal","Bird","Plants","Texted","HasSun","Center","Wavess","Geogrh","Waters","staWHI","myrWHI","HasSta","3+Star"]</v>
      </c>
      <c r="GT15" s="48" t="str">
        <f>IF(BL15&lt;&gt;"",CHAR(34)&amp;"cl_"&amp;BL15&amp;CHAR(34)&amp;",","")</f>
        <v>"cl_WHI",</v>
      </c>
      <c r="GU15" s="48" t="str">
        <f>IF(BM15&lt;&gt;"",CHAR(34)&amp;"cl_"&amp;BM15&amp;CHAR(34)&amp;",","")</f>
        <v>"cl_GRE",</v>
      </c>
      <c r="GV15" s="48" t="str">
        <f>IF(BN15&lt;&gt;"",CHAR(34)&amp;"cl_"&amp;BN15&amp;CHAR(34)&amp;",","")</f>
        <v>"cl_BLU",</v>
      </c>
      <c r="GW15" s="48" t="str">
        <f>IF(BO15&lt;&gt;"",CHAR(34)&amp;"cl_"&amp;BO15&amp;CHAR(34)&amp;",","")</f>
        <v>"cl_BRO",</v>
      </c>
      <c r="GX15" s="48" t="str">
        <f>IF(BP15&lt;&gt;"",CHAR(34)&amp;"cl_"&amp;BP15&amp;CHAR(34)&amp;",","")</f>
        <v>"cl_RED",</v>
      </c>
      <c r="GY15" s="48" t="str">
        <f>IF(BQ15&lt;&gt;"",CHAR(34)&amp;"cl_"&amp;BQ15&amp;CHAR(34)&amp;",","")</f>
        <v>"cl_BLA",</v>
      </c>
      <c r="GZ15" s="48" t="str">
        <f>IF(BR15&lt;&gt;"",CHAR(34)&amp;"cl_"&amp;BR15&amp;CHAR(34)&amp;",","")</f>
        <v>"cl_YEL",</v>
      </c>
      <c r="HA15" s="48" t="str">
        <f>IF(BS15&lt;&gt;"",CHAR(34)&amp;"cl_"&amp;BS15&amp;CHAR(34)&amp;",","")</f>
        <v/>
      </c>
      <c r="HB15" s="48" t="str">
        <f>IF(BT15&lt;&gt;"",CHAR(34)&amp;"cl_"&amp;BT15&amp;CHAR(34)&amp;",","")</f>
        <v/>
      </c>
      <c r="HC15" s="48" t="str">
        <f>SUBSTITUTE("["&amp;_xlfn.CONCAT(GT15:HB15)&amp;"]",",]","]")</f>
        <v>["cl_WHI","cl_GRE","cl_BLU","cl_BRO","cl_RED","cl_BLA","cl_YEL"]</v>
      </c>
      <c r="HE15" s="71"/>
      <c r="HF15" s="72" t="str">
        <f>"{couname:"&amp;CT15&amp;(IF(HK15&lt;&gt;"",",subtype:"&amp;CHAR(34)&amp;HK15&amp;CHAR(34),""))&amp;",year:"&amp;HJ15&amp;",region:"&amp;CU15&amp;",Colors:"&amp;HC15&amp;",Items:"&amp;GS15&amp;",Flag:"&amp;CV15&amp;",HDFlag:"&amp;CHAR(34)&amp;E15&amp;CHAR(34)&amp;",type:"&amp;GP15&amp;", describe: "&amp;HH15&amp;", isnew:"&amp;CHAR(34)&amp;F15&amp;CHAR(34)&amp;", links: "&amp;HL15&amp;"},"</f>
        <v>{couname:"[USA] Illinois",year:"1969 ",region:"rgn_North America",Colors:["cl_WHI","cl_GRE","cl_BLU","cl_BRO","cl_RED","cl_BLA","cl_YEL"],Items:["5+Colo","lets08","startI","year19","NoBand","Circle","Animal","Bird","Plants","Texted","HasSun","Center","Wavess","Geogrh","Waters","staWHI","myrWHI","HasSta","3+Star"],Flag:"https://upload.wikimedia.org/wikipedia/commons/thumb/0/01/Flag_of_Illinois.svg/383px-Flag_of_Illinois.svg.png",HDFlag:"https://upload.wikimedia.org/wikipedia/commons/thumb/0/01/Flag_of_Illinois.svg/2560px-Flag_of_Illinois.svg.png",type:"State", describe: "\nNot available", isnew:".", links: "https://en.wikipedia.org/wiki/Flag_of_Illinois"},</v>
      </c>
      <c r="HG15" s="73" t="str">
        <f>"{couname:"&amp;CT15&amp;(IF(HK15&lt;&gt;"",",subtype:"&amp;CHAR(34)&amp;HK15&amp;CHAR(34),""))&amp;",year:"&amp;HJ15&amp;",region:"&amp;CU15&amp;",Colors:"&amp;HC15&amp;",Items:"&amp;GS15&amp;",Flag:"&amp;CV15&amp;",HDFlag:"&amp;CHAR(34)&amp;E15&amp;CHAR(34)&amp;",type:"&amp;GP15&amp;", describe: "&amp;HI15&amp;", links: "&amp;HL15&amp;"},"</f>
        <v>{couname:"[USA] Illinois",year:"1969 ",region:"rgn_North America",Colors:["cl_WHI","cl_GRE","cl_BLU","cl_BRO","cl_RED","cl_BLA","cl_YEL"],Items:["5+Colo","lets08","startI","year19","NoBand","Circle","Animal","Bird","Plants","Texted","HasSun","Center","Wavess","Geogrh","Waters","staWHI","myrWHI","HasSta","3+Star"],Flag:"https://upload.wikimedia.org/wikipedia/commons/thumb/0/01/Flag_of_Illinois.svg/383px-Flag_of_Illinois.svg.png",HDFlag:"https://upload.wikimedia.org/wikipedia/commons/thumb/0/01/Flag_of_Illinois.svg/2560px-Flag_of_Illinois.svg.png",type:"State", describe: "\nNot available", links: "https://en.wikipedia.org/wiki/Flag_of_Illinois"},</v>
      </c>
      <c r="HH15" s="48" t="str">
        <f>IF(P15&lt;&gt;"",CHAR(34)&amp;"\n"&amp;P15&amp;CHAR(34),CHAR(34)&amp;CHAR(34))</f>
        <v>"\nNot available"</v>
      </c>
      <c r="HI15" s="48" t="str">
        <f>IF(J15=0,CHAR(34)&amp;CHAR(34),HH15)</f>
        <v>"\nNot available"</v>
      </c>
      <c r="HJ15" s="48" t="str">
        <f>CHAR(34)&amp;O15&amp;CHAR(34)</f>
        <v>"1969 "</v>
      </c>
      <c r="HL15" s="48" t="str">
        <f>CHAR(34)&amp;I15&amp;CHAR(34)</f>
        <v>"https://en.wikipedia.org/wiki/Flag_of_Illinois"</v>
      </c>
      <c r="HM15" s="72"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{"couname":"[USA] Illinois","year":"1969 ","region":"rgn_North America","Colors":["cl_WHI","cl_GRE","cl_BLU","cl_BRO","cl_RED","cl_BLA","cl_YEL"],"Items":["5+Colo","lets08","startI","year19","NoBand","Circle","Animal","Bird","Plants","Texted","HasSun","Center","Wavess","Geogrh","Waters","staWHI","myrWHI","HasSta","3+Star"],"Flag":"https://upload.wikimedia.org/wikipedia/commons/thumb/0/01/Flag_of_Illinois.svg/383px-Flag_of_Illinois.svg.png","HDFlag":"https://upload.wikimedia.org/wikipedia/commons/thumb/0/01/Flag_of_Illinois.svg/2560px-Flag_of_Illinois.svg.png","type":"State", "describe": "\nNot available", "isnew": ".", "links": "https://en.wikipedia.org/wiki/Flag_of_Illinois"},</v>
      </c>
      <c r="HN15" s="74"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{"couname":"[USA] Illinois","year":"1969 ","region":"rgn_North America","Colors":["cl_WHI","cl_GRE","cl_BLU","cl_BRO","cl_RED","cl_BLA","cl_YEL"],"Items":["5+Colo","lets08","startI","year19","NoBand","Circle","Animal","Bird","Plants","Texted","HasSun","Center","Wavess","Geogrh","Waters","staWHI","myrWHI","HasSta","3+Star"],"Flag":"https://upload.wikimedia.org/wikipedia/commons/thumb/0/01/Flag_of_Illinois.svg/383px-Flag_of_Illinois.svg.png","HDFlag":"https://upload.wikimedia.org/wikipedia/commons/thumb/0/01/Flag_of_Illinois.svg/2560px-Flag_of_Illinois.svg.png","type":"State", "describe": "\nNot available", "isnew": ".", "links": "https://en.wikipedia.org/wiki/Flag_of_Illinois"},</v>
      </c>
      <c r="HO15" s="75"/>
      <c r="HP15" s="48" t="str" cm="1">
        <f t="array" ref="HP15">IF(_xlfn.TEXTJOIN(", ", TRUE, IF(ISNUMBER(SEARCH("BLA", BL15:BT15)), COLUMN(BL15:BT15) - COLUMN(BL15) + 1, ""))&lt;&gt;"","BLA","")</f>
        <v>BLA</v>
      </c>
      <c r="HQ15" s="48" t="str" cm="1">
        <f t="array" ref="HQ15">IF(_xlfn.TEXTJOIN(", ", TRUE, IF(ISNUMBER(SEARCH("BLU", BL15:BT15)), COLUMN(BL15:BT15) - COLUMN(BL15) + 1, ""))&lt;&gt;"","BLU","")</f>
        <v>BLU</v>
      </c>
      <c r="HR15" s="48" t="str" cm="1">
        <f t="array" ref="HR15">IF(_xlfn.TEXTJOIN(", ", TRUE, IF(ISNUMBER(SEARCH("GRE", BL15:BT15)), COLUMN(BL15:BT15) - COLUMN(BL15) + 1, ""))&lt;&gt;"","GRE","")</f>
        <v>GRE</v>
      </c>
      <c r="HS15" s="48" t="str" cm="1">
        <f t="array" ref="HS15">IF(_xlfn.TEXTJOIN(", ", TRUE, IF(ISNUMBER(SEARCH("RED", BL15:BT15)), COLUMN(BL15:BT15) - COLUMN(BL15) + 1, ""))&lt;&gt;"","RED","")</f>
        <v>RED</v>
      </c>
      <c r="HT15" s="48" t="str" cm="1">
        <f t="array" ref="HT15">IF(_xlfn.TEXTJOIN(", ", TRUE, IF(ISNUMBER(SEARCH("YEL", BL15:BT15)), COLUMN(BL15:BT15) - COLUMN(BL15) + 1, ""))&lt;&gt;"","YEL","")</f>
        <v>YEL</v>
      </c>
      <c r="HU15" s="48" t="str" cm="1">
        <f t="array" ref="HU15">IF(_xlfn.TEXTJOIN(", ", TRUE, IF(ISNUMBER(SEARCH("ORA", BL15:BT15)), COLUMN(BL15:BT15) - COLUMN(BL15) + 1, ""))&lt;&gt;"","ORA","")</f>
        <v/>
      </c>
      <c r="HV15" s="48" t="str" cm="1">
        <f t="array" ref="HV15">IF(_xlfn.TEXTJOIN(", ", TRUE, IF(ISNUMBER(SEARCH("BRO", BL15:BT15)), COLUMN(BL15:BT15) - COLUMN(BL15) + 1, ""))&lt;&gt;"","BRO","")</f>
        <v>BRO</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L15" s="48">
        <f>SUM(IC15:IK15)</f>
        <v>0</v>
      </c>
      <c r="IM15" s="45">
        <f>COUNTIF(IC15:IK15,"&gt;0")-CG15</f>
        <v>-7</v>
      </c>
      <c r="IN15" s="78" t="str">
        <f>"http://mkweb.bcgsc.ca/color-summarizer/?url="&amp;D15&amp;"&amp;precision=low&amp;num_clusters="&amp;CG15&amp;"&amp;text=1"</f>
        <v>http://mkweb.bcgsc.ca/color-summarizer/?url=https://upload.wikimedia.org/wikipedia/commons/thumb/0/01/Flag_of_Illinois.svg/383px-Flag_of_Illinois.svg.png&amp;precision=low&amp;num_clusters=7&amp;text=1</v>
      </c>
      <c r="IO15" s="48" t="str">
        <f>IF(HP15&lt;&gt;"",CHAR(34)&amp;"black"&amp;CHAR(34),"")</f>
        <v>"black"</v>
      </c>
      <c r="IP15" s="48" t="str">
        <f>IF(HQ15&lt;&gt;"",CHAR(34)&amp;"blue"&amp;CHAR(34),"")</f>
        <v>"blue"</v>
      </c>
      <c r="IQ15" s="48" t="str">
        <f>IF(HR15&lt;&gt;"",CHAR(34)&amp;"green"&amp;CHAR(34),"")</f>
        <v>"green"</v>
      </c>
      <c r="IR15" s="48" t="str">
        <f>IF(HS15&lt;&gt;"",CHAR(34)&amp;"red"&amp;CHAR(34),"")</f>
        <v>"red"</v>
      </c>
      <c r="IS15" s="48" t="str">
        <f>IF(HT15&lt;&gt;"",CHAR(34)&amp;"yellow"&amp;CHAR(34),"")</f>
        <v>"yellow"</v>
      </c>
      <c r="IT15" s="48" t="str">
        <f>IF(HU15&lt;&gt;"",CHAR(34)&amp;"orange"&amp;CHAR(34),"")</f>
        <v/>
      </c>
      <c r="IU15" s="48" t="str">
        <f>IF(HV15&lt;&gt;"",CHAR(34)&amp;"brown"&amp;CHAR(34),"")</f>
        <v>"brown"</v>
      </c>
      <c r="IV15" s="48" t="str">
        <f>IF(HW15&lt;&gt;"",CHAR(34)&amp;"purple"&amp;CHAR(34),"")</f>
        <v/>
      </c>
      <c r="IW15" s="48" t="str">
        <f>IF(HX15&lt;&gt;"",CHAR(34)&amp;"white"&amp;CHAR(34),"")</f>
        <v>"white"</v>
      </c>
      <c r="IX15" s="48" t="str">
        <f>"{"&amp;CHAR(34)&amp;"url"&amp;CHAR(34)&amp;":"&amp;CHAR(34)&amp;IN15&amp;CHAR(34)&amp;","&amp;CHAR(34)&amp;"name"&amp;CHAR(34)&amp;":"&amp;CHAR(34)&amp;A15&amp;CHAR(34)&amp;"},"</f>
        <v>{"url":"http://mkweb.bcgsc.ca/color-summarizer/?url=https://upload.wikimedia.org/wikipedia/commons/thumb/0/01/Flag_of_Illinois.svg/383px-Flag_of_Illinois.svg.png&amp;precision=low&amp;num_clusters=7&amp;text=1","name":"[USA] Illinois"},</v>
      </c>
      <c r="IY15" s="48">
        <v>866</v>
      </c>
    </row>
    <row r="16" spans="1:259" s="48" customFormat="1" ht="38.4" customHeight="1" thickBot="1" x14ac:dyDescent="0.35">
      <c r="A16" s="79" t="s">
        <v>555</v>
      </c>
      <c r="B16" s="40" t="e" vm="157">
        <v>#VALUE!</v>
      </c>
      <c r="C16" s="41">
        <v>2</v>
      </c>
      <c r="D16" s="42" t="s">
        <v>556</v>
      </c>
      <c r="E16" s="43" t="s">
        <v>557</v>
      </c>
      <c r="F16" s="44" t="s">
        <v>163</v>
      </c>
      <c r="G16" s="45">
        <f>COUNTIF($A$1:$A$8580,A16)</f>
        <v>1</v>
      </c>
      <c r="H16" s="46"/>
      <c r="I16" s="47" t="s">
        <v>558</v>
      </c>
      <c r="J16" s="48" t="str">
        <f>""</f>
        <v/>
      </c>
      <c r="K16" s="49"/>
      <c r="L16" s="50"/>
      <c r="M16" s="50"/>
      <c r="N16" s="51" t="s">
        <v>231</v>
      </c>
      <c r="O16" s="52" t="s">
        <v>559</v>
      </c>
      <c r="P16" s="53" t="s">
        <v>211</v>
      </c>
      <c r="Q16" s="54">
        <v>1</v>
      </c>
      <c r="R16" s="55" t="s">
        <v>231</v>
      </c>
      <c r="S16" s="56">
        <v>0</v>
      </c>
      <c r="T16" s="57" t="s">
        <v>164</v>
      </c>
      <c r="U16" s="58" t="s">
        <v>164</v>
      </c>
      <c r="V16" s="58" t="s">
        <v>164</v>
      </c>
      <c r="W16" s="58" t="s">
        <v>164</v>
      </c>
      <c r="X16" s="58" t="s">
        <v>165</v>
      </c>
      <c r="Y16" s="58" t="s">
        <v>164</v>
      </c>
      <c r="Z16" s="58" t="s">
        <v>164</v>
      </c>
      <c r="AA16" s="58" t="s">
        <v>164</v>
      </c>
      <c r="AB16" s="58" t="s">
        <v>165</v>
      </c>
      <c r="AC16" s="58" t="s">
        <v>164</v>
      </c>
      <c r="AD16" s="58" t="s">
        <v>164</v>
      </c>
      <c r="AE16" s="58" t="s">
        <v>164</v>
      </c>
      <c r="AF16" s="59" t="s">
        <v>164</v>
      </c>
      <c r="AG16" s="59" t="s">
        <v>164</v>
      </c>
      <c r="AH16" s="59" t="s">
        <v>165</v>
      </c>
      <c r="AI16" s="59" t="s">
        <v>164</v>
      </c>
      <c r="AJ16" s="59" t="s">
        <v>164</v>
      </c>
      <c r="AK16" s="59" t="s">
        <v>164</v>
      </c>
      <c r="AL16" s="59" t="s">
        <v>164</v>
      </c>
      <c r="AM16" s="59" t="s">
        <v>164</v>
      </c>
      <c r="AN16" s="59" t="s">
        <v>164</v>
      </c>
      <c r="AO16" s="59" t="s">
        <v>164</v>
      </c>
      <c r="AP16" s="59" t="s">
        <v>164</v>
      </c>
      <c r="AQ16" s="59" t="s">
        <v>164</v>
      </c>
      <c r="AR16" s="59" t="s">
        <v>164</v>
      </c>
      <c r="AS16" s="59" t="s">
        <v>164</v>
      </c>
      <c r="AT16" s="60">
        <v>19</v>
      </c>
      <c r="AU16" s="59" t="s">
        <v>207</v>
      </c>
      <c r="AV16" s="59" t="str">
        <f>IF(LEFT(A16,1)="[",LEFT(A16,5)&amp;AU16&amp;A16,"")</f>
        <v>[USA]State[USA] Indiana</v>
      </c>
      <c r="AW16" s="59" t="str">
        <f>C16&amp;H16&amp;A16</f>
        <v>2[USA] Indiana</v>
      </c>
      <c r="AX16" s="61"/>
      <c r="AY16" s="61"/>
      <c r="AZ16" s="62" t="s">
        <v>155</v>
      </c>
      <c r="BA16" s="62"/>
      <c r="BB16" s="62"/>
      <c r="BC16" s="63"/>
      <c r="BD16" s="64" t="s">
        <v>152</v>
      </c>
      <c r="BE16" s="47"/>
      <c r="BF16" s="64"/>
      <c r="BG16" s="64"/>
      <c r="BH16" s="64"/>
      <c r="BI16" s="64"/>
      <c r="BJ16" s="64"/>
      <c r="BK16" s="47"/>
      <c r="BL16" s="64" t="s">
        <v>152</v>
      </c>
      <c r="BM16" s="64" t="s">
        <v>155</v>
      </c>
      <c r="BN16" s="64"/>
      <c r="BO16" s="64"/>
      <c r="BP16" s="64"/>
      <c r="BQ16" s="64"/>
      <c r="BR16" s="64"/>
      <c r="BS16" s="64"/>
      <c r="BT16" s="64"/>
      <c r="BU16" s="65"/>
      <c r="BV16" s="66"/>
      <c r="BW16" s="66">
        <v>0</v>
      </c>
      <c r="BX16" s="47"/>
      <c r="CB16" s="6"/>
      <c r="CC16" s="6"/>
      <c r="CD16" s="67">
        <v>0</v>
      </c>
      <c r="CE16" s="67">
        <v>0</v>
      </c>
      <c r="CF16" s="67" t="e">
        <v>#REF!</v>
      </c>
      <c r="CG16" s="68" cm="1">
        <f t="array" ref="CG16">SUMPRODUCT(--(LEN(TRIM(BL16:BT16))&gt;0))</f>
        <v>2</v>
      </c>
      <c r="CH16" s="59" t="str">
        <f>IF(CG16=2,"y","n")</f>
        <v>y</v>
      </c>
      <c r="CI16" s="59" t="str">
        <f>IF(CG16=3,"y","n")</f>
        <v>n</v>
      </c>
      <c r="CJ16" s="59" t="str">
        <f>IF(CG16=4,"y","n")</f>
        <v>n</v>
      </c>
      <c r="CK16" s="59" t="str">
        <f>IF(CG16&gt;4,"y","n")</f>
        <v>n</v>
      </c>
      <c r="CL16" s="59" t="str">
        <f>IF(S16=0,"y","n")</f>
        <v>y</v>
      </c>
      <c r="CM16" s="59" t="str">
        <f>IF(S16=2,"y","n")</f>
        <v>n</v>
      </c>
      <c r="CN16" s="59" t="str">
        <f>IF(S16=3,"y","n")</f>
        <v>n</v>
      </c>
      <c r="CO16" s="59" t="str">
        <f>IF(S16&gt;=4,"y","n")</f>
        <v>n</v>
      </c>
      <c r="CP16" s="59" t="str">
        <f>IF(AT16=0,"y","n")</f>
        <v>n</v>
      </c>
      <c r="CQ16" s="59" t="str">
        <f>IF(AT16=1,"y","n")</f>
        <v>n</v>
      </c>
      <c r="CR16" s="59" t="str">
        <f>IF(AT16=2,"y","n")</f>
        <v>n</v>
      </c>
      <c r="CS16" s="59" t="str">
        <f>IF(AT16&gt;=3,"y","n")</f>
        <v>y</v>
      </c>
      <c r="CT16" s="69" t="str">
        <f>CHAR(34)&amp;A16&amp;CHAR(34)</f>
        <v>"[USA] Indiana"</v>
      </c>
      <c r="CU16" s="70" t="str">
        <f>CHAR(34)&amp;"rgn_"&amp;R16&amp;CHAR(34)</f>
        <v>"rgn_North America"</v>
      </c>
      <c r="CV16" s="48" t="str">
        <f>CHAR(34)&amp;D16&amp;CHAR(34)</f>
        <v>"https://upload.wikimedia.org/wikipedia/commons/thumb/a/ac/Flag_of_Indiana.svg/383px-Flag_of_Indiana.svg.png"</v>
      </c>
      <c r="CW16" s="48" t="str">
        <f>IF(CH16="y",CHAR(34)&amp;CH$1&amp;CHAR(34)&amp;",","")</f>
        <v>"2Color",</v>
      </c>
      <c r="CX16" s="48" t="str">
        <f>IF(CI16="y",CHAR(34)&amp;CI$1&amp;CHAR(34)&amp;",","")</f>
        <v/>
      </c>
      <c r="CY16" s="48" t="str">
        <f>IF(CJ16="y",CHAR(34)&amp;CJ$1&amp;CHAR(34)&amp;",","")</f>
        <v/>
      </c>
      <c r="CZ16" s="48" t="str">
        <f>IF(CK16="y",CHAR(34)&amp;CK$1&amp;CHAR(34)&amp;",","")</f>
        <v/>
      </c>
      <c r="DA16" s="48" t="str">
        <f>IF(Q16&gt;1,CHAR(34)&amp;"words2"&amp;CHAR(34)&amp;",","")</f>
        <v/>
      </c>
      <c r="DB16" s="48" t="str">
        <f>IF(Q16&gt;2,CHAR(34)&amp;"words3"&amp;CHAR(34)&amp;",","")</f>
        <v/>
      </c>
      <c r="DC16" s="48" t="str">
        <f>IF(Q16=2,CHAR(34)&amp;"exact2"&amp;CHAR(34)&amp;",","")</f>
        <v/>
      </c>
      <c r="DD16" s="48" t="str">
        <f>IF(LEN(CHAR(34)&amp;"lets"&amp;LEN(SUBSTITUTE(SUBSTITUTE(IFERROR(TRIM(SUBSTITUTE(SUBSTITUTE(SUBSTITUTE(IFERROR(TRIM(SUBSTITUTE(A16,MID(A16,FIND("(",A16),FIND(")",A16)-FIND("(",A16)+1),"")),A16),"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",""),"-",""))&amp;CHAR(34)&amp;",")=9,CHAR(34)&amp;"lets"&amp;LEN(SUBSTITUTE(SUBSTITUTE(IFERROR(TRIM(SUBSTITUTE(SUBSTITUTE(SUBSTITUTE(IFERROR(TRIM(SUBSTITUTE(A16,MID(A16,FIND("(",A16),FIND(")",A16)-FIND("(",A16)+1),"")),A16),"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",""),"-",""))&amp;CHAR(34)&amp;",",CHAR(34)&amp;"lets0"&amp;LEN(SUBSTITUTE(SUBSTITUTE(IFERROR(TRIM(SUBSTITUTE(SUBSTITUTE(SUBSTITUTE(IFERROR(TRIM(SUBSTITUTE(A16,MID(A16,FIND("(",A16),FIND(")",A16)-FIND("(",A16)+1),"")),A16),"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f>
        <v>"lets07",</v>
      </c>
      <c r="DE16" s="48" t="str">
        <f>IFERROR(CHAR(34)&amp;"start"&amp;LEFT(TRIM(SUBSTITUTE(SUBSTITUTE(TRIM(SUBSTITUTE(SUBSTITUTE(A16, MID(A16, FIND("[", A16), FIND("]", A16) - FIND("[", A16) + 1), ""), "  ", " ")), MID(TRIM(SUBSTITUTE(SUBSTITUTE(A16, MID(A16, FIND("[", A16), FIND("]", A16) - FIND("[", A16) + 1), ""), "  ", " ")), FIND("[", TRIM(SUBSTITUTE(SUBSTITUTE(A16, MID(A16, FIND("[", A16), FIND("]", A16) - FIND("[", A16) + 1), ""), "  ", " "))), FIND("]", TRIM(SUBSTITUTE(SUBSTITUTE(A16, MID(A16, FIND("[", A16), FIND("]", A16) - FIND("[", A16) + 1), ""), "  ", " "))) - FIND("[", TRIM(SUBSTITUTE(SUBSTITUTE(A16, MID(A16, FIND("[", A16), FIND("]", A16) - FIND("[", A16) + 1), ""), "  ", " "))) + 1), ""), "  ", " ")),1)&amp;CHAR(34)&amp;",",CHAR(34)&amp;"start"&amp;IFERROR(LEFT(SUBSTITUTE(A16,"["&amp;MID(A16,FIND("[",A16)+1,FIND("]",A16)-FIND("[",A16)-1)&amp;"] ",""),1),LEFT(A16,1))&amp;CHAR(34)&amp;",")</f>
        <v>"startI",</v>
      </c>
      <c r="DF16" s="48" t="str">
        <f>IFERROR(IF(SEARCH("tan",A16)&gt;0,CHAR(34)&amp;"withtn"&amp;CHAR(34)&amp;",",""),"")</f>
        <v/>
      </c>
      <c r="DG16" s="48" t="str">
        <f>IFERROR(IF(SEARCH("q",A16)&gt;0,CHAR(34)&amp;"with_q"&amp;CHAR(34)&amp;",",""),"")</f>
        <v/>
      </c>
      <c r="DH16" s="48" t="str">
        <f>IFERROR(IF(SEARCH("v",A16)&gt;0,CHAR(34)&amp;"with_v"&amp;CHAR(34)&amp;",",""),"")</f>
        <v/>
      </c>
      <c r="DI16" s="48" t="str">
        <f>IFERROR(IF(SEARCH("w",A16)&gt;0,CHAR(34)&amp;"with_w"&amp;CHAR(34)&amp;",",""),"")</f>
        <v/>
      </c>
      <c r="DJ16" s="48" t="str">
        <f>IFERROR(IF(SEARCH("y",A16)&gt;0,CHAR(34)&amp;"with_y"&amp;CHAR(34)&amp;",",""),"")</f>
        <v/>
      </c>
      <c r="DK16" s="48" t="str">
        <f>IFERROR(IF(SEARCH("z",A16)&gt;0,CHAR(34)&amp;"with_z"&amp;CHAR(34)&amp;",",""),"")</f>
        <v/>
      </c>
      <c r="DL16" s="48" t="str">
        <f>IF(CG16=2, CHAR(34) &amp; _xlfn.TEXTJOIN("", TRUE, _xlfn._xlws.SORT(HP16:HX16)) &amp; CHAR(34) &amp; ",", "")</f>
        <v>"BLUYEL",</v>
      </c>
      <c r="DM16" s="48" t="str" cm="1">
        <f t="array" ref="DM16">IF(CG16=3,CHAR(34) &amp; _xlfn.TEXTJOIN("", TRUE, RIGHT(HP16:HX16, 2)) &amp; CHAR(34) &amp; ",", "")</f>
        <v/>
      </c>
      <c r="DN16" s="48" t="str">
        <f>IF(AND(ISNUMBER(SEARCH("18", O16)), ISERROR(SEARCH("1918", O16)), ISERROR(SEARCH("2018", O16))), CHAR(34) &amp; "year18" &amp; CHAR(34) &amp; ",", "")</f>
        <v/>
      </c>
      <c r="DO16" s="48" t="str">
        <f>IF(AND(ISNUMBER(SEARCH("19", O16)), ISERROR(SEARCH("1819", O16)),  ISERROR(SEARCH("1219", O16)),ISERROR(SEARCH("1119", O16)),ISERROR(SEARCH("1190", O16)),ISERROR(SEARCH("2019", O16))), CHAR(34) &amp; "year19" &amp; CHAR(34) &amp; ",", "")</f>
        <v>"year19",</v>
      </c>
      <c r="DP16" s="6" t="str">
        <f>IF(AND(ISNUMBER(SEARCH("20", O16)), ISERROR(SEARCH("1920", O16))), CHAR(34)&amp;"year00"&amp;CHAR(34)&amp;",", "")</f>
        <v/>
      </c>
      <c r="DQ16" s="6" t="str">
        <f>IF(CC16="y",CHAR(34)&amp;"soviet"&amp;CHAR(34)&amp;",","")</f>
        <v/>
      </c>
      <c r="DR16" s="6" t="str">
        <f>IF(BY16="y",CHAR(34)&amp;"dgband"&amp;CHAR(34)&amp;",","")</f>
        <v/>
      </c>
      <c r="DS16" s="6" t="str">
        <f>IF(W16="y",IF(AND(V16="n",BY16&lt;&gt;"y"),CHAR(34)&amp;"allver"&amp;CHAR(34)&amp;",",""),"")</f>
        <v/>
      </c>
      <c r="DT16" s="6" t="str">
        <f>IF(V16="y",IF(AND(W16="n",BY16&lt;&gt;"y"),CHAR(34)&amp;"allhor"&amp;CHAR(34)&amp;",",""),"")</f>
        <v/>
      </c>
      <c r="DU16" s="6" t="str">
        <f>IF(BY16="y",IF(AND(W16="n",V16="n"),CHAR(34)&amp;"alldia"&amp;CHAR(34)&amp;",",""),"")</f>
        <v/>
      </c>
      <c r="DV16" s="48" t="str">
        <f>IF(IA16&lt;&gt;"",(IF(IA16="y",CHAR(34)&amp;"largec"&amp;CHAR(34)&amp;",",CHAR(34)&amp;"smallc"&amp;CHAR(34)&amp;",")),"")</f>
        <v/>
      </c>
      <c r="DW16" s="48" t="str">
        <f>IF(CL16="y",CHAR(34)&amp;CL$1&amp;CHAR(34)&amp;",","")</f>
        <v>"NoBand",</v>
      </c>
      <c r="DX16" s="48" t="str">
        <f>IF(CM16="y",CHAR(34)&amp;CM$1&amp;CHAR(34)&amp;",","")</f>
        <v/>
      </c>
      <c r="DY16" s="48" t="str">
        <f>IF(CN16="y",CHAR(34)&amp;CN$1&amp;CHAR(34)&amp;",","")</f>
        <v/>
      </c>
      <c r="DZ16" s="48" t="str">
        <f>IF(CO16="y",CHAR(34)&amp;CO$1&amp;CHAR(34)&amp;",","")</f>
        <v/>
      </c>
      <c r="EA16" s="48" t="str">
        <f>IF(T16="y",CHAR(34)&amp;T$1&amp;CHAR(34)&amp;",","")</f>
        <v/>
      </c>
      <c r="EB16" s="48" t="str">
        <f>IF(U16="y",CHAR(34)&amp;U$1&amp;CHAR(34)&amp;",","")</f>
        <v/>
      </c>
      <c r="EC16" s="48" t="str">
        <f>IF(V16="y",CHAR(34)&amp;V$1&amp;CHAR(34)&amp;",","")</f>
        <v/>
      </c>
      <c r="ED16" s="48" t="str">
        <f>IF(W16="y",CHAR(34)&amp;W$1&amp;CHAR(34)&amp;",","")</f>
        <v/>
      </c>
      <c r="EE16" s="48" t="str">
        <f>IF(X16="y",CHAR(34)&amp;X$1&amp;CHAR(34)&amp;",","")</f>
        <v>"Circle",</v>
      </c>
      <c r="EF16" s="48" t="str">
        <f>IF(AND(Y16&lt;&gt;"n",Y16&lt;&gt;""),CHAR(34)&amp;Y$1&amp;CHAR(34)&amp;",","")</f>
        <v/>
      </c>
      <c r="EG16" s="48" t="str">
        <f>IF(Z16="y",CHAR(34)&amp;Z$1&amp;CHAR(34)&amp;",","")</f>
        <v/>
      </c>
      <c r="EH16" s="48" t="str">
        <f>IF(AA16="y",CHAR(34)&amp;AA$1&amp;CHAR(34)&amp;",","")</f>
        <v/>
      </c>
      <c r="EI16" s="48" t="str">
        <f>IF(AB16="y",CHAR(34)&amp;AB$1&amp;CHAR(34)&amp;",","")</f>
        <v>"Texted",</v>
      </c>
      <c r="EJ16" s="48" t="str">
        <f>IF(AC16="y",CHAR(34)&amp;AC$1&amp;CHAR(34)&amp;",","")</f>
        <v/>
      </c>
      <c r="EK16" s="48" t="str">
        <f>IF(AD16="y",CHAR(34)&amp;AD$1&amp;CHAR(34)&amp;",","")</f>
        <v/>
      </c>
      <c r="EL16" s="48" t="str">
        <f>IF(AE16="y",CHAR(34)&amp;AE$1&amp;CHAR(34)&amp;",","")</f>
        <v/>
      </c>
      <c r="EM16" s="48" t="str">
        <f>IF(AF16="y",CHAR(34)&amp;AF$1&amp;CHAR(34)&amp;",","")</f>
        <v/>
      </c>
      <c r="EN16" s="48" t="str">
        <f>IF(AG16="y",CHAR(34)&amp;AG$1&amp;CHAR(34)&amp;",","")</f>
        <v/>
      </c>
      <c r="EO16" s="48" t="str">
        <f>IF(AH16="y",CHAR(34)&amp;AH$1&amp;CHAR(34)&amp;",","")</f>
        <v>"Center",</v>
      </c>
      <c r="EP16" s="48" t="str">
        <f>IF(AI16="y",CHAR(34)&amp;AI$1&amp;CHAR(34)&amp;",","")</f>
        <v/>
      </c>
      <c r="EQ16" s="48" t="str">
        <f>IF(AJ16="y",CHAR(34)&amp;AJ$1&amp;CHAR(34)&amp;",","")</f>
        <v/>
      </c>
      <c r="ER16" s="48" t="str">
        <f>IF(AK16="y",CHAR(34)&amp;AK$1&amp;CHAR(34)&amp;",","")</f>
        <v/>
      </c>
      <c r="ES16" s="48" t="str">
        <f>IF(AL16="y",CHAR(34)&amp;AL$1&amp;CHAR(34)&amp;",","")</f>
        <v/>
      </c>
      <c r="ET16" s="48" t="str">
        <f>IF(AM16="y",CHAR(34)&amp;AM$1&amp;CHAR(34)&amp;",","")</f>
        <v/>
      </c>
      <c r="EU16" s="48" t="str">
        <f>IF(AN16="y",CHAR(34)&amp;AN$1&amp;CHAR(34)&amp;",","")</f>
        <v/>
      </c>
      <c r="EV16" s="48" t="str">
        <f>IF(AO16="y",CHAR(34)&amp;AO$1&amp;CHAR(34)&amp;",","")</f>
        <v/>
      </c>
      <c r="EW16" s="48" t="str">
        <f>IF(AP16="y",CHAR(34)&amp;AP$1&amp;CHAR(34)&amp;",","")</f>
        <v/>
      </c>
      <c r="EX16" s="48" t="str">
        <f>IF(AQ16="y",CHAR(34)&amp;AQ$1&amp;CHAR(34)&amp;",","")</f>
        <v/>
      </c>
      <c r="EY16" s="48" t="str">
        <f>IF(AR16="y",CHAR(34)&amp;AR$1&amp;CHAR(34)&amp;",","")</f>
        <v/>
      </c>
      <c r="EZ16" s="48" t="str">
        <f>IF(AS16="y",CHAR(34)&amp;AS$1&amp;CHAR(34)&amp;",","")</f>
        <v/>
      </c>
      <c r="FA16" s="48" t="str">
        <f>IF(AT16&gt;0,CHAR(34)&amp;"sta"&amp;AZ16&amp;CHAR(34)&amp;",","")</f>
        <v>"staYEL",</v>
      </c>
      <c r="FB16" s="48" t="str">
        <f>IF(AND(AT16&gt;0,BA16&lt;&gt;""),CHAR(34)&amp;"sta"&amp;BA16&amp;CHAR(34)&amp;",","")</f>
        <v/>
      </c>
      <c r="FC16" s="48" t="str">
        <f>IF(AND(AT16&gt;0,BB16&lt;&gt;""),CHAR(34)&amp;"sta"&amp;BB16&amp;CHAR(34)&amp;",","")</f>
        <v/>
      </c>
      <c r="FD16" s="48" t="str">
        <f>IF(BV16="n",CHAR(34)&amp;"tcWHYE"&amp;CHAR(34)&amp;",",IF(BV16="y",CHAR(34)&amp;FD$1&amp;CHAR(34)&amp;",",""))</f>
        <v/>
      </c>
      <c r="FE16" s="48" t="str">
        <f>IF(COUNTIF(BL16:BT16,"BLU")=0,CHAR(34)&amp;"NO_BLU"&amp;CHAR(34)&amp;",", "")</f>
        <v/>
      </c>
      <c r="FF16" s="48" t="str">
        <f>IF(COUNTIF(BL16:BT16,"WHI")=0,CHAR(34)&amp;"NO_WHI"&amp;CHAR(34)&amp;",", "")</f>
        <v>"NO_WHI",</v>
      </c>
      <c r="FG16" s="48" t="str">
        <f>IF(COUNTIF(BL16:BT16,"RED")=0,CHAR(34)&amp;"NO_RED"&amp;CHAR(34)&amp;",", "")</f>
        <v>"NO_RED",</v>
      </c>
      <c r="FH16" s="48" t="str">
        <f>IF(COUNTIF(BL16:BS16,"GRE")=0,CHAR(34)&amp;"NO_GRE"&amp;CHAR(34)&amp;",", "")</f>
        <v>"NO_GRE",</v>
      </c>
      <c r="FI16" s="48" t="str">
        <f>IF(COUNTIF(BL16:BT16,"YEL")=0,CHAR(34)&amp;"NO_YEL"&amp;CHAR(34)&amp;",", "")</f>
        <v/>
      </c>
      <c r="FJ16" s="48" t="str">
        <f>IF(COUNTIF(BL16:BT16,"BLA")=0,CHAR(34)&amp;"NO_BLA"&amp;CHAR(34)&amp;",", "")</f>
        <v>"NO_BLA",</v>
      </c>
      <c r="FK16" s="48" t="str">
        <f>IF(AND(FH16&lt;&gt;"",FF16&lt;&gt;""),CHAR(34)&amp;"WHGRNO"&amp;CHAR(34)&amp;",","")</f>
        <v>"WHGRNO",</v>
      </c>
      <c r="FL16" s="48" t="str">
        <f>IF(AND(FI16&lt;&gt;"",FF16&lt;&gt;""),CHAR(34)&amp;"WHYENO"&amp;CHAR(34)&amp;",","")</f>
        <v/>
      </c>
      <c r="FM16" s="48" t="str">
        <f>IF(AND(FJ16&lt;&gt;"",FF16&lt;&gt;""),CHAR(34)&amp;"BAWHNO"&amp;CHAR(34)&amp;",","")</f>
        <v>"BAWHNO",</v>
      </c>
      <c r="FN16" s="48" t="str">
        <f>IF(AND(FE16&lt;&gt;"",FF16&lt;&gt;""),CHAR(34)&amp;"BLWHNO"&amp;CHAR(34)&amp;",","")</f>
        <v/>
      </c>
      <c r="FO16" s="48" t="str">
        <f>IF(AND(FE16&lt;&gt;"",FG16&lt;&gt;""),CHAR(34)&amp;"BLRENO"&amp;CHAR(34)&amp;",","")</f>
        <v/>
      </c>
      <c r="FP16" s="48" t="str">
        <f>IF(AND(FF16&lt;&gt;"",FF16&lt;&gt;""),CHAR(34)&amp;"WHRENO"&amp;CHAR(34)&amp;",","")</f>
        <v>"WHRENO",</v>
      </c>
      <c r="FQ16" s="48" t="str">
        <f>IF(LEN(BF16)=3,CHAR(34)&amp;"001"&amp;BF16&amp;CHAR(34)&amp;",","")</f>
        <v/>
      </c>
      <c r="FR16" s="48" t="str">
        <f>IF(LEN(BG16)=3,CHAR(34)&amp;"002"&amp;BG16&amp;CHAR(34)&amp;",","")</f>
        <v/>
      </c>
      <c r="FS16" s="48" t="str">
        <f>IF(LEN(BH16)=3,CHAR(34)&amp;"003"&amp;BH16&amp;CHAR(34)&amp;",","")</f>
        <v/>
      </c>
      <c r="FT16" s="48" t="str">
        <f>CHAR(34)&amp;"myr"&amp;BD16&amp;CHAR(34)&amp;","</f>
        <v>"myrBLU",</v>
      </c>
      <c r="FU16" s="48" t="str">
        <f>IF(AY16="y",CHAR(34)&amp;"island"&amp;CHAR(34)&amp;",","")</f>
        <v/>
      </c>
      <c r="FV16" s="48" t="str">
        <f>IF(BZ16="y",CHAR(34)&amp;"landlo"&amp;CHAR(34)&amp;",","")</f>
        <v/>
      </c>
      <c r="FW16" s="48" t="str">
        <f>IF(CA16="y",CHAR(34)&amp;"eunion"&amp;CHAR(34)&amp;",","")</f>
        <v/>
      </c>
      <c r="FX16" s="48" t="str">
        <f>SUBSTITUTE(IFERROR(SEARCH("[",A16),IFERROR(IF(AND(CA16&lt;&gt;"y",SEARCH("Europe",R16)&gt;0),CHAR(34)&amp;"noeuni"&amp;CHAR(34)&amp;",",""),"")),"1","")</f>
        <v/>
      </c>
      <c r="FY16" s="48" t="str">
        <f>IFERROR(IF(SEARCH("Arabic",CB16)&gt;0,CHAR(34)&amp;"arabic"&amp;CHAR(34)&amp;",",""),"")</f>
        <v/>
      </c>
      <c r="FZ16" s="48" t="str">
        <f>IFERROR(IF(SEARCH("English",CB16)&gt;0,CHAR(34)&amp;"englis"&amp;CHAR(34)&amp;",",""),"")</f>
        <v/>
      </c>
      <c r="GA16" s="48" t="str">
        <f>IFERROR(IF(SEARCH("French",CB16)&gt;0,CHAR(34)&amp;"french"&amp;CHAR(34)&amp;",",""),"")</f>
        <v/>
      </c>
      <c r="GB16" s="48" t="str">
        <f>IFERROR(IF(SEARCH("Spanish",CB16)&gt;0,CHAR(34)&amp;"spanis"&amp;CHAR(34)&amp;",",""),"")</f>
        <v/>
      </c>
      <c r="GC16" s="48" t="str">
        <f>IFERROR(IF(SEARCH("Portuguese",CB16)&gt;0,CHAR(34)&amp;"portug"&amp;CHAR(34)&amp;",",""),"")</f>
        <v/>
      </c>
      <c r="GD16" s="48" t="str">
        <f>IFERROR(IF(SEARCH("German",CB16)&gt;0,CHAR(34)&amp;"german"&amp;CHAR(34)&amp;",",""),"")</f>
        <v/>
      </c>
      <c r="GE16" s="48" t="str">
        <f>IFERROR(IF(SEARCH("Dutch",CB16)&gt;0,CHAR(34)&amp;"dutchs"&amp;CHAR(34)&amp;",",""),"")</f>
        <v/>
      </c>
      <c r="GF16" s="48" t="str">
        <f>IFERROR(IF(SEARCH("Historical",AU16)&gt;0,CHAR(34)&amp;"histor"&amp;CHAR(34)&amp;",",""),"")</f>
        <v/>
      </c>
      <c r="GG16" s="48" t="str">
        <f>IF(BU16="y",CHAR(34)&amp;"unjack"&amp;CHAR(34)&amp;",","")</f>
        <v/>
      </c>
      <c r="GH16" s="48" t="str">
        <f>IF(CD16=1,CHAR(34)&amp;"southc"&amp;CHAR(34)&amp;",","")</f>
        <v/>
      </c>
      <c r="GI16" s="48" t="str">
        <f>IF(CE16=1,CHAR(34)&amp;"hasmap"&amp;CHAR(34)&amp;",","")</f>
        <v/>
      </c>
      <c r="GJ16" s="48" t="str">
        <f>IF(CP16="y",CHAR(34)&amp;CP$1&amp;CHAR(34)&amp;",","")</f>
        <v/>
      </c>
      <c r="GK16" s="48" t="str">
        <f>IF(GJ16="",CHAR(34)&amp;"HasSta"&amp;CHAR(34)&amp;",","")</f>
        <v>"HasSta",</v>
      </c>
      <c r="GL16" s="48" t="str">
        <f>IF(CQ16="y",CHAR(34)&amp;CQ$1&amp;CHAR(34)&amp;",","")</f>
        <v/>
      </c>
      <c r="GM16" s="48" t="str">
        <f>IF(CR16="y",CHAR(34)&amp;CR$1&amp;CHAR(34)&amp;",","")</f>
        <v/>
      </c>
      <c r="GN16" s="48" t="str">
        <f>IF(CS16="y",CHAR(34)&amp;CS$1&amp;CHAR(34)&amp;",","")</f>
        <v>"3+Star",</v>
      </c>
      <c r="GP16" s="48" t="str">
        <f>CHAR(34)&amp;AU16&amp;CHAR(34)</f>
        <v>"State"</v>
      </c>
      <c r="GS16" s="48" t="str">
        <f>SUBSTITUTE("["&amp;_xlfn.CONCAT(CW16:GN16)&amp;"]",",]","]")</f>
        <v>["2Color","lets07","startI","BLUYEL","year19","NoBand","Circle","Texted","Center","staYEL","NO_WHI","NO_RED","NO_GRE","NO_BLA","WHGRNO","BAWHNO","WHRENO","myrBLU","HasSta","3+Star"]</v>
      </c>
      <c r="GT16" s="48" t="str">
        <f>IF(BL16&lt;&gt;"",CHAR(34)&amp;"cl_"&amp;BL16&amp;CHAR(34)&amp;",","")</f>
        <v>"cl_BLU",</v>
      </c>
      <c r="GU16" s="48" t="str">
        <f>IF(BM16&lt;&gt;"",CHAR(34)&amp;"cl_"&amp;BM16&amp;CHAR(34)&amp;",","")</f>
        <v>"cl_YEL",</v>
      </c>
      <c r="GV16" s="48" t="str">
        <f>IF(BN16&lt;&gt;"",CHAR(34)&amp;"cl_"&amp;BN16&amp;CHAR(34)&amp;",","")</f>
        <v/>
      </c>
      <c r="GW16" s="48" t="str">
        <f>IF(BO16&lt;&gt;"",CHAR(34)&amp;"cl_"&amp;BO16&amp;CHAR(34)&amp;",","")</f>
        <v/>
      </c>
      <c r="GX16" s="48" t="str">
        <f>IF(BP16&lt;&gt;"",CHAR(34)&amp;"cl_"&amp;BP16&amp;CHAR(34)&amp;",","")</f>
        <v/>
      </c>
      <c r="GY16" s="48" t="str">
        <f>IF(BQ16&lt;&gt;"",CHAR(34)&amp;"cl_"&amp;BQ16&amp;CHAR(34)&amp;",","")</f>
        <v/>
      </c>
      <c r="GZ16" s="48" t="str">
        <f>IF(BR16&lt;&gt;"",CHAR(34)&amp;"cl_"&amp;BR16&amp;CHAR(34)&amp;",","")</f>
        <v/>
      </c>
      <c r="HA16" s="48" t="str">
        <f>IF(BS16&lt;&gt;"",CHAR(34)&amp;"cl_"&amp;BS16&amp;CHAR(34)&amp;",","")</f>
        <v/>
      </c>
      <c r="HB16" s="48" t="str">
        <f>IF(BT16&lt;&gt;"",CHAR(34)&amp;"cl_"&amp;BT16&amp;CHAR(34)&amp;",","")</f>
        <v/>
      </c>
      <c r="HC16" s="48" t="str">
        <f>SUBSTITUTE("["&amp;_xlfn.CONCAT(GT16:HB16)&amp;"]",",]","]")</f>
        <v>["cl_BLU","cl_YEL"]</v>
      </c>
      <c r="HE16" s="71"/>
      <c r="HF16" s="72" t="str">
        <f>"{couname:"&amp;CT16&amp;(IF(HK16&lt;&gt;"",",subtype:"&amp;CHAR(34)&amp;HK16&amp;CHAR(34),""))&amp;",year:"&amp;HJ16&amp;",region:"&amp;CU16&amp;",Colors:"&amp;HC16&amp;",Items:"&amp;GS16&amp;",Flag:"&amp;CV16&amp;",HDFlag:"&amp;CHAR(34)&amp;E16&amp;CHAR(34)&amp;",type:"&amp;GP16&amp;", describe: "&amp;HH16&amp;", isnew:"&amp;CHAR(34)&amp;F16&amp;CHAR(34)&amp;", links: "&amp;HL16&amp;"},"</f>
        <v>{couname:"[USA] Indiana",year:"1955 ",region:"rgn_North America",Colors:["cl_BLU","cl_YEL"],Items:["2Color","lets07","startI","BLUYEL","year19","NoBand","Circle","Texted","Center","staYEL","NO_WHI","NO_RED","NO_GRE","NO_BLA","WHGRNO","BAWHNO","WHRENO","myrBLU","HasSta","3+Star"],Flag:"https://upload.wikimedia.org/wikipedia/commons/thumb/a/ac/Flag_of_Indiana.svg/383px-Flag_of_Indiana.svg.png",HDFlag:"https://upload.wikimedia.org/wikipedia/commons/thumb/a/ac/Flag_of_Indiana.svg/2560px-Flag_of_Indiana.svg.png",type:"State", describe: "\nNot available", isnew:".", links: "https://en.wikipedia.org/wiki/Flag_of_Indiana"},</v>
      </c>
      <c r="HG16" s="73" t="str">
        <f>"{couname:"&amp;CT16&amp;(IF(HK16&lt;&gt;"",",subtype:"&amp;CHAR(34)&amp;HK16&amp;CHAR(34),""))&amp;",year:"&amp;HJ16&amp;",region:"&amp;CU16&amp;",Colors:"&amp;HC16&amp;",Items:"&amp;GS16&amp;",Flag:"&amp;CV16&amp;",HDFlag:"&amp;CHAR(34)&amp;E16&amp;CHAR(34)&amp;",type:"&amp;GP16&amp;", describe: "&amp;HI16&amp;", links: "&amp;HL16&amp;"},"</f>
        <v>{couname:"[USA] Indiana",year:"1955 ",region:"rgn_North America",Colors:["cl_BLU","cl_YEL"],Items:["2Color","lets07","startI","BLUYEL","year19","NoBand","Circle","Texted","Center","staYEL","NO_WHI","NO_RED","NO_GRE","NO_BLA","WHGRNO","BAWHNO","WHRENO","myrBLU","HasSta","3+Star"],Flag:"https://upload.wikimedia.org/wikipedia/commons/thumb/a/ac/Flag_of_Indiana.svg/383px-Flag_of_Indiana.svg.png",HDFlag:"https://upload.wikimedia.org/wikipedia/commons/thumb/a/ac/Flag_of_Indiana.svg/2560px-Flag_of_Indiana.svg.png",type:"State", describe: "\nNot available", links: "https://en.wikipedia.org/wiki/Flag_of_Indiana"},</v>
      </c>
      <c r="HH16" s="48" t="str">
        <f>IF(P16&lt;&gt;"",CHAR(34)&amp;"\n"&amp;P16&amp;CHAR(34),CHAR(34)&amp;CHAR(34))</f>
        <v>"\nNot available"</v>
      </c>
      <c r="HI16" s="48" t="str">
        <f>IF(J16=0,CHAR(34)&amp;CHAR(34),HH16)</f>
        <v>"\nNot available"</v>
      </c>
      <c r="HJ16" s="48" t="str">
        <f>CHAR(34)&amp;O16&amp;CHAR(34)</f>
        <v>"1955 "</v>
      </c>
      <c r="HL16" s="48" t="str">
        <f>CHAR(34)&amp;I16&amp;CHAR(34)</f>
        <v>"https://en.wikipedia.org/wiki/Flag_of_Indiana"</v>
      </c>
      <c r="HM16" s="72"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{"couname":"[USA] Indiana","year":"1955 ","region":"rgn_North America","Colors":["cl_BLU","cl_YEL"],"Items":["2Color","lets07","startI","BLUYEL","year19","NoBand","Circle","Texted","Center","staYEL","NO_WHI","NO_RED","NO_GRE","NO_BLA","WHGRNO","BAWHNO","WHRENO","myrBLU","HasSta","3+Star"],"Flag":"https://upload.wikimedia.org/wikipedia/commons/thumb/a/ac/Flag_of_Indiana.svg/383px-Flag_of_Indiana.svg.png","HDFlag":"https://upload.wikimedia.org/wikipedia/commons/thumb/a/ac/Flag_of_Indiana.svg/2560px-Flag_of_Indiana.svg.png","type":"State", "describe": "\nNot available", "isnew": ".", "links": "https://en.wikipedia.org/wiki/Flag_of_Indiana"},</v>
      </c>
      <c r="HN16" s="74"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{"couname":"[USA] Indiana","year":"1955 ","region":"rgn_North America","Colors":["cl_BLU","cl_YEL"],"Items":["2Color","lets07","startI","BLUYEL","year19","NoBand","Circle","Texted","Center","staYEL","NO_WHI","NO_RED","NO_GRE","NO_BLA","WHGRNO","BAWHNO","WHRENO","myrBLU","HasSta","3+Star"],"Flag":"https://upload.wikimedia.org/wikipedia/commons/thumb/a/ac/Flag_of_Indiana.svg/383px-Flag_of_Indiana.svg.png","HDFlag":"https://upload.wikimedia.org/wikipedia/commons/thumb/a/ac/Flag_of_Indiana.svg/2560px-Flag_of_Indiana.svg.png","type":"State", "describe": "\nNot available", "isnew": ".", "links": "https://en.wikipedia.org/wiki/Flag_of_Indiana"},</v>
      </c>
      <c r="HO16" s="75"/>
      <c r="HP16" s="48" t="str" cm="1">
        <f t="array" ref="HP16">IF(_xlfn.TEXTJOIN(", ", TRUE, IF(ISNUMBER(SEARCH("BLA", BL16:BT16)), COLUMN(BL16:BT16) - COLUMN(BL16) + 1, ""))&lt;&gt;"","BLA","")</f>
        <v/>
      </c>
      <c r="HQ16" s="48" t="str" cm="1">
        <f t="array" ref="HQ16">IF(_xlfn.TEXTJOIN(", ", TRUE, IF(ISNUMBER(SEARCH("BLU", BL16:BT16)), COLUMN(BL16:BT16) - COLUMN(BL16) + 1, ""))&lt;&gt;"","BLU","")</f>
        <v>BLU</v>
      </c>
      <c r="HR16" s="48" t="str" cm="1">
        <f t="array" ref="HR16">IF(_xlfn.TEXTJOIN(", ", TRUE, IF(ISNUMBER(SEARCH("GRE", BL16:BT16)), COLUMN(BL16:BT16) - COLUMN(BL16) + 1, ""))&lt;&gt;"","GRE","")</f>
        <v/>
      </c>
      <c r="HS16" s="48" t="str" cm="1">
        <f t="array" ref="HS16">IF(_xlfn.TEXTJOIN(", ", TRUE, IF(ISNUMBER(SEARCH("RED", BL16:BT16)), COLUMN(BL16:BT16) - COLUMN(BL16) + 1, ""))&lt;&gt;"","RED","")</f>
        <v/>
      </c>
      <c r="HT16" s="48" t="str" cm="1">
        <f t="array" ref="HT16">IF(_xlfn.TEXTJOIN(", ", TRUE, IF(ISNUMBER(SEARCH("YEL", BL16:BT16)), COLUMN(BL16:BT16) - COLUMN(BL16) + 1, ""))&lt;&gt;"","YEL","")</f>
        <v>YEL</v>
      </c>
      <c r="HU16" s="48" t="str" cm="1">
        <f t="array" ref="HU16">IF(_xlfn.TEXTJOIN(", ", TRUE, IF(ISNUMBER(SEARCH("ORA", BL16:BT16)), COLUMN(BL16:BT16) - COLUMN(BL16) + 1, ""))&lt;&gt;"","ORA","")</f>
        <v/>
      </c>
      <c r="HV16" s="48" t="str" cm="1">
        <f t="array" ref="HV16">IF(_xlfn.TEXTJOIN(", ", TRUE, IF(ISNUMBER(SEARCH("BRO", BL16:BT16)), COLUMN(BL16:BT16) - COLUMN(BL16) + 1, ""))&lt;&gt;"","BRO","")</f>
        <v/>
      </c>
      <c r="HW16" s="48" t="str" cm="1">
        <f t="array" ref="HW16">IF(_xlfn.TEXTJOIN(", ", TRUE, IF(ISNUMBER(SEARCH("PUR", BL16:BT16)), COLUMN(BL16:BT16) - COLUMN(BL16) + 1, ""))&lt;&gt;"","PUR","")</f>
        <v/>
      </c>
      <c r="HX16" s="48" t="str" cm="1">
        <f t="array" ref="HX16">IF(_xlfn.TEXTJOIN(", ", TRUE, IF(ISNUMBER(SEARCH("WHI", BL16:BT16)), COLUMN(BL16:BT16) - COLUMN(BL16) + 1, ""))&lt;&gt;"","WHI","")</f>
        <v/>
      </c>
      <c r="HY16" s="76"/>
      <c r="HZ16" s="76"/>
      <c r="IA16" s="6"/>
      <c r="IB16" s="6"/>
      <c r="IC16" s="77"/>
      <c r="ID16" s="77"/>
      <c r="IE16" s="77"/>
      <c r="IF16" s="77"/>
      <c r="IG16" s="77"/>
      <c r="IH16" s="77"/>
      <c r="II16" s="77"/>
      <c r="IJ16" s="77"/>
      <c r="IK16" s="77"/>
      <c r="IL16" s="48">
        <f>SUM(IC16:IK16)</f>
        <v>0</v>
      </c>
      <c r="IM16" s="45">
        <f>COUNTIF(IC16:IK16,"&gt;0")-CG16</f>
        <v>-2</v>
      </c>
      <c r="IN16" s="78" t="str">
        <f>"http://mkweb.bcgsc.ca/color-summarizer/?url="&amp;D16&amp;"&amp;precision=low&amp;num_clusters="&amp;CG16&amp;"&amp;text=1"</f>
        <v>http://mkweb.bcgsc.ca/color-summarizer/?url=https://upload.wikimedia.org/wikipedia/commons/thumb/a/ac/Flag_of_Indiana.svg/383px-Flag_of_Indiana.svg.png&amp;precision=low&amp;num_clusters=2&amp;text=1</v>
      </c>
      <c r="IO16" s="48" t="str">
        <f>IF(HP16&lt;&gt;"",CHAR(34)&amp;"black"&amp;CHAR(34),"")</f>
        <v/>
      </c>
      <c r="IP16" s="48" t="str">
        <f>IF(HQ16&lt;&gt;"",CHAR(34)&amp;"blue"&amp;CHAR(34),"")</f>
        <v>"blue"</v>
      </c>
      <c r="IQ16" s="48" t="str">
        <f>IF(HR16&lt;&gt;"",CHAR(34)&amp;"green"&amp;CHAR(34),"")</f>
        <v/>
      </c>
      <c r="IR16" s="48" t="str">
        <f>IF(HS16&lt;&gt;"",CHAR(34)&amp;"red"&amp;CHAR(34),"")</f>
        <v/>
      </c>
      <c r="IS16" s="48" t="str">
        <f>IF(HT16&lt;&gt;"",CHAR(34)&amp;"yellow"&amp;CHAR(34),"")</f>
        <v>"yellow"</v>
      </c>
      <c r="IT16" s="48" t="str">
        <f>IF(HU16&lt;&gt;"",CHAR(34)&amp;"orange"&amp;CHAR(34),"")</f>
        <v/>
      </c>
      <c r="IU16" s="48" t="str">
        <f>IF(HV16&lt;&gt;"",CHAR(34)&amp;"brown"&amp;CHAR(34),"")</f>
        <v/>
      </c>
      <c r="IV16" s="48" t="str">
        <f>IF(HW16&lt;&gt;"",CHAR(34)&amp;"purple"&amp;CHAR(34),"")</f>
        <v/>
      </c>
      <c r="IW16" s="48" t="str">
        <f>IF(HX16&lt;&gt;"",CHAR(34)&amp;"white"&amp;CHAR(34),"")</f>
        <v/>
      </c>
      <c r="IX16" s="48" t="str">
        <f>"{"&amp;CHAR(34)&amp;"url"&amp;CHAR(34)&amp;":"&amp;CHAR(34)&amp;IN16&amp;CHAR(34)&amp;","&amp;CHAR(34)&amp;"name"&amp;CHAR(34)&amp;":"&amp;CHAR(34)&amp;A16&amp;CHAR(34)&amp;"},"</f>
        <v>{"url":"http://mkweb.bcgsc.ca/color-summarizer/?url=https://upload.wikimedia.org/wikipedia/commons/thumb/a/ac/Flag_of_Indiana.svg/383px-Flag_of_Indiana.svg.png&amp;precision=low&amp;num_clusters=2&amp;text=1","name":"[USA] Indiana"},</v>
      </c>
      <c r="IY16" s="48">
        <v>867</v>
      </c>
    </row>
    <row r="17" spans="1:259" s="48" customFormat="1" ht="38.4" customHeight="1" thickBot="1" x14ac:dyDescent="0.35">
      <c r="A17" s="79" t="s">
        <v>446</v>
      </c>
      <c r="B17" s="40" t="e" vm="158">
        <v>#VALUE!</v>
      </c>
      <c r="C17" s="41">
        <v>2</v>
      </c>
      <c r="D17" s="42" t="s">
        <v>565</v>
      </c>
      <c r="E17" s="43" t="s">
        <v>566</v>
      </c>
      <c r="F17" s="44" t="s">
        <v>163</v>
      </c>
      <c r="G17" s="45">
        <f>COUNTIF($A$1:$A$8580,A17)</f>
        <v>1</v>
      </c>
      <c r="H17" s="46"/>
      <c r="I17" s="47" t="s">
        <v>567</v>
      </c>
      <c r="J17" s="48" t="str">
        <f>""</f>
        <v/>
      </c>
      <c r="K17" s="49"/>
      <c r="L17" s="50"/>
      <c r="M17" s="50"/>
      <c r="N17" s="51" t="s">
        <v>231</v>
      </c>
      <c r="O17" s="52" t="s">
        <v>568</v>
      </c>
      <c r="P17" s="53" t="s">
        <v>211</v>
      </c>
      <c r="Q17" s="54">
        <v>1</v>
      </c>
      <c r="R17" s="55" t="s">
        <v>231</v>
      </c>
      <c r="S17" s="56">
        <v>3</v>
      </c>
      <c r="T17" s="57" t="s">
        <v>164</v>
      </c>
      <c r="U17" s="58" t="s">
        <v>164</v>
      </c>
      <c r="V17" s="58" t="s">
        <v>164</v>
      </c>
      <c r="W17" s="58" t="s">
        <v>165</v>
      </c>
      <c r="X17" s="58" t="s">
        <v>164</v>
      </c>
      <c r="Y17" s="58" t="s">
        <v>165</v>
      </c>
      <c r="Z17" s="58" t="s">
        <v>165</v>
      </c>
      <c r="AA17" s="58" t="s">
        <v>164</v>
      </c>
      <c r="AB17" s="58" t="s">
        <v>165</v>
      </c>
      <c r="AC17" s="58" t="s">
        <v>164</v>
      </c>
      <c r="AD17" s="58" t="s">
        <v>164</v>
      </c>
      <c r="AE17" s="58" t="s">
        <v>164</v>
      </c>
      <c r="AF17" s="59" t="s">
        <v>164</v>
      </c>
      <c r="AG17" s="59" t="s">
        <v>165</v>
      </c>
      <c r="AH17" s="59" t="s">
        <v>165</v>
      </c>
      <c r="AI17" s="59" t="s">
        <v>164</v>
      </c>
      <c r="AJ17" s="59" t="s">
        <v>164</v>
      </c>
      <c r="AK17" s="59" t="s">
        <v>164</v>
      </c>
      <c r="AL17" s="59" t="s">
        <v>164</v>
      </c>
      <c r="AM17" s="59" t="s">
        <v>164</v>
      </c>
      <c r="AN17" s="59" t="s">
        <v>164</v>
      </c>
      <c r="AO17" s="59" t="s">
        <v>164</v>
      </c>
      <c r="AP17" s="59" t="s">
        <v>164</v>
      </c>
      <c r="AQ17" s="59" t="s">
        <v>164</v>
      </c>
      <c r="AR17" s="59" t="s">
        <v>164</v>
      </c>
      <c r="AS17" s="59" t="s">
        <v>164</v>
      </c>
      <c r="AT17" s="60">
        <v>0</v>
      </c>
      <c r="AU17" s="59" t="s">
        <v>207</v>
      </c>
      <c r="AV17" s="59" t="str">
        <f>IF(LEFT(A17,1)="[",LEFT(A17,5)&amp;AU17&amp;A17,"")</f>
        <v>[USA]State[USA] Iowa</v>
      </c>
      <c r="AW17" s="59" t="str">
        <f>C17&amp;H17&amp;A17</f>
        <v>2[USA] Iowa</v>
      </c>
      <c r="AX17" s="61"/>
      <c r="AY17" s="61"/>
      <c r="AZ17" s="62"/>
      <c r="BA17" s="62"/>
      <c r="BB17" s="62"/>
      <c r="BC17" s="63"/>
      <c r="BD17" s="64" t="s">
        <v>159</v>
      </c>
      <c r="BE17" s="47"/>
      <c r="BF17" s="64" t="s">
        <v>152</v>
      </c>
      <c r="BG17" s="64" t="s">
        <v>159</v>
      </c>
      <c r="BH17" s="64" t="s">
        <v>154</v>
      </c>
      <c r="BI17" s="64"/>
      <c r="BJ17" s="64"/>
      <c r="BK17" s="47"/>
      <c r="BL17" s="64" t="s">
        <v>154</v>
      </c>
      <c r="BM17" s="64" t="s">
        <v>159</v>
      </c>
      <c r="BN17" s="64" t="s">
        <v>152</v>
      </c>
      <c r="BO17" s="64" t="s">
        <v>157</v>
      </c>
      <c r="BP17" s="64"/>
      <c r="BQ17" s="64"/>
      <c r="BR17" s="64"/>
      <c r="BS17" s="64"/>
      <c r="BT17" s="64"/>
      <c r="BU17" s="65"/>
      <c r="BV17" s="66"/>
      <c r="BW17" s="66">
        <v>0</v>
      </c>
      <c r="BX17" s="47"/>
      <c r="CB17" s="6"/>
      <c r="CC17" s="6"/>
      <c r="CD17" s="67">
        <v>0</v>
      </c>
      <c r="CE17" s="67">
        <v>0</v>
      </c>
      <c r="CF17" s="67" t="e">
        <v>#REF!</v>
      </c>
      <c r="CG17" s="68" cm="1">
        <f t="array" ref="CG17">SUMPRODUCT(--(LEN(TRIM(BL17:BT17))&gt;0))</f>
        <v>4</v>
      </c>
      <c r="CH17" s="59" t="str">
        <f>IF(CG17=2,"y","n")</f>
        <v>n</v>
      </c>
      <c r="CI17" s="59" t="str">
        <f>IF(CG17=3,"y","n")</f>
        <v>n</v>
      </c>
      <c r="CJ17" s="59" t="str">
        <f>IF(CG17=4,"y","n")</f>
        <v>y</v>
      </c>
      <c r="CK17" s="59" t="str">
        <f>IF(CG17&gt;4,"y","n")</f>
        <v>n</v>
      </c>
      <c r="CL17" s="59" t="str">
        <f>IF(S17=0,"y","n")</f>
        <v>n</v>
      </c>
      <c r="CM17" s="59" t="str">
        <f>IF(S17=2,"y","n")</f>
        <v>n</v>
      </c>
      <c r="CN17" s="59" t="str">
        <f>IF(S17=3,"y","n")</f>
        <v>y</v>
      </c>
      <c r="CO17" s="59" t="str">
        <f>IF(S17&gt;=4,"y","n")</f>
        <v>n</v>
      </c>
      <c r="CP17" s="59" t="str">
        <f>IF(AT17=0,"y","n")</f>
        <v>y</v>
      </c>
      <c r="CQ17" s="59" t="str">
        <f>IF(AT17=1,"y","n")</f>
        <v>n</v>
      </c>
      <c r="CR17" s="59" t="str">
        <f>IF(AT17=2,"y","n")</f>
        <v>n</v>
      </c>
      <c r="CS17" s="59" t="str">
        <f>IF(AT17&gt;=3,"y","n")</f>
        <v>n</v>
      </c>
      <c r="CT17" s="69" t="str">
        <f>CHAR(34)&amp;A17&amp;CHAR(34)</f>
        <v>"[USA] Iowa"</v>
      </c>
      <c r="CU17" s="70" t="str">
        <f>CHAR(34)&amp;"rgn_"&amp;R17&amp;CHAR(34)</f>
        <v>"rgn_North America"</v>
      </c>
      <c r="CV17" s="48" t="str">
        <f>CHAR(34)&amp;D17&amp;CHAR(34)</f>
        <v>"https://upload.wikimedia.org/wikipedia/commons/thumb/a/aa/Flag_of_Iowa.svg/382px-Flag_of_Iowa.svg.png"</v>
      </c>
      <c r="CW17" s="48" t="str">
        <f>IF(CH17="y",CHAR(34)&amp;CH$1&amp;CHAR(34)&amp;",","")</f>
        <v/>
      </c>
      <c r="CX17" s="48" t="str">
        <f>IF(CI17="y",CHAR(34)&amp;CI$1&amp;CHAR(34)&amp;",","")</f>
        <v/>
      </c>
      <c r="CY17" s="48" t="str">
        <f>IF(CJ17="y",CHAR(34)&amp;CJ$1&amp;CHAR(34)&amp;",","")</f>
        <v>"4Color",</v>
      </c>
      <c r="CZ17" s="48" t="str">
        <f>IF(CK17="y",CHAR(34)&amp;CK$1&amp;CHAR(34)&amp;",","")</f>
        <v/>
      </c>
      <c r="DA17" s="48" t="str">
        <f>IF(Q17&gt;1,CHAR(34)&amp;"words2"&amp;CHAR(34)&amp;",","")</f>
        <v/>
      </c>
      <c r="DB17" s="48" t="str">
        <f>IF(Q17&gt;2,CHAR(34)&amp;"words3"&amp;CHAR(34)&amp;",","")</f>
        <v/>
      </c>
      <c r="DC17" s="48" t="str">
        <f>IF(Q17=2,CHAR(34)&amp;"exact2"&amp;CHAR(34)&amp;",","")</f>
        <v/>
      </c>
      <c r="DD17" s="48" t="str">
        <f>IF(LEN(CHAR(34)&amp;"lets"&amp;LEN(SUBSTITUTE(SUBSTITUTE(IFERROR(TRIM(SUBSTITUTE(SUBSTITUTE(SUBSTITUTE(IFERROR(TRIM(SUBSTITUTE(A17,MID(A17,FIND("(",A17),FIND(")",A17)-FIND("(",A17)+1),"")),A17),"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",""),"-",""))&amp;CHAR(34)&amp;",")=9,CHAR(34)&amp;"lets"&amp;LEN(SUBSTITUTE(SUBSTITUTE(IFERROR(TRIM(SUBSTITUTE(SUBSTITUTE(SUBSTITUTE(IFERROR(TRIM(SUBSTITUTE(A17,MID(A17,FIND("(",A17),FIND(")",A17)-FIND("(",A17)+1),"")),A17),"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",""),"-",""))&amp;CHAR(34)&amp;",",CHAR(34)&amp;"lets0"&amp;LEN(SUBSTITUTE(SUBSTITUTE(IFERROR(TRIM(SUBSTITUTE(SUBSTITUTE(SUBSTITUTE(IFERROR(TRIM(SUBSTITUTE(A17,MID(A17,FIND("(",A17),FIND(")",A17)-FIND("(",A17)+1),"")),A17),"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f>
        <v>"lets04",</v>
      </c>
      <c r="DE17" s="48" t="str">
        <f>IFERROR(CHAR(34)&amp;"start"&amp;LEFT(TRIM(SUBSTITUTE(SUBSTITUTE(TRIM(SUBSTITUTE(SUBSTITUTE(A17, MID(A17, FIND("[", A17), FIND("]", A17) - FIND("[", A17) + 1), ""), "  ", " ")), MID(TRIM(SUBSTITUTE(SUBSTITUTE(A17, MID(A17, FIND("[", A17), FIND("]", A17) - FIND("[", A17) + 1), ""), "  ", " ")), FIND("[", TRIM(SUBSTITUTE(SUBSTITUTE(A17, MID(A17, FIND("[", A17), FIND("]", A17) - FIND("[", A17) + 1), ""), "  ", " "))), FIND("]", TRIM(SUBSTITUTE(SUBSTITUTE(A17, MID(A17, FIND("[", A17), FIND("]", A17) - FIND("[", A17) + 1), ""), "  ", " "))) - FIND("[", TRIM(SUBSTITUTE(SUBSTITUTE(A17, MID(A17, FIND("[", A17), FIND("]", A17) - FIND("[", A17) + 1), ""), "  ", " "))) + 1), ""), "  ", " ")),1)&amp;CHAR(34)&amp;",",CHAR(34)&amp;"start"&amp;IFERROR(LEFT(SUBSTITUTE(A17,"["&amp;MID(A17,FIND("[",A17)+1,FIND("]",A17)-FIND("[",A17)-1)&amp;"] ",""),1),LEFT(A17,1))&amp;CHAR(34)&amp;",")</f>
        <v>"startI",</v>
      </c>
      <c r="DF17" s="48" t="str">
        <f>IFERROR(IF(SEARCH("tan",A17)&gt;0,CHAR(34)&amp;"withtn"&amp;CHAR(34)&amp;",",""),"")</f>
        <v/>
      </c>
      <c r="DG17" s="48" t="str">
        <f>IFERROR(IF(SEARCH("q",A17)&gt;0,CHAR(34)&amp;"with_q"&amp;CHAR(34)&amp;",",""),"")</f>
        <v/>
      </c>
      <c r="DH17" s="48" t="str">
        <f>IFERROR(IF(SEARCH("v",A17)&gt;0,CHAR(34)&amp;"with_v"&amp;CHAR(34)&amp;",",""),"")</f>
        <v/>
      </c>
      <c r="DI17" s="48" t="str">
        <f>IFERROR(IF(SEARCH("w",A17)&gt;0,CHAR(34)&amp;"with_w"&amp;CHAR(34)&amp;",",""),"")</f>
        <v>"with_w",</v>
      </c>
      <c r="DJ17" s="48" t="str">
        <f>IFERROR(IF(SEARCH("y",A17)&gt;0,CHAR(34)&amp;"with_y"&amp;CHAR(34)&amp;",",""),"")</f>
        <v/>
      </c>
      <c r="DK17" s="48" t="str">
        <f>IFERROR(IF(SEARCH("z",A17)&gt;0,CHAR(34)&amp;"with_z"&amp;CHAR(34)&amp;",",""),"")</f>
        <v/>
      </c>
      <c r="DL17" s="48" t="str">
        <f>IF(CG17=2, CHAR(34) &amp; _xlfn.TEXTJOIN("", TRUE, _xlfn._xlws.SORT(HP17:HX17)) &amp; CHAR(34) &amp; ",", "")</f>
        <v/>
      </c>
      <c r="DM17" s="48" t="str" cm="1">
        <f t="array" ref="DM17">IF(CG17=3,CHAR(34) &amp; _xlfn.TEXTJOIN("", TRUE, RIGHT(HP17:HX17, 2)) &amp; CHAR(34) &amp; ",", "")</f>
        <v/>
      </c>
      <c r="DN17" s="48" t="str">
        <f>IF(AND(ISNUMBER(SEARCH("18", O17)), ISERROR(SEARCH("1918", O17)), ISERROR(SEARCH("2018", O17))), CHAR(34) &amp; "year18" &amp; CHAR(34) &amp; ",", "")</f>
        <v/>
      </c>
      <c r="DO17" s="48" t="str">
        <f>IF(AND(ISNUMBER(SEARCH("19", O17)), ISERROR(SEARCH("1819", O17)),  ISERROR(SEARCH("1219", O17)),ISERROR(SEARCH("1119", O17)),ISERROR(SEARCH("1190", O17)),ISERROR(SEARCH("2019", O17))), CHAR(34) &amp; "year19" &amp; CHAR(34) &amp; ",", "")</f>
        <v>"year19",</v>
      </c>
      <c r="DP17" s="6" t="str">
        <f>IF(AND(ISNUMBER(SEARCH("20", O17)), ISERROR(SEARCH("1920", O17))), CHAR(34)&amp;"year00"&amp;CHAR(34)&amp;",", "")</f>
        <v/>
      </c>
      <c r="DQ17" s="6" t="str">
        <f>IF(CC17="y",CHAR(34)&amp;"soviet"&amp;CHAR(34)&amp;",","")</f>
        <v/>
      </c>
      <c r="DR17" s="6" t="str">
        <f>IF(BY17="y",CHAR(34)&amp;"dgband"&amp;CHAR(34)&amp;",","")</f>
        <v/>
      </c>
      <c r="DS17" s="6" t="str">
        <f>IF(W17="y",IF(AND(V17="n",BY17&lt;&gt;"y"),CHAR(34)&amp;"allver"&amp;CHAR(34)&amp;",",""),"")</f>
        <v>"allver",</v>
      </c>
      <c r="DT17" s="6" t="str">
        <f>IF(V17="y",IF(AND(W17="n",BY17&lt;&gt;"y"),CHAR(34)&amp;"allhor"&amp;CHAR(34)&amp;",",""),"")</f>
        <v/>
      </c>
      <c r="DU17" s="6" t="str">
        <f>IF(BY17="y",IF(AND(W17="n",V17="n"),CHAR(34)&amp;"alldia"&amp;CHAR(34)&amp;",",""),"")</f>
        <v/>
      </c>
      <c r="DV17" s="48" t="str">
        <f>IF(IA17&lt;&gt;"",(IF(IA17="y",CHAR(34)&amp;"largec"&amp;CHAR(34)&amp;",",CHAR(34)&amp;"smallc"&amp;CHAR(34)&amp;",")),"")</f>
        <v/>
      </c>
      <c r="DW17" s="48" t="str">
        <f>IF(CL17="y",CHAR(34)&amp;CL$1&amp;CHAR(34)&amp;",","")</f>
        <v/>
      </c>
      <c r="DX17" s="48" t="str">
        <f>IF(CM17="y",CHAR(34)&amp;CM$1&amp;CHAR(34)&amp;",","")</f>
        <v/>
      </c>
      <c r="DY17" s="48" t="str">
        <f>IF(CN17="y",CHAR(34)&amp;CN$1&amp;CHAR(34)&amp;",","")</f>
        <v>"3Bands",</v>
      </c>
      <c r="DZ17" s="48" t="str">
        <f>IF(CO17="y",CHAR(34)&amp;CO$1&amp;CHAR(34)&amp;",","")</f>
        <v/>
      </c>
      <c r="EA17" s="48" t="str">
        <f>IF(T17="y",CHAR(34)&amp;T$1&amp;CHAR(34)&amp;",","")</f>
        <v/>
      </c>
      <c r="EB17" s="48" t="str">
        <f>IF(U17="y",CHAR(34)&amp;U$1&amp;CHAR(34)&amp;",","")</f>
        <v/>
      </c>
      <c r="EC17" s="48" t="str">
        <f>IF(V17="y",CHAR(34)&amp;V$1&amp;CHAR(34)&amp;",","")</f>
        <v/>
      </c>
      <c r="ED17" s="48" t="str">
        <f>IF(W17="y",CHAR(34)&amp;W$1&amp;CHAR(34)&amp;",","")</f>
        <v>"Vertic",</v>
      </c>
      <c r="EE17" s="48" t="str">
        <f>IF(X17="y",CHAR(34)&amp;X$1&amp;CHAR(34)&amp;",","")</f>
        <v/>
      </c>
      <c r="EF17" s="48" t="str">
        <f>IF(AND(Y17&lt;&gt;"n",Y17&lt;&gt;""),CHAR(34)&amp;Y$1&amp;CHAR(34)&amp;",","")</f>
        <v>"Animal",</v>
      </c>
      <c r="EG17" s="48" t="str">
        <f>IF(Z17="y",CHAR(34)&amp;Z$1&amp;CHAR(34)&amp;",","")</f>
        <v>"Bird",</v>
      </c>
      <c r="EH17" s="48" t="str">
        <f>IF(AA17="y",CHAR(34)&amp;AA$1&amp;CHAR(34)&amp;",","")</f>
        <v/>
      </c>
      <c r="EI17" s="48" t="str">
        <f>IF(AB17="y",CHAR(34)&amp;AB$1&amp;CHAR(34)&amp;",","")</f>
        <v>"Texted",</v>
      </c>
      <c r="EJ17" s="48" t="str">
        <f>IF(AC17="y",CHAR(34)&amp;AC$1&amp;CHAR(34)&amp;",","")</f>
        <v/>
      </c>
      <c r="EK17" s="48" t="str">
        <f>IF(AD17="y",CHAR(34)&amp;AD$1&amp;CHAR(34)&amp;",","")</f>
        <v/>
      </c>
      <c r="EL17" s="48" t="str">
        <f>IF(AE17="y",CHAR(34)&amp;AE$1&amp;CHAR(34)&amp;",","")</f>
        <v/>
      </c>
      <c r="EM17" s="48" t="str">
        <f>IF(AF17="y",CHAR(34)&amp;AF$1&amp;CHAR(34)&amp;",","")</f>
        <v/>
      </c>
      <c r="EN17" s="48" t="str">
        <f>IF(AG17="y",CHAR(34)&amp;AG$1&amp;CHAR(34)&amp;",","")</f>
        <v>"Unequa",</v>
      </c>
      <c r="EO17" s="48" t="str">
        <f>IF(AH17="y",CHAR(34)&amp;AH$1&amp;CHAR(34)&amp;",","")</f>
        <v>"Center",</v>
      </c>
      <c r="EP17" s="48" t="str">
        <f>IF(AI17="y",CHAR(34)&amp;AI$1&amp;CHAR(34)&amp;",","")</f>
        <v/>
      </c>
      <c r="EQ17" s="48" t="str">
        <f>IF(AJ17="y",CHAR(34)&amp;AJ$1&amp;CHAR(34)&amp;",","")</f>
        <v/>
      </c>
      <c r="ER17" s="48" t="str">
        <f>IF(AK17="y",CHAR(34)&amp;AK$1&amp;CHAR(34)&amp;",","")</f>
        <v/>
      </c>
      <c r="ES17" s="48" t="str">
        <f>IF(AL17="y",CHAR(34)&amp;AL$1&amp;CHAR(34)&amp;",","")</f>
        <v/>
      </c>
      <c r="ET17" s="48" t="str">
        <f>IF(AM17="y",CHAR(34)&amp;AM$1&amp;CHAR(34)&amp;",","")</f>
        <v/>
      </c>
      <c r="EU17" s="48" t="str">
        <f>IF(AN17="y",CHAR(34)&amp;AN$1&amp;CHAR(34)&amp;",","")</f>
        <v/>
      </c>
      <c r="EV17" s="48" t="str">
        <f>IF(AO17="y",CHAR(34)&amp;AO$1&amp;CHAR(34)&amp;",","")</f>
        <v/>
      </c>
      <c r="EW17" s="48" t="str">
        <f>IF(AP17="y",CHAR(34)&amp;AP$1&amp;CHAR(34)&amp;",","")</f>
        <v/>
      </c>
      <c r="EX17" s="48" t="str">
        <f>IF(AQ17="y",CHAR(34)&amp;AQ$1&amp;CHAR(34)&amp;",","")</f>
        <v/>
      </c>
      <c r="EY17" s="48" t="str">
        <f>IF(AR17="y",CHAR(34)&amp;AR$1&amp;CHAR(34)&amp;",","")</f>
        <v/>
      </c>
      <c r="EZ17" s="48" t="str">
        <f>IF(AS17="y",CHAR(34)&amp;AS$1&amp;CHAR(34)&amp;",","")</f>
        <v/>
      </c>
      <c r="FA17" s="48" t="str">
        <f>IF(AT17&gt;0,CHAR(34)&amp;"sta"&amp;AZ17&amp;CHAR(34)&amp;",","")</f>
        <v/>
      </c>
      <c r="FB17" s="48" t="str">
        <f>IF(AND(AT17&gt;0,BA17&lt;&gt;""),CHAR(34)&amp;"sta"&amp;BA17&amp;CHAR(34)&amp;",","")</f>
        <v/>
      </c>
      <c r="FC17" s="48" t="str">
        <f>IF(AND(AT17&gt;0,BB17&lt;&gt;""),CHAR(34)&amp;"sta"&amp;BB17&amp;CHAR(34)&amp;",","")</f>
        <v/>
      </c>
      <c r="FD17" s="48" t="str">
        <f>IF(BV17="n",CHAR(34)&amp;"tcWHYE"&amp;CHAR(34)&amp;",",IF(BV17="y",CHAR(34)&amp;FD$1&amp;CHAR(34)&amp;",",""))</f>
        <v/>
      </c>
      <c r="FE17" s="48" t="str">
        <f>IF(COUNTIF(BL17:BT17,"BLU")=0,CHAR(34)&amp;"NO_BLU"&amp;CHAR(34)&amp;",", "")</f>
        <v/>
      </c>
      <c r="FF17" s="48" t="str">
        <f>IF(COUNTIF(BL17:BT17,"WHI")=0,CHAR(34)&amp;"NO_WHI"&amp;CHAR(34)&amp;",", "")</f>
        <v/>
      </c>
      <c r="FG17" s="48" t="str">
        <f>IF(COUNTIF(BL17:BT17,"RED")=0,CHAR(34)&amp;"NO_RED"&amp;CHAR(34)&amp;",", "")</f>
        <v/>
      </c>
      <c r="FH17" s="48" t="str">
        <f>IF(COUNTIF(BL17:BS17,"GRE")=0,CHAR(34)&amp;"NO_GRE"&amp;CHAR(34)&amp;",", "")</f>
        <v>"NO_GRE",</v>
      </c>
      <c r="FI17" s="48" t="str">
        <f>IF(COUNTIF(BL17:BT17,"YEL")=0,CHAR(34)&amp;"NO_YEL"&amp;CHAR(34)&amp;",", "")</f>
        <v>"NO_YEL",</v>
      </c>
      <c r="FJ17" s="48" t="str">
        <f>IF(COUNTIF(BL17:BT17,"BLA")=0,CHAR(34)&amp;"NO_BLA"&amp;CHAR(34)&amp;",", "")</f>
        <v>"NO_BLA",</v>
      </c>
      <c r="FK17" s="48" t="str">
        <f>IF(AND(FH17&lt;&gt;"",FF17&lt;&gt;""),CHAR(34)&amp;"WHGRNO"&amp;CHAR(34)&amp;",","")</f>
        <v/>
      </c>
      <c r="FL17" s="48" t="str">
        <f>IF(AND(FI17&lt;&gt;"",FF17&lt;&gt;""),CHAR(34)&amp;"WHYENO"&amp;CHAR(34)&amp;",","")</f>
        <v/>
      </c>
      <c r="FM17" s="48" t="str">
        <f>IF(AND(FJ17&lt;&gt;"",FF17&lt;&gt;""),CHAR(34)&amp;"BAWHNO"&amp;CHAR(34)&amp;",","")</f>
        <v/>
      </c>
      <c r="FN17" s="48" t="str">
        <f>IF(AND(FE17&lt;&gt;"",FF17&lt;&gt;""),CHAR(34)&amp;"BLWHNO"&amp;CHAR(34)&amp;",","")</f>
        <v/>
      </c>
      <c r="FO17" s="48" t="str">
        <f>IF(AND(FE17&lt;&gt;"",FG17&lt;&gt;""),CHAR(34)&amp;"BLRENO"&amp;CHAR(34)&amp;",","")</f>
        <v/>
      </c>
      <c r="FP17" s="48" t="str">
        <f>IF(AND(FF17&lt;&gt;"",FF17&lt;&gt;""),CHAR(34)&amp;"WHRENO"&amp;CHAR(34)&amp;",","")</f>
        <v/>
      </c>
      <c r="FQ17" s="48" t="str">
        <f>IF(LEN(BF17)=3,CHAR(34)&amp;"001"&amp;BF17&amp;CHAR(34)&amp;",","")</f>
        <v>"001BLU",</v>
      </c>
      <c r="FR17" s="48" t="str">
        <f>IF(LEN(BG17)=3,CHAR(34)&amp;"002"&amp;BG17&amp;CHAR(34)&amp;",","")</f>
        <v>"002WHI",</v>
      </c>
      <c r="FS17" s="48" t="str">
        <f>IF(LEN(BH17)=3,CHAR(34)&amp;"003"&amp;BH17&amp;CHAR(34)&amp;",","")</f>
        <v>"003RED",</v>
      </c>
      <c r="FT17" s="48" t="str">
        <f>CHAR(34)&amp;"myr"&amp;BD17&amp;CHAR(34)&amp;","</f>
        <v>"myrWHI",</v>
      </c>
      <c r="FU17" s="48" t="str">
        <f>IF(AY17="y",CHAR(34)&amp;"island"&amp;CHAR(34)&amp;",","")</f>
        <v/>
      </c>
      <c r="FV17" s="48" t="str">
        <f>IF(BZ17="y",CHAR(34)&amp;"landlo"&amp;CHAR(34)&amp;",","")</f>
        <v/>
      </c>
      <c r="FW17" s="48" t="str">
        <f>IF(CA17="y",CHAR(34)&amp;"eunion"&amp;CHAR(34)&amp;",","")</f>
        <v/>
      </c>
      <c r="FX17" s="48" t="str">
        <f>SUBSTITUTE(IFERROR(SEARCH("[",A17),IFERROR(IF(AND(CA17&lt;&gt;"y",SEARCH("Europe",R17)&gt;0),CHAR(34)&amp;"noeuni"&amp;CHAR(34)&amp;",",""),"")),"1","")</f>
        <v/>
      </c>
      <c r="FY17" s="48" t="str">
        <f>IFERROR(IF(SEARCH("Arabic",CB17)&gt;0,CHAR(34)&amp;"arabic"&amp;CHAR(34)&amp;",",""),"")</f>
        <v/>
      </c>
      <c r="FZ17" s="48" t="str">
        <f>IFERROR(IF(SEARCH("English",CB17)&gt;0,CHAR(34)&amp;"englis"&amp;CHAR(34)&amp;",",""),"")</f>
        <v/>
      </c>
      <c r="GA17" s="48" t="str">
        <f>IFERROR(IF(SEARCH("French",CB17)&gt;0,CHAR(34)&amp;"french"&amp;CHAR(34)&amp;",",""),"")</f>
        <v/>
      </c>
      <c r="GB17" s="48" t="str">
        <f>IFERROR(IF(SEARCH("Spanish",CB17)&gt;0,CHAR(34)&amp;"spanis"&amp;CHAR(34)&amp;",",""),"")</f>
        <v/>
      </c>
      <c r="GC17" s="48" t="str">
        <f>IFERROR(IF(SEARCH("Portuguese",CB17)&gt;0,CHAR(34)&amp;"portug"&amp;CHAR(34)&amp;",",""),"")</f>
        <v/>
      </c>
      <c r="GD17" s="48" t="str">
        <f>IFERROR(IF(SEARCH("German",CB17)&gt;0,CHAR(34)&amp;"german"&amp;CHAR(34)&amp;",",""),"")</f>
        <v/>
      </c>
      <c r="GE17" s="48" t="str">
        <f>IFERROR(IF(SEARCH("Dutch",CB17)&gt;0,CHAR(34)&amp;"dutchs"&amp;CHAR(34)&amp;",",""),"")</f>
        <v/>
      </c>
      <c r="GF17" s="48" t="str">
        <f>IFERROR(IF(SEARCH("Historical",AU17)&gt;0,CHAR(34)&amp;"histor"&amp;CHAR(34)&amp;",",""),"")</f>
        <v/>
      </c>
      <c r="GG17" s="48" t="str">
        <f>IF(BU17="y",CHAR(34)&amp;"unjack"&amp;CHAR(34)&amp;",","")</f>
        <v/>
      </c>
      <c r="GH17" s="48" t="str">
        <f>IF(CD17=1,CHAR(34)&amp;"southc"&amp;CHAR(34)&amp;",","")</f>
        <v/>
      </c>
      <c r="GI17" s="48" t="str">
        <f>IF(CE17=1,CHAR(34)&amp;"hasmap"&amp;CHAR(34)&amp;",","")</f>
        <v/>
      </c>
      <c r="GJ17" s="48" t="str">
        <f>IF(CP17="y",CHAR(34)&amp;CP$1&amp;CHAR(34)&amp;",","")</f>
        <v>"NoStar",</v>
      </c>
      <c r="GK17" s="48" t="str">
        <f>IF(GJ17="",CHAR(34)&amp;"HasSta"&amp;CHAR(34)&amp;",","")</f>
        <v/>
      </c>
      <c r="GL17" s="48" t="str">
        <f>IF(CQ17="y",CHAR(34)&amp;CQ$1&amp;CHAR(34)&amp;",","")</f>
        <v/>
      </c>
      <c r="GM17" s="48" t="str">
        <f>IF(CR17="y",CHAR(34)&amp;CR$1&amp;CHAR(34)&amp;",","")</f>
        <v/>
      </c>
      <c r="GN17" s="48" t="str">
        <f>IF(CS17="y",CHAR(34)&amp;CS$1&amp;CHAR(34)&amp;",","")</f>
        <v/>
      </c>
      <c r="GP17" s="48" t="str">
        <f>CHAR(34)&amp;AU17&amp;CHAR(34)</f>
        <v>"State"</v>
      </c>
      <c r="GS17" s="48" t="str">
        <f>SUBSTITUTE("["&amp;_xlfn.CONCAT(CW17:GN17)&amp;"]",",]","]")</f>
        <v>["4Color","lets04","startI","with_w","year19","allver","3Bands","Vertic","Animal","Bird","Texted","Unequa","Center","NO_GRE","NO_YEL","NO_BLA","001BLU","002WHI","003RED","myrWHI","NoStar"]</v>
      </c>
      <c r="GT17" s="48" t="str">
        <f>IF(BL17&lt;&gt;"",CHAR(34)&amp;"cl_"&amp;BL17&amp;CHAR(34)&amp;",","")</f>
        <v>"cl_RED",</v>
      </c>
      <c r="GU17" s="48" t="str">
        <f>IF(BM17&lt;&gt;"",CHAR(34)&amp;"cl_"&amp;BM17&amp;CHAR(34)&amp;",","")</f>
        <v>"cl_WHI",</v>
      </c>
      <c r="GV17" s="48" t="str">
        <f>IF(BN17&lt;&gt;"",CHAR(34)&amp;"cl_"&amp;BN17&amp;CHAR(34)&amp;",","")</f>
        <v>"cl_BLU",</v>
      </c>
      <c r="GW17" s="48" t="str">
        <f>IF(BO17&lt;&gt;"",CHAR(34)&amp;"cl_"&amp;BO17&amp;CHAR(34)&amp;",","")</f>
        <v>"cl_BRO",</v>
      </c>
      <c r="GX17" s="48" t="str">
        <f>IF(BP17&lt;&gt;"",CHAR(34)&amp;"cl_"&amp;BP17&amp;CHAR(34)&amp;",","")</f>
        <v/>
      </c>
      <c r="GY17" s="48" t="str">
        <f>IF(BQ17&lt;&gt;"",CHAR(34)&amp;"cl_"&amp;BQ17&amp;CHAR(34)&amp;",","")</f>
        <v/>
      </c>
      <c r="GZ17" s="48" t="str">
        <f>IF(BR17&lt;&gt;"",CHAR(34)&amp;"cl_"&amp;BR17&amp;CHAR(34)&amp;",","")</f>
        <v/>
      </c>
      <c r="HA17" s="48" t="str">
        <f>IF(BS17&lt;&gt;"",CHAR(34)&amp;"cl_"&amp;BS17&amp;CHAR(34)&amp;",","")</f>
        <v/>
      </c>
      <c r="HB17" s="48" t="str">
        <f>IF(BT17&lt;&gt;"",CHAR(34)&amp;"cl_"&amp;BT17&amp;CHAR(34)&amp;",","")</f>
        <v/>
      </c>
      <c r="HC17" s="48" t="str">
        <f>SUBSTITUTE("["&amp;_xlfn.CONCAT(GT17:HB17)&amp;"]",",]","]")</f>
        <v>["cl_RED","cl_WHI","cl_BLU","cl_BRO"]</v>
      </c>
      <c r="HE17" s="71"/>
      <c r="HF17" s="72" t="str">
        <f>"{couname:"&amp;CT17&amp;(IF(HK17&lt;&gt;"",",subtype:"&amp;CHAR(34)&amp;HK17&amp;CHAR(34),""))&amp;",year:"&amp;HJ17&amp;",region:"&amp;CU17&amp;",Colors:"&amp;HC17&amp;",Items:"&amp;GS17&amp;",Flag:"&amp;CV17&amp;",HDFlag:"&amp;CHAR(34)&amp;E17&amp;CHAR(34)&amp;",type:"&amp;GP17&amp;", describe: "&amp;HH17&amp;", isnew:"&amp;CHAR(34)&amp;F17&amp;CHAR(34)&amp;", links: "&amp;HL17&amp;"},"</f>
        <v>{couname:"[USA] Iowa",year:"1921 ",region:"rgn_North America",Colors:["cl_RED","cl_WHI","cl_BLU","cl_BRO"],Items:["4Color","lets04","startI","with_w","year19","allver","3Bands","Vertic","Animal","Bird","Texted","Unequa","Center","NO_GRE","NO_YEL","NO_BLA","001BLU","002WHI","003RED","myrWHI","NoStar"],Flag:"https://upload.wikimedia.org/wikipedia/commons/thumb/a/aa/Flag_of_Iowa.svg/382px-Flag_of_Iowa.svg.png",HDFlag:"https://upload.wikimedia.org/wikipedia/commons/thumb/a/aa/Flag_of_Iowa.svg/2560px-Flag_of_Iowa.svg.png",type:"State", describe: "\nNot available", isnew:".", links: "https://en.wikipedia.org/wiki/Flag_of_Iowa"},</v>
      </c>
      <c r="HG17" s="73" t="str">
        <f>"{couname:"&amp;CT17&amp;(IF(HK17&lt;&gt;"",",subtype:"&amp;CHAR(34)&amp;HK17&amp;CHAR(34),""))&amp;",year:"&amp;HJ17&amp;",region:"&amp;CU17&amp;",Colors:"&amp;HC17&amp;",Items:"&amp;GS17&amp;",Flag:"&amp;CV17&amp;",HDFlag:"&amp;CHAR(34)&amp;E17&amp;CHAR(34)&amp;",type:"&amp;GP17&amp;", describe: "&amp;HI17&amp;", links: "&amp;HL17&amp;"},"</f>
        <v>{couname:"[USA] Iowa",year:"1921 ",region:"rgn_North America",Colors:["cl_RED","cl_WHI","cl_BLU","cl_BRO"],Items:["4Color","lets04","startI","with_w","year19","allver","3Bands","Vertic","Animal","Bird","Texted","Unequa","Center","NO_GRE","NO_YEL","NO_BLA","001BLU","002WHI","003RED","myrWHI","NoStar"],Flag:"https://upload.wikimedia.org/wikipedia/commons/thumb/a/aa/Flag_of_Iowa.svg/382px-Flag_of_Iowa.svg.png",HDFlag:"https://upload.wikimedia.org/wikipedia/commons/thumb/a/aa/Flag_of_Iowa.svg/2560px-Flag_of_Iowa.svg.png",type:"State", describe: "\nNot available", links: "https://en.wikipedia.org/wiki/Flag_of_Iowa"},</v>
      </c>
      <c r="HH17" s="48" t="str">
        <f>IF(P17&lt;&gt;"",CHAR(34)&amp;"\n"&amp;P17&amp;CHAR(34),CHAR(34)&amp;CHAR(34))</f>
        <v>"\nNot available"</v>
      </c>
      <c r="HI17" s="48" t="str">
        <f>IF(J17=0,CHAR(34)&amp;CHAR(34),HH17)</f>
        <v>"\nNot available"</v>
      </c>
      <c r="HJ17" s="48" t="str">
        <f>CHAR(34)&amp;O17&amp;CHAR(34)</f>
        <v>"1921 "</v>
      </c>
      <c r="HL17" s="48" t="str">
        <f>CHAR(34)&amp;I17&amp;CHAR(34)</f>
        <v>"https://en.wikipedia.org/wiki/Flag_of_Iowa"</v>
      </c>
      <c r="HM17" s="72"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{"couname":"[USA] Iowa","year":"1921 ","region":"rgn_North America","Colors":["cl_RED","cl_WHI","cl_BLU","cl_BRO"],"Items":["4Color","lets04","startI","with_w","year19","allver","3Bands","Vertic","Animal","Bird","Texted","Unequa","Center","NO_GRE","NO_YEL","NO_BLA","001BLU","002WHI","003RED","myrWHI","NoStar"],"Flag":"https://upload.wikimedia.org/wikipedia/commons/thumb/a/aa/Flag_of_Iowa.svg/382px-Flag_of_Iowa.svg.png","HDFlag":"https://upload.wikimedia.org/wikipedia/commons/thumb/a/aa/Flag_of_Iowa.svg/2560px-Flag_of_Iowa.svg.png","type":"State", "describe": "\nNot available", "isnew": ".", "links": "https://en.wikipedia.org/wiki/Flag_of_Iowa"},</v>
      </c>
      <c r="HN17" s="74"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{"couname":"[USA] Iowa","year":"1921 ","region":"rgn_North America","Colors":["cl_RED","cl_WHI","cl_BLU","cl_BRO"],"Items":["4Color","lets04","startI","with_w","year19","allver","3Bands","Vertic","Animal","Bird","Texted","Unequa","Center","NO_GRE","NO_YEL","NO_BLA","001BLU","002WHI","003RED","myrWHI","NoStar"],"Flag":"https://upload.wikimedia.org/wikipedia/commons/thumb/a/aa/Flag_of_Iowa.svg/382px-Flag_of_Iowa.svg.png","HDFlag":"https://upload.wikimedia.org/wikipedia/commons/thumb/a/aa/Flag_of_Iowa.svg/2560px-Flag_of_Iowa.svg.png","type":"State", "describe": "\nNot available", "isnew": ".", "links": "https://en.wikipedia.org/wiki/Flag_of_Iowa"},</v>
      </c>
      <c r="HO17" s="75"/>
      <c r="HP17" s="48" t="str" cm="1">
        <f t="array" ref="HP17">IF(_xlfn.TEXTJOIN(", ", TRUE, IF(ISNUMBER(SEARCH("BLA", BL17:BT17)), COLUMN(BL17:BT17) - COLUMN(BL17) + 1, ""))&lt;&gt;"","BLA","")</f>
        <v/>
      </c>
      <c r="HQ17" s="48" t="str" cm="1">
        <f t="array" ref="HQ17">IF(_xlfn.TEXTJOIN(", ", TRUE, IF(ISNUMBER(SEARCH("BLU", BL17:BT17)), COLUMN(BL17:BT17) - COLUMN(BL17) + 1, ""))&lt;&gt;"","BLU","")</f>
        <v>BLU</v>
      </c>
      <c r="HR17" s="48" t="str" cm="1">
        <f t="array" ref="HR17">IF(_xlfn.TEXTJOIN(", ", TRUE, IF(ISNUMBER(SEARCH("GRE", BL17:BT17)), COLUMN(BL17:BT17) - COLUMN(BL17) + 1, ""))&lt;&gt;"","GRE","")</f>
        <v/>
      </c>
      <c r="HS17" s="48" t="str" cm="1">
        <f t="array" ref="HS17">IF(_xlfn.TEXTJOIN(", ", TRUE, IF(ISNUMBER(SEARCH("RED", BL17:BT17)), COLUMN(BL17:BT17) - COLUMN(BL17) + 1, ""))&lt;&gt;"","RED","")</f>
        <v>RED</v>
      </c>
      <c r="HT17" s="48" t="str" cm="1">
        <f t="array" ref="HT17">IF(_xlfn.TEXTJOIN(", ", TRUE, IF(ISNUMBER(SEARCH("YEL", BL17:BT17)), COLUMN(BL17:BT17) - COLUMN(BL17) + 1, ""))&lt;&gt;"","YEL","")</f>
        <v/>
      </c>
      <c r="HU17" s="48" t="str" cm="1">
        <f t="array" ref="HU17">IF(_xlfn.TEXTJOIN(", ", TRUE, IF(ISNUMBER(SEARCH("ORA", BL17:BT17)), COLUMN(BL17:BT17) - COLUMN(BL17) + 1, ""))&lt;&gt;"","ORA","")</f>
        <v/>
      </c>
      <c r="HV17" s="48" t="str" cm="1">
        <f t="array" ref="HV17">IF(_xlfn.TEXTJOIN(", ", TRUE, IF(ISNUMBER(SEARCH("BRO", BL17:BT17)), COLUMN(BL17:BT17) - COLUMN(BL17) + 1, ""))&lt;&gt;"","BRO","")</f>
        <v>BRO</v>
      </c>
      <c r="HW17" s="48" t="str" cm="1">
        <f t="array" ref="HW17">IF(_xlfn.TEXTJOIN(", ", TRUE, IF(ISNUMBER(SEARCH("PUR", BL17:BT17)), COLUMN(BL17:BT17) - COLUMN(BL17) + 1, ""))&lt;&gt;"","PUR","")</f>
        <v/>
      </c>
      <c r="HX17" s="48" t="str" cm="1">
        <f t="array" ref="HX17">IF(_xlfn.TEXTJOIN(", ", TRUE, IF(ISNUMBER(SEARCH("WHI", BL17:BT17)), COLUMN(BL17:BT17) - COLUMN(BL17) + 1, ""))&lt;&gt;"","WHI","")</f>
        <v>WHI</v>
      </c>
      <c r="HY17" s="76"/>
      <c r="HZ17" s="76"/>
      <c r="IA17" s="6"/>
      <c r="IB17" s="6"/>
      <c r="IC17" s="77"/>
      <c r="ID17" s="77"/>
      <c r="IE17" s="77"/>
      <c r="IF17" s="77"/>
      <c r="IG17" s="77"/>
      <c r="IH17" s="77"/>
      <c r="II17" s="77"/>
      <c r="IJ17" s="77"/>
      <c r="IK17" s="77"/>
      <c r="IL17" s="48">
        <f>SUM(IC17:IK17)</f>
        <v>0</v>
      </c>
      <c r="IM17" s="45">
        <f>COUNTIF(IC17:IK17,"&gt;0")-CG17</f>
        <v>-4</v>
      </c>
      <c r="IN17" s="78" t="str">
        <f>"http://mkweb.bcgsc.ca/color-summarizer/?url="&amp;D17&amp;"&amp;precision=low&amp;num_clusters="&amp;CG17&amp;"&amp;text=1"</f>
        <v>http://mkweb.bcgsc.ca/color-summarizer/?url=https://upload.wikimedia.org/wikipedia/commons/thumb/a/aa/Flag_of_Iowa.svg/382px-Flag_of_Iowa.svg.png&amp;precision=low&amp;num_clusters=4&amp;text=1</v>
      </c>
      <c r="IO17" s="48" t="str">
        <f>IF(HP17&lt;&gt;"",CHAR(34)&amp;"black"&amp;CHAR(34),"")</f>
        <v/>
      </c>
      <c r="IP17" s="48" t="str">
        <f>IF(HQ17&lt;&gt;"",CHAR(34)&amp;"blue"&amp;CHAR(34),"")</f>
        <v>"blue"</v>
      </c>
      <c r="IQ17" s="48" t="str">
        <f>IF(HR17&lt;&gt;"",CHAR(34)&amp;"green"&amp;CHAR(34),"")</f>
        <v/>
      </c>
      <c r="IR17" s="48" t="str">
        <f>IF(HS17&lt;&gt;"",CHAR(34)&amp;"red"&amp;CHAR(34),"")</f>
        <v>"red"</v>
      </c>
      <c r="IS17" s="48" t="str">
        <f>IF(HT17&lt;&gt;"",CHAR(34)&amp;"yellow"&amp;CHAR(34),"")</f>
        <v/>
      </c>
      <c r="IT17" s="48" t="str">
        <f>IF(HU17&lt;&gt;"",CHAR(34)&amp;"orange"&amp;CHAR(34),"")</f>
        <v/>
      </c>
      <c r="IU17" s="48" t="str">
        <f>IF(HV17&lt;&gt;"",CHAR(34)&amp;"brown"&amp;CHAR(34),"")</f>
        <v>"brown"</v>
      </c>
      <c r="IV17" s="48" t="str">
        <f>IF(HW17&lt;&gt;"",CHAR(34)&amp;"purple"&amp;CHAR(34),"")</f>
        <v/>
      </c>
      <c r="IW17" s="48" t="str">
        <f>IF(HX17&lt;&gt;"",CHAR(34)&amp;"white"&amp;CHAR(34),"")</f>
        <v>"white"</v>
      </c>
      <c r="IX17" s="48" t="str">
        <f>"{"&amp;CHAR(34)&amp;"url"&amp;CHAR(34)&amp;":"&amp;CHAR(34)&amp;IN17&amp;CHAR(34)&amp;","&amp;CHAR(34)&amp;"name"&amp;CHAR(34)&amp;":"&amp;CHAR(34)&amp;A17&amp;CHAR(34)&amp;"},"</f>
        <v>{"url":"http://mkweb.bcgsc.ca/color-summarizer/?url=https://upload.wikimedia.org/wikipedia/commons/thumb/a/aa/Flag_of_Iowa.svg/382px-Flag_of_Iowa.svg.png&amp;precision=low&amp;num_clusters=4&amp;text=1","name":"[USA] Iowa"},</v>
      </c>
      <c r="IY17" s="48">
        <v>868</v>
      </c>
    </row>
    <row r="18" spans="1:259" s="48" customFormat="1" ht="38.4" customHeight="1" thickBot="1" x14ac:dyDescent="0.35">
      <c r="A18" s="79" t="s">
        <v>611</v>
      </c>
      <c r="B18" s="40" t="e" vm="159">
        <v>#VALUE!</v>
      </c>
      <c r="C18" s="41">
        <v>2</v>
      </c>
      <c r="D18" s="42" t="s">
        <v>612</v>
      </c>
      <c r="E18" s="43" t="s">
        <v>613</v>
      </c>
      <c r="F18" s="44" t="s">
        <v>163</v>
      </c>
      <c r="G18" s="45">
        <f>COUNTIF($A$1:$A$8580,A18)</f>
        <v>1</v>
      </c>
      <c r="H18" s="46"/>
      <c r="I18" s="47" t="s">
        <v>614</v>
      </c>
      <c r="J18" s="48" t="str">
        <f>""</f>
        <v/>
      </c>
      <c r="K18" s="49"/>
      <c r="L18" s="50"/>
      <c r="M18" s="50"/>
      <c r="N18" s="51" t="s">
        <v>231</v>
      </c>
      <c r="O18" s="52" t="s">
        <v>181</v>
      </c>
      <c r="P18" s="53" t="s">
        <v>211</v>
      </c>
      <c r="Q18" s="54">
        <v>1</v>
      </c>
      <c r="R18" s="55" t="s">
        <v>231</v>
      </c>
      <c r="S18" s="56">
        <v>0</v>
      </c>
      <c r="T18" s="57" t="s">
        <v>164</v>
      </c>
      <c r="U18" s="58" t="s">
        <v>164</v>
      </c>
      <c r="V18" s="58" t="s">
        <v>164</v>
      </c>
      <c r="W18" s="58" t="s">
        <v>164</v>
      </c>
      <c r="X18" s="58" t="s">
        <v>165</v>
      </c>
      <c r="Y18" s="58" t="s">
        <v>165</v>
      </c>
      <c r="Z18" s="58" t="s">
        <v>164</v>
      </c>
      <c r="AA18" s="58" t="s">
        <v>165</v>
      </c>
      <c r="AB18" s="58" t="s">
        <v>165</v>
      </c>
      <c r="AC18" s="58" t="s">
        <v>165</v>
      </c>
      <c r="AD18" s="58" t="s">
        <v>165</v>
      </c>
      <c r="AE18" s="58" t="s">
        <v>164</v>
      </c>
      <c r="AF18" s="59" t="s">
        <v>164</v>
      </c>
      <c r="AG18" s="59" t="s">
        <v>164</v>
      </c>
      <c r="AH18" s="59" t="s">
        <v>165</v>
      </c>
      <c r="AI18" s="59" t="s">
        <v>164</v>
      </c>
      <c r="AJ18" s="59" t="s">
        <v>164</v>
      </c>
      <c r="AK18" s="59" t="s">
        <v>164</v>
      </c>
      <c r="AL18" s="59" t="s">
        <v>165</v>
      </c>
      <c r="AM18" s="59" t="s">
        <v>165</v>
      </c>
      <c r="AN18" s="59" t="s">
        <v>165</v>
      </c>
      <c r="AO18" s="59" t="s">
        <v>165</v>
      </c>
      <c r="AP18" s="59" t="s">
        <v>165</v>
      </c>
      <c r="AQ18" s="59" t="s">
        <v>164</v>
      </c>
      <c r="AR18" s="59" t="s">
        <v>164</v>
      </c>
      <c r="AS18" s="59" t="s">
        <v>165</v>
      </c>
      <c r="AT18" s="60">
        <v>34</v>
      </c>
      <c r="AU18" s="59" t="s">
        <v>207</v>
      </c>
      <c r="AV18" s="59" t="str">
        <f>IF(LEFT(A18,1)="[",LEFT(A18,5)&amp;AU18&amp;A18,"")</f>
        <v>[USA]State[USA] Kansas</v>
      </c>
      <c r="AW18" s="59" t="str">
        <f>C18&amp;H18&amp;A18</f>
        <v>2[USA] Kansas</v>
      </c>
      <c r="AX18" s="61"/>
      <c r="AY18" s="61"/>
      <c r="AZ18" s="62" t="s">
        <v>159</v>
      </c>
      <c r="BA18" s="62"/>
      <c r="BB18" s="62"/>
      <c r="BC18" s="63"/>
      <c r="BD18" s="64" t="s">
        <v>152</v>
      </c>
      <c r="BE18" s="47"/>
      <c r="BF18" s="64"/>
      <c r="BG18" s="64"/>
      <c r="BH18" s="64"/>
      <c r="BI18" s="64"/>
      <c r="BJ18" s="64"/>
      <c r="BK18" s="47"/>
      <c r="BL18" s="64" t="s">
        <v>152</v>
      </c>
      <c r="BM18" s="64" t="s">
        <v>155</v>
      </c>
      <c r="BN18" s="64" t="s">
        <v>153</v>
      </c>
      <c r="BO18" s="64" t="s">
        <v>157</v>
      </c>
      <c r="BP18" s="64" t="s">
        <v>159</v>
      </c>
      <c r="BQ18" s="64"/>
      <c r="BR18" s="64"/>
      <c r="BS18" s="64"/>
      <c r="BT18" s="64"/>
      <c r="BU18" s="65"/>
      <c r="BV18" s="66"/>
      <c r="BW18" s="66">
        <v>0</v>
      </c>
      <c r="BX18" s="47"/>
      <c r="CB18" s="6"/>
      <c r="CC18" s="6"/>
      <c r="CD18" s="67">
        <v>0</v>
      </c>
      <c r="CE18" s="67">
        <v>0</v>
      </c>
      <c r="CF18" s="67" t="e">
        <v>#REF!</v>
      </c>
      <c r="CG18" s="68" cm="1">
        <f t="array" ref="CG18">SUMPRODUCT(--(LEN(TRIM(BL18:BT18))&gt;0))</f>
        <v>5</v>
      </c>
      <c r="CH18" s="59" t="str">
        <f>IF(CG18=2,"y","n")</f>
        <v>n</v>
      </c>
      <c r="CI18" s="59" t="str">
        <f>IF(CG18=3,"y","n")</f>
        <v>n</v>
      </c>
      <c r="CJ18" s="59" t="str">
        <f>IF(CG18=4,"y","n")</f>
        <v>n</v>
      </c>
      <c r="CK18" s="59" t="str">
        <f>IF(CG18&gt;4,"y","n")</f>
        <v>y</v>
      </c>
      <c r="CL18" s="59" t="str">
        <f>IF(S18=0,"y","n")</f>
        <v>y</v>
      </c>
      <c r="CM18" s="59" t="str">
        <f>IF(S18=2,"y","n")</f>
        <v>n</v>
      </c>
      <c r="CN18" s="59" t="str">
        <f>IF(S18=3,"y","n")</f>
        <v>n</v>
      </c>
      <c r="CO18" s="59" t="str">
        <f>IF(S18&gt;=4,"y","n")</f>
        <v>n</v>
      </c>
      <c r="CP18" s="59" t="str">
        <f>IF(AT18=0,"y","n")</f>
        <v>n</v>
      </c>
      <c r="CQ18" s="59" t="str">
        <f>IF(AT18=1,"y","n")</f>
        <v>n</v>
      </c>
      <c r="CR18" s="59" t="str">
        <f>IF(AT18=2,"y","n")</f>
        <v>n</v>
      </c>
      <c r="CS18" s="59" t="str">
        <f>IF(AT18&gt;=3,"y","n")</f>
        <v>y</v>
      </c>
      <c r="CT18" s="69" t="str">
        <f>CHAR(34)&amp;A18&amp;CHAR(34)</f>
        <v>"[USA] Kansas"</v>
      </c>
      <c r="CU18" s="70" t="str">
        <f>CHAR(34)&amp;"rgn_"&amp;R18&amp;CHAR(34)</f>
        <v>"rgn_North America"</v>
      </c>
      <c r="CV18" s="48" t="str">
        <f>CHAR(34)&amp;D18&amp;CHAR(34)</f>
        <v>"https://upload.wikimedia.org/wikipedia/commons/thumb/d/da/Flag_of_Kansas.svg/383px-Flag_of_Kansas.svg.png"</v>
      </c>
      <c r="CW18" s="48" t="str">
        <f>IF(CH18="y",CHAR(34)&amp;CH$1&amp;CHAR(34)&amp;",","")</f>
        <v/>
      </c>
      <c r="CX18" s="48" t="str">
        <f>IF(CI18="y",CHAR(34)&amp;CI$1&amp;CHAR(34)&amp;",","")</f>
        <v/>
      </c>
      <c r="CY18" s="48" t="str">
        <f>IF(CJ18="y",CHAR(34)&amp;CJ$1&amp;CHAR(34)&amp;",","")</f>
        <v/>
      </c>
      <c r="CZ18" s="48" t="str">
        <f>IF(CK18="y",CHAR(34)&amp;CK$1&amp;CHAR(34)&amp;",","")</f>
        <v>"5+Colo",</v>
      </c>
      <c r="DA18" s="48" t="str">
        <f>IF(Q18&gt;1,CHAR(34)&amp;"words2"&amp;CHAR(34)&amp;",","")</f>
        <v/>
      </c>
      <c r="DB18" s="48" t="str">
        <f>IF(Q18&gt;2,CHAR(34)&amp;"words3"&amp;CHAR(34)&amp;",","")</f>
        <v/>
      </c>
      <c r="DC18" s="48" t="str">
        <f>IF(Q18=2,CHAR(34)&amp;"exact2"&amp;CHAR(34)&amp;",","")</f>
        <v/>
      </c>
      <c r="DD18" s="48"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"lets06",</v>
      </c>
      <c r="DE18" s="48"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"startK",</v>
      </c>
      <c r="DF18" s="48" t="str">
        <f>IFERROR(IF(SEARCH("tan",A18)&gt;0,CHAR(34)&amp;"withtn"&amp;CHAR(34)&amp;",",""),"")</f>
        <v/>
      </c>
      <c r="DG18" s="48" t="str">
        <f>IFERROR(IF(SEARCH("q",A18)&gt;0,CHAR(34)&amp;"with_q"&amp;CHAR(34)&amp;",",""),"")</f>
        <v/>
      </c>
      <c r="DH18" s="48" t="str">
        <f>IFERROR(IF(SEARCH("v",A18)&gt;0,CHAR(34)&amp;"with_v"&amp;CHAR(34)&amp;",",""),"")</f>
        <v/>
      </c>
      <c r="DI18" s="48" t="str">
        <f>IFERROR(IF(SEARCH("w",A18)&gt;0,CHAR(34)&amp;"with_w"&amp;CHAR(34)&amp;",",""),"")</f>
        <v/>
      </c>
      <c r="DJ18" s="48" t="str">
        <f>IFERROR(IF(SEARCH("y",A18)&gt;0,CHAR(34)&amp;"with_y"&amp;CHAR(34)&amp;",",""),"")</f>
        <v/>
      </c>
      <c r="DK18" s="48" t="str">
        <f>IFERROR(IF(SEARCH("z",A18)&gt;0,CHAR(34)&amp;"with_z"&amp;CHAR(34)&amp;",",""),"")</f>
        <v/>
      </c>
      <c r="DL18" s="48" t="str">
        <f>IF(CG18=2, CHAR(34) &amp; _xlfn.TEXTJOIN("", TRUE, _xlfn._xlws.SORT(HP18:HX18)) &amp; CHAR(34) &amp; ",", "")</f>
        <v/>
      </c>
      <c r="DM18" s="48" t="str" cm="1">
        <f t="array" ref="DM18">IF(CG18=3,CHAR(34) &amp; _xlfn.TEXTJOIN("", TRUE, RIGHT(HP18:HX18, 2)) &amp; CHAR(34) &amp; ",", "")</f>
        <v/>
      </c>
      <c r="DN18" s="48" t="str">
        <f>IF(AND(ISNUMBER(SEARCH("18", O18)), ISERROR(SEARCH("1918", O18)), ISERROR(SEARCH("2018", O18))), CHAR(34) &amp; "year18" &amp; CHAR(34) &amp; ",", "")</f>
        <v/>
      </c>
      <c r="DO18" s="48" t="str">
        <f>IF(AND(ISNUMBER(SEARCH("19", O18)), ISERROR(SEARCH("1819", O18)),  ISERROR(SEARCH("1219", O18)),ISERROR(SEARCH("1119", O18)),ISERROR(SEARCH("1190", O18)),ISERROR(SEARCH("2019", O18))), CHAR(34) &amp; "year19" &amp; CHAR(34) &amp; ",", "")</f>
        <v>"year19",</v>
      </c>
      <c r="DP18" s="6" t="str">
        <f>IF(AND(ISNUMBER(SEARCH("20", O18)), ISERROR(SEARCH("1920", O18))), CHAR(34)&amp;"year00"&amp;CHAR(34)&amp;",", "")</f>
        <v/>
      </c>
      <c r="DQ18" s="6" t="str">
        <f>IF(CC18="y",CHAR(34)&amp;"soviet"&amp;CHAR(34)&amp;",","")</f>
        <v/>
      </c>
      <c r="DR18" s="6" t="str">
        <f>IF(BY18="y",CHAR(34)&amp;"dgband"&amp;CHAR(34)&amp;",","")</f>
        <v/>
      </c>
      <c r="DS18" s="6" t="str">
        <f>IF(W18="y",IF(AND(V18="n",BY18&lt;&gt;"y"),CHAR(34)&amp;"allver"&amp;CHAR(34)&amp;",",""),"")</f>
        <v/>
      </c>
      <c r="DT18" s="6" t="str">
        <f>IF(V18="y",IF(AND(W18="n",BY18&lt;&gt;"y"),CHAR(34)&amp;"allhor"&amp;CHAR(34)&amp;",",""),"")</f>
        <v/>
      </c>
      <c r="DU18" s="6" t="str">
        <f>IF(BY18="y",IF(AND(W18="n",V18="n"),CHAR(34)&amp;"alldia"&amp;CHAR(34)&amp;",",""),"")</f>
        <v/>
      </c>
      <c r="DV18" s="48" t="str">
        <f>IF(IA18&lt;&gt;"",(IF(IA18="y",CHAR(34)&amp;"largec"&amp;CHAR(34)&amp;",",CHAR(34)&amp;"smallc"&amp;CHAR(34)&amp;",")),"")</f>
        <v/>
      </c>
      <c r="DW18" s="48" t="str">
        <f>IF(CL18="y",CHAR(34)&amp;CL$1&amp;CHAR(34)&amp;",","")</f>
        <v>"NoBand",</v>
      </c>
      <c r="DX18" s="48" t="str">
        <f>IF(CM18="y",CHAR(34)&amp;CM$1&amp;CHAR(34)&amp;",","")</f>
        <v/>
      </c>
      <c r="DY18" s="48" t="str">
        <f>IF(CN18="y",CHAR(34)&amp;CN$1&amp;CHAR(34)&amp;",","")</f>
        <v/>
      </c>
      <c r="DZ18" s="48" t="str">
        <f>IF(CO18="y",CHAR(34)&amp;CO$1&amp;CHAR(34)&amp;",","")</f>
        <v/>
      </c>
      <c r="EA18" s="48" t="str">
        <f>IF(T18="y",CHAR(34)&amp;T$1&amp;CHAR(34)&amp;",","")</f>
        <v/>
      </c>
      <c r="EB18" s="48" t="str">
        <f>IF(U18="y",CHAR(34)&amp;U$1&amp;CHAR(34)&amp;",","")</f>
        <v/>
      </c>
      <c r="EC18" s="48" t="str">
        <f>IF(V18="y",CHAR(34)&amp;V$1&amp;CHAR(34)&amp;",","")</f>
        <v/>
      </c>
      <c r="ED18" s="48" t="str">
        <f>IF(W18="y",CHAR(34)&amp;W$1&amp;CHAR(34)&amp;",","")</f>
        <v/>
      </c>
      <c r="EE18" s="48" t="str">
        <f>IF(X18="y",CHAR(34)&amp;X$1&amp;CHAR(34)&amp;",","")</f>
        <v>"Circle",</v>
      </c>
      <c r="EF18" s="48" t="str">
        <f>IF(AND(Y18&lt;&gt;"n",Y18&lt;&gt;""),CHAR(34)&amp;Y$1&amp;CHAR(34)&amp;",","")</f>
        <v>"Animal",</v>
      </c>
      <c r="EG18" s="48" t="str">
        <f>IF(Z18="y",CHAR(34)&amp;Z$1&amp;CHAR(34)&amp;",","")</f>
        <v/>
      </c>
      <c r="EH18" s="48" t="str">
        <f>IF(AA18="y",CHAR(34)&amp;AA$1&amp;CHAR(34)&amp;",","")</f>
        <v>"Plants",</v>
      </c>
      <c r="EI18" s="48" t="str">
        <f>IF(AB18="y",CHAR(34)&amp;AB$1&amp;CHAR(34)&amp;",","")</f>
        <v>"Texted",</v>
      </c>
      <c r="EJ18" s="48" t="str">
        <f>IF(AC18="y",CHAR(34)&amp;AC$1&amp;CHAR(34)&amp;",","")</f>
        <v>"Weapon",</v>
      </c>
      <c r="EK18" s="48" t="str">
        <f>IF(AD18="y",CHAR(34)&amp;AD$1&amp;CHAR(34)&amp;",","")</f>
        <v>"HasSun",</v>
      </c>
      <c r="EL18" s="48" t="str">
        <f>IF(AE18="y",CHAR(34)&amp;AE$1&amp;CHAR(34)&amp;",","")</f>
        <v/>
      </c>
      <c r="EM18" s="48" t="str">
        <f>IF(AF18="y",CHAR(34)&amp;AF$1&amp;CHAR(34)&amp;",","")</f>
        <v/>
      </c>
      <c r="EN18" s="48" t="str">
        <f>IF(AG18="y",CHAR(34)&amp;AG$1&amp;CHAR(34)&amp;",","")</f>
        <v/>
      </c>
      <c r="EO18" s="48" t="str">
        <f>IF(AH18="y",CHAR(34)&amp;AH$1&amp;CHAR(34)&amp;",","")</f>
        <v>"Center",</v>
      </c>
      <c r="EP18" s="48" t="str">
        <f>IF(AI18="y",CHAR(34)&amp;AI$1&amp;CHAR(34)&amp;",","")</f>
        <v/>
      </c>
      <c r="EQ18" s="48" t="str">
        <f>IF(AJ18="y",CHAR(34)&amp;AJ$1&amp;CHAR(34)&amp;",","")</f>
        <v/>
      </c>
      <c r="ER18" s="48" t="str">
        <f>IF(AK18="y",CHAR(34)&amp;AK$1&amp;CHAR(34)&amp;",","")</f>
        <v/>
      </c>
      <c r="ES18" s="48" t="str">
        <f>IF(AL18="y",CHAR(34)&amp;AL$1&amp;CHAR(34)&amp;",","")</f>
        <v>"Wavess",</v>
      </c>
      <c r="ET18" s="48" t="str">
        <f>IF(AM18="y",CHAR(34)&amp;AM$1&amp;CHAR(34)&amp;",","")</f>
        <v>"Geogrh",</v>
      </c>
      <c r="EU18" s="48" t="str">
        <f>IF(AN18="y",CHAR(34)&amp;AN$1&amp;CHAR(34)&amp;",","")</f>
        <v>"Humans",</v>
      </c>
      <c r="EV18" s="48" t="str">
        <f>IF(AO18="y",CHAR(34)&amp;AO$1&amp;CHAR(34)&amp;",","")</f>
        <v>"Builds",</v>
      </c>
      <c r="EW18" s="48" t="str">
        <f>IF(AP18="y",CHAR(34)&amp;AP$1&amp;CHAR(34)&amp;",","")</f>
        <v>"Ships!",</v>
      </c>
      <c r="EX18" s="48" t="str">
        <f>IF(AQ18="y",CHAR(34)&amp;AQ$1&amp;CHAR(34)&amp;",","")</f>
        <v/>
      </c>
      <c r="EY18" s="48" t="str">
        <f>IF(AR18="y",CHAR(34)&amp;AR$1&amp;CHAR(34)&amp;",","")</f>
        <v/>
      </c>
      <c r="EZ18" s="48" t="str">
        <f>IF(AS18="y",CHAR(34)&amp;AS$1&amp;CHAR(34)&amp;",","")</f>
        <v>"Waters",</v>
      </c>
      <c r="FA18" s="48" t="str">
        <f>IF(AT18&gt;0,CHAR(34)&amp;"sta"&amp;AZ18&amp;CHAR(34)&amp;",","")</f>
        <v>"staWHI",</v>
      </c>
      <c r="FB18" s="48" t="str">
        <f>IF(AND(AT18&gt;0,BA18&lt;&gt;""),CHAR(34)&amp;"sta"&amp;BA18&amp;CHAR(34)&amp;",","")</f>
        <v/>
      </c>
      <c r="FC18" s="48" t="str">
        <f>IF(AND(AT18&gt;0,BB18&lt;&gt;""),CHAR(34)&amp;"sta"&amp;BB18&amp;CHAR(34)&amp;",","")</f>
        <v/>
      </c>
      <c r="FD18" s="48" t="str">
        <f>IF(BV18="n",CHAR(34)&amp;"tcWHYE"&amp;CHAR(34)&amp;",",IF(BV18="y",CHAR(34)&amp;FD$1&amp;CHAR(34)&amp;",",""))</f>
        <v/>
      </c>
      <c r="FE18" s="48" t="str">
        <f>IF(COUNTIF(BL18:BT18,"BLU")=0,CHAR(34)&amp;"NO_BLU"&amp;CHAR(34)&amp;",", "")</f>
        <v/>
      </c>
      <c r="FF18" s="48" t="str">
        <f>IF(COUNTIF(BL18:BT18,"WHI")=0,CHAR(34)&amp;"NO_WHI"&amp;CHAR(34)&amp;",", "")</f>
        <v/>
      </c>
      <c r="FG18" s="48" t="str">
        <f>IF(COUNTIF(BL18:BT18,"RED")=0,CHAR(34)&amp;"NO_RED"&amp;CHAR(34)&amp;",", "")</f>
        <v>"NO_RED",</v>
      </c>
      <c r="FH18" s="48" t="str">
        <f>IF(COUNTIF(BL18:BS18,"GRE")=0,CHAR(34)&amp;"NO_GRE"&amp;CHAR(34)&amp;",", "")</f>
        <v/>
      </c>
      <c r="FI18" s="48" t="str">
        <f>IF(COUNTIF(BL18:BT18,"YEL")=0,CHAR(34)&amp;"NO_YEL"&amp;CHAR(34)&amp;",", "")</f>
        <v/>
      </c>
      <c r="FJ18" s="48" t="str">
        <f>IF(COUNTIF(BL18:BT18,"BLA")=0,CHAR(34)&amp;"NO_BLA"&amp;CHAR(34)&amp;",", "")</f>
        <v>"NO_BLA",</v>
      </c>
      <c r="FK18" s="48" t="str">
        <f>IF(AND(FH18&lt;&gt;"",FF18&lt;&gt;""),CHAR(34)&amp;"WHGRNO"&amp;CHAR(34)&amp;",","")</f>
        <v/>
      </c>
      <c r="FL18" s="48" t="str">
        <f>IF(AND(FI18&lt;&gt;"",FF18&lt;&gt;""),CHAR(34)&amp;"WHYENO"&amp;CHAR(34)&amp;",","")</f>
        <v/>
      </c>
      <c r="FM18" s="48" t="str">
        <f>IF(AND(FJ18&lt;&gt;"",FF18&lt;&gt;""),CHAR(34)&amp;"BAWHNO"&amp;CHAR(34)&amp;",","")</f>
        <v/>
      </c>
      <c r="FN18" s="48" t="str">
        <f>IF(AND(FE18&lt;&gt;"",FF18&lt;&gt;""),CHAR(34)&amp;"BLWHNO"&amp;CHAR(34)&amp;",","")</f>
        <v/>
      </c>
      <c r="FO18" s="48" t="str">
        <f>IF(AND(FE18&lt;&gt;"",FG18&lt;&gt;""),CHAR(34)&amp;"BLRENO"&amp;CHAR(34)&amp;",","")</f>
        <v/>
      </c>
      <c r="FP18" s="48" t="str">
        <f>IF(AND(FF18&lt;&gt;"",FF18&lt;&gt;""),CHAR(34)&amp;"WHRENO"&amp;CHAR(34)&amp;",","")</f>
        <v/>
      </c>
      <c r="FQ18" s="48" t="str">
        <f>IF(LEN(BF18)=3,CHAR(34)&amp;"001"&amp;BF18&amp;CHAR(34)&amp;",","")</f>
        <v/>
      </c>
      <c r="FR18" s="48" t="str">
        <f>IF(LEN(BG18)=3,CHAR(34)&amp;"002"&amp;BG18&amp;CHAR(34)&amp;",","")</f>
        <v/>
      </c>
      <c r="FS18" s="48" t="str">
        <f>IF(LEN(BH18)=3,CHAR(34)&amp;"003"&amp;BH18&amp;CHAR(34)&amp;",","")</f>
        <v/>
      </c>
      <c r="FT18" s="48" t="str">
        <f>CHAR(34)&amp;"myr"&amp;BD18&amp;CHAR(34)&amp;","</f>
        <v>"myrBLU",</v>
      </c>
      <c r="FU18" s="48" t="str">
        <f>IF(AY18="y",CHAR(34)&amp;"island"&amp;CHAR(34)&amp;",","")</f>
        <v/>
      </c>
      <c r="FV18" s="48" t="str">
        <f>IF(BZ18="y",CHAR(34)&amp;"landlo"&amp;CHAR(34)&amp;",","")</f>
        <v/>
      </c>
      <c r="FW18" s="48" t="str">
        <f>IF(CA18="y",CHAR(34)&amp;"eunion"&amp;CHAR(34)&amp;",","")</f>
        <v/>
      </c>
      <c r="FX18" s="48" t="str">
        <f>SUBSTITUTE(IFERROR(SEARCH("[",A18),IFERROR(IF(AND(CA18&lt;&gt;"y",SEARCH("Europe",R18)&gt;0),CHAR(34)&amp;"noeuni"&amp;CHAR(34)&amp;",",""),"")),"1","")</f>
        <v/>
      </c>
      <c r="FY18" s="48" t="str">
        <f>IFERROR(IF(SEARCH("Arabic",CB18)&gt;0,CHAR(34)&amp;"arabic"&amp;CHAR(34)&amp;",",""),"")</f>
        <v/>
      </c>
      <c r="FZ18" s="48" t="str">
        <f>IFERROR(IF(SEARCH("English",CB18)&gt;0,CHAR(34)&amp;"englis"&amp;CHAR(34)&amp;",",""),"")</f>
        <v/>
      </c>
      <c r="GA18" s="48" t="str">
        <f>IFERROR(IF(SEARCH("French",CB18)&gt;0,CHAR(34)&amp;"french"&amp;CHAR(34)&amp;",",""),"")</f>
        <v/>
      </c>
      <c r="GB18" s="48" t="str">
        <f>IFERROR(IF(SEARCH("Spanish",CB18)&gt;0,CHAR(34)&amp;"spanis"&amp;CHAR(34)&amp;",",""),"")</f>
        <v/>
      </c>
      <c r="GC18" s="48" t="str">
        <f>IFERROR(IF(SEARCH("Portuguese",CB18)&gt;0,CHAR(34)&amp;"portug"&amp;CHAR(34)&amp;",",""),"")</f>
        <v/>
      </c>
      <c r="GD18" s="48" t="str">
        <f>IFERROR(IF(SEARCH("German",CB18)&gt;0,CHAR(34)&amp;"german"&amp;CHAR(34)&amp;",",""),"")</f>
        <v/>
      </c>
      <c r="GE18" s="48" t="str">
        <f>IFERROR(IF(SEARCH("Dutch",CB18)&gt;0,CHAR(34)&amp;"dutchs"&amp;CHAR(34)&amp;",",""),"")</f>
        <v/>
      </c>
      <c r="GF18" s="48" t="str">
        <f>IFERROR(IF(SEARCH("Historical",AU18)&gt;0,CHAR(34)&amp;"histor"&amp;CHAR(34)&amp;",",""),"")</f>
        <v/>
      </c>
      <c r="GG18" s="48" t="str">
        <f>IF(BU18="y",CHAR(34)&amp;"unjack"&amp;CHAR(34)&amp;",","")</f>
        <v/>
      </c>
      <c r="GH18" s="48" t="str">
        <f>IF(CD18=1,CHAR(34)&amp;"southc"&amp;CHAR(34)&amp;",","")</f>
        <v/>
      </c>
      <c r="GI18" s="48" t="str">
        <f>IF(CE18=1,CHAR(34)&amp;"hasmap"&amp;CHAR(34)&amp;",","")</f>
        <v/>
      </c>
      <c r="GJ18" s="48" t="str">
        <f>IF(CP18="y",CHAR(34)&amp;CP$1&amp;CHAR(34)&amp;",","")</f>
        <v/>
      </c>
      <c r="GK18" s="48" t="str">
        <f>IF(GJ18="",CHAR(34)&amp;"HasSta"&amp;CHAR(34)&amp;",","")</f>
        <v>"HasSta",</v>
      </c>
      <c r="GL18" s="48" t="str">
        <f>IF(CQ18="y",CHAR(34)&amp;CQ$1&amp;CHAR(34)&amp;",","")</f>
        <v/>
      </c>
      <c r="GM18" s="48" t="str">
        <f>IF(CR18="y",CHAR(34)&amp;CR$1&amp;CHAR(34)&amp;",","")</f>
        <v/>
      </c>
      <c r="GN18" s="48" t="str">
        <f>IF(CS18="y",CHAR(34)&amp;CS$1&amp;CHAR(34)&amp;",","")</f>
        <v>"3+Star",</v>
      </c>
      <c r="GP18" s="48" t="str">
        <f>CHAR(34)&amp;AU18&amp;CHAR(34)</f>
        <v>"State"</v>
      </c>
      <c r="GS18" s="48" t="str">
        <f>SUBSTITUTE("["&amp;_xlfn.CONCAT(CW18:GN18)&amp;"]",",]","]")</f>
        <v>["5+Colo","lets06","startK","year19","NoBand","Circle","Animal","Plants","Texted","Weapon","HasSun","Center","Wavess","Geogrh","Humans","Builds","Ships!","Waters","staWHI","NO_RED","NO_BLA","myrBLU","HasSta","3+Star"]</v>
      </c>
      <c r="GT18" s="48" t="str">
        <f>IF(BL18&lt;&gt;"",CHAR(34)&amp;"cl_"&amp;BL18&amp;CHAR(34)&amp;",","")</f>
        <v>"cl_BLU",</v>
      </c>
      <c r="GU18" s="48" t="str">
        <f>IF(BM18&lt;&gt;"",CHAR(34)&amp;"cl_"&amp;BM18&amp;CHAR(34)&amp;",","")</f>
        <v>"cl_YEL",</v>
      </c>
      <c r="GV18" s="48" t="str">
        <f>IF(BN18&lt;&gt;"",CHAR(34)&amp;"cl_"&amp;BN18&amp;CHAR(34)&amp;",","")</f>
        <v>"cl_GRE",</v>
      </c>
      <c r="GW18" s="48" t="str">
        <f>IF(BO18&lt;&gt;"",CHAR(34)&amp;"cl_"&amp;BO18&amp;CHAR(34)&amp;",","")</f>
        <v>"cl_BRO",</v>
      </c>
      <c r="GX18" s="48" t="str">
        <f>IF(BP18&lt;&gt;"",CHAR(34)&amp;"cl_"&amp;BP18&amp;CHAR(34)&amp;",","")</f>
        <v>"cl_WHI",</v>
      </c>
      <c r="GY18" s="48" t="str">
        <f>IF(BQ18&lt;&gt;"",CHAR(34)&amp;"cl_"&amp;BQ18&amp;CHAR(34)&amp;",","")</f>
        <v/>
      </c>
      <c r="GZ18" s="48" t="str">
        <f>IF(BR18&lt;&gt;"",CHAR(34)&amp;"cl_"&amp;BR18&amp;CHAR(34)&amp;",","")</f>
        <v/>
      </c>
      <c r="HA18" s="48" t="str">
        <f>IF(BS18&lt;&gt;"",CHAR(34)&amp;"cl_"&amp;BS18&amp;CHAR(34)&amp;",","")</f>
        <v/>
      </c>
      <c r="HB18" s="48" t="str">
        <f>IF(BT18&lt;&gt;"",CHAR(34)&amp;"cl_"&amp;BT18&amp;CHAR(34)&amp;",","")</f>
        <v/>
      </c>
      <c r="HC18" s="48" t="str">
        <f>SUBSTITUTE("["&amp;_xlfn.CONCAT(GT18:HB18)&amp;"]",",]","]")</f>
        <v>["cl_BLU","cl_YEL","cl_GRE","cl_BRO","cl_WHI"]</v>
      </c>
      <c r="HE18" s="71"/>
      <c r="HF18" s="72" t="str">
        <f>"{couname:"&amp;CT18&amp;(IF(HK18&lt;&gt;"",",subtype:"&amp;CHAR(34)&amp;HK18&amp;CHAR(34),""))&amp;",year:"&amp;HJ18&amp;",region:"&amp;CU18&amp;",Colors:"&amp;HC18&amp;",Items:"&amp;GS18&amp;",Flag:"&amp;CV18&amp;",HDFlag:"&amp;CHAR(34)&amp;E18&amp;CHAR(34)&amp;",type:"&amp;GP18&amp;", describe: "&amp;HH18&amp;", isnew:"&amp;CHAR(34)&amp;F18&amp;CHAR(34)&amp;", links: "&amp;HL18&amp;"},"</f>
        <v>{couname:"[USA] Kansas",year:"1961 ",region:"rgn_North America",Colors:["cl_BLU","cl_YEL","cl_GRE","cl_BRO","cl_WHI"],Items:["5+Colo","lets06","startK","year19","NoBand","Circle","Animal","Plants","Texted","Weapon","HasSun","Center","Wavess","Geogrh","Humans","Builds","Ships!","Waters","staWHI","NO_RED","NO_BLA","myrBLU","HasSta","3+Star"],Flag:"https://upload.wikimedia.org/wikipedia/commons/thumb/d/da/Flag_of_Kansas.svg/383px-Flag_of_Kansas.svg.png",HDFlag:"https://upload.wikimedia.org/wikipedia/commons/thumb/d/da/Flag_of_Kansas.svg/2560px-Flag_of_Kansas.svg.png",type:"State", describe: "\nNot available", isnew:".", links: "https://en.wikipedia.org/wiki/Flag_of_Kansas"},</v>
      </c>
      <c r="HG18" s="73" t="str">
        <f>"{couname:"&amp;CT18&amp;(IF(HK18&lt;&gt;"",",subtype:"&amp;CHAR(34)&amp;HK18&amp;CHAR(34),""))&amp;",year:"&amp;HJ18&amp;",region:"&amp;CU18&amp;",Colors:"&amp;HC18&amp;",Items:"&amp;GS18&amp;",Flag:"&amp;CV18&amp;",HDFlag:"&amp;CHAR(34)&amp;E18&amp;CHAR(34)&amp;",type:"&amp;GP18&amp;", describe: "&amp;HI18&amp;", links: "&amp;HL18&amp;"},"</f>
        <v>{couname:"[USA] Kansas",year:"1961 ",region:"rgn_North America",Colors:["cl_BLU","cl_YEL","cl_GRE","cl_BRO","cl_WHI"],Items:["5+Colo","lets06","startK","year19","NoBand","Circle","Animal","Plants","Texted","Weapon","HasSun","Center","Wavess","Geogrh","Humans","Builds","Ships!","Waters","staWHI","NO_RED","NO_BLA","myrBLU","HasSta","3+Star"],Flag:"https://upload.wikimedia.org/wikipedia/commons/thumb/d/da/Flag_of_Kansas.svg/383px-Flag_of_Kansas.svg.png",HDFlag:"https://upload.wikimedia.org/wikipedia/commons/thumb/d/da/Flag_of_Kansas.svg/2560px-Flag_of_Kansas.svg.png",type:"State", describe: "\nNot available", links: "https://en.wikipedia.org/wiki/Flag_of_Kansas"},</v>
      </c>
      <c r="HH18" s="48" t="str">
        <f>IF(P18&lt;&gt;"",CHAR(34)&amp;"\n"&amp;P18&amp;CHAR(34),CHAR(34)&amp;CHAR(34))</f>
        <v>"\nNot available"</v>
      </c>
      <c r="HI18" s="48" t="str">
        <f>IF(J18=0,CHAR(34)&amp;CHAR(34),HH18)</f>
        <v>"\nNot available"</v>
      </c>
      <c r="HJ18" s="48" t="str">
        <f>CHAR(34)&amp;O18&amp;CHAR(34)</f>
        <v>"1961 "</v>
      </c>
      <c r="HL18" s="48" t="str">
        <f>CHAR(34)&amp;I18&amp;CHAR(34)</f>
        <v>"https://en.wikipedia.org/wiki/Flag_of_Kansas"</v>
      </c>
      <c r="HM18" s="72"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{"couname":"[USA] Kansas","year":"1961 ","region":"rgn_North America","Colors":["cl_BLU","cl_YEL","cl_GRE","cl_BRO","cl_WHI"],"Items":["5+Colo","lets06","startK","year19","NoBand","Circle","Animal","Plants","Texted","Weapon","HasSun","Center","Wavess","Geogrh","Humans","Builds","Ships!","Waters","staWHI","NO_RED","NO_BLA","myrBLU","HasSta","3+Star"],"Flag":"https://upload.wikimedia.org/wikipedia/commons/thumb/d/da/Flag_of_Kansas.svg/383px-Flag_of_Kansas.svg.png","HDFlag":"https://upload.wikimedia.org/wikipedia/commons/thumb/d/da/Flag_of_Kansas.svg/2560px-Flag_of_Kansas.svg.png","type":"State", "describe": "\nNot available", "isnew": ".", "links": "https://en.wikipedia.org/wiki/Flag_of_Kansas"},</v>
      </c>
      <c r="HN18" s="74"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{"couname":"[USA] Kansas","year":"1961 ","region":"rgn_North America","Colors":["cl_BLU","cl_YEL","cl_GRE","cl_BRO","cl_WHI"],"Items":["5+Colo","lets06","startK","year19","NoBand","Circle","Animal","Plants","Texted","Weapon","HasSun","Center","Wavess","Geogrh","Humans","Builds","Ships!","Waters","staWHI","NO_RED","NO_BLA","myrBLU","HasSta","3+Star"],"Flag":"https://upload.wikimedia.org/wikipedia/commons/thumb/d/da/Flag_of_Kansas.svg/383px-Flag_of_Kansas.svg.png","HDFlag":"https://upload.wikimedia.org/wikipedia/commons/thumb/d/da/Flag_of_Kansas.svg/2560px-Flag_of_Kansas.svg.png","type":"State", "describe": "\nNot available", "isnew": ".", "links": "https://en.wikipedia.org/wiki/Flag_of_Kansas"},</v>
      </c>
      <c r="HO18" s="75"/>
      <c r="HP18" s="48" t="str" cm="1">
        <f t="array" ref="HP18">IF(_xlfn.TEXTJOIN(", ", TRUE, IF(ISNUMBER(SEARCH("BLA", BL18:BT18)), COLUMN(BL18:BT18) - COLUMN(BL18) + 1, ""))&lt;&gt;"","BLA","")</f>
        <v/>
      </c>
      <c r="HQ18" s="48" t="str" cm="1">
        <f t="array" ref="HQ18">IF(_xlfn.TEXTJOIN(", ", TRUE, IF(ISNUMBER(SEARCH("BLU", BL18:BT18)), COLUMN(BL18:BT18) - COLUMN(BL18) + 1, ""))&lt;&gt;"","BLU","")</f>
        <v>BLU</v>
      </c>
      <c r="HR18" s="48" t="str" cm="1">
        <f t="array" ref="HR18">IF(_xlfn.TEXTJOIN(", ", TRUE, IF(ISNUMBER(SEARCH("GRE", BL18:BT18)), COLUMN(BL18:BT18) - COLUMN(BL18) + 1, ""))&lt;&gt;"","GRE","")</f>
        <v>GRE</v>
      </c>
      <c r="HS18" s="48" t="str" cm="1">
        <f t="array" ref="HS18">IF(_xlfn.TEXTJOIN(", ", TRUE, IF(ISNUMBER(SEARCH("RED", BL18:BT18)), COLUMN(BL18:BT18) - COLUMN(BL18) + 1, ""))&lt;&gt;"","RED","")</f>
        <v/>
      </c>
      <c r="HT18" s="48" t="str" cm="1">
        <f t="array" ref="HT18">IF(_xlfn.TEXTJOIN(", ", TRUE, IF(ISNUMBER(SEARCH("YEL", BL18:BT18)), COLUMN(BL18:BT18) - COLUMN(BL18) + 1, ""))&lt;&gt;"","YEL","")</f>
        <v>YEL</v>
      </c>
      <c r="HU18" s="48" t="str" cm="1">
        <f t="array" ref="HU18">IF(_xlfn.TEXTJOIN(", ", TRUE, IF(ISNUMBER(SEARCH("ORA", BL18:BT18)), COLUMN(BL18:BT18) - COLUMN(BL18) + 1, ""))&lt;&gt;"","ORA","")</f>
        <v/>
      </c>
      <c r="HV18" s="48" t="str" cm="1">
        <f t="array" ref="HV18">IF(_xlfn.TEXTJOIN(", ", TRUE, IF(ISNUMBER(SEARCH("BRO", BL18:BT18)), COLUMN(BL18:BT18) - COLUMN(BL18) + 1, ""))&lt;&gt;"","BRO","")</f>
        <v>BRO</v>
      </c>
      <c r="HW18" s="48" t="str" cm="1">
        <f t="array" ref="HW18">IF(_xlfn.TEXTJOIN(", ", TRUE, IF(ISNUMBER(SEARCH("PUR", BL18:BT18)), COLUMN(BL18:BT18) - COLUMN(BL18) + 1, ""))&lt;&gt;"","PUR","")</f>
        <v/>
      </c>
      <c r="HX18" s="48" t="str" cm="1">
        <f t="array" ref="HX18">IF(_xlfn.TEXTJOIN(", ", TRUE, IF(ISNUMBER(SEARCH("WHI", BL18:BT18)), COLUMN(BL18:BT18) - COLUMN(BL18) + 1, ""))&lt;&gt;"","WHI","")</f>
        <v>WHI</v>
      </c>
      <c r="HY18" s="76"/>
      <c r="HZ18" s="76"/>
      <c r="IA18" s="6"/>
      <c r="IB18" s="6"/>
      <c r="IC18" s="77"/>
      <c r="ID18" s="77"/>
      <c r="IE18" s="77"/>
      <c r="IF18" s="77"/>
      <c r="IG18" s="77"/>
      <c r="IH18" s="77"/>
      <c r="II18" s="77"/>
      <c r="IJ18" s="77"/>
      <c r="IK18" s="77"/>
      <c r="IL18" s="48">
        <f>SUM(IC18:IK18)</f>
        <v>0</v>
      </c>
      <c r="IM18" s="45">
        <f>COUNTIF(IC18:IK18,"&gt;0")-CG18</f>
        <v>-5</v>
      </c>
      <c r="IN18" s="78" t="str">
        <f>"http://mkweb.bcgsc.ca/color-summarizer/?url="&amp;D18&amp;"&amp;precision=low&amp;num_clusters="&amp;CG18&amp;"&amp;text=1"</f>
        <v>http://mkweb.bcgsc.ca/color-summarizer/?url=https://upload.wikimedia.org/wikipedia/commons/thumb/d/da/Flag_of_Kansas.svg/383px-Flag_of_Kansas.svg.png&amp;precision=low&amp;num_clusters=5&amp;text=1</v>
      </c>
      <c r="IO18" s="48" t="str">
        <f>IF(HP18&lt;&gt;"",CHAR(34)&amp;"black"&amp;CHAR(34),"")</f>
        <v/>
      </c>
      <c r="IP18" s="48" t="str">
        <f>IF(HQ18&lt;&gt;"",CHAR(34)&amp;"blue"&amp;CHAR(34),"")</f>
        <v>"blue"</v>
      </c>
      <c r="IQ18" s="48" t="str">
        <f>IF(HR18&lt;&gt;"",CHAR(34)&amp;"green"&amp;CHAR(34),"")</f>
        <v>"green"</v>
      </c>
      <c r="IR18" s="48" t="str">
        <f>IF(HS18&lt;&gt;"",CHAR(34)&amp;"red"&amp;CHAR(34),"")</f>
        <v/>
      </c>
      <c r="IS18" s="48" t="str">
        <f>IF(HT18&lt;&gt;"",CHAR(34)&amp;"yellow"&amp;CHAR(34),"")</f>
        <v>"yellow"</v>
      </c>
      <c r="IT18" s="48" t="str">
        <f>IF(HU18&lt;&gt;"",CHAR(34)&amp;"orange"&amp;CHAR(34),"")</f>
        <v/>
      </c>
      <c r="IU18" s="48" t="str">
        <f>IF(HV18&lt;&gt;"",CHAR(34)&amp;"brown"&amp;CHAR(34),"")</f>
        <v>"brown"</v>
      </c>
      <c r="IV18" s="48" t="str">
        <f>IF(HW18&lt;&gt;"",CHAR(34)&amp;"purple"&amp;CHAR(34),"")</f>
        <v/>
      </c>
      <c r="IW18" s="48" t="str">
        <f>IF(HX18&lt;&gt;"",CHAR(34)&amp;"white"&amp;CHAR(34),"")</f>
        <v>"white"</v>
      </c>
      <c r="IX18" s="48" t="str">
        <f>"{"&amp;CHAR(34)&amp;"url"&amp;CHAR(34)&amp;":"&amp;CHAR(34)&amp;IN18&amp;CHAR(34)&amp;","&amp;CHAR(34)&amp;"name"&amp;CHAR(34)&amp;":"&amp;CHAR(34)&amp;A18&amp;CHAR(34)&amp;"},"</f>
        <v>{"url":"http://mkweb.bcgsc.ca/color-summarizer/?url=https://upload.wikimedia.org/wikipedia/commons/thumb/d/da/Flag_of_Kansas.svg/383px-Flag_of_Kansas.svg.png&amp;precision=low&amp;num_clusters=5&amp;text=1","name":"[USA] Kansas"},</v>
      </c>
      <c r="IY18" s="48">
        <v>869</v>
      </c>
    </row>
    <row r="19" spans="1:259" s="48" customFormat="1" ht="38.4" customHeight="1" thickBot="1" x14ac:dyDescent="0.35">
      <c r="A19" s="79" t="s">
        <v>281</v>
      </c>
      <c r="B19" s="40" t="e" vm="160">
        <v>#VALUE!</v>
      </c>
      <c r="C19" s="41">
        <v>2</v>
      </c>
      <c r="D19" s="42" t="s">
        <v>625</v>
      </c>
      <c r="E19" s="43" t="s">
        <v>626</v>
      </c>
      <c r="F19" s="44" t="s">
        <v>163</v>
      </c>
      <c r="G19" s="45">
        <f>COUNTIF($A$1:$A$8580,A19)</f>
        <v>1</v>
      </c>
      <c r="H19" s="46"/>
      <c r="I19" s="47" t="s">
        <v>627</v>
      </c>
      <c r="J19" s="48" t="str">
        <f>""</f>
        <v/>
      </c>
      <c r="K19" s="49"/>
      <c r="L19" s="50"/>
      <c r="M19" s="50"/>
      <c r="N19" s="51" t="s">
        <v>231</v>
      </c>
      <c r="O19" s="52" t="s">
        <v>195</v>
      </c>
      <c r="P19" s="53" t="s">
        <v>628</v>
      </c>
      <c r="Q19" s="54">
        <v>1</v>
      </c>
      <c r="R19" s="55" t="s">
        <v>231</v>
      </c>
      <c r="S19" s="56">
        <v>0</v>
      </c>
      <c r="T19" s="57" t="s">
        <v>164</v>
      </c>
      <c r="U19" s="58" t="s">
        <v>164</v>
      </c>
      <c r="V19" s="58" t="s">
        <v>164</v>
      </c>
      <c r="W19" s="58" t="s">
        <v>164</v>
      </c>
      <c r="X19" s="58" t="s">
        <v>165</v>
      </c>
      <c r="Y19" s="58" t="s">
        <v>164</v>
      </c>
      <c r="Z19" s="58" t="s">
        <v>164</v>
      </c>
      <c r="AA19" s="58" t="s">
        <v>165</v>
      </c>
      <c r="AB19" s="58" t="s">
        <v>165</v>
      </c>
      <c r="AC19" s="58" t="s">
        <v>164</v>
      </c>
      <c r="AD19" s="58" t="s">
        <v>164</v>
      </c>
      <c r="AE19" s="58" t="s">
        <v>164</v>
      </c>
      <c r="AF19" s="59" t="s">
        <v>164</v>
      </c>
      <c r="AG19" s="59" t="s">
        <v>164</v>
      </c>
      <c r="AH19" s="59" t="s">
        <v>165</v>
      </c>
      <c r="AI19" s="59" t="s">
        <v>164</v>
      </c>
      <c r="AJ19" s="59" t="s">
        <v>164</v>
      </c>
      <c r="AK19" s="59" t="s">
        <v>164</v>
      </c>
      <c r="AL19" s="59" t="s">
        <v>164</v>
      </c>
      <c r="AM19" s="59" t="s">
        <v>164</v>
      </c>
      <c r="AN19" s="59" t="s">
        <v>165</v>
      </c>
      <c r="AO19" s="59" t="s">
        <v>164</v>
      </c>
      <c r="AP19" s="59" t="s">
        <v>164</v>
      </c>
      <c r="AQ19" s="59" t="s">
        <v>164</v>
      </c>
      <c r="AR19" s="59" t="s">
        <v>164</v>
      </c>
      <c r="AS19" s="59" t="s">
        <v>164</v>
      </c>
      <c r="AT19" s="60">
        <v>0</v>
      </c>
      <c r="AU19" s="59" t="s">
        <v>207</v>
      </c>
      <c r="AV19" s="59" t="str">
        <f>IF(LEFT(A19,1)="[",LEFT(A19,5)&amp;AU19&amp;A19,"")</f>
        <v>[USA]State[USA] Kentucky</v>
      </c>
      <c r="AW19" s="59" t="str">
        <f>C19&amp;H19&amp;A19</f>
        <v>2[USA] Kentucky</v>
      </c>
      <c r="AX19" s="61"/>
      <c r="AY19" s="61"/>
      <c r="AZ19" s="62"/>
      <c r="BA19" s="62"/>
      <c r="BB19" s="62"/>
      <c r="BC19" s="63"/>
      <c r="BD19" s="64" t="s">
        <v>152</v>
      </c>
      <c r="BE19" s="47"/>
      <c r="BF19" s="64"/>
      <c r="BG19" s="64"/>
      <c r="BH19" s="64"/>
      <c r="BI19" s="64"/>
      <c r="BJ19" s="64"/>
      <c r="BK19" s="47"/>
      <c r="BL19" s="64" t="s">
        <v>152</v>
      </c>
      <c r="BM19" s="64" t="s">
        <v>153</v>
      </c>
      <c r="BN19" s="64" t="s">
        <v>155</v>
      </c>
      <c r="BO19" s="64" t="s">
        <v>151</v>
      </c>
      <c r="BP19" s="64" t="s">
        <v>157</v>
      </c>
      <c r="BQ19" s="64" t="s">
        <v>159</v>
      </c>
      <c r="BR19" s="64"/>
      <c r="BS19" s="64"/>
      <c r="BT19" s="64"/>
      <c r="BU19" s="65"/>
      <c r="BV19" s="66"/>
      <c r="BW19" s="66">
        <v>0</v>
      </c>
      <c r="BX19" s="47"/>
      <c r="CB19" s="6"/>
      <c r="CC19" s="6"/>
      <c r="CD19" s="67">
        <v>0</v>
      </c>
      <c r="CE19" s="67">
        <v>0</v>
      </c>
      <c r="CF19" s="67" t="e">
        <v>#REF!</v>
      </c>
      <c r="CG19" s="68" cm="1">
        <f t="array" ref="CG19">SUMPRODUCT(--(LEN(TRIM(BL19:BT19))&gt;0))</f>
        <v>6</v>
      </c>
      <c r="CH19" s="59" t="str">
        <f>IF(CG19=2,"y","n")</f>
        <v>n</v>
      </c>
      <c r="CI19" s="59" t="str">
        <f>IF(CG19=3,"y","n")</f>
        <v>n</v>
      </c>
      <c r="CJ19" s="59" t="str">
        <f>IF(CG19=4,"y","n")</f>
        <v>n</v>
      </c>
      <c r="CK19" s="59" t="str">
        <f>IF(CG19&gt;4,"y","n")</f>
        <v>y</v>
      </c>
      <c r="CL19" s="59" t="str">
        <f>IF(S19=0,"y","n")</f>
        <v>y</v>
      </c>
      <c r="CM19" s="59" t="str">
        <f>IF(S19=2,"y","n")</f>
        <v>n</v>
      </c>
      <c r="CN19" s="59" t="str">
        <f>IF(S19=3,"y","n")</f>
        <v>n</v>
      </c>
      <c r="CO19" s="59" t="str">
        <f>IF(S19&gt;=4,"y","n")</f>
        <v>n</v>
      </c>
      <c r="CP19" s="59" t="str">
        <f>IF(AT19=0,"y","n")</f>
        <v>y</v>
      </c>
      <c r="CQ19" s="59" t="str">
        <f>IF(AT19=1,"y","n")</f>
        <v>n</v>
      </c>
      <c r="CR19" s="59" t="str">
        <f>IF(AT19=2,"y","n")</f>
        <v>n</v>
      </c>
      <c r="CS19" s="59" t="str">
        <f>IF(AT19&gt;=3,"y","n")</f>
        <v>n</v>
      </c>
      <c r="CT19" s="69" t="str">
        <f>CHAR(34)&amp;A19&amp;CHAR(34)</f>
        <v>"[USA] Kentucky"</v>
      </c>
      <c r="CU19" s="70" t="str">
        <f>CHAR(34)&amp;"rgn_"&amp;R19&amp;CHAR(34)</f>
        <v>"rgn_North America"</v>
      </c>
      <c r="CV19" s="48" t="str">
        <f>CHAR(34)&amp;D19&amp;CHAR(34)</f>
        <v>"https://upload.wikimedia.org/wikipedia/commons/thumb/8/8d/Flag_of_Kentucky.svg/383px-Flag_of_Kentucky.svg.png"</v>
      </c>
      <c r="CW19" s="48" t="str">
        <f>IF(CH19="y",CHAR(34)&amp;CH$1&amp;CHAR(34)&amp;",","")</f>
        <v/>
      </c>
      <c r="CX19" s="48" t="str">
        <f>IF(CI19="y",CHAR(34)&amp;CI$1&amp;CHAR(34)&amp;",","")</f>
        <v/>
      </c>
      <c r="CY19" s="48" t="str">
        <f>IF(CJ19="y",CHAR(34)&amp;CJ$1&amp;CHAR(34)&amp;",","")</f>
        <v/>
      </c>
      <c r="CZ19" s="48" t="str">
        <f>IF(CK19="y",CHAR(34)&amp;CK$1&amp;CHAR(34)&amp;",","")</f>
        <v>"5+Colo",</v>
      </c>
      <c r="DA19" s="48" t="str">
        <f>IF(Q19&gt;1,CHAR(34)&amp;"words2"&amp;CHAR(34)&amp;",","")</f>
        <v/>
      </c>
      <c r="DB19" s="48" t="str">
        <f>IF(Q19&gt;2,CHAR(34)&amp;"words3"&amp;CHAR(34)&amp;",","")</f>
        <v/>
      </c>
      <c r="DC19" s="48" t="str">
        <f>IF(Q19=2,CHAR(34)&amp;"exact2"&amp;CHAR(34)&amp;",","")</f>
        <v/>
      </c>
      <c r="DD19" s="48" t="str">
        <f>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"lets08",</v>
      </c>
      <c r="DE19" s="48" t="str">
        <f>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"startK",</v>
      </c>
      <c r="DF19" s="48" t="str">
        <f>IFERROR(IF(SEARCH("tan",A19)&gt;0,CHAR(34)&amp;"withtn"&amp;CHAR(34)&amp;",",""),"")</f>
        <v/>
      </c>
      <c r="DG19" s="48" t="str">
        <f>IFERROR(IF(SEARCH("q",A19)&gt;0,CHAR(34)&amp;"with_q"&amp;CHAR(34)&amp;",",""),"")</f>
        <v/>
      </c>
      <c r="DH19" s="48" t="str">
        <f>IFERROR(IF(SEARCH("v",A19)&gt;0,CHAR(34)&amp;"with_v"&amp;CHAR(34)&amp;",",""),"")</f>
        <v/>
      </c>
      <c r="DI19" s="48" t="str">
        <f>IFERROR(IF(SEARCH("w",A19)&gt;0,CHAR(34)&amp;"with_w"&amp;CHAR(34)&amp;",",""),"")</f>
        <v/>
      </c>
      <c r="DJ19" s="48" t="str">
        <f>IFERROR(IF(SEARCH("y",A19)&gt;0,CHAR(34)&amp;"with_y"&amp;CHAR(34)&amp;",",""),"")</f>
        <v>"with_y",</v>
      </c>
      <c r="DK19" s="48" t="str">
        <f>IFERROR(IF(SEARCH("z",A19)&gt;0,CHAR(34)&amp;"with_z"&amp;CHAR(34)&amp;",",""),"")</f>
        <v/>
      </c>
      <c r="DL19" s="48" t="str">
        <f>IF(CG19=2, CHAR(34) &amp; _xlfn.TEXTJOIN("", TRUE, _xlfn._xlws.SORT(HP19:HX19)) &amp; CHAR(34) &amp; ",", "")</f>
        <v/>
      </c>
      <c r="DM19" s="48" t="str" cm="1">
        <f t="array" ref="DM19">IF(CG19=3,CHAR(34) &amp; _xlfn.TEXTJOIN("", TRUE, RIGHT(HP19:HX19, 2)) &amp; CHAR(34) &amp; ",", "")</f>
        <v/>
      </c>
      <c r="DN19" s="48" t="str">
        <f>IF(AND(ISNUMBER(SEARCH("18", O19)), ISERROR(SEARCH("1918", O19)), ISERROR(SEARCH("2018", O19))), CHAR(34) &amp; "year18" &amp; CHAR(34) &amp; ",", "")</f>
        <v/>
      </c>
      <c r="DO19" s="48" t="str">
        <f>IF(AND(ISNUMBER(SEARCH("19", O19)), ISERROR(SEARCH("1819", O19)),  ISERROR(SEARCH("1219", O19)),ISERROR(SEARCH("1119", O19)),ISERROR(SEARCH("1190", O19)),ISERROR(SEARCH("2019", O19))), CHAR(34) &amp; "year19" &amp; CHAR(34) &amp; ",", "")</f>
        <v>"year19",</v>
      </c>
      <c r="DP19" s="6" t="str">
        <f>IF(AND(ISNUMBER(SEARCH("20", O19)), ISERROR(SEARCH("1920", O19))), CHAR(34)&amp;"year00"&amp;CHAR(34)&amp;",", "")</f>
        <v/>
      </c>
      <c r="DQ19" s="6" t="str">
        <f>IF(CC19="y",CHAR(34)&amp;"soviet"&amp;CHAR(34)&amp;",","")</f>
        <v/>
      </c>
      <c r="DR19" s="6" t="str">
        <f>IF(BY19="y",CHAR(34)&amp;"dgband"&amp;CHAR(34)&amp;",","")</f>
        <v/>
      </c>
      <c r="DS19" s="6" t="str">
        <f>IF(W19="y",IF(AND(V19="n",BY19&lt;&gt;"y"),CHAR(34)&amp;"allver"&amp;CHAR(34)&amp;",",""),"")</f>
        <v/>
      </c>
      <c r="DT19" s="6" t="str">
        <f>IF(V19="y",IF(AND(W19="n",BY19&lt;&gt;"y"),CHAR(34)&amp;"allhor"&amp;CHAR(34)&amp;",",""),"")</f>
        <v/>
      </c>
      <c r="DU19" s="6" t="str">
        <f>IF(BY19="y",IF(AND(W19="n",V19="n"),CHAR(34)&amp;"alldia"&amp;CHAR(34)&amp;",",""),"")</f>
        <v/>
      </c>
      <c r="DV19" s="48" t="str">
        <f>IF(IA19&lt;&gt;"",(IF(IA19="y",CHAR(34)&amp;"largec"&amp;CHAR(34)&amp;",",CHAR(34)&amp;"smallc"&amp;CHAR(34)&amp;",")),"")</f>
        <v/>
      </c>
      <c r="DW19" s="48" t="str">
        <f>IF(CL19="y",CHAR(34)&amp;CL$1&amp;CHAR(34)&amp;",","")</f>
        <v>"NoBand",</v>
      </c>
      <c r="DX19" s="48" t="str">
        <f>IF(CM19="y",CHAR(34)&amp;CM$1&amp;CHAR(34)&amp;",","")</f>
        <v/>
      </c>
      <c r="DY19" s="48" t="str">
        <f>IF(CN19="y",CHAR(34)&amp;CN$1&amp;CHAR(34)&amp;",","")</f>
        <v/>
      </c>
      <c r="DZ19" s="48" t="str">
        <f>IF(CO19="y",CHAR(34)&amp;CO$1&amp;CHAR(34)&amp;",","")</f>
        <v/>
      </c>
      <c r="EA19" s="48" t="str">
        <f>IF(T19="y",CHAR(34)&amp;T$1&amp;CHAR(34)&amp;",","")</f>
        <v/>
      </c>
      <c r="EB19" s="48" t="str">
        <f>IF(U19="y",CHAR(34)&amp;U$1&amp;CHAR(34)&amp;",","")</f>
        <v/>
      </c>
      <c r="EC19" s="48" t="str">
        <f>IF(V19="y",CHAR(34)&amp;V$1&amp;CHAR(34)&amp;",","")</f>
        <v/>
      </c>
      <c r="ED19" s="48" t="str">
        <f>IF(W19="y",CHAR(34)&amp;W$1&amp;CHAR(34)&amp;",","")</f>
        <v/>
      </c>
      <c r="EE19" s="48" t="str">
        <f>IF(X19="y",CHAR(34)&amp;X$1&amp;CHAR(34)&amp;",","")</f>
        <v>"Circle",</v>
      </c>
      <c r="EF19" s="48" t="str">
        <f>IF(AND(Y19&lt;&gt;"n",Y19&lt;&gt;""),CHAR(34)&amp;Y$1&amp;CHAR(34)&amp;",","")</f>
        <v/>
      </c>
      <c r="EG19" s="48" t="str">
        <f>IF(Z19="y",CHAR(34)&amp;Z$1&amp;CHAR(34)&amp;",","")</f>
        <v/>
      </c>
      <c r="EH19" s="48" t="str">
        <f>IF(AA19="y",CHAR(34)&amp;AA$1&amp;CHAR(34)&amp;",","")</f>
        <v>"Plants",</v>
      </c>
      <c r="EI19" s="48" t="str">
        <f>IF(AB19="y",CHAR(34)&amp;AB$1&amp;CHAR(34)&amp;",","")</f>
        <v>"Texted",</v>
      </c>
      <c r="EJ19" s="48" t="str">
        <f>IF(AC19="y",CHAR(34)&amp;AC$1&amp;CHAR(34)&amp;",","")</f>
        <v/>
      </c>
      <c r="EK19" s="48" t="str">
        <f>IF(AD19="y",CHAR(34)&amp;AD$1&amp;CHAR(34)&amp;",","")</f>
        <v/>
      </c>
      <c r="EL19" s="48" t="str">
        <f>IF(AE19="y",CHAR(34)&amp;AE$1&amp;CHAR(34)&amp;",","")</f>
        <v/>
      </c>
      <c r="EM19" s="48" t="str">
        <f>IF(AF19="y",CHAR(34)&amp;AF$1&amp;CHAR(34)&amp;",","")</f>
        <v/>
      </c>
      <c r="EN19" s="48" t="str">
        <f>IF(AG19="y",CHAR(34)&amp;AG$1&amp;CHAR(34)&amp;",","")</f>
        <v/>
      </c>
      <c r="EO19" s="48" t="str">
        <f>IF(AH19="y",CHAR(34)&amp;AH$1&amp;CHAR(34)&amp;",","")</f>
        <v>"Center",</v>
      </c>
      <c r="EP19" s="48" t="str">
        <f>IF(AI19="y",CHAR(34)&amp;AI$1&amp;CHAR(34)&amp;",","")</f>
        <v/>
      </c>
      <c r="EQ19" s="48" t="str">
        <f>IF(AJ19="y",CHAR(34)&amp;AJ$1&amp;CHAR(34)&amp;",","")</f>
        <v/>
      </c>
      <c r="ER19" s="48" t="str">
        <f>IF(AK19="y",CHAR(34)&amp;AK$1&amp;CHAR(34)&amp;",","")</f>
        <v/>
      </c>
      <c r="ES19" s="48" t="str">
        <f>IF(AL19="y",CHAR(34)&amp;AL$1&amp;CHAR(34)&amp;",","")</f>
        <v/>
      </c>
      <c r="ET19" s="48" t="str">
        <f>IF(AM19="y",CHAR(34)&amp;AM$1&amp;CHAR(34)&amp;",","")</f>
        <v/>
      </c>
      <c r="EU19" s="48" t="str">
        <f>IF(AN19="y",CHAR(34)&amp;AN$1&amp;CHAR(34)&amp;",","")</f>
        <v>"Humans",</v>
      </c>
      <c r="EV19" s="48" t="str">
        <f>IF(AO19="y",CHAR(34)&amp;AO$1&amp;CHAR(34)&amp;",","")</f>
        <v/>
      </c>
      <c r="EW19" s="48" t="str">
        <f>IF(AP19="y",CHAR(34)&amp;AP$1&amp;CHAR(34)&amp;",","")</f>
        <v/>
      </c>
      <c r="EX19" s="48" t="str">
        <f>IF(AQ19="y",CHAR(34)&amp;AQ$1&amp;CHAR(34)&amp;",","")</f>
        <v/>
      </c>
      <c r="EY19" s="48" t="str">
        <f>IF(AR19="y",CHAR(34)&amp;AR$1&amp;CHAR(34)&amp;",","")</f>
        <v/>
      </c>
      <c r="EZ19" s="48" t="str">
        <f>IF(AS19="y",CHAR(34)&amp;AS$1&amp;CHAR(34)&amp;",","")</f>
        <v/>
      </c>
      <c r="FA19" s="48" t="str">
        <f>IF(AT19&gt;0,CHAR(34)&amp;"sta"&amp;AZ19&amp;CHAR(34)&amp;",","")</f>
        <v/>
      </c>
      <c r="FB19" s="48" t="str">
        <f>IF(AND(AT19&gt;0,BA19&lt;&gt;""),CHAR(34)&amp;"sta"&amp;BA19&amp;CHAR(34)&amp;",","")</f>
        <v/>
      </c>
      <c r="FC19" s="48" t="str">
        <f>IF(AND(AT19&gt;0,BB19&lt;&gt;""),CHAR(34)&amp;"sta"&amp;BB19&amp;CHAR(34)&amp;",","")</f>
        <v/>
      </c>
      <c r="FD19" s="48" t="str">
        <f>IF(BV19="n",CHAR(34)&amp;"tcWHYE"&amp;CHAR(34)&amp;",",IF(BV19="y",CHAR(34)&amp;FD$1&amp;CHAR(34)&amp;",",""))</f>
        <v/>
      </c>
      <c r="FE19" s="48" t="str">
        <f>IF(COUNTIF(BL19:BT19,"BLU")=0,CHAR(34)&amp;"NO_BLU"&amp;CHAR(34)&amp;",", "")</f>
        <v/>
      </c>
      <c r="FF19" s="48" t="str">
        <f>IF(COUNTIF(BL19:BT19,"WHI")=0,CHAR(34)&amp;"NO_WHI"&amp;CHAR(34)&amp;",", "")</f>
        <v/>
      </c>
      <c r="FG19" s="48" t="str">
        <f>IF(COUNTIF(BL19:BT19,"RED")=0,CHAR(34)&amp;"NO_RED"&amp;CHAR(34)&amp;",", "")</f>
        <v>"NO_RED",</v>
      </c>
      <c r="FH19" s="48" t="str">
        <f>IF(COUNTIF(BL19:BS19,"GRE")=0,CHAR(34)&amp;"NO_GRE"&amp;CHAR(34)&amp;",", "")</f>
        <v/>
      </c>
      <c r="FI19" s="48" t="str">
        <f>IF(COUNTIF(BL19:BT19,"YEL")=0,CHAR(34)&amp;"NO_YEL"&amp;CHAR(34)&amp;",", "")</f>
        <v/>
      </c>
      <c r="FJ19" s="48" t="str">
        <f>IF(COUNTIF(BL19:BT19,"BLA")=0,CHAR(34)&amp;"NO_BLA"&amp;CHAR(34)&amp;",", "")</f>
        <v/>
      </c>
      <c r="FK19" s="48" t="str">
        <f>IF(AND(FH19&lt;&gt;"",FF19&lt;&gt;""),CHAR(34)&amp;"WHGRNO"&amp;CHAR(34)&amp;",","")</f>
        <v/>
      </c>
      <c r="FL19" s="48" t="str">
        <f>IF(AND(FI19&lt;&gt;"",FF19&lt;&gt;""),CHAR(34)&amp;"WHYENO"&amp;CHAR(34)&amp;",","")</f>
        <v/>
      </c>
      <c r="FM19" s="48" t="str">
        <f>IF(AND(FJ19&lt;&gt;"",FF19&lt;&gt;""),CHAR(34)&amp;"BAWHNO"&amp;CHAR(34)&amp;",","")</f>
        <v/>
      </c>
      <c r="FN19" s="48" t="str">
        <f>IF(AND(FE19&lt;&gt;"",FF19&lt;&gt;""),CHAR(34)&amp;"BLWHNO"&amp;CHAR(34)&amp;",","")</f>
        <v/>
      </c>
      <c r="FO19" s="48" t="str">
        <f>IF(AND(FE19&lt;&gt;"",FG19&lt;&gt;""),CHAR(34)&amp;"BLRENO"&amp;CHAR(34)&amp;",","")</f>
        <v/>
      </c>
      <c r="FP19" s="48" t="str">
        <f>IF(AND(FF19&lt;&gt;"",FF19&lt;&gt;""),CHAR(34)&amp;"WHRENO"&amp;CHAR(34)&amp;",","")</f>
        <v/>
      </c>
      <c r="FQ19" s="48" t="str">
        <f>IF(LEN(BF19)=3,CHAR(34)&amp;"001"&amp;BF19&amp;CHAR(34)&amp;",","")</f>
        <v/>
      </c>
      <c r="FR19" s="48" t="str">
        <f>IF(LEN(BG19)=3,CHAR(34)&amp;"002"&amp;BG19&amp;CHAR(34)&amp;",","")</f>
        <v/>
      </c>
      <c r="FS19" s="48" t="str">
        <f>IF(LEN(BH19)=3,CHAR(34)&amp;"003"&amp;BH19&amp;CHAR(34)&amp;",","")</f>
        <v/>
      </c>
      <c r="FT19" s="48" t="str">
        <f>CHAR(34)&amp;"myr"&amp;BD19&amp;CHAR(34)&amp;","</f>
        <v>"myrBLU",</v>
      </c>
      <c r="FU19" s="48" t="str">
        <f>IF(AY19="y",CHAR(34)&amp;"island"&amp;CHAR(34)&amp;",","")</f>
        <v/>
      </c>
      <c r="FV19" s="48" t="str">
        <f>IF(BZ19="y",CHAR(34)&amp;"landlo"&amp;CHAR(34)&amp;",","")</f>
        <v/>
      </c>
      <c r="FW19" s="48" t="str">
        <f>IF(CA19="y",CHAR(34)&amp;"eunion"&amp;CHAR(34)&amp;",","")</f>
        <v/>
      </c>
      <c r="FX19" s="48" t="str">
        <f>SUBSTITUTE(IFERROR(SEARCH("[",A19),IFERROR(IF(AND(CA19&lt;&gt;"y",SEARCH("Europe",R19)&gt;0),CHAR(34)&amp;"noeuni"&amp;CHAR(34)&amp;",",""),"")),"1","")</f>
        <v/>
      </c>
      <c r="FY19" s="48" t="str">
        <f>IFERROR(IF(SEARCH("Arabic",CB19)&gt;0,CHAR(34)&amp;"arabic"&amp;CHAR(34)&amp;",",""),"")</f>
        <v/>
      </c>
      <c r="FZ19" s="48" t="str">
        <f>IFERROR(IF(SEARCH("English",CB19)&gt;0,CHAR(34)&amp;"englis"&amp;CHAR(34)&amp;",",""),"")</f>
        <v/>
      </c>
      <c r="GA19" s="48" t="str">
        <f>IFERROR(IF(SEARCH("French",CB19)&gt;0,CHAR(34)&amp;"french"&amp;CHAR(34)&amp;",",""),"")</f>
        <v/>
      </c>
      <c r="GB19" s="48" t="str">
        <f>IFERROR(IF(SEARCH("Spanish",CB19)&gt;0,CHAR(34)&amp;"spanis"&amp;CHAR(34)&amp;",",""),"")</f>
        <v/>
      </c>
      <c r="GC19" s="48" t="str">
        <f>IFERROR(IF(SEARCH("Portuguese",CB19)&gt;0,CHAR(34)&amp;"portug"&amp;CHAR(34)&amp;",",""),"")</f>
        <v/>
      </c>
      <c r="GD19" s="48" t="str">
        <f>IFERROR(IF(SEARCH("German",CB19)&gt;0,CHAR(34)&amp;"german"&amp;CHAR(34)&amp;",",""),"")</f>
        <v/>
      </c>
      <c r="GE19" s="48" t="str">
        <f>IFERROR(IF(SEARCH("Dutch",CB19)&gt;0,CHAR(34)&amp;"dutchs"&amp;CHAR(34)&amp;",",""),"")</f>
        <v/>
      </c>
      <c r="GF19" s="48" t="str">
        <f>IFERROR(IF(SEARCH("Historical",AU19)&gt;0,CHAR(34)&amp;"histor"&amp;CHAR(34)&amp;",",""),"")</f>
        <v/>
      </c>
      <c r="GG19" s="48" t="str">
        <f>IF(BU19="y",CHAR(34)&amp;"unjack"&amp;CHAR(34)&amp;",","")</f>
        <v/>
      </c>
      <c r="GH19" s="48" t="str">
        <f>IF(CD19=1,CHAR(34)&amp;"southc"&amp;CHAR(34)&amp;",","")</f>
        <v/>
      </c>
      <c r="GI19" s="48" t="str">
        <f>IF(CE19=1,CHAR(34)&amp;"hasmap"&amp;CHAR(34)&amp;",","")</f>
        <v/>
      </c>
      <c r="GJ19" s="48" t="str">
        <f>IF(CP19="y",CHAR(34)&amp;CP$1&amp;CHAR(34)&amp;",","")</f>
        <v>"NoStar",</v>
      </c>
      <c r="GK19" s="48" t="str">
        <f>IF(GJ19="",CHAR(34)&amp;"HasSta"&amp;CHAR(34)&amp;",","")</f>
        <v/>
      </c>
      <c r="GL19" s="48" t="str">
        <f>IF(CQ19="y",CHAR(34)&amp;CQ$1&amp;CHAR(34)&amp;",","")</f>
        <v/>
      </c>
      <c r="GM19" s="48" t="str">
        <f>IF(CR19="y",CHAR(34)&amp;CR$1&amp;CHAR(34)&amp;",","")</f>
        <v/>
      </c>
      <c r="GN19" s="48" t="str">
        <f>IF(CS19="y",CHAR(34)&amp;CS$1&amp;CHAR(34)&amp;",","")</f>
        <v/>
      </c>
      <c r="GP19" s="48" t="str">
        <f>CHAR(34)&amp;AU19&amp;CHAR(34)</f>
        <v>"State"</v>
      </c>
      <c r="GS19" s="48" t="str">
        <f>SUBSTITUTE("["&amp;_xlfn.CONCAT(CW19:GN19)&amp;"]",",]","]")</f>
        <v>["5+Colo","lets08","startK","with_y","year19","NoBand","Circle","Plants","Texted","Center","Humans","NO_RED","myrBLU","NoStar"]</v>
      </c>
      <c r="GT19" s="48" t="str">
        <f>IF(BL19&lt;&gt;"",CHAR(34)&amp;"cl_"&amp;BL19&amp;CHAR(34)&amp;",","")</f>
        <v>"cl_BLU",</v>
      </c>
      <c r="GU19" s="48" t="str">
        <f>IF(BM19&lt;&gt;"",CHAR(34)&amp;"cl_"&amp;BM19&amp;CHAR(34)&amp;",","")</f>
        <v>"cl_GRE",</v>
      </c>
      <c r="GV19" s="48" t="str">
        <f>IF(BN19&lt;&gt;"",CHAR(34)&amp;"cl_"&amp;BN19&amp;CHAR(34)&amp;",","")</f>
        <v>"cl_YEL",</v>
      </c>
      <c r="GW19" s="48" t="str">
        <f>IF(BO19&lt;&gt;"",CHAR(34)&amp;"cl_"&amp;BO19&amp;CHAR(34)&amp;",","")</f>
        <v>"cl_BLA",</v>
      </c>
      <c r="GX19" s="48" t="str">
        <f>IF(BP19&lt;&gt;"",CHAR(34)&amp;"cl_"&amp;BP19&amp;CHAR(34)&amp;",","")</f>
        <v>"cl_BRO",</v>
      </c>
      <c r="GY19" s="48" t="str">
        <f>IF(BQ19&lt;&gt;"",CHAR(34)&amp;"cl_"&amp;BQ19&amp;CHAR(34)&amp;",","")</f>
        <v>"cl_WHI",</v>
      </c>
      <c r="GZ19" s="48" t="str">
        <f>IF(BR19&lt;&gt;"",CHAR(34)&amp;"cl_"&amp;BR19&amp;CHAR(34)&amp;",","")</f>
        <v/>
      </c>
      <c r="HA19" s="48" t="str">
        <f>IF(BS19&lt;&gt;"",CHAR(34)&amp;"cl_"&amp;BS19&amp;CHAR(34)&amp;",","")</f>
        <v/>
      </c>
      <c r="HB19" s="48" t="str">
        <f>IF(BT19&lt;&gt;"",CHAR(34)&amp;"cl_"&amp;BT19&amp;CHAR(34)&amp;",","")</f>
        <v/>
      </c>
      <c r="HC19" s="48" t="str">
        <f>SUBSTITUTE("["&amp;_xlfn.CONCAT(GT19:HB19)&amp;"]",",]","]")</f>
        <v>["cl_BLU","cl_GRE","cl_YEL","cl_BLA","cl_BRO","cl_WHI"]</v>
      </c>
      <c r="HE19" s="71"/>
      <c r="HF19" s="72" t="str">
        <f>"{couname:"&amp;CT19&amp;(IF(HK19&lt;&gt;"",",subtype:"&amp;CHAR(34)&amp;HK19&amp;CHAR(34),""))&amp;",year:"&amp;HJ19&amp;",region:"&amp;CU19&amp;",Colors:"&amp;HC19&amp;",Items:"&amp;GS19&amp;",Flag:"&amp;CV19&amp;",HDFlag:"&amp;CHAR(34)&amp;E19&amp;CHAR(34)&amp;",type:"&amp;GP19&amp;", describe: "&amp;HH19&amp;", isnew:"&amp;CHAR(34)&amp;F19&amp;CHAR(34)&amp;", links: "&amp;HL19&amp;"},"</f>
        <v>{couname:"[USA] Kentucky",year:"1962 ",region:"rgn_North America",Colors:["cl_BLU","cl_GRE","cl_YEL","cl_BLA","cl_BRO","cl_WHI"],Items:["5+Colo","lets08","startK","with_y","year19","NoBand","Circle","Plants","Texted","Center","Humans","NO_RED","myrBLU","NoStar"],Flag:"https://upload.wikimedia.org/wikipedia/commons/thumb/8/8d/Flag_of_Kentucky.svg/383px-Flag_of_Kentucky.svg.png",HDFlag:"https://upload.wikimedia.org/wikipedia/commons/thumb/8/8d/Flag_of_Kentucky.svg/2560px-Flag_of_Kentucky.svg.png",type:"State", describe: "\nThe frontiersman represents the spirit of Kentucky frontier settlers. The statesman represents the Kentuckians who served their state and nation in the halls of government. The state flag incorporates the seal wreathed with the state flower, the goldenrod.", isnew:".", links: "https://www.sos.ky.gov/sos-office/history/Documents/The%20Kentucky%20State%20Seal.pdf"},</v>
      </c>
      <c r="HG19" s="73" t="str">
        <f>"{couname:"&amp;CT19&amp;(IF(HK19&lt;&gt;"",",subtype:"&amp;CHAR(34)&amp;HK19&amp;CHAR(34),""))&amp;",year:"&amp;HJ19&amp;",region:"&amp;CU19&amp;",Colors:"&amp;HC19&amp;",Items:"&amp;GS19&amp;",Flag:"&amp;CV19&amp;",HDFlag:"&amp;CHAR(34)&amp;E19&amp;CHAR(34)&amp;",type:"&amp;GP19&amp;", describe: "&amp;HI19&amp;", links: "&amp;HL19&amp;"},"</f>
        <v>{couname:"[USA] Kentucky",year:"1962 ",region:"rgn_North America",Colors:["cl_BLU","cl_GRE","cl_YEL","cl_BLA","cl_BRO","cl_WHI"],Items:["5+Colo","lets08","startK","with_y","year19","NoBand","Circle","Plants","Texted","Center","Humans","NO_RED","myrBLU","NoStar"],Flag:"https://upload.wikimedia.org/wikipedia/commons/thumb/8/8d/Flag_of_Kentucky.svg/383px-Flag_of_Kentucky.svg.png",HDFlag:"https://upload.wikimedia.org/wikipedia/commons/thumb/8/8d/Flag_of_Kentucky.svg/2560px-Flag_of_Kentucky.svg.png",type:"State", describe: "\nThe frontiersman represents the spirit of Kentucky frontier settlers. The statesman represents the Kentuckians who served their state and nation in the halls of government. The state flag incorporates the seal wreathed with the state flower, the goldenrod.", links: "https://www.sos.ky.gov/sos-office/history/Documents/The%20Kentucky%20State%20Seal.pdf"},</v>
      </c>
      <c r="HH19" s="48" t="str">
        <f>IF(P19&lt;&gt;"",CHAR(34)&amp;"\n"&amp;P19&amp;CHAR(34),CHAR(34)&amp;CHAR(34))</f>
        <v>"\nThe frontiersman represents the spirit of Kentucky frontier settlers. The statesman represents the Kentuckians who served their state and nation in the halls of government. The state flag incorporates the seal wreathed with the state flower, the goldenrod."</v>
      </c>
      <c r="HI19" s="48" t="str">
        <f>IF(J19=0,CHAR(34)&amp;CHAR(34),HH19)</f>
        <v>"\nThe frontiersman represents the spirit of Kentucky frontier settlers. The statesman represents the Kentuckians who served their state and nation in the halls of government. The state flag incorporates the seal wreathed with the state flower, the goldenrod."</v>
      </c>
      <c r="HJ19" s="48" t="str">
        <f>CHAR(34)&amp;O19&amp;CHAR(34)</f>
        <v>"1962 "</v>
      </c>
      <c r="HL19" s="48" t="str">
        <f>CHAR(34)&amp;I19&amp;CHAR(34)</f>
        <v>"https://www.sos.ky.gov/sos-office/history/Documents/The%20Kentucky%20State%20Seal.pdf"</v>
      </c>
      <c r="HM19" s="72"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{"couname":"[USA] Kentucky","year":"1962 ","region":"rgn_North America","Colors":["cl_BLU","cl_GRE","cl_YEL","cl_BLA","cl_BRO","cl_WHI"],"Items":["5+Colo","lets08","startK","with_y","year19","NoBand","Circle","Plants","Texted","Center","Humans","NO_RED","myrBLU","NoStar"],"Flag":"https://upload.wikimedia.org/wikipedia/commons/thumb/8/8d/Flag_of_Kentucky.svg/383px-Flag_of_Kentucky.svg.png","HDFlag":"https://upload.wikimedia.org/wikipedia/commons/thumb/8/8d/Flag_of_Kentucky.svg/2560px-Flag_of_Kentucky.svg.png","type":"State", "describe": "\nThe frontiersman represents the spirit of Kentucky frontier settlers. The statesman represents the Kentuckians who served their state and nation in the halls of government. The state flag incorporates the seal wreathed with the state flower, the goldenrod.", "isnew": ".", "links": "https://www.sos.ky.gov/sos-office/history/Documents/The%20Kentucky%20State%20Seal.pdf"},</v>
      </c>
      <c r="HN19" s="74"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{"couname":"[USA] Kentucky","year":"1962 ","region":"rgn_North America","Colors":["cl_BLU","cl_GRE","cl_YEL","cl_BLA","cl_BRO","cl_WHI"],"Items":["5+Colo","lets08","startK","with_y","year19","NoBand","Circle","Plants","Texted","Center","Humans","NO_RED","myrBLU","NoStar"],"Flag":"https://upload.wikimedia.org/wikipedia/commons/thumb/8/8d/Flag_of_Kentucky.svg/383px-Flag_of_Kentucky.svg.png","HDFlag":"https://upload.wikimedia.org/wikipedia/commons/thumb/8/8d/Flag_of_Kentucky.svg/2560px-Flag_of_Kentucky.svg.png","type":"State", "describe": "\nThe frontiersman represents the spirit of Kentucky frontier settlers. The statesman represents the Kentuckians who served their state and nation in the halls of government. The state flag incorporates the seal wreathed with the state flower, the goldenrod.", "isnew": ".", "links": "https://www.sos.ky.gov/sos-office/history/Documents/The%20Kentucky%20State%20Seal.pdf"},</v>
      </c>
      <c r="HO19" s="75"/>
      <c r="HP19" s="48" t="str" cm="1">
        <f t="array" ref="HP19">IF(_xlfn.TEXTJOIN(", ", TRUE, IF(ISNUMBER(SEARCH("BLA", BL19:BT19)), COLUMN(BL19:BT19) - COLUMN(BL19) + 1, ""))&lt;&gt;"","BLA","")</f>
        <v>BLA</v>
      </c>
      <c r="HQ19" s="48" t="str" cm="1">
        <f t="array" ref="HQ19">IF(_xlfn.TEXTJOIN(", ", TRUE, IF(ISNUMBER(SEARCH("BLU", BL19:BT19)), COLUMN(BL19:BT19) - COLUMN(BL19) + 1, ""))&lt;&gt;"","BLU","")</f>
        <v>BLU</v>
      </c>
      <c r="HR19" s="48" t="str" cm="1">
        <f t="array" ref="HR19">IF(_xlfn.TEXTJOIN(", ", TRUE, IF(ISNUMBER(SEARCH("GRE", BL19:BT19)), COLUMN(BL19:BT19) - COLUMN(BL19) + 1, ""))&lt;&gt;"","GRE","")</f>
        <v>GRE</v>
      </c>
      <c r="HS19" s="48" t="str" cm="1">
        <f t="array" ref="HS19">IF(_xlfn.TEXTJOIN(", ", TRUE, IF(ISNUMBER(SEARCH("RED", BL19:BT19)), COLUMN(BL19:BT19) - COLUMN(BL19) + 1, ""))&lt;&gt;"","RED","")</f>
        <v/>
      </c>
      <c r="HT19" s="48" t="str" cm="1">
        <f t="array" ref="HT19">IF(_xlfn.TEXTJOIN(", ", TRUE, IF(ISNUMBER(SEARCH("YEL", BL19:BT19)), COLUMN(BL19:BT19) - COLUMN(BL19) + 1, ""))&lt;&gt;"","YEL","")</f>
        <v>YEL</v>
      </c>
      <c r="HU19" s="48" t="str" cm="1">
        <f t="array" ref="HU19">IF(_xlfn.TEXTJOIN(", ", TRUE, IF(ISNUMBER(SEARCH("ORA", BL19:BT19)), COLUMN(BL19:BT19) - COLUMN(BL19) + 1, ""))&lt;&gt;"","ORA","")</f>
        <v/>
      </c>
      <c r="HV19" s="48" t="str" cm="1">
        <f t="array" ref="HV19">IF(_xlfn.TEXTJOIN(", ", TRUE, IF(ISNUMBER(SEARCH("BRO", BL19:BT19)), COLUMN(BL19:BT19) - COLUMN(BL19) + 1, ""))&lt;&gt;"","BRO","")</f>
        <v>BRO</v>
      </c>
      <c r="HW19" s="48" t="str" cm="1">
        <f t="array" ref="HW19">IF(_xlfn.TEXTJOIN(", ", TRUE, IF(ISNUMBER(SEARCH("PUR", BL19:BT19)), COLUMN(BL19:BT19) - COLUMN(BL19) + 1, ""))&lt;&gt;"","PUR","")</f>
        <v/>
      </c>
      <c r="HX19" s="48" t="str" cm="1">
        <f t="array" ref="HX19">IF(_xlfn.TEXTJOIN(", ", TRUE, IF(ISNUMBER(SEARCH("WHI", BL19:BT19)), COLUMN(BL19:BT19) - COLUMN(BL19) + 1, ""))&lt;&gt;"","WHI","")</f>
        <v>WHI</v>
      </c>
      <c r="HY19" s="76"/>
      <c r="HZ19" s="76"/>
      <c r="IA19" s="6"/>
      <c r="IB19" s="6"/>
      <c r="IC19" s="77"/>
      <c r="ID19" s="77"/>
      <c r="IE19" s="77"/>
      <c r="IF19" s="77"/>
      <c r="IG19" s="77"/>
      <c r="IH19" s="77"/>
      <c r="II19" s="77"/>
      <c r="IJ19" s="77"/>
      <c r="IK19" s="77"/>
      <c r="IL19" s="48">
        <f>SUM(IC19:IK19)</f>
        <v>0</v>
      </c>
      <c r="IM19" s="45">
        <f>COUNTIF(IC19:IK19,"&gt;0")-CG19</f>
        <v>-6</v>
      </c>
      <c r="IN19" s="78" t="str">
        <f>"http://mkweb.bcgsc.ca/color-summarizer/?url="&amp;D19&amp;"&amp;precision=low&amp;num_clusters="&amp;CG19&amp;"&amp;text=1"</f>
        <v>http://mkweb.bcgsc.ca/color-summarizer/?url=https://upload.wikimedia.org/wikipedia/commons/thumb/8/8d/Flag_of_Kentucky.svg/383px-Flag_of_Kentucky.svg.png&amp;precision=low&amp;num_clusters=6&amp;text=1</v>
      </c>
      <c r="IO19" s="48" t="str">
        <f>IF(HP19&lt;&gt;"",CHAR(34)&amp;"black"&amp;CHAR(34),"")</f>
        <v>"black"</v>
      </c>
      <c r="IP19" s="48" t="str">
        <f>IF(HQ19&lt;&gt;"",CHAR(34)&amp;"blue"&amp;CHAR(34),"")</f>
        <v>"blue"</v>
      </c>
      <c r="IQ19" s="48" t="str">
        <f>IF(HR19&lt;&gt;"",CHAR(34)&amp;"green"&amp;CHAR(34),"")</f>
        <v>"green"</v>
      </c>
      <c r="IR19" s="48" t="str">
        <f>IF(HS19&lt;&gt;"",CHAR(34)&amp;"red"&amp;CHAR(34),"")</f>
        <v/>
      </c>
      <c r="IS19" s="48" t="str">
        <f>IF(HT19&lt;&gt;"",CHAR(34)&amp;"yellow"&amp;CHAR(34),"")</f>
        <v>"yellow"</v>
      </c>
      <c r="IT19" s="48" t="str">
        <f>IF(HU19&lt;&gt;"",CHAR(34)&amp;"orange"&amp;CHAR(34),"")</f>
        <v/>
      </c>
      <c r="IU19" s="48" t="str">
        <f>IF(HV19&lt;&gt;"",CHAR(34)&amp;"brown"&amp;CHAR(34),"")</f>
        <v>"brown"</v>
      </c>
      <c r="IV19" s="48" t="str">
        <f>IF(HW19&lt;&gt;"",CHAR(34)&amp;"purple"&amp;CHAR(34),"")</f>
        <v/>
      </c>
      <c r="IW19" s="48" t="str">
        <f>IF(HX19&lt;&gt;"",CHAR(34)&amp;"white"&amp;CHAR(34),"")</f>
        <v>"white"</v>
      </c>
      <c r="IX19" s="48" t="str">
        <f>"{"&amp;CHAR(34)&amp;"url"&amp;CHAR(34)&amp;":"&amp;CHAR(34)&amp;IN19&amp;CHAR(34)&amp;","&amp;CHAR(34)&amp;"name"&amp;CHAR(34)&amp;":"&amp;CHAR(34)&amp;A19&amp;CHAR(34)&amp;"},"</f>
        <v>{"url":"http://mkweb.bcgsc.ca/color-summarizer/?url=https://upload.wikimedia.org/wikipedia/commons/thumb/8/8d/Flag_of_Kentucky.svg/383px-Flag_of_Kentucky.svg.png&amp;precision=low&amp;num_clusters=6&amp;text=1","name":"[USA] Kentucky"},</v>
      </c>
      <c r="IY19" s="48">
        <v>870</v>
      </c>
    </row>
    <row r="20" spans="1:259" s="48" customFormat="1" ht="38.4" customHeight="1" thickBot="1" x14ac:dyDescent="0.35">
      <c r="A20" s="79" t="s">
        <v>666</v>
      </c>
      <c r="B20" s="40" t="e" vm="161">
        <v>#VALUE!</v>
      </c>
      <c r="C20" s="41">
        <v>2</v>
      </c>
      <c r="D20" s="42" t="s">
        <v>667</v>
      </c>
      <c r="E20" s="43" t="s">
        <v>668</v>
      </c>
      <c r="F20" s="44" t="s">
        <v>163</v>
      </c>
      <c r="G20" s="45">
        <f>COUNTIF($A$1:$A$8580,A20)</f>
        <v>1</v>
      </c>
      <c r="H20" s="46"/>
      <c r="I20" s="47" t="s">
        <v>669</v>
      </c>
      <c r="J20" s="48" t="str">
        <f>""</f>
        <v/>
      </c>
      <c r="K20" s="49"/>
      <c r="L20" s="50"/>
      <c r="M20" s="50"/>
      <c r="N20" s="51" t="s">
        <v>231</v>
      </c>
      <c r="O20" s="52" t="s">
        <v>169</v>
      </c>
      <c r="P20" s="53" t="s">
        <v>670</v>
      </c>
      <c r="Q20" s="54">
        <v>1</v>
      </c>
      <c r="R20" s="55" t="s">
        <v>231</v>
      </c>
      <c r="S20" s="56">
        <v>0</v>
      </c>
      <c r="T20" s="57" t="s">
        <v>164</v>
      </c>
      <c r="U20" s="58" t="s">
        <v>164</v>
      </c>
      <c r="V20" s="58" t="s">
        <v>164</v>
      </c>
      <c r="W20" s="58" t="s">
        <v>164</v>
      </c>
      <c r="X20" s="58" t="s">
        <v>164</v>
      </c>
      <c r="Y20" s="58" t="s">
        <v>165</v>
      </c>
      <c r="Z20" s="58" t="s">
        <v>165</v>
      </c>
      <c r="AA20" s="58" t="s">
        <v>165</v>
      </c>
      <c r="AB20" s="58" t="s">
        <v>165</v>
      </c>
      <c r="AC20" s="58" t="s">
        <v>164</v>
      </c>
      <c r="AD20" s="58" t="s">
        <v>164</v>
      </c>
      <c r="AE20" s="58" t="s">
        <v>164</v>
      </c>
      <c r="AF20" s="59" t="s">
        <v>164</v>
      </c>
      <c r="AG20" s="59" t="s">
        <v>164</v>
      </c>
      <c r="AH20" s="59" t="s">
        <v>165</v>
      </c>
      <c r="AI20" s="59" t="s">
        <v>164</v>
      </c>
      <c r="AJ20" s="59" t="s">
        <v>164</v>
      </c>
      <c r="AK20" s="59" t="s">
        <v>164</v>
      </c>
      <c r="AL20" s="59" t="s">
        <v>164</v>
      </c>
      <c r="AM20" s="59" t="s">
        <v>164</v>
      </c>
      <c r="AN20" s="59" t="s">
        <v>164</v>
      </c>
      <c r="AO20" s="59" t="s">
        <v>164</v>
      </c>
      <c r="AP20" s="59" t="s">
        <v>164</v>
      </c>
      <c r="AQ20" s="59" t="s">
        <v>164</v>
      </c>
      <c r="AR20" s="59" t="s">
        <v>164</v>
      </c>
      <c r="AS20" s="59" t="s">
        <v>164</v>
      </c>
      <c r="AT20" s="60">
        <v>0</v>
      </c>
      <c r="AU20" s="59" t="s">
        <v>207</v>
      </c>
      <c r="AV20" s="59" t="str">
        <f>IF(LEFT(A20,1)="[",LEFT(A20,5)&amp;AU20&amp;A20,"")</f>
        <v>[USA]State[USA] Louisiana</v>
      </c>
      <c r="AW20" s="59" t="str">
        <f>C20&amp;H20&amp;A20</f>
        <v>2[USA] Louisiana</v>
      </c>
      <c r="AX20" s="61"/>
      <c r="AY20" s="61"/>
      <c r="AZ20" s="62"/>
      <c r="BA20" s="62"/>
      <c r="BB20" s="62"/>
      <c r="BC20" s="63"/>
      <c r="BD20" s="64" t="s">
        <v>152</v>
      </c>
      <c r="BE20" s="47"/>
      <c r="BF20" s="64"/>
      <c r="BG20" s="64"/>
      <c r="BH20" s="64"/>
      <c r="BI20" s="64"/>
      <c r="BJ20" s="64"/>
      <c r="BK20" s="47"/>
      <c r="BL20" s="64" t="s">
        <v>152</v>
      </c>
      <c r="BM20" s="64" t="s">
        <v>159</v>
      </c>
      <c r="BN20" s="64" t="s">
        <v>155</v>
      </c>
      <c r="BO20" s="64"/>
      <c r="BP20" s="64"/>
      <c r="BQ20" s="64"/>
      <c r="BR20" s="64"/>
      <c r="BS20" s="64"/>
      <c r="BT20" s="64"/>
      <c r="BU20" s="65"/>
      <c r="BV20" s="66"/>
      <c r="BW20" s="66">
        <v>0</v>
      </c>
      <c r="BX20" s="47"/>
      <c r="CB20" s="6"/>
      <c r="CC20" s="6"/>
      <c r="CD20" s="67">
        <v>0</v>
      </c>
      <c r="CE20" s="67">
        <v>0</v>
      </c>
      <c r="CF20" s="67" t="e">
        <v>#REF!</v>
      </c>
      <c r="CG20" s="68" cm="1">
        <f t="array" ref="CG20">SUMPRODUCT(--(LEN(TRIM(BL20:BT20))&gt;0))</f>
        <v>3</v>
      </c>
      <c r="CH20" s="59" t="str">
        <f>IF(CG20=2,"y","n")</f>
        <v>n</v>
      </c>
      <c r="CI20" s="59" t="str">
        <f>IF(CG20=3,"y","n")</f>
        <v>y</v>
      </c>
      <c r="CJ20" s="59" t="str">
        <f>IF(CG20=4,"y","n")</f>
        <v>n</v>
      </c>
      <c r="CK20" s="59" t="str">
        <f>IF(CG20&gt;4,"y","n")</f>
        <v>n</v>
      </c>
      <c r="CL20" s="59" t="str">
        <f>IF(S20=0,"y","n")</f>
        <v>y</v>
      </c>
      <c r="CM20" s="59" t="str">
        <f>IF(S20=2,"y","n")</f>
        <v>n</v>
      </c>
      <c r="CN20" s="59" t="str">
        <f>IF(S20=3,"y","n")</f>
        <v>n</v>
      </c>
      <c r="CO20" s="59" t="str">
        <f>IF(S20&gt;=4,"y","n")</f>
        <v>n</v>
      </c>
      <c r="CP20" s="59" t="str">
        <f>IF(AT20=0,"y","n")</f>
        <v>y</v>
      </c>
      <c r="CQ20" s="59" t="str">
        <f>IF(AT20=1,"y","n")</f>
        <v>n</v>
      </c>
      <c r="CR20" s="59" t="str">
        <f>IF(AT20=2,"y","n")</f>
        <v>n</v>
      </c>
      <c r="CS20" s="59" t="str">
        <f>IF(AT20&gt;=3,"y","n")</f>
        <v>n</v>
      </c>
      <c r="CT20" s="69" t="str">
        <f>CHAR(34)&amp;A20&amp;CHAR(34)</f>
        <v>"[USA] Louisiana"</v>
      </c>
      <c r="CU20" s="70" t="str">
        <f>CHAR(34)&amp;"rgn_"&amp;R20&amp;CHAR(34)</f>
        <v>"rgn_North America"</v>
      </c>
      <c r="CV20" s="48" t="str">
        <f>CHAR(34)&amp;D20&amp;CHAR(34)</f>
        <v>"https://upload.wikimedia.org/wikipedia/commons/thumb/e/e0/Flag_of_Louisiana.svg/383px-Flag_of_Louisiana.svg.png"</v>
      </c>
      <c r="CW20" s="48" t="str">
        <f>IF(CH20="y",CHAR(34)&amp;CH$1&amp;CHAR(34)&amp;",","")</f>
        <v/>
      </c>
      <c r="CX20" s="48" t="str">
        <f>IF(CI20="y",CHAR(34)&amp;CI$1&amp;CHAR(34)&amp;",","")</f>
        <v>"3Color",</v>
      </c>
      <c r="CY20" s="48" t="str">
        <f>IF(CJ20="y",CHAR(34)&amp;CJ$1&amp;CHAR(34)&amp;",","")</f>
        <v/>
      </c>
      <c r="CZ20" s="48" t="str">
        <f>IF(CK20="y",CHAR(34)&amp;CK$1&amp;CHAR(34)&amp;",","")</f>
        <v/>
      </c>
      <c r="DA20" s="48" t="str">
        <f>IF(Q20&gt;1,CHAR(34)&amp;"words2"&amp;CHAR(34)&amp;",","")</f>
        <v/>
      </c>
      <c r="DB20" s="48" t="str">
        <f>IF(Q20&gt;2,CHAR(34)&amp;"words3"&amp;CHAR(34)&amp;",","")</f>
        <v/>
      </c>
      <c r="DC20" s="48" t="str">
        <f>IF(Q20=2,CHAR(34)&amp;"exact2"&amp;CHAR(34)&amp;",","")</f>
        <v/>
      </c>
      <c r="DD20" s="48" t="str">
        <f>IF(LEN(CHAR(34)&amp;"lets"&amp;LEN(SUBSTITUTE(SUBSTITUTE(IFERROR(TRIM(SUBSTITUTE(SUBSTITUTE(SUBSTITUTE(IFERROR(TRIM(SUBSTITUTE(A20,MID(A20,FIND("(",A20),FIND(")",A20)-FIND("(",A20)+1),"")),A20),"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",""),"-",""))&amp;CHAR(34)&amp;",")=9,CHAR(34)&amp;"lets"&amp;LEN(SUBSTITUTE(SUBSTITUTE(IFERROR(TRIM(SUBSTITUTE(SUBSTITUTE(SUBSTITUTE(IFERROR(TRIM(SUBSTITUTE(A20,MID(A20,FIND("(",A20),FIND(")",A20)-FIND("(",A20)+1),"")),A20),"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",""),"-",""))&amp;CHAR(34)&amp;",",CHAR(34)&amp;"lets0"&amp;LEN(SUBSTITUTE(SUBSTITUTE(IFERROR(TRIM(SUBSTITUTE(SUBSTITUTE(SUBSTITUTE(IFERROR(TRIM(SUBSTITUTE(A20,MID(A20,FIND("(",A20),FIND(")",A20)-FIND("(",A20)+1),"")),A20),"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f>
        <v>"lets09",</v>
      </c>
      <c r="DE20" s="48" t="str">
        <f>IFERROR(CHAR(34)&amp;"start"&amp;LEFT(TRIM(SUBSTITUTE(SUBSTITUTE(TRIM(SUBSTITUTE(SUBSTITUTE(A20, MID(A20, FIND("[", A20), FIND("]", A20) - FIND("[", A20) + 1), ""), "  ", " ")), MID(TRIM(SUBSTITUTE(SUBSTITUTE(A20, MID(A20, FIND("[", A20), FIND("]", A20) - FIND("[", A20) + 1), ""), "  ", " ")), FIND("[", TRIM(SUBSTITUTE(SUBSTITUTE(A20, MID(A20, FIND("[", A20), FIND("]", A20) - FIND("[", A20) + 1), ""), "  ", " "))), FIND("]", TRIM(SUBSTITUTE(SUBSTITUTE(A20, MID(A20, FIND("[", A20), FIND("]", A20) - FIND("[", A20) + 1), ""), "  ", " "))) - FIND("[", TRIM(SUBSTITUTE(SUBSTITUTE(A20, MID(A20, FIND("[", A20), FIND("]", A20) - FIND("[", A20) + 1), ""), "  ", " "))) + 1), ""), "  ", " ")),1)&amp;CHAR(34)&amp;",",CHAR(34)&amp;"start"&amp;IFERROR(LEFT(SUBSTITUTE(A20,"["&amp;MID(A20,FIND("[",A20)+1,FIND("]",A20)-FIND("[",A20)-1)&amp;"] ",""),1),LEFT(A20,1))&amp;CHAR(34)&amp;",")</f>
        <v>"startL",</v>
      </c>
      <c r="DF20" s="48" t="str">
        <f>IFERROR(IF(SEARCH("tan",A20)&gt;0,CHAR(34)&amp;"withtn"&amp;CHAR(34)&amp;",",""),"")</f>
        <v/>
      </c>
      <c r="DG20" s="48" t="str">
        <f>IFERROR(IF(SEARCH("q",A20)&gt;0,CHAR(34)&amp;"with_q"&amp;CHAR(34)&amp;",",""),"")</f>
        <v/>
      </c>
      <c r="DH20" s="48" t="str">
        <f>IFERROR(IF(SEARCH("v",A20)&gt;0,CHAR(34)&amp;"with_v"&amp;CHAR(34)&amp;",",""),"")</f>
        <v/>
      </c>
      <c r="DI20" s="48" t="str">
        <f>IFERROR(IF(SEARCH("w",A20)&gt;0,CHAR(34)&amp;"with_w"&amp;CHAR(34)&amp;",",""),"")</f>
        <v/>
      </c>
      <c r="DJ20" s="48" t="str">
        <f>IFERROR(IF(SEARCH("y",A20)&gt;0,CHAR(34)&amp;"with_y"&amp;CHAR(34)&amp;",",""),"")</f>
        <v/>
      </c>
      <c r="DK20" s="48" t="str">
        <f>IFERROR(IF(SEARCH("z",A20)&gt;0,CHAR(34)&amp;"with_z"&amp;CHAR(34)&amp;",",""),"")</f>
        <v/>
      </c>
      <c r="DL20" s="48" t="str">
        <f>IF(CG20=2, CHAR(34) &amp; _xlfn.TEXTJOIN("", TRUE, _xlfn._xlws.SORT(HP20:HX20)) &amp; CHAR(34) &amp; ",", "")</f>
        <v/>
      </c>
      <c r="DM20" s="48" t="str" cm="1">
        <f t="array" ref="DM20">IF(CG20=3,CHAR(34) &amp; _xlfn.TEXTJOIN("", TRUE, RIGHT(HP20:HX20, 2)) &amp; CHAR(34) &amp; ",", "")</f>
        <v>"LUELHI",</v>
      </c>
      <c r="DN20" s="48" t="str">
        <f>IF(AND(ISNUMBER(SEARCH("18", O20)), ISERROR(SEARCH("1918", O20)), ISERROR(SEARCH("2018", O20))), CHAR(34) &amp; "year18" &amp; CHAR(34) &amp; ",", "")</f>
        <v/>
      </c>
      <c r="DO20" s="48" t="str">
        <f>IF(AND(ISNUMBER(SEARCH("19", O20)), ISERROR(SEARCH("1819", O20)),  ISERROR(SEARCH("1219", O20)),ISERROR(SEARCH("1119", O20)),ISERROR(SEARCH("1190", O20)),ISERROR(SEARCH("2019", O20))), CHAR(34) &amp; "year19" &amp; CHAR(34) &amp; ",", "")</f>
        <v/>
      </c>
      <c r="DP20" s="6" t="str">
        <f>IF(AND(ISNUMBER(SEARCH("20", O20)), ISERROR(SEARCH("1920", O20))), CHAR(34)&amp;"year00"&amp;CHAR(34)&amp;",", "")</f>
        <v>"year00",</v>
      </c>
      <c r="DQ20" s="6" t="str">
        <f>IF(CC20="y",CHAR(34)&amp;"soviet"&amp;CHAR(34)&amp;",","")</f>
        <v/>
      </c>
      <c r="DR20" s="6" t="str">
        <f>IF(BY20="y",CHAR(34)&amp;"dgband"&amp;CHAR(34)&amp;",","")</f>
        <v/>
      </c>
      <c r="DS20" s="6" t="str">
        <f>IF(W20="y",IF(AND(V20="n",BY20&lt;&gt;"y"),CHAR(34)&amp;"allver"&amp;CHAR(34)&amp;",",""),"")</f>
        <v/>
      </c>
      <c r="DT20" s="6" t="str">
        <f>IF(V20="y",IF(AND(W20="n",BY20&lt;&gt;"y"),CHAR(34)&amp;"allhor"&amp;CHAR(34)&amp;",",""),"")</f>
        <v/>
      </c>
      <c r="DU20" s="6" t="str">
        <f>IF(BY20="y",IF(AND(W20="n",V20="n"),CHAR(34)&amp;"alldia"&amp;CHAR(34)&amp;",",""),"")</f>
        <v/>
      </c>
      <c r="DV20" s="48" t="str">
        <f>IF(IA20&lt;&gt;"",(IF(IA20="y",CHAR(34)&amp;"largec"&amp;CHAR(34)&amp;",",CHAR(34)&amp;"smallc"&amp;CHAR(34)&amp;",")),"")</f>
        <v/>
      </c>
      <c r="DW20" s="48" t="str">
        <f>IF(CL20="y",CHAR(34)&amp;CL$1&amp;CHAR(34)&amp;",","")</f>
        <v>"NoBand",</v>
      </c>
      <c r="DX20" s="48" t="str">
        <f>IF(CM20="y",CHAR(34)&amp;CM$1&amp;CHAR(34)&amp;",","")</f>
        <v/>
      </c>
      <c r="DY20" s="48" t="str">
        <f>IF(CN20="y",CHAR(34)&amp;CN$1&amp;CHAR(34)&amp;",","")</f>
        <v/>
      </c>
      <c r="DZ20" s="48" t="str">
        <f>IF(CO20="y",CHAR(34)&amp;CO$1&amp;CHAR(34)&amp;",","")</f>
        <v/>
      </c>
      <c r="EA20" s="48" t="str">
        <f>IF(T20="y",CHAR(34)&amp;T$1&amp;CHAR(34)&amp;",","")</f>
        <v/>
      </c>
      <c r="EB20" s="48" t="str">
        <f>IF(U20="y",CHAR(34)&amp;U$1&amp;CHAR(34)&amp;",","")</f>
        <v/>
      </c>
      <c r="EC20" s="48" t="str">
        <f>IF(V20="y",CHAR(34)&amp;V$1&amp;CHAR(34)&amp;",","")</f>
        <v/>
      </c>
      <c r="ED20" s="48" t="str">
        <f>IF(W20="y",CHAR(34)&amp;W$1&amp;CHAR(34)&amp;",","")</f>
        <v/>
      </c>
      <c r="EE20" s="48" t="str">
        <f>IF(X20="y",CHAR(34)&amp;X$1&amp;CHAR(34)&amp;",","")</f>
        <v/>
      </c>
      <c r="EF20" s="48" t="str">
        <f>IF(AND(Y20&lt;&gt;"n",Y20&lt;&gt;""),CHAR(34)&amp;Y$1&amp;CHAR(34)&amp;",","")</f>
        <v>"Animal",</v>
      </c>
      <c r="EG20" s="48" t="str">
        <f>IF(Z20="y",CHAR(34)&amp;Z$1&amp;CHAR(34)&amp;",","")</f>
        <v>"Bird",</v>
      </c>
      <c r="EH20" s="48" t="str">
        <f>IF(AA20="y",CHAR(34)&amp;AA$1&amp;CHAR(34)&amp;",","")</f>
        <v>"Plants",</v>
      </c>
      <c r="EI20" s="48" t="str">
        <f>IF(AB20="y",CHAR(34)&amp;AB$1&amp;CHAR(34)&amp;",","")</f>
        <v>"Texted",</v>
      </c>
      <c r="EJ20" s="48" t="str">
        <f>IF(AC20="y",CHAR(34)&amp;AC$1&amp;CHAR(34)&amp;",","")</f>
        <v/>
      </c>
      <c r="EK20" s="48" t="str">
        <f>IF(AD20="y",CHAR(34)&amp;AD$1&amp;CHAR(34)&amp;",","")</f>
        <v/>
      </c>
      <c r="EL20" s="48" t="str">
        <f>IF(AE20="y",CHAR(34)&amp;AE$1&amp;CHAR(34)&amp;",","")</f>
        <v/>
      </c>
      <c r="EM20" s="48" t="str">
        <f>IF(AF20="y",CHAR(34)&amp;AF$1&amp;CHAR(34)&amp;",","")</f>
        <v/>
      </c>
      <c r="EN20" s="48" t="str">
        <f>IF(AG20="y",CHAR(34)&amp;AG$1&amp;CHAR(34)&amp;",","")</f>
        <v/>
      </c>
      <c r="EO20" s="48" t="str">
        <f>IF(AH20="y",CHAR(34)&amp;AH$1&amp;CHAR(34)&amp;",","")</f>
        <v>"Center",</v>
      </c>
      <c r="EP20" s="48" t="str">
        <f>IF(AI20="y",CHAR(34)&amp;AI$1&amp;CHAR(34)&amp;",","")</f>
        <v/>
      </c>
      <c r="EQ20" s="48" t="str">
        <f>IF(AJ20="y",CHAR(34)&amp;AJ$1&amp;CHAR(34)&amp;",","")</f>
        <v/>
      </c>
      <c r="ER20" s="48" t="str">
        <f>IF(AK20="y",CHAR(34)&amp;AK$1&amp;CHAR(34)&amp;",","")</f>
        <v/>
      </c>
      <c r="ES20" s="48" t="str">
        <f>IF(AL20="y",CHAR(34)&amp;AL$1&amp;CHAR(34)&amp;",","")</f>
        <v/>
      </c>
      <c r="ET20" s="48" t="str">
        <f>IF(AM20="y",CHAR(34)&amp;AM$1&amp;CHAR(34)&amp;",","")</f>
        <v/>
      </c>
      <c r="EU20" s="48" t="str">
        <f>IF(AN20="y",CHAR(34)&amp;AN$1&amp;CHAR(34)&amp;",","")</f>
        <v/>
      </c>
      <c r="EV20" s="48" t="str">
        <f>IF(AO20="y",CHAR(34)&amp;AO$1&amp;CHAR(34)&amp;",","")</f>
        <v/>
      </c>
      <c r="EW20" s="48" t="str">
        <f>IF(AP20="y",CHAR(34)&amp;AP$1&amp;CHAR(34)&amp;",","")</f>
        <v/>
      </c>
      <c r="EX20" s="48" t="str">
        <f>IF(AQ20="y",CHAR(34)&amp;AQ$1&amp;CHAR(34)&amp;",","")</f>
        <v/>
      </c>
      <c r="EY20" s="48" t="str">
        <f>IF(AR20="y",CHAR(34)&amp;AR$1&amp;CHAR(34)&amp;",","")</f>
        <v/>
      </c>
      <c r="EZ20" s="48" t="str">
        <f>IF(AS20="y",CHAR(34)&amp;AS$1&amp;CHAR(34)&amp;",","")</f>
        <v/>
      </c>
      <c r="FA20" s="48" t="str">
        <f>IF(AT20&gt;0,CHAR(34)&amp;"sta"&amp;AZ20&amp;CHAR(34)&amp;",","")</f>
        <v/>
      </c>
      <c r="FB20" s="48" t="str">
        <f>IF(AND(AT20&gt;0,BA20&lt;&gt;""),CHAR(34)&amp;"sta"&amp;BA20&amp;CHAR(34)&amp;",","")</f>
        <v/>
      </c>
      <c r="FC20" s="48" t="str">
        <f>IF(AND(AT20&gt;0,BB20&lt;&gt;""),CHAR(34)&amp;"sta"&amp;BB20&amp;CHAR(34)&amp;",","")</f>
        <v/>
      </c>
      <c r="FD20" s="48" t="str">
        <f>IF(BV20="n",CHAR(34)&amp;"tcWHYE"&amp;CHAR(34)&amp;",",IF(BV20="y",CHAR(34)&amp;FD$1&amp;CHAR(34)&amp;",",""))</f>
        <v/>
      </c>
      <c r="FE20" s="48" t="str">
        <f>IF(COUNTIF(BL20:BT20,"BLU")=0,CHAR(34)&amp;"NO_BLU"&amp;CHAR(34)&amp;",", "")</f>
        <v/>
      </c>
      <c r="FF20" s="48" t="str">
        <f>IF(COUNTIF(BL20:BT20,"WHI")=0,CHAR(34)&amp;"NO_WHI"&amp;CHAR(34)&amp;",", "")</f>
        <v/>
      </c>
      <c r="FG20" s="48" t="str">
        <f>IF(COUNTIF(BL20:BT20,"RED")=0,CHAR(34)&amp;"NO_RED"&amp;CHAR(34)&amp;",", "")</f>
        <v>"NO_RED",</v>
      </c>
      <c r="FH20" s="48" t="str">
        <f>IF(COUNTIF(BL20:BS20,"GRE")=0,CHAR(34)&amp;"NO_GRE"&amp;CHAR(34)&amp;",", "")</f>
        <v>"NO_GRE",</v>
      </c>
      <c r="FI20" s="48" t="str">
        <f>IF(COUNTIF(BL20:BT20,"YEL")=0,CHAR(34)&amp;"NO_YEL"&amp;CHAR(34)&amp;",", "")</f>
        <v/>
      </c>
      <c r="FJ20" s="48" t="str">
        <f>IF(COUNTIF(BL20:BT20,"BLA")=0,CHAR(34)&amp;"NO_BLA"&amp;CHAR(34)&amp;",", "")</f>
        <v>"NO_BLA",</v>
      </c>
      <c r="FK20" s="48" t="str">
        <f>IF(AND(FH20&lt;&gt;"",FF20&lt;&gt;""),CHAR(34)&amp;"WHGRNO"&amp;CHAR(34)&amp;",","")</f>
        <v/>
      </c>
      <c r="FL20" s="48" t="str">
        <f>IF(AND(FI20&lt;&gt;"",FF20&lt;&gt;""),CHAR(34)&amp;"WHYENO"&amp;CHAR(34)&amp;",","")</f>
        <v/>
      </c>
      <c r="FM20" s="48" t="str">
        <f>IF(AND(FJ20&lt;&gt;"",FF20&lt;&gt;""),CHAR(34)&amp;"BAWHNO"&amp;CHAR(34)&amp;",","")</f>
        <v/>
      </c>
      <c r="FN20" s="48" t="str">
        <f>IF(AND(FE20&lt;&gt;"",FF20&lt;&gt;""),CHAR(34)&amp;"BLWHNO"&amp;CHAR(34)&amp;",","")</f>
        <v/>
      </c>
      <c r="FO20" s="48" t="str">
        <f>IF(AND(FE20&lt;&gt;"",FG20&lt;&gt;""),CHAR(34)&amp;"BLRENO"&amp;CHAR(34)&amp;",","")</f>
        <v/>
      </c>
      <c r="FP20" s="48" t="str">
        <f>IF(AND(FF20&lt;&gt;"",FF20&lt;&gt;""),CHAR(34)&amp;"WHRENO"&amp;CHAR(34)&amp;",","")</f>
        <v/>
      </c>
      <c r="FQ20" s="48" t="str">
        <f>IF(LEN(BF20)=3,CHAR(34)&amp;"001"&amp;BF20&amp;CHAR(34)&amp;",","")</f>
        <v/>
      </c>
      <c r="FR20" s="48" t="str">
        <f>IF(LEN(BG20)=3,CHAR(34)&amp;"002"&amp;BG20&amp;CHAR(34)&amp;",","")</f>
        <v/>
      </c>
      <c r="FS20" s="48" t="str">
        <f>IF(LEN(BH20)=3,CHAR(34)&amp;"003"&amp;BH20&amp;CHAR(34)&amp;",","")</f>
        <v/>
      </c>
      <c r="FT20" s="48" t="str">
        <f>CHAR(34)&amp;"myr"&amp;BD20&amp;CHAR(34)&amp;","</f>
        <v>"myrBLU",</v>
      </c>
      <c r="FU20" s="48" t="str">
        <f>IF(AY20="y",CHAR(34)&amp;"island"&amp;CHAR(34)&amp;",","")</f>
        <v/>
      </c>
      <c r="FV20" s="48" t="str">
        <f>IF(BZ20="y",CHAR(34)&amp;"landlo"&amp;CHAR(34)&amp;",","")</f>
        <v/>
      </c>
      <c r="FW20" s="48" t="str">
        <f>IF(CA20="y",CHAR(34)&amp;"eunion"&amp;CHAR(34)&amp;",","")</f>
        <v/>
      </c>
      <c r="FX20" s="48" t="str">
        <f>SUBSTITUTE(IFERROR(SEARCH("[",A20),IFERROR(IF(AND(CA20&lt;&gt;"y",SEARCH("Europe",R20)&gt;0),CHAR(34)&amp;"noeuni"&amp;CHAR(34)&amp;",",""),"")),"1","")</f>
        <v/>
      </c>
      <c r="FY20" s="48" t="str">
        <f>IFERROR(IF(SEARCH("Arabic",CB20)&gt;0,CHAR(34)&amp;"arabic"&amp;CHAR(34)&amp;",",""),"")</f>
        <v/>
      </c>
      <c r="FZ20" s="48" t="str">
        <f>IFERROR(IF(SEARCH("English",CB20)&gt;0,CHAR(34)&amp;"englis"&amp;CHAR(34)&amp;",",""),"")</f>
        <v/>
      </c>
      <c r="GA20" s="48" t="str">
        <f>IFERROR(IF(SEARCH("French",CB20)&gt;0,CHAR(34)&amp;"french"&amp;CHAR(34)&amp;",",""),"")</f>
        <v/>
      </c>
      <c r="GB20" s="48" t="str">
        <f>IFERROR(IF(SEARCH("Spanish",CB20)&gt;0,CHAR(34)&amp;"spanis"&amp;CHAR(34)&amp;",",""),"")</f>
        <v/>
      </c>
      <c r="GC20" s="48" t="str">
        <f>IFERROR(IF(SEARCH("Portuguese",CB20)&gt;0,CHAR(34)&amp;"portug"&amp;CHAR(34)&amp;",",""),"")</f>
        <v/>
      </c>
      <c r="GD20" s="48" t="str">
        <f>IFERROR(IF(SEARCH("German",CB20)&gt;0,CHAR(34)&amp;"german"&amp;CHAR(34)&amp;",",""),"")</f>
        <v/>
      </c>
      <c r="GE20" s="48" t="str">
        <f>IFERROR(IF(SEARCH("Dutch",CB20)&gt;0,CHAR(34)&amp;"dutchs"&amp;CHAR(34)&amp;",",""),"")</f>
        <v/>
      </c>
      <c r="GF20" s="48" t="str">
        <f>IFERROR(IF(SEARCH("Historical",AU20)&gt;0,CHAR(34)&amp;"histor"&amp;CHAR(34)&amp;",",""),"")</f>
        <v/>
      </c>
      <c r="GG20" s="48" t="str">
        <f>IF(BU20="y",CHAR(34)&amp;"unjack"&amp;CHAR(34)&amp;",","")</f>
        <v/>
      </c>
      <c r="GH20" s="48" t="str">
        <f>IF(CD20=1,CHAR(34)&amp;"southc"&amp;CHAR(34)&amp;",","")</f>
        <v/>
      </c>
      <c r="GI20" s="48" t="str">
        <f>IF(CE20=1,CHAR(34)&amp;"hasmap"&amp;CHAR(34)&amp;",","")</f>
        <v/>
      </c>
      <c r="GJ20" s="48" t="str">
        <f>IF(CP20="y",CHAR(34)&amp;CP$1&amp;CHAR(34)&amp;",","")</f>
        <v>"NoStar",</v>
      </c>
      <c r="GK20" s="48" t="str">
        <f>IF(GJ20="",CHAR(34)&amp;"HasSta"&amp;CHAR(34)&amp;",","")</f>
        <v/>
      </c>
      <c r="GL20" s="48" t="str">
        <f>IF(CQ20="y",CHAR(34)&amp;CQ$1&amp;CHAR(34)&amp;",","")</f>
        <v/>
      </c>
      <c r="GM20" s="48" t="str">
        <f>IF(CR20="y",CHAR(34)&amp;CR$1&amp;CHAR(34)&amp;",","")</f>
        <v/>
      </c>
      <c r="GN20" s="48" t="str">
        <f>IF(CS20="y",CHAR(34)&amp;CS$1&amp;CHAR(34)&amp;",","")</f>
        <v/>
      </c>
      <c r="GP20" s="48" t="str">
        <f>CHAR(34)&amp;AU20&amp;CHAR(34)</f>
        <v>"State"</v>
      </c>
      <c r="GS20" s="48" t="str">
        <f>SUBSTITUTE("["&amp;_xlfn.CONCAT(CW20:GN20)&amp;"]",",]","]")</f>
        <v>["3Color","lets09","startL","LUELHI","year00","NoBand","Animal","Bird","Plants","Texted","Center","NO_RED","NO_GRE","NO_BLA","myrBLU","NoStar"]</v>
      </c>
      <c r="GT20" s="48" t="str">
        <f>IF(BL20&lt;&gt;"",CHAR(34)&amp;"cl_"&amp;BL20&amp;CHAR(34)&amp;",","")</f>
        <v>"cl_BLU",</v>
      </c>
      <c r="GU20" s="48" t="str">
        <f>IF(BM20&lt;&gt;"",CHAR(34)&amp;"cl_"&amp;BM20&amp;CHAR(34)&amp;",","")</f>
        <v>"cl_WHI",</v>
      </c>
      <c r="GV20" s="48" t="str">
        <f>IF(BN20&lt;&gt;"",CHAR(34)&amp;"cl_"&amp;BN20&amp;CHAR(34)&amp;",","")</f>
        <v>"cl_YEL",</v>
      </c>
      <c r="GW20" s="48" t="str">
        <f>IF(BO20&lt;&gt;"",CHAR(34)&amp;"cl_"&amp;BO20&amp;CHAR(34)&amp;",","")</f>
        <v/>
      </c>
      <c r="GX20" s="48" t="str">
        <f>IF(BP20&lt;&gt;"",CHAR(34)&amp;"cl_"&amp;BP20&amp;CHAR(34)&amp;",","")</f>
        <v/>
      </c>
      <c r="GY20" s="48" t="str">
        <f>IF(BQ20&lt;&gt;"",CHAR(34)&amp;"cl_"&amp;BQ20&amp;CHAR(34)&amp;",","")</f>
        <v/>
      </c>
      <c r="GZ20" s="48" t="str">
        <f>IF(BR20&lt;&gt;"",CHAR(34)&amp;"cl_"&amp;BR20&amp;CHAR(34)&amp;",","")</f>
        <v/>
      </c>
      <c r="HA20" s="48" t="str">
        <f>IF(BS20&lt;&gt;"",CHAR(34)&amp;"cl_"&amp;BS20&amp;CHAR(34)&amp;",","")</f>
        <v/>
      </c>
      <c r="HB20" s="48" t="str">
        <f>IF(BT20&lt;&gt;"",CHAR(34)&amp;"cl_"&amp;BT20&amp;CHAR(34)&amp;",","")</f>
        <v/>
      </c>
      <c r="HC20" s="48" t="str">
        <f>SUBSTITUTE("["&amp;_xlfn.CONCAT(GT20:HB20)&amp;"]",",]","]")</f>
        <v>["cl_BLU","cl_WHI","cl_YEL"]</v>
      </c>
      <c r="HE20" s="71"/>
      <c r="HF20" s="72" t="str">
        <f>"{couname:"&amp;CT20&amp;(IF(HK20&lt;&gt;"",",subtype:"&amp;CHAR(34)&amp;HK20&amp;CHAR(34),""))&amp;",year:"&amp;HJ20&amp;",region:"&amp;CU20&amp;",Colors:"&amp;HC20&amp;",Items:"&amp;GS20&amp;",Flag:"&amp;CV20&amp;",HDFlag:"&amp;CHAR(34)&amp;E20&amp;CHAR(34)&amp;",type:"&amp;GP20&amp;", describe: "&amp;HH20&amp;", isnew:"&amp;CHAR(34)&amp;F20&amp;CHAR(34)&amp;", links: "&amp;HL20&amp;"},"</f>
        <v>{couname:"[USA] Louisiana",year:"2010 ",region:"rgn_North America",Colors:["cl_BLU","cl_WHI","cl_YEL"],Items:["3Color","lets09","startL","LUELHI","year00","NoBand","Animal","Bird","Plants","Texted","Center","NO_RED","NO_GRE","NO_BLA","myrBLU","NoStar"],Flag:"https://upload.wikimedia.org/wikipedia/commons/thumb/e/e0/Flag_of_Louisiana.svg/383px-Flag_of_Louisiana.svg.png",HDFlag:"https://upload.wikimedia.org/wikipedia/commons/thumb/e/e0/Flag_of_Louisiana.svg/2560px-Flag_of_Louisiana.svg.png",type:"State", describe: "\nIn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 isnew:".", links: "https://en.wikipedia.org/wiki/Flag_of_Louisiana"},</v>
      </c>
      <c r="HG20" s="73" t="str">
        <f>"{couname:"&amp;CT20&amp;(IF(HK20&lt;&gt;"",",subtype:"&amp;CHAR(34)&amp;HK20&amp;CHAR(34),""))&amp;",year:"&amp;HJ20&amp;",region:"&amp;CU20&amp;",Colors:"&amp;HC20&amp;",Items:"&amp;GS20&amp;",Flag:"&amp;CV20&amp;",HDFlag:"&amp;CHAR(34)&amp;E20&amp;CHAR(34)&amp;",type:"&amp;GP20&amp;", describe: "&amp;HI20&amp;", links: "&amp;HL20&amp;"},"</f>
        <v>{couname:"[USA] Louisiana",year:"2010 ",region:"rgn_North America",Colors:["cl_BLU","cl_WHI","cl_YEL"],Items:["3Color","lets09","startL","LUELHI","year00","NoBand","Animal","Bird","Plants","Texted","Center","NO_RED","NO_GRE","NO_BLA","myrBLU","NoStar"],Flag:"https://upload.wikimedia.org/wikipedia/commons/thumb/e/e0/Flag_of_Louisiana.svg/383px-Flag_of_Louisiana.svg.png",HDFlag:"https://upload.wikimedia.org/wikipedia/commons/thumb/e/e0/Flag_of_Louisiana.svg/2560px-Flag_of_Louisiana.svg.png",type:"State", describe: "\nIn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 links: "https://en.wikipedia.org/wiki/Flag_of_Louisiana"},</v>
      </c>
      <c r="HH20" s="48" t="str">
        <f>IF(P20&lt;&gt;"",CHAR(34)&amp;"\n"&amp;P20&amp;CHAR(34),CHAR(34)&amp;CHAR(34))</f>
        <v>"\nIn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v>
      </c>
      <c r="HI20" s="48" t="str">
        <f>IF(J20=0,CHAR(34)&amp;CHAR(34),HH20)</f>
        <v>"\nIn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v>
      </c>
      <c r="HJ20" s="48" t="str">
        <f>CHAR(34)&amp;O20&amp;CHAR(34)</f>
        <v>"2010 "</v>
      </c>
      <c r="HL20" s="48" t="str">
        <f>CHAR(34)&amp;I20&amp;CHAR(34)</f>
        <v>"https://en.wikipedia.org/wiki/Flag_of_Louisiana"</v>
      </c>
      <c r="HM20" s="72"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{"couname":"[USA] Louisiana","year":"2010 ","region":"rgn_North America","Colors":["cl_BLU","cl_WHI","cl_YEL"],"Items":["3Color","lets09","startL","LUELHI","year00","NoBand","Animal","Bird","Plants","Texted","Center","NO_RED","NO_GRE","NO_BLA","myrBLU","NoStar"],"Flag":"https://upload.wikimedia.org/wikipedia/commons/thumb/e/e0/Flag_of_Louisiana.svg/383px-Flag_of_Louisiana.svg.png","HDFlag":"https://upload.wikimedia.org/wikipedia/commons/thumb/e/e0/Flag_of_Louisiana.svg/2560px-Flag_of_Louisiana.svg.png","type":"State", "describe": "\nIn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 "isnew": ".", "links": "https://en.wikipedia.org/wiki/Flag_of_Louisiana"},</v>
      </c>
      <c r="HN20" s="74"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{"couname":"[USA] Louisiana","year":"2010 ","region":"rgn_North America","Colors":["cl_BLU","cl_WHI","cl_YEL"],"Items":["3Color","lets09","startL","LUELHI","year00","NoBand","Animal","Bird","Plants","Texted","Center","NO_RED","NO_GRE","NO_BLA","myrBLU","NoStar"],"Flag":"https://upload.wikimedia.org/wikipedia/commons/thumb/e/e0/Flag_of_Louisiana.svg/383px-Flag_of_Louisiana.svg.png","HDFlag":"https://upload.wikimedia.org/wikipedia/commons/thumb/e/e0/Flag_of_Louisiana.svg/2560px-Flag_of_Louisiana.svg.png","type":"State", "describe": "\nIn medieval lore, pelicans were believed to be attentive to the needs of their chicks to the point of drawing their own blood to feed their chicks when no other food was available. This image of the pelican in her piety came to symbolize the Passion of Jesus and the Eucharist.\n\nWilliam C. C. Claiborne, the first governor of the Orleans Territory, selected a pelican for the territory's first seal and it was a common state symbol prior to being formally adopted in 1912 as part of the state flag.", "isnew": ".", "links": "https://en.wikipedia.org/wiki/Flag_of_Louisiana"},</v>
      </c>
      <c r="HO20" s="75"/>
      <c r="HP20" s="48" t="str" cm="1">
        <f t="array" ref="HP20">IF(_xlfn.TEXTJOIN(", ", TRUE, IF(ISNUMBER(SEARCH("BLA", BL20:BT20)), COLUMN(BL20:BT20) - COLUMN(BL20) + 1, ""))&lt;&gt;"","BLA","")</f>
        <v/>
      </c>
      <c r="HQ20" s="48" t="str" cm="1">
        <f t="array" ref="HQ20">IF(_xlfn.TEXTJOIN(", ", TRUE, IF(ISNUMBER(SEARCH("BLU", BL20:BT20)), COLUMN(BL20:BT20) - COLUMN(BL20) + 1, ""))&lt;&gt;"","BLU","")</f>
        <v>BLU</v>
      </c>
      <c r="HR20" s="48" t="str" cm="1">
        <f t="array" ref="HR20">IF(_xlfn.TEXTJOIN(", ", TRUE, IF(ISNUMBER(SEARCH("GRE", BL20:BT20)), COLUMN(BL20:BT20) - COLUMN(BL20) + 1, ""))&lt;&gt;"","GRE","")</f>
        <v/>
      </c>
      <c r="HS20" s="48" t="str" cm="1">
        <f t="array" ref="HS20">IF(_xlfn.TEXTJOIN(", ", TRUE, IF(ISNUMBER(SEARCH("RED", BL20:BT20)), COLUMN(BL20:BT20) - COLUMN(BL20) + 1, ""))&lt;&gt;"","RED","")</f>
        <v/>
      </c>
      <c r="HT20" s="48" t="str" cm="1">
        <f t="array" ref="HT20">IF(_xlfn.TEXTJOIN(", ", TRUE, IF(ISNUMBER(SEARCH("YEL", BL20:BT20)), COLUMN(BL20:BT20) - COLUMN(BL20) + 1, ""))&lt;&gt;"","YEL","")</f>
        <v>YEL</v>
      </c>
      <c r="HU20" s="48" t="str" cm="1">
        <f t="array" ref="HU20">IF(_xlfn.TEXTJOIN(", ", TRUE, IF(ISNUMBER(SEARCH("ORA", BL20:BT20)), COLUMN(BL20:BT20) - COLUMN(BL20) + 1, ""))&lt;&gt;"","ORA","")</f>
        <v/>
      </c>
      <c r="HV20" s="48" t="str" cm="1">
        <f t="array" ref="HV20">IF(_xlfn.TEXTJOIN(", ", TRUE, IF(ISNUMBER(SEARCH("BRO", BL20:BT20)), COLUMN(BL20:BT20) - COLUMN(BL20) + 1, ""))&lt;&gt;"","BRO","")</f>
        <v/>
      </c>
      <c r="HW20" s="48" t="str" cm="1">
        <f t="array" ref="HW20">IF(_xlfn.TEXTJOIN(", ", TRUE, IF(ISNUMBER(SEARCH("PUR", BL20:BT20)), COLUMN(BL20:BT20) - COLUMN(BL20) + 1, ""))&lt;&gt;"","PUR","")</f>
        <v/>
      </c>
      <c r="HX20" s="48" t="str" cm="1">
        <f t="array" ref="HX20">IF(_xlfn.TEXTJOIN(", ", TRUE, IF(ISNUMBER(SEARCH("WHI", BL20:BT20)), COLUMN(BL20:BT20) - COLUMN(BL20) + 1, ""))&lt;&gt;"","WHI","")</f>
        <v>WHI</v>
      </c>
      <c r="HY20" s="76"/>
      <c r="HZ20" s="76"/>
      <c r="IA20" s="6"/>
      <c r="IB20" s="6"/>
      <c r="IC20" s="77"/>
      <c r="ID20" s="77"/>
      <c r="IE20" s="77"/>
      <c r="IF20" s="77"/>
      <c r="IG20" s="77"/>
      <c r="IH20" s="77"/>
      <c r="II20" s="77"/>
      <c r="IJ20" s="77"/>
      <c r="IK20" s="77"/>
      <c r="IL20" s="48">
        <f>SUM(IC20:IK20)</f>
        <v>0</v>
      </c>
      <c r="IM20" s="45">
        <f>COUNTIF(IC20:IK20,"&gt;0")-CG20</f>
        <v>-3</v>
      </c>
      <c r="IN20" s="78" t="str">
        <f>"http://mkweb.bcgsc.ca/color-summarizer/?url="&amp;D20&amp;"&amp;precision=low&amp;num_clusters="&amp;CG20&amp;"&amp;text=1"</f>
        <v>http://mkweb.bcgsc.ca/color-summarizer/?url=https://upload.wikimedia.org/wikipedia/commons/thumb/e/e0/Flag_of_Louisiana.svg/383px-Flag_of_Louisiana.svg.png&amp;precision=low&amp;num_clusters=3&amp;text=1</v>
      </c>
      <c r="IO20" s="48" t="str">
        <f>IF(HP20&lt;&gt;"",CHAR(34)&amp;"black"&amp;CHAR(34),"")</f>
        <v/>
      </c>
      <c r="IP20" s="48" t="str">
        <f>IF(HQ20&lt;&gt;"",CHAR(34)&amp;"blue"&amp;CHAR(34),"")</f>
        <v>"blue"</v>
      </c>
      <c r="IQ20" s="48" t="str">
        <f>IF(HR20&lt;&gt;"",CHAR(34)&amp;"green"&amp;CHAR(34),"")</f>
        <v/>
      </c>
      <c r="IR20" s="48" t="str">
        <f>IF(HS20&lt;&gt;"",CHAR(34)&amp;"red"&amp;CHAR(34),"")</f>
        <v/>
      </c>
      <c r="IS20" s="48" t="str">
        <f>IF(HT20&lt;&gt;"",CHAR(34)&amp;"yellow"&amp;CHAR(34),"")</f>
        <v>"yellow"</v>
      </c>
      <c r="IT20" s="48" t="str">
        <f>IF(HU20&lt;&gt;"",CHAR(34)&amp;"orange"&amp;CHAR(34),"")</f>
        <v/>
      </c>
      <c r="IU20" s="48" t="str">
        <f>IF(HV20&lt;&gt;"",CHAR(34)&amp;"brown"&amp;CHAR(34),"")</f>
        <v/>
      </c>
      <c r="IV20" s="48" t="str">
        <f>IF(HW20&lt;&gt;"",CHAR(34)&amp;"purple"&amp;CHAR(34),"")</f>
        <v/>
      </c>
      <c r="IW20" s="48" t="str">
        <f>IF(HX20&lt;&gt;"",CHAR(34)&amp;"white"&amp;CHAR(34),"")</f>
        <v>"white"</v>
      </c>
      <c r="IX20" s="48" t="str">
        <f>"{"&amp;CHAR(34)&amp;"url"&amp;CHAR(34)&amp;":"&amp;CHAR(34)&amp;IN20&amp;CHAR(34)&amp;","&amp;CHAR(34)&amp;"name"&amp;CHAR(34)&amp;":"&amp;CHAR(34)&amp;A20&amp;CHAR(34)&amp;"},"</f>
        <v>{"url":"http://mkweb.bcgsc.ca/color-summarizer/?url=https://upload.wikimedia.org/wikipedia/commons/thumb/e/e0/Flag_of_Louisiana.svg/383px-Flag_of_Louisiana.svg.png&amp;precision=low&amp;num_clusters=3&amp;text=1","name":"[USA] Louisiana"},</v>
      </c>
      <c r="IY20" s="48">
        <v>871</v>
      </c>
    </row>
    <row r="21" spans="1:259" s="48" customFormat="1" ht="38.4" customHeight="1" thickBot="1" x14ac:dyDescent="0.35">
      <c r="A21" s="79" t="s">
        <v>297</v>
      </c>
      <c r="B21" s="40" t="e" vm="162">
        <v>#VALUE!</v>
      </c>
      <c r="C21" s="41">
        <v>2</v>
      </c>
      <c r="D21" s="42" t="s">
        <v>686</v>
      </c>
      <c r="E21" s="43" t="s">
        <v>687</v>
      </c>
      <c r="F21" s="44" t="s">
        <v>163</v>
      </c>
      <c r="G21" s="45">
        <f>COUNTIF($A$1:$A$8580,A21)</f>
        <v>1</v>
      </c>
      <c r="H21" s="46"/>
      <c r="I21" s="47" t="s">
        <v>688</v>
      </c>
      <c r="J21" s="48" t="str">
        <f>""</f>
        <v/>
      </c>
      <c r="K21" s="49"/>
      <c r="L21" s="50"/>
      <c r="M21" s="50"/>
      <c r="N21" s="51" t="s">
        <v>231</v>
      </c>
      <c r="O21" s="52" t="s">
        <v>689</v>
      </c>
      <c r="P21" s="53" t="s">
        <v>211</v>
      </c>
      <c r="Q21" s="54">
        <v>1</v>
      </c>
      <c r="R21" s="55" t="s">
        <v>231</v>
      </c>
      <c r="S21" s="56"/>
      <c r="T21" s="57" t="s">
        <v>164</v>
      </c>
      <c r="U21" s="58" t="s">
        <v>164</v>
      </c>
      <c r="V21" s="58" t="s">
        <v>164</v>
      </c>
      <c r="W21" s="58" t="s">
        <v>164</v>
      </c>
      <c r="X21" s="58" t="s">
        <v>164</v>
      </c>
      <c r="Y21" s="58" t="s">
        <v>165</v>
      </c>
      <c r="Z21" s="58" t="s">
        <v>164</v>
      </c>
      <c r="AA21" s="58" t="s">
        <v>165</v>
      </c>
      <c r="AB21" s="58" t="s">
        <v>165</v>
      </c>
      <c r="AC21" s="58" t="s">
        <v>165</v>
      </c>
      <c r="AD21" s="58" t="s">
        <v>164</v>
      </c>
      <c r="AE21" s="58" t="s">
        <v>164</v>
      </c>
      <c r="AF21" s="59" t="s">
        <v>164</v>
      </c>
      <c r="AG21" s="59" t="s">
        <v>164</v>
      </c>
      <c r="AH21" s="59" t="s">
        <v>165</v>
      </c>
      <c r="AI21" s="59" t="s">
        <v>164</v>
      </c>
      <c r="AJ21" s="59" t="s">
        <v>164</v>
      </c>
      <c r="AK21" s="59" t="s">
        <v>164</v>
      </c>
      <c r="AL21" s="59" t="s">
        <v>165</v>
      </c>
      <c r="AM21" s="59" t="s">
        <v>165</v>
      </c>
      <c r="AN21" s="59" t="s">
        <v>165</v>
      </c>
      <c r="AO21" s="59" t="s">
        <v>164</v>
      </c>
      <c r="AP21" s="59" t="s">
        <v>164</v>
      </c>
      <c r="AQ21" s="59" t="s">
        <v>164</v>
      </c>
      <c r="AR21" s="59" t="s">
        <v>164</v>
      </c>
      <c r="AS21" s="59" t="s">
        <v>165</v>
      </c>
      <c r="AT21" s="60">
        <v>1</v>
      </c>
      <c r="AU21" s="59" t="s">
        <v>207</v>
      </c>
      <c r="AV21" s="59" t="str">
        <f>IF(LEFT(A21,1)="[",LEFT(A21,5)&amp;AU21&amp;A21,"")</f>
        <v>[USA]State[USA] Maine</v>
      </c>
      <c r="AW21" s="59" t="str">
        <f>C21&amp;H21&amp;A21</f>
        <v>2[USA] Maine</v>
      </c>
      <c r="AX21" s="61"/>
      <c r="AY21" s="61"/>
      <c r="AZ21" s="62" t="s">
        <v>155</v>
      </c>
      <c r="BA21" s="62"/>
      <c r="BB21" s="62"/>
      <c r="BC21" s="63"/>
      <c r="BD21" s="64" t="s">
        <v>152</v>
      </c>
      <c r="BE21" s="47"/>
      <c r="BF21" s="64"/>
      <c r="BG21" s="64"/>
      <c r="BH21" s="64"/>
      <c r="BI21" s="64"/>
      <c r="BJ21" s="64"/>
      <c r="BK21" s="47"/>
      <c r="BL21" s="64" t="s">
        <v>152</v>
      </c>
      <c r="BM21" s="64" t="s">
        <v>155</v>
      </c>
      <c r="BN21" s="64" t="s">
        <v>159</v>
      </c>
      <c r="BO21" s="64" t="s">
        <v>153</v>
      </c>
      <c r="BP21" s="64" t="s">
        <v>154</v>
      </c>
      <c r="BQ21" s="64" t="s">
        <v>157</v>
      </c>
      <c r="BR21" s="64" t="s">
        <v>151</v>
      </c>
      <c r="BS21" s="64"/>
      <c r="BT21" s="64"/>
      <c r="BU21" s="65"/>
      <c r="BV21" s="66"/>
      <c r="BW21" s="66">
        <v>0</v>
      </c>
      <c r="BX21" s="47"/>
      <c r="CB21" s="6"/>
      <c r="CC21" s="6"/>
      <c r="CD21" s="67">
        <v>0</v>
      </c>
      <c r="CE21" s="67">
        <v>0</v>
      </c>
      <c r="CF21" s="67" t="e">
        <v>#REF!</v>
      </c>
      <c r="CG21" s="68" cm="1">
        <f t="array" ref="CG21">SUMPRODUCT(--(LEN(TRIM(BL21:BT21))&gt;0))</f>
        <v>7</v>
      </c>
      <c r="CH21" s="59" t="str">
        <f>IF(CG21=2,"y","n")</f>
        <v>n</v>
      </c>
      <c r="CI21" s="59" t="str">
        <f>IF(CG21=3,"y","n")</f>
        <v>n</v>
      </c>
      <c r="CJ21" s="59" t="str">
        <f>IF(CG21=4,"y","n")</f>
        <v>n</v>
      </c>
      <c r="CK21" s="59" t="str">
        <f>IF(CG21&gt;4,"y","n")</f>
        <v>y</v>
      </c>
      <c r="CL21" s="59" t="str">
        <f>IF(S21=0,"y","n")</f>
        <v>y</v>
      </c>
      <c r="CM21" s="59" t="str">
        <f>IF(S21=2,"y","n")</f>
        <v>n</v>
      </c>
      <c r="CN21" s="59" t="str">
        <f>IF(S21=3,"y","n")</f>
        <v>n</v>
      </c>
      <c r="CO21" s="59" t="str">
        <f>IF(S21&gt;=4,"y","n")</f>
        <v>n</v>
      </c>
      <c r="CP21" s="59" t="str">
        <f>IF(AT21=0,"y","n")</f>
        <v>n</v>
      </c>
      <c r="CQ21" s="59" t="str">
        <f>IF(AT21=1,"y","n")</f>
        <v>y</v>
      </c>
      <c r="CR21" s="59" t="str">
        <f>IF(AT21=2,"y","n")</f>
        <v>n</v>
      </c>
      <c r="CS21" s="59" t="str">
        <f>IF(AT21&gt;=3,"y","n")</f>
        <v>n</v>
      </c>
      <c r="CT21" s="69" t="str">
        <f>CHAR(34)&amp;A21&amp;CHAR(34)</f>
        <v>"[USA] Maine"</v>
      </c>
      <c r="CU21" s="70" t="str">
        <f>CHAR(34)&amp;"rgn_"&amp;R21&amp;CHAR(34)</f>
        <v>"rgn_North America"</v>
      </c>
      <c r="CV21" s="48" t="str">
        <f>CHAR(34)&amp;D21&amp;CHAR(34)</f>
        <v>"https://upload.wikimedia.org/wikipedia/commons/thumb/d/df/Flag_of_the_State_of_Maine.svg/216px-Flag_of_the_State_of_Maine.svg.png"</v>
      </c>
      <c r="CW21" s="48" t="str">
        <f>IF(CH21="y",CHAR(34)&amp;CH$1&amp;CHAR(34)&amp;",","")</f>
        <v/>
      </c>
      <c r="CX21" s="48" t="str">
        <f>IF(CI21="y",CHAR(34)&amp;CI$1&amp;CHAR(34)&amp;",","")</f>
        <v/>
      </c>
      <c r="CY21" s="48" t="str">
        <f>IF(CJ21="y",CHAR(34)&amp;CJ$1&amp;CHAR(34)&amp;",","")</f>
        <v/>
      </c>
      <c r="CZ21" s="48" t="str">
        <f>IF(CK21="y",CHAR(34)&amp;CK$1&amp;CHAR(34)&amp;",","")</f>
        <v>"5+Colo",</v>
      </c>
      <c r="DA21" s="48" t="str">
        <f>IF(Q21&gt;1,CHAR(34)&amp;"words2"&amp;CHAR(34)&amp;",","")</f>
        <v/>
      </c>
      <c r="DB21" s="48" t="str">
        <f>IF(Q21&gt;2,CHAR(34)&amp;"words3"&amp;CHAR(34)&amp;",","")</f>
        <v/>
      </c>
      <c r="DC21" s="48" t="str">
        <f>IF(Q21=2,CHAR(34)&amp;"exact2"&amp;CHAR(34)&amp;",","")</f>
        <v/>
      </c>
      <c r="DD21" s="48" t="str">
        <f>IF(LEN(CHAR(34)&amp;"lets"&amp;LEN(SUBSTITUTE(SUBSTITUTE(IFERROR(TRIM(SUBSTITUTE(SUBSTITUTE(SUBSTITUTE(IFERROR(TRIM(SUBSTITUTE(A21,MID(A21,FIND("(",A21),FIND(")",A21)-FIND("(",A21)+1),"")),A21),"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",""),"-",""))&amp;CHAR(34)&amp;",")=9,CHAR(34)&amp;"lets"&amp;LEN(SUBSTITUTE(SUBSTITUTE(IFERROR(TRIM(SUBSTITUTE(SUBSTITUTE(SUBSTITUTE(IFERROR(TRIM(SUBSTITUTE(A21,MID(A21,FIND("(",A21),FIND(")",A21)-FIND("(",A21)+1),"")),A21),"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",""),"-",""))&amp;CHAR(34)&amp;",",CHAR(34)&amp;"lets0"&amp;LEN(SUBSTITUTE(SUBSTITUTE(IFERROR(TRIM(SUBSTITUTE(SUBSTITUTE(SUBSTITUTE(IFERROR(TRIM(SUBSTITUTE(A21,MID(A21,FIND("(",A21),FIND(")",A21)-FIND("(",A21)+1),"")),A21)," ",""),"-",""),MID(SUBSTITUTE(SUBSTITUTE(IFERROR(TRIM(SUBSTITUTE(A21,MID(A21,FIND("(",A21),FIND(")",A21)-FIND("(",A21)+1),"")),A21)," ",""),"-",""),FIND("[",SUBSTITUTE(SUBSTITUTE(IFERROR(TRIM(SUBSTITUTE(A21,MID(A21,FIND("(",A21),FIND(")",A21)-FIND("(",A21)+1),"")),A21)," ",""),"-","")),FIND("]",SUBSTITUTE(SUBSTITUTE(IFERROR(TRIM(SUBSTITUTE(A21,MID(A21,FIND("(",A21),FIND(")",A21)-FIND("(",A21)+1),"")),A21)," ",""),"-",""))-FIND("[",SUBSTITUTE(SUBSTITUTE(IFERROR(TRIM(SUBSTITUTE(A21,MID(A21,FIND("(",A21),FIND(")",A21)-FIND("(",A21)+1),"")),A21)," ",""),"-",""))+1),"")),SUBSTITUTE(SUBSTITUTE(IFERROR(TRIM(SUBSTITUTE(A21,MID(A21,FIND("(",A21),FIND(")",A21)-FIND("(",A21)+1),"")),A21)," ",""),"-",""))," ",""),"-",""))&amp;CHAR(34)&amp;",")</f>
        <v>"lets05",</v>
      </c>
      <c r="DE21" s="48" t="str">
        <f>IFERROR(CHAR(34)&amp;"start"&amp;LEFT(TRIM(SUBSTITUTE(SUBSTITUTE(TRIM(SUBSTITUTE(SUBSTITUTE(A21, MID(A21, FIND("[", A21), FIND("]", A21) - FIND("[", A21) + 1), ""), "  ", " ")), MID(TRIM(SUBSTITUTE(SUBSTITUTE(A21, MID(A21, FIND("[", A21), FIND("]", A21) - FIND("[", A21) + 1), ""), "  ", " ")), FIND("[", TRIM(SUBSTITUTE(SUBSTITUTE(A21, MID(A21, FIND("[", A21), FIND("]", A21) - FIND("[", A21) + 1), ""), "  ", " "))), FIND("]", TRIM(SUBSTITUTE(SUBSTITUTE(A21, MID(A21, FIND("[", A21), FIND("]", A21) - FIND("[", A21) + 1), ""), "  ", " "))) - FIND("[", TRIM(SUBSTITUTE(SUBSTITUTE(A21, MID(A21, FIND("[", A21), FIND("]", A21) - FIND("[", A21) + 1), ""), "  ", " "))) + 1), ""), "  ", " ")),1)&amp;CHAR(34)&amp;",",CHAR(34)&amp;"start"&amp;IFERROR(LEFT(SUBSTITUTE(A21,"["&amp;MID(A21,FIND("[",A21)+1,FIND("]",A21)-FIND("[",A21)-1)&amp;"] ",""),1),LEFT(A21,1))&amp;CHAR(34)&amp;",")</f>
        <v>"startM",</v>
      </c>
      <c r="DF21" s="48" t="str">
        <f>IFERROR(IF(SEARCH("tan",A21)&gt;0,CHAR(34)&amp;"withtn"&amp;CHAR(34)&amp;",",""),"")</f>
        <v/>
      </c>
      <c r="DG21" s="48" t="str">
        <f>IFERROR(IF(SEARCH("q",A21)&gt;0,CHAR(34)&amp;"with_q"&amp;CHAR(34)&amp;",",""),"")</f>
        <v/>
      </c>
      <c r="DH21" s="48" t="str">
        <f>IFERROR(IF(SEARCH("v",A21)&gt;0,CHAR(34)&amp;"with_v"&amp;CHAR(34)&amp;",",""),"")</f>
        <v/>
      </c>
      <c r="DI21" s="48" t="str">
        <f>IFERROR(IF(SEARCH("w",A21)&gt;0,CHAR(34)&amp;"with_w"&amp;CHAR(34)&amp;",",""),"")</f>
        <v/>
      </c>
      <c r="DJ21" s="48" t="str">
        <f>IFERROR(IF(SEARCH("y",A21)&gt;0,CHAR(34)&amp;"with_y"&amp;CHAR(34)&amp;",",""),"")</f>
        <v/>
      </c>
      <c r="DK21" s="48" t="str">
        <f>IFERROR(IF(SEARCH("z",A21)&gt;0,CHAR(34)&amp;"with_z"&amp;CHAR(34)&amp;",",""),"")</f>
        <v/>
      </c>
      <c r="DL21" s="48" t="str">
        <f>IF(CG21=2, CHAR(34) &amp; _xlfn.TEXTJOIN("", TRUE, _xlfn._xlws.SORT(HP21:HX21)) &amp; CHAR(34) &amp; ",", "")</f>
        <v/>
      </c>
      <c r="DM21" s="48" t="str" cm="1">
        <f t="array" ref="DM21">IF(CG21=3,CHAR(34) &amp; _xlfn.TEXTJOIN("", TRUE, RIGHT(HP21:HX21, 2)) &amp; CHAR(34) &amp; ",", "")</f>
        <v/>
      </c>
      <c r="DN21" s="48" t="str">
        <f>IF(AND(ISNUMBER(SEARCH("18", O21)), ISERROR(SEARCH("1918", O21)), ISERROR(SEARCH("2018", O21))), CHAR(34) &amp; "year18" &amp; CHAR(34) &amp; ",", "")</f>
        <v/>
      </c>
      <c r="DO21" s="48" t="str">
        <f>IF(AND(ISNUMBER(SEARCH("19", O21)), ISERROR(SEARCH("1819", O21)),  ISERROR(SEARCH("1219", O21)),ISERROR(SEARCH("1119", O21)),ISERROR(SEARCH("1190", O21)),ISERROR(SEARCH("2019", O21))), CHAR(34) &amp; "year19" &amp; CHAR(34) &amp; ",", "")</f>
        <v>"year19",</v>
      </c>
      <c r="DP21" s="6" t="str">
        <f>IF(AND(ISNUMBER(SEARCH("20", O21)), ISERROR(SEARCH("1920", O21))), CHAR(34)&amp;"year00"&amp;CHAR(34)&amp;",", "")</f>
        <v/>
      </c>
      <c r="DQ21" s="6" t="str">
        <f>IF(CC21="y",CHAR(34)&amp;"soviet"&amp;CHAR(34)&amp;",","")</f>
        <v/>
      </c>
      <c r="DR21" s="6" t="str">
        <f>IF(BY21="y",CHAR(34)&amp;"dgband"&amp;CHAR(34)&amp;",","")</f>
        <v/>
      </c>
      <c r="DS21" s="6" t="str">
        <f>IF(W21="y",IF(AND(V21="n",BY21&lt;&gt;"y"),CHAR(34)&amp;"allver"&amp;CHAR(34)&amp;",",""),"")</f>
        <v/>
      </c>
      <c r="DT21" s="6" t="str">
        <f>IF(V21="y",IF(AND(W21="n",BY21&lt;&gt;"y"),CHAR(34)&amp;"allhor"&amp;CHAR(34)&amp;",",""),"")</f>
        <v/>
      </c>
      <c r="DU21" s="6" t="str">
        <f>IF(BY21="y",IF(AND(W21="n",V21="n"),CHAR(34)&amp;"alldia"&amp;CHAR(34)&amp;",",""),"")</f>
        <v/>
      </c>
      <c r="DV21" s="48" t="str">
        <f>IF(IA21&lt;&gt;"",(IF(IA21="y",CHAR(34)&amp;"largec"&amp;CHAR(34)&amp;",",CHAR(34)&amp;"smallc"&amp;CHAR(34)&amp;",")),"")</f>
        <v/>
      </c>
      <c r="DW21" s="48" t="str">
        <f>IF(CL21="y",CHAR(34)&amp;CL$1&amp;CHAR(34)&amp;",","")</f>
        <v>"NoBand",</v>
      </c>
      <c r="DX21" s="48" t="str">
        <f>IF(CM21="y",CHAR(34)&amp;CM$1&amp;CHAR(34)&amp;",","")</f>
        <v/>
      </c>
      <c r="DY21" s="48" t="str">
        <f>IF(CN21="y",CHAR(34)&amp;CN$1&amp;CHAR(34)&amp;",","")</f>
        <v/>
      </c>
      <c r="DZ21" s="48" t="str">
        <f>IF(CO21="y",CHAR(34)&amp;CO$1&amp;CHAR(34)&amp;",","")</f>
        <v/>
      </c>
      <c r="EA21" s="48" t="str">
        <f>IF(T21="y",CHAR(34)&amp;T$1&amp;CHAR(34)&amp;",","")</f>
        <v/>
      </c>
      <c r="EB21" s="48" t="str">
        <f>IF(U21="y",CHAR(34)&amp;U$1&amp;CHAR(34)&amp;",","")</f>
        <v/>
      </c>
      <c r="EC21" s="48" t="str">
        <f>IF(V21="y",CHAR(34)&amp;V$1&amp;CHAR(34)&amp;",","")</f>
        <v/>
      </c>
      <c r="ED21" s="48" t="str">
        <f>IF(W21="y",CHAR(34)&amp;W$1&amp;CHAR(34)&amp;",","")</f>
        <v/>
      </c>
      <c r="EE21" s="48" t="str">
        <f>IF(X21="y",CHAR(34)&amp;X$1&amp;CHAR(34)&amp;",","")</f>
        <v/>
      </c>
      <c r="EF21" s="48" t="str">
        <f>IF(AND(Y21&lt;&gt;"n",Y21&lt;&gt;""),CHAR(34)&amp;Y$1&amp;CHAR(34)&amp;",","")</f>
        <v>"Animal",</v>
      </c>
      <c r="EG21" s="48" t="str">
        <f>IF(Z21="y",CHAR(34)&amp;Z$1&amp;CHAR(34)&amp;",","")</f>
        <v/>
      </c>
      <c r="EH21" s="48" t="str">
        <f>IF(AA21="y",CHAR(34)&amp;AA$1&amp;CHAR(34)&amp;",","")</f>
        <v>"Plants",</v>
      </c>
      <c r="EI21" s="48" t="str">
        <f>IF(AB21="y",CHAR(34)&amp;AB$1&amp;CHAR(34)&amp;",","")</f>
        <v>"Texted",</v>
      </c>
      <c r="EJ21" s="48" t="str">
        <f>IF(AC21="y",CHAR(34)&amp;AC$1&amp;CHAR(34)&amp;",","")</f>
        <v>"Weapon",</v>
      </c>
      <c r="EK21" s="48" t="str">
        <f>IF(AD21="y",CHAR(34)&amp;AD$1&amp;CHAR(34)&amp;",","")</f>
        <v/>
      </c>
      <c r="EL21" s="48" t="str">
        <f>IF(AE21="y",CHAR(34)&amp;AE$1&amp;CHAR(34)&amp;",","")</f>
        <v/>
      </c>
      <c r="EM21" s="48" t="str">
        <f>IF(AF21="y",CHAR(34)&amp;AF$1&amp;CHAR(34)&amp;",","")</f>
        <v/>
      </c>
      <c r="EN21" s="48" t="str">
        <f>IF(AG21="y",CHAR(34)&amp;AG$1&amp;CHAR(34)&amp;",","")</f>
        <v/>
      </c>
      <c r="EO21" s="48" t="str">
        <f>IF(AH21="y",CHAR(34)&amp;AH$1&amp;CHAR(34)&amp;",","")</f>
        <v>"Center",</v>
      </c>
      <c r="EP21" s="48" t="str">
        <f>IF(AI21="y",CHAR(34)&amp;AI$1&amp;CHAR(34)&amp;",","")</f>
        <v/>
      </c>
      <c r="EQ21" s="48" t="str">
        <f>IF(AJ21="y",CHAR(34)&amp;AJ$1&amp;CHAR(34)&amp;",","")</f>
        <v/>
      </c>
      <c r="ER21" s="48" t="str">
        <f>IF(AK21="y",CHAR(34)&amp;AK$1&amp;CHAR(34)&amp;",","")</f>
        <v/>
      </c>
      <c r="ES21" s="48" t="str">
        <f>IF(AL21="y",CHAR(34)&amp;AL$1&amp;CHAR(34)&amp;",","")</f>
        <v>"Wavess",</v>
      </c>
      <c r="ET21" s="48" t="str">
        <f>IF(AM21="y",CHAR(34)&amp;AM$1&amp;CHAR(34)&amp;",","")</f>
        <v>"Geogrh",</v>
      </c>
      <c r="EU21" s="48" t="str">
        <f>IF(AN21="y",CHAR(34)&amp;AN$1&amp;CHAR(34)&amp;",","")</f>
        <v>"Humans",</v>
      </c>
      <c r="EV21" s="48" t="str">
        <f>IF(AO21="y",CHAR(34)&amp;AO$1&amp;CHAR(34)&amp;",","")</f>
        <v/>
      </c>
      <c r="EW21" s="48" t="str">
        <f>IF(AP21="y",CHAR(34)&amp;AP$1&amp;CHAR(34)&amp;",","")</f>
        <v/>
      </c>
      <c r="EX21" s="48" t="str">
        <f>IF(AQ21="y",CHAR(34)&amp;AQ$1&amp;CHAR(34)&amp;",","")</f>
        <v/>
      </c>
      <c r="EY21" s="48" t="str">
        <f>IF(AR21="y",CHAR(34)&amp;AR$1&amp;CHAR(34)&amp;",","")</f>
        <v/>
      </c>
      <c r="EZ21" s="48" t="str">
        <f>IF(AS21="y",CHAR(34)&amp;AS$1&amp;CHAR(34)&amp;",","")</f>
        <v>"Waters",</v>
      </c>
      <c r="FA21" s="48" t="str">
        <f>IF(AT21&gt;0,CHAR(34)&amp;"sta"&amp;AZ21&amp;CHAR(34)&amp;",","")</f>
        <v>"staYEL",</v>
      </c>
      <c r="FB21" s="48" t="str">
        <f>IF(AND(AT21&gt;0,BA21&lt;&gt;""),CHAR(34)&amp;"sta"&amp;BA21&amp;CHAR(34)&amp;",","")</f>
        <v/>
      </c>
      <c r="FC21" s="48" t="str">
        <f>IF(AND(AT21&gt;0,BB21&lt;&gt;""),CHAR(34)&amp;"sta"&amp;BB21&amp;CHAR(34)&amp;",","")</f>
        <v/>
      </c>
      <c r="FD21" s="48" t="str">
        <f>IF(BV21="n",CHAR(34)&amp;"tcWHYE"&amp;CHAR(34)&amp;",",IF(BV21="y",CHAR(34)&amp;FD$1&amp;CHAR(34)&amp;",",""))</f>
        <v/>
      </c>
      <c r="FE21" s="48" t="str">
        <f>IF(COUNTIF(BL21:BT21,"BLU")=0,CHAR(34)&amp;"NO_BLU"&amp;CHAR(34)&amp;",", "")</f>
        <v/>
      </c>
      <c r="FF21" s="48" t="str">
        <f>IF(COUNTIF(BL21:BT21,"WHI")=0,CHAR(34)&amp;"NO_WHI"&amp;CHAR(34)&amp;",", "")</f>
        <v/>
      </c>
      <c r="FG21" s="48" t="str">
        <f>IF(COUNTIF(BL21:BT21,"RED")=0,CHAR(34)&amp;"NO_RED"&amp;CHAR(34)&amp;",", "")</f>
        <v/>
      </c>
      <c r="FH21" s="48" t="str">
        <f>IF(COUNTIF(BL21:BS21,"GRE")=0,CHAR(34)&amp;"NO_GRE"&amp;CHAR(34)&amp;",", "")</f>
        <v/>
      </c>
      <c r="FI21" s="48" t="str">
        <f>IF(COUNTIF(BL21:BT21,"YEL")=0,CHAR(34)&amp;"NO_YEL"&amp;CHAR(34)&amp;",", "")</f>
        <v/>
      </c>
      <c r="FJ21" s="48" t="str">
        <f>IF(COUNTIF(BL21:BT21,"BLA")=0,CHAR(34)&amp;"NO_BLA"&amp;CHAR(34)&amp;",", "")</f>
        <v/>
      </c>
      <c r="FK21" s="48" t="str">
        <f>IF(AND(FH21&lt;&gt;"",FF21&lt;&gt;""),CHAR(34)&amp;"WHGRNO"&amp;CHAR(34)&amp;",","")</f>
        <v/>
      </c>
      <c r="FL21" s="48" t="str">
        <f>IF(AND(FI21&lt;&gt;"",FF21&lt;&gt;""),CHAR(34)&amp;"WHYENO"&amp;CHAR(34)&amp;",","")</f>
        <v/>
      </c>
      <c r="FM21" s="48" t="str">
        <f>IF(AND(FJ21&lt;&gt;"",FF21&lt;&gt;""),CHAR(34)&amp;"BAWHNO"&amp;CHAR(34)&amp;",","")</f>
        <v/>
      </c>
      <c r="FN21" s="48" t="str">
        <f>IF(AND(FE21&lt;&gt;"",FF21&lt;&gt;""),CHAR(34)&amp;"BLWHNO"&amp;CHAR(34)&amp;",","")</f>
        <v/>
      </c>
      <c r="FO21" s="48" t="str">
        <f>IF(AND(FE21&lt;&gt;"",FG21&lt;&gt;""),CHAR(34)&amp;"BLRENO"&amp;CHAR(34)&amp;",","")</f>
        <v/>
      </c>
      <c r="FP21" s="48" t="str">
        <f>IF(AND(FF21&lt;&gt;"",FF21&lt;&gt;""),CHAR(34)&amp;"WHRENO"&amp;CHAR(34)&amp;",","")</f>
        <v/>
      </c>
      <c r="FQ21" s="48" t="str">
        <f>IF(LEN(BF21)=3,CHAR(34)&amp;"001"&amp;BF21&amp;CHAR(34)&amp;",","")</f>
        <v/>
      </c>
      <c r="FR21" s="48" t="str">
        <f>IF(LEN(BG21)=3,CHAR(34)&amp;"002"&amp;BG21&amp;CHAR(34)&amp;",","")</f>
        <v/>
      </c>
      <c r="FS21" s="48" t="str">
        <f>IF(LEN(BH21)=3,CHAR(34)&amp;"003"&amp;BH21&amp;CHAR(34)&amp;",","")</f>
        <v/>
      </c>
      <c r="FT21" s="48" t="str">
        <f>CHAR(34)&amp;"myr"&amp;BD21&amp;CHAR(34)&amp;","</f>
        <v>"myrBLU",</v>
      </c>
      <c r="FU21" s="48" t="str">
        <f>IF(AY21="y",CHAR(34)&amp;"island"&amp;CHAR(34)&amp;",","")</f>
        <v/>
      </c>
      <c r="FV21" s="48" t="str">
        <f>IF(BZ21="y",CHAR(34)&amp;"landlo"&amp;CHAR(34)&amp;",","")</f>
        <v/>
      </c>
      <c r="FW21" s="48" t="str">
        <f>IF(CA21="y",CHAR(34)&amp;"eunion"&amp;CHAR(34)&amp;",","")</f>
        <v/>
      </c>
      <c r="FX21" s="48" t="str">
        <f>SUBSTITUTE(IFERROR(SEARCH("[",A21),IFERROR(IF(AND(CA21&lt;&gt;"y",SEARCH("Europe",R21)&gt;0),CHAR(34)&amp;"noeuni"&amp;CHAR(34)&amp;",",""),"")),"1","")</f>
        <v/>
      </c>
      <c r="FY21" s="48" t="str">
        <f>IFERROR(IF(SEARCH("Arabic",CB21)&gt;0,CHAR(34)&amp;"arabic"&amp;CHAR(34)&amp;",",""),"")</f>
        <v/>
      </c>
      <c r="FZ21" s="48" t="str">
        <f>IFERROR(IF(SEARCH("English",CB21)&gt;0,CHAR(34)&amp;"englis"&amp;CHAR(34)&amp;",",""),"")</f>
        <v/>
      </c>
      <c r="GA21" s="48" t="str">
        <f>IFERROR(IF(SEARCH("French",CB21)&gt;0,CHAR(34)&amp;"french"&amp;CHAR(34)&amp;",",""),"")</f>
        <v/>
      </c>
      <c r="GB21" s="48" t="str">
        <f>IFERROR(IF(SEARCH("Spanish",CB21)&gt;0,CHAR(34)&amp;"spanis"&amp;CHAR(34)&amp;",",""),"")</f>
        <v/>
      </c>
      <c r="GC21" s="48" t="str">
        <f>IFERROR(IF(SEARCH("Portuguese",CB21)&gt;0,CHAR(34)&amp;"portug"&amp;CHAR(34)&amp;",",""),"")</f>
        <v/>
      </c>
      <c r="GD21" s="48" t="str">
        <f>IFERROR(IF(SEARCH("German",CB21)&gt;0,CHAR(34)&amp;"german"&amp;CHAR(34)&amp;",",""),"")</f>
        <v/>
      </c>
      <c r="GE21" s="48" t="str">
        <f>IFERROR(IF(SEARCH("Dutch",CB21)&gt;0,CHAR(34)&amp;"dutchs"&amp;CHAR(34)&amp;",",""),"")</f>
        <v/>
      </c>
      <c r="GF21" s="48" t="str">
        <f>IFERROR(IF(SEARCH("Historical",AU21)&gt;0,CHAR(34)&amp;"histor"&amp;CHAR(34)&amp;",",""),"")</f>
        <v/>
      </c>
      <c r="GG21" s="48" t="str">
        <f>IF(BU21="y",CHAR(34)&amp;"unjack"&amp;CHAR(34)&amp;",","")</f>
        <v/>
      </c>
      <c r="GH21" s="48" t="str">
        <f>IF(CD21=1,CHAR(34)&amp;"southc"&amp;CHAR(34)&amp;",","")</f>
        <v/>
      </c>
      <c r="GI21" s="48" t="str">
        <f>IF(CE21=1,CHAR(34)&amp;"hasmap"&amp;CHAR(34)&amp;",","")</f>
        <v/>
      </c>
      <c r="GJ21" s="48" t="str">
        <f>IF(CP21="y",CHAR(34)&amp;CP$1&amp;CHAR(34)&amp;",","")</f>
        <v/>
      </c>
      <c r="GK21" s="48" t="str">
        <f>IF(GJ21="",CHAR(34)&amp;"HasSta"&amp;CHAR(34)&amp;",","")</f>
        <v>"HasSta",</v>
      </c>
      <c r="GL21" s="48" t="str">
        <f>IF(CQ21="y",CHAR(34)&amp;CQ$1&amp;CHAR(34)&amp;",","")</f>
        <v>"1Stars",</v>
      </c>
      <c r="GM21" s="48" t="str">
        <f>IF(CR21="y",CHAR(34)&amp;CR$1&amp;CHAR(34)&amp;",","")</f>
        <v/>
      </c>
      <c r="GN21" s="48" t="str">
        <f>IF(CS21="y",CHAR(34)&amp;CS$1&amp;CHAR(34)&amp;",","")</f>
        <v/>
      </c>
      <c r="GP21" s="48" t="str">
        <f>CHAR(34)&amp;AU21&amp;CHAR(34)</f>
        <v>"State"</v>
      </c>
      <c r="GS21" s="48" t="str">
        <f>SUBSTITUTE("["&amp;_xlfn.CONCAT(CW21:GN21)&amp;"]",",]","]")</f>
        <v>["5+Colo","lets05","startM","year19","NoBand","Animal","Plants","Texted","Weapon","Center","Wavess","Geogrh","Humans","Waters","staYEL","myrBLU","HasSta","1Stars"]</v>
      </c>
      <c r="GT21" s="48" t="str">
        <f>IF(BL21&lt;&gt;"",CHAR(34)&amp;"cl_"&amp;BL21&amp;CHAR(34)&amp;",","")</f>
        <v>"cl_BLU",</v>
      </c>
      <c r="GU21" s="48" t="str">
        <f>IF(BM21&lt;&gt;"",CHAR(34)&amp;"cl_"&amp;BM21&amp;CHAR(34)&amp;",","")</f>
        <v>"cl_YEL",</v>
      </c>
      <c r="GV21" s="48" t="str">
        <f>IF(BN21&lt;&gt;"",CHAR(34)&amp;"cl_"&amp;BN21&amp;CHAR(34)&amp;",","")</f>
        <v>"cl_WHI",</v>
      </c>
      <c r="GW21" s="48" t="str">
        <f>IF(BO21&lt;&gt;"",CHAR(34)&amp;"cl_"&amp;BO21&amp;CHAR(34)&amp;",","")</f>
        <v>"cl_GRE",</v>
      </c>
      <c r="GX21" s="48" t="str">
        <f>IF(BP21&lt;&gt;"",CHAR(34)&amp;"cl_"&amp;BP21&amp;CHAR(34)&amp;",","")</f>
        <v>"cl_RED",</v>
      </c>
      <c r="GY21" s="48" t="str">
        <f>IF(BQ21&lt;&gt;"",CHAR(34)&amp;"cl_"&amp;BQ21&amp;CHAR(34)&amp;",","")</f>
        <v>"cl_BRO",</v>
      </c>
      <c r="GZ21" s="48" t="str">
        <f>IF(BR21&lt;&gt;"",CHAR(34)&amp;"cl_"&amp;BR21&amp;CHAR(34)&amp;",","")</f>
        <v>"cl_BLA",</v>
      </c>
      <c r="HA21" s="48" t="str">
        <f>IF(BS21&lt;&gt;"",CHAR(34)&amp;"cl_"&amp;BS21&amp;CHAR(34)&amp;",","")</f>
        <v/>
      </c>
      <c r="HB21" s="48" t="str">
        <f>IF(BT21&lt;&gt;"",CHAR(34)&amp;"cl_"&amp;BT21&amp;CHAR(34)&amp;",","")</f>
        <v/>
      </c>
      <c r="HC21" s="48" t="str">
        <f>SUBSTITUTE("["&amp;_xlfn.CONCAT(GT21:HB21)&amp;"]",",]","]")</f>
        <v>["cl_BLU","cl_YEL","cl_WHI","cl_GRE","cl_RED","cl_BRO","cl_BLA"]</v>
      </c>
      <c r="HE21" s="71"/>
      <c r="HF21" s="72" t="str">
        <f>"{couname:"&amp;CT21&amp;(IF(HK21&lt;&gt;"",",subtype:"&amp;CHAR(34)&amp;HK21&amp;CHAR(34),""))&amp;",year:"&amp;HJ21&amp;",region:"&amp;CU21&amp;",Colors:"&amp;HC21&amp;",Items:"&amp;GS21&amp;",Flag:"&amp;CV21&amp;",HDFlag:"&amp;CHAR(34)&amp;E21&amp;CHAR(34)&amp;",type:"&amp;GP21&amp;", describe: "&amp;HH21&amp;", isnew:"&amp;CHAR(34)&amp;F21&amp;CHAR(34)&amp;", links: "&amp;HL21&amp;"},"</f>
        <v>{couname:"[USA] Maine",year:"1909 ",region:"rgn_North America",Colors:["cl_BLU","cl_YEL","cl_WHI","cl_GRE","cl_RED","cl_BRO","cl_BLA"],Items:["5+Colo","lets05","startM","year19","NoBand","Animal","Plants","Texted","Weapon","Center","Wavess","Geogrh","Humans","Waters","staYEL","myrBLU","HasSta","1Stars"],Flag:"https://upload.wikimedia.org/wikipedia/commons/thumb/d/df/Flag_of_the_State_of_Maine.svg/216px-Flag_of_the_State_of_Maine.svg.png",HDFlag:"https://upload.wikimedia.org/wikipedia/commons/thumb/3/35/Flag_of_Maine.svg/2560px-Flag_of_Maine.svg.png",type:"State", describe: "\nNot available", isnew:".", links: "https://en.wikipedia.org/wiki/Flag_of_the_State_of_Maine"},</v>
      </c>
      <c r="HG21" s="73" t="str">
        <f>"{couname:"&amp;CT21&amp;(IF(HK21&lt;&gt;"",",subtype:"&amp;CHAR(34)&amp;HK21&amp;CHAR(34),""))&amp;",year:"&amp;HJ21&amp;",region:"&amp;CU21&amp;",Colors:"&amp;HC21&amp;",Items:"&amp;GS21&amp;",Flag:"&amp;CV21&amp;",HDFlag:"&amp;CHAR(34)&amp;E21&amp;CHAR(34)&amp;",type:"&amp;GP21&amp;", describe: "&amp;HI21&amp;", links: "&amp;HL21&amp;"},"</f>
        <v>{couname:"[USA] Maine",year:"1909 ",region:"rgn_North America",Colors:["cl_BLU","cl_YEL","cl_WHI","cl_GRE","cl_RED","cl_BRO","cl_BLA"],Items:["5+Colo","lets05","startM","year19","NoBand","Animal","Plants","Texted","Weapon","Center","Wavess","Geogrh","Humans","Waters","staYEL","myrBLU","HasSta","1Stars"],Flag:"https://upload.wikimedia.org/wikipedia/commons/thumb/d/df/Flag_of_the_State_of_Maine.svg/216px-Flag_of_the_State_of_Maine.svg.png",HDFlag:"https://upload.wikimedia.org/wikipedia/commons/thumb/3/35/Flag_of_Maine.svg/2560px-Flag_of_Maine.svg.png",type:"State", describe: "\nNot available", links: "https://en.wikipedia.org/wiki/Flag_of_the_State_of_Maine"},</v>
      </c>
      <c r="HH21" s="48" t="str">
        <f>IF(P21&lt;&gt;"",CHAR(34)&amp;"\n"&amp;P21&amp;CHAR(34),CHAR(34)&amp;CHAR(34))</f>
        <v>"\nNot available"</v>
      </c>
      <c r="HI21" s="48" t="str">
        <f>IF(J21=0,CHAR(34)&amp;CHAR(34),HH21)</f>
        <v>"\nNot available"</v>
      </c>
      <c r="HJ21" s="48" t="str">
        <f>CHAR(34)&amp;O21&amp;CHAR(34)</f>
        <v>"1909 "</v>
      </c>
      <c r="HL21" s="48" t="str">
        <f>CHAR(34)&amp;I21&amp;CHAR(34)</f>
        <v>"https://en.wikipedia.org/wiki/Flag_of_the_State_of_Maine"</v>
      </c>
      <c r="HM21" s="72"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{"couname":"[USA] Maine","year":"1909 ","region":"rgn_North America","Colors":["cl_BLU","cl_YEL","cl_WHI","cl_GRE","cl_RED","cl_BRO","cl_BLA"],"Items":["5+Colo","lets05","startM","year19","NoBand","Animal","Plants","Texted","Weapon","Center","Wavess","Geogrh","Humans","Waters","staYEL","myrBLU","HasSta","1Stars"],"Flag":"https://upload.wikimedia.org/wikipedia/commons/thumb/d/df/Flag_of_the_State_of_Maine.svg/216px-Flag_of_the_State_of_Maine.svg.png","HDFlag":"https://upload.wikimedia.org/wikipedia/commons/thumb/3/35/Flag_of_Maine.svg/2560px-Flag_of_Maine.svg.png","type":"State", "describe": "\nNot available", "isnew": ".", "links": "https://en.wikipedia.org/wiki/Flag_of_the_State_of_Maine"},</v>
      </c>
      <c r="HN21" s="74"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{"couname":"[USA] Maine","year":"1909 ","region":"rgn_North America","Colors":["cl_BLU","cl_YEL","cl_WHI","cl_GRE","cl_RED","cl_BRO","cl_BLA"],"Items":["5+Colo","lets05","startM","year19","NoBand","Animal","Plants","Texted","Weapon","Center","Wavess","Geogrh","Humans","Waters","staYEL","myrBLU","HasSta","1Stars"],"Flag":"https://upload.wikimedia.org/wikipedia/commons/thumb/d/df/Flag_of_the_State_of_Maine.svg/216px-Flag_of_the_State_of_Maine.svg.png","HDFlag":"https://upload.wikimedia.org/wikipedia/commons/thumb/3/35/Flag_of_Maine.svg/2560px-Flag_of_Maine.svg.png","type":"State", "describe": "\nNot available", "isnew": ".", "links": "https://en.wikipedia.org/wiki/Flag_of_the_State_of_Maine"},</v>
      </c>
      <c r="HO21" s="75"/>
      <c r="HP21" s="48" t="str" cm="1">
        <f t="array" ref="HP21">IF(_xlfn.TEXTJOIN(", ", TRUE, IF(ISNUMBER(SEARCH("BLA", BL21:BT21)), COLUMN(BL21:BT21) - COLUMN(BL21) + 1, ""))&lt;&gt;"","BLA","")</f>
        <v>BLA</v>
      </c>
      <c r="HQ21" s="48" t="str" cm="1">
        <f t="array" ref="HQ21">IF(_xlfn.TEXTJOIN(", ", TRUE, IF(ISNUMBER(SEARCH("BLU", BL21:BT21)), COLUMN(BL21:BT21) - COLUMN(BL21) + 1, ""))&lt;&gt;"","BLU","")</f>
        <v>BLU</v>
      </c>
      <c r="HR21" s="48" t="str" cm="1">
        <f t="array" ref="HR21">IF(_xlfn.TEXTJOIN(", ", TRUE, IF(ISNUMBER(SEARCH("GRE", BL21:BT21)), COLUMN(BL21:BT21) - COLUMN(BL21) + 1, ""))&lt;&gt;"","GRE","")</f>
        <v>GRE</v>
      </c>
      <c r="HS21" s="48" t="str" cm="1">
        <f t="array" ref="HS21">IF(_xlfn.TEXTJOIN(", ", TRUE, IF(ISNUMBER(SEARCH("RED", BL21:BT21)), COLUMN(BL21:BT21) - COLUMN(BL21) + 1, ""))&lt;&gt;"","RED","")</f>
        <v>RED</v>
      </c>
      <c r="HT21" s="48" t="str" cm="1">
        <f t="array" ref="HT21">IF(_xlfn.TEXTJOIN(", ", TRUE, IF(ISNUMBER(SEARCH("YEL", BL21:BT21)), COLUMN(BL21:BT21) - COLUMN(BL21) + 1, ""))&lt;&gt;"","YEL","")</f>
        <v>YEL</v>
      </c>
      <c r="HU21" s="48" t="str" cm="1">
        <f t="array" ref="HU21">IF(_xlfn.TEXTJOIN(", ", TRUE, IF(ISNUMBER(SEARCH("ORA", BL21:BT21)), COLUMN(BL21:BT21) - COLUMN(BL21) + 1, ""))&lt;&gt;"","ORA","")</f>
        <v/>
      </c>
      <c r="HV21" s="48" t="str" cm="1">
        <f t="array" ref="HV21">IF(_xlfn.TEXTJOIN(", ", TRUE, IF(ISNUMBER(SEARCH("BRO", BL21:BT21)), COLUMN(BL21:BT21) - COLUMN(BL21) + 1, ""))&lt;&gt;"","BRO","")</f>
        <v>BRO</v>
      </c>
      <c r="HW21" s="48" t="str" cm="1">
        <f t="array" ref="HW21">IF(_xlfn.TEXTJOIN(", ", TRUE, IF(ISNUMBER(SEARCH("PUR", BL21:BT21)), COLUMN(BL21:BT21) - COLUMN(BL21) + 1, ""))&lt;&gt;"","PUR","")</f>
        <v/>
      </c>
      <c r="HX21" s="48" t="str" cm="1">
        <f t="array" ref="HX21">IF(_xlfn.TEXTJOIN(", ", TRUE, IF(ISNUMBER(SEARCH("WHI", BL21:BT21)), COLUMN(BL21:BT21) - COLUMN(BL21) + 1, ""))&lt;&gt;"","WHI","")</f>
        <v>WHI</v>
      </c>
      <c r="HY21" s="76"/>
      <c r="HZ21" s="76"/>
      <c r="IA21" s="6"/>
      <c r="IB21" s="6"/>
      <c r="IC21" s="77"/>
      <c r="ID21" s="77"/>
      <c r="IE21" s="77"/>
      <c r="IF21" s="77"/>
      <c r="IG21" s="77"/>
      <c r="IH21" s="77"/>
      <c r="II21" s="77"/>
      <c r="IJ21" s="77"/>
      <c r="IK21" s="77"/>
      <c r="IL21" s="48">
        <f>SUM(IC21:IK21)</f>
        <v>0</v>
      </c>
      <c r="IM21" s="45">
        <f>COUNTIF(IC21:IK21,"&gt;0")-CG21</f>
        <v>-7</v>
      </c>
      <c r="IN21" s="78" t="str">
        <f>"http://mkweb.bcgsc.ca/color-summarizer/?url="&amp;D21&amp;"&amp;precision=low&amp;num_clusters="&amp;CG21&amp;"&amp;text=1"</f>
        <v>http://mkweb.bcgsc.ca/color-summarizer/?url=https://upload.wikimedia.org/wikipedia/commons/thumb/d/df/Flag_of_the_State_of_Maine.svg/216px-Flag_of_the_State_of_Maine.svg.png&amp;precision=low&amp;num_clusters=7&amp;text=1</v>
      </c>
      <c r="IO21" s="48" t="str">
        <f>IF(HP21&lt;&gt;"",CHAR(34)&amp;"black"&amp;CHAR(34),"")</f>
        <v>"black"</v>
      </c>
      <c r="IP21" s="48" t="str">
        <f>IF(HQ21&lt;&gt;"",CHAR(34)&amp;"blue"&amp;CHAR(34),"")</f>
        <v>"blue"</v>
      </c>
      <c r="IQ21" s="48" t="str">
        <f>IF(HR21&lt;&gt;"",CHAR(34)&amp;"green"&amp;CHAR(34),"")</f>
        <v>"green"</v>
      </c>
      <c r="IR21" s="48" t="str">
        <f>IF(HS21&lt;&gt;"",CHAR(34)&amp;"red"&amp;CHAR(34),"")</f>
        <v>"red"</v>
      </c>
      <c r="IS21" s="48" t="str">
        <f>IF(HT21&lt;&gt;"",CHAR(34)&amp;"yellow"&amp;CHAR(34),"")</f>
        <v>"yellow"</v>
      </c>
      <c r="IT21" s="48" t="str">
        <f>IF(HU21&lt;&gt;"",CHAR(34)&amp;"orange"&amp;CHAR(34),"")</f>
        <v/>
      </c>
      <c r="IU21" s="48" t="str">
        <f>IF(HV21&lt;&gt;"",CHAR(34)&amp;"brown"&amp;CHAR(34),"")</f>
        <v>"brown"</v>
      </c>
      <c r="IV21" s="48" t="str">
        <f>IF(HW21&lt;&gt;"",CHAR(34)&amp;"purple"&amp;CHAR(34),"")</f>
        <v/>
      </c>
      <c r="IW21" s="48" t="str">
        <f>IF(HX21&lt;&gt;"",CHAR(34)&amp;"white"&amp;CHAR(34),"")</f>
        <v>"white"</v>
      </c>
      <c r="IX21" s="48" t="str">
        <f>"{"&amp;CHAR(34)&amp;"url"&amp;CHAR(34)&amp;":"&amp;CHAR(34)&amp;IN21&amp;CHAR(34)&amp;","&amp;CHAR(34)&amp;"name"&amp;CHAR(34)&amp;":"&amp;CHAR(34)&amp;A21&amp;CHAR(34)&amp;"},"</f>
        <v>{"url":"http://mkweb.bcgsc.ca/color-summarizer/?url=https://upload.wikimedia.org/wikipedia/commons/thumb/d/df/Flag_of_the_State_of_Maine.svg/216px-Flag_of_the_State_of_Maine.svg.png&amp;precision=low&amp;num_clusters=7&amp;text=1","name":"[USA] Maine"},</v>
      </c>
      <c r="IY21" s="48">
        <v>872</v>
      </c>
    </row>
    <row r="22" spans="1:259" s="48" customFormat="1" ht="38.4" customHeight="1" thickBot="1" x14ac:dyDescent="0.35">
      <c r="A22" s="79" t="s">
        <v>265</v>
      </c>
      <c r="B22" s="40" t="e" vm="163">
        <v>#VALUE!</v>
      </c>
      <c r="C22" s="41">
        <v>2</v>
      </c>
      <c r="D22" s="42" t="s">
        <v>700</v>
      </c>
      <c r="E22" s="43" t="s">
        <v>701</v>
      </c>
      <c r="F22" s="44" t="s">
        <v>163</v>
      </c>
      <c r="G22" s="45">
        <f>COUNTIF($A$1:$A$8580,A22)</f>
        <v>1</v>
      </c>
      <c r="H22" s="46"/>
      <c r="I22" s="47" t="s">
        <v>702</v>
      </c>
      <c r="J22" s="48" t="str">
        <f>""</f>
        <v/>
      </c>
      <c r="K22" s="49"/>
      <c r="L22" s="50"/>
      <c r="M22" s="50"/>
      <c r="N22" s="51" t="s">
        <v>231</v>
      </c>
      <c r="O22" s="52" t="s">
        <v>703</v>
      </c>
      <c r="P22" s="53" t="s">
        <v>211</v>
      </c>
      <c r="Q22" s="54">
        <v>1</v>
      </c>
      <c r="R22" s="55" t="s">
        <v>231</v>
      </c>
      <c r="S22" s="56">
        <v>13</v>
      </c>
      <c r="T22" s="57" t="s">
        <v>165</v>
      </c>
      <c r="U22" s="58" t="s">
        <v>165</v>
      </c>
      <c r="V22" s="58" t="s">
        <v>164</v>
      </c>
      <c r="W22" s="58" t="s">
        <v>165</v>
      </c>
      <c r="X22" s="58" t="s">
        <v>164</v>
      </c>
      <c r="Y22" s="58" t="s">
        <v>164</v>
      </c>
      <c r="Z22" s="58" t="s">
        <v>164</v>
      </c>
      <c r="AA22" s="58" t="s">
        <v>164</v>
      </c>
      <c r="AB22" s="58" t="s">
        <v>164</v>
      </c>
      <c r="AC22" s="58" t="s">
        <v>164</v>
      </c>
      <c r="AD22" s="58" t="s">
        <v>164</v>
      </c>
      <c r="AE22" s="58" t="s">
        <v>164</v>
      </c>
      <c r="AF22" s="59" t="s">
        <v>164</v>
      </c>
      <c r="AG22" s="59" t="s">
        <v>165</v>
      </c>
      <c r="AH22" s="59" t="s">
        <v>164</v>
      </c>
      <c r="AI22" s="59" t="s">
        <v>164</v>
      </c>
      <c r="AJ22" s="59" t="s">
        <v>164</v>
      </c>
      <c r="AK22" s="59" t="s">
        <v>164</v>
      </c>
      <c r="AL22" s="59" t="s">
        <v>164</v>
      </c>
      <c r="AM22" s="59" t="s">
        <v>164</v>
      </c>
      <c r="AN22" s="59" t="s">
        <v>164</v>
      </c>
      <c r="AO22" s="59" t="s">
        <v>164</v>
      </c>
      <c r="AP22" s="59" t="s">
        <v>164</v>
      </c>
      <c r="AQ22" s="59" t="s">
        <v>164</v>
      </c>
      <c r="AR22" s="59" t="s">
        <v>164</v>
      </c>
      <c r="AS22" s="59" t="s">
        <v>164</v>
      </c>
      <c r="AT22" s="60">
        <v>0</v>
      </c>
      <c r="AU22" s="59" t="s">
        <v>207</v>
      </c>
      <c r="AV22" s="59" t="str">
        <f>IF(LEFT(A22,1)="[",LEFT(A22,5)&amp;AU22&amp;A22,"")</f>
        <v>[USA]State[USA] Maryland</v>
      </c>
      <c r="AW22" s="59" t="str">
        <f>C22&amp;H22&amp;A22</f>
        <v>2[USA] Maryland</v>
      </c>
      <c r="AX22" s="61"/>
      <c r="AY22" s="61"/>
      <c r="AZ22" s="62"/>
      <c r="BA22" s="62"/>
      <c r="BB22" s="62"/>
      <c r="BC22" s="63"/>
      <c r="BD22" s="64" t="s">
        <v>168</v>
      </c>
      <c r="BE22" s="47"/>
      <c r="BF22" s="64"/>
      <c r="BG22" s="64"/>
      <c r="BH22" s="64"/>
      <c r="BI22" s="64"/>
      <c r="BJ22" s="64"/>
      <c r="BK22" s="47"/>
      <c r="BL22" s="64" t="s">
        <v>155</v>
      </c>
      <c r="BM22" s="64" t="s">
        <v>151</v>
      </c>
      <c r="BN22" s="64" t="s">
        <v>154</v>
      </c>
      <c r="BO22" s="64" t="s">
        <v>159</v>
      </c>
      <c r="BP22" s="64"/>
      <c r="BQ22" s="64"/>
      <c r="BR22" s="64"/>
      <c r="BS22" s="64"/>
      <c r="BT22" s="64"/>
      <c r="BU22" s="65"/>
      <c r="BV22" s="66"/>
      <c r="BW22" s="66">
        <v>0</v>
      </c>
      <c r="BX22" s="47"/>
      <c r="BY22" s="48" t="s">
        <v>164</v>
      </c>
      <c r="CB22" s="6"/>
      <c r="CC22" s="6"/>
      <c r="CD22" s="67">
        <v>0</v>
      </c>
      <c r="CE22" s="67">
        <v>0</v>
      </c>
      <c r="CF22" s="67" t="e">
        <v>#REF!</v>
      </c>
      <c r="CG22" s="68" cm="1">
        <f t="array" ref="CG22">SUMPRODUCT(--(LEN(TRIM(BL22:BT22))&gt;0))</f>
        <v>4</v>
      </c>
      <c r="CH22" s="59" t="str">
        <f>IF(CG22=2,"y","n")</f>
        <v>n</v>
      </c>
      <c r="CI22" s="59" t="str">
        <f>IF(CG22=3,"y","n")</f>
        <v>n</v>
      </c>
      <c r="CJ22" s="59" t="str">
        <f>IF(CG22=4,"y","n")</f>
        <v>y</v>
      </c>
      <c r="CK22" s="59" t="str">
        <f>IF(CG22&gt;4,"y","n")</f>
        <v>n</v>
      </c>
      <c r="CL22" s="59" t="str">
        <f>IF(S22=0,"y","n")</f>
        <v>n</v>
      </c>
      <c r="CM22" s="59" t="str">
        <f>IF(S22=2,"y","n")</f>
        <v>n</v>
      </c>
      <c r="CN22" s="59" t="str">
        <f>IF(S22=3,"y","n")</f>
        <v>n</v>
      </c>
      <c r="CO22" s="59" t="str">
        <f>IF(S22&gt;=4,"y","n")</f>
        <v>y</v>
      </c>
      <c r="CP22" s="59" t="str">
        <f>IF(AT22=0,"y","n")</f>
        <v>y</v>
      </c>
      <c r="CQ22" s="59" t="str">
        <f>IF(AT22=1,"y","n")</f>
        <v>n</v>
      </c>
      <c r="CR22" s="59" t="str">
        <f>IF(AT22=2,"y","n")</f>
        <v>n</v>
      </c>
      <c r="CS22" s="59" t="str">
        <f>IF(AT22&gt;=3,"y","n")</f>
        <v>n</v>
      </c>
      <c r="CT22" s="69" t="str">
        <f>CHAR(34)&amp;A22&amp;CHAR(34)</f>
        <v>"[USA] Maryland"</v>
      </c>
      <c r="CU22" s="70" t="str">
        <f>CHAR(34)&amp;"rgn_"&amp;R22&amp;CHAR(34)</f>
        <v>"rgn_North America"</v>
      </c>
      <c r="CV22" s="48" t="str">
        <f>CHAR(34)&amp;D22&amp;CHAR(34)</f>
        <v>"https://upload.wikimedia.org/wikipedia/commons/thumb/a/a0/Flag_of_Maryland.svg/383px-Flag_of_Maryland.svg.png"</v>
      </c>
      <c r="CW22" s="48" t="str">
        <f>IF(CH22="y",CHAR(34)&amp;CH$1&amp;CHAR(34)&amp;",","")</f>
        <v/>
      </c>
      <c r="CX22" s="48" t="str">
        <f>IF(CI22="y",CHAR(34)&amp;CI$1&amp;CHAR(34)&amp;",","")</f>
        <v/>
      </c>
      <c r="CY22" s="48" t="str">
        <f>IF(CJ22="y",CHAR(34)&amp;CJ$1&amp;CHAR(34)&amp;",","")</f>
        <v>"4Color",</v>
      </c>
      <c r="CZ22" s="48" t="str">
        <f>IF(CK22="y",CHAR(34)&amp;CK$1&amp;CHAR(34)&amp;",","")</f>
        <v/>
      </c>
      <c r="DA22" s="48" t="str">
        <f>IF(Q22&gt;1,CHAR(34)&amp;"words2"&amp;CHAR(34)&amp;",","")</f>
        <v/>
      </c>
      <c r="DB22" s="48" t="str">
        <f>IF(Q22&gt;2,CHAR(34)&amp;"words3"&amp;CHAR(34)&amp;",","")</f>
        <v/>
      </c>
      <c r="DC22" s="48" t="str">
        <f>IF(Q22=2,CHAR(34)&amp;"exact2"&amp;CHAR(34)&amp;",","")</f>
        <v/>
      </c>
      <c r="DD22" s="48"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"lets08",</v>
      </c>
      <c r="DE22" s="48"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"startM",</v>
      </c>
      <c r="DF22" s="48" t="str">
        <f>IFERROR(IF(SEARCH("tan",A22)&gt;0,CHAR(34)&amp;"withtn"&amp;CHAR(34)&amp;",",""),"")</f>
        <v/>
      </c>
      <c r="DG22" s="48" t="str">
        <f>IFERROR(IF(SEARCH("q",A22)&gt;0,CHAR(34)&amp;"with_q"&amp;CHAR(34)&amp;",",""),"")</f>
        <v/>
      </c>
      <c r="DH22" s="48" t="str">
        <f>IFERROR(IF(SEARCH("v",A22)&gt;0,CHAR(34)&amp;"with_v"&amp;CHAR(34)&amp;",",""),"")</f>
        <v/>
      </c>
      <c r="DI22" s="48" t="str">
        <f>IFERROR(IF(SEARCH("w",A22)&gt;0,CHAR(34)&amp;"with_w"&amp;CHAR(34)&amp;",",""),"")</f>
        <v/>
      </c>
      <c r="DJ22" s="48" t="str">
        <f>IFERROR(IF(SEARCH("y",A22)&gt;0,CHAR(34)&amp;"with_y"&amp;CHAR(34)&amp;",",""),"")</f>
        <v>"with_y",</v>
      </c>
      <c r="DK22" s="48" t="str">
        <f>IFERROR(IF(SEARCH("z",A22)&gt;0,CHAR(34)&amp;"with_z"&amp;CHAR(34)&amp;",",""),"")</f>
        <v/>
      </c>
      <c r="DL22" s="48" t="str">
        <f>IF(CG22=2, CHAR(34) &amp; _xlfn.TEXTJOIN("", TRUE, _xlfn._xlws.SORT(HP22:HX22)) &amp; CHAR(34) &amp; ",", "")</f>
        <v/>
      </c>
      <c r="DM22" s="48" t="str" cm="1">
        <f t="array" ref="DM22">IF(CG22=3,CHAR(34) &amp; _xlfn.TEXTJOIN("", TRUE, RIGHT(HP22:HX22, 2)) &amp; CHAR(34) &amp; ",", "")</f>
        <v/>
      </c>
      <c r="DN22" s="48" t="str">
        <f>IF(AND(ISNUMBER(SEARCH("18", O22)), ISERROR(SEARCH("1918", O22)), ISERROR(SEARCH("2018", O22))), CHAR(34) &amp; "year18" &amp; CHAR(34) &amp; ",", "")</f>
        <v/>
      </c>
      <c r="DO22" s="48" t="str">
        <f>IF(AND(ISNUMBER(SEARCH("19", O22)), ISERROR(SEARCH("1819", O22)),  ISERROR(SEARCH("1219", O22)),ISERROR(SEARCH("1119", O22)),ISERROR(SEARCH("1190", O22)),ISERROR(SEARCH("2019", O22))), CHAR(34) &amp; "year19" &amp; CHAR(34) &amp; ",", "")</f>
        <v>"year19",</v>
      </c>
      <c r="DP22" s="6" t="str">
        <f>IF(AND(ISNUMBER(SEARCH("20", O22)), ISERROR(SEARCH("1920", O22))), CHAR(34)&amp;"year00"&amp;CHAR(34)&amp;",", "")</f>
        <v/>
      </c>
      <c r="DQ22" s="6" t="str">
        <f>IF(CC22="y",CHAR(34)&amp;"soviet"&amp;CHAR(34)&amp;",","")</f>
        <v/>
      </c>
      <c r="DR22" s="6" t="str">
        <f>IF(BY22="y",CHAR(34)&amp;"dgband"&amp;CHAR(34)&amp;",","")</f>
        <v/>
      </c>
      <c r="DS22" s="6" t="str">
        <f>IF(W22="y",IF(AND(V22="n",BY22&lt;&gt;"y"),CHAR(34)&amp;"allver"&amp;CHAR(34)&amp;",",""),"")</f>
        <v>"allver",</v>
      </c>
      <c r="DT22" s="6" t="str">
        <f>IF(V22="y",IF(AND(W22="n",BY22&lt;&gt;"y"),CHAR(34)&amp;"allhor"&amp;CHAR(34)&amp;",",""),"")</f>
        <v/>
      </c>
      <c r="DU22" s="6" t="str">
        <f>IF(BY22="y",IF(AND(W22="n",V22="n"),CHAR(34)&amp;"alldia"&amp;CHAR(34)&amp;",",""),"")</f>
        <v/>
      </c>
      <c r="DV22" s="48" t="str">
        <f>IF(IA22&lt;&gt;"",(IF(IA22="y",CHAR(34)&amp;"largec"&amp;CHAR(34)&amp;",",CHAR(34)&amp;"smallc"&amp;CHAR(34)&amp;",")),"")</f>
        <v>"smallc",</v>
      </c>
      <c r="DW22" s="48" t="str">
        <f>IF(CL22="y",CHAR(34)&amp;CL$1&amp;CHAR(34)&amp;",","")</f>
        <v/>
      </c>
      <c r="DX22" s="48" t="str">
        <f>IF(CM22="y",CHAR(34)&amp;CM$1&amp;CHAR(34)&amp;",","")</f>
        <v/>
      </c>
      <c r="DY22" s="48" t="str">
        <f>IF(CN22="y",CHAR(34)&amp;CN$1&amp;CHAR(34)&amp;",","")</f>
        <v/>
      </c>
      <c r="DZ22" s="48" t="str">
        <f>IF(CO22="y",CHAR(34)&amp;CO$1&amp;CHAR(34)&amp;",","")</f>
        <v>"4+Band",</v>
      </c>
      <c r="EA22" s="48" t="str">
        <f>IF(T22="y",CHAR(34)&amp;T$1&amp;CHAR(34)&amp;",","")</f>
        <v>"Diagon",</v>
      </c>
      <c r="EB22" s="48" t="str">
        <f>IF(U22="y",CHAR(34)&amp;U$1&amp;CHAR(34)&amp;",","")</f>
        <v>"Crosse",</v>
      </c>
      <c r="EC22" s="48" t="str">
        <f>IF(V22="y",CHAR(34)&amp;V$1&amp;CHAR(34)&amp;",","")</f>
        <v/>
      </c>
      <c r="ED22" s="48" t="str">
        <f>IF(W22="y",CHAR(34)&amp;W$1&amp;CHAR(34)&amp;",","")</f>
        <v>"Vertic",</v>
      </c>
      <c r="EE22" s="48" t="str">
        <f>IF(X22="y",CHAR(34)&amp;X$1&amp;CHAR(34)&amp;",","")</f>
        <v/>
      </c>
      <c r="EF22" s="48" t="str">
        <f>IF(AND(Y22&lt;&gt;"n",Y22&lt;&gt;""),CHAR(34)&amp;Y$1&amp;CHAR(34)&amp;",","")</f>
        <v/>
      </c>
      <c r="EG22" s="48" t="str">
        <f>IF(Z22="y",CHAR(34)&amp;Z$1&amp;CHAR(34)&amp;",","")</f>
        <v/>
      </c>
      <c r="EH22" s="48" t="str">
        <f>IF(AA22="y",CHAR(34)&amp;AA$1&amp;CHAR(34)&amp;",","")</f>
        <v/>
      </c>
      <c r="EI22" s="48" t="str">
        <f>IF(AB22="y",CHAR(34)&amp;AB$1&amp;CHAR(34)&amp;",","")</f>
        <v/>
      </c>
      <c r="EJ22" s="48" t="str">
        <f>IF(AC22="y",CHAR(34)&amp;AC$1&amp;CHAR(34)&amp;",","")</f>
        <v/>
      </c>
      <c r="EK22" s="48" t="str">
        <f>IF(AD22="y",CHAR(34)&amp;AD$1&amp;CHAR(34)&amp;",","")</f>
        <v/>
      </c>
      <c r="EL22" s="48" t="str">
        <f>IF(AE22="y",CHAR(34)&amp;AE$1&amp;CHAR(34)&amp;",","")</f>
        <v/>
      </c>
      <c r="EM22" s="48" t="str">
        <f>IF(AF22="y",CHAR(34)&amp;AF$1&amp;CHAR(34)&amp;",","")</f>
        <v/>
      </c>
      <c r="EN22" s="48" t="str">
        <f>IF(AG22="y",CHAR(34)&amp;AG$1&amp;CHAR(34)&amp;",","")</f>
        <v>"Unequa",</v>
      </c>
      <c r="EO22" s="48" t="str">
        <f>IF(AH22="y",CHAR(34)&amp;AH$1&amp;CHAR(34)&amp;",","")</f>
        <v/>
      </c>
      <c r="EP22" s="48" t="str">
        <f>IF(AI22="y",CHAR(34)&amp;AI$1&amp;CHAR(34)&amp;",","")</f>
        <v/>
      </c>
      <c r="EQ22" s="48" t="str">
        <f>IF(AJ22="y",CHAR(34)&amp;AJ$1&amp;CHAR(34)&amp;",","")</f>
        <v/>
      </c>
      <c r="ER22" s="48" t="str">
        <f>IF(AK22="y",CHAR(34)&amp;AK$1&amp;CHAR(34)&amp;",","")</f>
        <v/>
      </c>
      <c r="ES22" s="48" t="str">
        <f>IF(AL22="y",CHAR(34)&amp;AL$1&amp;CHAR(34)&amp;",","")</f>
        <v/>
      </c>
      <c r="ET22" s="48" t="str">
        <f>IF(AM22="y",CHAR(34)&amp;AM$1&amp;CHAR(34)&amp;",","")</f>
        <v/>
      </c>
      <c r="EU22" s="48" t="str">
        <f>IF(AN22="y",CHAR(34)&amp;AN$1&amp;CHAR(34)&amp;",","")</f>
        <v/>
      </c>
      <c r="EV22" s="48" t="str">
        <f>IF(AO22="y",CHAR(34)&amp;AO$1&amp;CHAR(34)&amp;",","")</f>
        <v/>
      </c>
      <c r="EW22" s="48" t="str">
        <f>IF(AP22="y",CHAR(34)&amp;AP$1&amp;CHAR(34)&amp;",","")</f>
        <v/>
      </c>
      <c r="EX22" s="48" t="str">
        <f>IF(AQ22="y",CHAR(34)&amp;AQ$1&amp;CHAR(34)&amp;",","")</f>
        <v/>
      </c>
      <c r="EY22" s="48" t="str">
        <f>IF(AR22="y",CHAR(34)&amp;AR$1&amp;CHAR(34)&amp;",","")</f>
        <v/>
      </c>
      <c r="EZ22" s="48" t="str">
        <f>IF(AS22="y",CHAR(34)&amp;AS$1&amp;CHAR(34)&amp;",","")</f>
        <v/>
      </c>
      <c r="FA22" s="48" t="str">
        <f>IF(AT22&gt;0,CHAR(34)&amp;"sta"&amp;AZ22&amp;CHAR(34)&amp;",","")</f>
        <v/>
      </c>
      <c r="FB22" s="48" t="str">
        <f>IF(AND(AT22&gt;0,BA22&lt;&gt;""),CHAR(34)&amp;"sta"&amp;BA22&amp;CHAR(34)&amp;",","")</f>
        <v/>
      </c>
      <c r="FC22" s="48" t="str">
        <f>IF(AND(AT22&gt;0,BB22&lt;&gt;""),CHAR(34)&amp;"sta"&amp;BB22&amp;CHAR(34)&amp;",","")</f>
        <v/>
      </c>
      <c r="FD22" s="48" t="str">
        <f>IF(BV22="n",CHAR(34)&amp;"tcWHYE"&amp;CHAR(34)&amp;",",IF(BV22="y",CHAR(34)&amp;FD$1&amp;CHAR(34)&amp;",",""))</f>
        <v/>
      </c>
      <c r="FE22" s="48" t="str">
        <f>IF(COUNTIF(BL22:BT22,"BLU")=0,CHAR(34)&amp;"NO_BLU"&amp;CHAR(34)&amp;",", "")</f>
        <v>"NO_BLU",</v>
      </c>
      <c r="FF22" s="48" t="str">
        <f>IF(COUNTIF(BL22:BT22,"WHI")=0,CHAR(34)&amp;"NO_WHI"&amp;CHAR(34)&amp;",", "")</f>
        <v/>
      </c>
      <c r="FG22" s="48" t="str">
        <f>IF(COUNTIF(BL22:BT22,"RED")=0,CHAR(34)&amp;"NO_RED"&amp;CHAR(34)&amp;",", "")</f>
        <v/>
      </c>
      <c r="FH22" s="48" t="str">
        <f>IF(COUNTIF(BL22:BS22,"GRE")=0,CHAR(34)&amp;"NO_GRE"&amp;CHAR(34)&amp;",", "")</f>
        <v>"NO_GRE",</v>
      </c>
      <c r="FI22" s="48" t="str">
        <f>IF(COUNTIF(BL22:BT22,"YEL")=0,CHAR(34)&amp;"NO_YEL"&amp;CHAR(34)&amp;",", "")</f>
        <v/>
      </c>
      <c r="FJ22" s="48" t="str">
        <f>IF(COUNTIF(BL22:BT22,"BLA")=0,CHAR(34)&amp;"NO_BLA"&amp;CHAR(34)&amp;",", "")</f>
        <v/>
      </c>
      <c r="FK22" s="48" t="str">
        <f>IF(AND(FH22&lt;&gt;"",FF22&lt;&gt;""),CHAR(34)&amp;"WHGRNO"&amp;CHAR(34)&amp;",","")</f>
        <v/>
      </c>
      <c r="FL22" s="48" t="str">
        <f>IF(AND(FI22&lt;&gt;"",FF22&lt;&gt;""),CHAR(34)&amp;"WHYENO"&amp;CHAR(34)&amp;",","")</f>
        <v/>
      </c>
      <c r="FM22" s="48" t="str">
        <f>IF(AND(FJ22&lt;&gt;"",FF22&lt;&gt;""),CHAR(34)&amp;"BAWHNO"&amp;CHAR(34)&amp;",","")</f>
        <v/>
      </c>
      <c r="FN22" s="48" t="str">
        <f>IF(AND(FE22&lt;&gt;"",FF22&lt;&gt;""),CHAR(34)&amp;"BLWHNO"&amp;CHAR(34)&amp;",","")</f>
        <v/>
      </c>
      <c r="FO22" s="48" t="str">
        <f>IF(AND(FE22&lt;&gt;"",FG22&lt;&gt;""),CHAR(34)&amp;"BLRENO"&amp;CHAR(34)&amp;",","")</f>
        <v/>
      </c>
      <c r="FP22" s="48" t="str">
        <f>IF(AND(FF22&lt;&gt;"",FF22&lt;&gt;""),CHAR(34)&amp;"WHRENO"&amp;CHAR(34)&amp;",","")</f>
        <v/>
      </c>
      <c r="FQ22" s="48" t="str">
        <f>IF(LEN(BF22)=3,CHAR(34)&amp;"001"&amp;BF22&amp;CHAR(34)&amp;",","")</f>
        <v/>
      </c>
      <c r="FR22" s="48" t="str">
        <f>IF(LEN(BG22)=3,CHAR(34)&amp;"002"&amp;BG22&amp;CHAR(34)&amp;",","")</f>
        <v/>
      </c>
      <c r="FS22" s="48" t="str">
        <f>IF(LEN(BH22)=3,CHAR(34)&amp;"003"&amp;BH22&amp;CHAR(34)&amp;",","")</f>
        <v/>
      </c>
      <c r="FT22" s="48" t="str">
        <f>CHAR(34)&amp;"myr"&amp;BD22&amp;CHAR(34)&amp;","</f>
        <v>"myrEQ",</v>
      </c>
      <c r="FU22" s="48" t="str">
        <f>IF(AY22="y",CHAR(34)&amp;"island"&amp;CHAR(34)&amp;",","")</f>
        <v/>
      </c>
      <c r="FV22" s="48" t="str">
        <f>IF(BZ22="y",CHAR(34)&amp;"landlo"&amp;CHAR(34)&amp;",","")</f>
        <v/>
      </c>
      <c r="FW22" s="48" t="str">
        <f>IF(CA22="y",CHAR(34)&amp;"eunion"&amp;CHAR(34)&amp;",","")</f>
        <v/>
      </c>
      <c r="FX22" s="48" t="str">
        <f>SUBSTITUTE(IFERROR(SEARCH("[",A22),IFERROR(IF(AND(CA22&lt;&gt;"y",SEARCH("Europe",R22)&gt;0),CHAR(34)&amp;"noeuni"&amp;CHAR(34)&amp;",",""),"")),"1","")</f>
        <v/>
      </c>
      <c r="FY22" s="48" t="str">
        <f>IFERROR(IF(SEARCH("Arabic",CB22)&gt;0,CHAR(34)&amp;"arabic"&amp;CHAR(34)&amp;",",""),"")</f>
        <v/>
      </c>
      <c r="FZ22" s="48" t="str">
        <f>IFERROR(IF(SEARCH("English",CB22)&gt;0,CHAR(34)&amp;"englis"&amp;CHAR(34)&amp;",",""),"")</f>
        <v/>
      </c>
      <c r="GA22" s="48" t="str">
        <f>IFERROR(IF(SEARCH("French",CB22)&gt;0,CHAR(34)&amp;"french"&amp;CHAR(34)&amp;",",""),"")</f>
        <v/>
      </c>
      <c r="GB22" s="48" t="str">
        <f>IFERROR(IF(SEARCH("Spanish",CB22)&gt;0,CHAR(34)&amp;"spanis"&amp;CHAR(34)&amp;",",""),"")</f>
        <v/>
      </c>
      <c r="GC22" s="48" t="str">
        <f>IFERROR(IF(SEARCH("Portuguese",CB22)&gt;0,CHAR(34)&amp;"portug"&amp;CHAR(34)&amp;",",""),"")</f>
        <v/>
      </c>
      <c r="GD22" s="48" t="str">
        <f>IFERROR(IF(SEARCH("German",CB22)&gt;0,CHAR(34)&amp;"german"&amp;CHAR(34)&amp;",",""),"")</f>
        <v/>
      </c>
      <c r="GE22" s="48" t="str">
        <f>IFERROR(IF(SEARCH("Dutch",CB22)&gt;0,CHAR(34)&amp;"dutchs"&amp;CHAR(34)&amp;",",""),"")</f>
        <v/>
      </c>
      <c r="GF22" s="48" t="str">
        <f>IFERROR(IF(SEARCH("Historical",AU22)&gt;0,CHAR(34)&amp;"histor"&amp;CHAR(34)&amp;",",""),"")</f>
        <v/>
      </c>
      <c r="GG22" s="48" t="str">
        <f>IF(BU22="y",CHAR(34)&amp;"unjack"&amp;CHAR(34)&amp;",","")</f>
        <v/>
      </c>
      <c r="GH22" s="48" t="str">
        <f>IF(CD22=1,CHAR(34)&amp;"southc"&amp;CHAR(34)&amp;",","")</f>
        <v/>
      </c>
      <c r="GI22" s="48" t="str">
        <f>IF(CE22=1,CHAR(34)&amp;"hasmap"&amp;CHAR(34)&amp;",","")</f>
        <v/>
      </c>
      <c r="GJ22" s="48" t="str">
        <f>IF(CP22="y",CHAR(34)&amp;CP$1&amp;CHAR(34)&amp;",","")</f>
        <v>"NoStar",</v>
      </c>
      <c r="GK22" s="48" t="str">
        <f>IF(GJ22="",CHAR(34)&amp;"HasSta"&amp;CHAR(34)&amp;",","")</f>
        <v/>
      </c>
      <c r="GL22" s="48" t="str">
        <f>IF(CQ22="y",CHAR(34)&amp;CQ$1&amp;CHAR(34)&amp;",","")</f>
        <v/>
      </c>
      <c r="GM22" s="48" t="str">
        <f>IF(CR22="y",CHAR(34)&amp;CR$1&amp;CHAR(34)&amp;",","")</f>
        <v/>
      </c>
      <c r="GN22" s="48" t="str">
        <f>IF(CS22="y",CHAR(34)&amp;CS$1&amp;CHAR(34)&amp;",","")</f>
        <v/>
      </c>
      <c r="GP22" s="48" t="str">
        <f>CHAR(34)&amp;AU22&amp;CHAR(34)</f>
        <v>"State"</v>
      </c>
      <c r="GS22" s="48" t="str">
        <f>SUBSTITUTE("["&amp;_xlfn.CONCAT(CW22:GN22)&amp;"]",",]","]")</f>
        <v>["4Color","lets08","startM","with_y","year19","allver","smallc","4+Band","Diagon","Crosse","Vertic","Unequa","NO_BLU","NO_GRE","myrEQ","NoStar"]</v>
      </c>
      <c r="GT22" s="48" t="str">
        <f>IF(BL22&lt;&gt;"",CHAR(34)&amp;"cl_"&amp;BL22&amp;CHAR(34)&amp;",","")</f>
        <v>"cl_YEL",</v>
      </c>
      <c r="GU22" s="48" t="str">
        <f>IF(BM22&lt;&gt;"",CHAR(34)&amp;"cl_"&amp;BM22&amp;CHAR(34)&amp;",","")</f>
        <v>"cl_BLA",</v>
      </c>
      <c r="GV22" s="48" t="str">
        <f>IF(BN22&lt;&gt;"",CHAR(34)&amp;"cl_"&amp;BN22&amp;CHAR(34)&amp;",","")</f>
        <v>"cl_RED",</v>
      </c>
      <c r="GW22" s="48" t="str">
        <f>IF(BO22&lt;&gt;"",CHAR(34)&amp;"cl_"&amp;BO22&amp;CHAR(34)&amp;",","")</f>
        <v>"cl_WHI",</v>
      </c>
      <c r="GX22" s="48" t="str">
        <f>IF(BP22&lt;&gt;"",CHAR(34)&amp;"cl_"&amp;BP22&amp;CHAR(34)&amp;",","")</f>
        <v/>
      </c>
      <c r="GY22" s="48" t="str">
        <f>IF(BQ22&lt;&gt;"",CHAR(34)&amp;"cl_"&amp;BQ22&amp;CHAR(34)&amp;",","")</f>
        <v/>
      </c>
      <c r="GZ22" s="48" t="str">
        <f>IF(BR22&lt;&gt;"",CHAR(34)&amp;"cl_"&amp;BR22&amp;CHAR(34)&amp;",","")</f>
        <v/>
      </c>
      <c r="HA22" s="48" t="str">
        <f>IF(BS22&lt;&gt;"",CHAR(34)&amp;"cl_"&amp;BS22&amp;CHAR(34)&amp;",","")</f>
        <v/>
      </c>
      <c r="HB22" s="48" t="str">
        <f>IF(BT22&lt;&gt;"",CHAR(34)&amp;"cl_"&amp;BT22&amp;CHAR(34)&amp;",","")</f>
        <v/>
      </c>
      <c r="HC22" s="48" t="str">
        <f>SUBSTITUTE("["&amp;_xlfn.CONCAT(GT22:HB22)&amp;"]",",]","]")</f>
        <v>["cl_YEL","cl_BLA","cl_RED","cl_WHI"]</v>
      </c>
      <c r="HE22" s="71"/>
      <c r="HF22" s="72" t="str">
        <f>"{couname:"&amp;CT22&amp;(IF(HK22&lt;&gt;"",",subtype:"&amp;CHAR(34)&amp;HK22&amp;CHAR(34),""))&amp;",year:"&amp;HJ22&amp;",region:"&amp;CU22&amp;",Colors:"&amp;HC22&amp;",Items:"&amp;GS22&amp;",Flag:"&amp;CV22&amp;",HDFlag:"&amp;CHAR(34)&amp;E22&amp;CHAR(34)&amp;",type:"&amp;GP22&amp;", describe: "&amp;HH22&amp;", isnew:"&amp;CHAR(34)&amp;F22&amp;CHAR(34)&amp;", links: "&amp;HL22&amp;"},"</f>
        <v>{couname:"[USA] Maryland",year:"1904 ",region:"rgn_North America",Colors:["cl_YEL","cl_BLA","cl_RED","cl_WHI"],Items:["4Color","lets08","startM","with_y","year19","allver","smallc","4+Band","Diagon","Crosse","Vertic","Unequa","NO_BLU","NO_GRE","myrEQ","NoStar"],Flag:"https://upload.wikimedia.org/wikipedia/commons/thumb/a/a0/Flag_of_Maryland.svg/383px-Flag_of_Maryland.svg.png",HDFlag:"https://upload.wikimedia.org/wikipedia/commons/thumb/a/a0/Flag_of_Maryland.svg/2560px-Flag_of_Maryland.svg.png",type:"State", describe: "\nNot available", isnew:".", links: "https://en.wikipedia.org/wiki/Flag_of_Maryland"},</v>
      </c>
      <c r="HG22" s="73" t="str">
        <f>"{couname:"&amp;CT22&amp;(IF(HK22&lt;&gt;"",",subtype:"&amp;CHAR(34)&amp;HK22&amp;CHAR(34),""))&amp;",year:"&amp;HJ22&amp;",region:"&amp;CU22&amp;",Colors:"&amp;HC22&amp;",Items:"&amp;GS22&amp;",Flag:"&amp;CV22&amp;",HDFlag:"&amp;CHAR(34)&amp;E22&amp;CHAR(34)&amp;",type:"&amp;GP22&amp;", describe: "&amp;HI22&amp;", links: "&amp;HL22&amp;"},"</f>
        <v>{couname:"[USA] Maryland",year:"1904 ",region:"rgn_North America",Colors:["cl_YEL","cl_BLA","cl_RED","cl_WHI"],Items:["4Color","lets08","startM","with_y","year19","allver","smallc","4+Band","Diagon","Crosse","Vertic","Unequa","NO_BLU","NO_GRE","myrEQ","NoStar"],Flag:"https://upload.wikimedia.org/wikipedia/commons/thumb/a/a0/Flag_of_Maryland.svg/383px-Flag_of_Maryland.svg.png",HDFlag:"https://upload.wikimedia.org/wikipedia/commons/thumb/a/a0/Flag_of_Maryland.svg/2560px-Flag_of_Maryland.svg.png",type:"State", describe: "\nNot available", links: "https://en.wikipedia.org/wiki/Flag_of_Maryland"},</v>
      </c>
      <c r="HH22" s="48" t="str">
        <f>IF(P22&lt;&gt;"",CHAR(34)&amp;"\n"&amp;P22&amp;CHAR(34),CHAR(34)&amp;CHAR(34))</f>
        <v>"\nNot available"</v>
      </c>
      <c r="HI22" s="48" t="str">
        <f>IF(J22=0,CHAR(34)&amp;CHAR(34),HH22)</f>
        <v>"\nNot available"</v>
      </c>
      <c r="HJ22" s="48" t="str">
        <f>CHAR(34)&amp;O22&amp;CHAR(34)</f>
        <v>"1904 "</v>
      </c>
      <c r="HL22" s="48" t="str">
        <f>CHAR(34)&amp;I22&amp;CHAR(34)</f>
        <v>"https://en.wikipedia.org/wiki/Flag_of_Maryland"</v>
      </c>
      <c r="HM22" s="72"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{"couname":"[USA] Maryland","year":"1904 ","region":"rgn_North America","Colors":["cl_YEL","cl_BLA","cl_RED","cl_WHI"],"Items":["4Color","lets08","startM","with_y","year19","allver","smallc","4+Band","Diagon","Crosse","Vertic","Unequa","NO_BLU","NO_GRE","myrEQ","NoStar"],"Flag":"https://upload.wikimedia.org/wikipedia/commons/thumb/a/a0/Flag_of_Maryland.svg/383px-Flag_of_Maryland.svg.png","HDFlag":"https://upload.wikimedia.org/wikipedia/commons/thumb/a/a0/Flag_of_Maryland.svg/2560px-Flag_of_Maryland.svg.png","type":"State", "describe": "\nNot available", "isnew": ".", "links": "https://en.wikipedia.org/wiki/Flag_of_Maryland"},</v>
      </c>
      <c r="HN22" s="74"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{"couname":"[USA] Maryland","year":"1904 ","region":"rgn_North America","Colors":["cl_YEL","cl_BLA","cl_RED","cl_WHI"],"Items":["4Color","lets08","startM","with_y","year19","allver","smallc","4+Band","Diagon","Crosse","Vertic","Unequa","NO_BLU","NO_GRE","myrEQ","NoStar"],"Flag":"https://upload.wikimedia.org/wikipedia/commons/thumb/a/a0/Flag_of_Maryland.svg/383px-Flag_of_Maryland.svg.png","HDFlag":"https://upload.wikimedia.org/wikipedia/commons/thumb/a/a0/Flag_of_Maryland.svg/2560px-Flag_of_Maryland.svg.png","type":"State", "describe": "\nNot available", "isnew": ".", "links": "https://en.wikipedia.org/wiki/Flag_of_Maryland"},</v>
      </c>
      <c r="HO22" s="75"/>
      <c r="HP22" s="48" t="str" cm="1">
        <f t="array" ref="HP22">IF(_xlfn.TEXTJOIN(", ", TRUE, IF(ISNUMBER(SEARCH("BLA", BL22:BT22)), COLUMN(BL22:BT22) - COLUMN(BL22) + 1, ""))&lt;&gt;"","BLA","")</f>
        <v>BLA</v>
      </c>
      <c r="HQ22" s="48" t="str" cm="1">
        <f t="array" ref="HQ22">IF(_xlfn.TEXTJOIN(", ", TRUE, IF(ISNUMBER(SEARCH("BLU", BL22:BT22)), COLUMN(BL22:BT22) - COLUMN(BL22) + 1, ""))&lt;&gt;"","BLU","")</f>
        <v/>
      </c>
      <c r="HR22" s="48" t="str" cm="1">
        <f t="array" ref="HR22">IF(_xlfn.TEXTJOIN(", ", TRUE, IF(ISNUMBER(SEARCH("GRE", BL22:BT22)), COLUMN(BL22:BT22) - COLUMN(BL22) + 1, ""))&lt;&gt;"","GRE","")</f>
        <v/>
      </c>
      <c r="HS22" s="48" t="str" cm="1">
        <f t="array" ref="HS22">IF(_xlfn.TEXTJOIN(", ", TRUE, IF(ISNUMBER(SEARCH("RED", BL22:BT22)), COLUMN(BL22:BT22) - COLUMN(BL22) + 1, ""))&lt;&gt;"","RED","")</f>
        <v>RED</v>
      </c>
      <c r="HT22" s="48" t="str" cm="1">
        <f t="array" ref="HT22">IF(_xlfn.TEXTJOIN(", ", TRUE, IF(ISNUMBER(SEARCH("YEL", BL22:BT22)), COLUMN(BL22:BT22) - COLUMN(BL22) + 1, ""))&lt;&gt;"","YEL","")</f>
        <v>YEL</v>
      </c>
      <c r="HU22" s="48" t="str" cm="1">
        <f t="array" ref="HU22">IF(_xlfn.TEXTJOIN(", ", TRUE, IF(ISNUMBER(SEARCH("ORA", BL22:BT22)), COLUMN(BL22:BT22) - COLUMN(BL22) + 1, ""))&lt;&gt;"","ORA","")</f>
        <v/>
      </c>
      <c r="HV22" s="48" t="str" cm="1">
        <f t="array" ref="HV22">IF(_xlfn.TEXTJOIN(", ", TRUE, IF(ISNUMBER(SEARCH("BRO", BL22:BT22)), COLUMN(BL22:BT22) - COLUMN(BL22) + 1, ""))&lt;&gt;"","BRO","")</f>
        <v/>
      </c>
      <c r="HW22" s="48" t="str" cm="1">
        <f t="array" ref="HW22">IF(_xlfn.TEXTJOIN(", ", TRUE, IF(ISNUMBER(SEARCH("PUR", BL22:BT22)), COLUMN(BL22:BT22) - COLUMN(BL22) + 1, ""))&lt;&gt;"","PUR","")</f>
        <v/>
      </c>
      <c r="HX22" s="48" t="str" cm="1">
        <f t="array" ref="HX22">IF(_xlfn.TEXTJOIN(", ", TRUE, IF(ISNUMBER(SEARCH("WHI", BL22:BT22)), COLUMN(BL22:BT22) - COLUMN(BL22) + 1, ""))&lt;&gt;"","WHI","")</f>
        <v>WHI</v>
      </c>
      <c r="HY22" s="76"/>
      <c r="HZ22" s="76"/>
      <c r="IA22" s="6" t="s">
        <v>164</v>
      </c>
      <c r="IB22" s="6"/>
      <c r="IC22" s="77"/>
      <c r="ID22" s="77"/>
      <c r="IE22" s="77"/>
      <c r="IF22" s="77"/>
      <c r="IG22" s="77"/>
      <c r="IH22" s="77"/>
      <c r="II22" s="77"/>
      <c r="IJ22" s="77"/>
      <c r="IK22" s="77"/>
      <c r="IL22" s="48">
        <f>SUM(IC22:IK22)</f>
        <v>0</v>
      </c>
      <c r="IM22" s="45">
        <f>COUNTIF(IC22:IK22,"&gt;0")-CG22</f>
        <v>-4</v>
      </c>
      <c r="IN22" s="78" t="str">
        <f>"http://mkweb.bcgsc.ca/color-summarizer/?url="&amp;D22&amp;"&amp;precision=low&amp;num_clusters="&amp;CG22&amp;"&amp;text=1"</f>
        <v>http://mkweb.bcgsc.ca/color-summarizer/?url=https://upload.wikimedia.org/wikipedia/commons/thumb/a/a0/Flag_of_Maryland.svg/383px-Flag_of_Maryland.svg.png&amp;precision=low&amp;num_clusters=4&amp;text=1</v>
      </c>
      <c r="IO22" s="48" t="str">
        <f>IF(HP22&lt;&gt;"",CHAR(34)&amp;"black"&amp;CHAR(34),"")</f>
        <v>"black"</v>
      </c>
      <c r="IP22" s="48" t="str">
        <f>IF(HQ22&lt;&gt;"",CHAR(34)&amp;"blue"&amp;CHAR(34),"")</f>
        <v/>
      </c>
      <c r="IQ22" s="48" t="str">
        <f>IF(HR22&lt;&gt;"",CHAR(34)&amp;"green"&amp;CHAR(34),"")</f>
        <v/>
      </c>
      <c r="IR22" s="48" t="str">
        <f>IF(HS22&lt;&gt;"",CHAR(34)&amp;"red"&amp;CHAR(34),"")</f>
        <v>"red"</v>
      </c>
      <c r="IS22" s="48" t="str">
        <f>IF(HT22&lt;&gt;"",CHAR(34)&amp;"yellow"&amp;CHAR(34),"")</f>
        <v>"yellow"</v>
      </c>
      <c r="IT22" s="48" t="str">
        <f>IF(HU22&lt;&gt;"",CHAR(34)&amp;"orange"&amp;CHAR(34),"")</f>
        <v/>
      </c>
      <c r="IU22" s="48" t="str">
        <f>IF(HV22&lt;&gt;"",CHAR(34)&amp;"brown"&amp;CHAR(34),"")</f>
        <v/>
      </c>
      <c r="IV22" s="48" t="str">
        <f>IF(HW22&lt;&gt;"",CHAR(34)&amp;"purple"&amp;CHAR(34),"")</f>
        <v/>
      </c>
      <c r="IW22" s="48" t="str">
        <f>IF(HX22&lt;&gt;"",CHAR(34)&amp;"white"&amp;CHAR(34),"")</f>
        <v>"white"</v>
      </c>
      <c r="IX22" s="48" t="str">
        <f>"{"&amp;CHAR(34)&amp;"url"&amp;CHAR(34)&amp;":"&amp;CHAR(34)&amp;IN22&amp;CHAR(34)&amp;","&amp;CHAR(34)&amp;"name"&amp;CHAR(34)&amp;":"&amp;CHAR(34)&amp;A22&amp;CHAR(34)&amp;"},"</f>
        <v>{"url":"http://mkweb.bcgsc.ca/color-summarizer/?url=https://upload.wikimedia.org/wikipedia/commons/thumb/a/a0/Flag_of_Maryland.svg/383px-Flag_of_Maryland.svg.png&amp;precision=low&amp;num_clusters=4&amp;text=1","name":"[USA] Maryland"},</v>
      </c>
      <c r="IY22" s="48">
        <v>873</v>
      </c>
    </row>
    <row r="23" spans="1:259" s="48" customFormat="1" ht="38.4" customHeight="1" thickBot="1" x14ac:dyDescent="0.35">
      <c r="A23" s="79" t="s">
        <v>323</v>
      </c>
      <c r="B23" s="40" t="e" vm="164">
        <v>#VALUE!</v>
      </c>
      <c r="C23" s="41">
        <v>2</v>
      </c>
      <c r="D23" s="42" t="s">
        <v>704</v>
      </c>
      <c r="E23" s="43" t="s">
        <v>705</v>
      </c>
      <c r="F23" s="44" t="s">
        <v>163</v>
      </c>
      <c r="G23" s="45">
        <f>COUNTIF($A$1:$A$8580,A23)</f>
        <v>1</v>
      </c>
      <c r="H23" s="46"/>
      <c r="I23" s="47" t="s">
        <v>706</v>
      </c>
      <c r="J23" s="48" t="str">
        <f>""</f>
        <v/>
      </c>
      <c r="K23" s="49"/>
      <c r="L23" s="50"/>
      <c r="M23" s="50"/>
      <c r="N23" s="51" t="s">
        <v>231</v>
      </c>
      <c r="O23" s="52" t="s">
        <v>210</v>
      </c>
      <c r="P23" s="53" t="s">
        <v>211</v>
      </c>
      <c r="Q23" s="54">
        <v>1</v>
      </c>
      <c r="R23" s="55" t="s">
        <v>231</v>
      </c>
      <c r="S23" s="56">
        <v>0</v>
      </c>
      <c r="T23" s="57" t="s">
        <v>164</v>
      </c>
      <c r="U23" s="58" t="s">
        <v>164</v>
      </c>
      <c r="V23" s="58" t="s">
        <v>164</v>
      </c>
      <c r="W23" s="58" t="s">
        <v>164</v>
      </c>
      <c r="X23" s="58" t="s">
        <v>164</v>
      </c>
      <c r="Y23" s="58" t="s">
        <v>164</v>
      </c>
      <c r="Z23" s="58" t="s">
        <v>164</v>
      </c>
      <c r="AA23" s="58" t="s">
        <v>164</v>
      </c>
      <c r="AB23" s="58" t="s">
        <v>165</v>
      </c>
      <c r="AC23" s="58" t="s">
        <v>165</v>
      </c>
      <c r="AD23" s="58" t="s">
        <v>164</v>
      </c>
      <c r="AE23" s="58" t="s">
        <v>164</v>
      </c>
      <c r="AF23" s="59" t="s">
        <v>164</v>
      </c>
      <c r="AG23" s="59" t="s">
        <v>164</v>
      </c>
      <c r="AH23" s="59" t="s">
        <v>165</v>
      </c>
      <c r="AI23" s="59" t="s">
        <v>164</v>
      </c>
      <c r="AJ23" s="59" t="s">
        <v>164</v>
      </c>
      <c r="AK23" s="59" t="s">
        <v>164</v>
      </c>
      <c r="AL23" s="59" t="s">
        <v>164</v>
      </c>
      <c r="AM23" s="59" t="s">
        <v>164</v>
      </c>
      <c r="AN23" s="59" t="s">
        <v>165</v>
      </c>
      <c r="AO23" s="59" t="s">
        <v>164</v>
      </c>
      <c r="AP23" s="59" t="s">
        <v>164</v>
      </c>
      <c r="AQ23" s="59" t="s">
        <v>164</v>
      </c>
      <c r="AR23" s="59" t="s">
        <v>164</v>
      </c>
      <c r="AS23" s="59" t="s">
        <v>164</v>
      </c>
      <c r="AT23" s="60">
        <v>1</v>
      </c>
      <c r="AU23" s="59" t="s">
        <v>207</v>
      </c>
      <c r="AV23" s="59" t="str">
        <f>IF(LEFT(A23,1)="[",LEFT(A23,5)&amp;AU23&amp;A23,"")</f>
        <v>[USA]State[USA] Massachusetts</v>
      </c>
      <c r="AW23" s="59" t="str">
        <f>C23&amp;H23&amp;A23</f>
        <v>2[USA] Massachusetts</v>
      </c>
      <c r="AX23" s="61"/>
      <c r="AY23" s="61"/>
      <c r="AZ23" s="62" t="s">
        <v>159</v>
      </c>
      <c r="BA23" s="62"/>
      <c r="BB23" s="62"/>
      <c r="BC23" s="63"/>
      <c r="BD23" s="64" t="s">
        <v>159</v>
      </c>
      <c r="BE23" s="47"/>
      <c r="BF23" s="64"/>
      <c r="BG23" s="64"/>
      <c r="BH23" s="64"/>
      <c r="BI23" s="64"/>
      <c r="BJ23" s="64"/>
      <c r="BK23" s="47"/>
      <c r="BL23" s="64" t="s">
        <v>159</v>
      </c>
      <c r="BM23" s="64" t="s">
        <v>152</v>
      </c>
      <c r="BN23" s="64" t="s">
        <v>155</v>
      </c>
      <c r="BO23" s="64" t="s">
        <v>151</v>
      </c>
      <c r="BP23" s="64"/>
      <c r="BQ23" s="64"/>
      <c r="BR23" s="64"/>
      <c r="BS23" s="64"/>
      <c r="BT23" s="64"/>
      <c r="BU23" s="65"/>
      <c r="BV23" s="66"/>
      <c r="BW23" s="66">
        <v>0</v>
      </c>
      <c r="BX23" s="47"/>
      <c r="CB23" s="6"/>
      <c r="CC23" s="6"/>
      <c r="CD23" s="67">
        <v>0</v>
      </c>
      <c r="CE23" s="67">
        <v>0</v>
      </c>
      <c r="CF23" s="67" t="e">
        <v>#REF!</v>
      </c>
      <c r="CG23" s="68" cm="1">
        <f t="array" ref="CG23">SUMPRODUCT(--(LEN(TRIM(BL23:BT23))&gt;0))</f>
        <v>4</v>
      </c>
      <c r="CH23" s="59" t="str">
        <f>IF(CG23=2,"y","n")</f>
        <v>n</v>
      </c>
      <c r="CI23" s="59" t="str">
        <f>IF(CG23=3,"y","n")</f>
        <v>n</v>
      </c>
      <c r="CJ23" s="59" t="str">
        <f>IF(CG23=4,"y","n")</f>
        <v>y</v>
      </c>
      <c r="CK23" s="59" t="str">
        <f>IF(CG23&gt;4,"y","n")</f>
        <v>n</v>
      </c>
      <c r="CL23" s="59" t="str">
        <f>IF(S23=0,"y","n")</f>
        <v>y</v>
      </c>
      <c r="CM23" s="59" t="str">
        <f>IF(S23=2,"y","n")</f>
        <v>n</v>
      </c>
      <c r="CN23" s="59" t="str">
        <f>IF(S23=3,"y","n")</f>
        <v>n</v>
      </c>
      <c r="CO23" s="59" t="str">
        <f>IF(S23&gt;=4,"y","n")</f>
        <v>n</v>
      </c>
      <c r="CP23" s="59" t="str">
        <f>IF(AT23=0,"y","n")</f>
        <v>n</v>
      </c>
      <c r="CQ23" s="59" t="str">
        <f>IF(AT23=1,"y","n")</f>
        <v>y</v>
      </c>
      <c r="CR23" s="59" t="str">
        <f>IF(AT23=2,"y","n")</f>
        <v>n</v>
      </c>
      <c r="CS23" s="59" t="str">
        <f>IF(AT23&gt;=3,"y","n")</f>
        <v>n</v>
      </c>
      <c r="CT23" s="69" t="str">
        <f>CHAR(34)&amp;A23&amp;CHAR(34)</f>
        <v>"[USA] Massachusetts"</v>
      </c>
      <c r="CU23" s="70" t="str">
        <f>CHAR(34)&amp;"rgn_"&amp;R23&amp;CHAR(34)</f>
        <v>"rgn_North America"</v>
      </c>
      <c r="CV23" s="48" t="str">
        <f>CHAR(34)&amp;D23&amp;CHAR(34)</f>
        <v>"https://upload.wikimedia.org/wikipedia/commons/thumb/f/f2/Flag_of_Massachusetts.svg/383px-Flag_of_Massachusetts.svg.png"</v>
      </c>
      <c r="CW23" s="48" t="str">
        <f>IF(CH23="y",CHAR(34)&amp;CH$1&amp;CHAR(34)&amp;",","")</f>
        <v/>
      </c>
      <c r="CX23" s="48" t="str">
        <f>IF(CI23="y",CHAR(34)&amp;CI$1&amp;CHAR(34)&amp;",","")</f>
        <v/>
      </c>
      <c r="CY23" s="48" t="str">
        <f>IF(CJ23="y",CHAR(34)&amp;CJ$1&amp;CHAR(34)&amp;",","")</f>
        <v>"4Color",</v>
      </c>
      <c r="CZ23" s="48" t="str">
        <f>IF(CK23="y",CHAR(34)&amp;CK$1&amp;CHAR(34)&amp;",","")</f>
        <v/>
      </c>
      <c r="DA23" s="48" t="str">
        <f>IF(Q23&gt;1,CHAR(34)&amp;"words2"&amp;CHAR(34)&amp;",","")</f>
        <v/>
      </c>
      <c r="DB23" s="48" t="str">
        <f>IF(Q23&gt;2,CHAR(34)&amp;"words3"&amp;CHAR(34)&amp;",","")</f>
        <v/>
      </c>
      <c r="DC23" s="48" t="str">
        <f>IF(Q23=2,CHAR(34)&amp;"exact2"&amp;CHAR(34)&amp;",","")</f>
        <v/>
      </c>
      <c r="DD23" s="48" t="str">
        <f>IF(LEN(CHAR(34)&amp;"lets"&amp;LEN(SUBSTITUTE(SUBSTITUTE(IFERROR(TRIM(SUBSTITUTE(SUBSTITUTE(SUBSTITUTE(IFERROR(TRIM(SUBSTITUTE(A23,MID(A23,FIND("(",A23),FIND(")",A23)-FIND("(",A23)+1),"")),A23),"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",""),"-",""))&amp;CHAR(34)&amp;",")=9,CHAR(34)&amp;"lets"&amp;LEN(SUBSTITUTE(SUBSTITUTE(IFERROR(TRIM(SUBSTITUTE(SUBSTITUTE(SUBSTITUTE(IFERROR(TRIM(SUBSTITUTE(A23,MID(A23,FIND("(",A23),FIND(")",A23)-FIND("(",A23)+1),"")),A23),"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",""),"-",""))&amp;CHAR(34)&amp;",",CHAR(34)&amp;"lets0"&amp;LEN(SUBSTITUTE(SUBSTITUTE(IFERROR(TRIM(SUBSTITUTE(SUBSTITUTE(SUBSTITUTE(IFERROR(TRIM(SUBSTITUTE(A23,MID(A23,FIND("(",A23),FIND(")",A23)-FIND("(",A23)+1),"")),A23)," ",""),"-",""),MID(SUBSTITUTE(SUBSTITUTE(IFERROR(TRIM(SUBSTITUTE(A23,MID(A23,FIND("(",A23),FIND(")",A23)-FIND("(",A23)+1),"")),A23)," ",""),"-",""),FIND("[",SUBSTITUTE(SUBSTITUTE(IFERROR(TRIM(SUBSTITUTE(A23,MID(A23,FIND("(",A23),FIND(")",A23)-FIND("(",A23)+1),"")),A23)," ",""),"-","")),FIND("]",SUBSTITUTE(SUBSTITUTE(IFERROR(TRIM(SUBSTITUTE(A23,MID(A23,FIND("(",A23),FIND(")",A23)-FIND("(",A23)+1),"")),A23)," ",""),"-",""))-FIND("[",SUBSTITUTE(SUBSTITUTE(IFERROR(TRIM(SUBSTITUTE(A23,MID(A23,FIND("(",A23),FIND(")",A23)-FIND("(",A23)+1),"")),A23)," ",""),"-",""))+1),"")),SUBSTITUTE(SUBSTITUTE(IFERROR(TRIM(SUBSTITUTE(A23,MID(A23,FIND("(",A23),FIND(")",A23)-FIND("(",A23)+1),"")),A23)," ",""),"-",""))," ",""),"-",""))&amp;CHAR(34)&amp;",")</f>
        <v>"lets13",</v>
      </c>
      <c r="DE23" s="48" t="str">
        <f>IFERROR(CHAR(34)&amp;"start"&amp;LEFT(TRIM(SUBSTITUTE(SUBSTITUTE(TRIM(SUBSTITUTE(SUBSTITUTE(A23, MID(A23, FIND("[", A23), FIND("]", A23) - FIND("[", A23) + 1), ""), "  ", " ")), MID(TRIM(SUBSTITUTE(SUBSTITUTE(A23, MID(A23, FIND("[", A23), FIND("]", A23) - FIND("[", A23) + 1), ""), "  ", " ")), FIND("[", TRIM(SUBSTITUTE(SUBSTITUTE(A23, MID(A23, FIND("[", A23), FIND("]", A23) - FIND("[", A23) + 1), ""), "  ", " "))), FIND("]", TRIM(SUBSTITUTE(SUBSTITUTE(A23, MID(A23, FIND("[", A23), FIND("]", A23) - FIND("[", A23) + 1), ""), "  ", " "))) - FIND("[", TRIM(SUBSTITUTE(SUBSTITUTE(A23, MID(A23, FIND("[", A23), FIND("]", A23) - FIND("[", A23) + 1), ""), "  ", " "))) + 1), ""), "  ", " ")),1)&amp;CHAR(34)&amp;",",CHAR(34)&amp;"start"&amp;IFERROR(LEFT(SUBSTITUTE(A23,"["&amp;MID(A23,FIND("[",A23)+1,FIND("]",A23)-FIND("[",A23)-1)&amp;"] ",""),1),LEFT(A23,1))&amp;CHAR(34)&amp;",")</f>
        <v>"startM",</v>
      </c>
      <c r="DF23" s="48" t="str">
        <f>IFERROR(IF(SEARCH("tan",A23)&gt;0,CHAR(34)&amp;"withtn"&amp;CHAR(34)&amp;",",""),"")</f>
        <v/>
      </c>
      <c r="DG23" s="48" t="str">
        <f>IFERROR(IF(SEARCH("q",A23)&gt;0,CHAR(34)&amp;"with_q"&amp;CHAR(34)&amp;",",""),"")</f>
        <v/>
      </c>
      <c r="DH23" s="48" t="str">
        <f>IFERROR(IF(SEARCH("v",A23)&gt;0,CHAR(34)&amp;"with_v"&amp;CHAR(34)&amp;",",""),"")</f>
        <v/>
      </c>
      <c r="DI23" s="48" t="str">
        <f>IFERROR(IF(SEARCH("w",A23)&gt;0,CHAR(34)&amp;"with_w"&amp;CHAR(34)&amp;",",""),"")</f>
        <v/>
      </c>
      <c r="DJ23" s="48" t="str">
        <f>IFERROR(IF(SEARCH("y",A23)&gt;0,CHAR(34)&amp;"with_y"&amp;CHAR(34)&amp;",",""),"")</f>
        <v/>
      </c>
      <c r="DK23" s="48" t="str">
        <f>IFERROR(IF(SEARCH("z",A23)&gt;0,CHAR(34)&amp;"with_z"&amp;CHAR(34)&amp;",",""),"")</f>
        <v/>
      </c>
      <c r="DL23" s="48" t="str">
        <f>IF(CG23=2, CHAR(34) &amp; _xlfn.TEXTJOIN("", TRUE, _xlfn._xlws.SORT(HP23:HX23)) &amp; CHAR(34) &amp; ",", "")</f>
        <v/>
      </c>
      <c r="DM23" s="48" t="str" cm="1">
        <f t="array" ref="DM23">IF(CG23=3,CHAR(34) &amp; _xlfn.TEXTJOIN("", TRUE, RIGHT(HP23:HX23, 2)) &amp; CHAR(34) &amp; ",", "")</f>
        <v/>
      </c>
      <c r="DN23" s="48" t="str">
        <f>IF(AND(ISNUMBER(SEARCH("18", O23)), ISERROR(SEARCH("1918", O23)), ISERROR(SEARCH("2018", O23))), CHAR(34) &amp; "year18" &amp; CHAR(34) &amp; ",", "")</f>
        <v/>
      </c>
      <c r="DO23" s="48" t="str">
        <f>IF(AND(ISNUMBER(SEARCH("19", O23)), ISERROR(SEARCH("1819", O23)),  ISERROR(SEARCH("1219", O23)),ISERROR(SEARCH("1119", O23)),ISERROR(SEARCH("1190", O23)),ISERROR(SEARCH("2019", O23))), CHAR(34) &amp; "year19" &amp; CHAR(34) &amp; ",", "")</f>
        <v>"year19",</v>
      </c>
      <c r="DP23" s="6" t="str">
        <f>IF(AND(ISNUMBER(SEARCH("20", O23)), ISERROR(SEARCH("1920", O23))), CHAR(34)&amp;"year00"&amp;CHAR(34)&amp;",", "")</f>
        <v/>
      </c>
      <c r="DQ23" s="6" t="str">
        <f>IF(CC23="y",CHAR(34)&amp;"soviet"&amp;CHAR(34)&amp;",","")</f>
        <v/>
      </c>
      <c r="DR23" s="6" t="str">
        <f>IF(BY23="y",CHAR(34)&amp;"dgband"&amp;CHAR(34)&amp;",","")</f>
        <v/>
      </c>
      <c r="DS23" s="6" t="str">
        <f>IF(W23="y",IF(AND(V23="n",BY23&lt;&gt;"y"),CHAR(34)&amp;"allver"&amp;CHAR(34)&amp;",",""),"")</f>
        <v/>
      </c>
      <c r="DT23" s="6" t="str">
        <f>IF(V23="y",IF(AND(W23="n",BY23&lt;&gt;"y"),CHAR(34)&amp;"allhor"&amp;CHAR(34)&amp;",",""),"")</f>
        <v/>
      </c>
      <c r="DU23" s="6" t="str">
        <f>IF(BY23="y",IF(AND(W23="n",V23="n"),CHAR(34)&amp;"alldia"&amp;CHAR(34)&amp;",",""),"")</f>
        <v/>
      </c>
      <c r="DV23" s="48" t="str">
        <f>IF(IA23&lt;&gt;"",(IF(IA23="y",CHAR(34)&amp;"largec"&amp;CHAR(34)&amp;",",CHAR(34)&amp;"smallc"&amp;CHAR(34)&amp;",")),"")</f>
        <v/>
      </c>
      <c r="DW23" s="48" t="str">
        <f>IF(CL23="y",CHAR(34)&amp;CL$1&amp;CHAR(34)&amp;",","")</f>
        <v>"NoBand",</v>
      </c>
      <c r="DX23" s="48" t="str">
        <f>IF(CM23="y",CHAR(34)&amp;CM$1&amp;CHAR(34)&amp;",","")</f>
        <v/>
      </c>
      <c r="DY23" s="48" t="str">
        <f>IF(CN23="y",CHAR(34)&amp;CN$1&amp;CHAR(34)&amp;",","")</f>
        <v/>
      </c>
      <c r="DZ23" s="48" t="str">
        <f>IF(CO23="y",CHAR(34)&amp;CO$1&amp;CHAR(34)&amp;",","")</f>
        <v/>
      </c>
      <c r="EA23" s="48" t="str">
        <f>IF(T23="y",CHAR(34)&amp;T$1&amp;CHAR(34)&amp;",","")</f>
        <v/>
      </c>
      <c r="EB23" s="48" t="str">
        <f>IF(U23="y",CHAR(34)&amp;U$1&amp;CHAR(34)&amp;",","")</f>
        <v/>
      </c>
      <c r="EC23" s="48" t="str">
        <f>IF(V23="y",CHAR(34)&amp;V$1&amp;CHAR(34)&amp;",","")</f>
        <v/>
      </c>
      <c r="ED23" s="48" t="str">
        <f>IF(W23="y",CHAR(34)&amp;W$1&amp;CHAR(34)&amp;",","")</f>
        <v/>
      </c>
      <c r="EE23" s="48" t="str">
        <f>IF(X23="y",CHAR(34)&amp;X$1&amp;CHAR(34)&amp;",","")</f>
        <v/>
      </c>
      <c r="EF23" s="48" t="str">
        <f>IF(AND(Y23&lt;&gt;"n",Y23&lt;&gt;""),CHAR(34)&amp;Y$1&amp;CHAR(34)&amp;",","")</f>
        <v/>
      </c>
      <c r="EG23" s="48" t="str">
        <f>IF(Z23="y",CHAR(34)&amp;Z$1&amp;CHAR(34)&amp;",","")</f>
        <v/>
      </c>
      <c r="EH23" s="48" t="str">
        <f>IF(AA23="y",CHAR(34)&amp;AA$1&amp;CHAR(34)&amp;",","")</f>
        <v/>
      </c>
      <c r="EI23" s="48" t="str">
        <f>IF(AB23="y",CHAR(34)&amp;AB$1&amp;CHAR(34)&amp;",","")</f>
        <v>"Texted",</v>
      </c>
      <c r="EJ23" s="48" t="str">
        <f>IF(AC23="y",CHAR(34)&amp;AC$1&amp;CHAR(34)&amp;",","")</f>
        <v>"Weapon",</v>
      </c>
      <c r="EK23" s="48" t="str">
        <f>IF(AD23="y",CHAR(34)&amp;AD$1&amp;CHAR(34)&amp;",","")</f>
        <v/>
      </c>
      <c r="EL23" s="48" t="str">
        <f>IF(AE23="y",CHAR(34)&amp;AE$1&amp;CHAR(34)&amp;",","")</f>
        <v/>
      </c>
      <c r="EM23" s="48" t="str">
        <f>IF(AF23="y",CHAR(34)&amp;AF$1&amp;CHAR(34)&amp;",","")</f>
        <v/>
      </c>
      <c r="EN23" s="48" t="str">
        <f>IF(AG23="y",CHAR(34)&amp;AG$1&amp;CHAR(34)&amp;",","")</f>
        <v/>
      </c>
      <c r="EO23" s="48" t="str">
        <f>IF(AH23="y",CHAR(34)&amp;AH$1&amp;CHAR(34)&amp;",","")</f>
        <v>"Center",</v>
      </c>
      <c r="EP23" s="48" t="str">
        <f>IF(AI23="y",CHAR(34)&amp;AI$1&amp;CHAR(34)&amp;",","")</f>
        <v/>
      </c>
      <c r="EQ23" s="48" t="str">
        <f>IF(AJ23="y",CHAR(34)&amp;AJ$1&amp;CHAR(34)&amp;",","")</f>
        <v/>
      </c>
      <c r="ER23" s="48" t="str">
        <f>IF(AK23="y",CHAR(34)&amp;AK$1&amp;CHAR(34)&amp;",","")</f>
        <v/>
      </c>
      <c r="ES23" s="48" t="str">
        <f>IF(AL23="y",CHAR(34)&amp;AL$1&amp;CHAR(34)&amp;",","")</f>
        <v/>
      </c>
      <c r="ET23" s="48" t="str">
        <f>IF(AM23="y",CHAR(34)&amp;AM$1&amp;CHAR(34)&amp;",","")</f>
        <v/>
      </c>
      <c r="EU23" s="48" t="str">
        <f>IF(AN23="y",CHAR(34)&amp;AN$1&amp;CHAR(34)&amp;",","")</f>
        <v>"Humans",</v>
      </c>
      <c r="EV23" s="48" t="str">
        <f>IF(AO23="y",CHAR(34)&amp;AO$1&amp;CHAR(34)&amp;",","")</f>
        <v/>
      </c>
      <c r="EW23" s="48" t="str">
        <f>IF(AP23="y",CHAR(34)&amp;AP$1&amp;CHAR(34)&amp;",","")</f>
        <v/>
      </c>
      <c r="EX23" s="48" t="str">
        <f>IF(AQ23="y",CHAR(34)&amp;AQ$1&amp;CHAR(34)&amp;",","")</f>
        <v/>
      </c>
      <c r="EY23" s="48" t="str">
        <f>IF(AR23="y",CHAR(34)&amp;AR$1&amp;CHAR(34)&amp;",","")</f>
        <v/>
      </c>
      <c r="EZ23" s="48" t="str">
        <f>IF(AS23="y",CHAR(34)&amp;AS$1&amp;CHAR(34)&amp;",","")</f>
        <v/>
      </c>
      <c r="FA23" s="48" t="str">
        <f>IF(AT23&gt;0,CHAR(34)&amp;"sta"&amp;AZ23&amp;CHAR(34)&amp;",","")</f>
        <v>"staWHI",</v>
      </c>
      <c r="FB23" s="48" t="str">
        <f>IF(AND(AT23&gt;0,BA23&lt;&gt;""),CHAR(34)&amp;"sta"&amp;BA23&amp;CHAR(34)&amp;",","")</f>
        <v/>
      </c>
      <c r="FC23" s="48" t="str">
        <f>IF(AND(AT23&gt;0,BB23&lt;&gt;""),CHAR(34)&amp;"sta"&amp;BB23&amp;CHAR(34)&amp;",","")</f>
        <v/>
      </c>
      <c r="FD23" s="48" t="str">
        <f>IF(BV23="n",CHAR(34)&amp;"tcWHYE"&amp;CHAR(34)&amp;",",IF(BV23="y",CHAR(34)&amp;FD$1&amp;CHAR(34)&amp;",",""))</f>
        <v/>
      </c>
      <c r="FE23" s="48" t="str">
        <f>IF(COUNTIF(BL23:BT23,"BLU")=0,CHAR(34)&amp;"NO_BLU"&amp;CHAR(34)&amp;",", "")</f>
        <v/>
      </c>
      <c r="FF23" s="48" t="str">
        <f>IF(COUNTIF(BL23:BT23,"WHI")=0,CHAR(34)&amp;"NO_WHI"&amp;CHAR(34)&amp;",", "")</f>
        <v/>
      </c>
      <c r="FG23" s="48" t="str">
        <f>IF(COUNTIF(BL23:BT23,"RED")=0,CHAR(34)&amp;"NO_RED"&amp;CHAR(34)&amp;",", "")</f>
        <v>"NO_RED",</v>
      </c>
      <c r="FH23" s="48" t="str">
        <f>IF(COUNTIF(BL23:BS23,"GRE")=0,CHAR(34)&amp;"NO_GRE"&amp;CHAR(34)&amp;",", "")</f>
        <v>"NO_GRE",</v>
      </c>
      <c r="FI23" s="48" t="str">
        <f>IF(COUNTIF(BL23:BT23,"YEL")=0,CHAR(34)&amp;"NO_YEL"&amp;CHAR(34)&amp;",", "")</f>
        <v/>
      </c>
      <c r="FJ23" s="48" t="str">
        <f>IF(COUNTIF(BL23:BT23,"BLA")=0,CHAR(34)&amp;"NO_BLA"&amp;CHAR(34)&amp;",", "")</f>
        <v/>
      </c>
      <c r="FK23" s="48" t="str">
        <f>IF(AND(FH23&lt;&gt;"",FF23&lt;&gt;""),CHAR(34)&amp;"WHGRNO"&amp;CHAR(34)&amp;",","")</f>
        <v/>
      </c>
      <c r="FL23" s="48" t="str">
        <f>IF(AND(FI23&lt;&gt;"",FF23&lt;&gt;""),CHAR(34)&amp;"WHYENO"&amp;CHAR(34)&amp;",","")</f>
        <v/>
      </c>
      <c r="FM23" s="48" t="str">
        <f>IF(AND(FJ23&lt;&gt;"",FF23&lt;&gt;""),CHAR(34)&amp;"BAWHNO"&amp;CHAR(34)&amp;",","")</f>
        <v/>
      </c>
      <c r="FN23" s="48" t="str">
        <f>IF(AND(FE23&lt;&gt;"",FF23&lt;&gt;""),CHAR(34)&amp;"BLWHNO"&amp;CHAR(34)&amp;",","")</f>
        <v/>
      </c>
      <c r="FO23" s="48" t="str">
        <f>IF(AND(FE23&lt;&gt;"",FG23&lt;&gt;""),CHAR(34)&amp;"BLRENO"&amp;CHAR(34)&amp;",","")</f>
        <v/>
      </c>
      <c r="FP23" s="48" t="str">
        <f>IF(AND(FF23&lt;&gt;"",FF23&lt;&gt;""),CHAR(34)&amp;"WHRENO"&amp;CHAR(34)&amp;",","")</f>
        <v/>
      </c>
      <c r="FQ23" s="48" t="str">
        <f>IF(LEN(BF23)=3,CHAR(34)&amp;"001"&amp;BF23&amp;CHAR(34)&amp;",","")</f>
        <v/>
      </c>
      <c r="FR23" s="48" t="str">
        <f>IF(LEN(BG23)=3,CHAR(34)&amp;"002"&amp;BG23&amp;CHAR(34)&amp;",","")</f>
        <v/>
      </c>
      <c r="FS23" s="48" t="str">
        <f>IF(LEN(BH23)=3,CHAR(34)&amp;"003"&amp;BH23&amp;CHAR(34)&amp;",","")</f>
        <v/>
      </c>
      <c r="FT23" s="48" t="str">
        <f>CHAR(34)&amp;"myr"&amp;BD23&amp;CHAR(34)&amp;","</f>
        <v>"myrWHI",</v>
      </c>
      <c r="FU23" s="48" t="str">
        <f>IF(AY23="y",CHAR(34)&amp;"island"&amp;CHAR(34)&amp;",","")</f>
        <v/>
      </c>
      <c r="FV23" s="48" t="str">
        <f>IF(BZ23="y",CHAR(34)&amp;"landlo"&amp;CHAR(34)&amp;",","")</f>
        <v/>
      </c>
      <c r="FW23" s="48" t="str">
        <f>IF(CA23="y",CHAR(34)&amp;"eunion"&amp;CHAR(34)&amp;",","")</f>
        <v/>
      </c>
      <c r="FX23" s="48" t="str">
        <f>SUBSTITUTE(IFERROR(SEARCH("[",A23),IFERROR(IF(AND(CA23&lt;&gt;"y",SEARCH("Europe",R23)&gt;0),CHAR(34)&amp;"noeuni"&amp;CHAR(34)&amp;",",""),"")),"1","")</f>
        <v/>
      </c>
      <c r="FY23" s="48" t="str">
        <f>IFERROR(IF(SEARCH("Arabic",CB23)&gt;0,CHAR(34)&amp;"arabic"&amp;CHAR(34)&amp;",",""),"")</f>
        <v/>
      </c>
      <c r="FZ23" s="48" t="str">
        <f>IFERROR(IF(SEARCH("English",CB23)&gt;0,CHAR(34)&amp;"englis"&amp;CHAR(34)&amp;",",""),"")</f>
        <v/>
      </c>
      <c r="GA23" s="48" t="str">
        <f>IFERROR(IF(SEARCH("French",CB23)&gt;0,CHAR(34)&amp;"french"&amp;CHAR(34)&amp;",",""),"")</f>
        <v/>
      </c>
      <c r="GB23" s="48" t="str">
        <f>IFERROR(IF(SEARCH("Spanish",CB23)&gt;0,CHAR(34)&amp;"spanis"&amp;CHAR(34)&amp;",",""),"")</f>
        <v/>
      </c>
      <c r="GC23" s="48" t="str">
        <f>IFERROR(IF(SEARCH("Portuguese",CB23)&gt;0,CHAR(34)&amp;"portug"&amp;CHAR(34)&amp;",",""),"")</f>
        <v/>
      </c>
      <c r="GD23" s="48" t="str">
        <f>IFERROR(IF(SEARCH("German",CB23)&gt;0,CHAR(34)&amp;"german"&amp;CHAR(34)&amp;",",""),"")</f>
        <v/>
      </c>
      <c r="GE23" s="48" t="str">
        <f>IFERROR(IF(SEARCH("Dutch",CB23)&gt;0,CHAR(34)&amp;"dutchs"&amp;CHAR(34)&amp;",",""),"")</f>
        <v/>
      </c>
      <c r="GF23" s="48" t="str">
        <f>IFERROR(IF(SEARCH("Historical",AU23)&gt;0,CHAR(34)&amp;"histor"&amp;CHAR(34)&amp;",",""),"")</f>
        <v/>
      </c>
      <c r="GG23" s="48" t="str">
        <f>IF(BU23="y",CHAR(34)&amp;"unjack"&amp;CHAR(34)&amp;",","")</f>
        <v/>
      </c>
      <c r="GH23" s="48" t="str">
        <f>IF(CD23=1,CHAR(34)&amp;"southc"&amp;CHAR(34)&amp;",","")</f>
        <v/>
      </c>
      <c r="GI23" s="48" t="str">
        <f>IF(CE23=1,CHAR(34)&amp;"hasmap"&amp;CHAR(34)&amp;",","")</f>
        <v/>
      </c>
      <c r="GJ23" s="48" t="str">
        <f>IF(CP23="y",CHAR(34)&amp;CP$1&amp;CHAR(34)&amp;",","")</f>
        <v/>
      </c>
      <c r="GK23" s="48" t="str">
        <f>IF(GJ23="",CHAR(34)&amp;"HasSta"&amp;CHAR(34)&amp;",","")</f>
        <v>"HasSta",</v>
      </c>
      <c r="GL23" s="48" t="str">
        <f>IF(CQ23="y",CHAR(34)&amp;CQ$1&amp;CHAR(34)&amp;",","")</f>
        <v>"1Stars",</v>
      </c>
      <c r="GM23" s="48" t="str">
        <f>IF(CR23="y",CHAR(34)&amp;CR$1&amp;CHAR(34)&amp;",","")</f>
        <v/>
      </c>
      <c r="GN23" s="48" t="str">
        <f>IF(CS23="y",CHAR(34)&amp;CS$1&amp;CHAR(34)&amp;",","")</f>
        <v/>
      </c>
      <c r="GP23" s="48" t="str">
        <f>CHAR(34)&amp;AU23&amp;CHAR(34)</f>
        <v>"State"</v>
      </c>
      <c r="GS23" s="48" t="str">
        <f>SUBSTITUTE("["&amp;_xlfn.CONCAT(CW23:GN23)&amp;"]",",]","]")</f>
        <v>["4Color","lets13","startM","year19","NoBand","Texted","Weapon","Center","Humans","staWHI","NO_RED","NO_GRE","myrWHI","HasSta","1Stars"]</v>
      </c>
      <c r="GT23" s="48" t="str">
        <f>IF(BL23&lt;&gt;"",CHAR(34)&amp;"cl_"&amp;BL23&amp;CHAR(34)&amp;",","")</f>
        <v>"cl_WHI",</v>
      </c>
      <c r="GU23" s="48" t="str">
        <f>IF(BM23&lt;&gt;"",CHAR(34)&amp;"cl_"&amp;BM23&amp;CHAR(34)&amp;",","")</f>
        <v>"cl_BLU",</v>
      </c>
      <c r="GV23" s="48" t="str">
        <f>IF(BN23&lt;&gt;"",CHAR(34)&amp;"cl_"&amp;BN23&amp;CHAR(34)&amp;",","")</f>
        <v>"cl_YEL",</v>
      </c>
      <c r="GW23" s="48" t="str">
        <f>IF(BO23&lt;&gt;"",CHAR(34)&amp;"cl_"&amp;BO23&amp;CHAR(34)&amp;",","")</f>
        <v>"cl_BLA",</v>
      </c>
      <c r="GX23" s="48" t="str">
        <f>IF(BP23&lt;&gt;"",CHAR(34)&amp;"cl_"&amp;BP23&amp;CHAR(34)&amp;",","")</f>
        <v/>
      </c>
      <c r="GY23" s="48" t="str">
        <f>IF(BQ23&lt;&gt;"",CHAR(34)&amp;"cl_"&amp;BQ23&amp;CHAR(34)&amp;",","")</f>
        <v/>
      </c>
      <c r="GZ23" s="48" t="str">
        <f>IF(BR23&lt;&gt;"",CHAR(34)&amp;"cl_"&amp;BR23&amp;CHAR(34)&amp;",","")</f>
        <v/>
      </c>
      <c r="HA23" s="48" t="str">
        <f>IF(BS23&lt;&gt;"",CHAR(34)&amp;"cl_"&amp;BS23&amp;CHAR(34)&amp;",","")</f>
        <v/>
      </c>
      <c r="HB23" s="48" t="str">
        <f>IF(BT23&lt;&gt;"",CHAR(34)&amp;"cl_"&amp;BT23&amp;CHAR(34)&amp;",","")</f>
        <v/>
      </c>
      <c r="HC23" s="48" t="str">
        <f>SUBSTITUTE("["&amp;_xlfn.CONCAT(GT23:HB23)&amp;"]",",]","]")</f>
        <v>["cl_WHI","cl_BLU","cl_YEL","cl_BLA"]</v>
      </c>
      <c r="HE23" s="71"/>
      <c r="HF23" s="72" t="str">
        <f>"{couname:"&amp;CT23&amp;(IF(HK23&lt;&gt;"",",subtype:"&amp;CHAR(34)&amp;HK23&amp;CHAR(34),""))&amp;",year:"&amp;HJ23&amp;",region:"&amp;CU23&amp;",Colors:"&amp;HC23&amp;",Items:"&amp;GS23&amp;",Flag:"&amp;CV23&amp;",HDFlag:"&amp;CHAR(34)&amp;E23&amp;CHAR(34)&amp;",type:"&amp;GP23&amp;", describe: "&amp;HH23&amp;", isnew:"&amp;CHAR(34)&amp;F23&amp;CHAR(34)&amp;", links: "&amp;HL23&amp;"},"</f>
        <v>{couname:"[USA] Massachusetts",year:"1971 ",region:"rgn_North America",Colors:["cl_WHI","cl_BLU","cl_YEL","cl_BLA"],Items:["4Color","lets13","startM","year19","NoBand","Texted","Weapon","Center","Humans","staWHI","NO_RED","NO_GRE","myrWHI","HasSta","1Stars"],Flag:"https://upload.wikimedia.org/wikipedia/commons/thumb/f/f2/Flag_of_Massachusetts.svg/383px-Flag_of_Massachusetts.svg.png",HDFlag:"https://upload.wikimedia.org/wikipedia/commons/thumb/f/f2/Flag_of_Massachusetts.svg/2560px-Flag_of_Massachusetts.svg.png",type:"State", describe: "\nNot available", isnew:".", links: "https://en.wikipedia.org/wiki/Flag_of_Massachusetts"},</v>
      </c>
      <c r="HG23" s="73" t="str">
        <f>"{couname:"&amp;CT23&amp;(IF(HK23&lt;&gt;"",",subtype:"&amp;CHAR(34)&amp;HK23&amp;CHAR(34),""))&amp;",year:"&amp;HJ23&amp;",region:"&amp;CU23&amp;",Colors:"&amp;HC23&amp;",Items:"&amp;GS23&amp;",Flag:"&amp;CV23&amp;",HDFlag:"&amp;CHAR(34)&amp;E23&amp;CHAR(34)&amp;",type:"&amp;GP23&amp;", describe: "&amp;HI23&amp;", links: "&amp;HL23&amp;"},"</f>
        <v>{couname:"[USA] Massachusetts",year:"1971 ",region:"rgn_North America",Colors:["cl_WHI","cl_BLU","cl_YEL","cl_BLA"],Items:["4Color","lets13","startM","year19","NoBand","Texted","Weapon","Center","Humans","staWHI","NO_RED","NO_GRE","myrWHI","HasSta","1Stars"],Flag:"https://upload.wikimedia.org/wikipedia/commons/thumb/f/f2/Flag_of_Massachusetts.svg/383px-Flag_of_Massachusetts.svg.png",HDFlag:"https://upload.wikimedia.org/wikipedia/commons/thumb/f/f2/Flag_of_Massachusetts.svg/2560px-Flag_of_Massachusetts.svg.png",type:"State", describe: "\nNot available", links: "https://en.wikipedia.org/wiki/Flag_of_Massachusetts"},</v>
      </c>
      <c r="HH23" s="48" t="str">
        <f>IF(P23&lt;&gt;"",CHAR(34)&amp;"\n"&amp;P23&amp;CHAR(34),CHAR(34)&amp;CHAR(34))</f>
        <v>"\nNot available"</v>
      </c>
      <c r="HI23" s="48" t="str">
        <f>IF(J23=0,CHAR(34)&amp;CHAR(34),HH23)</f>
        <v>"\nNot available"</v>
      </c>
      <c r="HJ23" s="48" t="str">
        <f>CHAR(34)&amp;O23&amp;CHAR(34)</f>
        <v>"1971 "</v>
      </c>
      <c r="HL23" s="48" t="str">
        <f>CHAR(34)&amp;I23&amp;CHAR(34)</f>
        <v>"https://en.wikipedia.org/wiki/Flag_of_Massachusetts"</v>
      </c>
      <c r="HM23" s="72"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"&amp;HH23&amp;", "&amp;CHAR(34)&amp;"isnew"&amp;CHAR(34)&amp;": "&amp;CHAR(34)&amp;F23&amp;CHAR(34)&amp;", "&amp;CHAR(34)&amp;"links"&amp;CHAR(34)&amp;": "&amp;HL23&amp;"},"</f>
        <v>{"couname":"[USA] Massachusetts","year":"1971 ","region":"rgn_North America","Colors":["cl_WHI","cl_BLU","cl_YEL","cl_BLA"],"Items":["4Color","lets13","startM","year19","NoBand","Texted","Weapon","Center","Humans","staWHI","NO_RED","NO_GRE","myrWHI","HasSta","1Stars"],"Flag":"https://upload.wikimedia.org/wikipedia/commons/thumb/f/f2/Flag_of_Massachusetts.svg/383px-Flag_of_Massachusetts.svg.png","HDFlag":"https://upload.wikimedia.org/wikipedia/commons/thumb/f/f2/Flag_of_Massachusetts.svg/2560px-Flag_of_Massachusetts.svg.png","type":"State", "describe": "\nNot available", "isnew": ".", "links": "https://en.wikipedia.org/wiki/Flag_of_Massachusetts"},</v>
      </c>
      <c r="HN23" s="74" t="str">
        <f>"{"&amp;CHAR(34)&amp;"couname"&amp;CHAR(34)&amp;":"&amp;CT23&amp;(IF(H23&lt;&gt;"",","&amp;CHAR(34)&amp;"subtype"&amp;CHAR(34)&amp;":"&amp;CHAR(34)&amp;H23&amp;CHAR(34),""))&amp;","&amp;CHAR(34)&amp;"year"&amp;CHAR(34)&amp;":"&amp;HJ23&amp;","&amp;CHAR(34)&amp;"region"&amp;CHAR(34)&amp;":"&amp;CU23&amp;","&amp;CHAR(34)&amp;"Colors"&amp;CHAR(34)&amp;":"&amp;HC23&amp;","&amp;CHAR(34)&amp;"Items"&amp;CHAR(34)&amp;":"&amp;GS23&amp;","&amp;CHAR(34)&amp;"Flag"&amp;CHAR(34)&amp;":"&amp;CV23&amp;","&amp;CHAR(34)&amp;"HDFlag"&amp;CHAR(34)&amp;":"&amp;CHAR(34)&amp;E23&amp;CHAR(34)&amp;","&amp;CHAR(34)&amp;"type"&amp;CHAR(34)&amp;":"&amp;GP23&amp;", "&amp;CHAR(34)&amp;"describe"&amp;CHAR(34)&amp;": "&amp;HI23&amp;", "&amp;CHAR(34)&amp;"isnew"&amp;CHAR(34)&amp;": "&amp;CHAR(34)&amp;F23&amp;CHAR(34)&amp;", "&amp;CHAR(34)&amp;"links"&amp;CHAR(34)&amp;": "&amp;HL23&amp;"},"</f>
        <v>{"couname":"[USA] Massachusetts","year":"1971 ","region":"rgn_North America","Colors":["cl_WHI","cl_BLU","cl_YEL","cl_BLA"],"Items":["4Color","lets13","startM","year19","NoBand","Texted","Weapon","Center","Humans","staWHI","NO_RED","NO_GRE","myrWHI","HasSta","1Stars"],"Flag":"https://upload.wikimedia.org/wikipedia/commons/thumb/f/f2/Flag_of_Massachusetts.svg/383px-Flag_of_Massachusetts.svg.png","HDFlag":"https://upload.wikimedia.org/wikipedia/commons/thumb/f/f2/Flag_of_Massachusetts.svg/2560px-Flag_of_Massachusetts.svg.png","type":"State", "describe": "\nNot available", "isnew": ".", "links": "https://en.wikipedia.org/wiki/Flag_of_Massachusetts"},</v>
      </c>
      <c r="HO23" s="75"/>
      <c r="HP23" s="48" t="str" cm="1">
        <f t="array" ref="HP23">IF(_xlfn.TEXTJOIN(", ", TRUE, IF(ISNUMBER(SEARCH("BLA", BL23:BT23)), COLUMN(BL23:BT23) - COLUMN(BL23) + 1, ""))&lt;&gt;"","BLA","")</f>
        <v>BLA</v>
      </c>
      <c r="HQ23" s="48" t="str" cm="1">
        <f t="array" ref="HQ23">IF(_xlfn.TEXTJOIN(", ", TRUE, IF(ISNUMBER(SEARCH("BLU", BL23:BT23)), COLUMN(BL23:BT23) - COLUMN(BL23) + 1, ""))&lt;&gt;"","BLU","")</f>
        <v>BLU</v>
      </c>
      <c r="HR23" s="48" t="str" cm="1">
        <f t="array" ref="HR23">IF(_xlfn.TEXTJOIN(", ", TRUE, IF(ISNUMBER(SEARCH("GRE", BL23:BT23)), COLUMN(BL23:BT23) - COLUMN(BL23) + 1, ""))&lt;&gt;"","GRE","")</f>
        <v/>
      </c>
      <c r="HS23" s="48" t="str" cm="1">
        <f t="array" ref="HS23">IF(_xlfn.TEXTJOIN(", ", TRUE, IF(ISNUMBER(SEARCH("RED", BL23:BT23)), COLUMN(BL23:BT23) - COLUMN(BL23) + 1, ""))&lt;&gt;"","RED","")</f>
        <v/>
      </c>
      <c r="HT23" s="48" t="str" cm="1">
        <f t="array" ref="HT23">IF(_xlfn.TEXTJOIN(", ", TRUE, IF(ISNUMBER(SEARCH("YEL", BL23:BT23)), COLUMN(BL23:BT23) - COLUMN(BL23) + 1, ""))&lt;&gt;"","YEL","")</f>
        <v>YEL</v>
      </c>
      <c r="HU23" s="48" t="str" cm="1">
        <f t="array" ref="HU23">IF(_xlfn.TEXTJOIN(", ", TRUE, IF(ISNUMBER(SEARCH("ORA", BL23:BT23)), COLUMN(BL23:BT23) - COLUMN(BL23) + 1, ""))&lt;&gt;"","ORA","")</f>
        <v/>
      </c>
      <c r="HV23" s="48" t="str" cm="1">
        <f t="array" ref="HV23">IF(_xlfn.TEXTJOIN(", ", TRUE, IF(ISNUMBER(SEARCH("BRO", BL23:BT23)), COLUMN(BL23:BT23) - COLUMN(BL23) + 1, ""))&lt;&gt;"","BRO","")</f>
        <v/>
      </c>
      <c r="HW23" s="48" t="str" cm="1">
        <f t="array" ref="HW23">IF(_xlfn.TEXTJOIN(", ", TRUE, IF(ISNUMBER(SEARCH("PUR", BL23:BT23)), COLUMN(BL23:BT23) - COLUMN(BL23) + 1, ""))&lt;&gt;"","PUR","")</f>
        <v/>
      </c>
      <c r="HX23" s="48" t="str" cm="1">
        <f t="array" ref="HX23">IF(_xlfn.TEXTJOIN(", ", TRUE, IF(ISNUMBER(SEARCH("WHI", BL23:BT23)), COLUMN(BL23:BT23) - COLUMN(BL23) + 1, ""))&lt;&gt;"","WHI","")</f>
        <v>WHI</v>
      </c>
      <c r="HY23" s="76"/>
      <c r="HZ23" s="76"/>
      <c r="IA23" s="6"/>
      <c r="IB23" s="6"/>
      <c r="IC23" s="77"/>
      <c r="ID23" s="77"/>
      <c r="IE23" s="77"/>
      <c r="IF23" s="77"/>
      <c r="IG23" s="77"/>
      <c r="IH23" s="77"/>
      <c r="II23" s="77"/>
      <c r="IJ23" s="77"/>
      <c r="IK23" s="77"/>
      <c r="IL23" s="48">
        <f>SUM(IC23:IK23)</f>
        <v>0</v>
      </c>
      <c r="IM23" s="45">
        <f>COUNTIF(IC23:IK23,"&gt;0")-CG23</f>
        <v>-4</v>
      </c>
      <c r="IN23" s="78" t="str">
        <f>"http://mkweb.bcgsc.ca/color-summarizer/?url="&amp;D23&amp;"&amp;precision=low&amp;num_clusters="&amp;CG23&amp;"&amp;text=1"</f>
        <v>http://mkweb.bcgsc.ca/color-summarizer/?url=https://upload.wikimedia.org/wikipedia/commons/thumb/f/f2/Flag_of_Massachusetts.svg/383px-Flag_of_Massachusetts.svg.png&amp;precision=low&amp;num_clusters=4&amp;text=1</v>
      </c>
      <c r="IO23" s="48" t="str">
        <f>IF(HP23&lt;&gt;"",CHAR(34)&amp;"black"&amp;CHAR(34),"")</f>
        <v>"black"</v>
      </c>
      <c r="IP23" s="48" t="str">
        <f>IF(HQ23&lt;&gt;"",CHAR(34)&amp;"blue"&amp;CHAR(34),"")</f>
        <v>"blue"</v>
      </c>
      <c r="IQ23" s="48" t="str">
        <f>IF(HR23&lt;&gt;"",CHAR(34)&amp;"green"&amp;CHAR(34),"")</f>
        <v/>
      </c>
      <c r="IR23" s="48" t="str">
        <f>IF(HS23&lt;&gt;"",CHAR(34)&amp;"red"&amp;CHAR(34),"")</f>
        <v/>
      </c>
      <c r="IS23" s="48" t="str">
        <f>IF(HT23&lt;&gt;"",CHAR(34)&amp;"yellow"&amp;CHAR(34),"")</f>
        <v>"yellow"</v>
      </c>
      <c r="IT23" s="48" t="str">
        <f>IF(HU23&lt;&gt;"",CHAR(34)&amp;"orange"&amp;CHAR(34),"")</f>
        <v/>
      </c>
      <c r="IU23" s="48" t="str">
        <f>IF(HV23&lt;&gt;"",CHAR(34)&amp;"brown"&amp;CHAR(34),"")</f>
        <v/>
      </c>
      <c r="IV23" s="48" t="str">
        <f>IF(HW23&lt;&gt;"",CHAR(34)&amp;"purple"&amp;CHAR(34),"")</f>
        <v/>
      </c>
      <c r="IW23" s="48" t="str">
        <f>IF(HX23&lt;&gt;"",CHAR(34)&amp;"white"&amp;CHAR(34),"")</f>
        <v>"white"</v>
      </c>
      <c r="IX23" s="48" t="str">
        <f>"{"&amp;CHAR(34)&amp;"url"&amp;CHAR(34)&amp;":"&amp;CHAR(34)&amp;IN23&amp;CHAR(34)&amp;","&amp;CHAR(34)&amp;"name"&amp;CHAR(34)&amp;":"&amp;CHAR(34)&amp;A23&amp;CHAR(34)&amp;"},"</f>
        <v>{"url":"http://mkweb.bcgsc.ca/color-summarizer/?url=https://upload.wikimedia.org/wikipedia/commons/thumb/f/f2/Flag_of_Massachusetts.svg/383px-Flag_of_Massachusetts.svg.png&amp;precision=low&amp;num_clusters=4&amp;text=1","name":"[USA] Massachusetts"},</v>
      </c>
      <c r="IY23" s="48">
        <v>874</v>
      </c>
    </row>
    <row r="24" spans="1:259" s="48" customFormat="1" ht="38.4" customHeight="1" thickBot="1" x14ac:dyDescent="0.35">
      <c r="A24" s="79" t="s">
        <v>452</v>
      </c>
      <c r="B24" s="40" t="e" vm="165">
        <v>#VALUE!</v>
      </c>
      <c r="C24" s="41">
        <v>2</v>
      </c>
      <c r="D24" s="42" t="s">
        <v>722</v>
      </c>
      <c r="E24" s="43" t="s">
        <v>723</v>
      </c>
      <c r="F24" s="44" t="s">
        <v>163</v>
      </c>
      <c r="G24" s="45">
        <f>COUNTIF($A$1:$A$8580,A24)</f>
        <v>1</v>
      </c>
      <c r="H24" s="46"/>
      <c r="I24" s="47" t="s">
        <v>724</v>
      </c>
      <c r="J24" s="48" t="str">
        <f>""</f>
        <v/>
      </c>
      <c r="K24" s="49"/>
      <c r="L24" s="50"/>
      <c r="M24" s="50"/>
      <c r="N24" s="51" t="s">
        <v>231</v>
      </c>
      <c r="O24" s="52" t="s">
        <v>725</v>
      </c>
      <c r="P24" s="53" t="s">
        <v>211</v>
      </c>
      <c r="Q24" s="54">
        <v>1</v>
      </c>
      <c r="R24" s="55" t="s">
        <v>231</v>
      </c>
      <c r="S24" s="56">
        <v>0</v>
      </c>
      <c r="T24" s="57" t="s">
        <v>164</v>
      </c>
      <c r="U24" s="58" t="s">
        <v>164</v>
      </c>
      <c r="V24" s="58" t="s">
        <v>164</v>
      </c>
      <c r="W24" s="58" t="s">
        <v>164</v>
      </c>
      <c r="X24" s="58" t="s">
        <v>164</v>
      </c>
      <c r="Y24" s="58" t="s">
        <v>165</v>
      </c>
      <c r="Z24" s="58" t="s">
        <v>165</v>
      </c>
      <c r="AA24" s="58" t="s">
        <v>165</v>
      </c>
      <c r="AB24" s="58" t="s">
        <v>165</v>
      </c>
      <c r="AC24" s="58" t="s">
        <v>165</v>
      </c>
      <c r="AD24" s="58" t="s">
        <v>165</v>
      </c>
      <c r="AE24" s="58" t="s">
        <v>164</v>
      </c>
      <c r="AF24" s="59" t="s">
        <v>164</v>
      </c>
      <c r="AG24" s="59" t="s">
        <v>164</v>
      </c>
      <c r="AH24" s="59" t="s">
        <v>165</v>
      </c>
      <c r="AI24" s="59" t="s">
        <v>164</v>
      </c>
      <c r="AJ24" s="59" t="s">
        <v>164</v>
      </c>
      <c r="AK24" s="59" t="s">
        <v>164</v>
      </c>
      <c r="AL24" s="59" t="s">
        <v>165</v>
      </c>
      <c r="AM24" s="59" t="s">
        <v>165</v>
      </c>
      <c r="AN24" s="59" t="s">
        <v>165</v>
      </c>
      <c r="AO24" s="59" t="s">
        <v>164</v>
      </c>
      <c r="AP24" s="59" t="s">
        <v>164</v>
      </c>
      <c r="AQ24" s="59" t="s">
        <v>164</v>
      </c>
      <c r="AR24" s="59" t="s">
        <v>164</v>
      </c>
      <c r="AS24" s="59" t="s">
        <v>165</v>
      </c>
      <c r="AT24" s="60">
        <v>0</v>
      </c>
      <c r="AU24" s="59" t="s">
        <v>207</v>
      </c>
      <c r="AV24" s="59" t="str">
        <f>IF(LEFT(A24,1)="[",LEFT(A24,5)&amp;AU24&amp;A24,"")</f>
        <v>[USA]State[USA] Michigan</v>
      </c>
      <c r="AW24" s="59" t="str">
        <f>C24&amp;H24&amp;A24</f>
        <v>2[USA] Michigan</v>
      </c>
      <c r="AX24" s="61"/>
      <c r="AY24" s="61"/>
      <c r="AZ24" s="62"/>
      <c r="BA24" s="62"/>
      <c r="BB24" s="62"/>
      <c r="BC24" s="63"/>
      <c r="BD24" s="64" t="s">
        <v>152</v>
      </c>
      <c r="BE24" s="47"/>
      <c r="BF24" s="64"/>
      <c r="BG24" s="64"/>
      <c r="BH24" s="64"/>
      <c r="BI24" s="64"/>
      <c r="BJ24" s="64"/>
      <c r="BK24" s="47"/>
      <c r="BL24" s="64" t="s">
        <v>152</v>
      </c>
      <c r="BM24" s="64" t="s">
        <v>159</v>
      </c>
      <c r="BN24" s="64" t="s">
        <v>154</v>
      </c>
      <c r="BO24" s="64" t="s">
        <v>157</v>
      </c>
      <c r="BP24" s="64" t="s">
        <v>153</v>
      </c>
      <c r="BQ24" s="64" t="s">
        <v>151</v>
      </c>
      <c r="BR24" s="64" t="s">
        <v>155</v>
      </c>
      <c r="BS24" s="64"/>
      <c r="BT24" s="64"/>
      <c r="BU24" s="65"/>
      <c r="BV24" s="66"/>
      <c r="BW24" s="66">
        <v>0</v>
      </c>
      <c r="BX24" s="47"/>
      <c r="CB24" s="6"/>
      <c r="CC24" s="6"/>
      <c r="CD24" s="67">
        <v>0</v>
      </c>
      <c r="CE24" s="67">
        <v>0</v>
      </c>
      <c r="CF24" s="67" t="e">
        <v>#REF!</v>
      </c>
      <c r="CG24" s="68" cm="1">
        <f t="array" ref="CG24">SUMPRODUCT(--(LEN(TRIM(BL24:BT24))&gt;0))</f>
        <v>7</v>
      </c>
      <c r="CH24" s="59" t="str">
        <f>IF(CG24=2,"y","n")</f>
        <v>n</v>
      </c>
      <c r="CI24" s="59" t="str">
        <f>IF(CG24=3,"y","n")</f>
        <v>n</v>
      </c>
      <c r="CJ24" s="59" t="str">
        <f>IF(CG24=4,"y","n")</f>
        <v>n</v>
      </c>
      <c r="CK24" s="59" t="str">
        <f>IF(CG24&gt;4,"y","n")</f>
        <v>y</v>
      </c>
      <c r="CL24" s="59" t="str">
        <f>IF(S24=0,"y","n")</f>
        <v>y</v>
      </c>
      <c r="CM24" s="59" t="str">
        <f>IF(S24=2,"y","n")</f>
        <v>n</v>
      </c>
      <c r="CN24" s="59" t="str">
        <f>IF(S24=3,"y","n")</f>
        <v>n</v>
      </c>
      <c r="CO24" s="59" t="str">
        <f>IF(S24&gt;=4,"y","n")</f>
        <v>n</v>
      </c>
      <c r="CP24" s="59" t="str">
        <f>IF(AT24=0,"y","n")</f>
        <v>y</v>
      </c>
      <c r="CQ24" s="59" t="str">
        <f>IF(AT24=1,"y","n")</f>
        <v>n</v>
      </c>
      <c r="CR24" s="59" t="str">
        <f>IF(AT24=2,"y","n")</f>
        <v>n</v>
      </c>
      <c r="CS24" s="59" t="str">
        <f>IF(AT24&gt;=3,"y","n")</f>
        <v>n</v>
      </c>
      <c r="CT24" s="69" t="str">
        <f>CHAR(34)&amp;A24&amp;CHAR(34)</f>
        <v>"[USA] Michigan"</v>
      </c>
      <c r="CU24" s="70" t="str">
        <f>CHAR(34)&amp;"rgn_"&amp;R24&amp;CHAR(34)</f>
        <v>"rgn_North America"</v>
      </c>
      <c r="CV24" s="48" t="str">
        <f>CHAR(34)&amp;D24&amp;CHAR(34)</f>
        <v>"https://upload.wikimedia.org/wikipedia/commons/thumb/b/b5/Flag_of_Michigan.svg/382px-Flag_of_Michigan.svg.png"</v>
      </c>
      <c r="CW24" s="48" t="str">
        <f>IF(CH24="y",CHAR(34)&amp;CH$1&amp;CHAR(34)&amp;",","")</f>
        <v/>
      </c>
      <c r="CX24" s="48" t="str">
        <f>IF(CI24="y",CHAR(34)&amp;CI$1&amp;CHAR(34)&amp;",","")</f>
        <v/>
      </c>
      <c r="CY24" s="48" t="str">
        <f>IF(CJ24="y",CHAR(34)&amp;CJ$1&amp;CHAR(34)&amp;",","")</f>
        <v/>
      </c>
      <c r="CZ24" s="48" t="str">
        <f>IF(CK24="y",CHAR(34)&amp;CK$1&amp;CHAR(34)&amp;",","")</f>
        <v>"5+Colo",</v>
      </c>
      <c r="DA24" s="48" t="str">
        <f>IF(Q24&gt;1,CHAR(34)&amp;"words2"&amp;CHAR(34)&amp;",","")</f>
        <v/>
      </c>
      <c r="DB24" s="48" t="str">
        <f>IF(Q24&gt;2,CHAR(34)&amp;"words3"&amp;CHAR(34)&amp;",","")</f>
        <v/>
      </c>
      <c r="DC24" s="48" t="str">
        <f>IF(Q24=2,CHAR(34)&amp;"exact2"&amp;CHAR(34)&amp;",","")</f>
        <v/>
      </c>
      <c r="DD24" s="48" t="str">
        <f>IF(LEN(CHAR(34)&amp;"lets"&amp;LEN(SUBSTITUTE(SUBSTITUTE(IFERROR(TRIM(SUBSTITUTE(SUBSTITUTE(SUBSTITUTE(IFERROR(TRIM(SUBSTITUTE(A24,MID(A24,FIND("(",A24),FIND(")",A24)-FIND("(",A24)+1),"")),A24),"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",""),"-",""))&amp;CHAR(34)&amp;",")=9,CHAR(34)&amp;"lets"&amp;LEN(SUBSTITUTE(SUBSTITUTE(IFERROR(TRIM(SUBSTITUTE(SUBSTITUTE(SUBSTITUTE(IFERROR(TRIM(SUBSTITUTE(A24,MID(A24,FIND("(",A24),FIND(")",A24)-FIND("(",A24)+1),"")),A24),"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",""),"-",""))&amp;CHAR(34)&amp;",",CHAR(34)&amp;"lets0"&amp;LEN(SUBSTITUTE(SUBSTITUTE(IFERROR(TRIM(SUBSTITUTE(SUBSTITUTE(SUBSTITUTE(IFERROR(TRIM(SUBSTITUTE(A24,MID(A24,FIND("(",A24),FIND(")",A24)-FIND("(",A24)+1),"")),A24)," ",""),"-",""),MID(SUBSTITUTE(SUBSTITUTE(IFERROR(TRIM(SUBSTITUTE(A24,MID(A24,FIND("(",A24),FIND(")",A24)-FIND("(",A24)+1),"")),A24)," ",""),"-",""),FIND("[",SUBSTITUTE(SUBSTITUTE(IFERROR(TRIM(SUBSTITUTE(A24,MID(A24,FIND("(",A24),FIND(")",A24)-FIND("(",A24)+1),"")),A24)," ",""),"-","")),FIND("]",SUBSTITUTE(SUBSTITUTE(IFERROR(TRIM(SUBSTITUTE(A24,MID(A24,FIND("(",A24),FIND(")",A24)-FIND("(",A24)+1),"")),A24)," ",""),"-",""))-FIND("[",SUBSTITUTE(SUBSTITUTE(IFERROR(TRIM(SUBSTITUTE(A24,MID(A24,FIND("(",A24),FIND(")",A24)-FIND("(",A24)+1),"")),A24)," ",""),"-",""))+1),"")),SUBSTITUTE(SUBSTITUTE(IFERROR(TRIM(SUBSTITUTE(A24,MID(A24,FIND("(",A24),FIND(")",A24)-FIND("(",A24)+1),"")),A24)," ",""),"-",""))," ",""),"-",""))&amp;CHAR(34)&amp;",")</f>
        <v>"lets08",</v>
      </c>
      <c r="DE24" s="48" t="str">
        <f>IFERROR(CHAR(34)&amp;"start"&amp;LEFT(TRIM(SUBSTITUTE(SUBSTITUTE(TRIM(SUBSTITUTE(SUBSTITUTE(A24, MID(A24, FIND("[", A24), FIND("]", A24) - FIND("[", A24) + 1), ""), "  ", " ")), MID(TRIM(SUBSTITUTE(SUBSTITUTE(A24, MID(A24, FIND("[", A24), FIND("]", A24) - FIND("[", A24) + 1), ""), "  ", " ")), FIND("[", TRIM(SUBSTITUTE(SUBSTITUTE(A24, MID(A24, FIND("[", A24), FIND("]", A24) - FIND("[", A24) + 1), ""), "  ", " "))), FIND("]", TRIM(SUBSTITUTE(SUBSTITUTE(A24, MID(A24, FIND("[", A24), FIND("]", A24) - FIND("[", A24) + 1), ""), "  ", " "))) - FIND("[", TRIM(SUBSTITUTE(SUBSTITUTE(A24, MID(A24, FIND("[", A24), FIND("]", A24) - FIND("[", A24) + 1), ""), "  ", " "))) + 1), ""), "  ", " ")),1)&amp;CHAR(34)&amp;",",CHAR(34)&amp;"start"&amp;IFERROR(LEFT(SUBSTITUTE(A24,"["&amp;MID(A24,FIND("[",A24)+1,FIND("]",A24)-FIND("[",A24)-1)&amp;"] ",""),1),LEFT(A24,1))&amp;CHAR(34)&amp;",")</f>
        <v>"startM",</v>
      </c>
      <c r="DF24" s="48" t="str">
        <f>IFERROR(IF(SEARCH("tan",A24)&gt;0,CHAR(34)&amp;"withtn"&amp;CHAR(34)&amp;",",""),"")</f>
        <v/>
      </c>
      <c r="DG24" s="48" t="str">
        <f>IFERROR(IF(SEARCH("q",A24)&gt;0,CHAR(34)&amp;"with_q"&amp;CHAR(34)&amp;",",""),"")</f>
        <v/>
      </c>
      <c r="DH24" s="48" t="str">
        <f>IFERROR(IF(SEARCH("v",A24)&gt;0,CHAR(34)&amp;"with_v"&amp;CHAR(34)&amp;",",""),"")</f>
        <v/>
      </c>
      <c r="DI24" s="48" t="str">
        <f>IFERROR(IF(SEARCH("w",A24)&gt;0,CHAR(34)&amp;"with_w"&amp;CHAR(34)&amp;",",""),"")</f>
        <v/>
      </c>
      <c r="DJ24" s="48" t="str">
        <f>IFERROR(IF(SEARCH("y",A24)&gt;0,CHAR(34)&amp;"with_y"&amp;CHAR(34)&amp;",",""),"")</f>
        <v/>
      </c>
      <c r="DK24" s="48" t="str">
        <f>IFERROR(IF(SEARCH("z",A24)&gt;0,CHAR(34)&amp;"with_z"&amp;CHAR(34)&amp;",",""),"")</f>
        <v/>
      </c>
      <c r="DL24" s="48" t="str">
        <f>IF(CG24=2, CHAR(34) &amp; _xlfn.TEXTJOIN("", TRUE, _xlfn._xlws.SORT(HP24:HX24)) &amp; CHAR(34) &amp; ",", "")</f>
        <v/>
      </c>
      <c r="DM24" s="48" t="str" cm="1">
        <f t="array" ref="DM24">IF(CG24=3,CHAR(34) &amp; _xlfn.TEXTJOIN("", TRUE, RIGHT(HP24:HX24, 2)) &amp; CHAR(34) &amp; ",", "")</f>
        <v/>
      </c>
      <c r="DN24" s="48" t="str">
        <f>IF(AND(ISNUMBER(SEARCH("18", O24)), ISERROR(SEARCH("1918", O24)), ISERROR(SEARCH("2018", O24))), CHAR(34) &amp; "year18" &amp; CHAR(34) &amp; ",", "")</f>
        <v/>
      </c>
      <c r="DO24" s="48" t="str">
        <f>IF(AND(ISNUMBER(SEARCH("19", O24)), ISERROR(SEARCH("1819", O24)),  ISERROR(SEARCH("1219", O24)),ISERROR(SEARCH("1119", O24)),ISERROR(SEARCH("1190", O24)),ISERROR(SEARCH("2019", O24))), CHAR(34) &amp; "year19" &amp; CHAR(34) &amp; ",", "")</f>
        <v>"year19",</v>
      </c>
      <c r="DP24" s="6" t="str">
        <f>IF(AND(ISNUMBER(SEARCH("20", O24)), ISERROR(SEARCH("1920", O24))), CHAR(34)&amp;"year00"&amp;CHAR(34)&amp;",", "")</f>
        <v/>
      </c>
      <c r="DQ24" s="6" t="str">
        <f>IF(CC24="y",CHAR(34)&amp;"soviet"&amp;CHAR(34)&amp;",","")</f>
        <v/>
      </c>
      <c r="DR24" s="6" t="str">
        <f>IF(BY24="y",CHAR(34)&amp;"dgband"&amp;CHAR(34)&amp;",","")</f>
        <v/>
      </c>
      <c r="DS24" s="6" t="str">
        <f>IF(W24="y",IF(AND(V24="n",BY24&lt;&gt;"y"),CHAR(34)&amp;"allver"&amp;CHAR(34)&amp;",",""),"")</f>
        <v/>
      </c>
      <c r="DT24" s="6" t="str">
        <f>IF(V24="y",IF(AND(W24="n",BY24&lt;&gt;"y"),CHAR(34)&amp;"allhor"&amp;CHAR(34)&amp;",",""),"")</f>
        <v/>
      </c>
      <c r="DU24" s="6" t="str">
        <f>IF(BY24="y",IF(AND(W24="n",V24="n"),CHAR(34)&amp;"alldia"&amp;CHAR(34)&amp;",",""),"")</f>
        <v/>
      </c>
      <c r="DV24" s="48" t="str">
        <f>IF(IA24&lt;&gt;"",(IF(IA24="y",CHAR(34)&amp;"largec"&amp;CHAR(34)&amp;",",CHAR(34)&amp;"smallc"&amp;CHAR(34)&amp;",")),"")</f>
        <v/>
      </c>
      <c r="DW24" s="48" t="str">
        <f>IF(CL24="y",CHAR(34)&amp;CL$1&amp;CHAR(34)&amp;",","")</f>
        <v>"NoBand",</v>
      </c>
      <c r="DX24" s="48" t="str">
        <f>IF(CM24="y",CHAR(34)&amp;CM$1&amp;CHAR(34)&amp;",","")</f>
        <v/>
      </c>
      <c r="DY24" s="48" t="str">
        <f>IF(CN24="y",CHAR(34)&amp;CN$1&amp;CHAR(34)&amp;",","")</f>
        <v/>
      </c>
      <c r="DZ24" s="48" t="str">
        <f>IF(CO24="y",CHAR(34)&amp;CO$1&amp;CHAR(34)&amp;",","")</f>
        <v/>
      </c>
      <c r="EA24" s="48" t="str">
        <f>IF(T24="y",CHAR(34)&amp;T$1&amp;CHAR(34)&amp;",","")</f>
        <v/>
      </c>
      <c r="EB24" s="48" t="str">
        <f>IF(U24="y",CHAR(34)&amp;U$1&amp;CHAR(34)&amp;",","")</f>
        <v/>
      </c>
      <c r="EC24" s="48" t="str">
        <f>IF(V24="y",CHAR(34)&amp;V$1&amp;CHAR(34)&amp;",","")</f>
        <v/>
      </c>
      <c r="ED24" s="48" t="str">
        <f>IF(W24="y",CHAR(34)&amp;W$1&amp;CHAR(34)&amp;",","")</f>
        <v/>
      </c>
      <c r="EE24" s="48" t="str">
        <f>IF(X24="y",CHAR(34)&amp;X$1&amp;CHAR(34)&amp;",","")</f>
        <v/>
      </c>
      <c r="EF24" s="48" t="str">
        <f>IF(AND(Y24&lt;&gt;"n",Y24&lt;&gt;""),CHAR(34)&amp;Y$1&amp;CHAR(34)&amp;",","")</f>
        <v>"Animal",</v>
      </c>
      <c r="EG24" s="48" t="str">
        <f>IF(Z24="y",CHAR(34)&amp;Z$1&amp;CHAR(34)&amp;",","")</f>
        <v>"Bird",</v>
      </c>
      <c r="EH24" s="48" t="str">
        <f>IF(AA24="y",CHAR(34)&amp;AA$1&amp;CHAR(34)&amp;",","")</f>
        <v>"Plants",</v>
      </c>
      <c r="EI24" s="48" t="str">
        <f>IF(AB24="y",CHAR(34)&amp;AB$1&amp;CHAR(34)&amp;",","")</f>
        <v>"Texted",</v>
      </c>
      <c r="EJ24" s="48" t="str">
        <f>IF(AC24="y",CHAR(34)&amp;AC$1&amp;CHAR(34)&amp;",","")</f>
        <v>"Weapon",</v>
      </c>
      <c r="EK24" s="48" t="str">
        <f>IF(AD24="y",CHAR(34)&amp;AD$1&amp;CHAR(34)&amp;",","")</f>
        <v>"HasSun",</v>
      </c>
      <c r="EL24" s="48" t="str">
        <f>IF(AE24="y",CHAR(34)&amp;AE$1&amp;CHAR(34)&amp;",","")</f>
        <v/>
      </c>
      <c r="EM24" s="48" t="str">
        <f>IF(AF24="y",CHAR(34)&amp;AF$1&amp;CHAR(34)&amp;",","")</f>
        <v/>
      </c>
      <c r="EN24" s="48" t="str">
        <f>IF(AG24="y",CHAR(34)&amp;AG$1&amp;CHAR(34)&amp;",","")</f>
        <v/>
      </c>
      <c r="EO24" s="48" t="str">
        <f>IF(AH24="y",CHAR(34)&amp;AH$1&amp;CHAR(34)&amp;",","")</f>
        <v>"Center",</v>
      </c>
      <c r="EP24" s="48" t="str">
        <f>IF(AI24="y",CHAR(34)&amp;AI$1&amp;CHAR(34)&amp;",","")</f>
        <v/>
      </c>
      <c r="EQ24" s="48" t="str">
        <f>IF(AJ24="y",CHAR(34)&amp;AJ$1&amp;CHAR(34)&amp;",","")</f>
        <v/>
      </c>
      <c r="ER24" s="48" t="str">
        <f>IF(AK24="y",CHAR(34)&amp;AK$1&amp;CHAR(34)&amp;",","")</f>
        <v/>
      </c>
      <c r="ES24" s="48" t="str">
        <f>IF(AL24="y",CHAR(34)&amp;AL$1&amp;CHAR(34)&amp;",","")</f>
        <v>"Wavess",</v>
      </c>
      <c r="ET24" s="48" t="str">
        <f>IF(AM24="y",CHAR(34)&amp;AM$1&amp;CHAR(34)&amp;",","")</f>
        <v>"Geogrh",</v>
      </c>
      <c r="EU24" s="48" t="str">
        <f>IF(AN24="y",CHAR(34)&amp;AN$1&amp;CHAR(34)&amp;",","")</f>
        <v>"Humans",</v>
      </c>
      <c r="EV24" s="48" t="str">
        <f>IF(AO24="y",CHAR(34)&amp;AO$1&amp;CHAR(34)&amp;",","")</f>
        <v/>
      </c>
      <c r="EW24" s="48" t="str">
        <f>IF(AP24="y",CHAR(34)&amp;AP$1&amp;CHAR(34)&amp;",","")</f>
        <v/>
      </c>
      <c r="EX24" s="48" t="str">
        <f>IF(AQ24="y",CHAR(34)&amp;AQ$1&amp;CHAR(34)&amp;",","")</f>
        <v/>
      </c>
      <c r="EY24" s="48" t="str">
        <f>IF(AR24="y",CHAR(34)&amp;AR$1&amp;CHAR(34)&amp;",","")</f>
        <v/>
      </c>
      <c r="EZ24" s="48" t="str">
        <f>IF(AS24="y",CHAR(34)&amp;AS$1&amp;CHAR(34)&amp;",","")</f>
        <v>"Waters",</v>
      </c>
      <c r="FA24" s="48" t="str">
        <f>IF(AT24&gt;0,CHAR(34)&amp;"sta"&amp;AZ24&amp;CHAR(34)&amp;",","")</f>
        <v/>
      </c>
      <c r="FB24" s="48" t="str">
        <f>IF(AND(AT24&gt;0,BA24&lt;&gt;""),CHAR(34)&amp;"sta"&amp;BA24&amp;CHAR(34)&amp;",","")</f>
        <v/>
      </c>
      <c r="FC24" s="48" t="str">
        <f>IF(AND(AT24&gt;0,BB24&lt;&gt;""),CHAR(34)&amp;"sta"&amp;BB24&amp;CHAR(34)&amp;",","")</f>
        <v/>
      </c>
      <c r="FD24" s="48" t="str">
        <f>IF(BV24="n",CHAR(34)&amp;"tcWHYE"&amp;CHAR(34)&amp;",",IF(BV24="y",CHAR(34)&amp;FD$1&amp;CHAR(34)&amp;",",""))</f>
        <v/>
      </c>
      <c r="FE24" s="48" t="str">
        <f>IF(COUNTIF(BL24:BT24,"BLU")=0,CHAR(34)&amp;"NO_BLU"&amp;CHAR(34)&amp;",", "")</f>
        <v/>
      </c>
      <c r="FF24" s="48" t="str">
        <f>IF(COUNTIF(BL24:BT24,"WHI")=0,CHAR(34)&amp;"NO_WHI"&amp;CHAR(34)&amp;",", "")</f>
        <v/>
      </c>
      <c r="FG24" s="48" t="str">
        <f>IF(COUNTIF(BL24:BT24,"RED")=0,CHAR(34)&amp;"NO_RED"&amp;CHAR(34)&amp;",", "")</f>
        <v/>
      </c>
      <c r="FH24" s="48" t="str">
        <f>IF(COUNTIF(BL24:BS24,"GRE")=0,CHAR(34)&amp;"NO_GRE"&amp;CHAR(34)&amp;",", "")</f>
        <v/>
      </c>
      <c r="FI24" s="48" t="str">
        <f>IF(COUNTIF(BL24:BT24,"YEL")=0,CHAR(34)&amp;"NO_YEL"&amp;CHAR(34)&amp;",", "")</f>
        <v/>
      </c>
      <c r="FJ24" s="48" t="str">
        <f>IF(COUNTIF(BL24:BT24,"BLA")=0,CHAR(34)&amp;"NO_BLA"&amp;CHAR(34)&amp;",", "")</f>
        <v/>
      </c>
      <c r="FK24" s="48" t="str">
        <f>IF(AND(FH24&lt;&gt;"",FF24&lt;&gt;""),CHAR(34)&amp;"WHGRNO"&amp;CHAR(34)&amp;",","")</f>
        <v/>
      </c>
      <c r="FL24" s="48" t="str">
        <f>IF(AND(FI24&lt;&gt;"",FF24&lt;&gt;""),CHAR(34)&amp;"WHYENO"&amp;CHAR(34)&amp;",","")</f>
        <v/>
      </c>
      <c r="FM24" s="48" t="str">
        <f>IF(AND(FJ24&lt;&gt;"",FF24&lt;&gt;""),CHAR(34)&amp;"BAWHNO"&amp;CHAR(34)&amp;",","")</f>
        <v/>
      </c>
      <c r="FN24" s="48" t="str">
        <f>IF(AND(FE24&lt;&gt;"",FF24&lt;&gt;""),CHAR(34)&amp;"BLWHNO"&amp;CHAR(34)&amp;",","")</f>
        <v/>
      </c>
      <c r="FO24" s="48" t="str">
        <f>IF(AND(FE24&lt;&gt;"",FG24&lt;&gt;""),CHAR(34)&amp;"BLRENO"&amp;CHAR(34)&amp;",","")</f>
        <v/>
      </c>
      <c r="FP24" s="48" t="str">
        <f>IF(AND(FF24&lt;&gt;"",FF24&lt;&gt;""),CHAR(34)&amp;"WHRENO"&amp;CHAR(34)&amp;",","")</f>
        <v/>
      </c>
      <c r="FQ24" s="48" t="str">
        <f>IF(LEN(BF24)=3,CHAR(34)&amp;"001"&amp;BF24&amp;CHAR(34)&amp;",","")</f>
        <v/>
      </c>
      <c r="FR24" s="48" t="str">
        <f>IF(LEN(BG24)=3,CHAR(34)&amp;"002"&amp;BG24&amp;CHAR(34)&amp;",","")</f>
        <v/>
      </c>
      <c r="FS24" s="48" t="str">
        <f>IF(LEN(BH24)=3,CHAR(34)&amp;"003"&amp;BH24&amp;CHAR(34)&amp;",","")</f>
        <v/>
      </c>
      <c r="FT24" s="48" t="str">
        <f>CHAR(34)&amp;"myr"&amp;BD24&amp;CHAR(34)&amp;","</f>
        <v>"myrBLU",</v>
      </c>
      <c r="FU24" s="48" t="str">
        <f>IF(AY24="y",CHAR(34)&amp;"island"&amp;CHAR(34)&amp;",","")</f>
        <v/>
      </c>
      <c r="FV24" s="48" t="str">
        <f>IF(BZ24="y",CHAR(34)&amp;"landlo"&amp;CHAR(34)&amp;",","")</f>
        <v/>
      </c>
      <c r="FW24" s="48" t="str">
        <f>IF(CA24="y",CHAR(34)&amp;"eunion"&amp;CHAR(34)&amp;",","")</f>
        <v/>
      </c>
      <c r="FX24" s="48" t="str">
        <f>SUBSTITUTE(IFERROR(SEARCH("[",A24),IFERROR(IF(AND(CA24&lt;&gt;"y",SEARCH("Europe",R24)&gt;0),CHAR(34)&amp;"noeuni"&amp;CHAR(34)&amp;",",""),"")),"1","")</f>
        <v/>
      </c>
      <c r="FY24" s="48" t="str">
        <f>IFERROR(IF(SEARCH("Arabic",CB24)&gt;0,CHAR(34)&amp;"arabic"&amp;CHAR(34)&amp;",",""),"")</f>
        <v/>
      </c>
      <c r="FZ24" s="48" t="str">
        <f>IFERROR(IF(SEARCH("English",CB24)&gt;0,CHAR(34)&amp;"englis"&amp;CHAR(34)&amp;",",""),"")</f>
        <v/>
      </c>
      <c r="GA24" s="48" t="str">
        <f>IFERROR(IF(SEARCH("French",CB24)&gt;0,CHAR(34)&amp;"french"&amp;CHAR(34)&amp;",",""),"")</f>
        <v/>
      </c>
      <c r="GB24" s="48" t="str">
        <f>IFERROR(IF(SEARCH("Spanish",CB24)&gt;0,CHAR(34)&amp;"spanis"&amp;CHAR(34)&amp;",",""),"")</f>
        <v/>
      </c>
      <c r="GC24" s="48" t="str">
        <f>IFERROR(IF(SEARCH("Portuguese",CB24)&gt;0,CHAR(34)&amp;"portug"&amp;CHAR(34)&amp;",",""),"")</f>
        <v/>
      </c>
      <c r="GD24" s="48" t="str">
        <f>IFERROR(IF(SEARCH("German",CB24)&gt;0,CHAR(34)&amp;"german"&amp;CHAR(34)&amp;",",""),"")</f>
        <v/>
      </c>
      <c r="GE24" s="48" t="str">
        <f>IFERROR(IF(SEARCH("Dutch",CB24)&gt;0,CHAR(34)&amp;"dutchs"&amp;CHAR(34)&amp;",",""),"")</f>
        <v/>
      </c>
      <c r="GF24" s="48" t="str">
        <f>IFERROR(IF(SEARCH("Historical",AU24)&gt;0,CHAR(34)&amp;"histor"&amp;CHAR(34)&amp;",",""),"")</f>
        <v/>
      </c>
      <c r="GG24" s="48" t="str">
        <f>IF(BU24="y",CHAR(34)&amp;"unjack"&amp;CHAR(34)&amp;",","")</f>
        <v/>
      </c>
      <c r="GH24" s="48" t="str">
        <f>IF(CD24=1,CHAR(34)&amp;"southc"&amp;CHAR(34)&amp;",","")</f>
        <v/>
      </c>
      <c r="GI24" s="48" t="str">
        <f>IF(CE24=1,CHAR(34)&amp;"hasmap"&amp;CHAR(34)&amp;",","")</f>
        <v/>
      </c>
      <c r="GJ24" s="48" t="str">
        <f>IF(CP24="y",CHAR(34)&amp;CP$1&amp;CHAR(34)&amp;",","")</f>
        <v>"NoStar",</v>
      </c>
      <c r="GK24" s="48" t="str">
        <f>IF(GJ24="",CHAR(34)&amp;"HasSta"&amp;CHAR(34)&amp;",","")</f>
        <v/>
      </c>
      <c r="GL24" s="48" t="str">
        <f>IF(CQ24="y",CHAR(34)&amp;CQ$1&amp;CHAR(34)&amp;",","")</f>
        <v/>
      </c>
      <c r="GM24" s="48" t="str">
        <f>IF(CR24="y",CHAR(34)&amp;CR$1&amp;CHAR(34)&amp;",","")</f>
        <v/>
      </c>
      <c r="GN24" s="48" t="str">
        <f>IF(CS24="y",CHAR(34)&amp;CS$1&amp;CHAR(34)&amp;",","")</f>
        <v/>
      </c>
      <c r="GP24" s="48" t="str">
        <f>CHAR(34)&amp;AU24&amp;CHAR(34)</f>
        <v>"State"</v>
      </c>
      <c r="GS24" s="48" t="str">
        <f>SUBSTITUTE("["&amp;_xlfn.CONCAT(CW24:GN24)&amp;"]",",]","]")</f>
        <v>["5+Colo","lets08","startM","year19","NoBand","Animal","Bird","Plants","Texted","Weapon","HasSun","Center","Wavess","Geogrh","Humans","Waters","myrBLU","NoStar"]</v>
      </c>
      <c r="GT24" s="48" t="str">
        <f>IF(BL24&lt;&gt;"",CHAR(34)&amp;"cl_"&amp;BL24&amp;CHAR(34)&amp;",","")</f>
        <v>"cl_BLU",</v>
      </c>
      <c r="GU24" s="48" t="str">
        <f>IF(BM24&lt;&gt;"",CHAR(34)&amp;"cl_"&amp;BM24&amp;CHAR(34)&amp;",","")</f>
        <v>"cl_WHI",</v>
      </c>
      <c r="GV24" s="48" t="str">
        <f>IF(BN24&lt;&gt;"",CHAR(34)&amp;"cl_"&amp;BN24&amp;CHAR(34)&amp;",","")</f>
        <v>"cl_RED",</v>
      </c>
      <c r="GW24" s="48" t="str">
        <f>IF(BO24&lt;&gt;"",CHAR(34)&amp;"cl_"&amp;BO24&amp;CHAR(34)&amp;",","")</f>
        <v>"cl_BRO",</v>
      </c>
      <c r="GX24" s="48" t="str">
        <f>IF(BP24&lt;&gt;"",CHAR(34)&amp;"cl_"&amp;BP24&amp;CHAR(34)&amp;",","")</f>
        <v>"cl_GRE",</v>
      </c>
      <c r="GY24" s="48" t="str">
        <f>IF(BQ24&lt;&gt;"",CHAR(34)&amp;"cl_"&amp;BQ24&amp;CHAR(34)&amp;",","")</f>
        <v>"cl_BLA",</v>
      </c>
      <c r="GZ24" s="48" t="str">
        <f>IF(BR24&lt;&gt;"",CHAR(34)&amp;"cl_"&amp;BR24&amp;CHAR(34)&amp;",","")</f>
        <v>"cl_YEL",</v>
      </c>
      <c r="HA24" s="48" t="str">
        <f>IF(BS24&lt;&gt;"",CHAR(34)&amp;"cl_"&amp;BS24&amp;CHAR(34)&amp;",","")</f>
        <v/>
      </c>
      <c r="HB24" s="48" t="str">
        <f>IF(BT24&lt;&gt;"",CHAR(34)&amp;"cl_"&amp;BT24&amp;CHAR(34)&amp;",","")</f>
        <v/>
      </c>
      <c r="HC24" s="48" t="str">
        <f>SUBSTITUTE("["&amp;_xlfn.CONCAT(GT24:HB24)&amp;"]",",]","]")</f>
        <v>["cl_BLU","cl_WHI","cl_RED","cl_BRO","cl_GRE","cl_BLA","cl_YEL"]</v>
      </c>
      <c r="HE24" s="71"/>
      <c r="HF24" s="72" t="str">
        <f>"{couname:"&amp;CT24&amp;(IF(HK24&lt;&gt;"",",subtype:"&amp;CHAR(34)&amp;HK24&amp;CHAR(34),""))&amp;",year:"&amp;HJ24&amp;",region:"&amp;CU24&amp;",Colors:"&amp;HC24&amp;",Items:"&amp;GS24&amp;",Flag:"&amp;CV24&amp;",HDFlag:"&amp;CHAR(34)&amp;E24&amp;CHAR(34)&amp;",type:"&amp;GP24&amp;", describe: "&amp;HH24&amp;", isnew:"&amp;CHAR(34)&amp;F24&amp;CHAR(34)&amp;", links: "&amp;HL24&amp;"},"</f>
        <v>{couname:"[USA] Michigan",year:"1911 ",region:"rgn_North America",Colors:["cl_BLU","cl_WHI","cl_RED","cl_BRO","cl_GRE","cl_BLA","cl_YEL"],Items:["5+Colo","lets08","startM","year19","NoBand","Animal","Bird","Plants","Texted","Weapon","HasSun","Center","Wavess","Geogrh","Humans","Waters","myrBLU","NoStar"],Flag:"https://upload.wikimedia.org/wikipedia/commons/thumb/b/b5/Flag_of_Michigan.svg/382px-Flag_of_Michigan.svg.png",HDFlag:"https://upload.wikimedia.org/wikipedia/commons/thumb/b/b5/Flag_of_Michigan.svg/2560px-Flag_of_Michigan.svg.png",type:"State", describe: "\nNot available", isnew:".", links: "https://en.wikipedia.org/wiki/Flag_of_Michigan"},</v>
      </c>
      <c r="HG24" s="73" t="str">
        <f>"{couname:"&amp;CT24&amp;(IF(HK24&lt;&gt;"",",subtype:"&amp;CHAR(34)&amp;HK24&amp;CHAR(34),""))&amp;",year:"&amp;HJ24&amp;",region:"&amp;CU24&amp;",Colors:"&amp;HC24&amp;",Items:"&amp;GS24&amp;",Flag:"&amp;CV24&amp;",HDFlag:"&amp;CHAR(34)&amp;E24&amp;CHAR(34)&amp;",type:"&amp;GP24&amp;", describe: "&amp;HI24&amp;", links: "&amp;HL24&amp;"},"</f>
        <v>{couname:"[USA] Michigan",year:"1911 ",region:"rgn_North America",Colors:["cl_BLU","cl_WHI","cl_RED","cl_BRO","cl_GRE","cl_BLA","cl_YEL"],Items:["5+Colo","lets08","startM","year19","NoBand","Animal","Bird","Plants","Texted","Weapon","HasSun","Center","Wavess","Geogrh","Humans","Waters","myrBLU","NoStar"],Flag:"https://upload.wikimedia.org/wikipedia/commons/thumb/b/b5/Flag_of_Michigan.svg/382px-Flag_of_Michigan.svg.png",HDFlag:"https://upload.wikimedia.org/wikipedia/commons/thumb/b/b5/Flag_of_Michigan.svg/2560px-Flag_of_Michigan.svg.png",type:"State", describe: "\nNot available", links: "https://en.wikipedia.org/wiki/Flag_of_Michigan"},</v>
      </c>
      <c r="HH24" s="48" t="str">
        <f>IF(P24&lt;&gt;"",CHAR(34)&amp;"\n"&amp;P24&amp;CHAR(34),CHAR(34)&amp;CHAR(34))</f>
        <v>"\nNot available"</v>
      </c>
      <c r="HI24" s="48" t="str">
        <f>IF(J24=0,CHAR(34)&amp;CHAR(34),HH24)</f>
        <v>"\nNot available"</v>
      </c>
      <c r="HJ24" s="48" t="str">
        <f>CHAR(34)&amp;O24&amp;CHAR(34)</f>
        <v>"1911 "</v>
      </c>
      <c r="HL24" s="48" t="str">
        <f>CHAR(34)&amp;I24&amp;CHAR(34)</f>
        <v>"https://en.wikipedia.org/wiki/Flag_of_Michigan"</v>
      </c>
      <c r="HM24" s="72"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"&amp;HH24&amp;", "&amp;CHAR(34)&amp;"isnew"&amp;CHAR(34)&amp;": "&amp;CHAR(34)&amp;F24&amp;CHAR(34)&amp;", "&amp;CHAR(34)&amp;"links"&amp;CHAR(34)&amp;": "&amp;HL24&amp;"},"</f>
        <v>{"couname":"[USA] Michigan","year":"1911 ","region":"rgn_North America","Colors":["cl_BLU","cl_WHI","cl_RED","cl_BRO","cl_GRE","cl_BLA","cl_YEL"],"Items":["5+Colo","lets08","startM","year19","NoBand","Animal","Bird","Plants","Texted","Weapon","HasSun","Center","Wavess","Geogrh","Humans","Waters","myrBLU","NoStar"],"Flag":"https://upload.wikimedia.org/wikipedia/commons/thumb/b/b5/Flag_of_Michigan.svg/382px-Flag_of_Michigan.svg.png","HDFlag":"https://upload.wikimedia.org/wikipedia/commons/thumb/b/b5/Flag_of_Michigan.svg/2560px-Flag_of_Michigan.svg.png","type":"State", "describe": "\nNot available", "isnew": ".", "links": "https://en.wikipedia.org/wiki/Flag_of_Michigan"},</v>
      </c>
      <c r="HN24" s="74" t="str">
        <f>"{"&amp;CHAR(34)&amp;"couname"&amp;CHAR(34)&amp;":"&amp;CT24&amp;(IF(H24&lt;&gt;"",","&amp;CHAR(34)&amp;"subtype"&amp;CHAR(34)&amp;":"&amp;CHAR(34)&amp;H24&amp;CHAR(34),""))&amp;","&amp;CHAR(34)&amp;"year"&amp;CHAR(34)&amp;":"&amp;HJ24&amp;","&amp;CHAR(34)&amp;"region"&amp;CHAR(34)&amp;":"&amp;CU24&amp;","&amp;CHAR(34)&amp;"Colors"&amp;CHAR(34)&amp;":"&amp;HC24&amp;","&amp;CHAR(34)&amp;"Items"&amp;CHAR(34)&amp;":"&amp;GS24&amp;","&amp;CHAR(34)&amp;"Flag"&amp;CHAR(34)&amp;":"&amp;CV24&amp;","&amp;CHAR(34)&amp;"HDFlag"&amp;CHAR(34)&amp;":"&amp;CHAR(34)&amp;E24&amp;CHAR(34)&amp;","&amp;CHAR(34)&amp;"type"&amp;CHAR(34)&amp;":"&amp;GP24&amp;", "&amp;CHAR(34)&amp;"describe"&amp;CHAR(34)&amp;": "&amp;HI24&amp;", "&amp;CHAR(34)&amp;"isnew"&amp;CHAR(34)&amp;": "&amp;CHAR(34)&amp;F24&amp;CHAR(34)&amp;", "&amp;CHAR(34)&amp;"links"&amp;CHAR(34)&amp;": "&amp;HL24&amp;"},"</f>
        <v>{"couname":"[USA] Michigan","year":"1911 ","region":"rgn_North America","Colors":["cl_BLU","cl_WHI","cl_RED","cl_BRO","cl_GRE","cl_BLA","cl_YEL"],"Items":["5+Colo","lets08","startM","year19","NoBand","Animal","Bird","Plants","Texted","Weapon","HasSun","Center","Wavess","Geogrh","Humans","Waters","myrBLU","NoStar"],"Flag":"https://upload.wikimedia.org/wikipedia/commons/thumb/b/b5/Flag_of_Michigan.svg/382px-Flag_of_Michigan.svg.png","HDFlag":"https://upload.wikimedia.org/wikipedia/commons/thumb/b/b5/Flag_of_Michigan.svg/2560px-Flag_of_Michigan.svg.png","type":"State", "describe": "\nNot available", "isnew": ".", "links": "https://en.wikipedia.org/wiki/Flag_of_Michigan"},</v>
      </c>
      <c r="HO24" s="75"/>
      <c r="HP24" s="48" t="str" cm="1">
        <f t="array" ref="HP24">IF(_xlfn.TEXTJOIN(", ", TRUE, IF(ISNUMBER(SEARCH("BLA", BL24:BT24)), COLUMN(BL24:BT24) - COLUMN(BL24) + 1, ""))&lt;&gt;"","BLA","")</f>
        <v>BLA</v>
      </c>
      <c r="HQ24" s="48" t="str" cm="1">
        <f t="array" ref="HQ24">IF(_xlfn.TEXTJOIN(", ", TRUE, IF(ISNUMBER(SEARCH("BLU", BL24:BT24)), COLUMN(BL24:BT24) - COLUMN(BL24) + 1, ""))&lt;&gt;"","BLU","")</f>
        <v>BLU</v>
      </c>
      <c r="HR24" s="48" t="str" cm="1">
        <f t="array" ref="HR24">IF(_xlfn.TEXTJOIN(", ", TRUE, IF(ISNUMBER(SEARCH("GRE", BL24:BT24)), COLUMN(BL24:BT24) - COLUMN(BL24) + 1, ""))&lt;&gt;"","GRE","")</f>
        <v>GRE</v>
      </c>
      <c r="HS24" s="48" t="str" cm="1">
        <f t="array" ref="HS24">IF(_xlfn.TEXTJOIN(", ", TRUE, IF(ISNUMBER(SEARCH("RED", BL24:BT24)), COLUMN(BL24:BT24) - COLUMN(BL24) + 1, ""))&lt;&gt;"","RED","")</f>
        <v>RED</v>
      </c>
      <c r="HT24" s="48" t="str" cm="1">
        <f t="array" ref="HT24">IF(_xlfn.TEXTJOIN(", ", TRUE, IF(ISNUMBER(SEARCH("YEL", BL24:BT24)), COLUMN(BL24:BT24) - COLUMN(BL24) + 1, ""))&lt;&gt;"","YEL","")</f>
        <v>YEL</v>
      </c>
      <c r="HU24" s="48" t="str" cm="1">
        <f t="array" ref="HU24">IF(_xlfn.TEXTJOIN(", ", TRUE, IF(ISNUMBER(SEARCH("ORA", BL24:BT24)), COLUMN(BL24:BT24) - COLUMN(BL24) + 1, ""))&lt;&gt;"","ORA","")</f>
        <v/>
      </c>
      <c r="HV24" s="48" t="str" cm="1">
        <f t="array" ref="HV24">IF(_xlfn.TEXTJOIN(", ", TRUE, IF(ISNUMBER(SEARCH("BRO", BL24:BT24)), COLUMN(BL24:BT24) - COLUMN(BL24) + 1, ""))&lt;&gt;"","BRO","")</f>
        <v>BRO</v>
      </c>
      <c r="HW24" s="48" t="str" cm="1">
        <f t="array" ref="HW24">IF(_xlfn.TEXTJOIN(", ", TRUE, IF(ISNUMBER(SEARCH("PUR", BL24:BT24)), COLUMN(BL24:BT24) - COLUMN(BL24) + 1, ""))&lt;&gt;"","PUR","")</f>
        <v/>
      </c>
      <c r="HX24" s="48" t="str" cm="1">
        <f t="array" ref="HX24">IF(_xlfn.TEXTJOIN(", ", TRUE, IF(ISNUMBER(SEARCH("WHI", BL24:BT24)), COLUMN(BL24:BT24) - COLUMN(BL24) + 1, ""))&lt;&gt;"","WHI","")</f>
        <v>WHI</v>
      </c>
      <c r="HY24" s="76"/>
      <c r="HZ24" s="76"/>
      <c r="IA24" s="6"/>
      <c r="IB24" s="6"/>
      <c r="IC24" s="77"/>
      <c r="ID24" s="77"/>
      <c r="IE24" s="77"/>
      <c r="IF24" s="77"/>
      <c r="IG24" s="77"/>
      <c r="IH24" s="77"/>
      <c r="II24" s="77"/>
      <c r="IJ24" s="77"/>
      <c r="IK24" s="77"/>
      <c r="IL24" s="48">
        <f>SUM(IC24:IK24)</f>
        <v>0</v>
      </c>
      <c r="IM24" s="45">
        <f>COUNTIF(IC24:IK24,"&gt;0")-CG24</f>
        <v>-7</v>
      </c>
      <c r="IN24" s="78" t="str">
        <f>"http://mkweb.bcgsc.ca/color-summarizer/?url="&amp;D24&amp;"&amp;precision=low&amp;num_clusters="&amp;CG24&amp;"&amp;text=1"</f>
        <v>http://mkweb.bcgsc.ca/color-summarizer/?url=https://upload.wikimedia.org/wikipedia/commons/thumb/b/b5/Flag_of_Michigan.svg/382px-Flag_of_Michigan.svg.png&amp;precision=low&amp;num_clusters=7&amp;text=1</v>
      </c>
      <c r="IO24" s="48" t="str">
        <f>IF(HP24&lt;&gt;"",CHAR(34)&amp;"black"&amp;CHAR(34),"")</f>
        <v>"black"</v>
      </c>
      <c r="IP24" s="48" t="str">
        <f>IF(HQ24&lt;&gt;"",CHAR(34)&amp;"blue"&amp;CHAR(34),"")</f>
        <v>"blue"</v>
      </c>
      <c r="IQ24" s="48" t="str">
        <f>IF(HR24&lt;&gt;"",CHAR(34)&amp;"green"&amp;CHAR(34),"")</f>
        <v>"green"</v>
      </c>
      <c r="IR24" s="48" t="str">
        <f>IF(HS24&lt;&gt;"",CHAR(34)&amp;"red"&amp;CHAR(34),"")</f>
        <v>"red"</v>
      </c>
      <c r="IS24" s="48" t="str">
        <f>IF(HT24&lt;&gt;"",CHAR(34)&amp;"yellow"&amp;CHAR(34),"")</f>
        <v>"yellow"</v>
      </c>
      <c r="IT24" s="48" t="str">
        <f>IF(HU24&lt;&gt;"",CHAR(34)&amp;"orange"&amp;CHAR(34),"")</f>
        <v/>
      </c>
      <c r="IU24" s="48" t="str">
        <f>IF(HV24&lt;&gt;"",CHAR(34)&amp;"brown"&amp;CHAR(34),"")</f>
        <v>"brown"</v>
      </c>
      <c r="IV24" s="48" t="str">
        <f>IF(HW24&lt;&gt;"",CHAR(34)&amp;"purple"&amp;CHAR(34),"")</f>
        <v/>
      </c>
      <c r="IW24" s="48" t="str">
        <f>IF(HX24&lt;&gt;"",CHAR(34)&amp;"white"&amp;CHAR(34),"")</f>
        <v>"white"</v>
      </c>
      <c r="IX24" s="48" t="str">
        <f>"{"&amp;CHAR(34)&amp;"url"&amp;CHAR(34)&amp;":"&amp;CHAR(34)&amp;IN24&amp;CHAR(34)&amp;","&amp;CHAR(34)&amp;"name"&amp;CHAR(34)&amp;":"&amp;CHAR(34)&amp;A24&amp;CHAR(34)&amp;"},"</f>
        <v>{"url":"http://mkweb.bcgsc.ca/color-summarizer/?url=https://upload.wikimedia.org/wikipedia/commons/thumb/b/b5/Flag_of_Michigan.svg/382px-Flag_of_Michigan.svg.png&amp;precision=low&amp;num_clusters=7&amp;text=1","name":"[USA] Michigan"},</v>
      </c>
      <c r="IY24" s="48">
        <v>875</v>
      </c>
    </row>
    <row r="25" spans="1:259" s="48" customFormat="1" ht="38.4" customHeight="1" thickBot="1" x14ac:dyDescent="0.35">
      <c r="A25" s="79" t="s">
        <v>735</v>
      </c>
      <c r="B25" s="40" t="e" vm="166">
        <v>#VALUE!</v>
      </c>
      <c r="C25" s="41">
        <v>2</v>
      </c>
      <c r="D25" s="42" t="s">
        <v>738</v>
      </c>
      <c r="E25" s="43" t="s">
        <v>739</v>
      </c>
      <c r="F25" s="44" t="s">
        <v>163</v>
      </c>
      <c r="G25" s="45">
        <f>COUNTIF($A$1:$A$8580,A25)</f>
        <v>1</v>
      </c>
      <c r="H25" s="46"/>
      <c r="I25" s="47" t="s">
        <v>740</v>
      </c>
      <c r="J25" s="48" t="str">
        <f>""</f>
        <v/>
      </c>
      <c r="K25" s="49"/>
      <c r="L25" s="50"/>
      <c r="M25" s="50"/>
      <c r="N25" s="51" t="s">
        <v>231</v>
      </c>
      <c r="O25" s="52" t="s">
        <v>741</v>
      </c>
      <c r="P25" s="53" t="s">
        <v>211</v>
      </c>
      <c r="Q25" s="54">
        <v>1</v>
      </c>
      <c r="R25" s="55" t="s">
        <v>231</v>
      </c>
      <c r="S25" s="56">
        <v>2</v>
      </c>
      <c r="T25" s="57" t="s">
        <v>165</v>
      </c>
      <c r="U25" s="58" t="s">
        <v>164</v>
      </c>
      <c r="V25" s="58" t="s">
        <v>164</v>
      </c>
      <c r="W25" s="58" t="s">
        <v>165</v>
      </c>
      <c r="X25" s="58" t="s">
        <v>164</v>
      </c>
      <c r="Y25" s="58" t="s">
        <v>164</v>
      </c>
      <c r="Z25" s="58" t="s">
        <v>164</v>
      </c>
      <c r="AA25" s="58" t="s">
        <v>164</v>
      </c>
      <c r="AB25" s="58" t="s">
        <v>164</v>
      </c>
      <c r="AC25" s="58" t="s">
        <v>164</v>
      </c>
      <c r="AD25" s="58" t="s">
        <v>164</v>
      </c>
      <c r="AE25" s="58" t="s">
        <v>164</v>
      </c>
      <c r="AF25" s="59" t="s">
        <v>165</v>
      </c>
      <c r="AG25" s="59" t="s">
        <v>165</v>
      </c>
      <c r="AH25" s="59" t="s">
        <v>164</v>
      </c>
      <c r="AI25" s="59" t="s">
        <v>164</v>
      </c>
      <c r="AJ25" s="59" t="s">
        <v>164</v>
      </c>
      <c r="AK25" s="59" t="s">
        <v>164</v>
      </c>
      <c r="AL25" s="59" t="s">
        <v>164</v>
      </c>
      <c r="AM25" s="59" t="s">
        <v>164</v>
      </c>
      <c r="AN25" s="59" t="s">
        <v>164</v>
      </c>
      <c r="AO25" s="59" t="s">
        <v>164</v>
      </c>
      <c r="AP25" s="59" t="s">
        <v>164</v>
      </c>
      <c r="AQ25" s="59" t="s">
        <v>164</v>
      </c>
      <c r="AR25" s="59" t="s">
        <v>164</v>
      </c>
      <c r="AS25" s="59" t="s">
        <v>164</v>
      </c>
      <c r="AT25" s="60">
        <v>1</v>
      </c>
      <c r="AU25" s="59" t="s">
        <v>207</v>
      </c>
      <c r="AV25" s="59" t="str">
        <f>IF(LEFT(A25,1)="[",LEFT(A25,5)&amp;AU25&amp;A25,"")</f>
        <v>[USA]State[USA] Minnesota</v>
      </c>
      <c r="AW25" s="59" t="str">
        <f>C25&amp;H25&amp;A25</f>
        <v>2[USA] Minnesota</v>
      </c>
      <c r="AX25" s="61"/>
      <c r="AY25" s="61"/>
      <c r="AZ25" s="62" t="s">
        <v>159</v>
      </c>
      <c r="BA25" s="62"/>
      <c r="BB25" s="62"/>
      <c r="BC25" s="63"/>
      <c r="BD25" s="64" t="s">
        <v>152</v>
      </c>
      <c r="BE25" s="47"/>
      <c r="BF25" s="64" t="s">
        <v>152</v>
      </c>
      <c r="BG25" s="64"/>
      <c r="BH25" s="64" t="s">
        <v>152</v>
      </c>
      <c r="BI25" s="64"/>
      <c r="BJ25" s="64"/>
      <c r="BK25" s="47"/>
      <c r="BL25" s="64" t="s">
        <v>152</v>
      </c>
      <c r="BM25" s="64" t="s">
        <v>159</v>
      </c>
      <c r="BN25" s="64"/>
      <c r="BO25" s="64"/>
      <c r="BP25" s="64"/>
      <c r="BQ25" s="64"/>
      <c r="BR25" s="64"/>
      <c r="BS25" s="64"/>
      <c r="BT25" s="64"/>
      <c r="BU25" s="65"/>
      <c r="BV25" s="66"/>
      <c r="BW25" s="66">
        <v>0</v>
      </c>
      <c r="BX25" s="47"/>
      <c r="BY25" s="48" t="s">
        <v>164</v>
      </c>
      <c r="CB25" s="6"/>
      <c r="CC25" s="6"/>
      <c r="CD25" s="67">
        <v>0</v>
      </c>
      <c r="CE25" s="67">
        <v>0</v>
      </c>
      <c r="CF25" s="67" t="e">
        <v>#REF!</v>
      </c>
      <c r="CG25" s="68" cm="1">
        <f t="array" ref="CG25">SUMPRODUCT(--(LEN(TRIM(BL25:BT25))&gt;0))</f>
        <v>2</v>
      </c>
      <c r="CH25" s="59" t="str">
        <f>IF(CG25=2,"y","n")</f>
        <v>y</v>
      </c>
      <c r="CI25" s="59" t="str">
        <f>IF(CG25=3,"y","n")</f>
        <v>n</v>
      </c>
      <c r="CJ25" s="59" t="str">
        <f>IF(CG25=4,"y","n")</f>
        <v>n</v>
      </c>
      <c r="CK25" s="59" t="str">
        <f>IF(CG25&gt;4,"y","n")</f>
        <v>n</v>
      </c>
      <c r="CL25" s="59" t="str">
        <f>IF(S25=0,"y","n")</f>
        <v>n</v>
      </c>
      <c r="CM25" s="59" t="str">
        <f>IF(S25=2,"y","n")</f>
        <v>y</v>
      </c>
      <c r="CN25" s="59" t="str">
        <f>IF(S25=3,"y","n")</f>
        <v>n</v>
      </c>
      <c r="CO25" s="59" t="str">
        <f>IF(S25&gt;=4,"y","n")</f>
        <v>n</v>
      </c>
      <c r="CP25" s="59" t="str">
        <f>IF(AT25=0,"y","n")</f>
        <v>n</v>
      </c>
      <c r="CQ25" s="59" t="str">
        <f>IF(AT25=1,"y","n")</f>
        <v>y</v>
      </c>
      <c r="CR25" s="59" t="str">
        <f>IF(AT25=2,"y","n")</f>
        <v>n</v>
      </c>
      <c r="CS25" s="59" t="str">
        <f>IF(AT25&gt;=3,"y","n")</f>
        <v>n</v>
      </c>
      <c r="CT25" s="69" t="str">
        <f>CHAR(34)&amp;A25&amp;CHAR(34)</f>
        <v>"[USA] Minnesota"</v>
      </c>
      <c r="CU25" s="70" t="str">
        <f>CHAR(34)&amp;"rgn_"&amp;R25&amp;CHAR(34)</f>
        <v>"rgn_North America"</v>
      </c>
      <c r="CV25" s="48" t="str">
        <f>CHAR(34)&amp;D25&amp;CHAR(34)</f>
        <v>"https://upload.wikimedia.org/wikipedia/commons/thumb/b/b9/Flag_of_Minnesota.svg/383px-Flag_of_Minnesota.svg.png"</v>
      </c>
      <c r="CW25" s="48" t="str">
        <f>IF(CH25="y",CHAR(34)&amp;CH$1&amp;CHAR(34)&amp;",","")</f>
        <v>"2Color",</v>
      </c>
      <c r="CX25" s="48" t="str">
        <f>IF(CI25="y",CHAR(34)&amp;CI$1&amp;CHAR(34)&amp;",","")</f>
        <v/>
      </c>
      <c r="CY25" s="48" t="str">
        <f>IF(CJ25="y",CHAR(34)&amp;CJ$1&amp;CHAR(34)&amp;",","")</f>
        <v/>
      </c>
      <c r="CZ25" s="48" t="str">
        <f>IF(CK25="y",CHAR(34)&amp;CK$1&amp;CHAR(34)&amp;",","")</f>
        <v/>
      </c>
      <c r="DA25" s="48" t="str">
        <f>IF(Q25&gt;1,CHAR(34)&amp;"words2"&amp;CHAR(34)&amp;",","")</f>
        <v/>
      </c>
      <c r="DB25" s="48" t="str">
        <f>IF(Q25&gt;2,CHAR(34)&amp;"words3"&amp;CHAR(34)&amp;",","")</f>
        <v/>
      </c>
      <c r="DC25" s="48" t="str">
        <f>IF(Q25=2,CHAR(34)&amp;"exact2"&amp;CHAR(34)&amp;",","")</f>
        <v/>
      </c>
      <c r="DD25" s="48" t="str">
        <f>IF(LEN(CHAR(34)&amp;"lets"&amp;LEN(SUBSTITUTE(SUBSTITUTE(IFERROR(TRIM(SUBSTITUTE(SUBSTITUTE(SUBSTITUTE(IFERROR(TRIM(SUBSTITUTE(A25,MID(A25,FIND("(",A25),FIND(")",A25)-FIND("(",A25)+1),"")),A25),"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",""),"-",""))&amp;CHAR(34)&amp;",")=9,CHAR(34)&amp;"lets"&amp;LEN(SUBSTITUTE(SUBSTITUTE(IFERROR(TRIM(SUBSTITUTE(SUBSTITUTE(SUBSTITUTE(IFERROR(TRIM(SUBSTITUTE(A25,MID(A25,FIND("(",A25),FIND(")",A25)-FIND("(",A25)+1),"")),A25),"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",""),"-",""))&amp;CHAR(34)&amp;",",CHAR(34)&amp;"lets0"&amp;LEN(SUBSTITUTE(SUBSTITUTE(IFERROR(TRIM(SUBSTITUTE(SUBSTITUTE(SUBSTITUTE(IFERROR(TRIM(SUBSTITUTE(A25,MID(A25,FIND("(",A25),FIND(")",A25)-FIND("(",A25)+1),"")),A25)," ",""),"-",""),MID(SUBSTITUTE(SUBSTITUTE(IFERROR(TRIM(SUBSTITUTE(A25,MID(A25,FIND("(",A25),FIND(")",A25)-FIND("(",A25)+1),"")),A25)," ",""),"-",""),FIND("[",SUBSTITUTE(SUBSTITUTE(IFERROR(TRIM(SUBSTITUTE(A25,MID(A25,FIND("(",A25),FIND(")",A25)-FIND("(",A25)+1),"")),A25)," ",""),"-","")),FIND("]",SUBSTITUTE(SUBSTITUTE(IFERROR(TRIM(SUBSTITUTE(A25,MID(A25,FIND("(",A25),FIND(")",A25)-FIND("(",A25)+1),"")),A25)," ",""),"-",""))-FIND("[",SUBSTITUTE(SUBSTITUTE(IFERROR(TRIM(SUBSTITUTE(A25,MID(A25,FIND("(",A25),FIND(")",A25)-FIND("(",A25)+1),"")),A25)," ",""),"-",""))+1),"")),SUBSTITUTE(SUBSTITUTE(IFERROR(TRIM(SUBSTITUTE(A25,MID(A25,FIND("(",A25),FIND(")",A25)-FIND("(",A25)+1),"")),A25)," ",""),"-",""))," ",""),"-",""))&amp;CHAR(34)&amp;",")</f>
        <v>"lets09",</v>
      </c>
      <c r="DE25" s="48" t="str">
        <f>IFERROR(CHAR(34)&amp;"start"&amp;LEFT(TRIM(SUBSTITUTE(SUBSTITUTE(TRIM(SUBSTITUTE(SUBSTITUTE(A25, MID(A25, FIND("[", A25), FIND("]", A25) - FIND("[", A25) + 1), ""), "  ", " ")), MID(TRIM(SUBSTITUTE(SUBSTITUTE(A25, MID(A25, FIND("[", A25), FIND("]", A25) - FIND("[", A25) + 1), ""), "  ", " ")), FIND("[", TRIM(SUBSTITUTE(SUBSTITUTE(A25, MID(A25, FIND("[", A25), FIND("]", A25) - FIND("[", A25) + 1), ""), "  ", " "))), FIND("]", TRIM(SUBSTITUTE(SUBSTITUTE(A25, MID(A25, FIND("[", A25), FIND("]", A25) - FIND("[", A25) + 1), ""), "  ", " "))) - FIND("[", TRIM(SUBSTITUTE(SUBSTITUTE(A25, MID(A25, FIND("[", A25), FIND("]", A25) - FIND("[", A25) + 1), ""), "  ", " "))) + 1), ""), "  ", " ")),1)&amp;CHAR(34)&amp;",",CHAR(34)&amp;"start"&amp;IFERROR(LEFT(SUBSTITUTE(A25,"["&amp;MID(A25,FIND("[",A25)+1,FIND("]",A25)-FIND("[",A25)-1)&amp;"] ",""),1),LEFT(A25,1))&amp;CHAR(34)&amp;",")</f>
        <v>"startM",</v>
      </c>
      <c r="DF25" s="48" t="str">
        <f>IFERROR(IF(SEARCH("tan",A25)&gt;0,CHAR(34)&amp;"withtn"&amp;CHAR(34)&amp;",",""),"")</f>
        <v/>
      </c>
      <c r="DG25" s="48" t="str">
        <f>IFERROR(IF(SEARCH("q",A25)&gt;0,CHAR(34)&amp;"with_q"&amp;CHAR(34)&amp;",",""),"")</f>
        <v/>
      </c>
      <c r="DH25" s="48" t="str">
        <f>IFERROR(IF(SEARCH("v",A25)&gt;0,CHAR(34)&amp;"with_v"&amp;CHAR(34)&amp;",",""),"")</f>
        <v/>
      </c>
      <c r="DI25" s="48" t="str">
        <f>IFERROR(IF(SEARCH("w",A25)&gt;0,CHAR(34)&amp;"with_w"&amp;CHAR(34)&amp;",",""),"")</f>
        <v/>
      </c>
      <c r="DJ25" s="48" t="str">
        <f>IFERROR(IF(SEARCH("y",A25)&gt;0,CHAR(34)&amp;"with_y"&amp;CHAR(34)&amp;",",""),"")</f>
        <v/>
      </c>
      <c r="DK25" s="48" t="str">
        <f>IFERROR(IF(SEARCH("z",A25)&gt;0,CHAR(34)&amp;"with_z"&amp;CHAR(34)&amp;",",""),"")</f>
        <v/>
      </c>
      <c r="DL25" s="48" t="str">
        <f>IF(CG25=2, CHAR(34) &amp; _xlfn.TEXTJOIN("", TRUE, _xlfn._xlws.SORT(HP25:HX25)) &amp; CHAR(34) &amp; ",", "")</f>
        <v>"BLUWHI",</v>
      </c>
      <c r="DM25" s="48" t="str" cm="1">
        <f t="array" ref="DM25">IF(CG25=3,CHAR(34) &amp; _xlfn.TEXTJOIN("", TRUE, RIGHT(HP25:HX25, 2)) &amp; CHAR(34) &amp; ",", "")</f>
        <v/>
      </c>
      <c r="DN25" s="48" t="str">
        <f>IF(AND(ISNUMBER(SEARCH("18", O25)), ISERROR(SEARCH("1918", O25)), ISERROR(SEARCH("2018", O25))), CHAR(34) &amp; "year18" &amp; CHAR(34) &amp; ",", "")</f>
        <v/>
      </c>
      <c r="DO25" s="48" t="str">
        <f>IF(AND(ISNUMBER(SEARCH("19", O25)), ISERROR(SEARCH("1819", O25)),  ISERROR(SEARCH("1219", O25)),ISERROR(SEARCH("1119", O25)),ISERROR(SEARCH("1190", O25)),ISERROR(SEARCH("2019", O25))), CHAR(34) &amp; "year19" &amp; CHAR(34) &amp; ",", "")</f>
        <v/>
      </c>
      <c r="DP25" s="6" t="str">
        <f>IF(AND(ISNUMBER(SEARCH("20", O25)), ISERROR(SEARCH("1920", O25))), CHAR(34)&amp;"year00"&amp;CHAR(34)&amp;",", "")</f>
        <v>"year00",</v>
      </c>
      <c r="DQ25" s="6" t="str">
        <f>IF(CC25="y",CHAR(34)&amp;"soviet"&amp;CHAR(34)&amp;",","")</f>
        <v/>
      </c>
      <c r="DR25" s="6" t="str">
        <f>IF(BY25="y",CHAR(34)&amp;"dgband"&amp;CHAR(34)&amp;",","")</f>
        <v/>
      </c>
      <c r="DS25" s="6" t="str">
        <f>IF(W25="y",IF(AND(V25="n",BY25&lt;&gt;"y"),CHAR(34)&amp;"allver"&amp;CHAR(34)&amp;",",""),"")</f>
        <v>"allver",</v>
      </c>
      <c r="DT25" s="6" t="str">
        <f>IF(V25="y",IF(AND(W25="n",BY25&lt;&gt;"y"),CHAR(34)&amp;"allhor"&amp;CHAR(34)&amp;",",""),"")</f>
        <v/>
      </c>
      <c r="DU25" s="6" t="str">
        <f>IF(BY25="y",IF(AND(W25="n",V25="n"),CHAR(34)&amp;"alldia"&amp;CHAR(34)&amp;",",""),"")</f>
        <v/>
      </c>
      <c r="DV25" s="48" t="str">
        <f>IF(IA25&lt;&gt;"",(IF(IA25="y",CHAR(34)&amp;"largec"&amp;CHAR(34)&amp;",",CHAR(34)&amp;"smallc"&amp;CHAR(34)&amp;",")),"")</f>
        <v/>
      </c>
      <c r="DW25" s="48" t="str">
        <f>IF(CL25="y",CHAR(34)&amp;CL$1&amp;CHAR(34)&amp;",","")</f>
        <v/>
      </c>
      <c r="DX25" s="48" t="str">
        <f>IF(CM25="y",CHAR(34)&amp;CM$1&amp;CHAR(34)&amp;",","")</f>
        <v>"2Bands",</v>
      </c>
      <c r="DY25" s="48" t="str">
        <f>IF(CN25="y",CHAR(34)&amp;CN$1&amp;CHAR(34)&amp;",","")</f>
        <v/>
      </c>
      <c r="DZ25" s="48" t="str">
        <f>IF(CO25="y",CHAR(34)&amp;CO$1&amp;CHAR(34)&amp;",","")</f>
        <v/>
      </c>
      <c r="EA25" s="48" t="str">
        <f>IF(T25="y",CHAR(34)&amp;T$1&amp;CHAR(34)&amp;",","")</f>
        <v>"Diagon",</v>
      </c>
      <c r="EB25" s="48" t="str">
        <f>IF(U25="y",CHAR(34)&amp;U$1&amp;CHAR(34)&amp;",","")</f>
        <v/>
      </c>
      <c r="EC25" s="48" t="str">
        <f>IF(V25="y",CHAR(34)&amp;V$1&amp;CHAR(34)&amp;",","")</f>
        <v/>
      </c>
      <c r="ED25" s="48" t="str">
        <f>IF(W25="y",CHAR(34)&amp;W$1&amp;CHAR(34)&amp;",","")</f>
        <v>"Vertic",</v>
      </c>
      <c r="EE25" s="48" t="str">
        <f>IF(X25="y",CHAR(34)&amp;X$1&amp;CHAR(34)&amp;",","")</f>
        <v/>
      </c>
      <c r="EF25" s="48" t="str">
        <f>IF(AND(Y25&lt;&gt;"n",Y25&lt;&gt;""),CHAR(34)&amp;Y$1&amp;CHAR(34)&amp;",","")</f>
        <v/>
      </c>
      <c r="EG25" s="48" t="str">
        <f>IF(Z25="y",CHAR(34)&amp;Z$1&amp;CHAR(34)&amp;",","")</f>
        <v/>
      </c>
      <c r="EH25" s="48" t="str">
        <f>IF(AA25="y",CHAR(34)&amp;AA$1&amp;CHAR(34)&amp;",","")</f>
        <v/>
      </c>
      <c r="EI25" s="48" t="str">
        <f>IF(AB25="y",CHAR(34)&amp;AB$1&amp;CHAR(34)&amp;",","")</f>
        <v/>
      </c>
      <c r="EJ25" s="48" t="str">
        <f>IF(AC25="y",CHAR(34)&amp;AC$1&amp;CHAR(34)&amp;",","")</f>
        <v/>
      </c>
      <c r="EK25" s="48" t="str">
        <f>IF(AD25="y",CHAR(34)&amp;AD$1&amp;CHAR(34)&amp;",","")</f>
        <v/>
      </c>
      <c r="EL25" s="48" t="str">
        <f>IF(AE25="y",CHAR(34)&amp;AE$1&amp;CHAR(34)&amp;",","")</f>
        <v/>
      </c>
      <c r="EM25" s="48" t="str">
        <f>IF(AF25="y",CHAR(34)&amp;AF$1&amp;CHAR(34)&amp;",","")</f>
        <v>"Trside",</v>
      </c>
      <c r="EN25" s="48" t="str">
        <f>IF(AG25="y",CHAR(34)&amp;AG$1&amp;CHAR(34)&amp;",","")</f>
        <v>"Unequa",</v>
      </c>
      <c r="EO25" s="48" t="str">
        <f>IF(AH25="y",CHAR(34)&amp;AH$1&amp;CHAR(34)&amp;",","")</f>
        <v/>
      </c>
      <c r="EP25" s="48" t="str">
        <f>IF(AI25="y",CHAR(34)&amp;AI$1&amp;CHAR(34)&amp;",","")</f>
        <v/>
      </c>
      <c r="EQ25" s="48" t="str">
        <f>IF(AJ25="y",CHAR(34)&amp;AJ$1&amp;CHAR(34)&amp;",","")</f>
        <v/>
      </c>
      <c r="ER25" s="48" t="str">
        <f>IF(AK25="y",CHAR(34)&amp;AK$1&amp;CHAR(34)&amp;",","")</f>
        <v/>
      </c>
      <c r="ES25" s="48" t="str">
        <f>IF(AL25="y",CHAR(34)&amp;AL$1&amp;CHAR(34)&amp;",","")</f>
        <v/>
      </c>
      <c r="ET25" s="48" t="str">
        <f>IF(AM25="y",CHAR(34)&amp;AM$1&amp;CHAR(34)&amp;",","")</f>
        <v/>
      </c>
      <c r="EU25" s="48" t="str">
        <f>IF(AN25="y",CHAR(34)&amp;AN$1&amp;CHAR(34)&amp;",","")</f>
        <v/>
      </c>
      <c r="EV25" s="48" t="str">
        <f>IF(AO25="y",CHAR(34)&amp;AO$1&amp;CHAR(34)&amp;",","")</f>
        <v/>
      </c>
      <c r="EW25" s="48" t="str">
        <f>IF(AP25="y",CHAR(34)&amp;AP$1&amp;CHAR(34)&amp;",","")</f>
        <v/>
      </c>
      <c r="EX25" s="48" t="str">
        <f>IF(AQ25="y",CHAR(34)&amp;AQ$1&amp;CHAR(34)&amp;",","")</f>
        <v/>
      </c>
      <c r="EY25" s="48" t="str">
        <f>IF(AR25="y",CHAR(34)&amp;AR$1&amp;CHAR(34)&amp;",","")</f>
        <v/>
      </c>
      <c r="EZ25" s="48" t="str">
        <f>IF(AS25="y",CHAR(34)&amp;AS$1&amp;CHAR(34)&amp;",","")</f>
        <v/>
      </c>
      <c r="FA25" s="48" t="str">
        <f>IF(AT25&gt;0,CHAR(34)&amp;"sta"&amp;AZ25&amp;CHAR(34)&amp;",","")</f>
        <v>"staWHI",</v>
      </c>
      <c r="FB25" s="48" t="str">
        <f>IF(AND(AT25&gt;0,BA25&lt;&gt;""),CHAR(34)&amp;"sta"&amp;BA25&amp;CHAR(34)&amp;",","")</f>
        <v/>
      </c>
      <c r="FC25" s="48" t="str">
        <f>IF(AND(AT25&gt;0,BB25&lt;&gt;""),CHAR(34)&amp;"sta"&amp;BB25&amp;CHAR(34)&amp;",","")</f>
        <v/>
      </c>
      <c r="FD25" s="48" t="str">
        <f>IF(BV25="n",CHAR(34)&amp;"tcWHYE"&amp;CHAR(34)&amp;",",IF(BV25="y",CHAR(34)&amp;FD$1&amp;CHAR(34)&amp;",",""))</f>
        <v/>
      </c>
      <c r="FE25" s="48" t="str">
        <f>IF(COUNTIF(BL25:BT25,"BLU")=0,CHAR(34)&amp;"NO_BLU"&amp;CHAR(34)&amp;",", "")</f>
        <v/>
      </c>
      <c r="FF25" s="48" t="str">
        <f>IF(COUNTIF(BL25:BT25,"WHI")=0,CHAR(34)&amp;"NO_WHI"&amp;CHAR(34)&amp;",", "")</f>
        <v/>
      </c>
      <c r="FG25" s="48" t="str">
        <f>IF(COUNTIF(BL25:BT25,"RED")=0,CHAR(34)&amp;"NO_RED"&amp;CHAR(34)&amp;",", "")</f>
        <v>"NO_RED",</v>
      </c>
      <c r="FH25" s="48" t="str">
        <f>IF(COUNTIF(BL25:BS25,"GRE")=0,CHAR(34)&amp;"NO_GRE"&amp;CHAR(34)&amp;",", "")</f>
        <v>"NO_GRE",</v>
      </c>
      <c r="FI25" s="48" t="str">
        <f>IF(COUNTIF(BL25:BT25,"YEL")=0,CHAR(34)&amp;"NO_YEL"&amp;CHAR(34)&amp;",", "")</f>
        <v>"NO_YEL",</v>
      </c>
      <c r="FJ25" s="48" t="str">
        <f>IF(COUNTIF(BL25:BT25,"BLA")=0,CHAR(34)&amp;"NO_BLA"&amp;CHAR(34)&amp;",", "")</f>
        <v>"NO_BLA",</v>
      </c>
      <c r="FK25" s="48" t="str">
        <f>IF(AND(FH25&lt;&gt;"",FF25&lt;&gt;""),CHAR(34)&amp;"WHGRNO"&amp;CHAR(34)&amp;",","")</f>
        <v/>
      </c>
      <c r="FL25" s="48" t="str">
        <f>IF(AND(FI25&lt;&gt;"",FF25&lt;&gt;""),CHAR(34)&amp;"WHYENO"&amp;CHAR(34)&amp;",","")</f>
        <v/>
      </c>
      <c r="FM25" s="48" t="str">
        <f>IF(AND(FJ25&lt;&gt;"",FF25&lt;&gt;""),CHAR(34)&amp;"BAWHNO"&amp;CHAR(34)&amp;",","")</f>
        <v/>
      </c>
      <c r="FN25" s="48" t="str">
        <f>IF(AND(FE25&lt;&gt;"",FF25&lt;&gt;""),CHAR(34)&amp;"BLWHNO"&amp;CHAR(34)&amp;",","")</f>
        <v/>
      </c>
      <c r="FO25" s="48" t="str">
        <f>IF(AND(FE25&lt;&gt;"",FG25&lt;&gt;""),CHAR(34)&amp;"BLRENO"&amp;CHAR(34)&amp;",","")</f>
        <v/>
      </c>
      <c r="FP25" s="48" t="str">
        <f>IF(AND(FF25&lt;&gt;"",FF25&lt;&gt;""),CHAR(34)&amp;"WHRENO"&amp;CHAR(34)&amp;",","")</f>
        <v/>
      </c>
      <c r="FQ25" s="48" t="str">
        <f>IF(LEN(BF25)=3,CHAR(34)&amp;"001"&amp;BF25&amp;CHAR(34)&amp;",","")</f>
        <v>"001BLU",</v>
      </c>
      <c r="FR25" s="48" t="str">
        <f>IF(LEN(BG25)=3,CHAR(34)&amp;"002"&amp;BG25&amp;CHAR(34)&amp;",","")</f>
        <v/>
      </c>
      <c r="FS25" s="48" t="str">
        <f>IF(LEN(BH25)=3,CHAR(34)&amp;"003"&amp;BH25&amp;CHAR(34)&amp;",","")</f>
        <v>"003BLU",</v>
      </c>
      <c r="FT25" s="48" t="str">
        <f>CHAR(34)&amp;"myr"&amp;BD25&amp;CHAR(34)&amp;","</f>
        <v>"myrBLU",</v>
      </c>
      <c r="FU25" s="48" t="str">
        <f>IF(AY25="y",CHAR(34)&amp;"island"&amp;CHAR(34)&amp;",","")</f>
        <v/>
      </c>
      <c r="FV25" s="48" t="str">
        <f>IF(BZ25="y",CHAR(34)&amp;"landlo"&amp;CHAR(34)&amp;",","")</f>
        <v/>
      </c>
      <c r="FW25" s="48" t="str">
        <f>IF(CA25="y",CHAR(34)&amp;"eunion"&amp;CHAR(34)&amp;",","")</f>
        <v/>
      </c>
      <c r="FX25" s="48" t="str">
        <f>SUBSTITUTE(IFERROR(SEARCH("[",A25),IFERROR(IF(AND(CA25&lt;&gt;"y",SEARCH("Europe",R25)&gt;0),CHAR(34)&amp;"noeuni"&amp;CHAR(34)&amp;",",""),"")),"1","")</f>
        <v/>
      </c>
      <c r="FY25" s="48" t="str">
        <f>IFERROR(IF(SEARCH("Arabic",CB25)&gt;0,CHAR(34)&amp;"arabic"&amp;CHAR(34)&amp;",",""),"")</f>
        <v/>
      </c>
      <c r="FZ25" s="48" t="str">
        <f>IFERROR(IF(SEARCH("English",CB25)&gt;0,CHAR(34)&amp;"englis"&amp;CHAR(34)&amp;",",""),"")</f>
        <v/>
      </c>
      <c r="GA25" s="48" t="str">
        <f>IFERROR(IF(SEARCH("French",CB25)&gt;0,CHAR(34)&amp;"french"&amp;CHAR(34)&amp;",",""),"")</f>
        <v/>
      </c>
      <c r="GB25" s="48" t="str">
        <f>IFERROR(IF(SEARCH("Spanish",CB25)&gt;0,CHAR(34)&amp;"spanis"&amp;CHAR(34)&amp;",",""),"")</f>
        <v/>
      </c>
      <c r="GC25" s="48" t="str">
        <f>IFERROR(IF(SEARCH("Portuguese",CB25)&gt;0,CHAR(34)&amp;"portug"&amp;CHAR(34)&amp;",",""),"")</f>
        <v/>
      </c>
      <c r="GD25" s="48" t="str">
        <f>IFERROR(IF(SEARCH("German",CB25)&gt;0,CHAR(34)&amp;"german"&amp;CHAR(34)&amp;",",""),"")</f>
        <v/>
      </c>
      <c r="GE25" s="48" t="str">
        <f>IFERROR(IF(SEARCH("Dutch",CB25)&gt;0,CHAR(34)&amp;"dutchs"&amp;CHAR(34)&amp;",",""),"")</f>
        <v/>
      </c>
      <c r="GF25" s="48" t="str">
        <f>IFERROR(IF(SEARCH("Historical",AU25)&gt;0,CHAR(34)&amp;"histor"&amp;CHAR(34)&amp;",",""),"")</f>
        <v/>
      </c>
      <c r="GG25" s="48" t="str">
        <f>IF(BU25="y",CHAR(34)&amp;"unjack"&amp;CHAR(34)&amp;",","")</f>
        <v/>
      </c>
      <c r="GH25" s="48" t="str">
        <f>IF(CD25=1,CHAR(34)&amp;"southc"&amp;CHAR(34)&amp;",","")</f>
        <v/>
      </c>
      <c r="GI25" s="48" t="str">
        <f>IF(CE25=1,CHAR(34)&amp;"hasmap"&amp;CHAR(34)&amp;",","")</f>
        <v/>
      </c>
      <c r="GJ25" s="48" t="str">
        <f>IF(CP25="y",CHAR(34)&amp;CP$1&amp;CHAR(34)&amp;",","")</f>
        <v/>
      </c>
      <c r="GK25" s="48" t="str">
        <f>IF(GJ25="",CHAR(34)&amp;"HasSta"&amp;CHAR(34)&amp;",","")</f>
        <v>"HasSta",</v>
      </c>
      <c r="GL25" s="48" t="str">
        <f>IF(CQ25="y",CHAR(34)&amp;CQ$1&amp;CHAR(34)&amp;",","")</f>
        <v>"1Stars",</v>
      </c>
      <c r="GM25" s="48" t="str">
        <f>IF(CR25="y",CHAR(34)&amp;CR$1&amp;CHAR(34)&amp;",","")</f>
        <v/>
      </c>
      <c r="GN25" s="48" t="str">
        <f>IF(CS25="y",CHAR(34)&amp;CS$1&amp;CHAR(34)&amp;",","")</f>
        <v/>
      </c>
      <c r="GP25" s="48" t="str">
        <f>CHAR(34)&amp;AU25&amp;CHAR(34)</f>
        <v>"State"</v>
      </c>
      <c r="GS25" s="48" t="str">
        <f>SUBSTITUTE("["&amp;_xlfn.CONCAT(CW25:GN25)&amp;"]",",]","]")</f>
        <v>["2Color","lets09","startM","BLUWHI","year00","allver","2Bands","Diagon","Vertic","Trside","Unequa","staWHI","NO_RED","NO_GRE","NO_YEL","NO_BLA","001BLU","003BLU","myrBLU","HasSta","1Stars"]</v>
      </c>
      <c r="GT25" s="48" t="str">
        <f>IF(BL25&lt;&gt;"",CHAR(34)&amp;"cl_"&amp;BL25&amp;CHAR(34)&amp;",","")</f>
        <v>"cl_BLU",</v>
      </c>
      <c r="GU25" s="48" t="str">
        <f>IF(BM25&lt;&gt;"",CHAR(34)&amp;"cl_"&amp;BM25&amp;CHAR(34)&amp;",","")</f>
        <v>"cl_WHI",</v>
      </c>
      <c r="GV25" s="48" t="str">
        <f>IF(BN25&lt;&gt;"",CHAR(34)&amp;"cl_"&amp;BN25&amp;CHAR(34)&amp;",","")</f>
        <v/>
      </c>
      <c r="GW25" s="48" t="str">
        <f>IF(BO25&lt;&gt;"",CHAR(34)&amp;"cl_"&amp;BO25&amp;CHAR(34)&amp;",","")</f>
        <v/>
      </c>
      <c r="GX25" s="48" t="str">
        <f>IF(BP25&lt;&gt;"",CHAR(34)&amp;"cl_"&amp;BP25&amp;CHAR(34)&amp;",","")</f>
        <v/>
      </c>
      <c r="GY25" s="48" t="str">
        <f>IF(BQ25&lt;&gt;"",CHAR(34)&amp;"cl_"&amp;BQ25&amp;CHAR(34)&amp;",","")</f>
        <v/>
      </c>
      <c r="GZ25" s="48" t="str">
        <f>IF(BR25&lt;&gt;"",CHAR(34)&amp;"cl_"&amp;BR25&amp;CHAR(34)&amp;",","")</f>
        <v/>
      </c>
      <c r="HA25" s="48" t="str">
        <f>IF(BS25&lt;&gt;"",CHAR(34)&amp;"cl_"&amp;BS25&amp;CHAR(34)&amp;",","")</f>
        <v/>
      </c>
      <c r="HB25" s="48" t="str">
        <f>IF(BT25&lt;&gt;"",CHAR(34)&amp;"cl_"&amp;BT25&amp;CHAR(34)&amp;",","")</f>
        <v/>
      </c>
      <c r="HC25" s="48" t="str">
        <f>SUBSTITUTE("["&amp;_xlfn.CONCAT(GT25:HB25)&amp;"]",",]","]")</f>
        <v>["cl_BLU","cl_WHI"]</v>
      </c>
      <c r="HE25" s="71"/>
      <c r="HF25" s="72" t="str">
        <f>"{couname:"&amp;CT25&amp;(IF(HK25&lt;&gt;"",",subtype:"&amp;CHAR(34)&amp;HK25&amp;CHAR(34),""))&amp;",year:"&amp;HJ25&amp;",region:"&amp;CU25&amp;",Colors:"&amp;HC25&amp;",Items:"&amp;GS25&amp;",Flag:"&amp;CV25&amp;",HDFlag:"&amp;CHAR(34)&amp;E25&amp;CHAR(34)&amp;",type:"&amp;GP25&amp;", describe: "&amp;HH25&amp;", isnew:"&amp;CHAR(34)&amp;F25&amp;CHAR(34)&amp;", links: "&amp;HL25&amp;"},"</f>
        <v>{couname:"[USA] Minnesota",year:"2023 ",region:"rgn_North America",Colors:["cl_BLU","cl_WHI"],Items:["2Color","lets09","startM","BLUWHI","year00","allver","2Bands","Diagon","Vertic","Trside","Unequa","staWHI","NO_RED","NO_GRE","NO_YEL","NO_BLA","001BLU","003BLU","myrBLU","HasSta","1Stars"],Flag:"https://upload.wikimedia.org/wikipedia/commons/thumb/b/b9/Flag_of_Minnesota.svg/383px-Flag_of_Minnesota.svg.png",HDFlag:"https://upload.wikimedia.org/wikipedia/commons/thumb/b/b9/Flag_of_Minnesota.svg/2560px-Flag_of_Minnesota.svg.png",type:"State", describe: "\nNot available", isnew:".", links: "https://en.wikipedia.org/wiki/Flag_of_Minnesota"},</v>
      </c>
      <c r="HG25" s="73" t="str">
        <f>"{couname:"&amp;CT25&amp;(IF(HK25&lt;&gt;"",",subtype:"&amp;CHAR(34)&amp;HK25&amp;CHAR(34),""))&amp;",year:"&amp;HJ25&amp;",region:"&amp;CU25&amp;",Colors:"&amp;HC25&amp;",Items:"&amp;GS25&amp;",Flag:"&amp;CV25&amp;",HDFlag:"&amp;CHAR(34)&amp;E25&amp;CHAR(34)&amp;",type:"&amp;GP25&amp;", describe: "&amp;HI25&amp;", links: "&amp;HL25&amp;"},"</f>
        <v>{couname:"[USA] Minnesota",year:"2023 ",region:"rgn_North America",Colors:["cl_BLU","cl_WHI"],Items:["2Color","lets09","startM","BLUWHI","year00","allver","2Bands","Diagon","Vertic","Trside","Unequa","staWHI","NO_RED","NO_GRE","NO_YEL","NO_BLA","001BLU","003BLU","myrBLU","HasSta","1Stars"],Flag:"https://upload.wikimedia.org/wikipedia/commons/thumb/b/b9/Flag_of_Minnesota.svg/383px-Flag_of_Minnesota.svg.png",HDFlag:"https://upload.wikimedia.org/wikipedia/commons/thumb/b/b9/Flag_of_Minnesota.svg/2560px-Flag_of_Minnesota.svg.png",type:"State", describe: "\nNot available", links: "https://en.wikipedia.org/wiki/Flag_of_Minnesota"},</v>
      </c>
      <c r="HH25" s="48" t="str">
        <f>IF(P25&lt;&gt;"",CHAR(34)&amp;"\n"&amp;P25&amp;CHAR(34),CHAR(34)&amp;CHAR(34))</f>
        <v>"\nNot available"</v>
      </c>
      <c r="HI25" s="48" t="str">
        <f>IF(J25=0,CHAR(34)&amp;CHAR(34),HH25)</f>
        <v>"\nNot available"</v>
      </c>
      <c r="HJ25" s="48" t="str">
        <f>CHAR(34)&amp;O25&amp;CHAR(34)</f>
        <v>"2023 "</v>
      </c>
      <c r="HL25" s="48" t="str">
        <f>CHAR(34)&amp;I25&amp;CHAR(34)</f>
        <v>"https://en.wikipedia.org/wiki/Flag_of_Minnesota"</v>
      </c>
      <c r="HM25" s="72"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"&amp;HH25&amp;", "&amp;CHAR(34)&amp;"isnew"&amp;CHAR(34)&amp;": "&amp;CHAR(34)&amp;F25&amp;CHAR(34)&amp;", "&amp;CHAR(34)&amp;"links"&amp;CHAR(34)&amp;": "&amp;HL25&amp;"},"</f>
        <v>{"couname":"[USA] Minnesota","year":"2023 ","region":"rgn_North America","Colors":["cl_BLU","cl_WHI"],"Items":["2Color","lets09","startM","BLUWHI","year00","allver","2Bands","Diagon","Vertic","Trside","Unequa","staWHI","NO_RED","NO_GRE","NO_YEL","NO_BLA","001BLU","003BLU","myrBLU","HasSta","1Stars"],"Flag":"https://upload.wikimedia.org/wikipedia/commons/thumb/b/b9/Flag_of_Minnesota.svg/383px-Flag_of_Minnesota.svg.png","HDFlag":"https://upload.wikimedia.org/wikipedia/commons/thumb/b/b9/Flag_of_Minnesota.svg/2560px-Flag_of_Minnesota.svg.png","type":"State", "describe": "\nNot available", "isnew": ".", "links": "https://en.wikipedia.org/wiki/Flag_of_Minnesota"},</v>
      </c>
      <c r="HN25" s="74" t="str">
        <f>"{"&amp;CHAR(34)&amp;"couname"&amp;CHAR(34)&amp;":"&amp;CT25&amp;(IF(H25&lt;&gt;"",","&amp;CHAR(34)&amp;"subtype"&amp;CHAR(34)&amp;":"&amp;CHAR(34)&amp;H25&amp;CHAR(34),""))&amp;","&amp;CHAR(34)&amp;"year"&amp;CHAR(34)&amp;":"&amp;HJ25&amp;","&amp;CHAR(34)&amp;"region"&amp;CHAR(34)&amp;":"&amp;CU25&amp;","&amp;CHAR(34)&amp;"Colors"&amp;CHAR(34)&amp;":"&amp;HC25&amp;","&amp;CHAR(34)&amp;"Items"&amp;CHAR(34)&amp;":"&amp;GS25&amp;","&amp;CHAR(34)&amp;"Flag"&amp;CHAR(34)&amp;":"&amp;CV25&amp;","&amp;CHAR(34)&amp;"HDFlag"&amp;CHAR(34)&amp;":"&amp;CHAR(34)&amp;E25&amp;CHAR(34)&amp;","&amp;CHAR(34)&amp;"type"&amp;CHAR(34)&amp;":"&amp;GP25&amp;", "&amp;CHAR(34)&amp;"describe"&amp;CHAR(34)&amp;": "&amp;HI25&amp;", "&amp;CHAR(34)&amp;"isnew"&amp;CHAR(34)&amp;": "&amp;CHAR(34)&amp;F25&amp;CHAR(34)&amp;", "&amp;CHAR(34)&amp;"links"&amp;CHAR(34)&amp;": "&amp;HL25&amp;"},"</f>
        <v>{"couname":"[USA] Minnesota","year":"2023 ","region":"rgn_North America","Colors":["cl_BLU","cl_WHI"],"Items":["2Color","lets09","startM","BLUWHI","year00","allver","2Bands","Diagon","Vertic","Trside","Unequa","staWHI","NO_RED","NO_GRE","NO_YEL","NO_BLA","001BLU","003BLU","myrBLU","HasSta","1Stars"],"Flag":"https://upload.wikimedia.org/wikipedia/commons/thumb/b/b9/Flag_of_Minnesota.svg/383px-Flag_of_Minnesota.svg.png","HDFlag":"https://upload.wikimedia.org/wikipedia/commons/thumb/b/b9/Flag_of_Minnesota.svg/2560px-Flag_of_Minnesota.svg.png","type":"State", "describe": "\nNot available", "isnew": ".", "links": "https://en.wikipedia.org/wiki/Flag_of_Minnesota"},</v>
      </c>
      <c r="HO25" s="75"/>
      <c r="HP25" s="48" t="str" cm="1">
        <f t="array" ref="HP25">IF(_xlfn.TEXTJOIN(", ", TRUE, IF(ISNUMBER(SEARCH("BLA", BL25:BT25)), COLUMN(BL25:BT25) - COLUMN(BL25) + 1, ""))&lt;&gt;"","BLA","")</f>
        <v/>
      </c>
      <c r="HQ25" s="48" t="str" cm="1">
        <f t="array" ref="HQ25">IF(_xlfn.TEXTJOIN(", ", TRUE, IF(ISNUMBER(SEARCH("BLU", BL25:BT25)), COLUMN(BL25:BT25) - COLUMN(BL25) + 1, ""))&lt;&gt;"","BLU","")</f>
        <v>BLU</v>
      </c>
      <c r="HR25" s="48" t="str" cm="1">
        <f t="array" ref="HR25">IF(_xlfn.TEXTJOIN(", ", TRUE, IF(ISNUMBER(SEARCH("GRE", BL25:BT25)), COLUMN(BL25:BT25) - COLUMN(BL25) + 1, ""))&lt;&gt;"","GRE","")</f>
        <v/>
      </c>
      <c r="HS25" s="48" t="str" cm="1">
        <f t="array" ref="HS25">IF(_xlfn.TEXTJOIN(", ", TRUE, IF(ISNUMBER(SEARCH("RED", BL25:BT25)), COLUMN(BL25:BT25) - COLUMN(BL25) + 1, ""))&lt;&gt;"","RED","")</f>
        <v/>
      </c>
      <c r="HT25" s="48" t="str" cm="1">
        <f t="array" ref="HT25">IF(_xlfn.TEXTJOIN(", ", TRUE, IF(ISNUMBER(SEARCH("YEL", BL25:BT25)), COLUMN(BL25:BT25) - COLUMN(BL25) + 1, ""))&lt;&gt;"","YEL","")</f>
        <v/>
      </c>
      <c r="HU25" s="48" t="str" cm="1">
        <f t="array" ref="HU25">IF(_xlfn.TEXTJOIN(", ", TRUE, IF(ISNUMBER(SEARCH("ORA", BL25:BT25)), COLUMN(BL25:BT25) - COLUMN(BL25) + 1, ""))&lt;&gt;"","ORA","")</f>
        <v/>
      </c>
      <c r="HV25" s="48" t="str" cm="1">
        <f t="array" ref="HV25">IF(_xlfn.TEXTJOIN(", ", TRUE, IF(ISNUMBER(SEARCH("BRO", BL25:BT25)), COLUMN(BL25:BT25) - COLUMN(BL25) + 1, ""))&lt;&gt;"","BRO","")</f>
        <v/>
      </c>
      <c r="HW25" s="48" t="str" cm="1">
        <f t="array" ref="HW25">IF(_xlfn.TEXTJOIN(", ", TRUE, IF(ISNUMBER(SEARCH("PUR", BL25:BT25)), COLUMN(BL25:BT25) - COLUMN(BL25) + 1, ""))&lt;&gt;"","PUR","")</f>
        <v/>
      </c>
      <c r="HX25" s="48" t="str" cm="1">
        <f t="array" ref="HX25">IF(_xlfn.TEXTJOIN(", ", TRUE, IF(ISNUMBER(SEARCH("WHI", BL25:BT25)), COLUMN(BL25:BT25) - COLUMN(BL25) + 1, ""))&lt;&gt;"","WHI","")</f>
        <v>WHI</v>
      </c>
      <c r="HY25" s="76"/>
      <c r="HZ25" s="76"/>
      <c r="IA25" s="6"/>
      <c r="IB25" s="6"/>
      <c r="IC25" s="77"/>
      <c r="ID25" s="77"/>
      <c r="IE25" s="77"/>
      <c r="IF25" s="77"/>
      <c r="IG25" s="77"/>
      <c r="IH25" s="77"/>
      <c r="II25" s="77"/>
      <c r="IJ25" s="77"/>
      <c r="IK25" s="77"/>
      <c r="IL25" s="48">
        <f>SUM(IC25:IK25)</f>
        <v>0</v>
      </c>
      <c r="IM25" s="45">
        <f>COUNTIF(IC25:IK25,"&gt;0")-CG25</f>
        <v>-2</v>
      </c>
      <c r="IN25" s="78" t="str">
        <f>"http://mkweb.bcgsc.ca/color-summarizer/?url="&amp;D25&amp;"&amp;precision=low&amp;num_clusters="&amp;CG25&amp;"&amp;text=1"</f>
        <v>http://mkweb.bcgsc.ca/color-summarizer/?url=https://upload.wikimedia.org/wikipedia/commons/thumb/b/b9/Flag_of_Minnesota.svg/383px-Flag_of_Minnesota.svg.png&amp;precision=low&amp;num_clusters=2&amp;text=1</v>
      </c>
      <c r="IO25" s="48" t="str">
        <f>IF(HP25&lt;&gt;"",CHAR(34)&amp;"black"&amp;CHAR(34),"")</f>
        <v/>
      </c>
      <c r="IP25" s="48" t="str">
        <f>IF(HQ25&lt;&gt;"",CHAR(34)&amp;"blue"&amp;CHAR(34),"")</f>
        <v>"blue"</v>
      </c>
      <c r="IQ25" s="48" t="str">
        <f>IF(HR25&lt;&gt;"",CHAR(34)&amp;"green"&amp;CHAR(34),"")</f>
        <v/>
      </c>
      <c r="IR25" s="48" t="str">
        <f>IF(HS25&lt;&gt;"",CHAR(34)&amp;"red"&amp;CHAR(34),"")</f>
        <v/>
      </c>
      <c r="IS25" s="48" t="str">
        <f>IF(HT25&lt;&gt;"",CHAR(34)&amp;"yellow"&amp;CHAR(34),"")</f>
        <v/>
      </c>
      <c r="IT25" s="48" t="str">
        <f>IF(HU25&lt;&gt;"",CHAR(34)&amp;"orange"&amp;CHAR(34),"")</f>
        <v/>
      </c>
      <c r="IU25" s="48" t="str">
        <f>IF(HV25&lt;&gt;"",CHAR(34)&amp;"brown"&amp;CHAR(34),"")</f>
        <v/>
      </c>
      <c r="IV25" s="48" t="str">
        <f>IF(HW25&lt;&gt;"",CHAR(34)&amp;"purple"&amp;CHAR(34),"")</f>
        <v/>
      </c>
      <c r="IW25" s="48" t="str">
        <f>IF(HX25&lt;&gt;"",CHAR(34)&amp;"white"&amp;CHAR(34),"")</f>
        <v>"white"</v>
      </c>
      <c r="IX25" s="48" t="str">
        <f>"{"&amp;CHAR(34)&amp;"url"&amp;CHAR(34)&amp;":"&amp;CHAR(34)&amp;IN25&amp;CHAR(34)&amp;","&amp;CHAR(34)&amp;"name"&amp;CHAR(34)&amp;":"&amp;CHAR(34)&amp;A25&amp;CHAR(34)&amp;"},"</f>
        <v>{"url":"http://mkweb.bcgsc.ca/color-summarizer/?url=https://upload.wikimedia.org/wikipedia/commons/thumb/b/b9/Flag_of_Minnesota.svg/383px-Flag_of_Minnesota.svg.png&amp;precision=low&amp;num_clusters=2&amp;text=1","name":"[USA] Minnesota"},</v>
      </c>
      <c r="IY25" s="48">
        <v>876</v>
      </c>
    </row>
    <row r="26" spans="1:259" s="48" customFormat="1" ht="38.4" customHeight="1" thickBot="1" x14ac:dyDescent="0.35">
      <c r="A26" s="79" t="s">
        <v>576</v>
      </c>
      <c r="B26" s="40" t="e" vm="167">
        <v>#VALUE!</v>
      </c>
      <c r="C26" s="41">
        <v>2</v>
      </c>
      <c r="D26" s="42" t="s">
        <v>746</v>
      </c>
      <c r="E26" s="43" t="s">
        <v>747</v>
      </c>
      <c r="F26" s="44" t="s">
        <v>163</v>
      </c>
      <c r="G26" s="45">
        <f>COUNTIF($A$1:$A$8580,A26)</f>
        <v>1</v>
      </c>
      <c r="H26" s="46"/>
      <c r="I26" s="47" t="s">
        <v>748</v>
      </c>
      <c r="J26" s="48" t="str">
        <f>""</f>
        <v/>
      </c>
      <c r="K26" s="49"/>
      <c r="L26" s="50"/>
      <c r="M26" s="50"/>
      <c r="N26" s="51" t="s">
        <v>231</v>
      </c>
      <c r="O26" s="52" t="s">
        <v>749</v>
      </c>
      <c r="P26" s="53" t="s">
        <v>211</v>
      </c>
      <c r="Q26" s="54">
        <v>1</v>
      </c>
      <c r="R26" s="55" t="s">
        <v>231</v>
      </c>
      <c r="S26" s="56">
        <v>5</v>
      </c>
      <c r="T26" s="57" t="s">
        <v>164</v>
      </c>
      <c r="U26" s="58" t="s">
        <v>164</v>
      </c>
      <c r="V26" s="58" t="s">
        <v>164</v>
      </c>
      <c r="W26" s="58" t="s">
        <v>165</v>
      </c>
      <c r="X26" s="58" t="s">
        <v>165</v>
      </c>
      <c r="Y26" s="58" t="s">
        <v>164</v>
      </c>
      <c r="Z26" s="58" t="s">
        <v>164</v>
      </c>
      <c r="AA26" s="58" t="s">
        <v>165</v>
      </c>
      <c r="AB26" s="58" t="s">
        <v>165</v>
      </c>
      <c r="AC26" s="58" t="s">
        <v>164</v>
      </c>
      <c r="AD26" s="58" t="s">
        <v>164</v>
      </c>
      <c r="AE26" s="58" t="s">
        <v>164</v>
      </c>
      <c r="AF26" s="59" t="s">
        <v>164</v>
      </c>
      <c r="AG26" s="59" t="s">
        <v>165</v>
      </c>
      <c r="AH26" s="59" t="s">
        <v>165</v>
      </c>
      <c r="AI26" s="59" t="s">
        <v>164</v>
      </c>
      <c r="AJ26" s="59" t="s">
        <v>164</v>
      </c>
      <c r="AK26" s="59" t="s">
        <v>164</v>
      </c>
      <c r="AL26" s="59" t="s">
        <v>164</v>
      </c>
      <c r="AM26" s="59" t="s">
        <v>164</v>
      </c>
      <c r="AN26" s="59" t="s">
        <v>164</v>
      </c>
      <c r="AO26" s="59" t="s">
        <v>164</v>
      </c>
      <c r="AP26" s="59" t="s">
        <v>164</v>
      </c>
      <c r="AQ26" s="59" t="s">
        <v>164</v>
      </c>
      <c r="AR26" s="59" t="s">
        <v>164</v>
      </c>
      <c r="AS26" s="59" t="s">
        <v>164</v>
      </c>
      <c r="AT26" s="60">
        <v>21</v>
      </c>
      <c r="AU26" s="59" t="s">
        <v>207</v>
      </c>
      <c r="AV26" s="59" t="str">
        <f>IF(LEFT(A26,1)="[",LEFT(A26,5)&amp;AU26&amp;A26,"")</f>
        <v>[USA]State[USA] Mississippi</v>
      </c>
      <c r="AW26" s="59" t="str">
        <f>C26&amp;H26&amp;A26</f>
        <v>2[USA] Mississippi</v>
      </c>
      <c r="AX26" s="61"/>
      <c r="AY26" s="61"/>
      <c r="AZ26" s="62" t="s">
        <v>159</v>
      </c>
      <c r="BA26" s="62"/>
      <c r="BB26" s="62"/>
      <c r="BC26" s="63"/>
      <c r="BD26" s="64" t="s">
        <v>152</v>
      </c>
      <c r="BE26" s="47"/>
      <c r="BF26" s="64" t="s">
        <v>154</v>
      </c>
      <c r="BG26" s="64" t="s">
        <v>152</v>
      </c>
      <c r="BH26" s="64" t="s">
        <v>154</v>
      </c>
      <c r="BI26" s="64" t="s">
        <v>155</v>
      </c>
      <c r="BJ26" s="64"/>
      <c r="BK26" s="47"/>
      <c r="BL26" s="64" t="s">
        <v>152</v>
      </c>
      <c r="BM26" s="64" t="s">
        <v>154</v>
      </c>
      <c r="BN26" s="64" t="s">
        <v>155</v>
      </c>
      <c r="BO26" s="64" t="s">
        <v>159</v>
      </c>
      <c r="BP26" s="64"/>
      <c r="BQ26" s="64"/>
      <c r="BR26" s="64"/>
      <c r="BS26" s="64"/>
      <c r="BT26" s="64"/>
      <c r="BU26" s="65"/>
      <c r="BV26" s="66"/>
      <c r="BW26" s="66">
        <v>0</v>
      </c>
      <c r="BX26" s="47"/>
      <c r="CB26" s="6"/>
      <c r="CC26" s="6"/>
      <c r="CD26" s="67">
        <v>0</v>
      </c>
      <c r="CE26" s="67">
        <v>0</v>
      </c>
      <c r="CF26" s="67" t="e">
        <v>#REF!</v>
      </c>
      <c r="CG26" s="68" cm="1">
        <f t="array" ref="CG26">SUMPRODUCT(--(LEN(TRIM(BL26:BT26))&gt;0))</f>
        <v>4</v>
      </c>
      <c r="CH26" s="59" t="str">
        <f>IF(CG26=2,"y","n")</f>
        <v>n</v>
      </c>
      <c r="CI26" s="59" t="str">
        <f>IF(CG26=3,"y","n")</f>
        <v>n</v>
      </c>
      <c r="CJ26" s="59" t="str">
        <f>IF(CG26=4,"y","n")</f>
        <v>y</v>
      </c>
      <c r="CK26" s="59" t="str">
        <f>IF(CG26&gt;4,"y","n")</f>
        <v>n</v>
      </c>
      <c r="CL26" s="59" t="str">
        <f>IF(S26=0,"y","n")</f>
        <v>n</v>
      </c>
      <c r="CM26" s="59" t="str">
        <f>IF(S26=2,"y","n")</f>
        <v>n</v>
      </c>
      <c r="CN26" s="59" t="str">
        <f>IF(S26=3,"y","n")</f>
        <v>n</v>
      </c>
      <c r="CO26" s="59" t="str">
        <f>IF(S26&gt;=4,"y","n")</f>
        <v>y</v>
      </c>
      <c r="CP26" s="59" t="str">
        <f>IF(AT26=0,"y","n")</f>
        <v>n</v>
      </c>
      <c r="CQ26" s="59" t="str">
        <f>IF(AT26=1,"y","n")</f>
        <v>n</v>
      </c>
      <c r="CR26" s="59" t="str">
        <f>IF(AT26=2,"y","n")</f>
        <v>n</v>
      </c>
      <c r="CS26" s="59" t="str">
        <f>IF(AT26&gt;=3,"y","n")</f>
        <v>y</v>
      </c>
      <c r="CT26" s="69" t="str">
        <f>CHAR(34)&amp;A26&amp;CHAR(34)</f>
        <v>"[USA] Mississippi"</v>
      </c>
      <c r="CU26" s="70" t="str">
        <f>CHAR(34)&amp;"rgn_"&amp;R26&amp;CHAR(34)</f>
        <v>"rgn_North America"</v>
      </c>
      <c r="CV26" s="48" t="str">
        <f>CHAR(34)&amp;D26&amp;CHAR(34)</f>
        <v>"https://upload.wikimedia.org/wikipedia/commons/thumb/4/42/Flag_of_Mississippi.svg/383px-Flag_of_Mississippi.svg.png"</v>
      </c>
      <c r="CW26" s="48" t="str">
        <f>IF(CH26="y",CHAR(34)&amp;CH$1&amp;CHAR(34)&amp;",","")</f>
        <v/>
      </c>
      <c r="CX26" s="48" t="str">
        <f>IF(CI26="y",CHAR(34)&amp;CI$1&amp;CHAR(34)&amp;",","")</f>
        <v/>
      </c>
      <c r="CY26" s="48" t="str">
        <f>IF(CJ26="y",CHAR(34)&amp;CJ$1&amp;CHAR(34)&amp;",","")</f>
        <v>"4Color",</v>
      </c>
      <c r="CZ26" s="48" t="str">
        <f>IF(CK26="y",CHAR(34)&amp;CK$1&amp;CHAR(34)&amp;",","")</f>
        <v/>
      </c>
      <c r="DA26" s="48" t="str">
        <f>IF(Q26&gt;1,CHAR(34)&amp;"words2"&amp;CHAR(34)&amp;",","")</f>
        <v/>
      </c>
      <c r="DB26" s="48" t="str">
        <f>IF(Q26&gt;2,CHAR(34)&amp;"words3"&amp;CHAR(34)&amp;",","")</f>
        <v/>
      </c>
      <c r="DC26" s="48" t="str">
        <f>IF(Q26=2,CHAR(34)&amp;"exact2"&amp;CHAR(34)&amp;",","")</f>
        <v/>
      </c>
      <c r="DD26" s="48" t="str">
        <f>IF(LEN(CHAR(34)&amp;"lets"&amp;LEN(SUBSTITUTE(SUBSTITUTE(IFERROR(TRIM(SUBSTITUTE(SUBSTITUTE(SUBSTITUTE(IFERROR(TRIM(SUBSTITUTE(A26,MID(A26,FIND("(",A26),FIND(")",A26)-FIND("(",A26)+1),"")),A26),"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",""),"-",""))&amp;CHAR(34)&amp;",")=9,CHAR(34)&amp;"lets"&amp;LEN(SUBSTITUTE(SUBSTITUTE(IFERROR(TRIM(SUBSTITUTE(SUBSTITUTE(SUBSTITUTE(IFERROR(TRIM(SUBSTITUTE(A26,MID(A26,FIND("(",A26),FIND(")",A26)-FIND("(",A26)+1),"")),A26),"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",""),"-",""))&amp;CHAR(34)&amp;",",CHAR(34)&amp;"lets0"&amp;LEN(SUBSTITUTE(SUBSTITUTE(IFERROR(TRIM(SUBSTITUTE(SUBSTITUTE(SUBSTITUTE(IFERROR(TRIM(SUBSTITUTE(A26,MID(A26,FIND("(",A26),FIND(")",A26)-FIND("(",A26)+1),"")),A26)," ",""),"-",""),MID(SUBSTITUTE(SUBSTITUTE(IFERROR(TRIM(SUBSTITUTE(A26,MID(A26,FIND("(",A26),FIND(")",A26)-FIND("(",A26)+1),"")),A26)," ",""),"-",""),FIND("[",SUBSTITUTE(SUBSTITUTE(IFERROR(TRIM(SUBSTITUTE(A26,MID(A26,FIND("(",A26),FIND(")",A26)-FIND("(",A26)+1),"")),A26)," ",""),"-","")),FIND("]",SUBSTITUTE(SUBSTITUTE(IFERROR(TRIM(SUBSTITUTE(A26,MID(A26,FIND("(",A26),FIND(")",A26)-FIND("(",A26)+1),"")),A26)," ",""),"-",""))-FIND("[",SUBSTITUTE(SUBSTITUTE(IFERROR(TRIM(SUBSTITUTE(A26,MID(A26,FIND("(",A26),FIND(")",A26)-FIND("(",A26)+1),"")),A26)," ",""),"-",""))+1),"")),SUBSTITUTE(SUBSTITUTE(IFERROR(TRIM(SUBSTITUTE(A26,MID(A26,FIND("(",A26),FIND(")",A26)-FIND("(",A26)+1),"")),A26)," ",""),"-",""))," ",""),"-",""))&amp;CHAR(34)&amp;",")</f>
        <v>"lets11",</v>
      </c>
      <c r="DE26" s="48" t="str">
        <f>IFERROR(CHAR(34)&amp;"start"&amp;LEFT(TRIM(SUBSTITUTE(SUBSTITUTE(TRIM(SUBSTITUTE(SUBSTITUTE(A26, MID(A26, FIND("[", A26), FIND("]", A26) - FIND("[", A26) + 1), ""), "  ", " ")), MID(TRIM(SUBSTITUTE(SUBSTITUTE(A26, MID(A26, FIND("[", A26), FIND("]", A26) - FIND("[", A26) + 1), ""), "  ", " ")), FIND("[", TRIM(SUBSTITUTE(SUBSTITUTE(A26, MID(A26, FIND("[", A26), FIND("]", A26) - FIND("[", A26) + 1), ""), "  ", " "))), FIND("]", TRIM(SUBSTITUTE(SUBSTITUTE(A26, MID(A26, FIND("[", A26), FIND("]", A26) - FIND("[", A26) + 1), ""), "  ", " "))) - FIND("[", TRIM(SUBSTITUTE(SUBSTITUTE(A26, MID(A26, FIND("[", A26), FIND("]", A26) - FIND("[", A26) + 1), ""), "  ", " "))) + 1), ""), "  ", " ")),1)&amp;CHAR(34)&amp;",",CHAR(34)&amp;"start"&amp;IFERROR(LEFT(SUBSTITUTE(A26,"["&amp;MID(A26,FIND("[",A26)+1,FIND("]",A26)-FIND("[",A26)-1)&amp;"] ",""),1),LEFT(A26,1))&amp;CHAR(34)&amp;",")</f>
        <v>"startM",</v>
      </c>
      <c r="DF26" s="48" t="str">
        <f>IFERROR(IF(SEARCH("tan",A26)&gt;0,CHAR(34)&amp;"withtn"&amp;CHAR(34)&amp;",",""),"")</f>
        <v/>
      </c>
      <c r="DG26" s="48" t="str">
        <f>IFERROR(IF(SEARCH("q",A26)&gt;0,CHAR(34)&amp;"with_q"&amp;CHAR(34)&amp;",",""),"")</f>
        <v/>
      </c>
      <c r="DH26" s="48" t="str">
        <f>IFERROR(IF(SEARCH("v",A26)&gt;0,CHAR(34)&amp;"with_v"&amp;CHAR(34)&amp;",",""),"")</f>
        <v/>
      </c>
      <c r="DI26" s="48" t="str">
        <f>IFERROR(IF(SEARCH("w",A26)&gt;0,CHAR(34)&amp;"with_w"&amp;CHAR(34)&amp;",",""),"")</f>
        <v/>
      </c>
      <c r="DJ26" s="48" t="str">
        <f>IFERROR(IF(SEARCH("y",A26)&gt;0,CHAR(34)&amp;"with_y"&amp;CHAR(34)&amp;",",""),"")</f>
        <v/>
      </c>
      <c r="DK26" s="48" t="str">
        <f>IFERROR(IF(SEARCH("z",A26)&gt;0,CHAR(34)&amp;"with_z"&amp;CHAR(34)&amp;",",""),"")</f>
        <v/>
      </c>
      <c r="DL26" s="48" t="str">
        <f>IF(CG26=2, CHAR(34) &amp; _xlfn.TEXTJOIN("", TRUE, _xlfn._xlws.SORT(HP26:HX26)) &amp; CHAR(34) &amp; ",", "")</f>
        <v/>
      </c>
      <c r="DM26" s="48" t="str" cm="1">
        <f t="array" ref="DM26">IF(CG26=3,CHAR(34) &amp; _xlfn.TEXTJOIN("", TRUE, RIGHT(HP26:HX26, 2)) &amp; CHAR(34) &amp; ",", "")</f>
        <v/>
      </c>
      <c r="DN26" s="48" t="str">
        <f>IF(AND(ISNUMBER(SEARCH("18", O26)), ISERROR(SEARCH("1918", O26)), ISERROR(SEARCH("2018", O26))), CHAR(34) &amp; "year18" &amp; CHAR(34) &amp; ",", "")</f>
        <v/>
      </c>
      <c r="DO26" s="48" t="str">
        <f>IF(AND(ISNUMBER(SEARCH("19", O26)), ISERROR(SEARCH("1819", O26)),  ISERROR(SEARCH("1219", O26)),ISERROR(SEARCH("1119", O26)),ISERROR(SEARCH("1190", O26)),ISERROR(SEARCH("2019", O26))), CHAR(34) &amp; "year19" &amp; CHAR(34) &amp; ",", "")</f>
        <v/>
      </c>
      <c r="DP26" s="6" t="str">
        <f>IF(AND(ISNUMBER(SEARCH("20", O26)), ISERROR(SEARCH("1920", O26))), CHAR(34)&amp;"year00"&amp;CHAR(34)&amp;",", "")</f>
        <v>"year00",</v>
      </c>
      <c r="DQ26" s="6" t="str">
        <f>IF(CC26="y",CHAR(34)&amp;"soviet"&amp;CHAR(34)&amp;",","")</f>
        <v/>
      </c>
      <c r="DR26" s="6" t="str">
        <f>IF(BY26="y",CHAR(34)&amp;"dgband"&amp;CHAR(34)&amp;",","")</f>
        <v/>
      </c>
      <c r="DS26" s="6" t="str">
        <f>IF(W26="y",IF(AND(V26="n",BY26&lt;&gt;"y"),CHAR(34)&amp;"allver"&amp;CHAR(34)&amp;",",""),"")</f>
        <v>"allver",</v>
      </c>
      <c r="DT26" s="6" t="str">
        <f>IF(V26="y",IF(AND(W26="n",BY26&lt;&gt;"y"),CHAR(34)&amp;"allhor"&amp;CHAR(34)&amp;",",""),"")</f>
        <v/>
      </c>
      <c r="DU26" s="6" t="str">
        <f>IF(BY26="y",IF(AND(W26="n",V26="n"),CHAR(34)&amp;"alldia"&amp;CHAR(34)&amp;",",""),"")</f>
        <v/>
      </c>
      <c r="DV26" s="48" t="str">
        <f>IF(IA26&lt;&gt;"",(IF(IA26="y",CHAR(34)&amp;"largec"&amp;CHAR(34)&amp;",",CHAR(34)&amp;"smallc"&amp;CHAR(34)&amp;",")),"")</f>
        <v/>
      </c>
      <c r="DW26" s="48" t="str">
        <f>IF(CL26="y",CHAR(34)&amp;CL$1&amp;CHAR(34)&amp;",","")</f>
        <v/>
      </c>
      <c r="DX26" s="48" t="str">
        <f>IF(CM26="y",CHAR(34)&amp;CM$1&amp;CHAR(34)&amp;",","")</f>
        <v/>
      </c>
      <c r="DY26" s="48" t="str">
        <f>IF(CN26="y",CHAR(34)&amp;CN$1&amp;CHAR(34)&amp;",","")</f>
        <v/>
      </c>
      <c r="DZ26" s="48" t="str">
        <f>IF(CO26="y",CHAR(34)&amp;CO$1&amp;CHAR(34)&amp;",","")</f>
        <v>"4+Band",</v>
      </c>
      <c r="EA26" s="48" t="str">
        <f>IF(T26="y",CHAR(34)&amp;T$1&amp;CHAR(34)&amp;",","")</f>
        <v/>
      </c>
      <c r="EB26" s="48" t="str">
        <f>IF(U26="y",CHAR(34)&amp;U$1&amp;CHAR(34)&amp;",","")</f>
        <v/>
      </c>
      <c r="EC26" s="48" t="str">
        <f>IF(V26="y",CHAR(34)&amp;V$1&amp;CHAR(34)&amp;",","")</f>
        <v/>
      </c>
      <c r="ED26" s="48" t="str">
        <f>IF(W26="y",CHAR(34)&amp;W$1&amp;CHAR(34)&amp;",","")</f>
        <v>"Vertic",</v>
      </c>
      <c r="EE26" s="48" t="str">
        <f>IF(X26="y",CHAR(34)&amp;X$1&amp;CHAR(34)&amp;",","")</f>
        <v>"Circle",</v>
      </c>
      <c r="EF26" s="48" t="str">
        <f>IF(AND(Y26&lt;&gt;"n",Y26&lt;&gt;""),CHAR(34)&amp;Y$1&amp;CHAR(34)&amp;",","")</f>
        <v/>
      </c>
      <c r="EG26" s="48" t="str">
        <f>IF(Z26="y",CHAR(34)&amp;Z$1&amp;CHAR(34)&amp;",","")</f>
        <v/>
      </c>
      <c r="EH26" s="48" t="str">
        <f>IF(AA26="y",CHAR(34)&amp;AA$1&amp;CHAR(34)&amp;",","")</f>
        <v>"Plants",</v>
      </c>
      <c r="EI26" s="48" t="str">
        <f>IF(AB26="y",CHAR(34)&amp;AB$1&amp;CHAR(34)&amp;",","")</f>
        <v>"Texted",</v>
      </c>
      <c r="EJ26" s="48" t="str">
        <f>IF(AC26="y",CHAR(34)&amp;AC$1&amp;CHAR(34)&amp;",","")</f>
        <v/>
      </c>
      <c r="EK26" s="48" t="str">
        <f>IF(AD26="y",CHAR(34)&amp;AD$1&amp;CHAR(34)&amp;",","")</f>
        <v/>
      </c>
      <c r="EL26" s="48" t="str">
        <f>IF(AE26="y",CHAR(34)&amp;AE$1&amp;CHAR(34)&amp;",","")</f>
        <v/>
      </c>
      <c r="EM26" s="48" t="str">
        <f>IF(AF26="y",CHAR(34)&amp;AF$1&amp;CHAR(34)&amp;",","")</f>
        <v/>
      </c>
      <c r="EN26" s="48" t="str">
        <f>IF(AG26="y",CHAR(34)&amp;AG$1&amp;CHAR(34)&amp;",","")</f>
        <v>"Unequa",</v>
      </c>
      <c r="EO26" s="48" t="str">
        <f>IF(AH26="y",CHAR(34)&amp;AH$1&amp;CHAR(34)&amp;",","")</f>
        <v>"Center",</v>
      </c>
      <c r="EP26" s="48" t="str">
        <f>IF(AI26="y",CHAR(34)&amp;AI$1&amp;CHAR(34)&amp;",","")</f>
        <v/>
      </c>
      <c r="EQ26" s="48" t="str">
        <f>IF(AJ26="y",CHAR(34)&amp;AJ$1&amp;CHAR(34)&amp;",","")</f>
        <v/>
      </c>
      <c r="ER26" s="48" t="str">
        <f>IF(AK26="y",CHAR(34)&amp;AK$1&amp;CHAR(34)&amp;",","")</f>
        <v/>
      </c>
      <c r="ES26" s="48" t="str">
        <f>IF(AL26="y",CHAR(34)&amp;AL$1&amp;CHAR(34)&amp;",","")</f>
        <v/>
      </c>
      <c r="ET26" s="48" t="str">
        <f>IF(AM26="y",CHAR(34)&amp;AM$1&amp;CHAR(34)&amp;",","")</f>
        <v/>
      </c>
      <c r="EU26" s="48" t="str">
        <f>IF(AN26="y",CHAR(34)&amp;AN$1&amp;CHAR(34)&amp;",","")</f>
        <v/>
      </c>
      <c r="EV26" s="48" t="str">
        <f>IF(AO26="y",CHAR(34)&amp;AO$1&amp;CHAR(34)&amp;",","")</f>
        <v/>
      </c>
      <c r="EW26" s="48" t="str">
        <f>IF(AP26="y",CHAR(34)&amp;AP$1&amp;CHAR(34)&amp;",","")</f>
        <v/>
      </c>
      <c r="EX26" s="48" t="str">
        <f>IF(AQ26="y",CHAR(34)&amp;AQ$1&amp;CHAR(34)&amp;",","")</f>
        <v/>
      </c>
      <c r="EY26" s="48" t="str">
        <f>IF(AR26="y",CHAR(34)&amp;AR$1&amp;CHAR(34)&amp;",","")</f>
        <v/>
      </c>
      <c r="EZ26" s="48" t="str">
        <f>IF(AS26="y",CHAR(34)&amp;AS$1&amp;CHAR(34)&amp;",","")</f>
        <v/>
      </c>
      <c r="FA26" s="48" t="str">
        <f>IF(AT26&gt;0,CHAR(34)&amp;"sta"&amp;AZ26&amp;CHAR(34)&amp;",","")</f>
        <v>"staWHI",</v>
      </c>
      <c r="FB26" s="48" t="str">
        <f>IF(AND(AT26&gt;0,BA26&lt;&gt;""),CHAR(34)&amp;"sta"&amp;BA26&amp;CHAR(34)&amp;",","")</f>
        <v/>
      </c>
      <c r="FC26" s="48" t="str">
        <f>IF(AND(AT26&gt;0,BB26&lt;&gt;""),CHAR(34)&amp;"sta"&amp;BB26&amp;CHAR(34)&amp;",","")</f>
        <v/>
      </c>
      <c r="FD26" s="48" t="str">
        <f>IF(BV26="n",CHAR(34)&amp;"tcWHYE"&amp;CHAR(34)&amp;",",IF(BV26="y",CHAR(34)&amp;FD$1&amp;CHAR(34)&amp;",",""))</f>
        <v/>
      </c>
      <c r="FE26" s="48" t="str">
        <f>IF(COUNTIF(BL26:BT26,"BLU")=0,CHAR(34)&amp;"NO_BLU"&amp;CHAR(34)&amp;",", "")</f>
        <v/>
      </c>
      <c r="FF26" s="48" t="str">
        <f>IF(COUNTIF(BL26:BT26,"WHI")=0,CHAR(34)&amp;"NO_WHI"&amp;CHAR(34)&amp;",", "")</f>
        <v/>
      </c>
      <c r="FG26" s="48" t="str">
        <f>IF(COUNTIF(BL26:BT26,"RED")=0,CHAR(34)&amp;"NO_RED"&amp;CHAR(34)&amp;",", "")</f>
        <v/>
      </c>
      <c r="FH26" s="48" t="str">
        <f>IF(COUNTIF(BL26:BS26,"GRE")=0,CHAR(34)&amp;"NO_GRE"&amp;CHAR(34)&amp;",", "")</f>
        <v>"NO_GRE",</v>
      </c>
      <c r="FI26" s="48" t="str">
        <f>IF(COUNTIF(BL26:BT26,"YEL")=0,CHAR(34)&amp;"NO_YEL"&amp;CHAR(34)&amp;",", "")</f>
        <v/>
      </c>
      <c r="FJ26" s="48" t="str">
        <f>IF(COUNTIF(BL26:BT26,"BLA")=0,CHAR(34)&amp;"NO_BLA"&amp;CHAR(34)&amp;",", "")</f>
        <v>"NO_BLA",</v>
      </c>
      <c r="FK26" s="48" t="str">
        <f>IF(AND(FH26&lt;&gt;"",FF26&lt;&gt;""),CHAR(34)&amp;"WHGRNO"&amp;CHAR(34)&amp;",","")</f>
        <v/>
      </c>
      <c r="FL26" s="48" t="str">
        <f>IF(AND(FI26&lt;&gt;"",FF26&lt;&gt;""),CHAR(34)&amp;"WHYENO"&amp;CHAR(34)&amp;",","")</f>
        <v/>
      </c>
      <c r="FM26" s="48" t="str">
        <f>IF(AND(FJ26&lt;&gt;"",FF26&lt;&gt;""),CHAR(34)&amp;"BAWHNO"&amp;CHAR(34)&amp;",","")</f>
        <v/>
      </c>
      <c r="FN26" s="48" t="str">
        <f>IF(AND(FE26&lt;&gt;"",FF26&lt;&gt;""),CHAR(34)&amp;"BLWHNO"&amp;CHAR(34)&amp;",","")</f>
        <v/>
      </c>
      <c r="FO26" s="48" t="str">
        <f>IF(AND(FE26&lt;&gt;"",FG26&lt;&gt;""),CHAR(34)&amp;"BLRENO"&amp;CHAR(34)&amp;",","")</f>
        <v/>
      </c>
      <c r="FP26" s="48" t="str">
        <f>IF(AND(FF26&lt;&gt;"",FF26&lt;&gt;""),CHAR(34)&amp;"WHRENO"&amp;CHAR(34)&amp;",","")</f>
        <v/>
      </c>
      <c r="FQ26" s="48" t="str">
        <f>IF(LEN(BF26)=3,CHAR(34)&amp;"001"&amp;BF26&amp;CHAR(34)&amp;",","")</f>
        <v>"001RED",</v>
      </c>
      <c r="FR26" s="48" t="str">
        <f>IF(LEN(BG26)=3,CHAR(34)&amp;"002"&amp;BG26&amp;CHAR(34)&amp;",","")</f>
        <v>"002BLU",</v>
      </c>
      <c r="FS26" s="48" t="str">
        <f>IF(LEN(BH26)=3,CHAR(34)&amp;"003"&amp;BH26&amp;CHAR(34)&amp;",","")</f>
        <v>"003RED",</v>
      </c>
      <c r="FT26" s="48" t="str">
        <f>CHAR(34)&amp;"myr"&amp;BD26&amp;CHAR(34)&amp;","</f>
        <v>"myrBLU",</v>
      </c>
      <c r="FU26" s="48" t="str">
        <f>IF(AY26="y",CHAR(34)&amp;"island"&amp;CHAR(34)&amp;",","")</f>
        <v/>
      </c>
      <c r="FV26" s="48" t="str">
        <f>IF(BZ26="y",CHAR(34)&amp;"landlo"&amp;CHAR(34)&amp;",","")</f>
        <v/>
      </c>
      <c r="FW26" s="48" t="str">
        <f>IF(CA26="y",CHAR(34)&amp;"eunion"&amp;CHAR(34)&amp;",","")</f>
        <v/>
      </c>
      <c r="FX26" s="48" t="str">
        <f>SUBSTITUTE(IFERROR(SEARCH("[",A26),IFERROR(IF(AND(CA26&lt;&gt;"y",SEARCH("Europe",R26)&gt;0),CHAR(34)&amp;"noeuni"&amp;CHAR(34)&amp;",",""),"")),"1","")</f>
        <v/>
      </c>
      <c r="FY26" s="48" t="str">
        <f>IFERROR(IF(SEARCH("Arabic",CB26)&gt;0,CHAR(34)&amp;"arabic"&amp;CHAR(34)&amp;",",""),"")</f>
        <v/>
      </c>
      <c r="FZ26" s="48" t="str">
        <f>IFERROR(IF(SEARCH("English",CB26)&gt;0,CHAR(34)&amp;"englis"&amp;CHAR(34)&amp;",",""),"")</f>
        <v/>
      </c>
      <c r="GA26" s="48" t="str">
        <f>IFERROR(IF(SEARCH("French",CB26)&gt;0,CHAR(34)&amp;"french"&amp;CHAR(34)&amp;",",""),"")</f>
        <v/>
      </c>
      <c r="GB26" s="48" t="str">
        <f>IFERROR(IF(SEARCH("Spanish",CB26)&gt;0,CHAR(34)&amp;"spanis"&amp;CHAR(34)&amp;",",""),"")</f>
        <v/>
      </c>
      <c r="GC26" s="48" t="str">
        <f>IFERROR(IF(SEARCH("Portuguese",CB26)&gt;0,CHAR(34)&amp;"portug"&amp;CHAR(34)&amp;",",""),"")</f>
        <v/>
      </c>
      <c r="GD26" s="48" t="str">
        <f>IFERROR(IF(SEARCH("German",CB26)&gt;0,CHAR(34)&amp;"german"&amp;CHAR(34)&amp;",",""),"")</f>
        <v/>
      </c>
      <c r="GE26" s="48" t="str">
        <f>IFERROR(IF(SEARCH("Dutch",CB26)&gt;0,CHAR(34)&amp;"dutchs"&amp;CHAR(34)&amp;",",""),"")</f>
        <v/>
      </c>
      <c r="GF26" s="48" t="str">
        <f>IFERROR(IF(SEARCH("Historical",AU26)&gt;0,CHAR(34)&amp;"histor"&amp;CHAR(34)&amp;",",""),"")</f>
        <v/>
      </c>
      <c r="GG26" s="48" t="str">
        <f>IF(BU26="y",CHAR(34)&amp;"unjack"&amp;CHAR(34)&amp;",","")</f>
        <v/>
      </c>
      <c r="GH26" s="48" t="str">
        <f>IF(CD26=1,CHAR(34)&amp;"southc"&amp;CHAR(34)&amp;",","")</f>
        <v/>
      </c>
      <c r="GI26" s="48" t="str">
        <f>IF(CE26=1,CHAR(34)&amp;"hasmap"&amp;CHAR(34)&amp;",","")</f>
        <v/>
      </c>
      <c r="GJ26" s="48" t="str">
        <f>IF(CP26="y",CHAR(34)&amp;CP$1&amp;CHAR(34)&amp;",","")</f>
        <v/>
      </c>
      <c r="GK26" s="48" t="str">
        <f>IF(GJ26="",CHAR(34)&amp;"HasSta"&amp;CHAR(34)&amp;",","")</f>
        <v>"HasSta",</v>
      </c>
      <c r="GL26" s="48" t="str">
        <f>IF(CQ26="y",CHAR(34)&amp;CQ$1&amp;CHAR(34)&amp;",","")</f>
        <v/>
      </c>
      <c r="GM26" s="48" t="str">
        <f>IF(CR26="y",CHAR(34)&amp;CR$1&amp;CHAR(34)&amp;",","")</f>
        <v/>
      </c>
      <c r="GN26" s="48" t="str">
        <f>IF(CS26="y",CHAR(34)&amp;CS$1&amp;CHAR(34)&amp;",","")</f>
        <v>"3+Star",</v>
      </c>
      <c r="GP26" s="48" t="str">
        <f>CHAR(34)&amp;AU26&amp;CHAR(34)</f>
        <v>"State"</v>
      </c>
      <c r="GS26" s="48" t="str">
        <f>SUBSTITUTE("["&amp;_xlfn.CONCAT(CW26:GN26)&amp;"]",",]","]")</f>
        <v>["4Color","lets11","startM","year00","allver","4+Band","Vertic","Circle","Plants","Texted","Unequa","Center","staWHI","NO_GRE","NO_BLA","001RED","002BLU","003RED","myrBLU","HasSta","3+Star"]</v>
      </c>
      <c r="GT26" s="48" t="str">
        <f>IF(BL26&lt;&gt;"",CHAR(34)&amp;"cl_"&amp;BL26&amp;CHAR(34)&amp;",","")</f>
        <v>"cl_BLU",</v>
      </c>
      <c r="GU26" s="48" t="str">
        <f>IF(BM26&lt;&gt;"",CHAR(34)&amp;"cl_"&amp;BM26&amp;CHAR(34)&amp;",","")</f>
        <v>"cl_RED",</v>
      </c>
      <c r="GV26" s="48" t="str">
        <f>IF(BN26&lt;&gt;"",CHAR(34)&amp;"cl_"&amp;BN26&amp;CHAR(34)&amp;",","")</f>
        <v>"cl_YEL",</v>
      </c>
      <c r="GW26" s="48" t="str">
        <f>IF(BO26&lt;&gt;"",CHAR(34)&amp;"cl_"&amp;BO26&amp;CHAR(34)&amp;",","")</f>
        <v>"cl_WHI",</v>
      </c>
      <c r="GX26" s="48" t="str">
        <f>IF(BP26&lt;&gt;"",CHAR(34)&amp;"cl_"&amp;BP26&amp;CHAR(34)&amp;",","")</f>
        <v/>
      </c>
      <c r="GY26" s="48" t="str">
        <f>IF(BQ26&lt;&gt;"",CHAR(34)&amp;"cl_"&amp;BQ26&amp;CHAR(34)&amp;",","")</f>
        <v/>
      </c>
      <c r="GZ26" s="48" t="str">
        <f>IF(BR26&lt;&gt;"",CHAR(34)&amp;"cl_"&amp;BR26&amp;CHAR(34)&amp;",","")</f>
        <v/>
      </c>
      <c r="HA26" s="48" t="str">
        <f>IF(BS26&lt;&gt;"",CHAR(34)&amp;"cl_"&amp;BS26&amp;CHAR(34)&amp;",","")</f>
        <v/>
      </c>
      <c r="HB26" s="48" t="str">
        <f>IF(BT26&lt;&gt;"",CHAR(34)&amp;"cl_"&amp;BT26&amp;CHAR(34)&amp;",","")</f>
        <v/>
      </c>
      <c r="HC26" s="48" t="str">
        <f>SUBSTITUTE("["&amp;_xlfn.CONCAT(GT26:HB26)&amp;"]",",]","]")</f>
        <v>["cl_BLU","cl_RED","cl_YEL","cl_WHI"]</v>
      </c>
      <c r="HE26" s="71"/>
      <c r="HF26" s="72" t="str">
        <f>"{couname:"&amp;CT26&amp;(IF(HK26&lt;&gt;"",",subtype:"&amp;CHAR(34)&amp;HK26&amp;CHAR(34),""))&amp;",year:"&amp;HJ26&amp;",region:"&amp;CU26&amp;",Colors:"&amp;HC26&amp;",Items:"&amp;GS26&amp;",Flag:"&amp;CV26&amp;",HDFlag:"&amp;CHAR(34)&amp;E26&amp;CHAR(34)&amp;",type:"&amp;GP26&amp;", describe: "&amp;HH26&amp;", isnew:"&amp;CHAR(34)&amp;F26&amp;CHAR(34)&amp;", links: "&amp;HL26&amp;"},"</f>
        <v>{couname:"[USA] Mississippi",year:"2021 ",region:"rgn_North America",Colors:["cl_BLU","cl_RED","cl_YEL","cl_WHI"],Items:["4Color","lets11","startM","year00","allver","4+Band","Vertic","Circle","Plants","Texted","Unequa","Center","staWHI","NO_GRE","NO_BLA","001RED","002BLU","003RED","myrBLU","HasSta","3+Star"],Flag:"https://upload.wikimedia.org/wikipedia/commons/thumb/4/42/Flag_of_Mississippi.svg/383px-Flag_of_Mississippi.svg.png",HDFlag:"https://upload.wikimedia.org/wikipedia/commons/thumb/4/42/Flag_of_Mississippi.svg/2560px-Flag_of_Mississippi.svg.png",type:"State", describe: "\nNot available", isnew:".", links: "https://en.wikipedia.org/wiki/Flag_of_Mississippi"},</v>
      </c>
      <c r="HG26" s="73" t="str">
        <f>"{couname:"&amp;CT26&amp;(IF(HK26&lt;&gt;"",",subtype:"&amp;CHAR(34)&amp;HK26&amp;CHAR(34),""))&amp;",year:"&amp;HJ26&amp;",region:"&amp;CU26&amp;",Colors:"&amp;HC26&amp;",Items:"&amp;GS26&amp;",Flag:"&amp;CV26&amp;",HDFlag:"&amp;CHAR(34)&amp;E26&amp;CHAR(34)&amp;",type:"&amp;GP26&amp;", describe: "&amp;HI26&amp;", links: "&amp;HL26&amp;"},"</f>
        <v>{couname:"[USA] Mississippi",year:"2021 ",region:"rgn_North America",Colors:["cl_BLU","cl_RED","cl_YEL","cl_WHI"],Items:["4Color","lets11","startM","year00","allver","4+Band","Vertic","Circle","Plants","Texted","Unequa","Center","staWHI","NO_GRE","NO_BLA","001RED","002BLU","003RED","myrBLU","HasSta","3+Star"],Flag:"https://upload.wikimedia.org/wikipedia/commons/thumb/4/42/Flag_of_Mississippi.svg/383px-Flag_of_Mississippi.svg.png",HDFlag:"https://upload.wikimedia.org/wikipedia/commons/thumb/4/42/Flag_of_Mississippi.svg/2560px-Flag_of_Mississippi.svg.png",type:"State", describe: "\nNot available", links: "https://en.wikipedia.org/wiki/Flag_of_Mississippi"},</v>
      </c>
      <c r="HH26" s="48" t="str">
        <f>IF(P26&lt;&gt;"",CHAR(34)&amp;"\n"&amp;P26&amp;CHAR(34),CHAR(34)&amp;CHAR(34))</f>
        <v>"\nNot available"</v>
      </c>
      <c r="HI26" s="48" t="str">
        <f>IF(J26=0,CHAR(34)&amp;CHAR(34),HH26)</f>
        <v>"\nNot available"</v>
      </c>
      <c r="HJ26" s="48" t="str">
        <f>CHAR(34)&amp;O26&amp;CHAR(34)</f>
        <v>"2021 "</v>
      </c>
      <c r="HL26" s="48" t="str">
        <f>CHAR(34)&amp;I26&amp;CHAR(34)</f>
        <v>"https://en.wikipedia.org/wiki/Flag_of_Mississippi"</v>
      </c>
      <c r="HM26" s="72"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"&amp;HH26&amp;", "&amp;CHAR(34)&amp;"isnew"&amp;CHAR(34)&amp;": "&amp;CHAR(34)&amp;F26&amp;CHAR(34)&amp;", "&amp;CHAR(34)&amp;"links"&amp;CHAR(34)&amp;": "&amp;HL26&amp;"},"</f>
        <v>{"couname":"[USA] Mississippi","year":"2021 ","region":"rgn_North America","Colors":["cl_BLU","cl_RED","cl_YEL","cl_WHI"],"Items":["4Color","lets11","startM","year00","allver","4+Band","Vertic","Circle","Plants","Texted","Unequa","Center","staWHI","NO_GRE","NO_BLA","001RED","002BLU","003RED","myrBLU","HasSta","3+Star"],"Flag":"https://upload.wikimedia.org/wikipedia/commons/thumb/4/42/Flag_of_Mississippi.svg/383px-Flag_of_Mississippi.svg.png","HDFlag":"https://upload.wikimedia.org/wikipedia/commons/thumb/4/42/Flag_of_Mississippi.svg/2560px-Flag_of_Mississippi.svg.png","type":"State", "describe": "\nNot available", "isnew": ".", "links": "https://en.wikipedia.org/wiki/Flag_of_Mississippi"},</v>
      </c>
      <c r="HN26" s="74" t="str">
        <f>"{"&amp;CHAR(34)&amp;"couname"&amp;CHAR(34)&amp;":"&amp;CT26&amp;(IF(H26&lt;&gt;"",","&amp;CHAR(34)&amp;"subtype"&amp;CHAR(34)&amp;":"&amp;CHAR(34)&amp;H26&amp;CHAR(34),""))&amp;","&amp;CHAR(34)&amp;"year"&amp;CHAR(34)&amp;":"&amp;HJ26&amp;","&amp;CHAR(34)&amp;"region"&amp;CHAR(34)&amp;":"&amp;CU26&amp;","&amp;CHAR(34)&amp;"Colors"&amp;CHAR(34)&amp;":"&amp;HC26&amp;","&amp;CHAR(34)&amp;"Items"&amp;CHAR(34)&amp;":"&amp;GS26&amp;","&amp;CHAR(34)&amp;"Flag"&amp;CHAR(34)&amp;":"&amp;CV26&amp;","&amp;CHAR(34)&amp;"HDFlag"&amp;CHAR(34)&amp;":"&amp;CHAR(34)&amp;E26&amp;CHAR(34)&amp;","&amp;CHAR(34)&amp;"type"&amp;CHAR(34)&amp;":"&amp;GP26&amp;", "&amp;CHAR(34)&amp;"describe"&amp;CHAR(34)&amp;": "&amp;HI26&amp;", "&amp;CHAR(34)&amp;"isnew"&amp;CHAR(34)&amp;": "&amp;CHAR(34)&amp;F26&amp;CHAR(34)&amp;", "&amp;CHAR(34)&amp;"links"&amp;CHAR(34)&amp;": "&amp;HL26&amp;"},"</f>
        <v>{"couname":"[USA] Mississippi","year":"2021 ","region":"rgn_North America","Colors":["cl_BLU","cl_RED","cl_YEL","cl_WHI"],"Items":["4Color","lets11","startM","year00","allver","4+Band","Vertic","Circle","Plants","Texted","Unequa","Center","staWHI","NO_GRE","NO_BLA","001RED","002BLU","003RED","myrBLU","HasSta","3+Star"],"Flag":"https://upload.wikimedia.org/wikipedia/commons/thumb/4/42/Flag_of_Mississippi.svg/383px-Flag_of_Mississippi.svg.png","HDFlag":"https://upload.wikimedia.org/wikipedia/commons/thumb/4/42/Flag_of_Mississippi.svg/2560px-Flag_of_Mississippi.svg.png","type":"State", "describe": "\nNot available", "isnew": ".", "links": "https://en.wikipedia.org/wiki/Flag_of_Mississippi"},</v>
      </c>
      <c r="HO26" s="75"/>
      <c r="HP26" s="48" t="str" cm="1">
        <f t="array" ref="HP26">IF(_xlfn.TEXTJOIN(", ", TRUE, IF(ISNUMBER(SEARCH("BLA", BL26:BT26)), COLUMN(BL26:BT26) - COLUMN(BL26) + 1, ""))&lt;&gt;"","BLA","")</f>
        <v/>
      </c>
      <c r="HQ26" s="48" t="str" cm="1">
        <f t="array" ref="HQ26">IF(_xlfn.TEXTJOIN(", ", TRUE, IF(ISNUMBER(SEARCH("BLU", BL26:BT26)), COLUMN(BL26:BT26) - COLUMN(BL26) + 1, ""))&lt;&gt;"","BLU","")</f>
        <v>BLU</v>
      </c>
      <c r="HR26" s="48" t="str" cm="1">
        <f t="array" ref="HR26">IF(_xlfn.TEXTJOIN(", ", TRUE, IF(ISNUMBER(SEARCH("GRE", BL26:BT26)), COLUMN(BL26:BT26) - COLUMN(BL26) + 1, ""))&lt;&gt;"","GRE","")</f>
        <v/>
      </c>
      <c r="HS26" s="48" t="str" cm="1">
        <f t="array" ref="HS26">IF(_xlfn.TEXTJOIN(", ", TRUE, IF(ISNUMBER(SEARCH("RED", BL26:BT26)), COLUMN(BL26:BT26) - COLUMN(BL26) + 1, ""))&lt;&gt;"","RED","")</f>
        <v>RED</v>
      </c>
      <c r="HT26" s="48" t="str" cm="1">
        <f t="array" ref="HT26">IF(_xlfn.TEXTJOIN(", ", TRUE, IF(ISNUMBER(SEARCH("YEL", BL26:BT26)), COLUMN(BL26:BT26) - COLUMN(BL26) + 1, ""))&lt;&gt;"","YEL","")</f>
        <v>YEL</v>
      </c>
      <c r="HU26" s="48" t="str" cm="1">
        <f t="array" ref="HU26">IF(_xlfn.TEXTJOIN(", ", TRUE, IF(ISNUMBER(SEARCH("ORA", BL26:BT26)), COLUMN(BL26:BT26) - COLUMN(BL26) + 1, ""))&lt;&gt;"","ORA","")</f>
        <v/>
      </c>
      <c r="HV26" s="48" t="str" cm="1">
        <f t="array" ref="HV26">IF(_xlfn.TEXTJOIN(", ", TRUE, IF(ISNUMBER(SEARCH("BRO", BL26:BT26)), COLUMN(BL26:BT26) - COLUMN(BL26) + 1, ""))&lt;&gt;"","BRO","")</f>
        <v/>
      </c>
      <c r="HW26" s="48" t="str" cm="1">
        <f t="array" ref="HW26">IF(_xlfn.TEXTJOIN(", ", TRUE, IF(ISNUMBER(SEARCH("PUR", BL26:BT26)), COLUMN(BL26:BT26) - COLUMN(BL26) + 1, ""))&lt;&gt;"","PUR","")</f>
        <v/>
      </c>
      <c r="HX26" s="48" t="str" cm="1">
        <f t="array" ref="HX26">IF(_xlfn.TEXTJOIN(", ", TRUE, IF(ISNUMBER(SEARCH("WHI", BL26:BT26)), COLUMN(BL26:BT26) - COLUMN(BL26) + 1, ""))&lt;&gt;"","WHI","")</f>
        <v>WHI</v>
      </c>
      <c r="HY26" s="76"/>
      <c r="HZ26" s="76"/>
      <c r="IA26" s="6"/>
      <c r="IB26" s="6"/>
      <c r="IC26" s="77"/>
      <c r="ID26" s="77"/>
      <c r="IE26" s="77"/>
      <c r="IF26" s="77"/>
      <c r="IG26" s="77"/>
      <c r="IH26" s="77"/>
      <c r="II26" s="77"/>
      <c r="IJ26" s="77"/>
      <c r="IK26" s="77"/>
      <c r="IL26" s="48">
        <f>SUM(IC26:IK26)</f>
        <v>0</v>
      </c>
      <c r="IM26" s="45">
        <f>COUNTIF(IC26:IK26,"&gt;0")-CG26</f>
        <v>-4</v>
      </c>
      <c r="IN26" s="78" t="str">
        <f>"http://mkweb.bcgsc.ca/color-summarizer/?url="&amp;D26&amp;"&amp;precision=low&amp;num_clusters="&amp;CG26&amp;"&amp;text=1"</f>
        <v>http://mkweb.bcgsc.ca/color-summarizer/?url=https://upload.wikimedia.org/wikipedia/commons/thumb/4/42/Flag_of_Mississippi.svg/383px-Flag_of_Mississippi.svg.png&amp;precision=low&amp;num_clusters=4&amp;text=1</v>
      </c>
      <c r="IO26" s="48" t="str">
        <f>IF(HP26&lt;&gt;"",CHAR(34)&amp;"black"&amp;CHAR(34),"")</f>
        <v/>
      </c>
      <c r="IP26" s="48" t="str">
        <f>IF(HQ26&lt;&gt;"",CHAR(34)&amp;"blue"&amp;CHAR(34),"")</f>
        <v>"blue"</v>
      </c>
      <c r="IQ26" s="48" t="str">
        <f>IF(HR26&lt;&gt;"",CHAR(34)&amp;"green"&amp;CHAR(34),"")</f>
        <v/>
      </c>
      <c r="IR26" s="48" t="str">
        <f>IF(HS26&lt;&gt;"",CHAR(34)&amp;"red"&amp;CHAR(34),"")</f>
        <v>"red"</v>
      </c>
      <c r="IS26" s="48" t="str">
        <f>IF(HT26&lt;&gt;"",CHAR(34)&amp;"yellow"&amp;CHAR(34),"")</f>
        <v>"yellow"</v>
      </c>
      <c r="IT26" s="48" t="str">
        <f>IF(HU26&lt;&gt;"",CHAR(34)&amp;"orange"&amp;CHAR(34),"")</f>
        <v/>
      </c>
      <c r="IU26" s="48" t="str">
        <f>IF(HV26&lt;&gt;"",CHAR(34)&amp;"brown"&amp;CHAR(34),"")</f>
        <v/>
      </c>
      <c r="IV26" s="48" t="str">
        <f>IF(HW26&lt;&gt;"",CHAR(34)&amp;"purple"&amp;CHAR(34),"")</f>
        <v/>
      </c>
      <c r="IW26" s="48" t="str">
        <f>IF(HX26&lt;&gt;"",CHAR(34)&amp;"white"&amp;CHAR(34),"")</f>
        <v>"white"</v>
      </c>
      <c r="IX26" s="48" t="str">
        <f>"{"&amp;CHAR(34)&amp;"url"&amp;CHAR(34)&amp;":"&amp;CHAR(34)&amp;IN26&amp;CHAR(34)&amp;","&amp;CHAR(34)&amp;"name"&amp;CHAR(34)&amp;":"&amp;CHAR(34)&amp;A26&amp;CHAR(34)&amp;"},"</f>
        <v>{"url":"http://mkweb.bcgsc.ca/color-summarizer/?url=https://upload.wikimedia.org/wikipedia/commons/thumb/4/42/Flag_of_Mississippi.svg/383px-Flag_of_Mississippi.svg.png&amp;precision=low&amp;num_clusters=4&amp;text=1","name":"[USA] Mississippi"},</v>
      </c>
      <c r="IY26" s="48">
        <v>877</v>
      </c>
    </row>
    <row r="27" spans="1:259" s="48" customFormat="1" ht="38.4" customHeight="1" thickBot="1" x14ac:dyDescent="0.35">
      <c r="A27" s="79" t="s">
        <v>592</v>
      </c>
      <c r="B27" s="40" t="e" vm="168">
        <v>#VALUE!</v>
      </c>
      <c r="C27" s="41">
        <v>2</v>
      </c>
      <c r="D27" s="42" t="s">
        <v>764</v>
      </c>
      <c r="E27" s="43" t="s">
        <v>765</v>
      </c>
      <c r="F27" s="44" t="s">
        <v>163</v>
      </c>
      <c r="G27" s="45">
        <f>COUNTIF($A$1:$A$8580,A27)</f>
        <v>1</v>
      </c>
      <c r="H27" s="46"/>
      <c r="I27" s="47" t="s">
        <v>766</v>
      </c>
      <c r="J27" s="48" t="str">
        <f>""</f>
        <v/>
      </c>
      <c r="K27" s="49"/>
      <c r="L27" s="50"/>
      <c r="M27" s="50"/>
      <c r="N27" s="51" t="s">
        <v>231</v>
      </c>
      <c r="O27" s="52" t="s">
        <v>436</v>
      </c>
      <c r="P27" s="53" t="s">
        <v>211</v>
      </c>
      <c r="Q27" s="54">
        <v>1</v>
      </c>
      <c r="R27" s="55" t="s">
        <v>231</v>
      </c>
      <c r="S27" s="56">
        <v>3</v>
      </c>
      <c r="T27" s="57" t="s">
        <v>164</v>
      </c>
      <c r="U27" s="58" t="s">
        <v>164</v>
      </c>
      <c r="V27" s="58" t="s">
        <v>165</v>
      </c>
      <c r="W27" s="58" t="s">
        <v>164</v>
      </c>
      <c r="X27" s="58" t="s">
        <v>165</v>
      </c>
      <c r="Y27" s="58" t="s">
        <v>165</v>
      </c>
      <c r="Z27" s="58" t="s">
        <v>165</v>
      </c>
      <c r="AA27" s="58" t="s">
        <v>165</v>
      </c>
      <c r="AB27" s="58" t="s">
        <v>165</v>
      </c>
      <c r="AC27" s="58" t="s">
        <v>165</v>
      </c>
      <c r="AD27" s="58" t="s">
        <v>164</v>
      </c>
      <c r="AE27" s="58" t="s">
        <v>165</v>
      </c>
      <c r="AF27" s="59" t="s">
        <v>164</v>
      </c>
      <c r="AG27" s="59" t="s">
        <v>164</v>
      </c>
      <c r="AH27" s="59" t="s">
        <v>165</v>
      </c>
      <c r="AI27" s="59" t="s">
        <v>164</v>
      </c>
      <c r="AJ27" s="59" t="s">
        <v>164</v>
      </c>
      <c r="AK27" s="59" t="s">
        <v>164</v>
      </c>
      <c r="AL27" s="59" t="s">
        <v>164</v>
      </c>
      <c r="AM27" s="59" t="s">
        <v>164</v>
      </c>
      <c r="AN27" s="59" t="s">
        <v>164</v>
      </c>
      <c r="AO27" s="59" t="s">
        <v>164</v>
      </c>
      <c r="AP27" s="59" t="s">
        <v>164</v>
      </c>
      <c r="AQ27" s="59" t="s">
        <v>164</v>
      </c>
      <c r="AR27" s="59" t="s">
        <v>164</v>
      </c>
      <c r="AS27" s="59" t="s">
        <v>164</v>
      </c>
      <c r="AT27" s="60">
        <v>21</v>
      </c>
      <c r="AU27" s="59" t="s">
        <v>207</v>
      </c>
      <c r="AV27" s="59" t="str">
        <f>IF(LEFT(A27,1)="[",LEFT(A27,5)&amp;AU27&amp;A27,"")</f>
        <v>[USA]State[USA] Missouri</v>
      </c>
      <c r="AW27" s="59" t="str">
        <f>C27&amp;H27&amp;A27</f>
        <v>2[USA] Missouri</v>
      </c>
      <c r="AX27" s="61"/>
      <c r="AY27" s="61"/>
      <c r="AZ27" s="62" t="s">
        <v>159</v>
      </c>
      <c r="BA27" s="62"/>
      <c r="BB27" s="62"/>
      <c r="BC27" s="63"/>
      <c r="BD27" s="64" t="s">
        <v>159</v>
      </c>
      <c r="BE27" s="47"/>
      <c r="BF27" s="64" t="s">
        <v>154</v>
      </c>
      <c r="BG27" s="64" t="s">
        <v>159</v>
      </c>
      <c r="BH27" s="64" t="s">
        <v>152</v>
      </c>
      <c r="BI27" s="64"/>
      <c r="BJ27" s="64"/>
      <c r="BK27" s="47"/>
      <c r="BL27" s="64" t="s">
        <v>154</v>
      </c>
      <c r="BM27" s="64" t="s">
        <v>159</v>
      </c>
      <c r="BN27" s="64" t="s">
        <v>152</v>
      </c>
      <c r="BO27" s="64" t="s">
        <v>157</v>
      </c>
      <c r="BP27" s="64" t="s">
        <v>151</v>
      </c>
      <c r="BQ27" s="64" t="s">
        <v>153</v>
      </c>
      <c r="BR27" s="64" t="s">
        <v>155</v>
      </c>
      <c r="BS27" s="64"/>
      <c r="BT27" s="64"/>
      <c r="BU27" s="65"/>
      <c r="BV27" s="66"/>
      <c r="BW27" s="66">
        <v>0</v>
      </c>
      <c r="BX27" s="47"/>
      <c r="CB27" s="6"/>
      <c r="CC27" s="6"/>
      <c r="CD27" s="67">
        <v>0</v>
      </c>
      <c r="CE27" s="67">
        <v>0</v>
      </c>
      <c r="CF27" s="67" t="e">
        <v>#REF!</v>
      </c>
      <c r="CG27" s="68" cm="1">
        <f t="array" ref="CG27">SUMPRODUCT(--(LEN(TRIM(BL27:BT27))&gt;0))</f>
        <v>7</v>
      </c>
      <c r="CH27" s="59" t="str">
        <f>IF(CG27=2,"y","n")</f>
        <v>n</v>
      </c>
      <c r="CI27" s="59" t="str">
        <f>IF(CG27=3,"y","n")</f>
        <v>n</v>
      </c>
      <c r="CJ27" s="59" t="str">
        <f>IF(CG27=4,"y","n")</f>
        <v>n</v>
      </c>
      <c r="CK27" s="59" t="str">
        <f>IF(CG27&gt;4,"y","n")</f>
        <v>y</v>
      </c>
      <c r="CL27" s="59" t="str">
        <f>IF(S27=0,"y","n")</f>
        <v>n</v>
      </c>
      <c r="CM27" s="59" t="str">
        <f>IF(S27=2,"y","n")</f>
        <v>n</v>
      </c>
      <c r="CN27" s="59" t="str">
        <f>IF(S27=3,"y","n")</f>
        <v>y</v>
      </c>
      <c r="CO27" s="59" t="str">
        <f>IF(S27&gt;=4,"y","n")</f>
        <v>n</v>
      </c>
      <c r="CP27" s="59" t="str">
        <f>IF(AT27=0,"y","n")</f>
        <v>n</v>
      </c>
      <c r="CQ27" s="59" t="str">
        <f>IF(AT27=1,"y","n")</f>
        <v>n</v>
      </c>
      <c r="CR27" s="59" t="str">
        <f>IF(AT27=2,"y","n")</f>
        <v>n</v>
      </c>
      <c r="CS27" s="59" t="str">
        <f>IF(AT27&gt;=3,"y","n")</f>
        <v>y</v>
      </c>
      <c r="CT27" s="69" t="str">
        <f>CHAR(34)&amp;A27&amp;CHAR(34)</f>
        <v>"[USA] Missouri"</v>
      </c>
      <c r="CU27" s="70" t="str">
        <f>CHAR(34)&amp;"rgn_"&amp;R27&amp;CHAR(34)</f>
        <v>"rgn_North America"</v>
      </c>
      <c r="CV27" s="48" t="str">
        <f>CHAR(34)&amp;D27&amp;CHAR(34)</f>
        <v>"https://upload.wikimedia.org/wikipedia/commons/thumb/5/5a/Flag_of_Missouri.svg/383px-Flag_of_Missouri.svg.png"</v>
      </c>
      <c r="CW27" s="48" t="str">
        <f>IF(CH27="y",CHAR(34)&amp;CH$1&amp;CHAR(34)&amp;",","")</f>
        <v/>
      </c>
      <c r="CX27" s="48" t="str">
        <f>IF(CI27="y",CHAR(34)&amp;CI$1&amp;CHAR(34)&amp;",","")</f>
        <v/>
      </c>
      <c r="CY27" s="48" t="str">
        <f>IF(CJ27="y",CHAR(34)&amp;CJ$1&amp;CHAR(34)&amp;",","")</f>
        <v/>
      </c>
      <c r="CZ27" s="48" t="str">
        <f>IF(CK27="y",CHAR(34)&amp;CK$1&amp;CHAR(34)&amp;",","")</f>
        <v>"5+Colo",</v>
      </c>
      <c r="DA27" s="48" t="str">
        <f>IF(Q27&gt;1,CHAR(34)&amp;"words2"&amp;CHAR(34)&amp;",","")</f>
        <v/>
      </c>
      <c r="DB27" s="48" t="str">
        <f>IF(Q27&gt;2,CHAR(34)&amp;"words3"&amp;CHAR(34)&amp;",","")</f>
        <v/>
      </c>
      <c r="DC27" s="48" t="str">
        <f>IF(Q27=2,CHAR(34)&amp;"exact2"&amp;CHAR(34)&amp;",","")</f>
        <v/>
      </c>
      <c r="DD27" s="48" t="str">
        <f>IF(LEN(CHAR(34)&amp;"lets"&amp;LEN(SUBSTITUTE(SUBSTITUTE(IFERROR(TRIM(SUBSTITUTE(SUBSTITUTE(SUBSTITUTE(IFERROR(TRIM(SUBSTITUTE(A27,MID(A27,FIND("(",A27),FIND(")",A27)-FIND("(",A27)+1),"")),A27),"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",""),"-",""))&amp;CHAR(34)&amp;",")=9,CHAR(34)&amp;"lets"&amp;LEN(SUBSTITUTE(SUBSTITUTE(IFERROR(TRIM(SUBSTITUTE(SUBSTITUTE(SUBSTITUTE(IFERROR(TRIM(SUBSTITUTE(A27,MID(A27,FIND("(",A27),FIND(")",A27)-FIND("(",A27)+1),"")),A27),"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",""),"-",""))&amp;CHAR(34)&amp;",",CHAR(34)&amp;"lets0"&amp;LEN(SUBSTITUTE(SUBSTITUTE(IFERROR(TRIM(SUBSTITUTE(SUBSTITUTE(SUBSTITUTE(IFERROR(TRIM(SUBSTITUTE(A27,MID(A27,FIND("(",A27),FIND(")",A27)-FIND("(",A27)+1),"")),A27)," ",""),"-",""),MID(SUBSTITUTE(SUBSTITUTE(IFERROR(TRIM(SUBSTITUTE(A27,MID(A27,FIND("(",A27),FIND(")",A27)-FIND("(",A27)+1),"")),A27)," ",""),"-",""),FIND("[",SUBSTITUTE(SUBSTITUTE(IFERROR(TRIM(SUBSTITUTE(A27,MID(A27,FIND("(",A27),FIND(")",A27)-FIND("(",A27)+1),"")),A27)," ",""),"-","")),FIND("]",SUBSTITUTE(SUBSTITUTE(IFERROR(TRIM(SUBSTITUTE(A27,MID(A27,FIND("(",A27),FIND(")",A27)-FIND("(",A27)+1),"")),A27)," ",""),"-",""))-FIND("[",SUBSTITUTE(SUBSTITUTE(IFERROR(TRIM(SUBSTITUTE(A27,MID(A27,FIND("(",A27),FIND(")",A27)-FIND("(",A27)+1),"")),A27)," ",""),"-",""))+1),"")),SUBSTITUTE(SUBSTITUTE(IFERROR(TRIM(SUBSTITUTE(A27,MID(A27,FIND("(",A27),FIND(")",A27)-FIND("(",A27)+1),"")),A27)," ",""),"-",""))," ",""),"-",""))&amp;CHAR(34)&amp;",")</f>
        <v>"lets08",</v>
      </c>
      <c r="DE27" s="48" t="str">
        <f>IFERROR(CHAR(34)&amp;"start"&amp;LEFT(TRIM(SUBSTITUTE(SUBSTITUTE(TRIM(SUBSTITUTE(SUBSTITUTE(A27, MID(A27, FIND("[", A27), FIND("]", A27) - FIND("[", A27) + 1), ""), "  ", " ")), MID(TRIM(SUBSTITUTE(SUBSTITUTE(A27, MID(A27, FIND("[", A27), FIND("]", A27) - FIND("[", A27) + 1), ""), "  ", " ")), FIND("[", TRIM(SUBSTITUTE(SUBSTITUTE(A27, MID(A27, FIND("[", A27), FIND("]", A27) - FIND("[", A27) + 1), ""), "  ", " "))), FIND("]", TRIM(SUBSTITUTE(SUBSTITUTE(A27, MID(A27, FIND("[", A27), FIND("]", A27) - FIND("[", A27) + 1), ""), "  ", " "))) - FIND("[", TRIM(SUBSTITUTE(SUBSTITUTE(A27, MID(A27, FIND("[", A27), FIND("]", A27) - FIND("[", A27) + 1), ""), "  ", " "))) + 1), ""), "  ", " ")),1)&amp;CHAR(34)&amp;",",CHAR(34)&amp;"start"&amp;IFERROR(LEFT(SUBSTITUTE(A27,"["&amp;MID(A27,FIND("[",A27)+1,FIND("]",A27)-FIND("[",A27)-1)&amp;"] ",""),1),LEFT(A27,1))&amp;CHAR(34)&amp;",")</f>
        <v>"startM",</v>
      </c>
      <c r="DF27" s="48" t="str">
        <f>IFERROR(IF(SEARCH("tan",A27)&gt;0,CHAR(34)&amp;"withtn"&amp;CHAR(34)&amp;",",""),"")</f>
        <v/>
      </c>
      <c r="DG27" s="48" t="str">
        <f>IFERROR(IF(SEARCH("q",A27)&gt;0,CHAR(34)&amp;"with_q"&amp;CHAR(34)&amp;",",""),"")</f>
        <v/>
      </c>
      <c r="DH27" s="48" t="str">
        <f>IFERROR(IF(SEARCH("v",A27)&gt;0,CHAR(34)&amp;"with_v"&amp;CHAR(34)&amp;",",""),"")</f>
        <v/>
      </c>
      <c r="DI27" s="48" t="str">
        <f>IFERROR(IF(SEARCH("w",A27)&gt;0,CHAR(34)&amp;"with_w"&amp;CHAR(34)&amp;",",""),"")</f>
        <v/>
      </c>
      <c r="DJ27" s="48" t="str">
        <f>IFERROR(IF(SEARCH("y",A27)&gt;0,CHAR(34)&amp;"with_y"&amp;CHAR(34)&amp;",",""),"")</f>
        <v/>
      </c>
      <c r="DK27" s="48" t="str">
        <f>IFERROR(IF(SEARCH("z",A27)&gt;0,CHAR(34)&amp;"with_z"&amp;CHAR(34)&amp;",",""),"")</f>
        <v/>
      </c>
      <c r="DL27" s="48" t="str">
        <f>IF(CG27=2, CHAR(34) &amp; _xlfn.TEXTJOIN("", TRUE, _xlfn._xlws.SORT(HP27:HX27)) &amp; CHAR(34) &amp; ",", "")</f>
        <v/>
      </c>
      <c r="DM27" s="48" t="str" cm="1">
        <f t="array" ref="DM27">IF(CG27=3,CHAR(34) &amp; _xlfn.TEXTJOIN("", TRUE, RIGHT(HP27:HX27, 2)) &amp; CHAR(34) &amp; ",", "")</f>
        <v/>
      </c>
      <c r="DN27" s="48" t="str">
        <f>IF(AND(ISNUMBER(SEARCH("18", O27)), ISERROR(SEARCH("1918", O27)), ISERROR(SEARCH("2018", O27))), CHAR(34) &amp; "year18" &amp; CHAR(34) &amp; ",", "")</f>
        <v/>
      </c>
      <c r="DO27" s="48" t="str">
        <f>IF(AND(ISNUMBER(SEARCH("19", O27)), ISERROR(SEARCH("1819", O27)),  ISERROR(SEARCH("1219", O27)),ISERROR(SEARCH("1119", O27)),ISERROR(SEARCH("1190", O27)),ISERROR(SEARCH("2019", O27))), CHAR(34) &amp; "year19" &amp; CHAR(34) &amp; ",", "")</f>
        <v>"year19",</v>
      </c>
      <c r="DP27" s="6" t="str">
        <f>IF(AND(ISNUMBER(SEARCH("20", O27)), ISERROR(SEARCH("1920", O27))), CHAR(34)&amp;"year00"&amp;CHAR(34)&amp;",", "")</f>
        <v/>
      </c>
      <c r="DQ27" s="6" t="str">
        <f>IF(CC27="y",CHAR(34)&amp;"soviet"&amp;CHAR(34)&amp;",","")</f>
        <v/>
      </c>
      <c r="DR27" s="6" t="str">
        <f>IF(BY27="y",CHAR(34)&amp;"dgband"&amp;CHAR(34)&amp;",","")</f>
        <v/>
      </c>
      <c r="DS27" s="6" t="str">
        <f>IF(W27="y",IF(AND(V27="n",BY27&lt;&gt;"y"),CHAR(34)&amp;"allver"&amp;CHAR(34)&amp;",",""),"")</f>
        <v/>
      </c>
      <c r="DT27" s="6" t="str">
        <f>IF(V27="y",IF(AND(W27="n",BY27&lt;&gt;"y"),CHAR(34)&amp;"allhor"&amp;CHAR(34)&amp;",",""),"")</f>
        <v>"allhor",</v>
      </c>
      <c r="DU27" s="6" t="str">
        <f>IF(BY27="y",IF(AND(W27="n",V27="n"),CHAR(34)&amp;"alldia"&amp;CHAR(34)&amp;",",""),"")</f>
        <v/>
      </c>
      <c r="DV27" s="48" t="str">
        <f>IF(IA27&lt;&gt;"",(IF(IA27="y",CHAR(34)&amp;"largec"&amp;CHAR(34)&amp;",",CHAR(34)&amp;"smallc"&amp;CHAR(34)&amp;",")),"")</f>
        <v/>
      </c>
      <c r="DW27" s="48" t="str">
        <f>IF(CL27="y",CHAR(34)&amp;CL$1&amp;CHAR(34)&amp;",","")</f>
        <v/>
      </c>
      <c r="DX27" s="48" t="str">
        <f>IF(CM27="y",CHAR(34)&amp;CM$1&amp;CHAR(34)&amp;",","")</f>
        <v/>
      </c>
      <c r="DY27" s="48" t="str">
        <f>IF(CN27="y",CHAR(34)&amp;CN$1&amp;CHAR(34)&amp;",","")</f>
        <v>"3Bands",</v>
      </c>
      <c r="DZ27" s="48" t="str">
        <f>IF(CO27="y",CHAR(34)&amp;CO$1&amp;CHAR(34)&amp;",","")</f>
        <v/>
      </c>
      <c r="EA27" s="48" t="str">
        <f>IF(T27="y",CHAR(34)&amp;T$1&amp;CHAR(34)&amp;",","")</f>
        <v/>
      </c>
      <c r="EB27" s="48" t="str">
        <f>IF(U27="y",CHAR(34)&amp;U$1&amp;CHAR(34)&amp;",","")</f>
        <v/>
      </c>
      <c r="EC27" s="48" t="str">
        <f>IF(V27="y",CHAR(34)&amp;V$1&amp;CHAR(34)&amp;",","")</f>
        <v>"Horizo",</v>
      </c>
      <c r="ED27" s="48" t="str">
        <f>IF(W27="y",CHAR(34)&amp;W$1&amp;CHAR(34)&amp;",","")</f>
        <v/>
      </c>
      <c r="EE27" s="48" t="str">
        <f>IF(X27="y",CHAR(34)&amp;X$1&amp;CHAR(34)&amp;",","")</f>
        <v>"Circle",</v>
      </c>
      <c r="EF27" s="48" t="str">
        <f>IF(AND(Y27&lt;&gt;"n",Y27&lt;&gt;""),CHAR(34)&amp;Y$1&amp;CHAR(34)&amp;",","")</f>
        <v>"Animal",</v>
      </c>
      <c r="EG27" s="48" t="str">
        <f>IF(Z27="y",CHAR(34)&amp;Z$1&amp;CHAR(34)&amp;",","")</f>
        <v>"Bird",</v>
      </c>
      <c r="EH27" s="48" t="str">
        <f>IF(AA27="y",CHAR(34)&amp;AA$1&amp;CHAR(34)&amp;",","")</f>
        <v>"Plants",</v>
      </c>
      <c r="EI27" s="48" t="str">
        <f>IF(AB27="y",CHAR(34)&amp;AB$1&amp;CHAR(34)&amp;",","")</f>
        <v>"Texted",</v>
      </c>
      <c r="EJ27" s="48" t="str">
        <f>IF(AC27="y",CHAR(34)&amp;AC$1&amp;CHAR(34)&amp;",","")</f>
        <v>"Weapon",</v>
      </c>
      <c r="EK27" s="48" t="str">
        <f>IF(AD27="y",CHAR(34)&amp;AD$1&amp;CHAR(34)&amp;",","")</f>
        <v/>
      </c>
      <c r="EL27" s="48" t="str">
        <f>IF(AE27="y",CHAR(34)&amp;AE$1&amp;CHAR(34)&amp;",","")</f>
        <v>"IsMoon",</v>
      </c>
      <c r="EM27" s="48" t="str">
        <f>IF(AF27="y",CHAR(34)&amp;AF$1&amp;CHAR(34)&amp;",","")</f>
        <v/>
      </c>
      <c r="EN27" s="48" t="str">
        <f>IF(AG27="y",CHAR(34)&amp;AG$1&amp;CHAR(34)&amp;",","")</f>
        <v/>
      </c>
      <c r="EO27" s="48" t="str">
        <f>IF(AH27="y",CHAR(34)&amp;AH$1&amp;CHAR(34)&amp;",","")</f>
        <v>"Center",</v>
      </c>
      <c r="EP27" s="48" t="str">
        <f>IF(AI27="y",CHAR(34)&amp;AI$1&amp;CHAR(34)&amp;",","")</f>
        <v/>
      </c>
      <c r="EQ27" s="48" t="str">
        <f>IF(AJ27="y",CHAR(34)&amp;AJ$1&amp;CHAR(34)&amp;",","")</f>
        <v/>
      </c>
      <c r="ER27" s="48" t="str">
        <f>IF(AK27="y",CHAR(34)&amp;AK$1&amp;CHAR(34)&amp;",","")</f>
        <v/>
      </c>
      <c r="ES27" s="48" t="str">
        <f>IF(AL27="y",CHAR(34)&amp;AL$1&amp;CHAR(34)&amp;",","")</f>
        <v/>
      </c>
      <c r="ET27" s="48" t="str">
        <f>IF(AM27="y",CHAR(34)&amp;AM$1&amp;CHAR(34)&amp;",","")</f>
        <v/>
      </c>
      <c r="EU27" s="48" t="str">
        <f>IF(AN27="y",CHAR(34)&amp;AN$1&amp;CHAR(34)&amp;",","")</f>
        <v/>
      </c>
      <c r="EV27" s="48" t="str">
        <f>IF(AO27="y",CHAR(34)&amp;AO$1&amp;CHAR(34)&amp;",","")</f>
        <v/>
      </c>
      <c r="EW27" s="48" t="str">
        <f>IF(AP27="y",CHAR(34)&amp;AP$1&amp;CHAR(34)&amp;",","")</f>
        <v/>
      </c>
      <c r="EX27" s="48" t="str">
        <f>IF(AQ27="y",CHAR(34)&amp;AQ$1&amp;CHAR(34)&amp;",","")</f>
        <v/>
      </c>
      <c r="EY27" s="48" t="str">
        <f>IF(AR27="y",CHAR(34)&amp;AR$1&amp;CHAR(34)&amp;",","")</f>
        <v/>
      </c>
      <c r="EZ27" s="48" t="str">
        <f>IF(AS27="y",CHAR(34)&amp;AS$1&amp;CHAR(34)&amp;",","")</f>
        <v/>
      </c>
      <c r="FA27" s="48" t="str">
        <f>IF(AT27&gt;0,CHAR(34)&amp;"sta"&amp;AZ27&amp;CHAR(34)&amp;",","")</f>
        <v>"staWHI",</v>
      </c>
      <c r="FB27" s="48" t="str">
        <f>IF(AND(AT27&gt;0,BA27&lt;&gt;""),CHAR(34)&amp;"sta"&amp;BA27&amp;CHAR(34)&amp;",","")</f>
        <v/>
      </c>
      <c r="FC27" s="48" t="str">
        <f>IF(AND(AT27&gt;0,BB27&lt;&gt;""),CHAR(34)&amp;"sta"&amp;BB27&amp;CHAR(34)&amp;",","")</f>
        <v/>
      </c>
      <c r="FD27" s="48" t="str">
        <f>IF(BV27="n",CHAR(34)&amp;"tcWHYE"&amp;CHAR(34)&amp;",",IF(BV27="y",CHAR(34)&amp;FD$1&amp;CHAR(34)&amp;",",""))</f>
        <v/>
      </c>
      <c r="FE27" s="48" t="str">
        <f>IF(COUNTIF(BL27:BT27,"BLU")=0,CHAR(34)&amp;"NO_BLU"&amp;CHAR(34)&amp;",", "")</f>
        <v/>
      </c>
      <c r="FF27" s="48" t="str">
        <f>IF(COUNTIF(BL27:BT27,"WHI")=0,CHAR(34)&amp;"NO_WHI"&amp;CHAR(34)&amp;",", "")</f>
        <v/>
      </c>
      <c r="FG27" s="48" t="str">
        <f>IF(COUNTIF(BL27:BT27,"RED")=0,CHAR(34)&amp;"NO_RED"&amp;CHAR(34)&amp;",", "")</f>
        <v/>
      </c>
      <c r="FH27" s="48" t="str">
        <f>IF(COUNTIF(BL27:BS27,"GRE")=0,CHAR(34)&amp;"NO_GRE"&amp;CHAR(34)&amp;",", "")</f>
        <v/>
      </c>
      <c r="FI27" s="48" t="str">
        <f>IF(COUNTIF(BL27:BT27,"YEL")=0,CHAR(34)&amp;"NO_YEL"&amp;CHAR(34)&amp;",", "")</f>
        <v/>
      </c>
      <c r="FJ27" s="48" t="str">
        <f>IF(COUNTIF(BL27:BT27,"BLA")=0,CHAR(34)&amp;"NO_BLA"&amp;CHAR(34)&amp;",", "")</f>
        <v/>
      </c>
      <c r="FK27" s="48" t="str">
        <f>IF(AND(FH27&lt;&gt;"",FF27&lt;&gt;""),CHAR(34)&amp;"WHGRNO"&amp;CHAR(34)&amp;",","")</f>
        <v/>
      </c>
      <c r="FL27" s="48" t="str">
        <f>IF(AND(FI27&lt;&gt;"",FF27&lt;&gt;""),CHAR(34)&amp;"WHYENO"&amp;CHAR(34)&amp;",","")</f>
        <v/>
      </c>
      <c r="FM27" s="48" t="str">
        <f>IF(AND(FJ27&lt;&gt;"",FF27&lt;&gt;""),CHAR(34)&amp;"BAWHNO"&amp;CHAR(34)&amp;",","")</f>
        <v/>
      </c>
      <c r="FN27" s="48" t="str">
        <f>IF(AND(FE27&lt;&gt;"",FF27&lt;&gt;""),CHAR(34)&amp;"BLWHNO"&amp;CHAR(34)&amp;",","")</f>
        <v/>
      </c>
      <c r="FO27" s="48" t="str">
        <f>IF(AND(FE27&lt;&gt;"",FG27&lt;&gt;""),CHAR(34)&amp;"BLRENO"&amp;CHAR(34)&amp;",","")</f>
        <v/>
      </c>
      <c r="FP27" s="48" t="str">
        <f>IF(AND(FF27&lt;&gt;"",FF27&lt;&gt;""),CHAR(34)&amp;"WHRENO"&amp;CHAR(34)&amp;",","")</f>
        <v/>
      </c>
      <c r="FQ27" s="48" t="str">
        <f>IF(LEN(BF27)=3,CHAR(34)&amp;"001"&amp;BF27&amp;CHAR(34)&amp;",","")</f>
        <v>"001RED",</v>
      </c>
      <c r="FR27" s="48" t="str">
        <f>IF(LEN(BG27)=3,CHAR(34)&amp;"002"&amp;BG27&amp;CHAR(34)&amp;",","")</f>
        <v>"002WHI",</v>
      </c>
      <c r="FS27" s="48" t="str">
        <f>IF(LEN(BH27)=3,CHAR(34)&amp;"003"&amp;BH27&amp;CHAR(34)&amp;",","")</f>
        <v>"003BLU",</v>
      </c>
      <c r="FT27" s="48" t="str">
        <f>CHAR(34)&amp;"myr"&amp;BD27&amp;CHAR(34)&amp;","</f>
        <v>"myrWHI",</v>
      </c>
      <c r="FU27" s="48" t="str">
        <f>IF(AY27="y",CHAR(34)&amp;"island"&amp;CHAR(34)&amp;",","")</f>
        <v/>
      </c>
      <c r="FV27" s="48" t="str">
        <f>IF(BZ27="y",CHAR(34)&amp;"landlo"&amp;CHAR(34)&amp;",","")</f>
        <v/>
      </c>
      <c r="FW27" s="48" t="str">
        <f>IF(CA27="y",CHAR(34)&amp;"eunion"&amp;CHAR(34)&amp;",","")</f>
        <v/>
      </c>
      <c r="FX27" s="48" t="str">
        <f>SUBSTITUTE(IFERROR(SEARCH("[",A27),IFERROR(IF(AND(CA27&lt;&gt;"y",SEARCH("Europe",R27)&gt;0),CHAR(34)&amp;"noeuni"&amp;CHAR(34)&amp;",",""),"")),"1","")</f>
        <v/>
      </c>
      <c r="FY27" s="48" t="str">
        <f>IFERROR(IF(SEARCH("Arabic",CB27)&gt;0,CHAR(34)&amp;"arabic"&amp;CHAR(34)&amp;",",""),"")</f>
        <v/>
      </c>
      <c r="FZ27" s="48" t="str">
        <f>IFERROR(IF(SEARCH("English",CB27)&gt;0,CHAR(34)&amp;"englis"&amp;CHAR(34)&amp;",",""),"")</f>
        <v/>
      </c>
      <c r="GA27" s="48" t="str">
        <f>IFERROR(IF(SEARCH("French",CB27)&gt;0,CHAR(34)&amp;"french"&amp;CHAR(34)&amp;",",""),"")</f>
        <v/>
      </c>
      <c r="GB27" s="48" t="str">
        <f>IFERROR(IF(SEARCH("Spanish",CB27)&gt;0,CHAR(34)&amp;"spanis"&amp;CHAR(34)&amp;",",""),"")</f>
        <v/>
      </c>
      <c r="GC27" s="48" t="str">
        <f>IFERROR(IF(SEARCH("Portuguese",CB27)&gt;0,CHAR(34)&amp;"portug"&amp;CHAR(34)&amp;",",""),"")</f>
        <v/>
      </c>
      <c r="GD27" s="48" t="str">
        <f>IFERROR(IF(SEARCH("German",CB27)&gt;0,CHAR(34)&amp;"german"&amp;CHAR(34)&amp;",",""),"")</f>
        <v/>
      </c>
      <c r="GE27" s="48" t="str">
        <f>IFERROR(IF(SEARCH("Dutch",CB27)&gt;0,CHAR(34)&amp;"dutchs"&amp;CHAR(34)&amp;",",""),"")</f>
        <v/>
      </c>
      <c r="GF27" s="48" t="str">
        <f>IFERROR(IF(SEARCH("Historical",AU27)&gt;0,CHAR(34)&amp;"histor"&amp;CHAR(34)&amp;",",""),"")</f>
        <v/>
      </c>
      <c r="GG27" s="48" t="str">
        <f>IF(BU27="y",CHAR(34)&amp;"unjack"&amp;CHAR(34)&amp;",","")</f>
        <v/>
      </c>
      <c r="GH27" s="48" t="str">
        <f>IF(CD27=1,CHAR(34)&amp;"southc"&amp;CHAR(34)&amp;",","")</f>
        <v/>
      </c>
      <c r="GI27" s="48" t="str">
        <f>IF(CE27=1,CHAR(34)&amp;"hasmap"&amp;CHAR(34)&amp;",","")</f>
        <v/>
      </c>
      <c r="GJ27" s="48" t="str">
        <f>IF(CP27="y",CHAR(34)&amp;CP$1&amp;CHAR(34)&amp;",","")</f>
        <v/>
      </c>
      <c r="GK27" s="48" t="str">
        <f>IF(GJ27="",CHAR(34)&amp;"HasSta"&amp;CHAR(34)&amp;",","")</f>
        <v>"HasSta",</v>
      </c>
      <c r="GL27" s="48" t="str">
        <f>IF(CQ27="y",CHAR(34)&amp;CQ$1&amp;CHAR(34)&amp;",","")</f>
        <v/>
      </c>
      <c r="GM27" s="48" t="str">
        <f>IF(CR27="y",CHAR(34)&amp;CR$1&amp;CHAR(34)&amp;",","")</f>
        <v/>
      </c>
      <c r="GN27" s="48" t="str">
        <f>IF(CS27="y",CHAR(34)&amp;CS$1&amp;CHAR(34)&amp;",","")</f>
        <v>"3+Star",</v>
      </c>
      <c r="GP27" s="48" t="str">
        <f>CHAR(34)&amp;AU27&amp;CHAR(34)</f>
        <v>"State"</v>
      </c>
      <c r="GS27" s="48" t="str">
        <f>SUBSTITUTE("["&amp;_xlfn.CONCAT(CW27:GN27)&amp;"]",",]","]")</f>
        <v>["5+Colo","lets08","startM","year19","allhor","3Bands","Horizo","Circle","Animal","Bird","Plants","Texted","Weapon","IsMoon","Center","staWHI","001RED","002WHI","003BLU","myrWHI","HasSta","3+Star"]</v>
      </c>
      <c r="GT27" s="48" t="str">
        <f>IF(BL27&lt;&gt;"",CHAR(34)&amp;"cl_"&amp;BL27&amp;CHAR(34)&amp;",","")</f>
        <v>"cl_RED",</v>
      </c>
      <c r="GU27" s="48" t="str">
        <f>IF(BM27&lt;&gt;"",CHAR(34)&amp;"cl_"&amp;BM27&amp;CHAR(34)&amp;",","")</f>
        <v>"cl_WHI",</v>
      </c>
      <c r="GV27" s="48" t="str">
        <f>IF(BN27&lt;&gt;"",CHAR(34)&amp;"cl_"&amp;BN27&amp;CHAR(34)&amp;",","")</f>
        <v>"cl_BLU",</v>
      </c>
      <c r="GW27" s="48" t="str">
        <f>IF(BO27&lt;&gt;"",CHAR(34)&amp;"cl_"&amp;BO27&amp;CHAR(34)&amp;",","")</f>
        <v>"cl_BRO",</v>
      </c>
      <c r="GX27" s="48" t="str">
        <f>IF(BP27&lt;&gt;"",CHAR(34)&amp;"cl_"&amp;BP27&amp;CHAR(34)&amp;",","")</f>
        <v>"cl_BLA",</v>
      </c>
      <c r="GY27" s="48" t="str">
        <f>IF(BQ27&lt;&gt;"",CHAR(34)&amp;"cl_"&amp;BQ27&amp;CHAR(34)&amp;",","")</f>
        <v>"cl_GRE",</v>
      </c>
      <c r="GZ27" s="48" t="str">
        <f>IF(BR27&lt;&gt;"",CHAR(34)&amp;"cl_"&amp;BR27&amp;CHAR(34)&amp;",","")</f>
        <v>"cl_YEL",</v>
      </c>
      <c r="HA27" s="48" t="str">
        <f>IF(BS27&lt;&gt;"",CHAR(34)&amp;"cl_"&amp;BS27&amp;CHAR(34)&amp;",","")</f>
        <v/>
      </c>
      <c r="HB27" s="48" t="str">
        <f>IF(BT27&lt;&gt;"",CHAR(34)&amp;"cl_"&amp;BT27&amp;CHAR(34)&amp;",","")</f>
        <v/>
      </c>
      <c r="HC27" s="48" t="str">
        <f>SUBSTITUTE("["&amp;_xlfn.CONCAT(GT27:HB27)&amp;"]",",]","]")</f>
        <v>["cl_RED","cl_WHI","cl_BLU","cl_BRO","cl_BLA","cl_GRE","cl_YEL"]</v>
      </c>
      <c r="HE27" s="71"/>
      <c r="HF27" s="72" t="str">
        <f>"{couname:"&amp;CT27&amp;(IF(HK27&lt;&gt;"",",subtype:"&amp;CHAR(34)&amp;HK27&amp;CHAR(34),""))&amp;",year:"&amp;HJ27&amp;",region:"&amp;CU27&amp;",Colors:"&amp;HC27&amp;",Items:"&amp;GS27&amp;",Flag:"&amp;CV27&amp;",HDFlag:"&amp;CHAR(34)&amp;E27&amp;CHAR(34)&amp;",type:"&amp;GP27&amp;", describe: "&amp;HH27&amp;", isnew:"&amp;CHAR(34)&amp;F27&amp;CHAR(34)&amp;", links: "&amp;HL27&amp;"},"</f>
        <v>{couname:"[USA] Missouri",year:"1913 ",region:"rgn_North America",Colors:["cl_RED","cl_WHI","cl_BLU","cl_BRO","cl_BLA","cl_GRE","cl_YEL"],Items:["5+Colo","lets08","startM","year19","allhor","3Bands","Horizo","Circle","Animal","Bird","Plants","Texted","Weapon","IsMoon","Center","staWHI","001RED","002WHI","003BLU","myrWHI","HasSta","3+Star"],Flag:"https://upload.wikimedia.org/wikipedia/commons/thumb/5/5a/Flag_of_Missouri.svg/383px-Flag_of_Missouri.svg.png",HDFlag:"https://upload.wikimedia.org/wikipedia/commons/thumb/5/5a/Flag_of_Missouri.svg/2560px-Flag_of_Missouri.svg.png",type:"State", describe: "\nNot available", isnew:".", links: "https://en.wikipedia.org/wiki/Flag_of_Missouri"},</v>
      </c>
      <c r="HG27" s="73" t="str">
        <f>"{couname:"&amp;CT27&amp;(IF(HK27&lt;&gt;"",",subtype:"&amp;CHAR(34)&amp;HK27&amp;CHAR(34),""))&amp;",year:"&amp;HJ27&amp;",region:"&amp;CU27&amp;",Colors:"&amp;HC27&amp;",Items:"&amp;GS27&amp;",Flag:"&amp;CV27&amp;",HDFlag:"&amp;CHAR(34)&amp;E27&amp;CHAR(34)&amp;",type:"&amp;GP27&amp;", describe: "&amp;HI27&amp;", links: "&amp;HL27&amp;"},"</f>
        <v>{couname:"[USA] Missouri",year:"1913 ",region:"rgn_North America",Colors:["cl_RED","cl_WHI","cl_BLU","cl_BRO","cl_BLA","cl_GRE","cl_YEL"],Items:["5+Colo","lets08","startM","year19","allhor","3Bands","Horizo","Circle","Animal","Bird","Plants","Texted","Weapon","IsMoon","Center","staWHI","001RED","002WHI","003BLU","myrWHI","HasSta","3+Star"],Flag:"https://upload.wikimedia.org/wikipedia/commons/thumb/5/5a/Flag_of_Missouri.svg/383px-Flag_of_Missouri.svg.png",HDFlag:"https://upload.wikimedia.org/wikipedia/commons/thumb/5/5a/Flag_of_Missouri.svg/2560px-Flag_of_Missouri.svg.png",type:"State", describe: "\nNot available", links: "https://en.wikipedia.org/wiki/Flag_of_Missouri"},</v>
      </c>
      <c r="HH27" s="48" t="str">
        <f>IF(P27&lt;&gt;"",CHAR(34)&amp;"\n"&amp;P27&amp;CHAR(34),CHAR(34)&amp;CHAR(34))</f>
        <v>"\nNot available"</v>
      </c>
      <c r="HI27" s="48" t="str">
        <f>IF(J27=0,CHAR(34)&amp;CHAR(34),HH27)</f>
        <v>"\nNot available"</v>
      </c>
      <c r="HJ27" s="48" t="str">
        <f>CHAR(34)&amp;O27&amp;CHAR(34)</f>
        <v>"1913 "</v>
      </c>
      <c r="HL27" s="48" t="str">
        <f>CHAR(34)&amp;I27&amp;CHAR(34)</f>
        <v>"https://en.wikipedia.org/wiki/Flag_of_Missouri"</v>
      </c>
      <c r="HM27" s="72"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"&amp;HH27&amp;", "&amp;CHAR(34)&amp;"isnew"&amp;CHAR(34)&amp;": "&amp;CHAR(34)&amp;F27&amp;CHAR(34)&amp;", "&amp;CHAR(34)&amp;"links"&amp;CHAR(34)&amp;": "&amp;HL27&amp;"},"</f>
        <v>{"couname":"[USA] Missouri","year":"1913 ","region":"rgn_North America","Colors":["cl_RED","cl_WHI","cl_BLU","cl_BRO","cl_BLA","cl_GRE","cl_YEL"],"Items":["5+Colo","lets08","startM","year19","allhor","3Bands","Horizo","Circle","Animal","Bird","Plants","Texted","Weapon","IsMoon","Center","staWHI","001RED","002WHI","003BLU","myrWHI","HasSta","3+Star"],"Flag":"https://upload.wikimedia.org/wikipedia/commons/thumb/5/5a/Flag_of_Missouri.svg/383px-Flag_of_Missouri.svg.png","HDFlag":"https://upload.wikimedia.org/wikipedia/commons/thumb/5/5a/Flag_of_Missouri.svg/2560px-Flag_of_Missouri.svg.png","type":"State", "describe": "\nNot available", "isnew": ".", "links": "https://en.wikipedia.org/wiki/Flag_of_Missouri"},</v>
      </c>
      <c r="HN27" s="74" t="str">
        <f>"{"&amp;CHAR(34)&amp;"couname"&amp;CHAR(34)&amp;":"&amp;CT27&amp;(IF(H27&lt;&gt;"",","&amp;CHAR(34)&amp;"subtype"&amp;CHAR(34)&amp;":"&amp;CHAR(34)&amp;H27&amp;CHAR(34),""))&amp;","&amp;CHAR(34)&amp;"year"&amp;CHAR(34)&amp;":"&amp;HJ27&amp;","&amp;CHAR(34)&amp;"region"&amp;CHAR(34)&amp;":"&amp;CU27&amp;","&amp;CHAR(34)&amp;"Colors"&amp;CHAR(34)&amp;":"&amp;HC27&amp;","&amp;CHAR(34)&amp;"Items"&amp;CHAR(34)&amp;":"&amp;GS27&amp;","&amp;CHAR(34)&amp;"Flag"&amp;CHAR(34)&amp;":"&amp;CV27&amp;","&amp;CHAR(34)&amp;"HDFlag"&amp;CHAR(34)&amp;":"&amp;CHAR(34)&amp;E27&amp;CHAR(34)&amp;","&amp;CHAR(34)&amp;"type"&amp;CHAR(34)&amp;":"&amp;GP27&amp;", "&amp;CHAR(34)&amp;"describe"&amp;CHAR(34)&amp;": "&amp;HI27&amp;", "&amp;CHAR(34)&amp;"isnew"&amp;CHAR(34)&amp;": "&amp;CHAR(34)&amp;F27&amp;CHAR(34)&amp;", "&amp;CHAR(34)&amp;"links"&amp;CHAR(34)&amp;": "&amp;HL27&amp;"},"</f>
        <v>{"couname":"[USA] Missouri","year":"1913 ","region":"rgn_North America","Colors":["cl_RED","cl_WHI","cl_BLU","cl_BRO","cl_BLA","cl_GRE","cl_YEL"],"Items":["5+Colo","lets08","startM","year19","allhor","3Bands","Horizo","Circle","Animal","Bird","Plants","Texted","Weapon","IsMoon","Center","staWHI","001RED","002WHI","003BLU","myrWHI","HasSta","3+Star"],"Flag":"https://upload.wikimedia.org/wikipedia/commons/thumb/5/5a/Flag_of_Missouri.svg/383px-Flag_of_Missouri.svg.png","HDFlag":"https://upload.wikimedia.org/wikipedia/commons/thumb/5/5a/Flag_of_Missouri.svg/2560px-Flag_of_Missouri.svg.png","type":"State", "describe": "\nNot available", "isnew": ".", "links": "https://en.wikipedia.org/wiki/Flag_of_Missouri"},</v>
      </c>
      <c r="HO27" s="75"/>
      <c r="HP27" s="48" t="str" cm="1">
        <f t="array" ref="HP27">IF(_xlfn.TEXTJOIN(", ", TRUE, IF(ISNUMBER(SEARCH("BLA", BL27:BT27)), COLUMN(BL27:BT27) - COLUMN(BL27) + 1, ""))&lt;&gt;"","BLA","")</f>
        <v>BLA</v>
      </c>
      <c r="HQ27" s="48" t="str" cm="1">
        <f t="array" ref="HQ27">IF(_xlfn.TEXTJOIN(", ", TRUE, IF(ISNUMBER(SEARCH("BLU", BL27:BT27)), COLUMN(BL27:BT27) - COLUMN(BL27) + 1, ""))&lt;&gt;"","BLU","")</f>
        <v>BLU</v>
      </c>
      <c r="HR27" s="48" t="str" cm="1">
        <f t="array" ref="HR27">IF(_xlfn.TEXTJOIN(", ", TRUE, IF(ISNUMBER(SEARCH("GRE", BL27:BT27)), COLUMN(BL27:BT27) - COLUMN(BL27) + 1, ""))&lt;&gt;"","GRE","")</f>
        <v>GRE</v>
      </c>
      <c r="HS27" s="48" t="str" cm="1">
        <f t="array" ref="HS27">IF(_xlfn.TEXTJOIN(", ", TRUE, IF(ISNUMBER(SEARCH("RED", BL27:BT27)), COLUMN(BL27:BT27) - COLUMN(BL27) + 1, ""))&lt;&gt;"","RED","")</f>
        <v>RED</v>
      </c>
      <c r="HT27" s="48" t="str" cm="1">
        <f t="array" ref="HT27">IF(_xlfn.TEXTJOIN(", ", TRUE, IF(ISNUMBER(SEARCH("YEL", BL27:BT27)), COLUMN(BL27:BT27) - COLUMN(BL27) + 1, ""))&lt;&gt;"","YEL","")</f>
        <v>YEL</v>
      </c>
      <c r="HU27" s="48" t="str" cm="1">
        <f t="array" ref="HU27">IF(_xlfn.TEXTJOIN(", ", TRUE, IF(ISNUMBER(SEARCH("ORA", BL27:BT27)), COLUMN(BL27:BT27) - COLUMN(BL27) + 1, ""))&lt;&gt;"","ORA","")</f>
        <v/>
      </c>
      <c r="HV27" s="48" t="str" cm="1">
        <f t="array" ref="HV27">IF(_xlfn.TEXTJOIN(", ", TRUE, IF(ISNUMBER(SEARCH("BRO", BL27:BT27)), COLUMN(BL27:BT27) - COLUMN(BL27) + 1, ""))&lt;&gt;"","BRO","")</f>
        <v>BRO</v>
      </c>
      <c r="HW27" s="48" t="str" cm="1">
        <f t="array" ref="HW27">IF(_xlfn.TEXTJOIN(", ", TRUE, IF(ISNUMBER(SEARCH("PUR", BL27:BT27)), COLUMN(BL27:BT27) - COLUMN(BL27) + 1, ""))&lt;&gt;"","PUR","")</f>
        <v/>
      </c>
      <c r="HX27" s="48" t="str" cm="1">
        <f t="array" ref="HX27">IF(_xlfn.TEXTJOIN(", ", TRUE, IF(ISNUMBER(SEARCH("WHI", BL27:BT27)), COLUMN(BL27:BT27) - COLUMN(BL27) + 1, ""))&lt;&gt;"","WHI","")</f>
        <v>WHI</v>
      </c>
      <c r="HY27" s="76"/>
      <c r="HZ27" s="76"/>
      <c r="IA27" s="6"/>
      <c r="IB27" s="6"/>
      <c r="IC27" s="77"/>
      <c r="ID27" s="77"/>
      <c r="IE27" s="77"/>
      <c r="IF27" s="77"/>
      <c r="IG27" s="77"/>
      <c r="IH27" s="77"/>
      <c r="II27" s="77"/>
      <c r="IJ27" s="77"/>
      <c r="IK27" s="77"/>
      <c r="IL27" s="48">
        <f>SUM(IC27:IK27)</f>
        <v>0</v>
      </c>
      <c r="IM27" s="45">
        <f>COUNTIF(IC27:IK27,"&gt;0")-CG27</f>
        <v>-7</v>
      </c>
      <c r="IN27" s="78" t="str">
        <f>"http://mkweb.bcgsc.ca/color-summarizer/?url="&amp;D27&amp;"&amp;precision=low&amp;num_clusters="&amp;CG27&amp;"&amp;text=1"</f>
        <v>http://mkweb.bcgsc.ca/color-summarizer/?url=https://upload.wikimedia.org/wikipedia/commons/thumb/5/5a/Flag_of_Missouri.svg/383px-Flag_of_Missouri.svg.png&amp;precision=low&amp;num_clusters=7&amp;text=1</v>
      </c>
      <c r="IO27" s="48" t="str">
        <f>IF(HP27&lt;&gt;"",CHAR(34)&amp;"black"&amp;CHAR(34),"")</f>
        <v>"black"</v>
      </c>
      <c r="IP27" s="48" t="str">
        <f>IF(HQ27&lt;&gt;"",CHAR(34)&amp;"blue"&amp;CHAR(34),"")</f>
        <v>"blue"</v>
      </c>
      <c r="IQ27" s="48" t="str">
        <f>IF(HR27&lt;&gt;"",CHAR(34)&amp;"green"&amp;CHAR(34),"")</f>
        <v>"green"</v>
      </c>
      <c r="IR27" s="48" t="str">
        <f>IF(HS27&lt;&gt;"",CHAR(34)&amp;"red"&amp;CHAR(34),"")</f>
        <v>"red"</v>
      </c>
      <c r="IS27" s="48" t="str">
        <f>IF(HT27&lt;&gt;"",CHAR(34)&amp;"yellow"&amp;CHAR(34),"")</f>
        <v>"yellow"</v>
      </c>
      <c r="IT27" s="48" t="str">
        <f>IF(HU27&lt;&gt;"",CHAR(34)&amp;"orange"&amp;CHAR(34),"")</f>
        <v/>
      </c>
      <c r="IU27" s="48" t="str">
        <f>IF(HV27&lt;&gt;"",CHAR(34)&amp;"brown"&amp;CHAR(34),"")</f>
        <v>"brown"</v>
      </c>
      <c r="IV27" s="48" t="str">
        <f>IF(HW27&lt;&gt;"",CHAR(34)&amp;"purple"&amp;CHAR(34),"")</f>
        <v/>
      </c>
      <c r="IW27" s="48" t="str">
        <f>IF(HX27&lt;&gt;"",CHAR(34)&amp;"white"&amp;CHAR(34),"")</f>
        <v>"white"</v>
      </c>
      <c r="IX27" s="48" t="str">
        <f>"{"&amp;CHAR(34)&amp;"url"&amp;CHAR(34)&amp;":"&amp;CHAR(34)&amp;IN27&amp;CHAR(34)&amp;","&amp;CHAR(34)&amp;"name"&amp;CHAR(34)&amp;":"&amp;CHAR(34)&amp;A27&amp;CHAR(34)&amp;"},"</f>
        <v>{"url":"http://mkweb.bcgsc.ca/color-summarizer/?url=https://upload.wikimedia.org/wikipedia/commons/thumb/5/5a/Flag_of_Missouri.svg/383px-Flag_of_Missouri.svg.png&amp;precision=low&amp;num_clusters=7&amp;text=1","name":"[USA] Missouri"},</v>
      </c>
      <c r="IY27" s="48">
        <v>878</v>
      </c>
    </row>
    <row r="28" spans="1:259" s="48" customFormat="1" ht="38.4" customHeight="1" thickBot="1" x14ac:dyDescent="0.35">
      <c r="A28" s="79" t="s">
        <v>771</v>
      </c>
      <c r="B28" s="40" t="e" vm="169">
        <v>#VALUE!</v>
      </c>
      <c r="C28" s="41">
        <v>2</v>
      </c>
      <c r="D28" s="42" t="s">
        <v>772</v>
      </c>
      <c r="E28" s="43" t="s">
        <v>773</v>
      </c>
      <c r="F28" s="44" t="s">
        <v>163</v>
      </c>
      <c r="G28" s="45">
        <f>COUNTIF($A$1:$A$8580,A28)</f>
        <v>1</v>
      </c>
      <c r="H28" s="46"/>
      <c r="I28" s="47" t="s">
        <v>774</v>
      </c>
      <c r="J28" s="48" t="str">
        <f>""</f>
        <v/>
      </c>
      <c r="K28" s="49"/>
      <c r="L28" s="50"/>
      <c r="M28" s="50"/>
      <c r="N28" s="51" t="s">
        <v>231</v>
      </c>
      <c r="O28" s="52" t="s">
        <v>775</v>
      </c>
      <c r="P28" s="53" t="s">
        <v>211</v>
      </c>
      <c r="Q28" s="54">
        <v>1</v>
      </c>
      <c r="R28" s="55" t="s">
        <v>231</v>
      </c>
      <c r="S28" s="56">
        <v>0</v>
      </c>
      <c r="T28" s="57" t="s">
        <v>164</v>
      </c>
      <c r="U28" s="58" t="s">
        <v>164</v>
      </c>
      <c r="V28" s="58" t="s">
        <v>164</v>
      </c>
      <c r="W28" s="58" t="s">
        <v>164</v>
      </c>
      <c r="X28" s="58" t="s">
        <v>165</v>
      </c>
      <c r="Y28" s="58" t="s">
        <v>164</v>
      </c>
      <c r="Z28" s="58" t="s">
        <v>164</v>
      </c>
      <c r="AA28" s="58" t="s">
        <v>165</v>
      </c>
      <c r="AB28" s="58" t="s">
        <v>165</v>
      </c>
      <c r="AC28" s="58" t="s">
        <v>165</v>
      </c>
      <c r="AD28" s="58" t="s">
        <v>165</v>
      </c>
      <c r="AE28" s="58" t="s">
        <v>164</v>
      </c>
      <c r="AF28" s="59" t="s">
        <v>164</v>
      </c>
      <c r="AG28" s="59" t="s">
        <v>164</v>
      </c>
      <c r="AH28" s="59" t="s">
        <v>165</v>
      </c>
      <c r="AI28" s="59" t="s">
        <v>164</v>
      </c>
      <c r="AJ28" s="59" t="s">
        <v>164</v>
      </c>
      <c r="AK28" s="59" t="s">
        <v>164</v>
      </c>
      <c r="AL28" s="59" t="s">
        <v>165</v>
      </c>
      <c r="AM28" s="59" t="s">
        <v>165</v>
      </c>
      <c r="AN28" s="59" t="s">
        <v>164</v>
      </c>
      <c r="AO28" s="59" t="s">
        <v>164</v>
      </c>
      <c r="AP28" s="59" t="s">
        <v>164</v>
      </c>
      <c r="AQ28" s="59" t="s">
        <v>164</v>
      </c>
      <c r="AR28" s="59" t="s">
        <v>164</v>
      </c>
      <c r="AS28" s="59" t="s">
        <v>165</v>
      </c>
      <c r="AT28" s="60">
        <v>0</v>
      </c>
      <c r="AU28" s="59" t="s">
        <v>207</v>
      </c>
      <c r="AV28" s="59" t="str">
        <f>IF(LEFT(A28,1)="[",LEFT(A28,5)&amp;AU28&amp;A28,"")</f>
        <v>[USA]State[USA] Montana</v>
      </c>
      <c r="AW28" s="59" t="str">
        <f>C28&amp;H28&amp;A28</f>
        <v>2[USA] Montana</v>
      </c>
      <c r="AX28" s="61"/>
      <c r="AY28" s="61"/>
      <c r="AZ28" s="62"/>
      <c r="BA28" s="62"/>
      <c r="BB28" s="62"/>
      <c r="BC28" s="63"/>
      <c r="BD28" s="64" t="s">
        <v>152</v>
      </c>
      <c r="BE28" s="47"/>
      <c r="BF28" s="64"/>
      <c r="BG28" s="64"/>
      <c r="BH28" s="64"/>
      <c r="BI28" s="64"/>
      <c r="BJ28" s="64"/>
      <c r="BK28" s="47"/>
      <c r="BL28" s="64" t="s">
        <v>152</v>
      </c>
      <c r="BM28" s="64" t="s">
        <v>155</v>
      </c>
      <c r="BN28" s="64" t="s">
        <v>153</v>
      </c>
      <c r="BO28" s="64" t="s">
        <v>157</v>
      </c>
      <c r="BP28" s="64" t="s">
        <v>159</v>
      </c>
      <c r="BQ28" s="64"/>
      <c r="BR28" s="64"/>
      <c r="BS28" s="64"/>
      <c r="BT28" s="64"/>
      <c r="BU28" s="65"/>
      <c r="BV28" s="66"/>
      <c r="BW28" s="66">
        <v>0</v>
      </c>
      <c r="BX28" s="47"/>
      <c r="CB28" s="6"/>
      <c r="CC28" s="6"/>
      <c r="CD28" s="67">
        <v>0</v>
      </c>
      <c r="CE28" s="67">
        <v>0</v>
      </c>
      <c r="CF28" s="67" t="e">
        <v>#REF!</v>
      </c>
      <c r="CG28" s="68" cm="1">
        <f t="array" ref="CG28">SUMPRODUCT(--(LEN(TRIM(BL28:BT28))&gt;0))</f>
        <v>5</v>
      </c>
      <c r="CH28" s="59" t="str">
        <f>IF(CG28=2,"y","n")</f>
        <v>n</v>
      </c>
      <c r="CI28" s="59" t="str">
        <f>IF(CG28=3,"y","n")</f>
        <v>n</v>
      </c>
      <c r="CJ28" s="59" t="str">
        <f>IF(CG28=4,"y","n")</f>
        <v>n</v>
      </c>
      <c r="CK28" s="59" t="str">
        <f>IF(CG28&gt;4,"y","n")</f>
        <v>y</v>
      </c>
      <c r="CL28" s="59" t="str">
        <f>IF(S28=0,"y","n")</f>
        <v>y</v>
      </c>
      <c r="CM28" s="59" t="str">
        <f>IF(S28=2,"y","n")</f>
        <v>n</v>
      </c>
      <c r="CN28" s="59" t="str">
        <f>IF(S28=3,"y","n")</f>
        <v>n</v>
      </c>
      <c r="CO28" s="59" t="str">
        <f>IF(S28&gt;=4,"y","n")</f>
        <v>n</v>
      </c>
      <c r="CP28" s="59" t="str">
        <f>IF(AT28=0,"y","n")</f>
        <v>y</v>
      </c>
      <c r="CQ28" s="59" t="str">
        <f>IF(AT28=1,"y","n")</f>
        <v>n</v>
      </c>
      <c r="CR28" s="59" t="str">
        <f>IF(AT28=2,"y","n")</f>
        <v>n</v>
      </c>
      <c r="CS28" s="59" t="str">
        <f>IF(AT28&gt;=3,"y","n")</f>
        <v>n</v>
      </c>
      <c r="CT28" s="69" t="str">
        <f>CHAR(34)&amp;A28&amp;CHAR(34)</f>
        <v>"[USA] Montana"</v>
      </c>
      <c r="CU28" s="70" t="str">
        <f>CHAR(34)&amp;"rgn_"&amp;R28&amp;CHAR(34)</f>
        <v>"rgn_North America"</v>
      </c>
      <c r="CV28" s="48" t="str">
        <f>CHAR(34)&amp;D28&amp;CHAR(34)</f>
        <v>"https://upload.wikimedia.org/wikipedia/commons/thumb/c/cb/Flag_of_Montana.svg/383px-Flag_of_Montana.svg.png"</v>
      </c>
      <c r="CW28" s="48" t="str">
        <f>IF(CH28="y",CHAR(34)&amp;CH$1&amp;CHAR(34)&amp;",","")</f>
        <v/>
      </c>
      <c r="CX28" s="48" t="str">
        <f>IF(CI28="y",CHAR(34)&amp;CI$1&amp;CHAR(34)&amp;",","")</f>
        <v/>
      </c>
      <c r="CY28" s="48" t="str">
        <f>IF(CJ28="y",CHAR(34)&amp;CJ$1&amp;CHAR(34)&amp;",","")</f>
        <v/>
      </c>
      <c r="CZ28" s="48" t="str">
        <f>IF(CK28="y",CHAR(34)&amp;CK$1&amp;CHAR(34)&amp;",","")</f>
        <v>"5+Colo",</v>
      </c>
      <c r="DA28" s="48" t="str">
        <f>IF(Q28&gt;1,CHAR(34)&amp;"words2"&amp;CHAR(34)&amp;",","")</f>
        <v/>
      </c>
      <c r="DB28" s="48" t="str">
        <f>IF(Q28&gt;2,CHAR(34)&amp;"words3"&amp;CHAR(34)&amp;",","")</f>
        <v/>
      </c>
      <c r="DC28" s="48" t="str">
        <f>IF(Q28=2,CHAR(34)&amp;"exact2"&amp;CHAR(34)&amp;",","")</f>
        <v/>
      </c>
      <c r="DD28" s="48" t="str">
        <f>IF(LEN(CHAR(34)&amp;"lets"&amp;LEN(SUBSTITUTE(SUBSTITUTE(IFERROR(TRIM(SUBSTITUTE(SUBSTITUTE(SUBSTITUTE(IFERROR(TRIM(SUBSTITUTE(A28,MID(A28,FIND("(",A28),FIND(")",A28)-FIND("(",A28)+1),"")),A28),"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",""),"-",""))&amp;CHAR(34)&amp;",")=9,CHAR(34)&amp;"lets"&amp;LEN(SUBSTITUTE(SUBSTITUTE(IFERROR(TRIM(SUBSTITUTE(SUBSTITUTE(SUBSTITUTE(IFERROR(TRIM(SUBSTITUTE(A28,MID(A28,FIND("(",A28),FIND(")",A28)-FIND("(",A28)+1),"")),A28),"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",""),"-",""))&amp;CHAR(34)&amp;",",CHAR(34)&amp;"lets0"&amp;LEN(SUBSTITUTE(SUBSTITUTE(IFERROR(TRIM(SUBSTITUTE(SUBSTITUTE(SUBSTITUTE(IFERROR(TRIM(SUBSTITUTE(A28,MID(A28,FIND("(",A28),FIND(")",A28)-FIND("(",A28)+1),"")),A28)," ",""),"-",""),MID(SUBSTITUTE(SUBSTITUTE(IFERROR(TRIM(SUBSTITUTE(A28,MID(A28,FIND("(",A28),FIND(")",A28)-FIND("(",A28)+1),"")),A28)," ",""),"-",""),FIND("[",SUBSTITUTE(SUBSTITUTE(IFERROR(TRIM(SUBSTITUTE(A28,MID(A28,FIND("(",A28),FIND(")",A28)-FIND("(",A28)+1),"")),A28)," ",""),"-","")),FIND("]",SUBSTITUTE(SUBSTITUTE(IFERROR(TRIM(SUBSTITUTE(A28,MID(A28,FIND("(",A28),FIND(")",A28)-FIND("(",A28)+1),"")),A28)," ",""),"-",""))-FIND("[",SUBSTITUTE(SUBSTITUTE(IFERROR(TRIM(SUBSTITUTE(A28,MID(A28,FIND("(",A28),FIND(")",A28)-FIND("(",A28)+1),"")),A28)," ",""),"-",""))+1),"")),SUBSTITUTE(SUBSTITUTE(IFERROR(TRIM(SUBSTITUTE(A28,MID(A28,FIND("(",A28),FIND(")",A28)-FIND("(",A28)+1),"")),A28)," ",""),"-",""))," ",""),"-",""))&amp;CHAR(34)&amp;",")</f>
        <v>"lets07",</v>
      </c>
      <c r="DE28" s="48" t="str">
        <f>IFERROR(CHAR(34)&amp;"start"&amp;LEFT(TRIM(SUBSTITUTE(SUBSTITUTE(TRIM(SUBSTITUTE(SUBSTITUTE(A28, MID(A28, FIND("[", A28), FIND("]", A28) - FIND("[", A28) + 1), ""), "  ", " ")), MID(TRIM(SUBSTITUTE(SUBSTITUTE(A28, MID(A28, FIND("[", A28), FIND("]", A28) - FIND("[", A28) + 1), ""), "  ", " ")), FIND("[", TRIM(SUBSTITUTE(SUBSTITUTE(A28, MID(A28, FIND("[", A28), FIND("]", A28) - FIND("[", A28) + 1), ""), "  ", " "))), FIND("]", TRIM(SUBSTITUTE(SUBSTITUTE(A28, MID(A28, FIND("[", A28), FIND("]", A28) - FIND("[", A28) + 1), ""), "  ", " "))) - FIND("[", TRIM(SUBSTITUTE(SUBSTITUTE(A28, MID(A28, FIND("[", A28), FIND("]", A28) - FIND("[", A28) + 1), ""), "  ", " "))) + 1), ""), "  ", " ")),1)&amp;CHAR(34)&amp;",",CHAR(34)&amp;"start"&amp;IFERROR(LEFT(SUBSTITUTE(A28,"["&amp;MID(A28,FIND("[",A28)+1,FIND("]",A28)-FIND("[",A28)-1)&amp;"] ",""),1),LEFT(A28,1))&amp;CHAR(34)&amp;",")</f>
        <v>"startM",</v>
      </c>
      <c r="DF28" s="48" t="str">
        <f>IFERROR(IF(SEARCH("tan",A28)&gt;0,CHAR(34)&amp;"withtn"&amp;CHAR(34)&amp;",",""),"")</f>
        <v>"withtn",</v>
      </c>
      <c r="DG28" s="48" t="str">
        <f>IFERROR(IF(SEARCH("q",A28)&gt;0,CHAR(34)&amp;"with_q"&amp;CHAR(34)&amp;",",""),"")</f>
        <v/>
      </c>
      <c r="DH28" s="48" t="str">
        <f>IFERROR(IF(SEARCH("v",A28)&gt;0,CHAR(34)&amp;"with_v"&amp;CHAR(34)&amp;",",""),"")</f>
        <v/>
      </c>
      <c r="DI28" s="48" t="str">
        <f>IFERROR(IF(SEARCH("w",A28)&gt;0,CHAR(34)&amp;"with_w"&amp;CHAR(34)&amp;",",""),"")</f>
        <v/>
      </c>
      <c r="DJ28" s="48" t="str">
        <f>IFERROR(IF(SEARCH("y",A28)&gt;0,CHAR(34)&amp;"with_y"&amp;CHAR(34)&amp;",",""),"")</f>
        <v/>
      </c>
      <c r="DK28" s="48" t="str">
        <f>IFERROR(IF(SEARCH("z",A28)&gt;0,CHAR(34)&amp;"with_z"&amp;CHAR(34)&amp;",",""),"")</f>
        <v/>
      </c>
      <c r="DL28" s="48" t="str">
        <f>IF(CG28=2, CHAR(34) &amp; _xlfn.TEXTJOIN("", TRUE, _xlfn._xlws.SORT(HP28:HX28)) &amp; CHAR(34) &amp; ",", "")</f>
        <v/>
      </c>
      <c r="DM28" s="48" t="str" cm="1">
        <f t="array" ref="DM28">IF(CG28=3,CHAR(34) &amp; _xlfn.TEXTJOIN("", TRUE, RIGHT(HP28:HX28, 2)) &amp; CHAR(34) &amp; ",", "")</f>
        <v/>
      </c>
      <c r="DN28" s="48" t="str">
        <f>IF(AND(ISNUMBER(SEARCH("18", O28)), ISERROR(SEARCH("1918", O28)), ISERROR(SEARCH("2018", O28))), CHAR(34) &amp; "year18" &amp; CHAR(34) &amp; ",", "")</f>
        <v/>
      </c>
      <c r="DO28" s="48" t="str">
        <f>IF(AND(ISNUMBER(SEARCH("19", O28)), ISERROR(SEARCH("1819", O28)),  ISERROR(SEARCH("1219", O28)),ISERROR(SEARCH("1119", O28)),ISERROR(SEARCH("1190", O28)),ISERROR(SEARCH("2019", O28))), CHAR(34) &amp; "year19" &amp; CHAR(34) &amp; ",", "")</f>
        <v>"year19",</v>
      </c>
      <c r="DP28" s="6" t="str">
        <f>IF(AND(ISNUMBER(SEARCH("20", O28)), ISERROR(SEARCH("1920", O28))), CHAR(34)&amp;"year00"&amp;CHAR(34)&amp;",", "")</f>
        <v/>
      </c>
      <c r="DQ28" s="6" t="str">
        <f>IF(CC28="y",CHAR(34)&amp;"soviet"&amp;CHAR(34)&amp;",","")</f>
        <v/>
      </c>
      <c r="DR28" s="6" t="str">
        <f>IF(BY28="y",CHAR(34)&amp;"dgband"&amp;CHAR(34)&amp;",","")</f>
        <v/>
      </c>
      <c r="DS28" s="6" t="str">
        <f>IF(W28="y",IF(AND(V28="n",BY28&lt;&gt;"y"),CHAR(34)&amp;"allver"&amp;CHAR(34)&amp;",",""),"")</f>
        <v/>
      </c>
      <c r="DT28" s="6" t="str">
        <f>IF(V28="y",IF(AND(W28="n",BY28&lt;&gt;"y"),CHAR(34)&amp;"allhor"&amp;CHAR(34)&amp;",",""),"")</f>
        <v/>
      </c>
      <c r="DU28" s="6" t="str">
        <f>IF(BY28="y",IF(AND(W28="n",V28="n"),CHAR(34)&amp;"alldia"&amp;CHAR(34)&amp;",",""),"")</f>
        <v/>
      </c>
      <c r="DV28" s="48" t="str">
        <f>IF(IA28&lt;&gt;"",(IF(IA28="y",CHAR(34)&amp;"largec"&amp;CHAR(34)&amp;",",CHAR(34)&amp;"smallc"&amp;CHAR(34)&amp;",")),"")</f>
        <v/>
      </c>
      <c r="DW28" s="48" t="str">
        <f>IF(CL28="y",CHAR(34)&amp;CL$1&amp;CHAR(34)&amp;",","")</f>
        <v>"NoBand",</v>
      </c>
      <c r="DX28" s="48" t="str">
        <f>IF(CM28="y",CHAR(34)&amp;CM$1&amp;CHAR(34)&amp;",","")</f>
        <v/>
      </c>
      <c r="DY28" s="48" t="str">
        <f>IF(CN28="y",CHAR(34)&amp;CN$1&amp;CHAR(34)&amp;",","")</f>
        <v/>
      </c>
      <c r="DZ28" s="48" t="str">
        <f>IF(CO28="y",CHAR(34)&amp;CO$1&amp;CHAR(34)&amp;",","")</f>
        <v/>
      </c>
      <c r="EA28" s="48" t="str">
        <f>IF(T28="y",CHAR(34)&amp;T$1&amp;CHAR(34)&amp;",","")</f>
        <v/>
      </c>
      <c r="EB28" s="48" t="str">
        <f>IF(U28="y",CHAR(34)&amp;U$1&amp;CHAR(34)&amp;",","")</f>
        <v/>
      </c>
      <c r="EC28" s="48" t="str">
        <f>IF(V28="y",CHAR(34)&amp;V$1&amp;CHAR(34)&amp;",","")</f>
        <v/>
      </c>
      <c r="ED28" s="48" t="str">
        <f>IF(W28="y",CHAR(34)&amp;W$1&amp;CHAR(34)&amp;",","")</f>
        <v/>
      </c>
      <c r="EE28" s="48" t="str">
        <f>IF(X28="y",CHAR(34)&amp;X$1&amp;CHAR(34)&amp;",","")</f>
        <v>"Circle",</v>
      </c>
      <c r="EF28" s="48" t="str">
        <f>IF(AND(Y28&lt;&gt;"n",Y28&lt;&gt;""),CHAR(34)&amp;Y$1&amp;CHAR(34)&amp;",","")</f>
        <v/>
      </c>
      <c r="EG28" s="48" t="str">
        <f>IF(Z28="y",CHAR(34)&amp;Z$1&amp;CHAR(34)&amp;",","")</f>
        <v/>
      </c>
      <c r="EH28" s="48" t="str">
        <f>IF(AA28="y",CHAR(34)&amp;AA$1&amp;CHAR(34)&amp;",","")</f>
        <v>"Plants",</v>
      </c>
      <c r="EI28" s="48" t="str">
        <f>IF(AB28="y",CHAR(34)&amp;AB$1&amp;CHAR(34)&amp;",","")</f>
        <v>"Texted",</v>
      </c>
      <c r="EJ28" s="48" t="str">
        <f>IF(AC28="y",CHAR(34)&amp;AC$1&amp;CHAR(34)&amp;",","")</f>
        <v>"Weapon",</v>
      </c>
      <c r="EK28" s="48" t="str">
        <f>IF(AD28="y",CHAR(34)&amp;AD$1&amp;CHAR(34)&amp;",","")</f>
        <v>"HasSun",</v>
      </c>
      <c r="EL28" s="48" t="str">
        <f>IF(AE28="y",CHAR(34)&amp;AE$1&amp;CHAR(34)&amp;",","")</f>
        <v/>
      </c>
      <c r="EM28" s="48" t="str">
        <f>IF(AF28="y",CHAR(34)&amp;AF$1&amp;CHAR(34)&amp;",","")</f>
        <v/>
      </c>
      <c r="EN28" s="48" t="str">
        <f>IF(AG28="y",CHAR(34)&amp;AG$1&amp;CHAR(34)&amp;",","")</f>
        <v/>
      </c>
      <c r="EO28" s="48" t="str">
        <f>IF(AH28="y",CHAR(34)&amp;AH$1&amp;CHAR(34)&amp;",","")</f>
        <v>"Center",</v>
      </c>
      <c r="EP28" s="48" t="str">
        <f>IF(AI28="y",CHAR(34)&amp;AI$1&amp;CHAR(34)&amp;",","")</f>
        <v/>
      </c>
      <c r="EQ28" s="48" t="str">
        <f>IF(AJ28="y",CHAR(34)&amp;AJ$1&amp;CHAR(34)&amp;",","")</f>
        <v/>
      </c>
      <c r="ER28" s="48" t="str">
        <f>IF(AK28="y",CHAR(34)&amp;AK$1&amp;CHAR(34)&amp;",","")</f>
        <v/>
      </c>
      <c r="ES28" s="48" t="str">
        <f>IF(AL28="y",CHAR(34)&amp;AL$1&amp;CHAR(34)&amp;",","")</f>
        <v>"Wavess",</v>
      </c>
      <c r="ET28" s="48" t="str">
        <f>IF(AM28="y",CHAR(34)&amp;AM$1&amp;CHAR(34)&amp;",","")</f>
        <v>"Geogrh",</v>
      </c>
      <c r="EU28" s="48" t="str">
        <f>IF(AN28="y",CHAR(34)&amp;AN$1&amp;CHAR(34)&amp;",","")</f>
        <v/>
      </c>
      <c r="EV28" s="48" t="str">
        <f>IF(AO28="y",CHAR(34)&amp;AO$1&amp;CHAR(34)&amp;",","")</f>
        <v/>
      </c>
      <c r="EW28" s="48" t="str">
        <f>IF(AP28="y",CHAR(34)&amp;AP$1&amp;CHAR(34)&amp;",","")</f>
        <v/>
      </c>
      <c r="EX28" s="48" t="str">
        <f>IF(AQ28="y",CHAR(34)&amp;AQ$1&amp;CHAR(34)&amp;",","")</f>
        <v/>
      </c>
      <c r="EY28" s="48" t="str">
        <f>IF(AR28="y",CHAR(34)&amp;AR$1&amp;CHAR(34)&amp;",","")</f>
        <v/>
      </c>
      <c r="EZ28" s="48" t="str">
        <f>IF(AS28="y",CHAR(34)&amp;AS$1&amp;CHAR(34)&amp;",","")</f>
        <v>"Waters",</v>
      </c>
      <c r="FA28" s="48" t="str">
        <f>IF(AT28&gt;0,CHAR(34)&amp;"sta"&amp;AZ28&amp;CHAR(34)&amp;",","")</f>
        <v/>
      </c>
      <c r="FB28" s="48" t="str">
        <f>IF(AND(AT28&gt;0,BA28&lt;&gt;""),CHAR(34)&amp;"sta"&amp;BA28&amp;CHAR(34)&amp;",","")</f>
        <v/>
      </c>
      <c r="FC28" s="48" t="str">
        <f>IF(AND(AT28&gt;0,BB28&lt;&gt;""),CHAR(34)&amp;"sta"&amp;BB28&amp;CHAR(34)&amp;",","")</f>
        <v/>
      </c>
      <c r="FD28" s="48" t="str">
        <f>IF(BV28="n",CHAR(34)&amp;"tcWHYE"&amp;CHAR(34)&amp;",",IF(BV28="y",CHAR(34)&amp;FD$1&amp;CHAR(34)&amp;",",""))</f>
        <v/>
      </c>
      <c r="FE28" s="48" t="str">
        <f>IF(COUNTIF(BL28:BT28,"BLU")=0,CHAR(34)&amp;"NO_BLU"&amp;CHAR(34)&amp;",", "")</f>
        <v/>
      </c>
      <c r="FF28" s="48" t="str">
        <f>IF(COUNTIF(BL28:BT28,"WHI")=0,CHAR(34)&amp;"NO_WHI"&amp;CHAR(34)&amp;",", "")</f>
        <v/>
      </c>
      <c r="FG28" s="48" t="str">
        <f>IF(COUNTIF(BL28:BT28,"RED")=0,CHAR(34)&amp;"NO_RED"&amp;CHAR(34)&amp;",", "")</f>
        <v>"NO_RED",</v>
      </c>
      <c r="FH28" s="48" t="str">
        <f>IF(COUNTIF(BL28:BS28,"GRE")=0,CHAR(34)&amp;"NO_GRE"&amp;CHAR(34)&amp;",", "")</f>
        <v/>
      </c>
      <c r="FI28" s="48" t="str">
        <f>IF(COUNTIF(BL28:BT28,"YEL")=0,CHAR(34)&amp;"NO_YEL"&amp;CHAR(34)&amp;",", "")</f>
        <v/>
      </c>
      <c r="FJ28" s="48" t="str">
        <f>IF(COUNTIF(BL28:BT28,"BLA")=0,CHAR(34)&amp;"NO_BLA"&amp;CHAR(34)&amp;",", "")</f>
        <v>"NO_BLA",</v>
      </c>
      <c r="FK28" s="48" t="str">
        <f>IF(AND(FH28&lt;&gt;"",FF28&lt;&gt;""),CHAR(34)&amp;"WHGRNO"&amp;CHAR(34)&amp;",","")</f>
        <v/>
      </c>
      <c r="FL28" s="48" t="str">
        <f>IF(AND(FI28&lt;&gt;"",FF28&lt;&gt;""),CHAR(34)&amp;"WHYENO"&amp;CHAR(34)&amp;",","")</f>
        <v/>
      </c>
      <c r="FM28" s="48" t="str">
        <f>IF(AND(FJ28&lt;&gt;"",FF28&lt;&gt;""),CHAR(34)&amp;"BAWHNO"&amp;CHAR(34)&amp;",","")</f>
        <v/>
      </c>
      <c r="FN28" s="48" t="str">
        <f>IF(AND(FE28&lt;&gt;"",FF28&lt;&gt;""),CHAR(34)&amp;"BLWHNO"&amp;CHAR(34)&amp;",","")</f>
        <v/>
      </c>
      <c r="FO28" s="48" t="str">
        <f>IF(AND(FE28&lt;&gt;"",FG28&lt;&gt;""),CHAR(34)&amp;"BLRENO"&amp;CHAR(34)&amp;",","")</f>
        <v/>
      </c>
      <c r="FP28" s="48" t="str">
        <f>IF(AND(FF28&lt;&gt;"",FF28&lt;&gt;""),CHAR(34)&amp;"WHRENO"&amp;CHAR(34)&amp;",","")</f>
        <v/>
      </c>
      <c r="FQ28" s="48" t="str">
        <f>IF(LEN(BF28)=3,CHAR(34)&amp;"001"&amp;BF28&amp;CHAR(34)&amp;",","")</f>
        <v/>
      </c>
      <c r="FR28" s="48" t="str">
        <f>IF(LEN(BG28)=3,CHAR(34)&amp;"002"&amp;BG28&amp;CHAR(34)&amp;",","")</f>
        <v/>
      </c>
      <c r="FS28" s="48" t="str">
        <f>IF(LEN(BH28)=3,CHAR(34)&amp;"003"&amp;BH28&amp;CHAR(34)&amp;",","")</f>
        <v/>
      </c>
      <c r="FT28" s="48" t="str">
        <f>CHAR(34)&amp;"myr"&amp;BD28&amp;CHAR(34)&amp;","</f>
        <v>"myrBLU",</v>
      </c>
      <c r="FU28" s="48" t="str">
        <f>IF(AY28="y",CHAR(34)&amp;"island"&amp;CHAR(34)&amp;",","")</f>
        <v/>
      </c>
      <c r="FV28" s="48" t="str">
        <f>IF(BZ28="y",CHAR(34)&amp;"landlo"&amp;CHAR(34)&amp;",","")</f>
        <v/>
      </c>
      <c r="FW28" s="48" t="str">
        <f>IF(CA28="y",CHAR(34)&amp;"eunion"&amp;CHAR(34)&amp;",","")</f>
        <v/>
      </c>
      <c r="FX28" s="48" t="str">
        <f>SUBSTITUTE(IFERROR(SEARCH("[",A28),IFERROR(IF(AND(CA28&lt;&gt;"y",SEARCH("Europe",R28)&gt;0),CHAR(34)&amp;"noeuni"&amp;CHAR(34)&amp;",",""),"")),"1","")</f>
        <v/>
      </c>
      <c r="FY28" s="48" t="str">
        <f>IFERROR(IF(SEARCH("Arabic",CB28)&gt;0,CHAR(34)&amp;"arabic"&amp;CHAR(34)&amp;",",""),"")</f>
        <v/>
      </c>
      <c r="FZ28" s="48" t="str">
        <f>IFERROR(IF(SEARCH("English",CB28)&gt;0,CHAR(34)&amp;"englis"&amp;CHAR(34)&amp;",",""),"")</f>
        <v/>
      </c>
      <c r="GA28" s="48" t="str">
        <f>IFERROR(IF(SEARCH("French",CB28)&gt;0,CHAR(34)&amp;"french"&amp;CHAR(34)&amp;",",""),"")</f>
        <v/>
      </c>
      <c r="GB28" s="48" t="str">
        <f>IFERROR(IF(SEARCH("Spanish",CB28)&gt;0,CHAR(34)&amp;"spanis"&amp;CHAR(34)&amp;",",""),"")</f>
        <v/>
      </c>
      <c r="GC28" s="48" t="str">
        <f>IFERROR(IF(SEARCH("Portuguese",CB28)&gt;0,CHAR(34)&amp;"portug"&amp;CHAR(34)&amp;",",""),"")</f>
        <v/>
      </c>
      <c r="GD28" s="48" t="str">
        <f>IFERROR(IF(SEARCH("German",CB28)&gt;0,CHAR(34)&amp;"german"&amp;CHAR(34)&amp;",",""),"")</f>
        <v/>
      </c>
      <c r="GE28" s="48" t="str">
        <f>IFERROR(IF(SEARCH("Dutch",CB28)&gt;0,CHAR(34)&amp;"dutchs"&amp;CHAR(34)&amp;",",""),"")</f>
        <v/>
      </c>
      <c r="GF28" s="48" t="str">
        <f>IFERROR(IF(SEARCH("Historical",AU28)&gt;0,CHAR(34)&amp;"histor"&amp;CHAR(34)&amp;",",""),"")</f>
        <v/>
      </c>
      <c r="GG28" s="48" t="str">
        <f>IF(BU28="y",CHAR(34)&amp;"unjack"&amp;CHAR(34)&amp;",","")</f>
        <v/>
      </c>
      <c r="GH28" s="48" t="str">
        <f>IF(CD28=1,CHAR(34)&amp;"southc"&amp;CHAR(34)&amp;",","")</f>
        <v/>
      </c>
      <c r="GI28" s="48" t="str">
        <f>IF(CE28=1,CHAR(34)&amp;"hasmap"&amp;CHAR(34)&amp;",","")</f>
        <v/>
      </c>
      <c r="GJ28" s="48" t="str">
        <f>IF(CP28="y",CHAR(34)&amp;CP$1&amp;CHAR(34)&amp;",","")</f>
        <v>"NoStar",</v>
      </c>
      <c r="GK28" s="48" t="str">
        <f>IF(GJ28="",CHAR(34)&amp;"HasSta"&amp;CHAR(34)&amp;",","")</f>
        <v/>
      </c>
      <c r="GL28" s="48" t="str">
        <f>IF(CQ28="y",CHAR(34)&amp;CQ$1&amp;CHAR(34)&amp;",","")</f>
        <v/>
      </c>
      <c r="GM28" s="48" t="str">
        <f>IF(CR28="y",CHAR(34)&amp;CR$1&amp;CHAR(34)&amp;",","")</f>
        <v/>
      </c>
      <c r="GN28" s="48" t="str">
        <f>IF(CS28="y",CHAR(34)&amp;CS$1&amp;CHAR(34)&amp;",","")</f>
        <v/>
      </c>
      <c r="GP28" s="48" t="str">
        <f>CHAR(34)&amp;AU28&amp;CHAR(34)</f>
        <v>"State"</v>
      </c>
      <c r="GS28" s="48" t="str">
        <f>SUBSTITUTE("["&amp;_xlfn.CONCAT(CW28:GN28)&amp;"]",",]","]")</f>
        <v>["5+Colo","lets07","startM","withtn","year19","NoBand","Circle","Plants","Texted","Weapon","HasSun","Center","Wavess","Geogrh","Waters","NO_RED","NO_BLA","myrBLU","NoStar"]</v>
      </c>
      <c r="GT28" s="48" t="str">
        <f>IF(BL28&lt;&gt;"",CHAR(34)&amp;"cl_"&amp;BL28&amp;CHAR(34)&amp;",","")</f>
        <v>"cl_BLU",</v>
      </c>
      <c r="GU28" s="48" t="str">
        <f>IF(BM28&lt;&gt;"",CHAR(34)&amp;"cl_"&amp;BM28&amp;CHAR(34)&amp;",","")</f>
        <v>"cl_YEL",</v>
      </c>
      <c r="GV28" s="48" t="str">
        <f>IF(BN28&lt;&gt;"",CHAR(34)&amp;"cl_"&amp;BN28&amp;CHAR(34)&amp;",","")</f>
        <v>"cl_GRE",</v>
      </c>
      <c r="GW28" s="48" t="str">
        <f>IF(BO28&lt;&gt;"",CHAR(34)&amp;"cl_"&amp;BO28&amp;CHAR(34)&amp;",","")</f>
        <v>"cl_BRO",</v>
      </c>
      <c r="GX28" s="48" t="str">
        <f>IF(BP28&lt;&gt;"",CHAR(34)&amp;"cl_"&amp;BP28&amp;CHAR(34)&amp;",","")</f>
        <v>"cl_WHI",</v>
      </c>
      <c r="GY28" s="48" t="str">
        <f>IF(BQ28&lt;&gt;"",CHAR(34)&amp;"cl_"&amp;BQ28&amp;CHAR(34)&amp;",","")</f>
        <v/>
      </c>
      <c r="GZ28" s="48" t="str">
        <f>IF(BR28&lt;&gt;"",CHAR(34)&amp;"cl_"&amp;BR28&amp;CHAR(34)&amp;",","")</f>
        <v/>
      </c>
      <c r="HA28" s="48" t="str">
        <f>IF(BS28&lt;&gt;"",CHAR(34)&amp;"cl_"&amp;BS28&amp;CHAR(34)&amp;",","")</f>
        <v/>
      </c>
      <c r="HB28" s="48" t="str">
        <f>IF(BT28&lt;&gt;"",CHAR(34)&amp;"cl_"&amp;BT28&amp;CHAR(34)&amp;",","")</f>
        <v/>
      </c>
      <c r="HC28" s="48" t="str">
        <f>SUBSTITUTE("["&amp;_xlfn.CONCAT(GT28:HB28)&amp;"]",",]","]")</f>
        <v>["cl_BLU","cl_YEL","cl_GRE","cl_BRO","cl_WHI"]</v>
      </c>
      <c r="HE28" s="71"/>
      <c r="HF28" s="72" t="str">
        <f>"{couname:"&amp;CT28&amp;(IF(HK28&lt;&gt;"",",subtype:"&amp;CHAR(34)&amp;HK28&amp;CHAR(34),""))&amp;",year:"&amp;HJ28&amp;",region:"&amp;CU28&amp;",Colors:"&amp;HC28&amp;",Items:"&amp;GS28&amp;",Flag:"&amp;CV28&amp;",HDFlag:"&amp;CHAR(34)&amp;E28&amp;CHAR(34)&amp;",type:"&amp;GP28&amp;", describe: "&amp;HH28&amp;", isnew:"&amp;CHAR(34)&amp;F28&amp;CHAR(34)&amp;", links: "&amp;HL28&amp;"},"</f>
        <v>{couname:"[USA] Montana",year:"1981 ",region:"rgn_North America",Colors:["cl_BLU","cl_YEL","cl_GRE","cl_BRO","cl_WHI"],Items:["5+Colo","lets07","startM","withtn","year19","NoBand","Circle","Plants","Texted","Weapon","HasSun","Center","Wavess","Geogrh","Waters","NO_RED","NO_BLA","myrBLU","NoStar"],Flag:"https://upload.wikimedia.org/wikipedia/commons/thumb/c/cb/Flag_of_Montana.svg/383px-Flag_of_Montana.svg.png",HDFlag:"https://upload.wikimedia.org/wikipedia/commons/thumb/c/cb/Flag_of_Montana.svg/2560px-Flag_of_Montana.svg.png",type:"State", describe: "\nNot available", isnew:".", links: "https://en.wikipedia.org/wiki/Flag_of_Montana"},</v>
      </c>
      <c r="HG28" s="73" t="str">
        <f>"{couname:"&amp;CT28&amp;(IF(HK28&lt;&gt;"",",subtype:"&amp;CHAR(34)&amp;HK28&amp;CHAR(34),""))&amp;",year:"&amp;HJ28&amp;",region:"&amp;CU28&amp;",Colors:"&amp;HC28&amp;",Items:"&amp;GS28&amp;",Flag:"&amp;CV28&amp;",HDFlag:"&amp;CHAR(34)&amp;E28&amp;CHAR(34)&amp;",type:"&amp;GP28&amp;", describe: "&amp;HI28&amp;", links: "&amp;HL28&amp;"},"</f>
        <v>{couname:"[USA] Montana",year:"1981 ",region:"rgn_North America",Colors:["cl_BLU","cl_YEL","cl_GRE","cl_BRO","cl_WHI"],Items:["5+Colo","lets07","startM","withtn","year19","NoBand","Circle","Plants","Texted","Weapon","HasSun","Center","Wavess","Geogrh","Waters","NO_RED","NO_BLA","myrBLU","NoStar"],Flag:"https://upload.wikimedia.org/wikipedia/commons/thumb/c/cb/Flag_of_Montana.svg/383px-Flag_of_Montana.svg.png",HDFlag:"https://upload.wikimedia.org/wikipedia/commons/thumb/c/cb/Flag_of_Montana.svg/2560px-Flag_of_Montana.svg.png",type:"State", describe: "\nNot available", links: "https://en.wikipedia.org/wiki/Flag_of_Montana"},</v>
      </c>
      <c r="HH28" s="48" t="str">
        <f>IF(P28&lt;&gt;"",CHAR(34)&amp;"\n"&amp;P28&amp;CHAR(34),CHAR(34)&amp;CHAR(34))</f>
        <v>"\nNot available"</v>
      </c>
      <c r="HI28" s="48" t="str">
        <f>IF(J28=0,CHAR(34)&amp;CHAR(34),HH28)</f>
        <v>"\nNot available"</v>
      </c>
      <c r="HJ28" s="48" t="str">
        <f>CHAR(34)&amp;O28&amp;CHAR(34)</f>
        <v>"1981 "</v>
      </c>
      <c r="HL28" s="48" t="str">
        <f>CHAR(34)&amp;I28&amp;CHAR(34)</f>
        <v>"https://en.wikipedia.org/wiki/Flag_of_Montana"</v>
      </c>
      <c r="HM28" s="72"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"&amp;HH28&amp;", "&amp;CHAR(34)&amp;"isnew"&amp;CHAR(34)&amp;": "&amp;CHAR(34)&amp;F28&amp;CHAR(34)&amp;", "&amp;CHAR(34)&amp;"links"&amp;CHAR(34)&amp;": "&amp;HL28&amp;"},"</f>
        <v>{"couname":"[USA] Montana","year":"1981 ","region":"rgn_North America","Colors":["cl_BLU","cl_YEL","cl_GRE","cl_BRO","cl_WHI"],"Items":["5+Colo","lets07","startM","withtn","year19","NoBand","Circle","Plants","Texted","Weapon","HasSun","Center","Wavess","Geogrh","Waters","NO_RED","NO_BLA","myrBLU","NoStar"],"Flag":"https://upload.wikimedia.org/wikipedia/commons/thumb/c/cb/Flag_of_Montana.svg/383px-Flag_of_Montana.svg.png","HDFlag":"https://upload.wikimedia.org/wikipedia/commons/thumb/c/cb/Flag_of_Montana.svg/2560px-Flag_of_Montana.svg.png","type":"State", "describe": "\nNot available", "isnew": ".", "links": "https://en.wikipedia.org/wiki/Flag_of_Montana"},</v>
      </c>
      <c r="HN28" s="74" t="str">
        <f>"{"&amp;CHAR(34)&amp;"couname"&amp;CHAR(34)&amp;":"&amp;CT28&amp;(IF(H28&lt;&gt;"",","&amp;CHAR(34)&amp;"subtype"&amp;CHAR(34)&amp;":"&amp;CHAR(34)&amp;H28&amp;CHAR(34),""))&amp;","&amp;CHAR(34)&amp;"year"&amp;CHAR(34)&amp;":"&amp;HJ28&amp;","&amp;CHAR(34)&amp;"region"&amp;CHAR(34)&amp;":"&amp;CU28&amp;","&amp;CHAR(34)&amp;"Colors"&amp;CHAR(34)&amp;":"&amp;HC28&amp;","&amp;CHAR(34)&amp;"Items"&amp;CHAR(34)&amp;":"&amp;GS28&amp;","&amp;CHAR(34)&amp;"Flag"&amp;CHAR(34)&amp;":"&amp;CV28&amp;","&amp;CHAR(34)&amp;"HDFlag"&amp;CHAR(34)&amp;":"&amp;CHAR(34)&amp;E28&amp;CHAR(34)&amp;","&amp;CHAR(34)&amp;"type"&amp;CHAR(34)&amp;":"&amp;GP28&amp;", "&amp;CHAR(34)&amp;"describe"&amp;CHAR(34)&amp;": "&amp;HI28&amp;", "&amp;CHAR(34)&amp;"isnew"&amp;CHAR(34)&amp;": "&amp;CHAR(34)&amp;F28&amp;CHAR(34)&amp;", "&amp;CHAR(34)&amp;"links"&amp;CHAR(34)&amp;": "&amp;HL28&amp;"},"</f>
        <v>{"couname":"[USA] Montana","year":"1981 ","region":"rgn_North America","Colors":["cl_BLU","cl_YEL","cl_GRE","cl_BRO","cl_WHI"],"Items":["5+Colo","lets07","startM","withtn","year19","NoBand","Circle","Plants","Texted","Weapon","HasSun","Center","Wavess","Geogrh","Waters","NO_RED","NO_BLA","myrBLU","NoStar"],"Flag":"https://upload.wikimedia.org/wikipedia/commons/thumb/c/cb/Flag_of_Montana.svg/383px-Flag_of_Montana.svg.png","HDFlag":"https://upload.wikimedia.org/wikipedia/commons/thumb/c/cb/Flag_of_Montana.svg/2560px-Flag_of_Montana.svg.png","type":"State", "describe": "\nNot available", "isnew": ".", "links": "https://en.wikipedia.org/wiki/Flag_of_Montana"},</v>
      </c>
      <c r="HO28" s="75"/>
      <c r="HP28" s="48" t="str" cm="1">
        <f t="array" ref="HP28">IF(_xlfn.TEXTJOIN(", ", TRUE, IF(ISNUMBER(SEARCH("BLA", BL28:BT28)), COLUMN(BL28:BT28) - COLUMN(BL28) + 1, ""))&lt;&gt;"","BLA","")</f>
        <v/>
      </c>
      <c r="HQ28" s="48" t="str" cm="1">
        <f t="array" ref="HQ28">IF(_xlfn.TEXTJOIN(", ", TRUE, IF(ISNUMBER(SEARCH("BLU", BL28:BT28)), COLUMN(BL28:BT28) - COLUMN(BL28) + 1, ""))&lt;&gt;"","BLU","")</f>
        <v>BLU</v>
      </c>
      <c r="HR28" s="48" t="str" cm="1">
        <f t="array" ref="HR28">IF(_xlfn.TEXTJOIN(", ", TRUE, IF(ISNUMBER(SEARCH("GRE", BL28:BT28)), COLUMN(BL28:BT28) - COLUMN(BL28) + 1, ""))&lt;&gt;"","GRE","")</f>
        <v>GRE</v>
      </c>
      <c r="HS28" s="48" t="str" cm="1">
        <f t="array" ref="HS28">IF(_xlfn.TEXTJOIN(", ", TRUE, IF(ISNUMBER(SEARCH("RED", BL28:BT28)), COLUMN(BL28:BT28) - COLUMN(BL28) + 1, ""))&lt;&gt;"","RED","")</f>
        <v/>
      </c>
      <c r="HT28" s="48" t="str" cm="1">
        <f t="array" ref="HT28">IF(_xlfn.TEXTJOIN(", ", TRUE, IF(ISNUMBER(SEARCH("YEL", BL28:BT28)), COLUMN(BL28:BT28) - COLUMN(BL28) + 1, ""))&lt;&gt;"","YEL","")</f>
        <v>YEL</v>
      </c>
      <c r="HU28" s="48" t="str" cm="1">
        <f t="array" ref="HU28">IF(_xlfn.TEXTJOIN(", ", TRUE, IF(ISNUMBER(SEARCH("ORA", BL28:BT28)), COLUMN(BL28:BT28) - COLUMN(BL28) + 1, ""))&lt;&gt;"","ORA","")</f>
        <v/>
      </c>
      <c r="HV28" s="48" t="str" cm="1">
        <f t="array" ref="HV28">IF(_xlfn.TEXTJOIN(", ", TRUE, IF(ISNUMBER(SEARCH("BRO", BL28:BT28)), COLUMN(BL28:BT28) - COLUMN(BL28) + 1, ""))&lt;&gt;"","BRO","")</f>
        <v>BRO</v>
      </c>
      <c r="HW28" s="48" t="str" cm="1">
        <f t="array" ref="HW28">IF(_xlfn.TEXTJOIN(", ", TRUE, IF(ISNUMBER(SEARCH("PUR", BL28:BT28)), COLUMN(BL28:BT28) - COLUMN(BL28) + 1, ""))&lt;&gt;"","PUR","")</f>
        <v/>
      </c>
      <c r="HX28" s="48" t="str" cm="1">
        <f t="array" ref="HX28">IF(_xlfn.TEXTJOIN(", ", TRUE, IF(ISNUMBER(SEARCH("WHI", BL28:BT28)), COLUMN(BL28:BT28) - COLUMN(BL28) + 1, ""))&lt;&gt;"","WHI","")</f>
        <v>WHI</v>
      </c>
      <c r="HY28" s="76"/>
      <c r="HZ28" s="76"/>
      <c r="IA28" s="6"/>
      <c r="IB28" s="6"/>
      <c r="IC28" s="77"/>
      <c r="ID28" s="77"/>
      <c r="IE28" s="77"/>
      <c r="IF28" s="77"/>
      <c r="IG28" s="77"/>
      <c r="IH28" s="77"/>
      <c r="II28" s="77"/>
      <c r="IJ28" s="77"/>
      <c r="IK28" s="77"/>
      <c r="IL28" s="48">
        <f>SUM(IC28:IK28)</f>
        <v>0</v>
      </c>
      <c r="IM28" s="45">
        <f>COUNTIF(IC28:IK28,"&gt;0")-CG28</f>
        <v>-5</v>
      </c>
      <c r="IN28" s="78" t="str">
        <f>"http://mkweb.bcgsc.ca/color-summarizer/?url="&amp;D28&amp;"&amp;precision=low&amp;num_clusters="&amp;CG28&amp;"&amp;text=1"</f>
        <v>http://mkweb.bcgsc.ca/color-summarizer/?url=https://upload.wikimedia.org/wikipedia/commons/thumb/c/cb/Flag_of_Montana.svg/383px-Flag_of_Montana.svg.png&amp;precision=low&amp;num_clusters=5&amp;text=1</v>
      </c>
      <c r="IO28" s="48" t="str">
        <f>IF(HP28&lt;&gt;"",CHAR(34)&amp;"black"&amp;CHAR(34),"")</f>
        <v/>
      </c>
      <c r="IP28" s="48" t="str">
        <f>IF(HQ28&lt;&gt;"",CHAR(34)&amp;"blue"&amp;CHAR(34),"")</f>
        <v>"blue"</v>
      </c>
      <c r="IQ28" s="48" t="str">
        <f>IF(HR28&lt;&gt;"",CHAR(34)&amp;"green"&amp;CHAR(34),"")</f>
        <v>"green"</v>
      </c>
      <c r="IR28" s="48" t="str">
        <f>IF(HS28&lt;&gt;"",CHAR(34)&amp;"red"&amp;CHAR(34),"")</f>
        <v/>
      </c>
      <c r="IS28" s="48" t="str">
        <f>IF(HT28&lt;&gt;"",CHAR(34)&amp;"yellow"&amp;CHAR(34),"")</f>
        <v>"yellow"</v>
      </c>
      <c r="IT28" s="48" t="str">
        <f>IF(HU28&lt;&gt;"",CHAR(34)&amp;"orange"&amp;CHAR(34),"")</f>
        <v/>
      </c>
      <c r="IU28" s="48" t="str">
        <f>IF(HV28&lt;&gt;"",CHAR(34)&amp;"brown"&amp;CHAR(34),"")</f>
        <v>"brown"</v>
      </c>
      <c r="IV28" s="48" t="str">
        <f>IF(HW28&lt;&gt;"",CHAR(34)&amp;"purple"&amp;CHAR(34),"")</f>
        <v/>
      </c>
      <c r="IW28" s="48" t="str">
        <f>IF(HX28&lt;&gt;"",CHAR(34)&amp;"white"&amp;CHAR(34),"")</f>
        <v>"white"</v>
      </c>
      <c r="IX28" s="48" t="str">
        <f>"{"&amp;CHAR(34)&amp;"url"&amp;CHAR(34)&amp;":"&amp;CHAR(34)&amp;IN28&amp;CHAR(34)&amp;","&amp;CHAR(34)&amp;"name"&amp;CHAR(34)&amp;":"&amp;CHAR(34)&amp;A28&amp;CHAR(34)&amp;"},"</f>
        <v>{"url":"http://mkweb.bcgsc.ca/color-summarizer/?url=https://upload.wikimedia.org/wikipedia/commons/thumb/c/cb/Flag_of_Montana.svg/383px-Flag_of_Montana.svg.png&amp;precision=low&amp;num_clusters=5&amp;text=1","name":"[USA] Montana"},</v>
      </c>
      <c r="IY28" s="48">
        <v>879</v>
      </c>
    </row>
    <row r="29" spans="1:259" s="48" customFormat="1" ht="38.4" customHeight="1" thickBot="1" x14ac:dyDescent="0.35">
      <c r="A29" s="79" t="s">
        <v>647</v>
      </c>
      <c r="B29" s="40" t="e" vm="170">
        <v>#VALUE!</v>
      </c>
      <c r="C29" s="41">
        <v>2</v>
      </c>
      <c r="D29" s="42" t="s">
        <v>797</v>
      </c>
      <c r="E29" s="43" t="s">
        <v>798</v>
      </c>
      <c r="F29" s="44" t="s">
        <v>163</v>
      </c>
      <c r="G29" s="45">
        <f>COUNTIF($A$1:$A$8580,A29)</f>
        <v>1</v>
      </c>
      <c r="H29" s="46"/>
      <c r="I29" s="47" t="s">
        <v>799</v>
      </c>
      <c r="J29" s="48" t="str">
        <f>""</f>
        <v/>
      </c>
      <c r="K29" s="49"/>
      <c r="L29" s="50"/>
      <c r="M29" s="50"/>
      <c r="N29" s="51" t="s">
        <v>231</v>
      </c>
      <c r="O29" s="52" t="s">
        <v>182</v>
      </c>
      <c r="P29" s="53" t="s">
        <v>211</v>
      </c>
      <c r="Q29" s="54">
        <v>1</v>
      </c>
      <c r="R29" s="55" t="s">
        <v>231</v>
      </c>
      <c r="S29" s="56">
        <v>0</v>
      </c>
      <c r="T29" s="57" t="s">
        <v>164</v>
      </c>
      <c r="U29" s="58" t="s">
        <v>164</v>
      </c>
      <c r="V29" s="58" t="s">
        <v>164</v>
      </c>
      <c r="W29" s="58" t="s">
        <v>164</v>
      </c>
      <c r="X29" s="58" t="s">
        <v>165</v>
      </c>
      <c r="Y29" s="58" t="s">
        <v>164</v>
      </c>
      <c r="Z29" s="58" t="s">
        <v>164</v>
      </c>
      <c r="AA29" s="58" t="s">
        <v>165</v>
      </c>
      <c r="AB29" s="58" t="s">
        <v>165</v>
      </c>
      <c r="AC29" s="58" t="s">
        <v>165</v>
      </c>
      <c r="AD29" s="58" t="s">
        <v>164</v>
      </c>
      <c r="AE29" s="58" t="s">
        <v>164</v>
      </c>
      <c r="AF29" s="59" t="s">
        <v>164</v>
      </c>
      <c r="AG29" s="59" t="s">
        <v>164</v>
      </c>
      <c r="AH29" s="59" t="s">
        <v>165</v>
      </c>
      <c r="AI29" s="59" t="s">
        <v>164</v>
      </c>
      <c r="AJ29" s="59" t="s">
        <v>164</v>
      </c>
      <c r="AK29" s="59" t="s">
        <v>164</v>
      </c>
      <c r="AL29" s="59" t="s">
        <v>164</v>
      </c>
      <c r="AM29" s="59" t="s">
        <v>165</v>
      </c>
      <c r="AN29" s="59" t="s">
        <v>165</v>
      </c>
      <c r="AO29" s="59" t="s">
        <v>165</v>
      </c>
      <c r="AP29" s="59" t="s">
        <v>165</v>
      </c>
      <c r="AQ29" s="59" t="s">
        <v>164</v>
      </c>
      <c r="AR29" s="59" t="s">
        <v>164</v>
      </c>
      <c r="AS29" s="59" t="s">
        <v>165</v>
      </c>
      <c r="AT29" s="60">
        <v>0</v>
      </c>
      <c r="AU29" s="59" t="s">
        <v>207</v>
      </c>
      <c r="AV29" s="59" t="str">
        <f>IF(LEFT(A29,1)="[",LEFT(A29,5)&amp;AU29&amp;A29,"")</f>
        <v>[USA]State[USA] Nebraska</v>
      </c>
      <c r="AW29" s="59" t="str">
        <f>C29&amp;H29&amp;A29</f>
        <v>2[USA] Nebraska</v>
      </c>
      <c r="AX29" s="61"/>
      <c r="AY29" s="61"/>
      <c r="AZ29" s="62"/>
      <c r="BA29" s="62"/>
      <c r="BB29" s="62"/>
      <c r="BC29" s="63"/>
      <c r="BD29" s="64" t="s">
        <v>152</v>
      </c>
      <c r="BE29" s="47"/>
      <c r="BF29" s="64"/>
      <c r="BG29" s="64"/>
      <c r="BH29" s="64"/>
      <c r="BI29" s="64"/>
      <c r="BJ29" s="64"/>
      <c r="BK29" s="47"/>
      <c r="BL29" s="64" t="s">
        <v>152</v>
      </c>
      <c r="BM29" s="64" t="s">
        <v>155</v>
      </c>
      <c r="BN29" s="64" t="s">
        <v>159</v>
      </c>
      <c r="BO29" s="64"/>
      <c r="BP29" s="64"/>
      <c r="BQ29" s="64"/>
      <c r="BR29" s="64"/>
      <c r="BS29" s="64"/>
      <c r="BT29" s="64"/>
      <c r="BU29" s="65"/>
      <c r="BV29" s="66"/>
      <c r="BW29" s="66">
        <v>0</v>
      </c>
      <c r="BX29" s="47"/>
      <c r="CB29" s="6"/>
      <c r="CC29" s="6"/>
      <c r="CD29" s="67">
        <v>0</v>
      </c>
      <c r="CE29" s="67">
        <v>0</v>
      </c>
      <c r="CF29" s="67" t="e">
        <v>#REF!</v>
      </c>
      <c r="CG29" s="68" cm="1">
        <f t="array" ref="CG29">SUMPRODUCT(--(LEN(TRIM(BL29:BT29))&gt;0))</f>
        <v>3</v>
      </c>
      <c r="CH29" s="59" t="str">
        <f>IF(CG29=2,"y","n")</f>
        <v>n</v>
      </c>
      <c r="CI29" s="59" t="str">
        <f>IF(CG29=3,"y","n")</f>
        <v>y</v>
      </c>
      <c r="CJ29" s="59" t="str">
        <f>IF(CG29=4,"y","n")</f>
        <v>n</v>
      </c>
      <c r="CK29" s="59" t="str">
        <f>IF(CG29&gt;4,"y","n")</f>
        <v>n</v>
      </c>
      <c r="CL29" s="59" t="str">
        <f>IF(S29=0,"y","n")</f>
        <v>y</v>
      </c>
      <c r="CM29" s="59" t="str">
        <f>IF(S29=2,"y","n")</f>
        <v>n</v>
      </c>
      <c r="CN29" s="59" t="str">
        <f>IF(S29=3,"y","n")</f>
        <v>n</v>
      </c>
      <c r="CO29" s="59" t="str">
        <f>IF(S29&gt;=4,"y","n")</f>
        <v>n</v>
      </c>
      <c r="CP29" s="59" t="str">
        <f>IF(AT29=0,"y","n")</f>
        <v>y</v>
      </c>
      <c r="CQ29" s="59" t="str">
        <f>IF(AT29=1,"y","n")</f>
        <v>n</v>
      </c>
      <c r="CR29" s="59" t="str">
        <f>IF(AT29=2,"y","n")</f>
        <v>n</v>
      </c>
      <c r="CS29" s="59" t="str">
        <f>IF(AT29&gt;=3,"y","n")</f>
        <v>n</v>
      </c>
      <c r="CT29" s="69" t="str">
        <f>CHAR(34)&amp;A29&amp;CHAR(34)</f>
        <v>"[USA] Nebraska"</v>
      </c>
      <c r="CU29" s="70" t="str">
        <f>CHAR(34)&amp;"rgn_"&amp;R29&amp;CHAR(34)</f>
        <v>"rgn_North America"</v>
      </c>
      <c r="CV29" s="48" t="str">
        <f>CHAR(34)&amp;D29&amp;CHAR(34)</f>
        <v>"https://upload.wikimedia.org/wikipedia/commons/thumb/4/4d/Flag_of_Nebraska.svg/383px-Flag_of_Nebraska.svg.png"</v>
      </c>
      <c r="CW29" s="48" t="str">
        <f>IF(CH29="y",CHAR(34)&amp;CH$1&amp;CHAR(34)&amp;",","")</f>
        <v/>
      </c>
      <c r="CX29" s="48" t="str">
        <f>IF(CI29="y",CHAR(34)&amp;CI$1&amp;CHAR(34)&amp;",","")</f>
        <v>"3Color",</v>
      </c>
      <c r="CY29" s="48" t="str">
        <f>IF(CJ29="y",CHAR(34)&amp;CJ$1&amp;CHAR(34)&amp;",","")</f>
        <v/>
      </c>
      <c r="CZ29" s="48" t="str">
        <f>IF(CK29="y",CHAR(34)&amp;CK$1&amp;CHAR(34)&amp;",","")</f>
        <v/>
      </c>
      <c r="DA29" s="48" t="str">
        <f>IF(Q29&gt;1,CHAR(34)&amp;"words2"&amp;CHAR(34)&amp;",","")</f>
        <v/>
      </c>
      <c r="DB29" s="48" t="str">
        <f>IF(Q29&gt;2,CHAR(34)&amp;"words3"&amp;CHAR(34)&amp;",","")</f>
        <v/>
      </c>
      <c r="DC29" s="48" t="str">
        <f>IF(Q29=2,CHAR(34)&amp;"exact2"&amp;CHAR(34)&amp;",","")</f>
        <v/>
      </c>
      <c r="DD29" s="48" t="str">
        <f>IF(LEN(CHAR(34)&amp;"lets"&amp;LEN(SUBSTITUTE(SUBSTITUTE(IFERROR(TRIM(SUBSTITUTE(SUBSTITUTE(SUBSTITUTE(IFERROR(TRIM(SUBSTITUTE(A29,MID(A29,FIND("(",A29),FIND(")",A29)-FIND("(",A29)+1),"")),A29),"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",""),"-",""))&amp;CHAR(34)&amp;",")=9,CHAR(34)&amp;"lets"&amp;LEN(SUBSTITUTE(SUBSTITUTE(IFERROR(TRIM(SUBSTITUTE(SUBSTITUTE(SUBSTITUTE(IFERROR(TRIM(SUBSTITUTE(A29,MID(A29,FIND("(",A29),FIND(")",A29)-FIND("(",A29)+1),"")),A29),"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",""),"-",""))&amp;CHAR(34)&amp;",",CHAR(34)&amp;"lets0"&amp;LEN(SUBSTITUTE(SUBSTITUTE(IFERROR(TRIM(SUBSTITUTE(SUBSTITUTE(SUBSTITUTE(IFERROR(TRIM(SUBSTITUTE(A29,MID(A29,FIND("(",A29),FIND(")",A29)-FIND("(",A29)+1),"")),A29)," ",""),"-",""),MID(SUBSTITUTE(SUBSTITUTE(IFERROR(TRIM(SUBSTITUTE(A29,MID(A29,FIND("(",A29),FIND(")",A29)-FIND("(",A29)+1),"")),A29)," ",""),"-",""),FIND("[",SUBSTITUTE(SUBSTITUTE(IFERROR(TRIM(SUBSTITUTE(A29,MID(A29,FIND("(",A29),FIND(")",A29)-FIND("(",A29)+1),"")),A29)," ",""),"-","")),FIND("]",SUBSTITUTE(SUBSTITUTE(IFERROR(TRIM(SUBSTITUTE(A29,MID(A29,FIND("(",A29),FIND(")",A29)-FIND("(",A29)+1),"")),A29)," ",""),"-",""))-FIND("[",SUBSTITUTE(SUBSTITUTE(IFERROR(TRIM(SUBSTITUTE(A29,MID(A29,FIND("(",A29),FIND(")",A29)-FIND("(",A29)+1),"")),A29)," ",""),"-",""))+1),"")),SUBSTITUTE(SUBSTITUTE(IFERROR(TRIM(SUBSTITUTE(A29,MID(A29,FIND("(",A29),FIND(")",A29)-FIND("(",A29)+1),"")),A29)," ",""),"-",""))," ",""),"-",""))&amp;CHAR(34)&amp;",")</f>
        <v>"lets08",</v>
      </c>
      <c r="DE29" s="48" t="str">
        <f>IFERROR(CHAR(34)&amp;"start"&amp;LEFT(TRIM(SUBSTITUTE(SUBSTITUTE(TRIM(SUBSTITUTE(SUBSTITUTE(A29, MID(A29, FIND("[", A29), FIND("]", A29) - FIND("[", A29) + 1), ""), "  ", " ")), MID(TRIM(SUBSTITUTE(SUBSTITUTE(A29, MID(A29, FIND("[", A29), FIND("]", A29) - FIND("[", A29) + 1), ""), "  ", " ")), FIND("[", TRIM(SUBSTITUTE(SUBSTITUTE(A29, MID(A29, FIND("[", A29), FIND("]", A29) - FIND("[", A29) + 1), ""), "  ", " "))), FIND("]", TRIM(SUBSTITUTE(SUBSTITUTE(A29, MID(A29, FIND("[", A29), FIND("]", A29) - FIND("[", A29) + 1), ""), "  ", " "))) - FIND("[", TRIM(SUBSTITUTE(SUBSTITUTE(A29, MID(A29, FIND("[", A29), FIND("]", A29) - FIND("[", A29) + 1), ""), "  ", " "))) + 1), ""), "  ", " ")),1)&amp;CHAR(34)&amp;",",CHAR(34)&amp;"start"&amp;IFERROR(LEFT(SUBSTITUTE(A29,"["&amp;MID(A29,FIND("[",A29)+1,FIND("]",A29)-FIND("[",A29)-1)&amp;"] ",""),1),LEFT(A29,1))&amp;CHAR(34)&amp;",")</f>
        <v>"startN",</v>
      </c>
      <c r="DF29" s="48" t="str">
        <f>IFERROR(IF(SEARCH("tan",A29)&gt;0,CHAR(34)&amp;"withtn"&amp;CHAR(34)&amp;",",""),"")</f>
        <v/>
      </c>
      <c r="DG29" s="48" t="str">
        <f>IFERROR(IF(SEARCH("q",A29)&gt;0,CHAR(34)&amp;"with_q"&amp;CHAR(34)&amp;",",""),"")</f>
        <v/>
      </c>
      <c r="DH29" s="48" t="str">
        <f>IFERROR(IF(SEARCH("v",A29)&gt;0,CHAR(34)&amp;"with_v"&amp;CHAR(34)&amp;",",""),"")</f>
        <v/>
      </c>
      <c r="DI29" s="48" t="str">
        <f>IFERROR(IF(SEARCH("w",A29)&gt;0,CHAR(34)&amp;"with_w"&amp;CHAR(34)&amp;",",""),"")</f>
        <v/>
      </c>
      <c r="DJ29" s="48" t="str">
        <f>IFERROR(IF(SEARCH("y",A29)&gt;0,CHAR(34)&amp;"with_y"&amp;CHAR(34)&amp;",",""),"")</f>
        <v/>
      </c>
      <c r="DK29" s="48" t="str">
        <f>IFERROR(IF(SEARCH("z",A29)&gt;0,CHAR(34)&amp;"with_z"&amp;CHAR(34)&amp;",",""),"")</f>
        <v/>
      </c>
      <c r="DL29" s="48" t="str">
        <f>IF(CG29=2, CHAR(34) &amp; _xlfn.TEXTJOIN("", TRUE, _xlfn._xlws.SORT(HP29:HX29)) &amp; CHAR(34) &amp; ",", "")</f>
        <v/>
      </c>
      <c r="DM29" s="48" t="str" cm="1">
        <f t="array" ref="DM29">IF(CG29=3,CHAR(34) &amp; _xlfn.TEXTJOIN("", TRUE, RIGHT(HP29:HX29, 2)) &amp; CHAR(34) &amp; ",", "")</f>
        <v>"LUELHI",</v>
      </c>
      <c r="DN29" s="48" t="str">
        <f>IF(AND(ISNUMBER(SEARCH("18", O29)), ISERROR(SEARCH("1918", O29)), ISERROR(SEARCH("2018", O29))), CHAR(34) &amp; "year18" &amp; CHAR(34) &amp; ",", "")</f>
        <v/>
      </c>
      <c r="DO29" s="48" t="str">
        <f>IF(AND(ISNUMBER(SEARCH("19", O29)), ISERROR(SEARCH("1819", O29)),  ISERROR(SEARCH("1219", O29)),ISERROR(SEARCH("1119", O29)),ISERROR(SEARCH("1190", O29)),ISERROR(SEARCH("2019", O29))), CHAR(34) &amp; "year19" &amp; CHAR(34) &amp; ",", "")</f>
        <v>"year19",</v>
      </c>
      <c r="DP29" s="6" t="str">
        <f>IF(AND(ISNUMBER(SEARCH("20", O29)), ISERROR(SEARCH("1920", O29))), CHAR(34)&amp;"year00"&amp;CHAR(34)&amp;",", "")</f>
        <v/>
      </c>
      <c r="DQ29" s="6" t="str">
        <f>IF(CC29="y",CHAR(34)&amp;"soviet"&amp;CHAR(34)&amp;",","")</f>
        <v/>
      </c>
      <c r="DR29" s="6" t="str">
        <f>IF(BY29="y",CHAR(34)&amp;"dgband"&amp;CHAR(34)&amp;",","")</f>
        <v/>
      </c>
      <c r="DS29" s="6" t="str">
        <f>IF(W29="y",IF(AND(V29="n",BY29&lt;&gt;"y"),CHAR(34)&amp;"allver"&amp;CHAR(34)&amp;",",""),"")</f>
        <v/>
      </c>
      <c r="DT29" s="6" t="str">
        <f>IF(V29="y",IF(AND(W29="n",BY29&lt;&gt;"y"),CHAR(34)&amp;"allhor"&amp;CHAR(34)&amp;",",""),"")</f>
        <v/>
      </c>
      <c r="DU29" s="6" t="str">
        <f>IF(BY29="y",IF(AND(W29="n",V29="n"),CHAR(34)&amp;"alldia"&amp;CHAR(34)&amp;",",""),"")</f>
        <v/>
      </c>
      <c r="DV29" s="48" t="str">
        <f>IF(IA29&lt;&gt;"",(IF(IA29="y",CHAR(34)&amp;"largec"&amp;CHAR(34)&amp;",",CHAR(34)&amp;"smallc"&amp;CHAR(34)&amp;",")),"")</f>
        <v/>
      </c>
      <c r="DW29" s="48" t="str">
        <f>IF(CL29="y",CHAR(34)&amp;CL$1&amp;CHAR(34)&amp;",","")</f>
        <v>"NoBand",</v>
      </c>
      <c r="DX29" s="48" t="str">
        <f>IF(CM29="y",CHAR(34)&amp;CM$1&amp;CHAR(34)&amp;",","")</f>
        <v/>
      </c>
      <c r="DY29" s="48" t="str">
        <f>IF(CN29="y",CHAR(34)&amp;CN$1&amp;CHAR(34)&amp;",","")</f>
        <v/>
      </c>
      <c r="DZ29" s="48" t="str">
        <f>IF(CO29="y",CHAR(34)&amp;CO$1&amp;CHAR(34)&amp;",","")</f>
        <v/>
      </c>
      <c r="EA29" s="48" t="str">
        <f>IF(T29="y",CHAR(34)&amp;T$1&amp;CHAR(34)&amp;",","")</f>
        <v/>
      </c>
      <c r="EB29" s="48" t="str">
        <f>IF(U29="y",CHAR(34)&amp;U$1&amp;CHAR(34)&amp;",","")</f>
        <v/>
      </c>
      <c r="EC29" s="48" t="str">
        <f>IF(V29="y",CHAR(34)&amp;V$1&amp;CHAR(34)&amp;",","")</f>
        <v/>
      </c>
      <c r="ED29" s="48" t="str">
        <f>IF(W29="y",CHAR(34)&amp;W$1&amp;CHAR(34)&amp;",","")</f>
        <v/>
      </c>
      <c r="EE29" s="48" t="str">
        <f>IF(X29="y",CHAR(34)&amp;X$1&amp;CHAR(34)&amp;",","")</f>
        <v>"Circle",</v>
      </c>
      <c r="EF29" s="48" t="str">
        <f>IF(AND(Y29&lt;&gt;"n",Y29&lt;&gt;""),CHAR(34)&amp;Y$1&amp;CHAR(34)&amp;",","")</f>
        <v/>
      </c>
      <c r="EG29" s="48" t="str">
        <f>IF(Z29="y",CHAR(34)&amp;Z$1&amp;CHAR(34)&amp;",","")</f>
        <v/>
      </c>
      <c r="EH29" s="48" t="str">
        <f>IF(AA29="y",CHAR(34)&amp;AA$1&amp;CHAR(34)&amp;",","")</f>
        <v>"Plants",</v>
      </c>
      <c r="EI29" s="48" t="str">
        <f>IF(AB29="y",CHAR(34)&amp;AB$1&amp;CHAR(34)&amp;",","")</f>
        <v>"Texted",</v>
      </c>
      <c r="EJ29" s="48" t="str">
        <f>IF(AC29="y",CHAR(34)&amp;AC$1&amp;CHAR(34)&amp;",","")</f>
        <v>"Weapon",</v>
      </c>
      <c r="EK29" s="48" t="str">
        <f>IF(AD29="y",CHAR(34)&amp;AD$1&amp;CHAR(34)&amp;",","")</f>
        <v/>
      </c>
      <c r="EL29" s="48" t="str">
        <f>IF(AE29="y",CHAR(34)&amp;AE$1&amp;CHAR(34)&amp;",","")</f>
        <v/>
      </c>
      <c r="EM29" s="48" t="str">
        <f>IF(AF29="y",CHAR(34)&amp;AF$1&amp;CHAR(34)&amp;",","")</f>
        <v/>
      </c>
      <c r="EN29" s="48" t="str">
        <f>IF(AG29="y",CHAR(34)&amp;AG$1&amp;CHAR(34)&amp;",","")</f>
        <v/>
      </c>
      <c r="EO29" s="48" t="str">
        <f>IF(AH29="y",CHAR(34)&amp;AH$1&amp;CHAR(34)&amp;",","")</f>
        <v>"Center",</v>
      </c>
      <c r="EP29" s="48" t="str">
        <f>IF(AI29="y",CHAR(34)&amp;AI$1&amp;CHAR(34)&amp;",","")</f>
        <v/>
      </c>
      <c r="EQ29" s="48" t="str">
        <f>IF(AJ29="y",CHAR(34)&amp;AJ$1&amp;CHAR(34)&amp;",","")</f>
        <v/>
      </c>
      <c r="ER29" s="48" t="str">
        <f>IF(AK29="y",CHAR(34)&amp;AK$1&amp;CHAR(34)&amp;",","")</f>
        <v/>
      </c>
      <c r="ES29" s="48" t="str">
        <f>IF(AL29="y",CHAR(34)&amp;AL$1&amp;CHAR(34)&amp;",","")</f>
        <v/>
      </c>
      <c r="ET29" s="48" t="str">
        <f>IF(AM29="y",CHAR(34)&amp;AM$1&amp;CHAR(34)&amp;",","")</f>
        <v>"Geogrh",</v>
      </c>
      <c r="EU29" s="48" t="str">
        <f>IF(AN29="y",CHAR(34)&amp;AN$1&amp;CHAR(34)&amp;",","")</f>
        <v>"Humans",</v>
      </c>
      <c r="EV29" s="48" t="str">
        <f>IF(AO29="y",CHAR(34)&amp;AO$1&amp;CHAR(34)&amp;",","")</f>
        <v>"Builds",</v>
      </c>
      <c r="EW29" s="48" t="str">
        <f>IF(AP29="y",CHAR(34)&amp;AP$1&amp;CHAR(34)&amp;",","")</f>
        <v>"Ships!",</v>
      </c>
      <c r="EX29" s="48" t="str">
        <f>IF(AQ29="y",CHAR(34)&amp;AQ$1&amp;CHAR(34)&amp;",","")</f>
        <v/>
      </c>
      <c r="EY29" s="48" t="str">
        <f>IF(AR29="y",CHAR(34)&amp;AR$1&amp;CHAR(34)&amp;",","")</f>
        <v/>
      </c>
      <c r="EZ29" s="48" t="str">
        <f>IF(AS29="y",CHAR(34)&amp;AS$1&amp;CHAR(34)&amp;",","")</f>
        <v>"Waters",</v>
      </c>
      <c r="FA29" s="48" t="str">
        <f>IF(AT29&gt;0,CHAR(34)&amp;"sta"&amp;AZ29&amp;CHAR(34)&amp;",","")</f>
        <v/>
      </c>
      <c r="FB29" s="48" t="str">
        <f>IF(AND(AT29&gt;0,BA29&lt;&gt;""),CHAR(34)&amp;"sta"&amp;BA29&amp;CHAR(34)&amp;",","")</f>
        <v/>
      </c>
      <c r="FC29" s="48" t="str">
        <f>IF(AND(AT29&gt;0,BB29&lt;&gt;""),CHAR(34)&amp;"sta"&amp;BB29&amp;CHAR(34)&amp;",","")</f>
        <v/>
      </c>
      <c r="FD29" s="48" t="str">
        <f>IF(BV29="n",CHAR(34)&amp;"tcWHYE"&amp;CHAR(34)&amp;",",IF(BV29="y",CHAR(34)&amp;FD$1&amp;CHAR(34)&amp;",",""))</f>
        <v/>
      </c>
      <c r="FE29" s="48" t="str">
        <f>IF(COUNTIF(BL29:BT29,"BLU")=0,CHAR(34)&amp;"NO_BLU"&amp;CHAR(34)&amp;",", "")</f>
        <v/>
      </c>
      <c r="FF29" s="48" t="str">
        <f>IF(COUNTIF(BL29:BT29,"WHI")=0,CHAR(34)&amp;"NO_WHI"&amp;CHAR(34)&amp;",", "")</f>
        <v/>
      </c>
      <c r="FG29" s="48" t="str">
        <f>IF(COUNTIF(BL29:BT29,"RED")=0,CHAR(34)&amp;"NO_RED"&amp;CHAR(34)&amp;",", "")</f>
        <v>"NO_RED",</v>
      </c>
      <c r="FH29" s="48" t="str">
        <f>IF(COUNTIF(BL29:BS29,"GRE")=0,CHAR(34)&amp;"NO_GRE"&amp;CHAR(34)&amp;",", "")</f>
        <v>"NO_GRE",</v>
      </c>
      <c r="FI29" s="48" t="str">
        <f>IF(COUNTIF(BL29:BT29,"YEL")=0,CHAR(34)&amp;"NO_YEL"&amp;CHAR(34)&amp;",", "")</f>
        <v/>
      </c>
      <c r="FJ29" s="48" t="str">
        <f>IF(COUNTIF(BL29:BT29,"BLA")=0,CHAR(34)&amp;"NO_BLA"&amp;CHAR(34)&amp;",", "")</f>
        <v>"NO_BLA",</v>
      </c>
      <c r="FK29" s="48" t="str">
        <f>IF(AND(FH29&lt;&gt;"",FF29&lt;&gt;""),CHAR(34)&amp;"WHGRNO"&amp;CHAR(34)&amp;",","")</f>
        <v/>
      </c>
      <c r="FL29" s="48" t="str">
        <f>IF(AND(FI29&lt;&gt;"",FF29&lt;&gt;""),CHAR(34)&amp;"WHYENO"&amp;CHAR(34)&amp;",","")</f>
        <v/>
      </c>
      <c r="FM29" s="48" t="str">
        <f>IF(AND(FJ29&lt;&gt;"",FF29&lt;&gt;""),CHAR(34)&amp;"BAWHNO"&amp;CHAR(34)&amp;",","")</f>
        <v/>
      </c>
      <c r="FN29" s="48" t="str">
        <f>IF(AND(FE29&lt;&gt;"",FF29&lt;&gt;""),CHAR(34)&amp;"BLWHNO"&amp;CHAR(34)&amp;",","")</f>
        <v/>
      </c>
      <c r="FO29" s="48" t="str">
        <f>IF(AND(FE29&lt;&gt;"",FG29&lt;&gt;""),CHAR(34)&amp;"BLRENO"&amp;CHAR(34)&amp;",","")</f>
        <v/>
      </c>
      <c r="FP29" s="48" t="str">
        <f>IF(AND(FF29&lt;&gt;"",FF29&lt;&gt;""),CHAR(34)&amp;"WHRENO"&amp;CHAR(34)&amp;",","")</f>
        <v/>
      </c>
      <c r="FQ29" s="48" t="str">
        <f>IF(LEN(BF29)=3,CHAR(34)&amp;"001"&amp;BF29&amp;CHAR(34)&amp;",","")</f>
        <v/>
      </c>
      <c r="FR29" s="48" t="str">
        <f>IF(LEN(BG29)=3,CHAR(34)&amp;"002"&amp;BG29&amp;CHAR(34)&amp;",","")</f>
        <v/>
      </c>
      <c r="FS29" s="48" t="str">
        <f>IF(LEN(BH29)=3,CHAR(34)&amp;"003"&amp;BH29&amp;CHAR(34)&amp;",","")</f>
        <v/>
      </c>
      <c r="FT29" s="48" t="str">
        <f>CHAR(34)&amp;"myr"&amp;BD29&amp;CHAR(34)&amp;","</f>
        <v>"myrBLU",</v>
      </c>
      <c r="FU29" s="48" t="str">
        <f>IF(AY29="y",CHAR(34)&amp;"island"&amp;CHAR(34)&amp;",","")</f>
        <v/>
      </c>
      <c r="FV29" s="48" t="str">
        <f>IF(BZ29="y",CHAR(34)&amp;"landlo"&amp;CHAR(34)&amp;",","")</f>
        <v/>
      </c>
      <c r="FW29" s="48" t="str">
        <f>IF(CA29="y",CHAR(34)&amp;"eunion"&amp;CHAR(34)&amp;",","")</f>
        <v/>
      </c>
      <c r="FX29" s="48" t="str">
        <f>SUBSTITUTE(IFERROR(SEARCH("[",A29),IFERROR(IF(AND(CA29&lt;&gt;"y",SEARCH("Europe",R29)&gt;0),CHAR(34)&amp;"noeuni"&amp;CHAR(34)&amp;",",""),"")),"1","")</f>
        <v/>
      </c>
      <c r="FY29" s="48" t="str">
        <f>IFERROR(IF(SEARCH("Arabic",CB29)&gt;0,CHAR(34)&amp;"arabic"&amp;CHAR(34)&amp;",",""),"")</f>
        <v/>
      </c>
      <c r="FZ29" s="48" t="str">
        <f>IFERROR(IF(SEARCH("English",CB29)&gt;0,CHAR(34)&amp;"englis"&amp;CHAR(34)&amp;",",""),"")</f>
        <v/>
      </c>
      <c r="GA29" s="48" t="str">
        <f>IFERROR(IF(SEARCH("French",CB29)&gt;0,CHAR(34)&amp;"french"&amp;CHAR(34)&amp;",",""),"")</f>
        <v/>
      </c>
      <c r="GB29" s="48" t="str">
        <f>IFERROR(IF(SEARCH("Spanish",CB29)&gt;0,CHAR(34)&amp;"spanis"&amp;CHAR(34)&amp;",",""),"")</f>
        <v/>
      </c>
      <c r="GC29" s="48" t="str">
        <f>IFERROR(IF(SEARCH("Portuguese",CB29)&gt;0,CHAR(34)&amp;"portug"&amp;CHAR(34)&amp;",",""),"")</f>
        <v/>
      </c>
      <c r="GD29" s="48" t="str">
        <f>IFERROR(IF(SEARCH("German",CB29)&gt;0,CHAR(34)&amp;"german"&amp;CHAR(34)&amp;",",""),"")</f>
        <v/>
      </c>
      <c r="GE29" s="48" t="str">
        <f>IFERROR(IF(SEARCH("Dutch",CB29)&gt;0,CHAR(34)&amp;"dutchs"&amp;CHAR(34)&amp;",",""),"")</f>
        <v/>
      </c>
      <c r="GF29" s="48" t="str">
        <f>IFERROR(IF(SEARCH("Historical",AU29)&gt;0,CHAR(34)&amp;"histor"&amp;CHAR(34)&amp;",",""),"")</f>
        <v/>
      </c>
      <c r="GG29" s="48" t="str">
        <f>IF(BU29="y",CHAR(34)&amp;"unjack"&amp;CHAR(34)&amp;",","")</f>
        <v/>
      </c>
      <c r="GH29" s="48" t="str">
        <f>IF(CD29=1,CHAR(34)&amp;"southc"&amp;CHAR(34)&amp;",","")</f>
        <v/>
      </c>
      <c r="GI29" s="48" t="str">
        <f>IF(CE29=1,CHAR(34)&amp;"hasmap"&amp;CHAR(34)&amp;",","")</f>
        <v/>
      </c>
      <c r="GJ29" s="48" t="str">
        <f>IF(CP29="y",CHAR(34)&amp;CP$1&amp;CHAR(34)&amp;",","")</f>
        <v>"NoStar",</v>
      </c>
      <c r="GK29" s="48" t="str">
        <f>IF(GJ29="",CHAR(34)&amp;"HasSta"&amp;CHAR(34)&amp;",","")</f>
        <v/>
      </c>
      <c r="GL29" s="48" t="str">
        <f>IF(CQ29="y",CHAR(34)&amp;CQ$1&amp;CHAR(34)&amp;",","")</f>
        <v/>
      </c>
      <c r="GM29" s="48" t="str">
        <f>IF(CR29="y",CHAR(34)&amp;CR$1&amp;CHAR(34)&amp;",","")</f>
        <v/>
      </c>
      <c r="GN29" s="48" t="str">
        <f>IF(CS29="y",CHAR(34)&amp;CS$1&amp;CHAR(34)&amp;",","")</f>
        <v/>
      </c>
      <c r="GP29" s="48" t="str">
        <f>CHAR(34)&amp;AU29&amp;CHAR(34)</f>
        <v>"State"</v>
      </c>
      <c r="GS29" s="48" t="str">
        <f>SUBSTITUTE("["&amp;_xlfn.CONCAT(CW29:GN29)&amp;"]",",]","]")</f>
        <v>["3Color","lets08","startN","LUELHI","year19","NoBand","Circle","Plants","Texted","Weapon","Center","Geogrh","Humans","Builds","Ships!","Waters","NO_RED","NO_GRE","NO_BLA","myrBLU","NoStar"]</v>
      </c>
      <c r="GT29" s="48" t="str">
        <f>IF(BL29&lt;&gt;"",CHAR(34)&amp;"cl_"&amp;BL29&amp;CHAR(34)&amp;",","")</f>
        <v>"cl_BLU",</v>
      </c>
      <c r="GU29" s="48" t="str">
        <f>IF(BM29&lt;&gt;"",CHAR(34)&amp;"cl_"&amp;BM29&amp;CHAR(34)&amp;",","")</f>
        <v>"cl_YEL",</v>
      </c>
      <c r="GV29" s="48" t="str">
        <f>IF(BN29&lt;&gt;"",CHAR(34)&amp;"cl_"&amp;BN29&amp;CHAR(34)&amp;",","")</f>
        <v>"cl_WHI",</v>
      </c>
      <c r="GW29" s="48" t="str">
        <f>IF(BO29&lt;&gt;"",CHAR(34)&amp;"cl_"&amp;BO29&amp;CHAR(34)&amp;",","")</f>
        <v/>
      </c>
      <c r="GX29" s="48" t="str">
        <f>IF(BP29&lt;&gt;"",CHAR(34)&amp;"cl_"&amp;BP29&amp;CHAR(34)&amp;",","")</f>
        <v/>
      </c>
      <c r="GY29" s="48" t="str">
        <f>IF(BQ29&lt;&gt;"",CHAR(34)&amp;"cl_"&amp;BQ29&amp;CHAR(34)&amp;",","")</f>
        <v/>
      </c>
      <c r="GZ29" s="48" t="str">
        <f>IF(BR29&lt;&gt;"",CHAR(34)&amp;"cl_"&amp;BR29&amp;CHAR(34)&amp;",","")</f>
        <v/>
      </c>
      <c r="HA29" s="48" t="str">
        <f>IF(BS29&lt;&gt;"",CHAR(34)&amp;"cl_"&amp;BS29&amp;CHAR(34)&amp;",","")</f>
        <v/>
      </c>
      <c r="HB29" s="48" t="str">
        <f>IF(BT29&lt;&gt;"",CHAR(34)&amp;"cl_"&amp;BT29&amp;CHAR(34)&amp;",","")</f>
        <v/>
      </c>
      <c r="HC29" s="48" t="str">
        <f>SUBSTITUTE("["&amp;_xlfn.CONCAT(GT29:HB29)&amp;"]",",]","]")</f>
        <v>["cl_BLU","cl_YEL","cl_WHI"]</v>
      </c>
      <c r="HE29" s="71"/>
      <c r="HF29" s="72" t="str">
        <f>"{couname:"&amp;CT29&amp;(IF(HK29&lt;&gt;"",",subtype:"&amp;CHAR(34)&amp;HK29&amp;CHAR(34),""))&amp;",year:"&amp;HJ29&amp;",region:"&amp;CU29&amp;",Colors:"&amp;HC29&amp;",Items:"&amp;GS29&amp;",Flag:"&amp;CV29&amp;",HDFlag:"&amp;CHAR(34)&amp;E29&amp;CHAR(34)&amp;",type:"&amp;GP29&amp;", describe: "&amp;HH29&amp;", isnew:"&amp;CHAR(34)&amp;F29&amp;CHAR(34)&amp;", links: "&amp;HL29&amp;"},"</f>
        <v>{couname:"[USA] Nebraska",year:"1963 ",region:"rgn_North America",Colors:["cl_BLU","cl_YEL","cl_WHI"],Items:["3Color","lets08","startN","LUELHI","year19","NoBand","Circle","Plants","Texted","Weapon","Center","Geogrh","Humans","Builds","Ships!","Waters","NO_RED","NO_GRE","NO_BLA","myrBLU","NoStar"],Flag:"https://upload.wikimedia.org/wikipedia/commons/thumb/4/4d/Flag_of_Nebraska.svg/383px-Flag_of_Nebraska.svg.png",HDFlag:"https://upload.wikimedia.org/wikipedia/commons/thumb/4/4d/Flag_of_Nebraska.svg/2560px-Flag_of_Nebraska.svg.png",type:"State", describe: "\nNot available", isnew:".", links: "https://en.wikipedia.org/wiki/Flag_of_Nebraska"},</v>
      </c>
      <c r="HG29" s="73" t="str">
        <f>"{couname:"&amp;CT29&amp;(IF(HK29&lt;&gt;"",",subtype:"&amp;CHAR(34)&amp;HK29&amp;CHAR(34),""))&amp;",year:"&amp;HJ29&amp;",region:"&amp;CU29&amp;",Colors:"&amp;HC29&amp;",Items:"&amp;GS29&amp;",Flag:"&amp;CV29&amp;",HDFlag:"&amp;CHAR(34)&amp;E29&amp;CHAR(34)&amp;",type:"&amp;GP29&amp;", describe: "&amp;HI29&amp;", links: "&amp;HL29&amp;"},"</f>
        <v>{couname:"[USA] Nebraska",year:"1963 ",region:"rgn_North America",Colors:["cl_BLU","cl_YEL","cl_WHI"],Items:["3Color","lets08","startN","LUELHI","year19","NoBand","Circle","Plants","Texted","Weapon","Center","Geogrh","Humans","Builds","Ships!","Waters","NO_RED","NO_GRE","NO_BLA","myrBLU","NoStar"],Flag:"https://upload.wikimedia.org/wikipedia/commons/thumb/4/4d/Flag_of_Nebraska.svg/383px-Flag_of_Nebraska.svg.png",HDFlag:"https://upload.wikimedia.org/wikipedia/commons/thumb/4/4d/Flag_of_Nebraska.svg/2560px-Flag_of_Nebraska.svg.png",type:"State", describe: "\nNot available", links: "https://en.wikipedia.org/wiki/Flag_of_Nebraska"},</v>
      </c>
      <c r="HH29" s="48" t="str">
        <f>IF(P29&lt;&gt;"",CHAR(34)&amp;"\n"&amp;P29&amp;CHAR(34),CHAR(34)&amp;CHAR(34))</f>
        <v>"\nNot available"</v>
      </c>
      <c r="HI29" s="48" t="str">
        <f>IF(J29=0,CHAR(34)&amp;CHAR(34),HH29)</f>
        <v>"\nNot available"</v>
      </c>
      <c r="HJ29" s="48" t="str">
        <f>CHAR(34)&amp;O29&amp;CHAR(34)</f>
        <v>"1963 "</v>
      </c>
      <c r="HL29" s="48" t="str">
        <f>CHAR(34)&amp;I29&amp;CHAR(34)</f>
        <v>"https://en.wikipedia.org/wiki/Flag_of_Nebraska"</v>
      </c>
      <c r="HM29" s="72"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"&amp;HH29&amp;", "&amp;CHAR(34)&amp;"isnew"&amp;CHAR(34)&amp;": "&amp;CHAR(34)&amp;F29&amp;CHAR(34)&amp;", "&amp;CHAR(34)&amp;"links"&amp;CHAR(34)&amp;": "&amp;HL29&amp;"},"</f>
        <v>{"couname":"[USA] Nebraska","year":"1963 ","region":"rgn_North America","Colors":["cl_BLU","cl_YEL","cl_WHI"],"Items":["3Color","lets08","startN","LUELHI","year19","NoBand","Circle","Plants","Texted","Weapon","Center","Geogrh","Humans","Builds","Ships!","Waters","NO_RED","NO_GRE","NO_BLA","myrBLU","NoStar"],"Flag":"https://upload.wikimedia.org/wikipedia/commons/thumb/4/4d/Flag_of_Nebraska.svg/383px-Flag_of_Nebraska.svg.png","HDFlag":"https://upload.wikimedia.org/wikipedia/commons/thumb/4/4d/Flag_of_Nebraska.svg/2560px-Flag_of_Nebraska.svg.png","type":"State", "describe": "\nNot available", "isnew": ".", "links": "https://en.wikipedia.org/wiki/Flag_of_Nebraska"},</v>
      </c>
      <c r="HN29" s="74" t="str">
        <f>"{"&amp;CHAR(34)&amp;"couname"&amp;CHAR(34)&amp;":"&amp;CT29&amp;(IF(H29&lt;&gt;"",","&amp;CHAR(34)&amp;"subtype"&amp;CHAR(34)&amp;":"&amp;CHAR(34)&amp;H29&amp;CHAR(34),""))&amp;","&amp;CHAR(34)&amp;"year"&amp;CHAR(34)&amp;":"&amp;HJ29&amp;","&amp;CHAR(34)&amp;"region"&amp;CHAR(34)&amp;":"&amp;CU29&amp;","&amp;CHAR(34)&amp;"Colors"&amp;CHAR(34)&amp;":"&amp;HC29&amp;","&amp;CHAR(34)&amp;"Items"&amp;CHAR(34)&amp;":"&amp;GS29&amp;","&amp;CHAR(34)&amp;"Flag"&amp;CHAR(34)&amp;":"&amp;CV29&amp;","&amp;CHAR(34)&amp;"HDFlag"&amp;CHAR(34)&amp;":"&amp;CHAR(34)&amp;E29&amp;CHAR(34)&amp;","&amp;CHAR(34)&amp;"type"&amp;CHAR(34)&amp;":"&amp;GP29&amp;", "&amp;CHAR(34)&amp;"describe"&amp;CHAR(34)&amp;": "&amp;HI29&amp;", "&amp;CHAR(34)&amp;"isnew"&amp;CHAR(34)&amp;": "&amp;CHAR(34)&amp;F29&amp;CHAR(34)&amp;", "&amp;CHAR(34)&amp;"links"&amp;CHAR(34)&amp;": "&amp;HL29&amp;"},"</f>
        <v>{"couname":"[USA] Nebraska","year":"1963 ","region":"rgn_North America","Colors":["cl_BLU","cl_YEL","cl_WHI"],"Items":["3Color","lets08","startN","LUELHI","year19","NoBand","Circle","Plants","Texted","Weapon","Center","Geogrh","Humans","Builds","Ships!","Waters","NO_RED","NO_GRE","NO_BLA","myrBLU","NoStar"],"Flag":"https://upload.wikimedia.org/wikipedia/commons/thumb/4/4d/Flag_of_Nebraska.svg/383px-Flag_of_Nebraska.svg.png","HDFlag":"https://upload.wikimedia.org/wikipedia/commons/thumb/4/4d/Flag_of_Nebraska.svg/2560px-Flag_of_Nebraska.svg.png","type":"State", "describe": "\nNot available", "isnew": ".", "links": "https://en.wikipedia.org/wiki/Flag_of_Nebraska"},</v>
      </c>
      <c r="HO29" s="75"/>
      <c r="HP29" s="48" t="str" cm="1">
        <f t="array" ref="HP29">IF(_xlfn.TEXTJOIN(", ", TRUE, IF(ISNUMBER(SEARCH("BLA", BL29:BT29)), COLUMN(BL29:BT29) - COLUMN(BL29) + 1, ""))&lt;&gt;"","BLA","")</f>
        <v/>
      </c>
      <c r="HQ29" s="48" t="str" cm="1">
        <f t="array" ref="HQ29">IF(_xlfn.TEXTJOIN(", ", TRUE, IF(ISNUMBER(SEARCH("BLU", BL29:BT29)), COLUMN(BL29:BT29) - COLUMN(BL29) + 1, ""))&lt;&gt;"","BLU","")</f>
        <v>BLU</v>
      </c>
      <c r="HR29" s="48" t="str" cm="1">
        <f t="array" ref="HR29">IF(_xlfn.TEXTJOIN(", ", TRUE, IF(ISNUMBER(SEARCH("GRE", BL29:BT29)), COLUMN(BL29:BT29) - COLUMN(BL29) + 1, ""))&lt;&gt;"","GRE","")</f>
        <v/>
      </c>
      <c r="HS29" s="48" t="str" cm="1">
        <f t="array" ref="HS29">IF(_xlfn.TEXTJOIN(", ", TRUE, IF(ISNUMBER(SEARCH("RED", BL29:BT29)), COLUMN(BL29:BT29) - COLUMN(BL29) + 1, ""))&lt;&gt;"","RED","")</f>
        <v/>
      </c>
      <c r="HT29" s="48" t="str" cm="1">
        <f t="array" ref="HT29">IF(_xlfn.TEXTJOIN(", ", TRUE, IF(ISNUMBER(SEARCH("YEL", BL29:BT29)), COLUMN(BL29:BT29) - COLUMN(BL29) + 1, ""))&lt;&gt;"","YEL","")</f>
        <v>YEL</v>
      </c>
      <c r="HU29" s="48" t="str" cm="1">
        <f t="array" ref="HU29">IF(_xlfn.TEXTJOIN(", ", TRUE, IF(ISNUMBER(SEARCH("ORA", BL29:BT29)), COLUMN(BL29:BT29) - COLUMN(BL29) + 1, ""))&lt;&gt;"","ORA","")</f>
        <v/>
      </c>
      <c r="HV29" s="48" t="str" cm="1">
        <f t="array" ref="HV29">IF(_xlfn.TEXTJOIN(", ", TRUE, IF(ISNUMBER(SEARCH("BRO", BL29:BT29)), COLUMN(BL29:BT29) - COLUMN(BL29) + 1, ""))&lt;&gt;"","BRO","")</f>
        <v/>
      </c>
      <c r="HW29" s="48" t="str" cm="1">
        <f t="array" ref="HW29">IF(_xlfn.TEXTJOIN(", ", TRUE, IF(ISNUMBER(SEARCH("PUR", BL29:BT29)), COLUMN(BL29:BT29) - COLUMN(BL29) + 1, ""))&lt;&gt;"","PUR","")</f>
        <v/>
      </c>
      <c r="HX29" s="48" t="str" cm="1">
        <f t="array" ref="HX29">IF(_xlfn.TEXTJOIN(", ", TRUE, IF(ISNUMBER(SEARCH("WHI", BL29:BT29)), COLUMN(BL29:BT29) - COLUMN(BL29) + 1, ""))&lt;&gt;"","WHI","")</f>
        <v>WHI</v>
      </c>
      <c r="HY29" s="76"/>
      <c r="HZ29" s="76"/>
      <c r="IA29" s="6"/>
      <c r="IB29" s="6"/>
      <c r="IC29" s="77"/>
      <c r="ID29" s="77"/>
      <c r="IE29" s="77"/>
      <c r="IF29" s="77"/>
      <c r="IG29" s="77"/>
      <c r="IH29" s="77"/>
      <c r="II29" s="77"/>
      <c r="IJ29" s="77"/>
      <c r="IK29" s="77"/>
      <c r="IL29" s="48">
        <f>SUM(IC29:IK29)</f>
        <v>0</v>
      </c>
      <c r="IM29" s="45">
        <f>COUNTIF(IC29:IK29,"&gt;0")-CG29</f>
        <v>-3</v>
      </c>
      <c r="IN29" s="78" t="str">
        <f>"http://mkweb.bcgsc.ca/color-summarizer/?url="&amp;D29&amp;"&amp;precision=low&amp;num_clusters="&amp;CG29&amp;"&amp;text=1"</f>
        <v>http://mkweb.bcgsc.ca/color-summarizer/?url=https://upload.wikimedia.org/wikipedia/commons/thumb/4/4d/Flag_of_Nebraska.svg/383px-Flag_of_Nebraska.svg.png&amp;precision=low&amp;num_clusters=3&amp;text=1</v>
      </c>
      <c r="IO29" s="48" t="str">
        <f>IF(HP29&lt;&gt;"",CHAR(34)&amp;"black"&amp;CHAR(34),"")</f>
        <v/>
      </c>
      <c r="IP29" s="48" t="str">
        <f>IF(HQ29&lt;&gt;"",CHAR(34)&amp;"blue"&amp;CHAR(34),"")</f>
        <v>"blue"</v>
      </c>
      <c r="IQ29" s="48" t="str">
        <f>IF(HR29&lt;&gt;"",CHAR(34)&amp;"green"&amp;CHAR(34),"")</f>
        <v/>
      </c>
      <c r="IR29" s="48" t="str">
        <f>IF(HS29&lt;&gt;"",CHAR(34)&amp;"red"&amp;CHAR(34),"")</f>
        <v/>
      </c>
      <c r="IS29" s="48" t="str">
        <f>IF(HT29&lt;&gt;"",CHAR(34)&amp;"yellow"&amp;CHAR(34),"")</f>
        <v>"yellow"</v>
      </c>
      <c r="IT29" s="48" t="str">
        <f>IF(HU29&lt;&gt;"",CHAR(34)&amp;"orange"&amp;CHAR(34),"")</f>
        <v/>
      </c>
      <c r="IU29" s="48" t="str">
        <f>IF(HV29&lt;&gt;"",CHAR(34)&amp;"brown"&amp;CHAR(34),"")</f>
        <v/>
      </c>
      <c r="IV29" s="48" t="str">
        <f>IF(HW29&lt;&gt;"",CHAR(34)&amp;"purple"&amp;CHAR(34),"")</f>
        <v/>
      </c>
      <c r="IW29" s="48" t="str">
        <f>IF(HX29&lt;&gt;"",CHAR(34)&amp;"white"&amp;CHAR(34),"")</f>
        <v>"white"</v>
      </c>
      <c r="IX29" s="48" t="str">
        <f>"{"&amp;CHAR(34)&amp;"url"&amp;CHAR(34)&amp;":"&amp;CHAR(34)&amp;IN29&amp;CHAR(34)&amp;","&amp;CHAR(34)&amp;"name"&amp;CHAR(34)&amp;":"&amp;CHAR(34)&amp;A29&amp;CHAR(34)&amp;"},"</f>
        <v>{"url":"http://mkweb.bcgsc.ca/color-summarizer/?url=https://upload.wikimedia.org/wikipedia/commons/thumb/4/4d/Flag_of_Nebraska.svg/383px-Flag_of_Nebraska.svg.png&amp;precision=low&amp;num_clusters=3&amp;text=1","name":"[USA] Nebraska"},</v>
      </c>
      <c r="IY29" s="48">
        <v>880</v>
      </c>
    </row>
    <row r="30" spans="1:259" s="48" customFormat="1" ht="38.4" customHeight="1" thickBot="1" x14ac:dyDescent="0.35">
      <c r="A30" s="79" t="s">
        <v>641</v>
      </c>
      <c r="B30" s="40" t="e" vm="171">
        <v>#VALUE!</v>
      </c>
      <c r="C30" s="41">
        <v>2</v>
      </c>
      <c r="D30" s="42" t="s">
        <v>800</v>
      </c>
      <c r="E30" s="43" t="s">
        <v>801</v>
      </c>
      <c r="F30" s="44" t="s">
        <v>163</v>
      </c>
      <c r="G30" s="45">
        <f>COUNTIF($A$1:$A$8580,A30)</f>
        <v>1</v>
      </c>
      <c r="H30" s="46"/>
      <c r="I30" s="47" t="s">
        <v>802</v>
      </c>
      <c r="J30" s="48" t="str">
        <f>""</f>
        <v/>
      </c>
      <c r="K30" s="49"/>
      <c r="L30" s="50"/>
      <c r="M30" s="50"/>
      <c r="N30" s="51" t="s">
        <v>231</v>
      </c>
      <c r="O30" s="52" t="s">
        <v>187</v>
      </c>
      <c r="P30" s="53" t="s">
        <v>211</v>
      </c>
      <c r="Q30" s="54">
        <v>1</v>
      </c>
      <c r="R30" s="55" t="s">
        <v>231</v>
      </c>
      <c r="S30" s="56">
        <v>0</v>
      </c>
      <c r="T30" s="57" t="s">
        <v>164</v>
      </c>
      <c r="U30" s="58" t="s">
        <v>164</v>
      </c>
      <c r="V30" s="58" t="s">
        <v>164</v>
      </c>
      <c r="W30" s="58" t="s">
        <v>164</v>
      </c>
      <c r="X30" s="58" t="s">
        <v>165</v>
      </c>
      <c r="Y30" s="58" t="s">
        <v>164</v>
      </c>
      <c r="Z30" s="58" t="s">
        <v>164</v>
      </c>
      <c r="AA30" s="58" t="s">
        <v>165</v>
      </c>
      <c r="AB30" s="58" t="s">
        <v>165</v>
      </c>
      <c r="AC30" s="58" t="s">
        <v>164</v>
      </c>
      <c r="AD30" s="58" t="s">
        <v>164</v>
      </c>
      <c r="AE30" s="58" t="s">
        <v>164</v>
      </c>
      <c r="AF30" s="59" t="s">
        <v>164</v>
      </c>
      <c r="AG30" s="59" t="s">
        <v>164</v>
      </c>
      <c r="AH30" s="59" t="s">
        <v>164</v>
      </c>
      <c r="AI30" s="59" t="s">
        <v>164</v>
      </c>
      <c r="AJ30" s="59" t="s">
        <v>164</v>
      </c>
      <c r="AK30" s="59" t="s">
        <v>164</v>
      </c>
      <c r="AL30" s="59" t="s">
        <v>165</v>
      </c>
      <c r="AM30" s="59" t="s">
        <v>164</v>
      </c>
      <c r="AN30" s="59" t="s">
        <v>164</v>
      </c>
      <c r="AO30" s="59" t="s">
        <v>164</v>
      </c>
      <c r="AP30" s="59" t="s">
        <v>164</v>
      </c>
      <c r="AQ30" s="59" t="s">
        <v>164</v>
      </c>
      <c r="AR30" s="59" t="s">
        <v>164</v>
      </c>
      <c r="AS30" s="59" t="s">
        <v>164</v>
      </c>
      <c r="AT30" s="60">
        <v>1</v>
      </c>
      <c r="AU30" s="59" t="s">
        <v>207</v>
      </c>
      <c r="AV30" s="59" t="str">
        <f>IF(LEFT(A30,1)="[",LEFT(A30,5)&amp;AU30&amp;A30,"")</f>
        <v>[USA]State[USA] Nevada</v>
      </c>
      <c r="AW30" s="59" t="str">
        <f>C30&amp;H30&amp;A30</f>
        <v>2[USA] Nevada</v>
      </c>
      <c r="AX30" s="61"/>
      <c r="AY30" s="61"/>
      <c r="AZ30" s="62" t="s">
        <v>159</v>
      </c>
      <c r="BA30" s="62"/>
      <c r="BB30" s="62"/>
      <c r="BC30" s="63"/>
      <c r="BD30" s="64" t="s">
        <v>152</v>
      </c>
      <c r="BE30" s="47"/>
      <c r="BF30" s="64"/>
      <c r="BG30" s="64"/>
      <c r="BH30" s="64"/>
      <c r="BI30" s="64"/>
      <c r="BJ30" s="64"/>
      <c r="BK30" s="47"/>
      <c r="BL30" s="64" t="s">
        <v>152</v>
      </c>
      <c r="BM30" s="64" t="s">
        <v>153</v>
      </c>
      <c r="BN30" s="64" t="s">
        <v>159</v>
      </c>
      <c r="BO30" s="64" t="s">
        <v>155</v>
      </c>
      <c r="BP30" s="64" t="s">
        <v>151</v>
      </c>
      <c r="BQ30" s="64"/>
      <c r="BR30" s="64"/>
      <c r="BS30" s="64"/>
      <c r="BT30" s="64"/>
      <c r="BU30" s="65"/>
      <c r="BV30" s="66"/>
      <c r="BW30" s="66">
        <v>0</v>
      </c>
      <c r="BX30" s="47"/>
      <c r="CB30" s="6"/>
      <c r="CC30" s="6"/>
      <c r="CD30" s="67">
        <v>0</v>
      </c>
      <c r="CE30" s="67">
        <v>0</v>
      </c>
      <c r="CF30" s="67" t="e">
        <v>#REF!</v>
      </c>
      <c r="CG30" s="68" cm="1">
        <f t="array" ref="CG30">SUMPRODUCT(--(LEN(TRIM(BL30:BT30))&gt;0))</f>
        <v>5</v>
      </c>
      <c r="CH30" s="59" t="str">
        <f>IF(CG30=2,"y","n")</f>
        <v>n</v>
      </c>
      <c r="CI30" s="59" t="str">
        <f>IF(CG30=3,"y","n")</f>
        <v>n</v>
      </c>
      <c r="CJ30" s="59" t="str">
        <f>IF(CG30=4,"y","n")</f>
        <v>n</v>
      </c>
      <c r="CK30" s="59" t="str">
        <f>IF(CG30&gt;4,"y","n")</f>
        <v>y</v>
      </c>
      <c r="CL30" s="59" t="str">
        <f>IF(S30=0,"y","n")</f>
        <v>y</v>
      </c>
      <c r="CM30" s="59" t="str">
        <f>IF(S30=2,"y","n")</f>
        <v>n</v>
      </c>
      <c r="CN30" s="59" t="str">
        <f>IF(S30=3,"y","n")</f>
        <v>n</v>
      </c>
      <c r="CO30" s="59" t="str">
        <f>IF(S30&gt;=4,"y","n")</f>
        <v>n</v>
      </c>
      <c r="CP30" s="59" t="str">
        <f>IF(AT30=0,"y","n")</f>
        <v>n</v>
      </c>
      <c r="CQ30" s="59" t="str">
        <f>IF(AT30=1,"y","n")</f>
        <v>y</v>
      </c>
      <c r="CR30" s="59" t="str">
        <f>IF(AT30=2,"y","n")</f>
        <v>n</v>
      </c>
      <c r="CS30" s="59" t="str">
        <f>IF(AT30&gt;=3,"y","n")</f>
        <v>n</v>
      </c>
      <c r="CT30" s="69" t="str">
        <f>CHAR(34)&amp;A30&amp;CHAR(34)</f>
        <v>"[USA] Nevada"</v>
      </c>
      <c r="CU30" s="70" t="str">
        <f>CHAR(34)&amp;"rgn_"&amp;R30&amp;CHAR(34)</f>
        <v>"rgn_North America"</v>
      </c>
      <c r="CV30" s="48" t="str">
        <f>CHAR(34)&amp;D30&amp;CHAR(34)</f>
        <v>"https://upload.wikimedia.org/wikipedia/commons/thumb/f/f1/Flag_of_Nevada.svg/383px-Flag_of_Nevada.svg.png"</v>
      </c>
      <c r="CW30" s="48" t="str">
        <f>IF(CH30="y",CHAR(34)&amp;CH$1&amp;CHAR(34)&amp;",","")</f>
        <v/>
      </c>
      <c r="CX30" s="48" t="str">
        <f>IF(CI30="y",CHAR(34)&amp;CI$1&amp;CHAR(34)&amp;",","")</f>
        <v/>
      </c>
      <c r="CY30" s="48" t="str">
        <f>IF(CJ30="y",CHAR(34)&amp;CJ$1&amp;CHAR(34)&amp;",","")</f>
        <v/>
      </c>
      <c r="CZ30" s="48" t="str">
        <f>IF(CK30="y",CHAR(34)&amp;CK$1&amp;CHAR(34)&amp;",","")</f>
        <v>"5+Colo",</v>
      </c>
      <c r="DA30" s="48" t="str">
        <f>IF(Q30&gt;1,CHAR(34)&amp;"words2"&amp;CHAR(34)&amp;",","")</f>
        <v/>
      </c>
      <c r="DB30" s="48" t="str">
        <f>IF(Q30&gt;2,CHAR(34)&amp;"words3"&amp;CHAR(34)&amp;",","")</f>
        <v/>
      </c>
      <c r="DC30" s="48" t="str">
        <f>IF(Q30=2,CHAR(34)&amp;"exact2"&amp;CHAR(34)&amp;",","")</f>
        <v/>
      </c>
      <c r="DD30" s="48" t="str">
        <f>IF(LEN(CHAR(34)&amp;"lets"&amp;LEN(SUBSTITUTE(SUBSTITUTE(IFERROR(TRIM(SUBSTITUTE(SUBSTITUTE(SUBSTITUTE(IFERROR(TRIM(SUBSTITUTE(A30,MID(A30,FIND("(",A30),FIND(")",A30)-FIND("(",A30)+1),"")),A30),"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",""),"-",""))&amp;CHAR(34)&amp;",")=9,CHAR(34)&amp;"lets"&amp;LEN(SUBSTITUTE(SUBSTITUTE(IFERROR(TRIM(SUBSTITUTE(SUBSTITUTE(SUBSTITUTE(IFERROR(TRIM(SUBSTITUTE(A30,MID(A30,FIND("(",A30),FIND(")",A30)-FIND("(",A30)+1),"")),A30),"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",""),"-",""))&amp;CHAR(34)&amp;",",CHAR(34)&amp;"lets0"&amp;LEN(SUBSTITUTE(SUBSTITUTE(IFERROR(TRIM(SUBSTITUTE(SUBSTITUTE(SUBSTITUTE(IFERROR(TRIM(SUBSTITUTE(A30,MID(A30,FIND("(",A30),FIND(")",A30)-FIND("(",A30)+1),"")),A30)," ",""),"-",""),MID(SUBSTITUTE(SUBSTITUTE(IFERROR(TRIM(SUBSTITUTE(A30,MID(A30,FIND("(",A30),FIND(")",A30)-FIND("(",A30)+1),"")),A30)," ",""),"-",""),FIND("[",SUBSTITUTE(SUBSTITUTE(IFERROR(TRIM(SUBSTITUTE(A30,MID(A30,FIND("(",A30),FIND(")",A30)-FIND("(",A30)+1),"")),A30)," ",""),"-","")),FIND("]",SUBSTITUTE(SUBSTITUTE(IFERROR(TRIM(SUBSTITUTE(A30,MID(A30,FIND("(",A30),FIND(")",A30)-FIND("(",A30)+1),"")),A30)," ",""),"-",""))-FIND("[",SUBSTITUTE(SUBSTITUTE(IFERROR(TRIM(SUBSTITUTE(A30,MID(A30,FIND("(",A30),FIND(")",A30)-FIND("(",A30)+1),"")),A30)," ",""),"-",""))+1),"")),SUBSTITUTE(SUBSTITUTE(IFERROR(TRIM(SUBSTITUTE(A30,MID(A30,FIND("(",A30),FIND(")",A30)-FIND("(",A30)+1),"")),A30)," ",""),"-",""))," ",""),"-",""))&amp;CHAR(34)&amp;",")</f>
        <v>"lets06",</v>
      </c>
      <c r="DE30" s="48" t="str">
        <f>IFERROR(CHAR(34)&amp;"start"&amp;LEFT(TRIM(SUBSTITUTE(SUBSTITUTE(TRIM(SUBSTITUTE(SUBSTITUTE(A30, MID(A30, FIND("[", A30), FIND("]", A30) - FIND("[", A30) + 1), ""), "  ", " ")), MID(TRIM(SUBSTITUTE(SUBSTITUTE(A30, MID(A30, FIND("[", A30), FIND("]", A30) - FIND("[", A30) + 1), ""), "  ", " ")), FIND("[", TRIM(SUBSTITUTE(SUBSTITUTE(A30, MID(A30, FIND("[", A30), FIND("]", A30) - FIND("[", A30) + 1), ""), "  ", " "))), FIND("]", TRIM(SUBSTITUTE(SUBSTITUTE(A30, MID(A30, FIND("[", A30), FIND("]", A30) - FIND("[", A30) + 1), ""), "  ", " "))) - FIND("[", TRIM(SUBSTITUTE(SUBSTITUTE(A30, MID(A30, FIND("[", A30), FIND("]", A30) - FIND("[", A30) + 1), ""), "  ", " "))) + 1), ""), "  ", " ")),1)&amp;CHAR(34)&amp;",",CHAR(34)&amp;"start"&amp;IFERROR(LEFT(SUBSTITUTE(A30,"["&amp;MID(A30,FIND("[",A30)+1,FIND("]",A30)-FIND("[",A30)-1)&amp;"] ",""),1),LEFT(A30,1))&amp;CHAR(34)&amp;",")</f>
        <v>"startN",</v>
      </c>
      <c r="DF30" s="48" t="str">
        <f>IFERROR(IF(SEARCH("tan",A30)&gt;0,CHAR(34)&amp;"withtn"&amp;CHAR(34)&amp;",",""),"")</f>
        <v/>
      </c>
      <c r="DG30" s="48" t="str">
        <f>IFERROR(IF(SEARCH("q",A30)&gt;0,CHAR(34)&amp;"with_q"&amp;CHAR(34)&amp;",",""),"")</f>
        <v/>
      </c>
      <c r="DH30" s="48" t="str">
        <f>IFERROR(IF(SEARCH("v",A30)&gt;0,CHAR(34)&amp;"with_v"&amp;CHAR(34)&amp;",",""),"")</f>
        <v>"with_v",</v>
      </c>
      <c r="DI30" s="48" t="str">
        <f>IFERROR(IF(SEARCH("w",A30)&gt;0,CHAR(34)&amp;"with_w"&amp;CHAR(34)&amp;",",""),"")</f>
        <v/>
      </c>
      <c r="DJ30" s="48" t="str">
        <f>IFERROR(IF(SEARCH("y",A30)&gt;0,CHAR(34)&amp;"with_y"&amp;CHAR(34)&amp;",",""),"")</f>
        <v/>
      </c>
      <c r="DK30" s="48" t="str">
        <f>IFERROR(IF(SEARCH("z",A30)&gt;0,CHAR(34)&amp;"with_z"&amp;CHAR(34)&amp;",",""),"")</f>
        <v/>
      </c>
      <c r="DL30" s="48" t="str">
        <f>IF(CG30=2, CHAR(34) &amp; _xlfn.TEXTJOIN("", TRUE, _xlfn._xlws.SORT(HP30:HX30)) &amp; CHAR(34) &amp; ",", "")</f>
        <v/>
      </c>
      <c r="DM30" s="48" t="str" cm="1">
        <f t="array" ref="DM30">IF(CG30=3,CHAR(34) &amp; _xlfn.TEXTJOIN("", TRUE, RIGHT(HP30:HX30, 2)) &amp; CHAR(34) &amp; ",", "")</f>
        <v/>
      </c>
      <c r="DN30" s="48" t="str">
        <f>IF(AND(ISNUMBER(SEARCH("18", O30)), ISERROR(SEARCH("1918", O30)), ISERROR(SEARCH("2018", O30))), CHAR(34) &amp; "year18" &amp; CHAR(34) &amp; ",", "")</f>
        <v/>
      </c>
      <c r="DO30" s="48" t="str">
        <f>IF(AND(ISNUMBER(SEARCH("19", O30)), ISERROR(SEARCH("1819", O30)),  ISERROR(SEARCH("1219", O30)),ISERROR(SEARCH("1119", O30)),ISERROR(SEARCH("1190", O30)),ISERROR(SEARCH("2019", O30))), CHAR(34) &amp; "year19" &amp; CHAR(34) &amp; ",", "")</f>
        <v>"year19",</v>
      </c>
      <c r="DP30" s="6" t="str">
        <f>IF(AND(ISNUMBER(SEARCH("20", O30)), ISERROR(SEARCH("1920", O30))), CHAR(34)&amp;"year00"&amp;CHAR(34)&amp;",", "")</f>
        <v/>
      </c>
      <c r="DQ30" s="6" t="str">
        <f>IF(CC30="y",CHAR(34)&amp;"soviet"&amp;CHAR(34)&amp;",","")</f>
        <v/>
      </c>
      <c r="DR30" s="6" t="str">
        <f>IF(BY30="y",CHAR(34)&amp;"dgband"&amp;CHAR(34)&amp;",","")</f>
        <v/>
      </c>
      <c r="DS30" s="6" t="str">
        <f>IF(W30="y",IF(AND(V30="n",BY30&lt;&gt;"y"),CHAR(34)&amp;"allver"&amp;CHAR(34)&amp;",",""),"")</f>
        <v/>
      </c>
      <c r="DT30" s="6" t="str">
        <f>IF(V30="y",IF(AND(W30="n",BY30&lt;&gt;"y"),CHAR(34)&amp;"allhor"&amp;CHAR(34)&amp;",",""),"")</f>
        <v/>
      </c>
      <c r="DU30" s="6" t="str">
        <f>IF(BY30="y",IF(AND(W30="n",V30="n"),CHAR(34)&amp;"alldia"&amp;CHAR(34)&amp;",",""),"")</f>
        <v/>
      </c>
      <c r="DV30" s="48" t="str">
        <f>IF(IA30&lt;&gt;"",(IF(IA30="y",CHAR(34)&amp;"largec"&amp;CHAR(34)&amp;",",CHAR(34)&amp;"smallc"&amp;CHAR(34)&amp;",")),"")</f>
        <v/>
      </c>
      <c r="DW30" s="48" t="str">
        <f>IF(CL30="y",CHAR(34)&amp;CL$1&amp;CHAR(34)&amp;",","")</f>
        <v>"NoBand",</v>
      </c>
      <c r="DX30" s="48" t="str">
        <f>IF(CM30="y",CHAR(34)&amp;CM$1&amp;CHAR(34)&amp;",","")</f>
        <v/>
      </c>
      <c r="DY30" s="48" t="str">
        <f>IF(CN30="y",CHAR(34)&amp;CN$1&amp;CHAR(34)&amp;",","")</f>
        <v/>
      </c>
      <c r="DZ30" s="48" t="str">
        <f>IF(CO30="y",CHAR(34)&amp;CO$1&amp;CHAR(34)&amp;",","")</f>
        <v/>
      </c>
      <c r="EA30" s="48" t="str">
        <f>IF(T30="y",CHAR(34)&amp;T$1&amp;CHAR(34)&amp;",","")</f>
        <v/>
      </c>
      <c r="EB30" s="48" t="str">
        <f>IF(U30="y",CHAR(34)&amp;U$1&amp;CHAR(34)&amp;",","")</f>
        <v/>
      </c>
      <c r="EC30" s="48" t="str">
        <f>IF(V30="y",CHAR(34)&amp;V$1&amp;CHAR(34)&amp;",","")</f>
        <v/>
      </c>
      <c r="ED30" s="48" t="str">
        <f>IF(W30="y",CHAR(34)&amp;W$1&amp;CHAR(34)&amp;",","")</f>
        <v/>
      </c>
      <c r="EE30" s="48" t="str">
        <f>IF(X30="y",CHAR(34)&amp;X$1&amp;CHAR(34)&amp;",","")</f>
        <v>"Circle",</v>
      </c>
      <c r="EF30" s="48" t="str">
        <f>IF(AND(Y30&lt;&gt;"n",Y30&lt;&gt;""),CHAR(34)&amp;Y$1&amp;CHAR(34)&amp;",","")</f>
        <v/>
      </c>
      <c r="EG30" s="48" t="str">
        <f>IF(Z30="y",CHAR(34)&amp;Z$1&amp;CHAR(34)&amp;",","")</f>
        <v/>
      </c>
      <c r="EH30" s="48" t="str">
        <f>IF(AA30="y",CHAR(34)&amp;AA$1&amp;CHAR(34)&amp;",","")</f>
        <v>"Plants",</v>
      </c>
      <c r="EI30" s="48" t="str">
        <f>IF(AB30="y",CHAR(34)&amp;AB$1&amp;CHAR(34)&amp;",","")</f>
        <v>"Texted",</v>
      </c>
      <c r="EJ30" s="48" t="str">
        <f>IF(AC30="y",CHAR(34)&amp;AC$1&amp;CHAR(34)&amp;",","")</f>
        <v/>
      </c>
      <c r="EK30" s="48" t="str">
        <f>IF(AD30="y",CHAR(34)&amp;AD$1&amp;CHAR(34)&amp;",","")</f>
        <v/>
      </c>
      <c r="EL30" s="48" t="str">
        <f>IF(AE30="y",CHAR(34)&amp;AE$1&amp;CHAR(34)&amp;",","")</f>
        <v/>
      </c>
      <c r="EM30" s="48" t="str">
        <f>IF(AF30="y",CHAR(34)&amp;AF$1&amp;CHAR(34)&amp;",","")</f>
        <v/>
      </c>
      <c r="EN30" s="48" t="str">
        <f>IF(AG30="y",CHAR(34)&amp;AG$1&amp;CHAR(34)&amp;",","")</f>
        <v/>
      </c>
      <c r="EO30" s="48" t="str">
        <f>IF(AH30="y",CHAR(34)&amp;AH$1&amp;CHAR(34)&amp;",","")</f>
        <v/>
      </c>
      <c r="EP30" s="48" t="str">
        <f>IF(AI30="y",CHAR(34)&amp;AI$1&amp;CHAR(34)&amp;",","")</f>
        <v/>
      </c>
      <c r="EQ30" s="48" t="str">
        <f>IF(AJ30="y",CHAR(34)&amp;AJ$1&amp;CHAR(34)&amp;",","")</f>
        <v/>
      </c>
      <c r="ER30" s="48" t="str">
        <f>IF(AK30="y",CHAR(34)&amp;AK$1&amp;CHAR(34)&amp;",","")</f>
        <v/>
      </c>
      <c r="ES30" s="48" t="str">
        <f>IF(AL30="y",CHAR(34)&amp;AL$1&amp;CHAR(34)&amp;",","")</f>
        <v>"Wavess",</v>
      </c>
      <c r="ET30" s="48" t="str">
        <f>IF(AM30="y",CHAR(34)&amp;AM$1&amp;CHAR(34)&amp;",","")</f>
        <v/>
      </c>
      <c r="EU30" s="48" t="str">
        <f>IF(AN30="y",CHAR(34)&amp;AN$1&amp;CHAR(34)&amp;",","")</f>
        <v/>
      </c>
      <c r="EV30" s="48" t="str">
        <f>IF(AO30="y",CHAR(34)&amp;AO$1&amp;CHAR(34)&amp;",","")</f>
        <v/>
      </c>
      <c r="EW30" s="48" t="str">
        <f>IF(AP30="y",CHAR(34)&amp;AP$1&amp;CHAR(34)&amp;",","")</f>
        <v/>
      </c>
      <c r="EX30" s="48" t="str">
        <f>IF(AQ30="y",CHAR(34)&amp;AQ$1&amp;CHAR(34)&amp;",","")</f>
        <v/>
      </c>
      <c r="EY30" s="48" t="str">
        <f>IF(AR30="y",CHAR(34)&amp;AR$1&amp;CHAR(34)&amp;",","")</f>
        <v/>
      </c>
      <c r="EZ30" s="48" t="str">
        <f>IF(AS30="y",CHAR(34)&amp;AS$1&amp;CHAR(34)&amp;",","")</f>
        <v/>
      </c>
      <c r="FA30" s="48" t="str">
        <f>IF(AT30&gt;0,CHAR(34)&amp;"sta"&amp;AZ30&amp;CHAR(34)&amp;",","")</f>
        <v>"staWHI",</v>
      </c>
      <c r="FB30" s="48" t="str">
        <f>IF(AND(AT30&gt;0,BA30&lt;&gt;""),CHAR(34)&amp;"sta"&amp;BA30&amp;CHAR(34)&amp;",","")</f>
        <v/>
      </c>
      <c r="FC30" s="48" t="str">
        <f>IF(AND(AT30&gt;0,BB30&lt;&gt;""),CHAR(34)&amp;"sta"&amp;BB30&amp;CHAR(34)&amp;",","")</f>
        <v/>
      </c>
      <c r="FD30" s="48" t="str">
        <f>IF(BV30="n",CHAR(34)&amp;"tcWHYE"&amp;CHAR(34)&amp;",",IF(BV30="y",CHAR(34)&amp;FD$1&amp;CHAR(34)&amp;",",""))</f>
        <v/>
      </c>
      <c r="FE30" s="48" t="str">
        <f>IF(COUNTIF(BL30:BT30,"BLU")=0,CHAR(34)&amp;"NO_BLU"&amp;CHAR(34)&amp;",", "")</f>
        <v/>
      </c>
      <c r="FF30" s="48" t="str">
        <f>IF(COUNTIF(BL30:BT30,"WHI")=0,CHAR(34)&amp;"NO_WHI"&amp;CHAR(34)&amp;",", "")</f>
        <v/>
      </c>
      <c r="FG30" s="48" t="str">
        <f>IF(COUNTIF(BL30:BT30,"RED")=0,CHAR(34)&amp;"NO_RED"&amp;CHAR(34)&amp;",", "")</f>
        <v>"NO_RED",</v>
      </c>
      <c r="FH30" s="48" t="str">
        <f>IF(COUNTIF(BL30:BS30,"GRE")=0,CHAR(34)&amp;"NO_GRE"&amp;CHAR(34)&amp;",", "")</f>
        <v/>
      </c>
      <c r="FI30" s="48" t="str">
        <f>IF(COUNTIF(BL30:BT30,"YEL")=0,CHAR(34)&amp;"NO_YEL"&amp;CHAR(34)&amp;",", "")</f>
        <v/>
      </c>
      <c r="FJ30" s="48" t="str">
        <f>IF(COUNTIF(BL30:BT30,"BLA")=0,CHAR(34)&amp;"NO_BLA"&amp;CHAR(34)&amp;",", "")</f>
        <v/>
      </c>
      <c r="FK30" s="48" t="str">
        <f>IF(AND(FH30&lt;&gt;"",FF30&lt;&gt;""),CHAR(34)&amp;"WHGRNO"&amp;CHAR(34)&amp;",","")</f>
        <v/>
      </c>
      <c r="FL30" s="48" t="str">
        <f>IF(AND(FI30&lt;&gt;"",FF30&lt;&gt;""),CHAR(34)&amp;"WHYENO"&amp;CHAR(34)&amp;",","")</f>
        <v/>
      </c>
      <c r="FM30" s="48" t="str">
        <f>IF(AND(FJ30&lt;&gt;"",FF30&lt;&gt;""),CHAR(34)&amp;"BAWHNO"&amp;CHAR(34)&amp;",","")</f>
        <v/>
      </c>
      <c r="FN30" s="48" t="str">
        <f>IF(AND(FE30&lt;&gt;"",FF30&lt;&gt;""),CHAR(34)&amp;"BLWHNO"&amp;CHAR(34)&amp;",","")</f>
        <v/>
      </c>
      <c r="FO30" s="48" t="str">
        <f>IF(AND(FE30&lt;&gt;"",FG30&lt;&gt;""),CHAR(34)&amp;"BLRENO"&amp;CHAR(34)&amp;",","")</f>
        <v/>
      </c>
      <c r="FP30" s="48" t="str">
        <f>IF(AND(FF30&lt;&gt;"",FF30&lt;&gt;""),CHAR(34)&amp;"WHRENO"&amp;CHAR(34)&amp;",","")</f>
        <v/>
      </c>
      <c r="FQ30" s="48" t="str">
        <f>IF(LEN(BF30)=3,CHAR(34)&amp;"001"&amp;BF30&amp;CHAR(34)&amp;",","")</f>
        <v/>
      </c>
      <c r="FR30" s="48" t="str">
        <f>IF(LEN(BG30)=3,CHAR(34)&amp;"002"&amp;BG30&amp;CHAR(34)&amp;",","")</f>
        <v/>
      </c>
      <c r="FS30" s="48" t="str">
        <f>IF(LEN(BH30)=3,CHAR(34)&amp;"003"&amp;BH30&amp;CHAR(34)&amp;",","")</f>
        <v/>
      </c>
      <c r="FT30" s="48" t="str">
        <f>CHAR(34)&amp;"myr"&amp;BD30&amp;CHAR(34)&amp;","</f>
        <v>"myrBLU",</v>
      </c>
      <c r="FU30" s="48" t="str">
        <f>IF(AY30="y",CHAR(34)&amp;"island"&amp;CHAR(34)&amp;",","")</f>
        <v/>
      </c>
      <c r="FV30" s="48" t="str">
        <f>IF(BZ30="y",CHAR(34)&amp;"landlo"&amp;CHAR(34)&amp;",","")</f>
        <v/>
      </c>
      <c r="FW30" s="48" t="str">
        <f>IF(CA30="y",CHAR(34)&amp;"eunion"&amp;CHAR(34)&amp;",","")</f>
        <v/>
      </c>
      <c r="FX30" s="48" t="str">
        <f>SUBSTITUTE(IFERROR(SEARCH("[",A30),IFERROR(IF(AND(CA30&lt;&gt;"y",SEARCH("Europe",R30)&gt;0),CHAR(34)&amp;"noeuni"&amp;CHAR(34)&amp;",",""),"")),"1","")</f>
        <v/>
      </c>
      <c r="FY30" s="48" t="str">
        <f>IFERROR(IF(SEARCH("Arabic",CB30)&gt;0,CHAR(34)&amp;"arabic"&amp;CHAR(34)&amp;",",""),"")</f>
        <v/>
      </c>
      <c r="FZ30" s="48" t="str">
        <f>IFERROR(IF(SEARCH("English",CB30)&gt;0,CHAR(34)&amp;"englis"&amp;CHAR(34)&amp;",",""),"")</f>
        <v/>
      </c>
      <c r="GA30" s="48" t="str">
        <f>IFERROR(IF(SEARCH("French",CB30)&gt;0,CHAR(34)&amp;"french"&amp;CHAR(34)&amp;",",""),"")</f>
        <v/>
      </c>
      <c r="GB30" s="48" t="str">
        <f>IFERROR(IF(SEARCH("Spanish",CB30)&gt;0,CHAR(34)&amp;"spanis"&amp;CHAR(34)&amp;",",""),"")</f>
        <v/>
      </c>
      <c r="GC30" s="48" t="str">
        <f>IFERROR(IF(SEARCH("Portuguese",CB30)&gt;0,CHAR(34)&amp;"portug"&amp;CHAR(34)&amp;",",""),"")</f>
        <v/>
      </c>
      <c r="GD30" s="48" t="str">
        <f>IFERROR(IF(SEARCH("German",CB30)&gt;0,CHAR(34)&amp;"german"&amp;CHAR(34)&amp;",",""),"")</f>
        <v/>
      </c>
      <c r="GE30" s="48" t="str">
        <f>IFERROR(IF(SEARCH("Dutch",CB30)&gt;0,CHAR(34)&amp;"dutchs"&amp;CHAR(34)&amp;",",""),"")</f>
        <v/>
      </c>
      <c r="GF30" s="48" t="str">
        <f>IFERROR(IF(SEARCH("Historical",AU30)&gt;0,CHAR(34)&amp;"histor"&amp;CHAR(34)&amp;",",""),"")</f>
        <v/>
      </c>
      <c r="GG30" s="48" t="str">
        <f>IF(BU30="y",CHAR(34)&amp;"unjack"&amp;CHAR(34)&amp;",","")</f>
        <v/>
      </c>
      <c r="GH30" s="48" t="str">
        <f>IF(CD30=1,CHAR(34)&amp;"southc"&amp;CHAR(34)&amp;",","")</f>
        <v/>
      </c>
      <c r="GI30" s="48" t="str">
        <f>IF(CE30=1,CHAR(34)&amp;"hasmap"&amp;CHAR(34)&amp;",","")</f>
        <v/>
      </c>
      <c r="GJ30" s="48" t="str">
        <f>IF(CP30="y",CHAR(34)&amp;CP$1&amp;CHAR(34)&amp;",","")</f>
        <v/>
      </c>
      <c r="GK30" s="48" t="str">
        <f>IF(GJ30="",CHAR(34)&amp;"HasSta"&amp;CHAR(34)&amp;",","")</f>
        <v>"HasSta",</v>
      </c>
      <c r="GL30" s="48" t="str">
        <f>IF(CQ30="y",CHAR(34)&amp;CQ$1&amp;CHAR(34)&amp;",","")</f>
        <v>"1Stars",</v>
      </c>
      <c r="GM30" s="48" t="str">
        <f>IF(CR30="y",CHAR(34)&amp;CR$1&amp;CHAR(34)&amp;",","")</f>
        <v/>
      </c>
      <c r="GN30" s="48" t="str">
        <f>IF(CS30="y",CHAR(34)&amp;CS$1&amp;CHAR(34)&amp;",","")</f>
        <v/>
      </c>
      <c r="GP30" s="48" t="str">
        <f>CHAR(34)&amp;AU30&amp;CHAR(34)</f>
        <v>"State"</v>
      </c>
      <c r="GS30" s="48" t="str">
        <f>SUBSTITUTE("["&amp;_xlfn.CONCAT(CW30:GN30)&amp;"]",",]","]")</f>
        <v>["5+Colo","lets06","startN","with_v","year19","NoBand","Circle","Plants","Texted","Wavess","staWHI","NO_RED","myrBLU","HasSta","1Stars"]</v>
      </c>
      <c r="GT30" s="48" t="str">
        <f>IF(BL30&lt;&gt;"",CHAR(34)&amp;"cl_"&amp;BL30&amp;CHAR(34)&amp;",","")</f>
        <v>"cl_BLU",</v>
      </c>
      <c r="GU30" s="48" t="str">
        <f>IF(BM30&lt;&gt;"",CHAR(34)&amp;"cl_"&amp;BM30&amp;CHAR(34)&amp;",","")</f>
        <v>"cl_GRE",</v>
      </c>
      <c r="GV30" s="48" t="str">
        <f>IF(BN30&lt;&gt;"",CHAR(34)&amp;"cl_"&amp;BN30&amp;CHAR(34)&amp;",","")</f>
        <v>"cl_WHI",</v>
      </c>
      <c r="GW30" s="48" t="str">
        <f>IF(BO30&lt;&gt;"",CHAR(34)&amp;"cl_"&amp;BO30&amp;CHAR(34)&amp;",","")</f>
        <v>"cl_YEL",</v>
      </c>
      <c r="GX30" s="48" t="str">
        <f>IF(BP30&lt;&gt;"",CHAR(34)&amp;"cl_"&amp;BP30&amp;CHAR(34)&amp;",","")</f>
        <v>"cl_BLA",</v>
      </c>
      <c r="GY30" s="48" t="str">
        <f>IF(BQ30&lt;&gt;"",CHAR(34)&amp;"cl_"&amp;BQ30&amp;CHAR(34)&amp;",","")</f>
        <v/>
      </c>
      <c r="GZ30" s="48" t="str">
        <f>IF(BR30&lt;&gt;"",CHAR(34)&amp;"cl_"&amp;BR30&amp;CHAR(34)&amp;",","")</f>
        <v/>
      </c>
      <c r="HA30" s="48" t="str">
        <f>IF(BS30&lt;&gt;"",CHAR(34)&amp;"cl_"&amp;BS30&amp;CHAR(34)&amp;",","")</f>
        <v/>
      </c>
      <c r="HB30" s="48" t="str">
        <f>IF(BT30&lt;&gt;"",CHAR(34)&amp;"cl_"&amp;BT30&amp;CHAR(34)&amp;",","")</f>
        <v/>
      </c>
      <c r="HC30" s="48" t="str">
        <f>SUBSTITUTE("["&amp;_xlfn.CONCAT(GT30:HB30)&amp;"]",",]","]")</f>
        <v>["cl_BLU","cl_GRE","cl_WHI","cl_YEL","cl_BLA"]</v>
      </c>
      <c r="HE30" s="71"/>
      <c r="HF30" s="72" t="str">
        <f>"{couname:"&amp;CT30&amp;(IF(HK30&lt;&gt;"",",subtype:"&amp;CHAR(34)&amp;HK30&amp;CHAR(34),""))&amp;",year:"&amp;HJ30&amp;",region:"&amp;CU30&amp;",Colors:"&amp;HC30&amp;",Items:"&amp;GS30&amp;",Flag:"&amp;CV30&amp;",HDFlag:"&amp;CHAR(34)&amp;E30&amp;CHAR(34)&amp;",type:"&amp;GP30&amp;", describe: "&amp;HH30&amp;", isnew:"&amp;CHAR(34)&amp;F30&amp;CHAR(34)&amp;", links: "&amp;HL30&amp;"},"</f>
        <v>{couname:"[USA] Nevada",year:"1991 ",region:"rgn_North America",Colors:["cl_BLU","cl_GRE","cl_WHI","cl_YEL","cl_BLA"],Items:["5+Colo","lets06","startN","with_v","year19","NoBand","Circle","Plants","Texted","Wavess","staWHI","NO_RED","myrBLU","HasSta","1Stars"],Flag:"https://upload.wikimedia.org/wikipedia/commons/thumb/f/f1/Flag_of_Nevada.svg/383px-Flag_of_Nevada.svg.png",HDFlag:"https://upload.wikimedia.org/wikipedia/commons/thumb/f/f1/Flag_of_Nevada.svg/2560px-Flag_of_Nevada.svg.png",type:"State", describe: "\nNot available", isnew:".", links: "https://en.wikipedia.org/wiki/Flag_of_Nevada"},</v>
      </c>
      <c r="HG30" s="73" t="str">
        <f>"{couname:"&amp;CT30&amp;(IF(HK30&lt;&gt;"",",subtype:"&amp;CHAR(34)&amp;HK30&amp;CHAR(34),""))&amp;",year:"&amp;HJ30&amp;",region:"&amp;CU30&amp;",Colors:"&amp;HC30&amp;",Items:"&amp;GS30&amp;",Flag:"&amp;CV30&amp;",HDFlag:"&amp;CHAR(34)&amp;E30&amp;CHAR(34)&amp;",type:"&amp;GP30&amp;", describe: "&amp;HI30&amp;", links: "&amp;HL30&amp;"},"</f>
        <v>{couname:"[USA] Nevada",year:"1991 ",region:"rgn_North America",Colors:["cl_BLU","cl_GRE","cl_WHI","cl_YEL","cl_BLA"],Items:["5+Colo","lets06","startN","with_v","year19","NoBand","Circle","Plants","Texted","Wavess","staWHI","NO_RED","myrBLU","HasSta","1Stars"],Flag:"https://upload.wikimedia.org/wikipedia/commons/thumb/f/f1/Flag_of_Nevada.svg/383px-Flag_of_Nevada.svg.png",HDFlag:"https://upload.wikimedia.org/wikipedia/commons/thumb/f/f1/Flag_of_Nevada.svg/2560px-Flag_of_Nevada.svg.png",type:"State", describe: "\nNot available", links: "https://en.wikipedia.org/wiki/Flag_of_Nevada"},</v>
      </c>
      <c r="HH30" s="48" t="str">
        <f>IF(P30&lt;&gt;"",CHAR(34)&amp;"\n"&amp;P30&amp;CHAR(34),CHAR(34)&amp;CHAR(34))</f>
        <v>"\nNot available"</v>
      </c>
      <c r="HI30" s="48" t="str">
        <f>IF(J30=0,CHAR(34)&amp;CHAR(34),HH30)</f>
        <v>"\nNot available"</v>
      </c>
      <c r="HJ30" s="48" t="str">
        <f>CHAR(34)&amp;O30&amp;CHAR(34)</f>
        <v>"1991 "</v>
      </c>
      <c r="HL30" s="48" t="str">
        <f>CHAR(34)&amp;I30&amp;CHAR(34)</f>
        <v>"https://en.wikipedia.org/wiki/Flag_of_Nevada"</v>
      </c>
      <c r="HM30" s="72"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"&amp;HH30&amp;", "&amp;CHAR(34)&amp;"isnew"&amp;CHAR(34)&amp;": "&amp;CHAR(34)&amp;F30&amp;CHAR(34)&amp;", "&amp;CHAR(34)&amp;"links"&amp;CHAR(34)&amp;": "&amp;HL30&amp;"},"</f>
        <v>{"couname":"[USA] Nevada","year":"1991 ","region":"rgn_North America","Colors":["cl_BLU","cl_GRE","cl_WHI","cl_YEL","cl_BLA"],"Items":["5+Colo","lets06","startN","with_v","year19","NoBand","Circle","Plants","Texted","Wavess","staWHI","NO_RED","myrBLU","HasSta","1Stars"],"Flag":"https://upload.wikimedia.org/wikipedia/commons/thumb/f/f1/Flag_of_Nevada.svg/383px-Flag_of_Nevada.svg.png","HDFlag":"https://upload.wikimedia.org/wikipedia/commons/thumb/f/f1/Flag_of_Nevada.svg/2560px-Flag_of_Nevada.svg.png","type":"State", "describe": "\nNot available", "isnew": ".", "links": "https://en.wikipedia.org/wiki/Flag_of_Nevada"},</v>
      </c>
      <c r="HN30" s="74" t="str">
        <f>"{"&amp;CHAR(34)&amp;"couname"&amp;CHAR(34)&amp;":"&amp;CT30&amp;(IF(H30&lt;&gt;"",","&amp;CHAR(34)&amp;"subtype"&amp;CHAR(34)&amp;":"&amp;CHAR(34)&amp;H30&amp;CHAR(34),""))&amp;","&amp;CHAR(34)&amp;"year"&amp;CHAR(34)&amp;":"&amp;HJ30&amp;","&amp;CHAR(34)&amp;"region"&amp;CHAR(34)&amp;":"&amp;CU30&amp;","&amp;CHAR(34)&amp;"Colors"&amp;CHAR(34)&amp;":"&amp;HC30&amp;","&amp;CHAR(34)&amp;"Items"&amp;CHAR(34)&amp;":"&amp;GS30&amp;","&amp;CHAR(34)&amp;"Flag"&amp;CHAR(34)&amp;":"&amp;CV30&amp;","&amp;CHAR(34)&amp;"HDFlag"&amp;CHAR(34)&amp;":"&amp;CHAR(34)&amp;E30&amp;CHAR(34)&amp;","&amp;CHAR(34)&amp;"type"&amp;CHAR(34)&amp;":"&amp;GP30&amp;", "&amp;CHAR(34)&amp;"describe"&amp;CHAR(34)&amp;": "&amp;HI30&amp;", "&amp;CHAR(34)&amp;"isnew"&amp;CHAR(34)&amp;": "&amp;CHAR(34)&amp;F30&amp;CHAR(34)&amp;", "&amp;CHAR(34)&amp;"links"&amp;CHAR(34)&amp;": "&amp;HL30&amp;"},"</f>
        <v>{"couname":"[USA] Nevada","year":"1991 ","region":"rgn_North America","Colors":["cl_BLU","cl_GRE","cl_WHI","cl_YEL","cl_BLA"],"Items":["5+Colo","lets06","startN","with_v","year19","NoBand","Circle","Plants","Texted","Wavess","staWHI","NO_RED","myrBLU","HasSta","1Stars"],"Flag":"https://upload.wikimedia.org/wikipedia/commons/thumb/f/f1/Flag_of_Nevada.svg/383px-Flag_of_Nevada.svg.png","HDFlag":"https://upload.wikimedia.org/wikipedia/commons/thumb/f/f1/Flag_of_Nevada.svg/2560px-Flag_of_Nevada.svg.png","type":"State", "describe": "\nNot available", "isnew": ".", "links": "https://en.wikipedia.org/wiki/Flag_of_Nevada"},</v>
      </c>
      <c r="HO30" s="75"/>
      <c r="HP30" s="48" t="str" cm="1">
        <f t="array" ref="HP30">IF(_xlfn.TEXTJOIN(", ", TRUE, IF(ISNUMBER(SEARCH("BLA", BL30:BT30)), COLUMN(BL30:BT30) - COLUMN(BL30) + 1, ""))&lt;&gt;"","BLA","")</f>
        <v>BLA</v>
      </c>
      <c r="HQ30" s="48" t="str" cm="1">
        <f t="array" ref="HQ30">IF(_xlfn.TEXTJOIN(", ", TRUE, IF(ISNUMBER(SEARCH("BLU", BL30:BT30)), COLUMN(BL30:BT30) - COLUMN(BL30) + 1, ""))&lt;&gt;"","BLU","")</f>
        <v>BLU</v>
      </c>
      <c r="HR30" s="48" t="str" cm="1">
        <f t="array" ref="HR30">IF(_xlfn.TEXTJOIN(", ", TRUE, IF(ISNUMBER(SEARCH("GRE", BL30:BT30)), COLUMN(BL30:BT30) - COLUMN(BL30) + 1, ""))&lt;&gt;"","GRE","")</f>
        <v>GRE</v>
      </c>
      <c r="HS30" s="48" t="str" cm="1">
        <f t="array" ref="HS30">IF(_xlfn.TEXTJOIN(", ", TRUE, IF(ISNUMBER(SEARCH("RED", BL30:BT30)), COLUMN(BL30:BT30) - COLUMN(BL30) + 1, ""))&lt;&gt;"","RED","")</f>
        <v/>
      </c>
      <c r="HT30" s="48" t="str" cm="1">
        <f t="array" ref="HT30">IF(_xlfn.TEXTJOIN(", ", TRUE, IF(ISNUMBER(SEARCH("YEL", BL30:BT30)), COLUMN(BL30:BT30) - COLUMN(BL30) + 1, ""))&lt;&gt;"","YEL","")</f>
        <v>YEL</v>
      </c>
      <c r="HU30" s="48" t="str" cm="1">
        <f t="array" ref="HU30">IF(_xlfn.TEXTJOIN(", ", TRUE, IF(ISNUMBER(SEARCH("ORA", BL30:BT30)), COLUMN(BL30:BT30) - COLUMN(BL30) + 1, ""))&lt;&gt;"","ORA","")</f>
        <v/>
      </c>
      <c r="HV30" s="48" t="str" cm="1">
        <f t="array" ref="HV30">IF(_xlfn.TEXTJOIN(", ", TRUE, IF(ISNUMBER(SEARCH("BRO", BL30:BT30)), COLUMN(BL30:BT30) - COLUMN(BL30) + 1, ""))&lt;&gt;"","BRO","")</f>
        <v/>
      </c>
      <c r="HW30" s="48" t="str" cm="1">
        <f t="array" ref="HW30">IF(_xlfn.TEXTJOIN(", ", TRUE, IF(ISNUMBER(SEARCH("PUR", BL30:BT30)), COLUMN(BL30:BT30) - COLUMN(BL30) + 1, ""))&lt;&gt;"","PUR","")</f>
        <v/>
      </c>
      <c r="HX30" s="48" t="str" cm="1">
        <f t="array" ref="HX30">IF(_xlfn.TEXTJOIN(", ", TRUE, IF(ISNUMBER(SEARCH("WHI", BL30:BT30)), COLUMN(BL30:BT30) - COLUMN(BL30) + 1, ""))&lt;&gt;"","WHI","")</f>
        <v>WHI</v>
      </c>
      <c r="HY30" s="76"/>
      <c r="HZ30" s="76"/>
      <c r="IA30" s="6"/>
      <c r="IB30" s="6"/>
      <c r="IC30" s="77"/>
      <c r="ID30" s="77"/>
      <c r="IE30" s="77"/>
      <c r="IF30" s="77"/>
      <c r="IG30" s="77"/>
      <c r="IH30" s="77"/>
      <c r="II30" s="77"/>
      <c r="IJ30" s="77"/>
      <c r="IK30" s="77"/>
      <c r="IL30" s="48">
        <f>SUM(IC30:IK30)</f>
        <v>0</v>
      </c>
      <c r="IM30" s="45">
        <f>COUNTIF(IC30:IK30,"&gt;0")-CG30</f>
        <v>-5</v>
      </c>
      <c r="IN30" s="78" t="str">
        <f>"http://mkweb.bcgsc.ca/color-summarizer/?url="&amp;D30&amp;"&amp;precision=low&amp;num_clusters="&amp;CG30&amp;"&amp;text=1"</f>
        <v>http://mkweb.bcgsc.ca/color-summarizer/?url=https://upload.wikimedia.org/wikipedia/commons/thumb/f/f1/Flag_of_Nevada.svg/383px-Flag_of_Nevada.svg.png&amp;precision=low&amp;num_clusters=5&amp;text=1</v>
      </c>
      <c r="IO30" s="48" t="str">
        <f>IF(HP30&lt;&gt;"",CHAR(34)&amp;"black"&amp;CHAR(34),"")</f>
        <v>"black"</v>
      </c>
      <c r="IP30" s="48" t="str">
        <f>IF(HQ30&lt;&gt;"",CHAR(34)&amp;"blue"&amp;CHAR(34),"")</f>
        <v>"blue"</v>
      </c>
      <c r="IQ30" s="48" t="str">
        <f>IF(HR30&lt;&gt;"",CHAR(34)&amp;"green"&amp;CHAR(34),"")</f>
        <v>"green"</v>
      </c>
      <c r="IR30" s="48" t="str">
        <f>IF(HS30&lt;&gt;"",CHAR(34)&amp;"red"&amp;CHAR(34),"")</f>
        <v/>
      </c>
      <c r="IS30" s="48" t="str">
        <f>IF(HT30&lt;&gt;"",CHAR(34)&amp;"yellow"&amp;CHAR(34),"")</f>
        <v>"yellow"</v>
      </c>
      <c r="IT30" s="48" t="str">
        <f>IF(HU30&lt;&gt;"",CHAR(34)&amp;"orange"&amp;CHAR(34),"")</f>
        <v/>
      </c>
      <c r="IU30" s="48" t="str">
        <f>IF(HV30&lt;&gt;"",CHAR(34)&amp;"brown"&amp;CHAR(34),"")</f>
        <v/>
      </c>
      <c r="IV30" s="48" t="str">
        <f>IF(HW30&lt;&gt;"",CHAR(34)&amp;"purple"&amp;CHAR(34),"")</f>
        <v/>
      </c>
      <c r="IW30" s="48" t="str">
        <f>IF(HX30&lt;&gt;"",CHAR(34)&amp;"white"&amp;CHAR(34),"")</f>
        <v>"white"</v>
      </c>
      <c r="IX30" s="48" t="str">
        <f>"{"&amp;CHAR(34)&amp;"url"&amp;CHAR(34)&amp;":"&amp;CHAR(34)&amp;IN30&amp;CHAR(34)&amp;","&amp;CHAR(34)&amp;"name"&amp;CHAR(34)&amp;":"&amp;CHAR(34)&amp;A30&amp;CHAR(34)&amp;"},"</f>
        <v>{"url":"http://mkweb.bcgsc.ca/color-summarizer/?url=https://upload.wikimedia.org/wikipedia/commons/thumb/f/f1/Flag_of_Nevada.svg/383px-Flag_of_Nevada.svg.png&amp;precision=low&amp;num_clusters=5&amp;text=1","name":"[USA] Nevada"},</v>
      </c>
      <c r="IY30" s="48">
        <v>881</v>
      </c>
    </row>
    <row r="31" spans="1:259" s="48" customFormat="1" ht="38.4" customHeight="1" thickBot="1" x14ac:dyDescent="0.35">
      <c r="A31" s="79" t="s">
        <v>803</v>
      </c>
      <c r="B31" s="40" t="e" vm="172">
        <v>#VALUE!</v>
      </c>
      <c r="C31" s="41">
        <v>2</v>
      </c>
      <c r="D31" s="42" t="s">
        <v>804</v>
      </c>
      <c r="E31" s="43" t="s">
        <v>805</v>
      </c>
      <c r="F31" s="44" t="s">
        <v>163</v>
      </c>
      <c r="G31" s="45">
        <f>COUNTIF($A$1:$A$8580,A31)</f>
        <v>1</v>
      </c>
      <c r="H31" s="46"/>
      <c r="I31" s="47" t="s">
        <v>806</v>
      </c>
      <c r="J31" s="48" t="str">
        <f>""</f>
        <v/>
      </c>
      <c r="K31" s="49"/>
      <c r="L31" s="50"/>
      <c r="M31" s="50"/>
      <c r="N31" s="51" t="s">
        <v>231</v>
      </c>
      <c r="O31" s="52" t="s">
        <v>184</v>
      </c>
      <c r="P31" s="53" t="s">
        <v>211</v>
      </c>
      <c r="Q31" s="54">
        <v>2</v>
      </c>
      <c r="R31" s="55" t="s">
        <v>231</v>
      </c>
      <c r="S31" s="56">
        <v>0</v>
      </c>
      <c r="T31" s="57" t="s">
        <v>164</v>
      </c>
      <c r="U31" s="58" t="s">
        <v>164</v>
      </c>
      <c r="V31" s="58" t="s">
        <v>164</v>
      </c>
      <c r="W31" s="58" t="s">
        <v>164</v>
      </c>
      <c r="X31" s="58" t="s">
        <v>165</v>
      </c>
      <c r="Y31" s="58" t="s">
        <v>164</v>
      </c>
      <c r="Z31" s="58" t="s">
        <v>164</v>
      </c>
      <c r="AA31" s="58" t="s">
        <v>165</v>
      </c>
      <c r="AB31" s="58" t="s">
        <v>165</v>
      </c>
      <c r="AC31" s="58" t="s">
        <v>164</v>
      </c>
      <c r="AD31" s="58" t="s">
        <v>165</v>
      </c>
      <c r="AE31" s="58" t="s">
        <v>164</v>
      </c>
      <c r="AF31" s="59" t="s">
        <v>164</v>
      </c>
      <c r="AG31" s="59" t="s">
        <v>164</v>
      </c>
      <c r="AH31" s="59" t="s">
        <v>165</v>
      </c>
      <c r="AI31" s="59" t="s">
        <v>164</v>
      </c>
      <c r="AJ31" s="59" t="s">
        <v>164</v>
      </c>
      <c r="AK31" s="59" t="s">
        <v>164</v>
      </c>
      <c r="AL31" s="59" t="s">
        <v>164</v>
      </c>
      <c r="AM31" s="59" t="s">
        <v>165</v>
      </c>
      <c r="AN31" s="59" t="s">
        <v>164</v>
      </c>
      <c r="AO31" s="59" t="s">
        <v>164</v>
      </c>
      <c r="AP31" s="59" t="s">
        <v>165</v>
      </c>
      <c r="AQ31" s="59" t="s">
        <v>164</v>
      </c>
      <c r="AR31" s="59" t="s">
        <v>164</v>
      </c>
      <c r="AS31" s="59" t="s">
        <v>165</v>
      </c>
      <c r="AT31" s="60">
        <v>11</v>
      </c>
      <c r="AU31" s="59" t="s">
        <v>207</v>
      </c>
      <c r="AV31" s="59" t="str">
        <f>IF(LEFT(A31,1)="[",LEFT(A31,5)&amp;AU31&amp;A31,"")</f>
        <v>[USA]State[USA] New Hampshire</v>
      </c>
      <c r="AW31" s="59" t="str">
        <f>C31&amp;H31&amp;A31</f>
        <v>2[USA] New Hampshire</v>
      </c>
      <c r="AX31" s="61"/>
      <c r="AY31" s="61"/>
      <c r="AZ31" s="62" t="s">
        <v>155</v>
      </c>
      <c r="BA31" s="62"/>
      <c r="BB31" s="62"/>
      <c r="BC31" s="63"/>
      <c r="BD31" s="64" t="s">
        <v>152</v>
      </c>
      <c r="BE31" s="47"/>
      <c r="BF31" s="64"/>
      <c r="BG31" s="64"/>
      <c r="BH31" s="64"/>
      <c r="BI31" s="64"/>
      <c r="BJ31" s="64"/>
      <c r="BK31" s="47"/>
      <c r="BL31" s="64" t="s">
        <v>152</v>
      </c>
      <c r="BM31" s="64" t="s">
        <v>153</v>
      </c>
      <c r="BN31" s="64" t="s">
        <v>155</v>
      </c>
      <c r="BO31" s="64" t="s">
        <v>154</v>
      </c>
      <c r="BP31" s="64" t="s">
        <v>159</v>
      </c>
      <c r="BQ31" s="64" t="s">
        <v>157</v>
      </c>
      <c r="BR31" s="64"/>
      <c r="BS31" s="64"/>
      <c r="BT31" s="64"/>
      <c r="BU31" s="65"/>
      <c r="BV31" s="66"/>
      <c r="BW31" s="66">
        <v>0</v>
      </c>
      <c r="BX31" s="47"/>
      <c r="CB31" s="6"/>
      <c r="CC31" s="6"/>
      <c r="CD31" s="67">
        <v>0</v>
      </c>
      <c r="CE31" s="67">
        <v>0</v>
      </c>
      <c r="CF31" s="67" t="e">
        <v>#REF!</v>
      </c>
      <c r="CG31" s="68" cm="1">
        <f t="array" ref="CG31">SUMPRODUCT(--(LEN(TRIM(BL31:BT31))&gt;0))</f>
        <v>6</v>
      </c>
      <c r="CH31" s="59" t="str">
        <f>IF(CG31=2,"y","n")</f>
        <v>n</v>
      </c>
      <c r="CI31" s="59" t="str">
        <f>IF(CG31=3,"y","n")</f>
        <v>n</v>
      </c>
      <c r="CJ31" s="59" t="str">
        <f>IF(CG31=4,"y","n")</f>
        <v>n</v>
      </c>
      <c r="CK31" s="59" t="str">
        <f>IF(CG31&gt;4,"y","n")</f>
        <v>y</v>
      </c>
      <c r="CL31" s="59" t="str">
        <f>IF(S31=0,"y","n")</f>
        <v>y</v>
      </c>
      <c r="CM31" s="59" t="str">
        <f>IF(S31=2,"y","n")</f>
        <v>n</v>
      </c>
      <c r="CN31" s="59" t="str">
        <f>IF(S31=3,"y","n")</f>
        <v>n</v>
      </c>
      <c r="CO31" s="59" t="str">
        <f>IF(S31&gt;=4,"y","n")</f>
        <v>n</v>
      </c>
      <c r="CP31" s="59" t="str">
        <f>IF(AT31=0,"y","n")</f>
        <v>n</v>
      </c>
      <c r="CQ31" s="59" t="str">
        <f>IF(AT31=1,"y","n")</f>
        <v>n</v>
      </c>
      <c r="CR31" s="59" t="str">
        <f>IF(AT31=2,"y","n")</f>
        <v>n</v>
      </c>
      <c r="CS31" s="59" t="str">
        <f>IF(AT31&gt;=3,"y","n")</f>
        <v>y</v>
      </c>
      <c r="CT31" s="69" t="str">
        <f>CHAR(34)&amp;A31&amp;CHAR(34)</f>
        <v>"[USA] New Hampshire"</v>
      </c>
      <c r="CU31" s="70" t="str">
        <f>CHAR(34)&amp;"rgn_"&amp;R31&amp;CHAR(34)</f>
        <v>"rgn_North America"</v>
      </c>
      <c r="CV31" s="48" t="str">
        <f>CHAR(34)&amp;D31&amp;CHAR(34)</f>
        <v>"https://upload.wikimedia.org/wikipedia/commons/thumb/2/28/Flag_of_New_Hampshire.svg/383px-Flag_of_New_Hampshire.svg.png"</v>
      </c>
      <c r="CW31" s="48" t="str">
        <f>IF(CH31="y",CHAR(34)&amp;CH$1&amp;CHAR(34)&amp;",","")</f>
        <v/>
      </c>
      <c r="CX31" s="48" t="str">
        <f>IF(CI31="y",CHAR(34)&amp;CI$1&amp;CHAR(34)&amp;",","")</f>
        <v/>
      </c>
      <c r="CY31" s="48" t="str">
        <f>IF(CJ31="y",CHAR(34)&amp;CJ$1&amp;CHAR(34)&amp;",","")</f>
        <v/>
      </c>
      <c r="CZ31" s="48" t="str">
        <f>IF(CK31="y",CHAR(34)&amp;CK$1&amp;CHAR(34)&amp;",","")</f>
        <v>"5+Colo",</v>
      </c>
      <c r="DA31" s="48" t="str">
        <f>IF(Q31&gt;1,CHAR(34)&amp;"words2"&amp;CHAR(34)&amp;",","")</f>
        <v>"words2",</v>
      </c>
      <c r="DB31" s="48" t="str">
        <f>IF(Q31&gt;2,CHAR(34)&amp;"words3"&amp;CHAR(34)&amp;",","")</f>
        <v/>
      </c>
      <c r="DC31" s="48" t="str">
        <f>IF(Q31=2,CHAR(34)&amp;"exact2"&amp;CHAR(34)&amp;",","")</f>
        <v>"exact2",</v>
      </c>
      <c r="DD31" s="48" t="str">
        <f>IF(LEN(CHAR(34)&amp;"lets"&amp;LEN(SUBSTITUTE(SUBSTITUTE(IFERROR(TRIM(SUBSTITUTE(SUBSTITUTE(SUBSTITUTE(IFERROR(TRIM(SUBSTITUTE(A31,MID(A31,FIND("(",A31),FIND(")",A31)-FIND("(",A31)+1),"")),A31),"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",""),"-",""))&amp;CHAR(34)&amp;",")=9,CHAR(34)&amp;"lets"&amp;LEN(SUBSTITUTE(SUBSTITUTE(IFERROR(TRIM(SUBSTITUTE(SUBSTITUTE(SUBSTITUTE(IFERROR(TRIM(SUBSTITUTE(A31,MID(A31,FIND("(",A31),FIND(")",A31)-FIND("(",A31)+1),"")),A31),"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",""),"-",""))&amp;CHAR(34)&amp;",",CHAR(34)&amp;"lets0"&amp;LEN(SUBSTITUTE(SUBSTITUTE(IFERROR(TRIM(SUBSTITUTE(SUBSTITUTE(SUBSTITUTE(IFERROR(TRIM(SUBSTITUTE(A31,MID(A31,FIND("(",A31),FIND(")",A31)-FIND("(",A31)+1),"")),A31)," ",""),"-",""),MID(SUBSTITUTE(SUBSTITUTE(IFERROR(TRIM(SUBSTITUTE(A31,MID(A31,FIND("(",A31),FIND(")",A31)-FIND("(",A31)+1),"")),A31)," ",""),"-",""),FIND("[",SUBSTITUTE(SUBSTITUTE(IFERROR(TRIM(SUBSTITUTE(A31,MID(A31,FIND("(",A31),FIND(")",A31)-FIND("(",A31)+1),"")),A31)," ",""),"-","")),FIND("]",SUBSTITUTE(SUBSTITUTE(IFERROR(TRIM(SUBSTITUTE(A31,MID(A31,FIND("(",A31),FIND(")",A31)-FIND("(",A31)+1),"")),A31)," ",""),"-",""))-FIND("[",SUBSTITUTE(SUBSTITUTE(IFERROR(TRIM(SUBSTITUTE(A31,MID(A31,FIND("(",A31),FIND(")",A31)-FIND("(",A31)+1),"")),A31)," ",""),"-",""))+1),"")),SUBSTITUTE(SUBSTITUTE(IFERROR(TRIM(SUBSTITUTE(A31,MID(A31,FIND("(",A31),FIND(")",A31)-FIND("(",A31)+1),"")),A31)," ",""),"-",""))," ",""),"-",""))&amp;CHAR(34)&amp;",")</f>
        <v>"lets12",</v>
      </c>
      <c r="DE31" s="48" t="str">
        <f>IFERROR(CHAR(34)&amp;"start"&amp;LEFT(TRIM(SUBSTITUTE(SUBSTITUTE(TRIM(SUBSTITUTE(SUBSTITUTE(A31, MID(A31, FIND("[", A31), FIND("]", A31) - FIND("[", A31) + 1), ""), "  ", " ")), MID(TRIM(SUBSTITUTE(SUBSTITUTE(A31, MID(A31, FIND("[", A31), FIND("]", A31) - FIND("[", A31) + 1), ""), "  ", " ")), FIND("[", TRIM(SUBSTITUTE(SUBSTITUTE(A31, MID(A31, FIND("[", A31), FIND("]", A31) - FIND("[", A31) + 1), ""), "  ", " "))), FIND("]", TRIM(SUBSTITUTE(SUBSTITUTE(A31, MID(A31, FIND("[", A31), FIND("]", A31) - FIND("[", A31) + 1), ""), "  ", " "))) - FIND("[", TRIM(SUBSTITUTE(SUBSTITUTE(A31, MID(A31, FIND("[", A31), FIND("]", A31) - FIND("[", A31) + 1), ""), "  ", " "))) + 1), ""), "  ", " ")),1)&amp;CHAR(34)&amp;",",CHAR(34)&amp;"start"&amp;IFERROR(LEFT(SUBSTITUTE(A31,"["&amp;MID(A31,FIND("[",A31)+1,FIND("]",A31)-FIND("[",A31)-1)&amp;"] ",""),1),LEFT(A31,1))&amp;CHAR(34)&amp;",")</f>
        <v>"startN",</v>
      </c>
      <c r="DF31" s="48" t="str">
        <f>IFERROR(IF(SEARCH("tan",A31)&gt;0,CHAR(34)&amp;"withtn"&amp;CHAR(34)&amp;",",""),"")</f>
        <v/>
      </c>
      <c r="DG31" s="48" t="str">
        <f>IFERROR(IF(SEARCH("q",A31)&gt;0,CHAR(34)&amp;"with_q"&amp;CHAR(34)&amp;",",""),"")</f>
        <v/>
      </c>
      <c r="DH31" s="48" t="str">
        <f>IFERROR(IF(SEARCH("v",A31)&gt;0,CHAR(34)&amp;"with_v"&amp;CHAR(34)&amp;",",""),"")</f>
        <v/>
      </c>
      <c r="DI31" s="48" t="str">
        <f>IFERROR(IF(SEARCH("w",A31)&gt;0,CHAR(34)&amp;"with_w"&amp;CHAR(34)&amp;",",""),"")</f>
        <v>"with_w",</v>
      </c>
      <c r="DJ31" s="48" t="str">
        <f>IFERROR(IF(SEARCH("y",A31)&gt;0,CHAR(34)&amp;"with_y"&amp;CHAR(34)&amp;",",""),"")</f>
        <v/>
      </c>
      <c r="DK31" s="48" t="str">
        <f>IFERROR(IF(SEARCH("z",A31)&gt;0,CHAR(34)&amp;"with_z"&amp;CHAR(34)&amp;",",""),"")</f>
        <v/>
      </c>
      <c r="DL31" s="48" t="str">
        <f>IF(CG31=2, CHAR(34) &amp; _xlfn.TEXTJOIN("", TRUE, _xlfn._xlws.SORT(HP31:HX31)) &amp; CHAR(34) &amp; ",", "")</f>
        <v/>
      </c>
      <c r="DM31" s="48" t="str" cm="1">
        <f t="array" ref="DM31">IF(CG31=3,CHAR(34) &amp; _xlfn.TEXTJOIN("", TRUE, RIGHT(HP31:HX31, 2)) &amp; CHAR(34) &amp; ",", "")</f>
        <v/>
      </c>
      <c r="DN31" s="48" t="str">
        <f>IF(AND(ISNUMBER(SEARCH("18", O31)), ISERROR(SEARCH("1918", O31)), ISERROR(SEARCH("2018", O31))), CHAR(34) &amp; "year18" &amp; CHAR(34) &amp; ",", "")</f>
        <v/>
      </c>
      <c r="DO31" s="48" t="str">
        <f>IF(AND(ISNUMBER(SEARCH("19", O31)), ISERROR(SEARCH("1819", O31)),  ISERROR(SEARCH("1219", O31)),ISERROR(SEARCH("1119", O31)),ISERROR(SEARCH("1190", O31)),ISERROR(SEARCH("2019", O31))), CHAR(34) &amp; "year19" &amp; CHAR(34) &amp; ",", "")</f>
        <v>"year19",</v>
      </c>
      <c r="DP31" s="6" t="str">
        <f>IF(AND(ISNUMBER(SEARCH("20", O31)), ISERROR(SEARCH("1920", O31))), CHAR(34)&amp;"year00"&amp;CHAR(34)&amp;",", "")</f>
        <v/>
      </c>
      <c r="DQ31" s="6" t="str">
        <f>IF(CC31="y",CHAR(34)&amp;"soviet"&amp;CHAR(34)&amp;",","")</f>
        <v/>
      </c>
      <c r="DR31" s="6" t="str">
        <f>IF(BY31="y",CHAR(34)&amp;"dgband"&amp;CHAR(34)&amp;",","")</f>
        <v/>
      </c>
      <c r="DS31" s="6" t="str">
        <f>IF(W31="y",IF(AND(V31="n",BY31&lt;&gt;"y"),CHAR(34)&amp;"allver"&amp;CHAR(34)&amp;",",""),"")</f>
        <v/>
      </c>
      <c r="DT31" s="6" t="str">
        <f>IF(V31="y",IF(AND(W31="n",BY31&lt;&gt;"y"),CHAR(34)&amp;"allhor"&amp;CHAR(34)&amp;",",""),"")</f>
        <v/>
      </c>
      <c r="DU31" s="6" t="str">
        <f>IF(BY31="y",IF(AND(W31="n",V31="n"),CHAR(34)&amp;"alldia"&amp;CHAR(34)&amp;",",""),"")</f>
        <v/>
      </c>
      <c r="DV31" s="48" t="str">
        <f>IF(IA31&lt;&gt;"",(IF(IA31="y",CHAR(34)&amp;"largec"&amp;CHAR(34)&amp;",",CHAR(34)&amp;"smallc"&amp;CHAR(34)&amp;",")),"")</f>
        <v/>
      </c>
      <c r="DW31" s="48" t="str">
        <f>IF(CL31="y",CHAR(34)&amp;CL$1&amp;CHAR(34)&amp;",","")</f>
        <v>"NoBand",</v>
      </c>
      <c r="DX31" s="48" t="str">
        <f>IF(CM31="y",CHAR(34)&amp;CM$1&amp;CHAR(34)&amp;",","")</f>
        <v/>
      </c>
      <c r="DY31" s="48" t="str">
        <f>IF(CN31="y",CHAR(34)&amp;CN$1&amp;CHAR(34)&amp;",","")</f>
        <v/>
      </c>
      <c r="DZ31" s="48" t="str">
        <f>IF(CO31="y",CHAR(34)&amp;CO$1&amp;CHAR(34)&amp;",","")</f>
        <v/>
      </c>
      <c r="EA31" s="48" t="str">
        <f>IF(T31="y",CHAR(34)&amp;T$1&amp;CHAR(34)&amp;",","")</f>
        <v/>
      </c>
      <c r="EB31" s="48" t="str">
        <f>IF(U31="y",CHAR(34)&amp;U$1&amp;CHAR(34)&amp;",","")</f>
        <v/>
      </c>
      <c r="EC31" s="48" t="str">
        <f>IF(V31="y",CHAR(34)&amp;V$1&amp;CHAR(34)&amp;",","")</f>
        <v/>
      </c>
      <c r="ED31" s="48" t="str">
        <f>IF(W31="y",CHAR(34)&amp;W$1&amp;CHAR(34)&amp;",","")</f>
        <v/>
      </c>
      <c r="EE31" s="48" t="str">
        <f>IF(X31="y",CHAR(34)&amp;X$1&amp;CHAR(34)&amp;",","")</f>
        <v>"Circle",</v>
      </c>
      <c r="EF31" s="48" t="str">
        <f>IF(AND(Y31&lt;&gt;"n",Y31&lt;&gt;""),CHAR(34)&amp;Y$1&amp;CHAR(34)&amp;",","")</f>
        <v/>
      </c>
      <c r="EG31" s="48" t="str">
        <f>IF(Z31="y",CHAR(34)&amp;Z$1&amp;CHAR(34)&amp;",","")</f>
        <v/>
      </c>
      <c r="EH31" s="48" t="str">
        <f>IF(AA31="y",CHAR(34)&amp;AA$1&amp;CHAR(34)&amp;",","")</f>
        <v>"Plants",</v>
      </c>
      <c r="EI31" s="48" t="str">
        <f>IF(AB31="y",CHAR(34)&amp;AB$1&amp;CHAR(34)&amp;",","")</f>
        <v>"Texted",</v>
      </c>
      <c r="EJ31" s="48" t="str">
        <f>IF(AC31="y",CHAR(34)&amp;AC$1&amp;CHAR(34)&amp;",","")</f>
        <v/>
      </c>
      <c r="EK31" s="48" t="str">
        <f>IF(AD31="y",CHAR(34)&amp;AD$1&amp;CHAR(34)&amp;",","")</f>
        <v>"HasSun",</v>
      </c>
      <c r="EL31" s="48" t="str">
        <f>IF(AE31="y",CHAR(34)&amp;AE$1&amp;CHAR(34)&amp;",","")</f>
        <v/>
      </c>
      <c r="EM31" s="48" t="str">
        <f>IF(AF31="y",CHAR(34)&amp;AF$1&amp;CHAR(34)&amp;",","")</f>
        <v/>
      </c>
      <c r="EN31" s="48" t="str">
        <f>IF(AG31="y",CHAR(34)&amp;AG$1&amp;CHAR(34)&amp;",","")</f>
        <v/>
      </c>
      <c r="EO31" s="48" t="str">
        <f>IF(AH31="y",CHAR(34)&amp;AH$1&amp;CHAR(34)&amp;",","")</f>
        <v>"Center",</v>
      </c>
      <c r="EP31" s="48" t="str">
        <f>IF(AI31="y",CHAR(34)&amp;AI$1&amp;CHAR(34)&amp;",","")</f>
        <v/>
      </c>
      <c r="EQ31" s="48" t="str">
        <f>IF(AJ31="y",CHAR(34)&amp;AJ$1&amp;CHAR(34)&amp;",","")</f>
        <v/>
      </c>
      <c r="ER31" s="48" t="str">
        <f>IF(AK31="y",CHAR(34)&amp;AK$1&amp;CHAR(34)&amp;",","")</f>
        <v/>
      </c>
      <c r="ES31" s="48" t="str">
        <f>IF(AL31="y",CHAR(34)&amp;AL$1&amp;CHAR(34)&amp;",","")</f>
        <v/>
      </c>
      <c r="ET31" s="48" t="str">
        <f>IF(AM31="y",CHAR(34)&amp;AM$1&amp;CHAR(34)&amp;",","")</f>
        <v>"Geogrh",</v>
      </c>
      <c r="EU31" s="48" t="str">
        <f>IF(AN31="y",CHAR(34)&amp;AN$1&amp;CHAR(34)&amp;",","")</f>
        <v/>
      </c>
      <c r="EV31" s="48" t="str">
        <f>IF(AO31="y",CHAR(34)&amp;AO$1&amp;CHAR(34)&amp;",","")</f>
        <v/>
      </c>
      <c r="EW31" s="48" t="str">
        <f>IF(AP31="y",CHAR(34)&amp;AP$1&amp;CHAR(34)&amp;",","")</f>
        <v>"Ships!",</v>
      </c>
      <c r="EX31" s="48" t="str">
        <f>IF(AQ31="y",CHAR(34)&amp;AQ$1&amp;CHAR(34)&amp;",","")</f>
        <v/>
      </c>
      <c r="EY31" s="48" t="str">
        <f>IF(AR31="y",CHAR(34)&amp;AR$1&amp;CHAR(34)&amp;",","")</f>
        <v/>
      </c>
      <c r="EZ31" s="48" t="str">
        <f>IF(AS31="y",CHAR(34)&amp;AS$1&amp;CHAR(34)&amp;",","")</f>
        <v>"Waters",</v>
      </c>
      <c r="FA31" s="48" t="str">
        <f>IF(AT31&gt;0,CHAR(34)&amp;"sta"&amp;AZ31&amp;CHAR(34)&amp;",","")</f>
        <v>"staYEL",</v>
      </c>
      <c r="FB31" s="48" t="str">
        <f>IF(AND(AT31&gt;0,BA31&lt;&gt;""),CHAR(34)&amp;"sta"&amp;BA31&amp;CHAR(34)&amp;",","")</f>
        <v/>
      </c>
      <c r="FC31" s="48" t="str">
        <f>IF(AND(AT31&gt;0,BB31&lt;&gt;""),CHAR(34)&amp;"sta"&amp;BB31&amp;CHAR(34)&amp;",","")</f>
        <v/>
      </c>
      <c r="FD31" s="48" t="str">
        <f>IF(BV31="n",CHAR(34)&amp;"tcWHYE"&amp;CHAR(34)&amp;",",IF(BV31="y",CHAR(34)&amp;FD$1&amp;CHAR(34)&amp;",",""))</f>
        <v/>
      </c>
      <c r="FE31" s="48" t="str">
        <f>IF(COUNTIF(BL31:BT31,"BLU")=0,CHAR(34)&amp;"NO_BLU"&amp;CHAR(34)&amp;",", "")</f>
        <v/>
      </c>
      <c r="FF31" s="48" t="str">
        <f>IF(COUNTIF(BL31:BT31,"WHI")=0,CHAR(34)&amp;"NO_WHI"&amp;CHAR(34)&amp;",", "")</f>
        <v/>
      </c>
      <c r="FG31" s="48" t="str">
        <f>IF(COUNTIF(BL31:BT31,"RED")=0,CHAR(34)&amp;"NO_RED"&amp;CHAR(34)&amp;",", "")</f>
        <v/>
      </c>
      <c r="FH31" s="48" t="str">
        <f>IF(COUNTIF(BL31:BS31,"GRE")=0,CHAR(34)&amp;"NO_GRE"&amp;CHAR(34)&amp;",", "")</f>
        <v/>
      </c>
      <c r="FI31" s="48" t="str">
        <f>IF(COUNTIF(BL31:BT31,"YEL")=0,CHAR(34)&amp;"NO_YEL"&amp;CHAR(34)&amp;",", "")</f>
        <v/>
      </c>
      <c r="FJ31" s="48" t="str">
        <f>IF(COUNTIF(BL31:BT31,"BLA")=0,CHAR(34)&amp;"NO_BLA"&amp;CHAR(34)&amp;",", "")</f>
        <v>"NO_BLA",</v>
      </c>
      <c r="FK31" s="48" t="str">
        <f>IF(AND(FH31&lt;&gt;"",FF31&lt;&gt;""),CHAR(34)&amp;"WHGRNO"&amp;CHAR(34)&amp;",","")</f>
        <v/>
      </c>
      <c r="FL31" s="48" t="str">
        <f>IF(AND(FI31&lt;&gt;"",FF31&lt;&gt;""),CHAR(34)&amp;"WHYENO"&amp;CHAR(34)&amp;",","")</f>
        <v/>
      </c>
      <c r="FM31" s="48" t="str">
        <f>IF(AND(FJ31&lt;&gt;"",FF31&lt;&gt;""),CHAR(34)&amp;"BAWHNO"&amp;CHAR(34)&amp;",","")</f>
        <v/>
      </c>
      <c r="FN31" s="48" t="str">
        <f>IF(AND(FE31&lt;&gt;"",FF31&lt;&gt;""),CHAR(34)&amp;"BLWHNO"&amp;CHAR(34)&amp;",","")</f>
        <v/>
      </c>
      <c r="FO31" s="48" t="str">
        <f>IF(AND(FE31&lt;&gt;"",FG31&lt;&gt;""),CHAR(34)&amp;"BLRENO"&amp;CHAR(34)&amp;",","")</f>
        <v/>
      </c>
      <c r="FP31" s="48" t="str">
        <f>IF(AND(FF31&lt;&gt;"",FF31&lt;&gt;""),CHAR(34)&amp;"WHRENO"&amp;CHAR(34)&amp;",","")</f>
        <v/>
      </c>
      <c r="FQ31" s="48" t="str">
        <f>IF(LEN(BF31)=3,CHAR(34)&amp;"001"&amp;BF31&amp;CHAR(34)&amp;",","")</f>
        <v/>
      </c>
      <c r="FR31" s="48" t="str">
        <f>IF(LEN(BG31)=3,CHAR(34)&amp;"002"&amp;BG31&amp;CHAR(34)&amp;",","")</f>
        <v/>
      </c>
      <c r="FS31" s="48" t="str">
        <f>IF(LEN(BH31)=3,CHAR(34)&amp;"003"&amp;BH31&amp;CHAR(34)&amp;",","")</f>
        <v/>
      </c>
      <c r="FT31" s="48" t="str">
        <f>CHAR(34)&amp;"myr"&amp;BD31&amp;CHAR(34)&amp;","</f>
        <v>"myrBLU",</v>
      </c>
      <c r="FU31" s="48" t="str">
        <f>IF(AY31="y",CHAR(34)&amp;"island"&amp;CHAR(34)&amp;",","")</f>
        <v/>
      </c>
      <c r="FV31" s="48" t="str">
        <f>IF(BZ31="y",CHAR(34)&amp;"landlo"&amp;CHAR(34)&amp;",","")</f>
        <v/>
      </c>
      <c r="FW31" s="48" t="str">
        <f>IF(CA31="y",CHAR(34)&amp;"eunion"&amp;CHAR(34)&amp;",","")</f>
        <v/>
      </c>
      <c r="FX31" s="48" t="str">
        <f>SUBSTITUTE(IFERROR(SEARCH("[",A31),IFERROR(IF(AND(CA31&lt;&gt;"y",SEARCH("Europe",R31)&gt;0),CHAR(34)&amp;"noeuni"&amp;CHAR(34)&amp;",",""),"")),"1","")</f>
        <v/>
      </c>
      <c r="FY31" s="48" t="str">
        <f>IFERROR(IF(SEARCH("Arabic",CB31)&gt;0,CHAR(34)&amp;"arabic"&amp;CHAR(34)&amp;",",""),"")</f>
        <v/>
      </c>
      <c r="FZ31" s="48" t="str">
        <f>IFERROR(IF(SEARCH("English",CB31)&gt;0,CHAR(34)&amp;"englis"&amp;CHAR(34)&amp;",",""),"")</f>
        <v/>
      </c>
      <c r="GA31" s="48" t="str">
        <f>IFERROR(IF(SEARCH("French",CB31)&gt;0,CHAR(34)&amp;"french"&amp;CHAR(34)&amp;",",""),"")</f>
        <v/>
      </c>
      <c r="GB31" s="48" t="str">
        <f>IFERROR(IF(SEARCH("Spanish",CB31)&gt;0,CHAR(34)&amp;"spanis"&amp;CHAR(34)&amp;",",""),"")</f>
        <v/>
      </c>
      <c r="GC31" s="48" t="str">
        <f>IFERROR(IF(SEARCH("Portuguese",CB31)&gt;0,CHAR(34)&amp;"portug"&amp;CHAR(34)&amp;",",""),"")</f>
        <v/>
      </c>
      <c r="GD31" s="48" t="str">
        <f>IFERROR(IF(SEARCH("German",CB31)&gt;0,CHAR(34)&amp;"german"&amp;CHAR(34)&amp;",",""),"")</f>
        <v/>
      </c>
      <c r="GE31" s="48" t="str">
        <f>IFERROR(IF(SEARCH("Dutch",CB31)&gt;0,CHAR(34)&amp;"dutchs"&amp;CHAR(34)&amp;",",""),"")</f>
        <v/>
      </c>
      <c r="GF31" s="48" t="str">
        <f>IFERROR(IF(SEARCH("Historical",AU31)&gt;0,CHAR(34)&amp;"histor"&amp;CHAR(34)&amp;",",""),"")</f>
        <v/>
      </c>
      <c r="GG31" s="48" t="str">
        <f>IF(BU31="y",CHAR(34)&amp;"unjack"&amp;CHAR(34)&amp;",","")</f>
        <v/>
      </c>
      <c r="GH31" s="48" t="str">
        <f>IF(CD31=1,CHAR(34)&amp;"southc"&amp;CHAR(34)&amp;",","")</f>
        <v/>
      </c>
      <c r="GI31" s="48" t="str">
        <f>IF(CE31=1,CHAR(34)&amp;"hasmap"&amp;CHAR(34)&amp;",","")</f>
        <v/>
      </c>
      <c r="GJ31" s="48" t="str">
        <f>IF(CP31="y",CHAR(34)&amp;CP$1&amp;CHAR(34)&amp;",","")</f>
        <v/>
      </c>
      <c r="GK31" s="48" t="str">
        <f>IF(GJ31="",CHAR(34)&amp;"HasSta"&amp;CHAR(34)&amp;",","")</f>
        <v>"HasSta",</v>
      </c>
      <c r="GL31" s="48" t="str">
        <f>IF(CQ31="y",CHAR(34)&amp;CQ$1&amp;CHAR(34)&amp;",","")</f>
        <v/>
      </c>
      <c r="GM31" s="48" t="str">
        <f>IF(CR31="y",CHAR(34)&amp;CR$1&amp;CHAR(34)&amp;",","")</f>
        <v/>
      </c>
      <c r="GN31" s="48" t="str">
        <f>IF(CS31="y",CHAR(34)&amp;CS$1&amp;CHAR(34)&amp;",","")</f>
        <v>"3+Star",</v>
      </c>
      <c r="GP31" s="48" t="str">
        <f>CHAR(34)&amp;AU31&amp;CHAR(34)</f>
        <v>"State"</v>
      </c>
      <c r="GS31" s="48" t="str">
        <f>SUBSTITUTE("["&amp;_xlfn.CONCAT(CW31:GN31)&amp;"]",",]","]")</f>
        <v>["5+Colo","words2","exact2","lets12","startN","with_w","year19","NoBand","Circle","Plants","Texted","HasSun","Center","Geogrh","Ships!","Waters","staYEL","NO_BLA","myrBLU","HasSta","3+Star"]</v>
      </c>
      <c r="GT31" s="48" t="str">
        <f>IF(BL31&lt;&gt;"",CHAR(34)&amp;"cl_"&amp;BL31&amp;CHAR(34)&amp;",","")</f>
        <v>"cl_BLU",</v>
      </c>
      <c r="GU31" s="48" t="str">
        <f>IF(BM31&lt;&gt;"",CHAR(34)&amp;"cl_"&amp;BM31&amp;CHAR(34)&amp;",","")</f>
        <v>"cl_GRE",</v>
      </c>
      <c r="GV31" s="48" t="str">
        <f>IF(BN31&lt;&gt;"",CHAR(34)&amp;"cl_"&amp;BN31&amp;CHAR(34)&amp;",","")</f>
        <v>"cl_YEL",</v>
      </c>
      <c r="GW31" s="48" t="str">
        <f>IF(BO31&lt;&gt;"",CHAR(34)&amp;"cl_"&amp;BO31&amp;CHAR(34)&amp;",","")</f>
        <v>"cl_RED",</v>
      </c>
      <c r="GX31" s="48" t="str">
        <f>IF(BP31&lt;&gt;"",CHAR(34)&amp;"cl_"&amp;BP31&amp;CHAR(34)&amp;",","")</f>
        <v>"cl_WHI",</v>
      </c>
      <c r="GY31" s="48" t="str">
        <f>IF(BQ31&lt;&gt;"",CHAR(34)&amp;"cl_"&amp;BQ31&amp;CHAR(34)&amp;",","")</f>
        <v>"cl_BRO",</v>
      </c>
      <c r="GZ31" s="48" t="str">
        <f>IF(BR31&lt;&gt;"",CHAR(34)&amp;"cl_"&amp;BR31&amp;CHAR(34)&amp;",","")</f>
        <v/>
      </c>
      <c r="HA31" s="48" t="str">
        <f>IF(BS31&lt;&gt;"",CHAR(34)&amp;"cl_"&amp;BS31&amp;CHAR(34)&amp;",","")</f>
        <v/>
      </c>
      <c r="HB31" s="48" t="str">
        <f>IF(BT31&lt;&gt;"",CHAR(34)&amp;"cl_"&amp;BT31&amp;CHAR(34)&amp;",","")</f>
        <v/>
      </c>
      <c r="HC31" s="48" t="str">
        <f>SUBSTITUTE("["&amp;_xlfn.CONCAT(GT31:HB31)&amp;"]",",]","]")</f>
        <v>["cl_BLU","cl_GRE","cl_YEL","cl_RED","cl_WHI","cl_BRO"]</v>
      </c>
      <c r="HE31" s="71"/>
      <c r="HF31" s="72" t="str">
        <f>"{couname:"&amp;CT31&amp;(IF(HK31&lt;&gt;"",",subtype:"&amp;CHAR(34)&amp;HK31&amp;CHAR(34),""))&amp;",year:"&amp;HJ31&amp;",region:"&amp;CU31&amp;",Colors:"&amp;HC31&amp;",Items:"&amp;GS31&amp;",Flag:"&amp;CV31&amp;",HDFlag:"&amp;CHAR(34)&amp;E31&amp;CHAR(34)&amp;",type:"&amp;GP31&amp;", describe: "&amp;HH31&amp;", isnew:"&amp;CHAR(34)&amp;F31&amp;CHAR(34)&amp;", links: "&amp;HL31&amp;"},"</f>
        <v>{couname:"[USA] New Hampshire",year:"1932 ",region:"rgn_North America",Colors:["cl_BLU","cl_GRE","cl_YEL","cl_RED","cl_WHI","cl_BRO"],Items:["5+Colo","words2","exact2","lets12","startN","with_w","year19","NoBand","Circle","Plants","Texted","HasSun","Center","Geogrh","Ships!","Waters","staYEL","NO_BLA","myrBLU","HasSta","3+Star"],Flag:"https://upload.wikimedia.org/wikipedia/commons/thumb/2/28/Flag_of_New_Hampshire.svg/383px-Flag_of_New_Hampshire.svg.png",HDFlag:"https://upload.wikimedia.org/wikipedia/commons/thumb/2/28/Flag_of_New_Hampshire.svg/2560px-Flag_of_New_Hampshire.svg.png",type:"State", describe: "\nNot available", isnew:".", links: "https://en.wikipedia.org/wiki/Flag_of_New_Hampshire"},</v>
      </c>
      <c r="HG31" s="73" t="str">
        <f>"{couname:"&amp;CT31&amp;(IF(HK31&lt;&gt;"",",subtype:"&amp;CHAR(34)&amp;HK31&amp;CHAR(34),""))&amp;",year:"&amp;HJ31&amp;",region:"&amp;CU31&amp;",Colors:"&amp;HC31&amp;",Items:"&amp;GS31&amp;",Flag:"&amp;CV31&amp;",HDFlag:"&amp;CHAR(34)&amp;E31&amp;CHAR(34)&amp;",type:"&amp;GP31&amp;", describe: "&amp;HI31&amp;", links: "&amp;HL31&amp;"},"</f>
        <v>{couname:"[USA] New Hampshire",year:"1932 ",region:"rgn_North America",Colors:["cl_BLU","cl_GRE","cl_YEL","cl_RED","cl_WHI","cl_BRO"],Items:["5+Colo","words2","exact2","lets12","startN","with_w","year19","NoBand","Circle","Plants","Texted","HasSun","Center","Geogrh","Ships!","Waters","staYEL","NO_BLA","myrBLU","HasSta","3+Star"],Flag:"https://upload.wikimedia.org/wikipedia/commons/thumb/2/28/Flag_of_New_Hampshire.svg/383px-Flag_of_New_Hampshire.svg.png",HDFlag:"https://upload.wikimedia.org/wikipedia/commons/thumb/2/28/Flag_of_New_Hampshire.svg/2560px-Flag_of_New_Hampshire.svg.png",type:"State", describe: "\nNot available", links: "https://en.wikipedia.org/wiki/Flag_of_New_Hampshire"},</v>
      </c>
      <c r="HH31" s="48" t="str">
        <f>IF(P31&lt;&gt;"",CHAR(34)&amp;"\n"&amp;P31&amp;CHAR(34),CHAR(34)&amp;CHAR(34))</f>
        <v>"\nNot available"</v>
      </c>
      <c r="HI31" s="48" t="str">
        <f>IF(J31=0,CHAR(34)&amp;CHAR(34),HH31)</f>
        <v>"\nNot available"</v>
      </c>
      <c r="HJ31" s="48" t="str">
        <f>CHAR(34)&amp;O31&amp;CHAR(34)</f>
        <v>"1932 "</v>
      </c>
      <c r="HL31" s="48" t="str">
        <f>CHAR(34)&amp;I31&amp;CHAR(34)</f>
        <v>"https://en.wikipedia.org/wiki/Flag_of_New_Hampshire"</v>
      </c>
      <c r="HM31" s="72"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"&amp;HH31&amp;", "&amp;CHAR(34)&amp;"isnew"&amp;CHAR(34)&amp;": "&amp;CHAR(34)&amp;F31&amp;CHAR(34)&amp;", "&amp;CHAR(34)&amp;"links"&amp;CHAR(34)&amp;": "&amp;HL31&amp;"},"</f>
        <v>{"couname":"[USA] New Hampshire","year":"1932 ","region":"rgn_North America","Colors":["cl_BLU","cl_GRE","cl_YEL","cl_RED","cl_WHI","cl_BRO"],"Items":["5+Colo","words2","exact2","lets12","startN","with_w","year19","NoBand","Circle","Plants","Texted","HasSun","Center","Geogrh","Ships!","Waters","staYEL","NO_BLA","myrBLU","HasSta","3+Star"],"Flag":"https://upload.wikimedia.org/wikipedia/commons/thumb/2/28/Flag_of_New_Hampshire.svg/383px-Flag_of_New_Hampshire.svg.png","HDFlag":"https://upload.wikimedia.org/wikipedia/commons/thumb/2/28/Flag_of_New_Hampshire.svg/2560px-Flag_of_New_Hampshire.svg.png","type":"State", "describe": "\nNot available", "isnew": ".", "links": "https://en.wikipedia.org/wiki/Flag_of_New_Hampshire"},</v>
      </c>
      <c r="HN31" s="74" t="str">
        <f>"{"&amp;CHAR(34)&amp;"couname"&amp;CHAR(34)&amp;":"&amp;CT31&amp;(IF(H31&lt;&gt;"",","&amp;CHAR(34)&amp;"subtype"&amp;CHAR(34)&amp;":"&amp;CHAR(34)&amp;H31&amp;CHAR(34),""))&amp;","&amp;CHAR(34)&amp;"year"&amp;CHAR(34)&amp;":"&amp;HJ31&amp;","&amp;CHAR(34)&amp;"region"&amp;CHAR(34)&amp;":"&amp;CU31&amp;","&amp;CHAR(34)&amp;"Colors"&amp;CHAR(34)&amp;":"&amp;HC31&amp;","&amp;CHAR(34)&amp;"Items"&amp;CHAR(34)&amp;":"&amp;GS31&amp;","&amp;CHAR(34)&amp;"Flag"&amp;CHAR(34)&amp;":"&amp;CV31&amp;","&amp;CHAR(34)&amp;"HDFlag"&amp;CHAR(34)&amp;":"&amp;CHAR(34)&amp;E31&amp;CHAR(34)&amp;","&amp;CHAR(34)&amp;"type"&amp;CHAR(34)&amp;":"&amp;GP31&amp;", "&amp;CHAR(34)&amp;"describe"&amp;CHAR(34)&amp;": "&amp;HI31&amp;", "&amp;CHAR(34)&amp;"isnew"&amp;CHAR(34)&amp;": "&amp;CHAR(34)&amp;F31&amp;CHAR(34)&amp;", "&amp;CHAR(34)&amp;"links"&amp;CHAR(34)&amp;": "&amp;HL31&amp;"},"</f>
        <v>{"couname":"[USA] New Hampshire","year":"1932 ","region":"rgn_North America","Colors":["cl_BLU","cl_GRE","cl_YEL","cl_RED","cl_WHI","cl_BRO"],"Items":["5+Colo","words2","exact2","lets12","startN","with_w","year19","NoBand","Circle","Plants","Texted","HasSun","Center","Geogrh","Ships!","Waters","staYEL","NO_BLA","myrBLU","HasSta","3+Star"],"Flag":"https://upload.wikimedia.org/wikipedia/commons/thumb/2/28/Flag_of_New_Hampshire.svg/383px-Flag_of_New_Hampshire.svg.png","HDFlag":"https://upload.wikimedia.org/wikipedia/commons/thumb/2/28/Flag_of_New_Hampshire.svg/2560px-Flag_of_New_Hampshire.svg.png","type":"State", "describe": "\nNot available", "isnew": ".", "links": "https://en.wikipedia.org/wiki/Flag_of_New_Hampshire"},</v>
      </c>
      <c r="HO31" s="75"/>
      <c r="HP31" s="48" t="str" cm="1">
        <f t="array" ref="HP31">IF(_xlfn.TEXTJOIN(", ", TRUE, IF(ISNUMBER(SEARCH("BLA", BL31:BT31)), COLUMN(BL31:BT31) - COLUMN(BL31) + 1, ""))&lt;&gt;"","BLA","")</f>
        <v/>
      </c>
      <c r="HQ31" s="48" t="str" cm="1">
        <f t="array" ref="HQ31">IF(_xlfn.TEXTJOIN(", ", TRUE, IF(ISNUMBER(SEARCH("BLU", BL31:BT31)), COLUMN(BL31:BT31) - COLUMN(BL31) + 1, ""))&lt;&gt;"","BLU","")</f>
        <v>BLU</v>
      </c>
      <c r="HR31" s="48" t="str" cm="1">
        <f t="array" ref="HR31">IF(_xlfn.TEXTJOIN(", ", TRUE, IF(ISNUMBER(SEARCH("GRE", BL31:BT31)), COLUMN(BL31:BT31) - COLUMN(BL31) + 1, ""))&lt;&gt;"","GRE","")</f>
        <v>GRE</v>
      </c>
      <c r="HS31" s="48" t="str" cm="1">
        <f t="array" ref="HS31">IF(_xlfn.TEXTJOIN(", ", TRUE, IF(ISNUMBER(SEARCH("RED", BL31:BT31)), COLUMN(BL31:BT31) - COLUMN(BL31) + 1, ""))&lt;&gt;"","RED","")</f>
        <v>RED</v>
      </c>
      <c r="HT31" s="48" t="str" cm="1">
        <f t="array" ref="HT31">IF(_xlfn.TEXTJOIN(", ", TRUE, IF(ISNUMBER(SEARCH("YEL", BL31:BT31)), COLUMN(BL31:BT31) - COLUMN(BL31) + 1, ""))&lt;&gt;"","YEL","")</f>
        <v>YEL</v>
      </c>
      <c r="HU31" s="48" t="str" cm="1">
        <f t="array" ref="HU31">IF(_xlfn.TEXTJOIN(", ", TRUE, IF(ISNUMBER(SEARCH("ORA", BL31:BT31)), COLUMN(BL31:BT31) - COLUMN(BL31) + 1, ""))&lt;&gt;"","ORA","")</f>
        <v/>
      </c>
      <c r="HV31" s="48" t="str" cm="1">
        <f t="array" ref="HV31">IF(_xlfn.TEXTJOIN(", ", TRUE, IF(ISNUMBER(SEARCH("BRO", BL31:BT31)), COLUMN(BL31:BT31) - COLUMN(BL31) + 1, ""))&lt;&gt;"","BRO","")</f>
        <v>BRO</v>
      </c>
      <c r="HW31" s="48" t="str" cm="1">
        <f t="array" ref="HW31">IF(_xlfn.TEXTJOIN(", ", TRUE, IF(ISNUMBER(SEARCH("PUR", BL31:BT31)), COLUMN(BL31:BT31) - COLUMN(BL31) + 1, ""))&lt;&gt;"","PUR","")</f>
        <v/>
      </c>
      <c r="HX31" s="48" t="str" cm="1">
        <f t="array" ref="HX31">IF(_xlfn.TEXTJOIN(", ", TRUE, IF(ISNUMBER(SEARCH("WHI", BL31:BT31)), COLUMN(BL31:BT31) - COLUMN(BL31) + 1, ""))&lt;&gt;"","WHI","")</f>
        <v>WHI</v>
      </c>
      <c r="HY31" s="76"/>
      <c r="HZ31" s="76"/>
      <c r="IA31" s="6"/>
      <c r="IB31" s="6"/>
      <c r="IC31" s="77"/>
      <c r="ID31" s="77"/>
      <c r="IE31" s="77"/>
      <c r="IF31" s="77"/>
      <c r="IG31" s="77"/>
      <c r="IH31" s="77"/>
      <c r="II31" s="77"/>
      <c r="IJ31" s="77"/>
      <c r="IK31" s="77"/>
      <c r="IL31" s="48">
        <f>SUM(IC31:IK31)</f>
        <v>0</v>
      </c>
      <c r="IM31" s="45">
        <f>COUNTIF(IC31:IK31,"&gt;0")-CG31</f>
        <v>-6</v>
      </c>
      <c r="IN31" s="78" t="str">
        <f>"http://mkweb.bcgsc.ca/color-summarizer/?url="&amp;D31&amp;"&amp;precision=low&amp;num_clusters="&amp;CG31&amp;"&amp;text=1"</f>
        <v>http://mkweb.bcgsc.ca/color-summarizer/?url=https://upload.wikimedia.org/wikipedia/commons/thumb/2/28/Flag_of_New_Hampshire.svg/383px-Flag_of_New_Hampshire.svg.png&amp;precision=low&amp;num_clusters=6&amp;text=1</v>
      </c>
      <c r="IO31" s="48" t="str">
        <f>IF(HP31&lt;&gt;"",CHAR(34)&amp;"black"&amp;CHAR(34),"")</f>
        <v/>
      </c>
      <c r="IP31" s="48" t="str">
        <f>IF(HQ31&lt;&gt;"",CHAR(34)&amp;"blue"&amp;CHAR(34),"")</f>
        <v>"blue"</v>
      </c>
      <c r="IQ31" s="48" t="str">
        <f>IF(HR31&lt;&gt;"",CHAR(34)&amp;"green"&amp;CHAR(34),"")</f>
        <v>"green"</v>
      </c>
      <c r="IR31" s="48" t="str">
        <f>IF(HS31&lt;&gt;"",CHAR(34)&amp;"red"&amp;CHAR(34),"")</f>
        <v>"red"</v>
      </c>
      <c r="IS31" s="48" t="str">
        <f>IF(HT31&lt;&gt;"",CHAR(34)&amp;"yellow"&amp;CHAR(34),"")</f>
        <v>"yellow"</v>
      </c>
      <c r="IT31" s="48" t="str">
        <f>IF(HU31&lt;&gt;"",CHAR(34)&amp;"orange"&amp;CHAR(34),"")</f>
        <v/>
      </c>
      <c r="IU31" s="48" t="str">
        <f>IF(HV31&lt;&gt;"",CHAR(34)&amp;"brown"&amp;CHAR(34),"")</f>
        <v>"brown"</v>
      </c>
      <c r="IV31" s="48" t="str">
        <f>IF(HW31&lt;&gt;"",CHAR(34)&amp;"purple"&amp;CHAR(34),"")</f>
        <v/>
      </c>
      <c r="IW31" s="48" t="str">
        <f>IF(HX31&lt;&gt;"",CHAR(34)&amp;"white"&amp;CHAR(34),"")</f>
        <v>"white"</v>
      </c>
      <c r="IX31" s="48" t="str">
        <f>"{"&amp;CHAR(34)&amp;"url"&amp;CHAR(34)&amp;":"&amp;CHAR(34)&amp;IN31&amp;CHAR(34)&amp;","&amp;CHAR(34)&amp;"name"&amp;CHAR(34)&amp;":"&amp;CHAR(34)&amp;A31&amp;CHAR(34)&amp;"},"</f>
        <v>{"url":"http://mkweb.bcgsc.ca/color-summarizer/?url=https://upload.wikimedia.org/wikipedia/commons/thumb/2/28/Flag_of_New_Hampshire.svg/383px-Flag_of_New_Hampshire.svg.png&amp;precision=low&amp;num_clusters=6&amp;text=1","name":"[USA] New Hampshire"},</v>
      </c>
      <c r="IY31" s="48">
        <v>882</v>
      </c>
    </row>
    <row r="32" spans="1:259" s="48" customFormat="1" ht="38.4" customHeight="1" thickBot="1" x14ac:dyDescent="0.35">
      <c r="A32" s="79" t="s">
        <v>597</v>
      </c>
      <c r="B32" s="40" t="e" vm="173">
        <v>#VALUE!</v>
      </c>
      <c r="C32" s="41">
        <v>2</v>
      </c>
      <c r="D32" s="42" t="s">
        <v>807</v>
      </c>
      <c r="E32" s="43" t="s">
        <v>808</v>
      </c>
      <c r="F32" s="44" t="s">
        <v>163</v>
      </c>
      <c r="G32" s="45">
        <f>COUNTIF($A$1:$A$8580,A32)</f>
        <v>1</v>
      </c>
      <c r="H32" s="46"/>
      <c r="I32" s="47" t="s">
        <v>809</v>
      </c>
      <c r="J32" s="48" t="str">
        <f>""</f>
        <v/>
      </c>
      <c r="K32" s="49"/>
      <c r="L32" s="50"/>
      <c r="M32" s="50"/>
      <c r="N32" s="51" t="s">
        <v>231</v>
      </c>
      <c r="O32" s="52" t="s">
        <v>216</v>
      </c>
      <c r="P32" s="53" t="s">
        <v>211</v>
      </c>
      <c r="Q32" s="54">
        <v>2</v>
      </c>
      <c r="R32" s="55" t="s">
        <v>231</v>
      </c>
      <c r="S32" s="56">
        <v>0</v>
      </c>
      <c r="T32" s="57" t="s">
        <v>164</v>
      </c>
      <c r="U32" s="58" t="s">
        <v>164</v>
      </c>
      <c r="V32" s="58" t="s">
        <v>164</v>
      </c>
      <c r="W32" s="58" t="s">
        <v>164</v>
      </c>
      <c r="X32" s="58" t="s">
        <v>164</v>
      </c>
      <c r="Y32" s="58" t="s">
        <v>165</v>
      </c>
      <c r="Z32" s="58" t="s">
        <v>164</v>
      </c>
      <c r="AA32" s="58" t="s">
        <v>165</v>
      </c>
      <c r="AB32" s="58" t="s">
        <v>165</v>
      </c>
      <c r="AC32" s="58" t="s">
        <v>165</v>
      </c>
      <c r="AD32" s="58" t="s">
        <v>164</v>
      </c>
      <c r="AE32" s="58" t="s">
        <v>164</v>
      </c>
      <c r="AF32" s="59" t="s">
        <v>164</v>
      </c>
      <c r="AG32" s="59" t="s">
        <v>164</v>
      </c>
      <c r="AH32" s="59" t="s">
        <v>165</v>
      </c>
      <c r="AI32" s="59" t="s">
        <v>164</v>
      </c>
      <c r="AJ32" s="59" t="s">
        <v>164</v>
      </c>
      <c r="AK32" s="59" t="s">
        <v>164</v>
      </c>
      <c r="AL32" s="59" t="s">
        <v>164</v>
      </c>
      <c r="AM32" s="59" t="s">
        <v>164</v>
      </c>
      <c r="AN32" s="59" t="s">
        <v>165</v>
      </c>
      <c r="AO32" s="59" t="s">
        <v>164</v>
      </c>
      <c r="AP32" s="59" t="s">
        <v>164</v>
      </c>
      <c r="AQ32" s="59" t="s">
        <v>164</v>
      </c>
      <c r="AR32" s="59" t="s">
        <v>164</v>
      </c>
      <c r="AS32" s="59" t="s">
        <v>164</v>
      </c>
      <c r="AT32" s="60">
        <v>0</v>
      </c>
      <c r="AU32" s="59" t="s">
        <v>207</v>
      </c>
      <c r="AV32" s="59" t="str">
        <f>IF(LEFT(A32,1)="[",LEFT(A32,5)&amp;AU32&amp;A32,"")</f>
        <v>[USA]State[USA] New Jersey</v>
      </c>
      <c r="AW32" s="59" t="str">
        <f>C32&amp;H32&amp;A32</f>
        <v>2[USA] New Jersey</v>
      </c>
      <c r="AX32" s="61"/>
      <c r="AY32" s="61"/>
      <c r="AZ32" s="62"/>
      <c r="BA32" s="62"/>
      <c r="BB32" s="62"/>
      <c r="BC32" s="63"/>
      <c r="BD32" s="64" t="s">
        <v>155</v>
      </c>
      <c r="BE32" s="47"/>
      <c r="BF32" s="64"/>
      <c r="BG32" s="64"/>
      <c r="BH32" s="64"/>
      <c r="BI32" s="64"/>
      <c r="BJ32" s="64"/>
      <c r="BK32" s="47"/>
      <c r="BL32" s="64" t="s">
        <v>155</v>
      </c>
      <c r="BM32" s="64" t="s">
        <v>152</v>
      </c>
      <c r="BN32" s="64" t="s">
        <v>154</v>
      </c>
      <c r="BO32" s="64" t="s">
        <v>156</v>
      </c>
      <c r="BP32" s="64" t="s">
        <v>153</v>
      </c>
      <c r="BQ32" s="64" t="s">
        <v>157</v>
      </c>
      <c r="BR32" s="64"/>
      <c r="BS32" s="64"/>
      <c r="BT32" s="64"/>
      <c r="BU32" s="65"/>
      <c r="BV32" s="66"/>
      <c r="BW32" s="66">
        <v>0</v>
      </c>
      <c r="BX32" s="47"/>
      <c r="CB32" s="6"/>
      <c r="CC32" s="6"/>
      <c r="CD32" s="67">
        <v>0</v>
      </c>
      <c r="CE32" s="67">
        <v>0</v>
      </c>
      <c r="CF32" s="67" t="e">
        <v>#REF!</v>
      </c>
      <c r="CG32" s="68" cm="1">
        <f t="array" ref="CG32">SUMPRODUCT(--(LEN(TRIM(BL32:BT32))&gt;0))</f>
        <v>6</v>
      </c>
      <c r="CH32" s="59" t="str">
        <f>IF(CG32=2,"y","n")</f>
        <v>n</v>
      </c>
      <c r="CI32" s="59" t="str">
        <f>IF(CG32=3,"y","n")</f>
        <v>n</v>
      </c>
      <c r="CJ32" s="59" t="str">
        <f>IF(CG32=4,"y","n")</f>
        <v>n</v>
      </c>
      <c r="CK32" s="59" t="str">
        <f>IF(CG32&gt;4,"y","n")</f>
        <v>y</v>
      </c>
      <c r="CL32" s="59" t="str">
        <f>IF(S32=0,"y","n")</f>
        <v>y</v>
      </c>
      <c r="CM32" s="59" t="str">
        <f>IF(S32=2,"y","n")</f>
        <v>n</v>
      </c>
      <c r="CN32" s="59" t="str">
        <f>IF(S32=3,"y","n")</f>
        <v>n</v>
      </c>
      <c r="CO32" s="59" t="str">
        <f>IF(S32&gt;=4,"y","n")</f>
        <v>n</v>
      </c>
      <c r="CP32" s="59" t="str">
        <f>IF(AT32=0,"y","n")</f>
        <v>y</v>
      </c>
      <c r="CQ32" s="59" t="str">
        <f>IF(AT32=1,"y","n")</f>
        <v>n</v>
      </c>
      <c r="CR32" s="59" t="str">
        <f>IF(AT32=2,"y","n")</f>
        <v>n</v>
      </c>
      <c r="CS32" s="59" t="str">
        <f>IF(AT32&gt;=3,"y","n")</f>
        <v>n</v>
      </c>
      <c r="CT32" s="69" t="str">
        <f>CHAR(34)&amp;A32&amp;CHAR(34)</f>
        <v>"[USA] New Jersey"</v>
      </c>
      <c r="CU32" s="70" t="str">
        <f>CHAR(34)&amp;"rgn_"&amp;R32&amp;CHAR(34)</f>
        <v>"rgn_North America"</v>
      </c>
      <c r="CV32" s="48" t="str">
        <f>CHAR(34)&amp;D32&amp;CHAR(34)</f>
        <v>"https://upload.wikimedia.org/wikipedia/commons/thumb/9/92/Flag_of_New_Jersey.svg/300px-Flag_of_New_Jersey.svg.png"</v>
      </c>
      <c r="CW32" s="48" t="str">
        <f>IF(CH32="y",CHAR(34)&amp;CH$1&amp;CHAR(34)&amp;",","")</f>
        <v/>
      </c>
      <c r="CX32" s="48" t="str">
        <f>IF(CI32="y",CHAR(34)&amp;CI$1&amp;CHAR(34)&amp;",","")</f>
        <v/>
      </c>
      <c r="CY32" s="48" t="str">
        <f>IF(CJ32="y",CHAR(34)&amp;CJ$1&amp;CHAR(34)&amp;",","")</f>
        <v/>
      </c>
      <c r="CZ32" s="48" t="str">
        <f>IF(CK32="y",CHAR(34)&amp;CK$1&amp;CHAR(34)&amp;",","")</f>
        <v>"5+Colo",</v>
      </c>
      <c r="DA32" s="48" t="str">
        <f>IF(Q32&gt;1,CHAR(34)&amp;"words2"&amp;CHAR(34)&amp;",","")</f>
        <v>"words2",</v>
      </c>
      <c r="DB32" s="48" t="str">
        <f>IF(Q32&gt;2,CHAR(34)&amp;"words3"&amp;CHAR(34)&amp;",","")</f>
        <v/>
      </c>
      <c r="DC32" s="48" t="str">
        <f>IF(Q32=2,CHAR(34)&amp;"exact2"&amp;CHAR(34)&amp;",","")</f>
        <v>"exact2",</v>
      </c>
      <c r="DD32" s="48" t="str">
        <f>IF(LEN(CHAR(34)&amp;"lets"&amp;LEN(SUBSTITUTE(SUBSTITUTE(IFERROR(TRIM(SUBSTITUTE(SUBSTITUTE(SUBSTITUTE(IFERROR(TRIM(SUBSTITUTE(A32,MID(A32,FIND("(",A32),FIND(")",A32)-FIND("(",A32)+1),"")),A32),"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",""),"-",""))&amp;CHAR(34)&amp;",")=9,CHAR(34)&amp;"lets"&amp;LEN(SUBSTITUTE(SUBSTITUTE(IFERROR(TRIM(SUBSTITUTE(SUBSTITUTE(SUBSTITUTE(IFERROR(TRIM(SUBSTITUTE(A32,MID(A32,FIND("(",A32),FIND(")",A32)-FIND("(",A32)+1),"")),A32),"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",""),"-",""))&amp;CHAR(34)&amp;",",CHAR(34)&amp;"lets0"&amp;LEN(SUBSTITUTE(SUBSTITUTE(IFERROR(TRIM(SUBSTITUTE(SUBSTITUTE(SUBSTITUTE(IFERROR(TRIM(SUBSTITUTE(A32,MID(A32,FIND("(",A32),FIND(")",A32)-FIND("(",A32)+1),"")),A32)," ",""),"-",""),MID(SUBSTITUTE(SUBSTITUTE(IFERROR(TRIM(SUBSTITUTE(A32,MID(A32,FIND("(",A32),FIND(")",A32)-FIND("(",A32)+1),"")),A32)," ",""),"-",""),FIND("[",SUBSTITUTE(SUBSTITUTE(IFERROR(TRIM(SUBSTITUTE(A32,MID(A32,FIND("(",A32),FIND(")",A32)-FIND("(",A32)+1),"")),A32)," ",""),"-","")),FIND("]",SUBSTITUTE(SUBSTITUTE(IFERROR(TRIM(SUBSTITUTE(A32,MID(A32,FIND("(",A32),FIND(")",A32)-FIND("(",A32)+1),"")),A32)," ",""),"-",""))-FIND("[",SUBSTITUTE(SUBSTITUTE(IFERROR(TRIM(SUBSTITUTE(A32,MID(A32,FIND("(",A32),FIND(")",A32)-FIND("(",A32)+1),"")),A32)," ",""),"-",""))+1),"")),SUBSTITUTE(SUBSTITUTE(IFERROR(TRIM(SUBSTITUTE(A32,MID(A32,FIND("(",A32),FIND(")",A32)-FIND("(",A32)+1),"")),A32)," ",""),"-",""))," ",""),"-",""))&amp;CHAR(34)&amp;",")</f>
        <v>"lets09",</v>
      </c>
      <c r="DE32" s="48" t="str">
        <f>IFERROR(CHAR(34)&amp;"start"&amp;LEFT(TRIM(SUBSTITUTE(SUBSTITUTE(TRIM(SUBSTITUTE(SUBSTITUTE(A32, MID(A32, FIND("[", A32), FIND("]", A32) - FIND("[", A32) + 1), ""), "  ", " ")), MID(TRIM(SUBSTITUTE(SUBSTITUTE(A32, MID(A32, FIND("[", A32), FIND("]", A32) - FIND("[", A32) + 1), ""), "  ", " ")), FIND("[", TRIM(SUBSTITUTE(SUBSTITUTE(A32, MID(A32, FIND("[", A32), FIND("]", A32) - FIND("[", A32) + 1), ""), "  ", " "))), FIND("]", TRIM(SUBSTITUTE(SUBSTITUTE(A32, MID(A32, FIND("[", A32), FIND("]", A32) - FIND("[", A32) + 1), ""), "  ", " "))) - FIND("[", TRIM(SUBSTITUTE(SUBSTITUTE(A32, MID(A32, FIND("[", A32), FIND("]", A32) - FIND("[", A32) + 1), ""), "  ", " "))) + 1), ""), "  ", " ")),1)&amp;CHAR(34)&amp;",",CHAR(34)&amp;"start"&amp;IFERROR(LEFT(SUBSTITUTE(A32,"["&amp;MID(A32,FIND("[",A32)+1,FIND("]",A32)-FIND("[",A32)-1)&amp;"] ",""),1),LEFT(A32,1))&amp;CHAR(34)&amp;",")</f>
        <v>"startN",</v>
      </c>
      <c r="DF32" s="48" t="str">
        <f>IFERROR(IF(SEARCH("tan",A32)&gt;0,CHAR(34)&amp;"withtn"&amp;CHAR(34)&amp;",",""),"")</f>
        <v/>
      </c>
      <c r="DG32" s="48" t="str">
        <f>IFERROR(IF(SEARCH("q",A32)&gt;0,CHAR(34)&amp;"with_q"&amp;CHAR(34)&amp;",",""),"")</f>
        <v/>
      </c>
      <c r="DH32" s="48" t="str">
        <f>IFERROR(IF(SEARCH("v",A32)&gt;0,CHAR(34)&amp;"with_v"&amp;CHAR(34)&amp;",",""),"")</f>
        <v/>
      </c>
      <c r="DI32" s="48" t="str">
        <f>IFERROR(IF(SEARCH("w",A32)&gt;0,CHAR(34)&amp;"with_w"&amp;CHAR(34)&amp;",",""),"")</f>
        <v>"with_w",</v>
      </c>
      <c r="DJ32" s="48" t="str">
        <f>IFERROR(IF(SEARCH("y",A32)&gt;0,CHAR(34)&amp;"with_y"&amp;CHAR(34)&amp;",",""),"")</f>
        <v>"with_y",</v>
      </c>
      <c r="DK32" s="48" t="str">
        <f>IFERROR(IF(SEARCH("z",A32)&gt;0,CHAR(34)&amp;"with_z"&amp;CHAR(34)&amp;",",""),"")</f>
        <v/>
      </c>
      <c r="DL32" s="48" t="str">
        <f>IF(CG32=2, CHAR(34) &amp; _xlfn.TEXTJOIN("", TRUE, _xlfn._xlws.SORT(HP32:HX32)) &amp; CHAR(34) &amp; ",", "")</f>
        <v/>
      </c>
      <c r="DM32" s="48" t="str" cm="1">
        <f t="array" ref="DM32">IF(CG32=3,CHAR(34) &amp; _xlfn.TEXTJOIN("", TRUE, RIGHT(HP32:HX32, 2)) &amp; CHAR(34) &amp; ",", "")</f>
        <v/>
      </c>
      <c r="DN32" s="48" t="str">
        <f>IF(AND(ISNUMBER(SEARCH("18", O32)), ISERROR(SEARCH("1918", O32)), ISERROR(SEARCH("2018", O32))), CHAR(34) &amp; "year18" &amp; CHAR(34) &amp; ",", "")</f>
        <v/>
      </c>
      <c r="DO32" s="48" t="str">
        <f>IF(AND(ISNUMBER(SEARCH("19", O32)), ISERROR(SEARCH("1819", O32)),  ISERROR(SEARCH("1219", O32)),ISERROR(SEARCH("1119", O32)),ISERROR(SEARCH("1190", O32)),ISERROR(SEARCH("2019", O32))), CHAR(34) &amp; "year19" &amp; CHAR(34) &amp; ",", "")</f>
        <v>"year19",</v>
      </c>
      <c r="DP32" s="6" t="str">
        <f>IF(AND(ISNUMBER(SEARCH("20", O32)), ISERROR(SEARCH("1920", O32))), CHAR(34)&amp;"year00"&amp;CHAR(34)&amp;",", "")</f>
        <v/>
      </c>
      <c r="DQ32" s="6" t="str">
        <f>IF(CC32="y",CHAR(34)&amp;"soviet"&amp;CHAR(34)&amp;",","")</f>
        <v/>
      </c>
      <c r="DR32" s="6" t="str">
        <f>IF(BY32="y",CHAR(34)&amp;"dgband"&amp;CHAR(34)&amp;",","")</f>
        <v/>
      </c>
      <c r="DS32" s="6" t="str">
        <f>IF(W32="y",IF(AND(V32="n",BY32&lt;&gt;"y"),CHAR(34)&amp;"allver"&amp;CHAR(34)&amp;",",""),"")</f>
        <v/>
      </c>
      <c r="DT32" s="6" t="str">
        <f>IF(V32="y",IF(AND(W32="n",BY32&lt;&gt;"y"),CHAR(34)&amp;"allhor"&amp;CHAR(34)&amp;",",""),"")</f>
        <v/>
      </c>
      <c r="DU32" s="6" t="str">
        <f>IF(BY32="y",IF(AND(W32="n",V32="n"),CHAR(34)&amp;"alldia"&amp;CHAR(34)&amp;",",""),"")</f>
        <v/>
      </c>
      <c r="DV32" s="48" t="str">
        <f>IF(IA32&lt;&gt;"",(IF(IA32="y",CHAR(34)&amp;"largec"&amp;CHAR(34)&amp;",",CHAR(34)&amp;"smallc"&amp;CHAR(34)&amp;",")),"")</f>
        <v/>
      </c>
      <c r="DW32" s="48" t="str">
        <f>IF(CL32="y",CHAR(34)&amp;CL$1&amp;CHAR(34)&amp;",","")</f>
        <v>"NoBand",</v>
      </c>
      <c r="DX32" s="48" t="str">
        <f>IF(CM32="y",CHAR(34)&amp;CM$1&amp;CHAR(34)&amp;",","")</f>
        <v/>
      </c>
      <c r="DY32" s="48" t="str">
        <f>IF(CN32="y",CHAR(34)&amp;CN$1&amp;CHAR(34)&amp;",","")</f>
        <v/>
      </c>
      <c r="DZ32" s="48" t="str">
        <f>IF(CO32="y",CHAR(34)&amp;CO$1&amp;CHAR(34)&amp;",","")</f>
        <v/>
      </c>
      <c r="EA32" s="48" t="str">
        <f>IF(T32="y",CHAR(34)&amp;T$1&amp;CHAR(34)&amp;",","")</f>
        <v/>
      </c>
      <c r="EB32" s="48" t="str">
        <f>IF(U32="y",CHAR(34)&amp;U$1&amp;CHAR(34)&amp;",","")</f>
        <v/>
      </c>
      <c r="EC32" s="48" t="str">
        <f>IF(V32="y",CHAR(34)&amp;V$1&amp;CHAR(34)&amp;",","")</f>
        <v/>
      </c>
      <c r="ED32" s="48" t="str">
        <f>IF(W32="y",CHAR(34)&amp;W$1&amp;CHAR(34)&amp;",","")</f>
        <v/>
      </c>
      <c r="EE32" s="48" t="str">
        <f>IF(X32="y",CHAR(34)&amp;X$1&amp;CHAR(34)&amp;",","")</f>
        <v/>
      </c>
      <c r="EF32" s="48" t="str">
        <f>IF(AND(Y32&lt;&gt;"n",Y32&lt;&gt;""),CHAR(34)&amp;Y$1&amp;CHAR(34)&amp;",","")</f>
        <v>"Animal",</v>
      </c>
      <c r="EG32" s="48" t="str">
        <f>IF(Z32="y",CHAR(34)&amp;Z$1&amp;CHAR(34)&amp;",","")</f>
        <v/>
      </c>
      <c r="EH32" s="48" t="str">
        <f>IF(AA32="y",CHAR(34)&amp;AA$1&amp;CHAR(34)&amp;",","")</f>
        <v>"Plants",</v>
      </c>
      <c r="EI32" s="48" t="str">
        <f>IF(AB32="y",CHAR(34)&amp;AB$1&amp;CHAR(34)&amp;",","")</f>
        <v>"Texted",</v>
      </c>
      <c r="EJ32" s="48" t="str">
        <f>IF(AC32="y",CHAR(34)&amp;AC$1&amp;CHAR(34)&amp;",","")</f>
        <v>"Weapon",</v>
      </c>
      <c r="EK32" s="48" t="str">
        <f>IF(AD32="y",CHAR(34)&amp;AD$1&amp;CHAR(34)&amp;",","")</f>
        <v/>
      </c>
      <c r="EL32" s="48" t="str">
        <f>IF(AE32="y",CHAR(34)&amp;AE$1&amp;CHAR(34)&amp;",","")</f>
        <v/>
      </c>
      <c r="EM32" s="48" t="str">
        <f>IF(AF32="y",CHAR(34)&amp;AF$1&amp;CHAR(34)&amp;",","")</f>
        <v/>
      </c>
      <c r="EN32" s="48" t="str">
        <f>IF(AG32="y",CHAR(34)&amp;AG$1&amp;CHAR(34)&amp;",","")</f>
        <v/>
      </c>
      <c r="EO32" s="48" t="str">
        <f>IF(AH32="y",CHAR(34)&amp;AH$1&amp;CHAR(34)&amp;",","")</f>
        <v>"Center",</v>
      </c>
      <c r="EP32" s="48" t="str">
        <f>IF(AI32="y",CHAR(34)&amp;AI$1&amp;CHAR(34)&amp;",","")</f>
        <v/>
      </c>
      <c r="EQ32" s="48" t="str">
        <f>IF(AJ32="y",CHAR(34)&amp;AJ$1&amp;CHAR(34)&amp;",","")</f>
        <v/>
      </c>
      <c r="ER32" s="48" t="str">
        <f>IF(AK32="y",CHAR(34)&amp;AK$1&amp;CHAR(34)&amp;",","")</f>
        <v/>
      </c>
      <c r="ES32" s="48" t="str">
        <f>IF(AL32="y",CHAR(34)&amp;AL$1&amp;CHAR(34)&amp;",","")</f>
        <v/>
      </c>
      <c r="ET32" s="48" t="str">
        <f>IF(AM32="y",CHAR(34)&amp;AM$1&amp;CHAR(34)&amp;",","")</f>
        <v/>
      </c>
      <c r="EU32" s="48" t="str">
        <f>IF(AN32="y",CHAR(34)&amp;AN$1&amp;CHAR(34)&amp;",","")</f>
        <v>"Humans",</v>
      </c>
      <c r="EV32" s="48" t="str">
        <f>IF(AO32="y",CHAR(34)&amp;AO$1&amp;CHAR(34)&amp;",","")</f>
        <v/>
      </c>
      <c r="EW32" s="48" t="str">
        <f>IF(AP32="y",CHAR(34)&amp;AP$1&amp;CHAR(34)&amp;",","")</f>
        <v/>
      </c>
      <c r="EX32" s="48" t="str">
        <f>IF(AQ32="y",CHAR(34)&amp;AQ$1&amp;CHAR(34)&amp;",","")</f>
        <v/>
      </c>
      <c r="EY32" s="48" t="str">
        <f>IF(AR32="y",CHAR(34)&amp;AR$1&amp;CHAR(34)&amp;",","")</f>
        <v/>
      </c>
      <c r="EZ32" s="48" t="str">
        <f>IF(AS32="y",CHAR(34)&amp;AS$1&amp;CHAR(34)&amp;",","")</f>
        <v/>
      </c>
      <c r="FA32" s="48" t="str">
        <f>IF(AT32&gt;0,CHAR(34)&amp;"sta"&amp;AZ32&amp;CHAR(34)&amp;",","")</f>
        <v/>
      </c>
      <c r="FB32" s="48" t="str">
        <f>IF(AND(AT32&gt;0,BA32&lt;&gt;""),CHAR(34)&amp;"sta"&amp;BA32&amp;CHAR(34)&amp;",","")</f>
        <v/>
      </c>
      <c r="FC32" s="48" t="str">
        <f>IF(AND(AT32&gt;0,BB32&lt;&gt;""),CHAR(34)&amp;"sta"&amp;BB32&amp;CHAR(34)&amp;",","")</f>
        <v/>
      </c>
      <c r="FD32" s="48" t="str">
        <f>IF(BV32="n",CHAR(34)&amp;"tcWHYE"&amp;CHAR(34)&amp;",",IF(BV32="y",CHAR(34)&amp;FD$1&amp;CHAR(34)&amp;",",""))</f>
        <v/>
      </c>
      <c r="FE32" s="48" t="str">
        <f>IF(COUNTIF(BL32:BT32,"BLU")=0,CHAR(34)&amp;"NO_BLU"&amp;CHAR(34)&amp;",", "")</f>
        <v/>
      </c>
      <c r="FF32" s="48" t="str">
        <f>IF(COUNTIF(BL32:BT32,"WHI")=0,CHAR(34)&amp;"NO_WHI"&amp;CHAR(34)&amp;",", "")</f>
        <v>"NO_WHI",</v>
      </c>
      <c r="FG32" s="48" t="str">
        <f>IF(COUNTIF(BL32:BT32,"RED")=0,CHAR(34)&amp;"NO_RED"&amp;CHAR(34)&amp;",", "")</f>
        <v/>
      </c>
      <c r="FH32" s="48" t="str">
        <f>IF(COUNTIF(BL32:BS32,"GRE")=0,CHAR(34)&amp;"NO_GRE"&amp;CHAR(34)&amp;",", "")</f>
        <v/>
      </c>
      <c r="FI32" s="48" t="str">
        <f>IF(COUNTIF(BL32:BT32,"YEL")=0,CHAR(34)&amp;"NO_YEL"&amp;CHAR(34)&amp;",", "")</f>
        <v/>
      </c>
      <c r="FJ32" s="48" t="str">
        <f>IF(COUNTIF(BL32:BT32,"BLA")=0,CHAR(34)&amp;"NO_BLA"&amp;CHAR(34)&amp;",", "")</f>
        <v>"NO_BLA",</v>
      </c>
      <c r="FK32" s="48" t="str">
        <f>IF(AND(FH32&lt;&gt;"",FF32&lt;&gt;""),CHAR(34)&amp;"WHGRNO"&amp;CHAR(34)&amp;",","")</f>
        <v/>
      </c>
      <c r="FL32" s="48" t="str">
        <f>IF(AND(FI32&lt;&gt;"",FF32&lt;&gt;""),CHAR(34)&amp;"WHYENO"&amp;CHAR(34)&amp;",","")</f>
        <v/>
      </c>
      <c r="FM32" s="48" t="str">
        <f>IF(AND(FJ32&lt;&gt;"",FF32&lt;&gt;""),CHAR(34)&amp;"BAWHNO"&amp;CHAR(34)&amp;",","")</f>
        <v>"BAWHNO",</v>
      </c>
      <c r="FN32" s="48" t="str">
        <f>IF(AND(FE32&lt;&gt;"",FF32&lt;&gt;""),CHAR(34)&amp;"BLWHNO"&amp;CHAR(34)&amp;",","")</f>
        <v/>
      </c>
      <c r="FO32" s="48" t="str">
        <f>IF(AND(FE32&lt;&gt;"",FG32&lt;&gt;""),CHAR(34)&amp;"BLRENO"&amp;CHAR(34)&amp;",","")</f>
        <v/>
      </c>
      <c r="FP32" s="48" t="str">
        <f>IF(AND(FF32&lt;&gt;"",FF32&lt;&gt;""),CHAR(34)&amp;"WHRENO"&amp;CHAR(34)&amp;",","")</f>
        <v>"WHRENO",</v>
      </c>
      <c r="FQ32" s="48" t="str">
        <f>IF(LEN(BF32)=3,CHAR(34)&amp;"001"&amp;BF32&amp;CHAR(34)&amp;",","")</f>
        <v/>
      </c>
      <c r="FR32" s="48" t="str">
        <f>IF(LEN(BG32)=3,CHAR(34)&amp;"002"&amp;BG32&amp;CHAR(34)&amp;",","")</f>
        <v/>
      </c>
      <c r="FS32" s="48" t="str">
        <f>IF(LEN(BH32)=3,CHAR(34)&amp;"003"&amp;BH32&amp;CHAR(34)&amp;",","")</f>
        <v/>
      </c>
      <c r="FT32" s="48" t="str">
        <f>CHAR(34)&amp;"myr"&amp;BD32&amp;CHAR(34)&amp;","</f>
        <v>"myrYEL",</v>
      </c>
      <c r="FU32" s="48" t="str">
        <f>IF(AY32="y",CHAR(34)&amp;"island"&amp;CHAR(34)&amp;",","")</f>
        <v/>
      </c>
      <c r="FV32" s="48" t="str">
        <f>IF(BZ32="y",CHAR(34)&amp;"landlo"&amp;CHAR(34)&amp;",","")</f>
        <v/>
      </c>
      <c r="FW32" s="48" t="str">
        <f>IF(CA32="y",CHAR(34)&amp;"eunion"&amp;CHAR(34)&amp;",","")</f>
        <v/>
      </c>
      <c r="FX32" s="48" t="str">
        <f>SUBSTITUTE(IFERROR(SEARCH("[",A32),IFERROR(IF(AND(CA32&lt;&gt;"y",SEARCH("Europe",R32)&gt;0),CHAR(34)&amp;"noeuni"&amp;CHAR(34)&amp;",",""),"")),"1","")</f>
        <v/>
      </c>
      <c r="FY32" s="48" t="str">
        <f>IFERROR(IF(SEARCH("Arabic",CB32)&gt;0,CHAR(34)&amp;"arabic"&amp;CHAR(34)&amp;",",""),"")</f>
        <v/>
      </c>
      <c r="FZ32" s="48" t="str">
        <f>IFERROR(IF(SEARCH("English",CB32)&gt;0,CHAR(34)&amp;"englis"&amp;CHAR(34)&amp;",",""),"")</f>
        <v/>
      </c>
      <c r="GA32" s="48" t="str">
        <f>IFERROR(IF(SEARCH("French",CB32)&gt;0,CHAR(34)&amp;"french"&amp;CHAR(34)&amp;",",""),"")</f>
        <v/>
      </c>
      <c r="GB32" s="48" t="str">
        <f>IFERROR(IF(SEARCH("Spanish",CB32)&gt;0,CHAR(34)&amp;"spanis"&amp;CHAR(34)&amp;",",""),"")</f>
        <v/>
      </c>
      <c r="GC32" s="48" t="str">
        <f>IFERROR(IF(SEARCH("Portuguese",CB32)&gt;0,CHAR(34)&amp;"portug"&amp;CHAR(34)&amp;",",""),"")</f>
        <v/>
      </c>
      <c r="GD32" s="48" t="str">
        <f>IFERROR(IF(SEARCH("German",CB32)&gt;0,CHAR(34)&amp;"german"&amp;CHAR(34)&amp;",",""),"")</f>
        <v/>
      </c>
      <c r="GE32" s="48" t="str">
        <f>IFERROR(IF(SEARCH("Dutch",CB32)&gt;0,CHAR(34)&amp;"dutchs"&amp;CHAR(34)&amp;",",""),"")</f>
        <v/>
      </c>
      <c r="GF32" s="48" t="str">
        <f>IFERROR(IF(SEARCH("Historical",AU32)&gt;0,CHAR(34)&amp;"histor"&amp;CHAR(34)&amp;",",""),"")</f>
        <v/>
      </c>
      <c r="GG32" s="48" t="str">
        <f>IF(BU32="y",CHAR(34)&amp;"unjack"&amp;CHAR(34)&amp;",","")</f>
        <v/>
      </c>
      <c r="GH32" s="48" t="str">
        <f>IF(CD32=1,CHAR(34)&amp;"southc"&amp;CHAR(34)&amp;",","")</f>
        <v/>
      </c>
      <c r="GI32" s="48" t="str">
        <f>IF(CE32=1,CHAR(34)&amp;"hasmap"&amp;CHAR(34)&amp;",","")</f>
        <v/>
      </c>
      <c r="GJ32" s="48" t="str">
        <f>IF(CP32="y",CHAR(34)&amp;CP$1&amp;CHAR(34)&amp;",","")</f>
        <v>"NoStar",</v>
      </c>
      <c r="GK32" s="48" t="str">
        <f>IF(GJ32="",CHAR(34)&amp;"HasSta"&amp;CHAR(34)&amp;",","")</f>
        <v/>
      </c>
      <c r="GL32" s="48" t="str">
        <f>IF(CQ32="y",CHAR(34)&amp;CQ$1&amp;CHAR(34)&amp;",","")</f>
        <v/>
      </c>
      <c r="GM32" s="48" t="str">
        <f>IF(CR32="y",CHAR(34)&amp;CR$1&amp;CHAR(34)&amp;",","")</f>
        <v/>
      </c>
      <c r="GN32" s="48" t="str">
        <f>IF(CS32="y",CHAR(34)&amp;CS$1&amp;CHAR(34)&amp;",","")</f>
        <v/>
      </c>
      <c r="GP32" s="48" t="str">
        <f>CHAR(34)&amp;AU32&amp;CHAR(34)</f>
        <v>"State"</v>
      </c>
      <c r="GS32" s="48" t="str">
        <f>SUBSTITUTE("["&amp;_xlfn.CONCAT(CW32:GN32)&amp;"]",",]","]")</f>
        <v>["5+Colo","words2","exact2","lets09","startN","with_w","with_y","year19","NoBand","Animal","Plants","Texted","Weapon","Center","Humans","NO_WHI","NO_BLA","BAWHNO","WHRENO","myrYEL","NoStar"]</v>
      </c>
      <c r="GT32" s="48" t="str">
        <f>IF(BL32&lt;&gt;"",CHAR(34)&amp;"cl_"&amp;BL32&amp;CHAR(34)&amp;",","")</f>
        <v>"cl_YEL",</v>
      </c>
      <c r="GU32" s="48" t="str">
        <f>IF(BM32&lt;&gt;"",CHAR(34)&amp;"cl_"&amp;BM32&amp;CHAR(34)&amp;",","")</f>
        <v>"cl_BLU",</v>
      </c>
      <c r="GV32" s="48" t="str">
        <f>IF(BN32&lt;&gt;"",CHAR(34)&amp;"cl_"&amp;BN32&amp;CHAR(34)&amp;",","")</f>
        <v>"cl_RED",</v>
      </c>
      <c r="GW32" s="48" t="str">
        <f>IF(BO32&lt;&gt;"",CHAR(34)&amp;"cl_"&amp;BO32&amp;CHAR(34)&amp;",","")</f>
        <v>"cl_ORA",</v>
      </c>
      <c r="GX32" s="48" t="str">
        <f>IF(BP32&lt;&gt;"",CHAR(34)&amp;"cl_"&amp;BP32&amp;CHAR(34)&amp;",","")</f>
        <v>"cl_GRE",</v>
      </c>
      <c r="GY32" s="48" t="str">
        <f>IF(BQ32&lt;&gt;"",CHAR(34)&amp;"cl_"&amp;BQ32&amp;CHAR(34)&amp;",","")</f>
        <v>"cl_BRO",</v>
      </c>
      <c r="GZ32" s="48" t="str">
        <f>IF(BR32&lt;&gt;"",CHAR(34)&amp;"cl_"&amp;BR32&amp;CHAR(34)&amp;",","")</f>
        <v/>
      </c>
      <c r="HA32" s="48" t="str">
        <f>IF(BS32&lt;&gt;"",CHAR(34)&amp;"cl_"&amp;BS32&amp;CHAR(34)&amp;",","")</f>
        <v/>
      </c>
      <c r="HB32" s="48" t="str">
        <f>IF(BT32&lt;&gt;"",CHAR(34)&amp;"cl_"&amp;BT32&amp;CHAR(34)&amp;",","")</f>
        <v/>
      </c>
      <c r="HC32" s="48" t="str">
        <f>SUBSTITUTE("["&amp;_xlfn.CONCAT(GT32:HB32)&amp;"]",",]","]")</f>
        <v>["cl_YEL","cl_BLU","cl_RED","cl_ORA","cl_GRE","cl_BRO"]</v>
      </c>
      <c r="HE32" s="71"/>
      <c r="HF32" s="72" t="str">
        <f>"{couname:"&amp;CT32&amp;(IF(HK32&lt;&gt;"",",subtype:"&amp;CHAR(34)&amp;HK32&amp;CHAR(34),""))&amp;",year:"&amp;HJ32&amp;",region:"&amp;CU32&amp;",Colors:"&amp;HC32&amp;",Items:"&amp;GS32&amp;",Flag:"&amp;CV32&amp;",HDFlag:"&amp;CHAR(34)&amp;E32&amp;CHAR(34)&amp;",type:"&amp;GP32&amp;", describe: "&amp;HH32&amp;", isnew:"&amp;CHAR(34)&amp;F32&amp;CHAR(34)&amp;", links: "&amp;HL32&amp;"},"</f>
        <v>{couname:"[USA] New Jersey",year:"1928 ",region:"rgn_North America",Colors:["cl_YEL","cl_BLU","cl_RED","cl_ORA","cl_GRE","cl_BRO"],Items:["5+Colo","words2","exact2","lets09","startN","with_w","with_y","year19","NoBand","Animal","Plants","Texted","Weapon","Center","Humans","NO_WHI","NO_BLA","BAWHNO","WHRENO","myrYEL","NoStar"],Flag:"https://upload.wikimedia.org/wikipedia/commons/thumb/9/92/Flag_of_New_Jersey.svg/300px-Flag_of_New_Jersey.svg.png",HDFlag:"https://upload.wikimedia.org/wikipedia/commons/thumb/9/92/Flag_of_New_Jersey.svg/2560px-Flag_of_New_Jersey.svg.png",type:"State", describe: "\nNot available", isnew:".", links: "https://en.wikipedia.org/wiki/Flag_of_New_Jersey"},</v>
      </c>
      <c r="HG32" s="73" t="str">
        <f>"{couname:"&amp;CT32&amp;(IF(HK32&lt;&gt;"",",subtype:"&amp;CHAR(34)&amp;HK32&amp;CHAR(34),""))&amp;",year:"&amp;HJ32&amp;",region:"&amp;CU32&amp;",Colors:"&amp;HC32&amp;",Items:"&amp;GS32&amp;",Flag:"&amp;CV32&amp;",HDFlag:"&amp;CHAR(34)&amp;E32&amp;CHAR(34)&amp;",type:"&amp;GP32&amp;", describe: "&amp;HI32&amp;", links: "&amp;HL32&amp;"},"</f>
        <v>{couname:"[USA] New Jersey",year:"1928 ",region:"rgn_North America",Colors:["cl_YEL","cl_BLU","cl_RED","cl_ORA","cl_GRE","cl_BRO"],Items:["5+Colo","words2","exact2","lets09","startN","with_w","with_y","year19","NoBand","Animal","Plants","Texted","Weapon","Center","Humans","NO_WHI","NO_BLA","BAWHNO","WHRENO","myrYEL","NoStar"],Flag:"https://upload.wikimedia.org/wikipedia/commons/thumb/9/92/Flag_of_New_Jersey.svg/300px-Flag_of_New_Jersey.svg.png",HDFlag:"https://upload.wikimedia.org/wikipedia/commons/thumb/9/92/Flag_of_New_Jersey.svg/2560px-Flag_of_New_Jersey.svg.png",type:"State", describe: "\nNot available", links: "https://en.wikipedia.org/wiki/Flag_of_New_Jersey"},</v>
      </c>
      <c r="HH32" s="48" t="str">
        <f>IF(P32&lt;&gt;"",CHAR(34)&amp;"\n"&amp;P32&amp;CHAR(34),CHAR(34)&amp;CHAR(34))</f>
        <v>"\nNot available"</v>
      </c>
      <c r="HI32" s="48" t="str">
        <f>IF(J32=0,CHAR(34)&amp;CHAR(34),HH32)</f>
        <v>"\nNot available"</v>
      </c>
      <c r="HJ32" s="48" t="str">
        <f>CHAR(34)&amp;O32&amp;CHAR(34)</f>
        <v>"1928 "</v>
      </c>
      <c r="HL32" s="48" t="str">
        <f>CHAR(34)&amp;I32&amp;CHAR(34)</f>
        <v>"https://en.wikipedia.org/wiki/Flag_of_New_Jersey"</v>
      </c>
      <c r="HM32" s="72"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"&amp;HH32&amp;", "&amp;CHAR(34)&amp;"isnew"&amp;CHAR(34)&amp;": "&amp;CHAR(34)&amp;F32&amp;CHAR(34)&amp;", "&amp;CHAR(34)&amp;"links"&amp;CHAR(34)&amp;": "&amp;HL32&amp;"},"</f>
        <v>{"couname":"[USA] New Jersey","year":"1928 ","region":"rgn_North America","Colors":["cl_YEL","cl_BLU","cl_RED","cl_ORA","cl_GRE","cl_BRO"],"Items":["5+Colo","words2","exact2","lets09","startN","with_w","with_y","year19","NoBand","Animal","Plants","Texted","Weapon","Center","Humans","NO_WHI","NO_BLA","BAWHNO","WHRENO","myrYEL","NoStar"],"Flag":"https://upload.wikimedia.org/wikipedia/commons/thumb/9/92/Flag_of_New_Jersey.svg/300px-Flag_of_New_Jersey.svg.png","HDFlag":"https://upload.wikimedia.org/wikipedia/commons/thumb/9/92/Flag_of_New_Jersey.svg/2560px-Flag_of_New_Jersey.svg.png","type":"State", "describe": "\nNot available", "isnew": ".", "links": "https://en.wikipedia.org/wiki/Flag_of_New_Jersey"},</v>
      </c>
      <c r="HN32" s="74" t="str">
        <f>"{"&amp;CHAR(34)&amp;"couname"&amp;CHAR(34)&amp;":"&amp;CT32&amp;(IF(H32&lt;&gt;"",","&amp;CHAR(34)&amp;"subtype"&amp;CHAR(34)&amp;":"&amp;CHAR(34)&amp;H32&amp;CHAR(34),""))&amp;","&amp;CHAR(34)&amp;"year"&amp;CHAR(34)&amp;":"&amp;HJ32&amp;","&amp;CHAR(34)&amp;"region"&amp;CHAR(34)&amp;":"&amp;CU32&amp;","&amp;CHAR(34)&amp;"Colors"&amp;CHAR(34)&amp;":"&amp;HC32&amp;","&amp;CHAR(34)&amp;"Items"&amp;CHAR(34)&amp;":"&amp;GS32&amp;","&amp;CHAR(34)&amp;"Flag"&amp;CHAR(34)&amp;":"&amp;CV32&amp;","&amp;CHAR(34)&amp;"HDFlag"&amp;CHAR(34)&amp;":"&amp;CHAR(34)&amp;E32&amp;CHAR(34)&amp;","&amp;CHAR(34)&amp;"type"&amp;CHAR(34)&amp;":"&amp;GP32&amp;", "&amp;CHAR(34)&amp;"describe"&amp;CHAR(34)&amp;": "&amp;HI32&amp;", "&amp;CHAR(34)&amp;"isnew"&amp;CHAR(34)&amp;": "&amp;CHAR(34)&amp;F32&amp;CHAR(34)&amp;", "&amp;CHAR(34)&amp;"links"&amp;CHAR(34)&amp;": "&amp;HL32&amp;"},"</f>
        <v>{"couname":"[USA] New Jersey","year":"1928 ","region":"rgn_North America","Colors":["cl_YEL","cl_BLU","cl_RED","cl_ORA","cl_GRE","cl_BRO"],"Items":["5+Colo","words2","exact2","lets09","startN","with_w","with_y","year19","NoBand","Animal","Plants","Texted","Weapon","Center","Humans","NO_WHI","NO_BLA","BAWHNO","WHRENO","myrYEL","NoStar"],"Flag":"https://upload.wikimedia.org/wikipedia/commons/thumb/9/92/Flag_of_New_Jersey.svg/300px-Flag_of_New_Jersey.svg.png","HDFlag":"https://upload.wikimedia.org/wikipedia/commons/thumb/9/92/Flag_of_New_Jersey.svg/2560px-Flag_of_New_Jersey.svg.png","type":"State", "describe": "\nNot available", "isnew": ".", "links": "https://en.wikipedia.org/wiki/Flag_of_New_Jersey"},</v>
      </c>
      <c r="HO32" s="75"/>
      <c r="HP32" s="48" t="str" cm="1">
        <f t="array" ref="HP32">IF(_xlfn.TEXTJOIN(", ", TRUE, IF(ISNUMBER(SEARCH("BLA", BL32:BT32)), COLUMN(BL32:BT32) - COLUMN(BL32) + 1, ""))&lt;&gt;"","BLA","")</f>
        <v/>
      </c>
      <c r="HQ32" s="48" t="str" cm="1">
        <f t="array" ref="HQ32">IF(_xlfn.TEXTJOIN(", ", TRUE, IF(ISNUMBER(SEARCH("BLU", BL32:BT32)), COLUMN(BL32:BT32) - COLUMN(BL32) + 1, ""))&lt;&gt;"","BLU","")</f>
        <v>BLU</v>
      </c>
      <c r="HR32" s="48" t="str" cm="1">
        <f t="array" ref="HR32">IF(_xlfn.TEXTJOIN(", ", TRUE, IF(ISNUMBER(SEARCH("GRE", BL32:BT32)), COLUMN(BL32:BT32) - COLUMN(BL32) + 1, ""))&lt;&gt;"","GRE","")</f>
        <v>GRE</v>
      </c>
      <c r="HS32" s="48" t="str" cm="1">
        <f t="array" ref="HS32">IF(_xlfn.TEXTJOIN(", ", TRUE, IF(ISNUMBER(SEARCH("RED", BL32:BT32)), COLUMN(BL32:BT32) - COLUMN(BL32) + 1, ""))&lt;&gt;"","RED","")</f>
        <v>RED</v>
      </c>
      <c r="HT32" s="48" t="str" cm="1">
        <f t="array" ref="HT32">IF(_xlfn.TEXTJOIN(", ", TRUE, IF(ISNUMBER(SEARCH("YEL", BL32:BT32)), COLUMN(BL32:BT32) - COLUMN(BL32) + 1, ""))&lt;&gt;"","YEL","")</f>
        <v>YEL</v>
      </c>
      <c r="HU32" s="48" t="str" cm="1">
        <f t="array" ref="HU32">IF(_xlfn.TEXTJOIN(", ", TRUE, IF(ISNUMBER(SEARCH("ORA", BL32:BT32)), COLUMN(BL32:BT32) - COLUMN(BL32) + 1, ""))&lt;&gt;"","ORA","")</f>
        <v>ORA</v>
      </c>
      <c r="HV32" s="48" t="str" cm="1">
        <f t="array" ref="HV32">IF(_xlfn.TEXTJOIN(", ", TRUE, IF(ISNUMBER(SEARCH("BRO", BL32:BT32)), COLUMN(BL32:BT32) - COLUMN(BL32) + 1, ""))&lt;&gt;"","BRO","")</f>
        <v>BRO</v>
      </c>
      <c r="HW32" s="48" t="str" cm="1">
        <f t="array" ref="HW32">IF(_xlfn.TEXTJOIN(", ", TRUE, IF(ISNUMBER(SEARCH("PUR", BL32:BT32)), COLUMN(BL32:BT32) - COLUMN(BL32) + 1, ""))&lt;&gt;"","PUR","")</f>
        <v/>
      </c>
      <c r="HX32" s="48" t="str" cm="1">
        <f t="array" ref="HX32">IF(_xlfn.TEXTJOIN(", ", TRUE, IF(ISNUMBER(SEARCH("WHI", BL32:BT32)), COLUMN(BL32:BT32) - COLUMN(BL32) + 1, ""))&lt;&gt;"","WHI","")</f>
        <v/>
      </c>
      <c r="HY32" s="76"/>
      <c r="HZ32" s="76"/>
      <c r="IA32" s="6"/>
      <c r="IB32" s="6"/>
      <c r="IC32" s="77"/>
      <c r="ID32" s="77"/>
      <c r="IE32" s="77"/>
      <c r="IF32" s="77"/>
      <c r="IG32" s="77"/>
      <c r="IH32" s="77"/>
      <c r="II32" s="77"/>
      <c r="IJ32" s="77"/>
      <c r="IK32" s="77"/>
      <c r="IL32" s="48">
        <f>SUM(IC32:IK32)</f>
        <v>0</v>
      </c>
      <c r="IM32" s="45">
        <f>COUNTIF(IC32:IK32,"&gt;0")-CG32</f>
        <v>-6</v>
      </c>
      <c r="IN32" s="78" t="str">
        <f>"http://mkweb.bcgsc.ca/color-summarizer/?url="&amp;D32&amp;"&amp;precision=low&amp;num_clusters="&amp;CG32&amp;"&amp;text=1"</f>
        <v>http://mkweb.bcgsc.ca/color-summarizer/?url=https://upload.wikimedia.org/wikipedia/commons/thumb/9/92/Flag_of_New_Jersey.svg/300px-Flag_of_New_Jersey.svg.png&amp;precision=low&amp;num_clusters=6&amp;text=1</v>
      </c>
      <c r="IO32" s="48" t="str">
        <f>IF(HP32&lt;&gt;"",CHAR(34)&amp;"black"&amp;CHAR(34),"")</f>
        <v/>
      </c>
      <c r="IP32" s="48" t="str">
        <f>IF(HQ32&lt;&gt;"",CHAR(34)&amp;"blue"&amp;CHAR(34),"")</f>
        <v>"blue"</v>
      </c>
      <c r="IQ32" s="48" t="str">
        <f>IF(HR32&lt;&gt;"",CHAR(34)&amp;"green"&amp;CHAR(34),"")</f>
        <v>"green"</v>
      </c>
      <c r="IR32" s="48" t="str">
        <f>IF(HS32&lt;&gt;"",CHAR(34)&amp;"red"&amp;CHAR(34),"")</f>
        <v>"red"</v>
      </c>
      <c r="IS32" s="48" t="str">
        <f>IF(HT32&lt;&gt;"",CHAR(34)&amp;"yellow"&amp;CHAR(34),"")</f>
        <v>"yellow"</v>
      </c>
      <c r="IT32" s="48" t="str">
        <f>IF(HU32&lt;&gt;"",CHAR(34)&amp;"orange"&amp;CHAR(34),"")</f>
        <v>"orange"</v>
      </c>
      <c r="IU32" s="48" t="str">
        <f>IF(HV32&lt;&gt;"",CHAR(34)&amp;"brown"&amp;CHAR(34),"")</f>
        <v>"brown"</v>
      </c>
      <c r="IV32" s="48" t="str">
        <f>IF(HW32&lt;&gt;"",CHAR(34)&amp;"purple"&amp;CHAR(34),"")</f>
        <v/>
      </c>
      <c r="IW32" s="48" t="str">
        <f>IF(HX32&lt;&gt;"",CHAR(34)&amp;"white"&amp;CHAR(34),"")</f>
        <v/>
      </c>
      <c r="IX32" s="48" t="str">
        <f>"{"&amp;CHAR(34)&amp;"url"&amp;CHAR(34)&amp;":"&amp;CHAR(34)&amp;IN32&amp;CHAR(34)&amp;","&amp;CHAR(34)&amp;"name"&amp;CHAR(34)&amp;":"&amp;CHAR(34)&amp;A32&amp;CHAR(34)&amp;"},"</f>
        <v>{"url":"http://mkweb.bcgsc.ca/color-summarizer/?url=https://upload.wikimedia.org/wikipedia/commons/thumb/9/92/Flag_of_New_Jersey.svg/300px-Flag_of_New_Jersey.svg.png&amp;precision=low&amp;num_clusters=6&amp;text=1","name":"[USA] New Jersey"},</v>
      </c>
      <c r="IY32" s="48">
        <v>883</v>
      </c>
    </row>
    <row r="33" spans="1:259" s="48" customFormat="1" ht="38.4" customHeight="1" thickBot="1" x14ac:dyDescent="0.35">
      <c r="A33" s="79" t="s">
        <v>254</v>
      </c>
      <c r="B33" s="40" t="e" vm="174">
        <v>#VALUE!</v>
      </c>
      <c r="C33" s="41">
        <v>2</v>
      </c>
      <c r="D33" s="42" t="s">
        <v>810</v>
      </c>
      <c r="E33" s="43" t="s">
        <v>811</v>
      </c>
      <c r="F33" s="44" t="s">
        <v>163</v>
      </c>
      <c r="G33" s="45">
        <f>COUNTIF($A$1:$A$8580,A33)</f>
        <v>1</v>
      </c>
      <c r="H33" s="46"/>
      <c r="I33" s="47" t="s">
        <v>812</v>
      </c>
      <c r="J33" s="48" t="str">
        <f>""</f>
        <v/>
      </c>
      <c r="K33" s="49"/>
      <c r="L33" s="50"/>
      <c r="M33" s="50"/>
      <c r="N33" s="51" t="s">
        <v>231</v>
      </c>
      <c r="O33" s="52" t="s">
        <v>813</v>
      </c>
      <c r="P33" s="53" t="s">
        <v>211</v>
      </c>
      <c r="Q33" s="54">
        <v>2</v>
      </c>
      <c r="R33" s="55" t="s">
        <v>231</v>
      </c>
      <c r="S33" s="56">
        <v>0</v>
      </c>
      <c r="T33" s="57" t="s">
        <v>164</v>
      </c>
      <c r="U33" s="58" t="s">
        <v>164</v>
      </c>
      <c r="V33" s="58" t="s">
        <v>164</v>
      </c>
      <c r="W33" s="58" t="s">
        <v>164</v>
      </c>
      <c r="X33" s="58" t="s">
        <v>165</v>
      </c>
      <c r="Y33" s="58" t="s">
        <v>164</v>
      </c>
      <c r="Z33" s="58" t="s">
        <v>164</v>
      </c>
      <c r="AA33" s="58" t="s">
        <v>164</v>
      </c>
      <c r="AB33" s="58" t="s">
        <v>164</v>
      </c>
      <c r="AC33" s="58" t="s">
        <v>164</v>
      </c>
      <c r="AD33" s="58" t="s">
        <v>165</v>
      </c>
      <c r="AE33" s="58" t="s">
        <v>164</v>
      </c>
      <c r="AF33" s="59" t="s">
        <v>164</v>
      </c>
      <c r="AG33" s="59" t="s">
        <v>164</v>
      </c>
      <c r="AH33" s="59" t="s">
        <v>165</v>
      </c>
      <c r="AI33" s="59" t="s">
        <v>164</v>
      </c>
      <c r="AJ33" s="59" t="s">
        <v>164</v>
      </c>
      <c r="AK33" s="59" t="s">
        <v>164</v>
      </c>
      <c r="AL33" s="59" t="s">
        <v>164</v>
      </c>
      <c r="AM33" s="59" t="s">
        <v>164</v>
      </c>
      <c r="AN33" s="59" t="s">
        <v>164</v>
      </c>
      <c r="AO33" s="59" t="s">
        <v>164</v>
      </c>
      <c r="AP33" s="59" t="s">
        <v>164</v>
      </c>
      <c r="AQ33" s="59" t="s">
        <v>164</v>
      </c>
      <c r="AR33" s="59" t="s">
        <v>165</v>
      </c>
      <c r="AS33" s="59" t="s">
        <v>164</v>
      </c>
      <c r="AT33" s="60">
        <v>0</v>
      </c>
      <c r="AU33" s="59" t="s">
        <v>207</v>
      </c>
      <c r="AV33" s="59" t="str">
        <f>IF(LEFT(A33,1)="[",LEFT(A33,5)&amp;AU33&amp;A33,"")</f>
        <v>[USA]State[USA] New Mexico</v>
      </c>
      <c r="AW33" s="59" t="str">
        <f>C33&amp;H33&amp;A33</f>
        <v>2[USA] New Mexico</v>
      </c>
      <c r="AX33" s="61"/>
      <c r="AY33" s="61"/>
      <c r="AZ33" s="62"/>
      <c r="BA33" s="62"/>
      <c r="BB33" s="62"/>
      <c r="BC33" s="63"/>
      <c r="BD33" s="64" t="s">
        <v>155</v>
      </c>
      <c r="BE33" s="47"/>
      <c r="BF33" s="64"/>
      <c r="BG33" s="64"/>
      <c r="BH33" s="64"/>
      <c r="BI33" s="64"/>
      <c r="BJ33" s="64"/>
      <c r="BK33" s="47"/>
      <c r="BL33" s="64" t="s">
        <v>155</v>
      </c>
      <c r="BM33" s="64" t="s">
        <v>154</v>
      </c>
      <c r="BN33" s="64"/>
      <c r="BO33" s="64"/>
      <c r="BP33" s="64"/>
      <c r="BQ33" s="64"/>
      <c r="BR33" s="64"/>
      <c r="BS33" s="64"/>
      <c r="BT33" s="64"/>
      <c r="BU33" s="65"/>
      <c r="BV33" s="66"/>
      <c r="BW33" s="66">
        <v>0</v>
      </c>
      <c r="BX33" s="47"/>
      <c r="CB33" s="6"/>
      <c r="CC33" s="6"/>
      <c r="CD33" s="67">
        <v>0</v>
      </c>
      <c r="CE33" s="67">
        <v>0</v>
      </c>
      <c r="CF33" s="67" t="e">
        <v>#REF!</v>
      </c>
      <c r="CG33" s="68" cm="1">
        <f t="array" ref="CG33">SUMPRODUCT(--(LEN(TRIM(BL33:BT33))&gt;0))</f>
        <v>2</v>
      </c>
      <c r="CH33" s="59" t="str">
        <f>IF(CG33=2,"y","n")</f>
        <v>y</v>
      </c>
      <c r="CI33" s="59" t="str">
        <f>IF(CG33=3,"y","n")</f>
        <v>n</v>
      </c>
      <c r="CJ33" s="59" t="str">
        <f>IF(CG33=4,"y","n")</f>
        <v>n</v>
      </c>
      <c r="CK33" s="59" t="str">
        <f>IF(CG33&gt;4,"y","n")</f>
        <v>n</v>
      </c>
      <c r="CL33" s="59" t="str">
        <f>IF(S33=0,"y","n")</f>
        <v>y</v>
      </c>
      <c r="CM33" s="59" t="str">
        <f>IF(S33=2,"y","n")</f>
        <v>n</v>
      </c>
      <c r="CN33" s="59" t="str">
        <f>IF(S33=3,"y","n")</f>
        <v>n</v>
      </c>
      <c r="CO33" s="59" t="str">
        <f>IF(S33&gt;=4,"y","n")</f>
        <v>n</v>
      </c>
      <c r="CP33" s="59" t="str">
        <f>IF(AT33=0,"y","n")</f>
        <v>y</v>
      </c>
      <c r="CQ33" s="59" t="str">
        <f>IF(AT33=1,"y","n")</f>
        <v>n</v>
      </c>
      <c r="CR33" s="59" t="str">
        <f>IF(AT33=2,"y","n")</f>
        <v>n</v>
      </c>
      <c r="CS33" s="59" t="str">
        <f>IF(AT33&gt;=3,"y","n")</f>
        <v>n</v>
      </c>
      <c r="CT33" s="69" t="str">
        <f>CHAR(34)&amp;A33&amp;CHAR(34)</f>
        <v>"[USA] New Mexico"</v>
      </c>
      <c r="CU33" s="70" t="str">
        <f>CHAR(34)&amp;"rgn_"&amp;R33&amp;CHAR(34)</f>
        <v>"rgn_North America"</v>
      </c>
      <c r="CV33" s="48" t="str">
        <f>CHAR(34)&amp;D33&amp;CHAR(34)</f>
        <v>"https://upload.wikimedia.org/wikipedia/commons/thumb/c/c3/Flag_of_New_Mexico.svg/383px-Flag_of_New_Mexico.svg.png"</v>
      </c>
      <c r="CW33" s="48" t="str">
        <f>IF(CH33="y",CHAR(34)&amp;CH$1&amp;CHAR(34)&amp;",","")</f>
        <v>"2Color",</v>
      </c>
      <c r="CX33" s="48" t="str">
        <f>IF(CI33="y",CHAR(34)&amp;CI$1&amp;CHAR(34)&amp;",","")</f>
        <v/>
      </c>
      <c r="CY33" s="48" t="str">
        <f>IF(CJ33="y",CHAR(34)&amp;CJ$1&amp;CHAR(34)&amp;",","")</f>
        <v/>
      </c>
      <c r="CZ33" s="48" t="str">
        <f>IF(CK33="y",CHAR(34)&amp;CK$1&amp;CHAR(34)&amp;",","")</f>
        <v/>
      </c>
      <c r="DA33" s="48" t="str">
        <f>IF(Q33&gt;1,CHAR(34)&amp;"words2"&amp;CHAR(34)&amp;",","")</f>
        <v>"words2",</v>
      </c>
      <c r="DB33" s="48" t="str">
        <f>IF(Q33&gt;2,CHAR(34)&amp;"words3"&amp;CHAR(34)&amp;",","")</f>
        <v/>
      </c>
      <c r="DC33" s="48" t="str">
        <f>IF(Q33=2,CHAR(34)&amp;"exact2"&amp;CHAR(34)&amp;",","")</f>
        <v>"exact2",</v>
      </c>
      <c r="DD33" s="48" t="str">
        <f>IF(LEN(CHAR(34)&amp;"lets"&amp;LEN(SUBSTITUTE(SUBSTITUTE(IFERROR(TRIM(SUBSTITUTE(SUBSTITUTE(SUBSTITUTE(IFERROR(TRIM(SUBSTITUTE(A33,MID(A33,FIND("(",A33),FIND(")",A33)-FIND("(",A33)+1),"")),A33),"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",""),"-",""))&amp;CHAR(34)&amp;",")=9,CHAR(34)&amp;"lets"&amp;LEN(SUBSTITUTE(SUBSTITUTE(IFERROR(TRIM(SUBSTITUTE(SUBSTITUTE(SUBSTITUTE(IFERROR(TRIM(SUBSTITUTE(A33,MID(A33,FIND("(",A33),FIND(")",A33)-FIND("(",A33)+1),"")),A33),"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",""),"-",""))&amp;CHAR(34)&amp;",",CHAR(34)&amp;"lets0"&amp;LEN(SUBSTITUTE(SUBSTITUTE(IFERROR(TRIM(SUBSTITUTE(SUBSTITUTE(SUBSTITUTE(IFERROR(TRIM(SUBSTITUTE(A33,MID(A33,FIND("(",A33),FIND(")",A33)-FIND("(",A33)+1),"")),A33)," ",""),"-",""),MID(SUBSTITUTE(SUBSTITUTE(IFERROR(TRIM(SUBSTITUTE(A33,MID(A33,FIND("(",A33),FIND(")",A33)-FIND("(",A33)+1),"")),A33)," ",""),"-",""),FIND("[",SUBSTITUTE(SUBSTITUTE(IFERROR(TRIM(SUBSTITUTE(A33,MID(A33,FIND("(",A33),FIND(")",A33)-FIND("(",A33)+1),"")),A33)," ",""),"-","")),FIND("]",SUBSTITUTE(SUBSTITUTE(IFERROR(TRIM(SUBSTITUTE(A33,MID(A33,FIND("(",A33),FIND(")",A33)-FIND("(",A33)+1),"")),A33)," ",""),"-",""))-FIND("[",SUBSTITUTE(SUBSTITUTE(IFERROR(TRIM(SUBSTITUTE(A33,MID(A33,FIND("(",A33),FIND(")",A33)-FIND("(",A33)+1),"")),A33)," ",""),"-",""))+1),"")),SUBSTITUTE(SUBSTITUTE(IFERROR(TRIM(SUBSTITUTE(A33,MID(A33,FIND("(",A33),FIND(")",A33)-FIND("(",A33)+1),"")),A33)," ",""),"-",""))," ",""),"-",""))&amp;CHAR(34)&amp;",")</f>
        <v>"lets09",</v>
      </c>
      <c r="DE33" s="48" t="str">
        <f>IFERROR(CHAR(34)&amp;"start"&amp;LEFT(TRIM(SUBSTITUTE(SUBSTITUTE(TRIM(SUBSTITUTE(SUBSTITUTE(A33, MID(A33, FIND("[", A33), FIND("]", A33) - FIND("[", A33) + 1), ""), "  ", " ")), MID(TRIM(SUBSTITUTE(SUBSTITUTE(A33, MID(A33, FIND("[", A33), FIND("]", A33) - FIND("[", A33) + 1), ""), "  ", " ")), FIND("[", TRIM(SUBSTITUTE(SUBSTITUTE(A33, MID(A33, FIND("[", A33), FIND("]", A33) - FIND("[", A33) + 1), ""), "  ", " "))), FIND("]", TRIM(SUBSTITUTE(SUBSTITUTE(A33, MID(A33, FIND("[", A33), FIND("]", A33) - FIND("[", A33) + 1), ""), "  ", " "))) - FIND("[", TRIM(SUBSTITUTE(SUBSTITUTE(A33, MID(A33, FIND("[", A33), FIND("]", A33) - FIND("[", A33) + 1), ""), "  ", " "))) + 1), ""), "  ", " ")),1)&amp;CHAR(34)&amp;",",CHAR(34)&amp;"start"&amp;IFERROR(LEFT(SUBSTITUTE(A33,"["&amp;MID(A33,FIND("[",A33)+1,FIND("]",A33)-FIND("[",A33)-1)&amp;"] ",""),1),LEFT(A33,1))&amp;CHAR(34)&amp;",")</f>
        <v>"startN",</v>
      </c>
      <c r="DF33" s="48" t="str">
        <f>IFERROR(IF(SEARCH("tan",A33)&gt;0,CHAR(34)&amp;"withtn"&amp;CHAR(34)&amp;",",""),"")</f>
        <v/>
      </c>
      <c r="DG33" s="48" t="str">
        <f>IFERROR(IF(SEARCH("q",A33)&gt;0,CHAR(34)&amp;"with_q"&amp;CHAR(34)&amp;",",""),"")</f>
        <v/>
      </c>
      <c r="DH33" s="48" t="str">
        <f>IFERROR(IF(SEARCH("v",A33)&gt;0,CHAR(34)&amp;"with_v"&amp;CHAR(34)&amp;",",""),"")</f>
        <v/>
      </c>
      <c r="DI33" s="48" t="str">
        <f>IFERROR(IF(SEARCH("w",A33)&gt;0,CHAR(34)&amp;"with_w"&amp;CHAR(34)&amp;",",""),"")</f>
        <v>"with_w",</v>
      </c>
      <c r="DJ33" s="48" t="str">
        <f>IFERROR(IF(SEARCH("y",A33)&gt;0,CHAR(34)&amp;"with_y"&amp;CHAR(34)&amp;",",""),"")</f>
        <v/>
      </c>
      <c r="DK33" s="48" t="str">
        <f>IFERROR(IF(SEARCH("z",A33)&gt;0,CHAR(34)&amp;"with_z"&amp;CHAR(34)&amp;",",""),"")</f>
        <v/>
      </c>
      <c r="DL33" s="48" t="str">
        <f>IF(CG33=2, CHAR(34) &amp; _xlfn.TEXTJOIN("", TRUE, _xlfn._xlws.SORT(HP33:HX33)) &amp; CHAR(34) &amp; ",", "")</f>
        <v>"REDYEL",</v>
      </c>
      <c r="DM33" s="48" t="str" cm="1">
        <f t="array" ref="DM33">IF(CG33=3,CHAR(34) &amp; _xlfn.TEXTJOIN("", TRUE, RIGHT(HP33:HX33, 2)) &amp; CHAR(34) &amp; ",", "")</f>
        <v/>
      </c>
      <c r="DN33" s="48" t="str">
        <f>IF(AND(ISNUMBER(SEARCH("18", O33)), ISERROR(SEARCH("1918", O33)), ISERROR(SEARCH("2018", O33))), CHAR(34) &amp; "year18" &amp; CHAR(34) &amp; ",", "")</f>
        <v/>
      </c>
      <c r="DO33" s="48" t="str">
        <f>IF(AND(ISNUMBER(SEARCH("19", O33)), ISERROR(SEARCH("1819", O33)),  ISERROR(SEARCH("1219", O33)),ISERROR(SEARCH("1119", O33)),ISERROR(SEARCH("1190", O33)),ISERROR(SEARCH("2019", O33))), CHAR(34) &amp; "year19" &amp; CHAR(34) &amp; ",", "")</f>
        <v>"year19",</v>
      </c>
      <c r="DP33" s="6" t="str">
        <f>IF(AND(ISNUMBER(SEARCH("20", O33)), ISERROR(SEARCH("1920", O33))), CHAR(34)&amp;"year00"&amp;CHAR(34)&amp;",", "")</f>
        <v/>
      </c>
      <c r="DQ33" s="6" t="str">
        <f>IF(CC33="y",CHAR(34)&amp;"soviet"&amp;CHAR(34)&amp;",","")</f>
        <v/>
      </c>
      <c r="DR33" s="6" t="str">
        <f>IF(BY33="y",CHAR(34)&amp;"dgband"&amp;CHAR(34)&amp;",","")</f>
        <v/>
      </c>
      <c r="DS33" s="6" t="str">
        <f>IF(W33="y",IF(AND(V33="n",BY33&lt;&gt;"y"),CHAR(34)&amp;"allver"&amp;CHAR(34)&amp;",",""),"")</f>
        <v/>
      </c>
      <c r="DT33" s="6" t="str">
        <f>IF(V33="y",IF(AND(W33="n",BY33&lt;&gt;"y"),CHAR(34)&amp;"allhor"&amp;CHAR(34)&amp;",",""),"")</f>
        <v/>
      </c>
      <c r="DU33" s="6" t="str">
        <f>IF(BY33="y",IF(AND(W33="n",V33="n"),CHAR(34)&amp;"alldia"&amp;CHAR(34)&amp;",",""),"")</f>
        <v/>
      </c>
      <c r="DV33" s="48" t="str">
        <f>IF(IA33&lt;&gt;"",(IF(IA33="y",CHAR(34)&amp;"largec"&amp;CHAR(34)&amp;",",CHAR(34)&amp;"smallc"&amp;CHAR(34)&amp;",")),"")</f>
        <v/>
      </c>
      <c r="DW33" s="48" t="str">
        <f>IF(CL33="y",CHAR(34)&amp;CL$1&amp;CHAR(34)&amp;",","")</f>
        <v>"NoBand",</v>
      </c>
      <c r="DX33" s="48" t="str">
        <f>IF(CM33="y",CHAR(34)&amp;CM$1&amp;CHAR(34)&amp;",","")</f>
        <v/>
      </c>
      <c r="DY33" s="48" t="str">
        <f>IF(CN33="y",CHAR(34)&amp;CN$1&amp;CHAR(34)&amp;",","")</f>
        <v/>
      </c>
      <c r="DZ33" s="48" t="str">
        <f>IF(CO33="y",CHAR(34)&amp;CO$1&amp;CHAR(34)&amp;",","")</f>
        <v/>
      </c>
      <c r="EA33" s="48" t="str">
        <f>IF(T33="y",CHAR(34)&amp;T$1&amp;CHAR(34)&amp;",","")</f>
        <v/>
      </c>
      <c r="EB33" s="48" t="str">
        <f>IF(U33="y",CHAR(34)&amp;U$1&amp;CHAR(34)&amp;",","")</f>
        <v/>
      </c>
      <c r="EC33" s="48" t="str">
        <f>IF(V33="y",CHAR(34)&amp;V$1&amp;CHAR(34)&amp;",","")</f>
        <v/>
      </c>
      <c r="ED33" s="48" t="str">
        <f>IF(W33="y",CHAR(34)&amp;W$1&amp;CHAR(34)&amp;",","")</f>
        <v/>
      </c>
      <c r="EE33" s="48" t="str">
        <f>IF(X33="y",CHAR(34)&amp;X$1&amp;CHAR(34)&amp;",","")</f>
        <v>"Circle",</v>
      </c>
      <c r="EF33" s="48" t="str">
        <f>IF(AND(Y33&lt;&gt;"n",Y33&lt;&gt;""),CHAR(34)&amp;Y$1&amp;CHAR(34)&amp;",","")</f>
        <v/>
      </c>
      <c r="EG33" s="48" t="str">
        <f>IF(Z33="y",CHAR(34)&amp;Z$1&amp;CHAR(34)&amp;",","")</f>
        <v/>
      </c>
      <c r="EH33" s="48" t="str">
        <f>IF(AA33="y",CHAR(34)&amp;AA$1&amp;CHAR(34)&amp;",","")</f>
        <v/>
      </c>
      <c r="EI33" s="48" t="str">
        <f>IF(AB33="y",CHAR(34)&amp;AB$1&amp;CHAR(34)&amp;",","")</f>
        <v/>
      </c>
      <c r="EJ33" s="48" t="str">
        <f>IF(AC33="y",CHAR(34)&amp;AC$1&amp;CHAR(34)&amp;",","")</f>
        <v/>
      </c>
      <c r="EK33" s="48" t="str">
        <f>IF(AD33="y",CHAR(34)&amp;AD$1&amp;CHAR(34)&amp;",","")</f>
        <v>"HasSun",</v>
      </c>
      <c r="EL33" s="48" t="str">
        <f>IF(AE33="y",CHAR(34)&amp;AE$1&amp;CHAR(34)&amp;",","")</f>
        <v/>
      </c>
      <c r="EM33" s="48" t="str">
        <f>IF(AF33="y",CHAR(34)&amp;AF$1&amp;CHAR(34)&amp;",","")</f>
        <v/>
      </c>
      <c r="EN33" s="48" t="str">
        <f>IF(AG33="y",CHAR(34)&amp;AG$1&amp;CHAR(34)&amp;",","")</f>
        <v/>
      </c>
      <c r="EO33" s="48" t="str">
        <f>IF(AH33="y",CHAR(34)&amp;AH$1&amp;CHAR(34)&amp;",","")</f>
        <v>"Center",</v>
      </c>
      <c r="EP33" s="48" t="str">
        <f>IF(AI33="y",CHAR(34)&amp;AI$1&amp;CHAR(34)&amp;",","")</f>
        <v/>
      </c>
      <c r="EQ33" s="48" t="str">
        <f>IF(AJ33="y",CHAR(34)&amp;AJ$1&amp;CHAR(34)&amp;",","")</f>
        <v/>
      </c>
      <c r="ER33" s="48" t="str">
        <f>IF(AK33="y",CHAR(34)&amp;AK$1&amp;CHAR(34)&amp;",","")</f>
        <v/>
      </c>
      <c r="ES33" s="48" t="str">
        <f>IF(AL33="y",CHAR(34)&amp;AL$1&amp;CHAR(34)&amp;",","")</f>
        <v/>
      </c>
      <c r="ET33" s="48" t="str">
        <f>IF(AM33="y",CHAR(34)&amp;AM$1&amp;CHAR(34)&amp;",","")</f>
        <v/>
      </c>
      <c r="EU33" s="48" t="str">
        <f>IF(AN33="y",CHAR(34)&amp;AN$1&amp;CHAR(34)&amp;",","")</f>
        <v/>
      </c>
      <c r="EV33" s="48" t="str">
        <f>IF(AO33="y",CHAR(34)&amp;AO$1&amp;CHAR(34)&amp;",","")</f>
        <v/>
      </c>
      <c r="EW33" s="48" t="str">
        <f>IF(AP33="y",CHAR(34)&amp;AP$1&amp;CHAR(34)&amp;",","")</f>
        <v/>
      </c>
      <c r="EX33" s="48" t="str">
        <f>IF(AQ33="y",CHAR(34)&amp;AQ$1&amp;CHAR(34)&amp;",","")</f>
        <v/>
      </c>
      <c r="EY33" s="48" t="str">
        <f>IF(AR33="y",CHAR(34)&amp;AR$1&amp;CHAR(34)&amp;",","")</f>
        <v>"Rotate",</v>
      </c>
      <c r="EZ33" s="48" t="str">
        <f>IF(AS33="y",CHAR(34)&amp;AS$1&amp;CHAR(34)&amp;",","")</f>
        <v/>
      </c>
      <c r="FA33" s="48" t="str">
        <f>IF(AT33&gt;0,CHAR(34)&amp;"sta"&amp;AZ33&amp;CHAR(34)&amp;",","")</f>
        <v/>
      </c>
      <c r="FB33" s="48" t="str">
        <f>IF(AND(AT33&gt;0,BA33&lt;&gt;""),CHAR(34)&amp;"sta"&amp;BA33&amp;CHAR(34)&amp;",","")</f>
        <v/>
      </c>
      <c r="FC33" s="48" t="str">
        <f>IF(AND(AT33&gt;0,BB33&lt;&gt;""),CHAR(34)&amp;"sta"&amp;BB33&amp;CHAR(34)&amp;",","")</f>
        <v/>
      </c>
      <c r="FD33" s="48" t="str">
        <f>IF(BV33="n",CHAR(34)&amp;"tcWHYE"&amp;CHAR(34)&amp;",",IF(BV33="y",CHAR(34)&amp;FD$1&amp;CHAR(34)&amp;",",""))</f>
        <v/>
      </c>
      <c r="FE33" s="48" t="str">
        <f>IF(COUNTIF(BL33:BT33,"BLU")=0,CHAR(34)&amp;"NO_BLU"&amp;CHAR(34)&amp;",", "")</f>
        <v>"NO_BLU",</v>
      </c>
      <c r="FF33" s="48" t="str">
        <f>IF(COUNTIF(BL33:BT33,"WHI")=0,CHAR(34)&amp;"NO_WHI"&amp;CHAR(34)&amp;",", "")</f>
        <v>"NO_WHI",</v>
      </c>
      <c r="FG33" s="48" t="str">
        <f>IF(COUNTIF(BL33:BT33,"RED")=0,CHAR(34)&amp;"NO_RED"&amp;CHAR(34)&amp;",", "")</f>
        <v/>
      </c>
      <c r="FH33" s="48" t="str">
        <f>IF(COUNTIF(BL33:BS33,"GRE")=0,CHAR(34)&amp;"NO_GRE"&amp;CHAR(34)&amp;",", "")</f>
        <v>"NO_GRE",</v>
      </c>
      <c r="FI33" s="48" t="str">
        <f>IF(COUNTIF(BL33:BT33,"YEL")=0,CHAR(34)&amp;"NO_YEL"&amp;CHAR(34)&amp;",", "")</f>
        <v/>
      </c>
      <c r="FJ33" s="48" t="str">
        <f>IF(COUNTIF(BL33:BT33,"BLA")=0,CHAR(34)&amp;"NO_BLA"&amp;CHAR(34)&amp;",", "")</f>
        <v>"NO_BLA",</v>
      </c>
      <c r="FK33" s="48" t="str">
        <f>IF(AND(FH33&lt;&gt;"",FF33&lt;&gt;""),CHAR(34)&amp;"WHGRNO"&amp;CHAR(34)&amp;",","")</f>
        <v>"WHGRNO",</v>
      </c>
      <c r="FL33" s="48" t="str">
        <f>IF(AND(FI33&lt;&gt;"",FF33&lt;&gt;""),CHAR(34)&amp;"WHYENO"&amp;CHAR(34)&amp;",","")</f>
        <v/>
      </c>
      <c r="FM33" s="48" t="str">
        <f>IF(AND(FJ33&lt;&gt;"",FF33&lt;&gt;""),CHAR(34)&amp;"BAWHNO"&amp;CHAR(34)&amp;",","")</f>
        <v>"BAWHNO",</v>
      </c>
      <c r="FN33" s="48" t="str">
        <f>IF(AND(FE33&lt;&gt;"",FF33&lt;&gt;""),CHAR(34)&amp;"BLWHNO"&amp;CHAR(34)&amp;",","")</f>
        <v>"BLWHNO",</v>
      </c>
      <c r="FO33" s="48" t="str">
        <f>IF(AND(FE33&lt;&gt;"",FG33&lt;&gt;""),CHAR(34)&amp;"BLRENO"&amp;CHAR(34)&amp;",","")</f>
        <v/>
      </c>
      <c r="FP33" s="48" t="str">
        <f>IF(AND(FF33&lt;&gt;"",FF33&lt;&gt;""),CHAR(34)&amp;"WHRENO"&amp;CHAR(34)&amp;",","")</f>
        <v>"WHRENO",</v>
      </c>
      <c r="FQ33" s="48" t="str">
        <f>IF(LEN(BF33)=3,CHAR(34)&amp;"001"&amp;BF33&amp;CHAR(34)&amp;",","")</f>
        <v/>
      </c>
      <c r="FR33" s="48" t="str">
        <f>IF(LEN(BG33)=3,CHAR(34)&amp;"002"&amp;BG33&amp;CHAR(34)&amp;",","")</f>
        <v/>
      </c>
      <c r="FS33" s="48" t="str">
        <f>IF(LEN(BH33)=3,CHAR(34)&amp;"003"&amp;BH33&amp;CHAR(34)&amp;",","")</f>
        <v/>
      </c>
      <c r="FT33" s="48" t="str">
        <f>CHAR(34)&amp;"myr"&amp;BD33&amp;CHAR(34)&amp;","</f>
        <v>"myrYEL",</v>
      </c>
      <c r="FU33" s="48" t="str">
        <f>IF(AY33="y",CHAR(34)&amp;"island"&amp;CHAR(34)&amp;",","")</f>
        <v/>
      </c>
      <c r="FV33" s="48" t="str">
        <f>IF(BZ33="y",CHAR(34)&amp;"landlo"&amp;CHAR(34)&amp;",","")</f>
        <v/>
      </c>
      <c r="FW33" s="48" t="str">
        <f>IF(CA33="y",CHAR(34)&amp;"eunion"&amp;CHAR(34)&amp;",","")</f>
        <v/>
      </c>
      <c r="FX33" s="48" t="str">
        <f>SUBSTITUTE(IFERROR(SEARCH("[",A33),IFERROR(IF(AND(CA33&lt;&gt;"y",SEARCH("Europe",R33)&gt;0),CHAR(34)&amp;"noeuni"&amp;CHAR(34)&amp;",",""),"")),"1","")</f>
        <v/>
      </c>
      <c r="FY33" s="48" t="str">
        <f>IFERROR(IF(SEARCH("Arabic",CB33)&gt;0,CHAR(34)&amp;"arabic"&amp;CHAR(34)&amp;",",""),"")</f>
        <v/>
      </c>
      <c r="FZ33" s="48" t="str">
        <f>IFERROR(IF(SEARCH("English",CB33)&gt;0,CHAR(34)&amp;"englis"&amp;CHAR(34)&amp;",",""),"")</f>
        <v/>
      </c>
      <c r="GA33" s="48" t="str">
        <f>IFERROR(IF(SEARCH("French",CB33)&gt;0,CHAR(34)&amp;"french"&amp;CHAR(34)&amp;",",""),"")</f>
        <v/>
      </c>
      <c r="GB33" s="48" t="str">
        <f>IFERROR(IF(SEARCH("Spanish",CB33)&gt;0,CHAR(34)&amp;"spanis"&amp;CHAR(34)&amp;",",""),"")</f>
        <v/>
      </c>
      <c r="GC33" s="48" t="str">
        <f>IFERROR(IF(SEARCH("Portuguese",CB33)&gt;0,CHAR(34)&amp;"portug"&amp;CHAR(34)&amp;",",""),"")</f>
        <v/>
      </c>
      <c r="GD33" s="48" t="str">
        <f>IFERROR(IF(SEARCH("German",CB33)&gt;0,CHAR(34)&amp;"german"&amp;CHAR(34)&amp;",",""),"")</f>
        <v/>
      </c>
      <c r="GE33" s="48" t="str">
        <f>IFERROR(IF(SEARCH("Dutch",CB33)&gt;0,CHAR(34)&amp;"dutchs"&amp;CHAR(34)&amp;",",""),"")</f>
        <v/>
      </c>
      <c r="GF33" s="48" t="str">
        <f>IFERROR(IF(SEARCH("Historical",AU33)&gt;0,CHAR(34)&amp;"histor"&amp;CHAR(34)&amp;",",""),"")</f>
        <v/>
      </c>
      <c r="GG33" s="48" t="str">
        <f>IF(BU33="y",CHAR(34)&amp;"unjack"&amp;CHAR(34)&amp;",","")</f>
        <v/>
      </c>
      <c r="GH33" s="48" t="str">
        <f>IF(CD33=1,CHAR(34)&amp;"southc"&amp;CHAR(34)&amp;",","")</f>
        <v/>
      </c>
      <c r="GI33" s="48" t="str">
        <f>IF(CE33=1,CHAR(34)&amp;"hasmap"&amp;CHAR(34)&amp;",","")</f>
        <v/>
      </c>
      <c r="GJ33" s="48" t="str">
        <f>IF(CP33="y",CHAR(34)&amp;CP$1&amp;CHAR(34)&amp;",","")</f>
        <v>"NoStar",</v>
      </c>
      <c r="GK33" s="48" t="str">
        <f>IF(GJ33="",CHAR(34)&amp;"HasSta"&amp;CHAR(34)&amp;",","")</f>
        <v/>
      </c>
      <c r="GL33" s="48" t="str">
        <f>IF(CQ33="y",CHAR(34)&amp;CQ$1&amp;CHAR(34)&amp;",","")</f>
        <v/>
      </c>
      <c r="GM33" s="48" t="str">
        <f>IF(CR33="y",CHAR(34)&amp;CR$1&amp;CHAR(34)&amp;",","")</f>
        <v/>
      </c>
      <c r="GN33" s="48" t="str">
        <f>IF(CS33="y",CHAR(34)&amp;CS$1&amp;CHAR(34)&amp;",","")</f>
        <v/>
      </c>
      <c r="GP33" s="48" t="str">
        <f>CHAR(34)&amp;AU33&amp;CHAR(34)</f>
        <v>"State"</v>
      </c>
      <c r="GS33" s="48" t="str">
        <f>SUBSTITUTE("["&amp;_xlfn.CONCAT(CW33:GN33)&amp;"]",",]","]")</f>
        <v>["2Color","words2","exact2","lets09","startN","with_w","REDYEL","year19","NoBand","Circle","HasSun","Center","Rotate","NO_BLU","NO_WHI","NO_GRE","NO_BLA","WHGRNO","BAWHNO","BLWHNO","WHRENO","myrYEL","NoStar"]</v>
      </c>
      <c r="GT33" s="48" t="str">
        <f>IF(BL33&lt;&gt;"",CHAR(34)&amp;"cl_"&amp;BL33&amp;CHAR(34)&amp;",","")</f>
        <v>"cl_YEL",</v>
      </c>
      <c r="GU33" s="48" t="str">
        <f>IF(BM33&lt;&gt;"",CHAR(34)&amp;"cl_"&amp;BM33&amp;CHAR(34)&amp;",","")</f>
        <v>"cl_RED",</v>
      </c>
      <c r="GV33" s="48" t="str">
        <f>IF(BN33&lt;&gt;"",CHAR(34)&amp;"cl_"&amp;BN33&amp;CHAR(34)&amp;",","")</f>
        <v/>
      </c>
      <c r="GW33" s="48" t="str">
        <f>IF(BO33&lt;&gt;"",CHAR(34)&amp;"cl_"&amp;BO33&amp;CHAR(34)&amp;",","")</f>
        <v/>
      </c>
      <c r="GX33" s="48" t="str">
        <f>IF(BP33&lt;&gt;"",CHAR(34)&amp;"cl_"&amp;BP33&amp;CHAR(34)&amp;",","")</f>
        <v/>
      </c>
      <c r="GY33" s="48" t="str">
        <f>IF(BQ33&lt;&gt;"",CHAR(34)&amp;"cl_"&amp;BQ33&amp;CHAR(34)&amp;",","")</f>
        <v/>
      </c>
      <c r="GZ33" s="48" t="str">
        <f>IF(BR33&lt;&gt;"",CHAR(34)&amp;"cl_"&amp;BR33&amp;CHAR(34)&amp;",","")</f>
        <v/>
      </c>
      <c r="HA33" s="48" t="str">
        <f>IF(BS33&lt;&gt;"",CHAR(34)&amp;"cl_"&amp;BS33&amp;CHAR(34)&amp;",","")</f>
        <v/>
      </c>
      <c r="HB33" s="48" t="str">
        <f>IF(BT33&lt;&gt;"",CHAR(34)&amp;"cl_"&amp;BT33&amp;CHAR(34)&amp;",","")</f>
        <v/>
      </c>
      <c r="HC33" s="48" t="str">
        <f>SUBSTITUTE("["&amp;_xlfn.CONCAT(GT33:HB33)&amp;"]",",]","]")</f>
        <v>["cl_YEL","cl_RED"]</v>
      </c>
      <c r="HE33" s="71"/>
      <c r="HF33" s="72" t="str">
        <f>"{couname:"&amp;CT33&amp;(IF(HK33&lt;&gt;"",",subtype:"&amp;CHAR(34)&amp;HK33&amp;CHAR(34),""))&amp;",year:"&amp;HJ33&amp;",region:"&amp;CU33&amp;",Colors:"&amp;HC33&amp;",Items:"&amp;GS33&amp;",Flag:"&amp;CV33&amp;",HDFlag:"&amp;CHAR(34)&amp;E33&amp;CHAR(34)&amp;",type:"&amp;GP33&amp;", describe: "&amp;HH33&amp;", isnew:"&amp;CHAR(34)&amp;F33&amp;CHAR(34)&amp;", links: "&amp;HL33&amp;"},"</f>
        <v>{couname:"[USA] New Mexico",year:"1925 ",region:"rgn_North America",Colors:["cl_YEL","cl_RED"],Items:["2Color","words2","exact2","lets09","startN","with_w","REDYEL","year19","NoBand","Circle","HasSun","Center","Rotate","NO_BLU","NO_WHI","NO_GRE","NO_BLA","WHGRNO","BAWHNO","BLWHNO","WHRENO","myrYEL","NoStar"],Flag:"https://upload.wikimedia.org/wikipedia/commons/thumb/c/c3/Flag_of_New_Mexico.svg/383px-Flag_of_New_Mexico.svg.png",HDFlag:"https://upload.wikimedia.org/wikipedia/commons/thumb/c/c3/Flag_of_New_Mexico.svg/2560px-Flag_of_New_Mexico.svg.png",type:"State", describe: "\nNot available", isnew:".", links: "https://en.wikipedia.org/wiki/Flag_of_New_Mexico"},</v>
      </c>
      <c r="HG33" s="73" t="str">
        <f>"{couname:"&amp;CT33&amp;(IF(HK33&lt;&gt;"",",subtype:"&amp;CHAR(34)&amp;HK33&amp;CHAR(34),""))&amp;",year:"&amp;HJ33&amp;",region:"&amp;CU33&amp;",Colors:"&amp;HC33&amp;",Items:"&amp;GS33&amp;",Flag:"&amp;CV33&amp;",HDFlag:"&amp;CHAR(34)&amp;E33&amp;CHAR(34)&amp;",type:"&amp;GP33&amp;", describe: "&amp;HI33&amp;", links: "&amp;HL33&amp;"},"</f>
        <v>{couname:"[USA] New Mexico",year:"1925 ",region:"rgn_North America",Colors:["cl_YEL","cl_RED"],Items:["2Color","words2","exact2","lets09","startN","with_w","REDYEL","year19","NoBand","Circle","HasSun","Center","Rotate","NO_BLU","NO_WHI","NO_GRE","NO_BLA","WHGRNO","BAWHNO","BLWHNO","WHRENO","myrYEL","NoStar"],Flag:"https://upload.wikimedia.org/wikipedia/commons/thumb/c/c3/Flag_of_New_Mexico.svg/383px-Flag_of_New_Mexico.svg.png",HDFlag:"https://upload.wikimedia.org/wikipedia/commons/thumb/c/c3/Flag_of_New_Mexico.svg/2560px-Flag_of_New_Mexico.svg.png",type:"State", describe: "\nNot available", links: "https://en.wikipedia.org/wiki/Flag_of_New_Mexico"},</v>
      </c>
      <c r="HH33" s="48" t="str">
        <f>IF(P33&lt;&gt;"",CHAR(34)&amp;"\n"&amp;P33&amp;CHAR(34),CHAR(34)&amp;CHAR(34))</f>
        <v>"\nNot available"</v>
      </c>
      <c r="HI33" s="48" t="str">
        <f>IF(J33=0,CHAR(34)&amp;CHAR(34),HH33)</f>
        <v>"\nNot available"</v>
      </c>
      <c r="HJ33" s="48" t="str">
        <f>CHAR(34)&amp;O33&amp;CHAR(34)</f>
        <v>"1925 "</v>
      </c>
      <c r="HL33" s="48" t="str">
        <f>CHAR(34)&amp;I33&amp;CHAR(34)</f>
        <v>"https://en.wikipedia.org/wiki/Flag_of_New_Mexico"</v>
      </c>
      <c r="HM33" s="72"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"&amp;HH33&amp;", "&amp;CHAR(34)&amp;"isnew"&amp;CHAR(34)&amp;": "&amp;CHAR(34)&amp;F33&amp;CHAR(34)&amp;", "&amp;CHAR(34)&amp;"links"&amp;CHAR(34)&amp;": "&amp;HL33&amp;"},"</f>
        <v>{"couname":"[USA] New Mexico","year":"1925 ","region":"rgn_North America","Colors":["cl_YEL","cl_RED"],"Items":["2Color","words2","exact2","lets09","startN","with_w","REDYEL","year19","NoBand","Circle","HasSun","Center","Rotate","NO_BLU","NO_WHI","NO_GRE","NO_BLA","WHGRNO","BAWHNO","BLWHNO","WHRENO","myrYEL","NoStar"],"Flag":"https://upload.wikimedia.org/wikipedia/commons/thumb/c/c3/Flag_of_New_Mexico.svg/383px-Flag_of_New_Mexico.svg.png","HDFlag":"https://upload.wikimedia.org/wikipedia/commons/thumb/c/c3/Flag_of_New_Mexico.svg/2560px-Flag_of_New_Mexico.svg.png","type":"State", "describe": "\nNot available", "isnew": ".", "links": "https://en.wikipedia.org/wiki/Flag_of_New_Mexico"},</v>
      </c>
      <c r="HN33" s="74" t="str">
        <f>"{"&amp;CHAR(34)&amp;"couname"&amp;CHAR(34)&amp;":"&amp;CT33&amp;(IF(H33&lt;&gt;"",","&amp;CHAR(34)&amp;"subtype"&amp;CHAR(34)&amp;":"&amp;CHAR(34)&amp;H33&amp;CHAR(34),""))&amp;","&amp;CHAR(34)&amp;"year"&amp;CHAR(34)&amp;":"&amp;HJ33&amp;","&amp;CHAR(34)&amp;"region"&amp;CHAR(34)&amp;":"&amp;CU33&amp;","&amp;CHAR(34)&amp;"Colors"&amp;CHAR(34)&amp;":"&amp;HC33&amp;","&amp;CHAR(34)&amp;"Items"&amp;CHAR(34)&amp;":"&amp;GS33&amp;","&amp;CHAR(34)&amp;"Flag"&amp;CHAR(34)&amp;":"&amp;CV33&amp;","&amp;CHAR(34)&amp;"HDFlag"&amp;CHAR(34)&amp;":"&amp;CHAR(34)&amp;E33&amp;CHAR(34)&amp;","&amp;CHAR(34)&amp;"type"&amp;CHAR(34)&amp;":"&amp;GP33&amp;", "&amp;CHAR(34)&amp;"describe"&amp;CHAR(34)&amp;": "&amp;HI33&amp;", "&amp;CHAR(34)&amp;"isnew"&amp;CHAR(34)&amp;": "&amp;CHAR(34)&amp;F33&amp;CHAR(34)&amp;", "&amp;CHAR(34)&amp;"links"&amp;CHAR(34)&amp;": "&amp;HL33&amp;"},"</f>
        <v>{"couname":"[USA] New Mexico","year":"1925 ","region":"rgn_North America","Colors":["cl_YEL","cl_RED"],"Items":["2Color","words2","exact2","lets09","startN","with_w","REDYEL","year19","NoBand","Circle","HasSun","Center","Rotate","NO_BLU","NO_WHI","NO_GRE","NO_BLA","WHGRNO","BAWHNO","BLWHNO","WHRENO","myrYEL","NoStar"],"Flag":"https://upload.wikimedia.org/wikipedia/commons/thumb/c/c3/Flag_of_New_Mexico.svg/383px-Flag_of_New_Mexico.svg.png","HDFlag":"https://upload.wikimedia.org/wikipedia/commons/thumb/c/c3/Flag_of_New_Mexico.svg/2560px-Flag_of_New_Mexico.svg.png","type":"State", "describe": "\nNot available", "isnew": ".", "links": "https://en.wikipedia.org/wiki/Flag_of_New_Mexico"},</v>
      </c>
      <c r="HO33" s="75"/>
      <c r="HP33" s="48" t="str" cm="1">
        <f t="array" ref="HP33">IF(_xlfn.TEXTJOIN(", ", TRUE, IF(ISNUMBER(SEARCH("BLA", BL33:BT33)), COLUMN(BL33:BT33) - COLUMN(BL33) + 1, ""))&lt;&gt;"","BLA","")</f>
        <v/>
      </c>
      <c r="HQ33" s="48" t="str" cm="1">
        <f t="array" ref="HQ33">IF(_xlfn.TEXTJOIN(", ", TRUE, IF(ISNUMBER(SEARCH("BLU", BL33:BT33)), COLUMN(BL33:BT33) - COLUMN(BL33) + 1, ""))&lt;&gt;"","BLU","")</f>
        <v/>
      </c>
      <c r="HR33" s="48" t="str" cm="1">
        <f t="array" ref="HR33">IF(_xlfn.TEXTJOIN(", ", TRUE, IF(ISNUMBER(SEARCH("GRE", BL33:BT33)), COLUMN(BL33:BT33) - COLUMN(BL33) + 1, ""))&lt;&gt;"","GRE","")</f>
        <v/>
      </c>
      <c r="HS33" s="48" t="str" cm="1">
        <f t="array" ref="HS33">IF(_xlfn.TEXTJOIN(", ", TRUE, IF(ISNUMBER(SEARCH("RED", BL33:BT33)), COLUMN(BL33:BT33) - COLUMN(BL33) + 1, ""))&lt;&gt;"","RED","")</f>
        <v>RED</v>
      </c>
      <c r="HT33" s="48" t="str" cm="1">
        <f t="array" ref="HT33">IF(_xlfn.TEXTJOIN(", ", TRUE, IF(ISNUMBER(SEARCH("YEL", BL33:BT33)), COLUMN(BL33:BT33) - COLUMN(BL33) + 1, ""))&lt;&gt;"","YEL","")</f>
        <v>YEL</v>
      </c>
      <c r="HU33" s="48" t="str" cm="1">
        <f t="array" ref="HU33">IF(_xlfn.TEXTJOIN(", ", TRUE, IF(ISNUMBER(SEARCH("ORA", BL33:BT33)), COLUMN(BL33:BT33) - COLUMN(BL33) + 1, ""))&lt;&gt;"","ORA","")</f>
        <v/>
      </c>
      <c r="HV33" s="48" t="str" cm="1">
        <f t="array" ref="HV33">IF(_xlfn.TEXTJOIN(", ", TRUE, IF(ISNUMBER(SEARCH("BRO", BL33:BT33)), COLUMN(BL33:BT33) - COLUMN(BL33) + 1, ""))&lt;&gt;"","BRO","")</f>
        <v/>
      </c>
      <c r="HW33" s="48" t="str" cm="1">
        <f t="array" ref="HW33">IF(_xlfn.TEXTJOIN(", ", TRUE, IF(ISNUMBER(SEARCH("PUR", BL33:BT33)), COLUMN(BL33:BT33) - COLUMN(BL33) + 1, ""))&lt;&gt;"","PUR","")</f>
        <v/>
      </c>
      <c r="HX33" s="48" t="str" cm="1">
        <f t="array" ref="HX33">IF(_xlfn.TEXTJOIN(", ", TRUE, IF(ISNUMBER(SEARCH("WHI", BL33:BT33)), COLUMN(BL33:BT33) - COLUMN(BL33) + 1, ""))&lt;&gt;"","WHI","")</f>
        <v/>
      </c>
      <c r="HY33" s="76"/>
      <c r="HZ33" s="76"/>
      <c r="IA33" s="6"/>
      <c r="IB33" s="6"/>
      <c r="IC33" s="77"/>
      <c r="ID33" s="77"/>
      <c r="IE33" s="77"/>
      <c r="IF33" s="77"/>
      <c r="IG33" s="77"/>
      <c r="IH33" s="77"/>
      <c r="II33" s="77"/>
      <c r="IJ33" s="77"/>
      <c r="IK33" s="77"/>
      <c r="IL33" s="48">
        <f>SUM(IC33:IK33)</f>
        <v>0</v>
      </c>
      <c r="IM33" s="45">
        <f>COUNTIF(IC33:IK33,"&gt;0")-CG33</f>
        <v>-2</v>
      </c>
      <c r="IN33" s="78" t="str">
        <f>"http://mkweb.bcgsc.ca/color-summarizer/?url="&amp;D33&amp;"&amp;precision=low&amp;num_clusters="&amp;CG33&amp;"&amp;text=1"</f>
        <v>http://mkweb.bcgsc.ca/color-summarizer/?url=https://upload.wikimedia.org/wikipedia/commons/thumb/c/c3/Flag_of_New_Mexico.svg/383px-Flag_of_New_Mexico.svg.png&amp;precision=low&amp;num_clusters=2&amp;text=1</v>
      </c>
      <c r="IO33" s="48" t="str">
        <f>IF(HP33&lt;&gt;"",CHAR(34)&amp;"black"&amp;CHAR(34),"")</f>
        <v/>
      </c>
      <c r="IP33" s="48" t="str">
        <f>IF(HQ33&lt;&gt;"",CHAR(34)&amp;"blue"&amp;CHAR(34),"")</f>
        <v/>
      </c>
      <c r="IQ33" s="48" t="str">
        <f>IF(HR33&lt;&gt;"",CHAR(34)&amp;"green"&amp;CHAR(34),"")</f>
        <v/>
      </c>
      <c r="IR33" s="48" t="str">
        <f>IF(HS33&lt;&gt;"",CHAR(34)&amp;"red"&amp;CHAR(34),"")</f>
        <v>"red"</v>
      </c>
      <c r="IS33" s="48" t="str">
        <f>IF(HT33&lt;&gt;"",CHAR(34)&amp;"yellow"&amp;CHAR(34),"")</f>
        <v>"yellow"</v>
      </c>
      <c r="IT33" s="48" t="str">
        <f>IF(HU33&lt;&gt;"",CHAR(34)&amp;"orange"&amp;CHAR(34),"")</f>
        <v/>
      </c>
      <c r="IU33" s="48" t="str">
        <f>IF(HV33&lt;&gt;"",CHAR(34)&amp;"brown"&amp;CHAR(34),"")</f>
        <v/>
      </c>
      <c r="IV33" s="48" t="str">
        <f>IF(HW33&lt;&gt;"",CHAR(34)&amp;"purple"&amp;CHAR(34),"")</f>
        <v/>
      </c>
      <c r="IW33" s="48" t="str">
        <f>IF(HX33&lt;&gt;"",CHAR(34)&amp;"white"&amp;CHAR(34),"")</f>
        <v/>
      </c>
      <c r="IX33" s="48" t="str">
        <f>"{"&amp;CHAR(34)&amp;"url"&amp;CHAR(34)&amp;":"&amp;CHAR(34)&amp;IN33&amp;CHAR(34)&amp;","&amp;CHAR(34)&amp;"name"&amp;CHAR(34)&amp;":"&amp;CHAR(34)&amp;A33&amp;CHAR(34)&amp;"},"</f>
        <v>{"url":"http://mkweb.bcgsc.ca/color-summarizer/?url=https://upload.wikimedia.org/wikipedia/commons/thumb/c/c3/Flag_of_New_Mexico.svg/383px-Flag_of_New_Mexico.svg.png&amp;precision=low&amp;num_clusters=2&amp;text=1","name":"[USA] New Mexico"},</v>
      </c>
      <c r="IY33" s="48">
        <v>884</v>
      </c>
    </row>
    <row r="34" spans="1:259" s="48" customFormat="1" ht="38.4" customHeight="1" thickBot="1" x14ac:dyDescent="0.35">
      <c r="A34" s="79" t="s">
        <v>248</v>
      </c>
      <c r="B34" s="40" t="e" vm="175">
        <v>#VALUE!</v>
      </c>
      <c r="C34" s="41">
        <v>2</v>
      </c>
      <c r="D34" s="42" t="s">
        <v>819</v>
      </c>
      <c r="E34" s="43" t="s">
        <v>820</v>
      </c>
      <c r="F34" s="44" t="s">
        <v>163</v>
      </c>
      <c r="G34" s="45">
        <f>COUNTIF($A$1:$A$8580,A34)</f>
        <v>1</v>
      </c>
      <c r="H34" s="46"/>
      <c r="I34" s="47" t="s">
        <v>821</v>
      </c>
      <c r="J34" s="48" t="str">
        <f>""</f>
        <v/>
      </c>
      <c r="K34" s="49"/>
      <c r="L34" s="50"/>
      <c r="M34" s="50"/>
      <c r="N34" s="51" t="s">
        <v>231</v>
      </c>
      <c r="O34" s="52" t="s">
        <v>822</v>
      </c>
      <c r="P34" s="53" t="s">
        <v>211</v>
      </c>
      <c r="Q34" s="54">
        <v>2</v>
      </c>
      <c r="R34" s="55" t="s">
        <v>231</v>
      </c>
      <c r="S34" s="56">
        <v>0</v>
      </c>
      <c r="T34" s="57" t="s">
        <v>164</v>
      </c>
      <c r="U34" s="58" t="s">
        <v>164</v>
      </c>
      <c r="V34" s="58" t="s">
        <v>164</v>
      </c>
      <c r="W34" s="58" t="s">
        <v>164</v>
      </c>
      <c r="X34" s="58" t="s">
        <v>165</v>
      </c>
      <c r="Y34" s="58" t="s">
        <v>165</v>
      </c>
      <c r="Z34" s="58" t="s">
        <v>165</v>
      </c>
      <c r="AA34" s="58" t="s">
        <v>165</v>
      </c>
      <c r="AB34" s="58" t="s">
        <v>165</v>
      </c>
      <c r="AC34" s="58" t="s">
        <v>165</v>
      </c>
      <c r="AD34" s="58" t="s">
        <v>165</v>
      </c>
      <c r="AE34" s="58" t="s">
        <v>164</v>
      </c>
      <c r="AF34" s="59" t="s">
        <v>164</v>
      </c>
      <c r="AG34" s="59" t="s">
        <v>164</v>
      </c>
      <c r="AH34" s="59" t="s">
        <v>165</v>
      </c>
      <c r="AI34" s="59" t="s">
        <v>164</v>
      </c>
      <c r="AJ34" s="59" t="s">
        <v>164</v>
      </c>
      <c r="AK34" s="59" t="s">
        <v>164</v>
      </c>
      <c r="AL34" s="59" t="s">
        <v>165</v>
      </c>
      <c r="AM34" s="59" t="s">
        <v>165</v>
      </c>
      <c r="AN34" s="59" t="s">
        <v>165</v>
      </c>
      <c r="AO34" s="59" t="s">
        <v>164</v>
      </c>
      <c r="AP34" s="59" t="s">
        <v>165</v>
      </c>
      <c r="AQ34" s="59" t="s">
        <v>165</v>
      </c>
      <c r="AR34" s="59" t="s">
        <v>164</v>
      </c>
      <c r="AS34" s="59" t="s">
        <v>165</v>
      </c>
      <c r="AT34" s="60">
        <v>0</v>
      </c>
      <c r="AU34" s="59" t="s">
        <v>207</v>
      </c>
      <c r="AV34" s="59" t="str">
        <f>IF(LEFT(A34,1)="[",LEFT(A34,5)&amp;AU34&amp;A34,"")</f>
        <v>[USA]State[USA] New York</v>
      </c>
      <c r="AW34" s="59" t="str">
        <f>C34&amp;H34&amp;A34</f>
        <v>2[USA] New York</v>
      </c>
      <c r="AX34" s="61"/>
      <c r="AY34" s="61"/>
      <c r="AZ34" s="62"/>
      <c r="BA34" s="62"/>
      <c r="BB34" s="62"/>
      <c r="BC34" s="63"/>
      <c r="BD34" s="64" t="s">
        <v>152</v>
      </c>
      <c r="BE34" s="47"/>
      <c r="BF34" s="64"/>
      <c r="BG34" s="64"/>
      <c r="BH34" s="64"/>
      <c r="BI34" s="64"/>
      <c r="BJ34" s="64"/>
      <c r="BK34" s="47"/>
      <c r="BL34" s="64" t="s">
        <v>152</v>
      </c>
      <c r="BM34" s="64" t="s">
        <v>156</v>
      </c>
      <c r="BN34" s="64" t="s">
        <v>154</v>
      </c>
      <c r="BO34" s="64" t="s">
        <v>157</v>
      </c>
      <c r="BP34" s="64" t="s">
        <v>155</v>
      </c>
      <c r="BQ34" s="64" t="s">
        <v>153</v>
      </c>
      <c r="BR34" s="64" t="s">
        <v>159</v>
      </c>
      <c r="BS34" s="64" t="s">
        <v>151</v>
      </c>
      <c r="BT34" s="64"/>
      <c r="BU34" s="65"/>
      <c r="BV34" s="66"/>
      <c r="BW34" s="66">
        <v>0</v>
      </c>
      <c r="BX34" s="47"/>
      <c r="CB34" s="6"/>
      <c r="CC34" s="6"/>
      <c r="CD34" s="67">
        <v>0</v>
      </c>
      <c r="CE34" s="67">
        <v>0</v>
      </c>
      <c r="CF34" s="67" t="e">
        <v>#REF!</v>
      </c>
      <c r="CG34" s="68" cm="1">
        <f t="array" ref="CG34">SUMPRODUCT(--(LEN(TRIM(BL34:BT34))&gt;0))</f>
        <v>8</v>
      </c>
      <c r="CH34" s="59" t="str">
        <f>IF(CG34=2,"y","n")</f>
        <v>n</v>
      </c>
      <c r="CI34" s="59" t="str">
        <f>IF(CG34=3,"y","n")</f>
        <v>n</v>
      </c>
      <c r="CJ34" s="59" t="str">
        <f>IF(CG34=4,"y","n")</f>
        <v>n</v>
      </c>
      <c r="CK34" s="59" t="str">
        <f>IF(CG34&gt;4,"y","n")</f>
        <v>y</v>
      </c>
      <c r="CL34" s="59" t="str">
        <f>IF(S34=0,"y","n")</f>
        <v>y</v>
      </c>
      <c r="CM34" s="59" t="str">
        <f>IF(S34=2,"y","n")</f>
        <v>n</v>
      </c>
      <c r="CN34" s="59" t="str">
        <f>IF(S34=3,"y","n")</f>
        <v>n</v>
      </c>
      <c r="CO34" s="59" t="str">
        <f>IF(S34&gt;=4,"y","n")</f>
        <v>n</v>
      </c>
      <c r="CP34" s="59" t="str">
        <f>IF(AT34=0,"y","n")</f>
        <v>y</v>
      </c>
      <c r="CQ34" s="59" t="str">
        <f>IF(AT34=1,"y","n")</f>
        <v>n</v>
      </c>
      <c r="CR34" s="59" t="str">
        <f>IF(AT34=2,"y","n")</f>
        <v>n</v>
      </c>
      <c r="CS34" s="59" t="str">
        <f>IF(AT34&gt;=3,"y","n")</f>
        <v>n</v>
      </c>
      <c r="CT34" s="69" t="str">
        <f>CHAR(34)&amp;A34&amp;CHAR(34)</f>
        <v>"[USA] New York"</v>
      </c>
      <c r="CU34" s="70" t="str">
        <f>CHAR(34)&amp;"rgn_"&amp;R34&amp;CHAR(34)</f>
        <v>"rgn_North America"</v>
      </c>
      <c r="CV34" s="48" t="str">
        <f>CHAR(34)&amp;D34&amp;CHAR(34)</f>
        <v>"https://upload.wikimedia.org/wikipedia/commons/thumb/1/1a/Flag_of_New_York.svg/383px-Flag_of_New_York.svg.png"</v>
      </c>
      <c r="CW34" s="48" t="str">
        <f>IF(CH34="y",CHAR(34)&amp;CH$1&amp;CHAR(34)&amp;",","")</f>
        <v/>
      </c>
      <c r="CX34" s="48" t="str">
        <f>IF(CI34="y",CHAR(34)&amp;CI$1&amp;CHAR(34)&amp;",","")</f>
        <v/>
      </c>
      <c r="CY34" s="48" t="str">
        <f>IF(CJ34="y",CHAR(34)&amp;CJ$1&amp;CHAR(34)&amp;",","")</f>
        <v/>
      </c>
      <c r="CZ34" s="48" t="str">
        <f>IF(CK34="y",CHAR(34)&amp;CK$1&amp;CHAR(34)&amp;",","")</f>
        <v>"5+Colo",</v>
      </c>
      <c r="DA34" s="48" t="str">
        <f>IF(Q34&gt;1,CHAR(34)&amp;"words2"&amp;CHAR(34)&amp;",","")</f>
        <v>"words2",</v>
      </c>
      <c r="DB34" s="48" t="str">
        <f>IF(Q34&gt;2,CHAR(34)&amp;"words3"&amp;CHAR(34)&amp;",","")</f>
        <v/>
      </c>
      <c r="DC34" s="48" t="str">
        <f>IF(Q34=2,CHAR(34)&amp;"exact2"&amp;CHAR(34)&amp;",","")</f>
        <v>"exact2",</v>
      </c>
      <c r="DD34" s="48" t="str">
        <f>IF(LEN(CHAR(34)&amp;"lets"&amp;LEN(SUBSTITUTE(SUBSTITUTE(IFERROR(TRIM(SUBSTITUTE(SUBSTITUTE(SUBSTITUTE(IFERROR(TRIM(SUBSTITUTE(A34,MID(A34,FIND("(",A34),FIND(")",A34)-FIND("(",A34)+1),"")),A34),"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",""),"-",""))&amp;CHAR(34)&amp;",")=9,CHAR(34)&amp;"lets"&amp;LEN(SUBSTITUTE(SUBSTITUTE(IFERROR(TRIM(SUBSTITUTE(SUBSTITUTE(SUBSTITUTE(IFERROR(TRIM(SUBSTITUTE(A34,MID(A34,FIND("(",A34),FIND(")",A34)-FIND("(",A34)+1),"")),A34),"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",""),"-",""))&amp;CHAR(34)&amp;",",CHAR(34)&amp;"lets0"&amp;LEN(SUBSTITUTE(SUBSTITUTE(IFERROR(TRIM(SUBSTITUTE(SUBSTITUTE(SUBSTITUTE(IFERROR(TRIM(SUBSTITUTE(A34,MID(A34,FIND("(",A34),FIND(")",A34)-FIND("(",A34)+1),"")),A34)," ",""),"-",""),MID(SUBSTITUTE(SUBSTITUTE(IFERROR(TRIM(SUBSTITUTE(A34,MID(A34,FIND("(",A34),FIND(")",A34)-FIND("(",A34)+1),"")),A34)," ",""),"-",""),FIND("[",SUBSTITUTE(SUBSTITUTE(IFERROR(TRIM(SUBSTITUTE(A34,MID(A34,FIND("(",A34),FIND(")",A34)-FIND("(",A34)+1),"")),A34)," ",""),"-","")),FIND("]",SUBSTITUTE(SUBSTITUTE(IFERROR(TRIM(SUBSTITUTE(A34,MID(A34,FIND("(",A34),FIND(")",A34)-FIND("(",A34)+1),"")),A34)," ",""),"-",""))-FIND("[",SUBSTITUTE(SUBSTITUTE(IFERROR(TRIM(SUBSTITUTE(A34,MID(A34,FIND("(",A34),FIND(")",A34)-FIND("(",A34)+1),"")),A34)," ",""),"-",""))+1),"")),SUBSTITUTE(SUBSTITUTE(IFERROR(TRIM(SUBSTITUTE(A34,MID(A34,FIND("(",A34),FIND(")",A34)-FIND("(",A34)+1),"")),A34)," ",""),"-",""))," ",""),"-",""))&amp;CHAR(34)&amp;",")</f>
        <v>"lets07",</v>
      </c>
      <c r="DE34" s="48" t="str">
        <f>IFERROR(CHAR(34)&amp;"start"&amp;LEFT(TRIM(SUBSTITUTE(SUBSTITUTE(TRIM(SUBSTITUTE(SUBSTITUTE(A34, MID(A34, FIND("[", A34), FIND("]", A34) - FIND("[", A34) + 1), ""), "  ", " ")), MID(TRIM(SUBSTITUTE(SUBSTITUTE(A34, MID(A34, FIND("[", A34), FIND("]", A34) - FIND("[", A34) + 1), ""), "  ", " ")), FIND("[", TRIM(SUBSTITUTE(SUBSTITUTE(A34, MID(A34, FIND("[", A34), FIND("]", A34) - FIND("[", A34) + 1), ""), "  ", " "))), FIND("]", TRIM(SUBSTITUTE(SUBSTITUTE(A34, MID(A34, FIND("[", A34), FIND("]", A34) - FIND("[", A34) + 1), ""), "  ", " "))) - FIND("[", TRIM(SUBSTITUTE(SUBSTITUTE(A34, MID(A34, FIND("[", A34), FIND("]", A34) - FIND("[", A34) + 1), ""), "  ", " "))) + 1), ""), "  ", " ")),1)&amp;CHAR(34)&amp;",",CHAR(34)&amp;"start"&amp;IFERROR(LEFT(SUBSTITUTE(A34,"["&amp;MID(A34,FIND("[",A34)+1,FIND("]",A34)-FIND("[",A34)-1)&amp;"] ",""),1),LEFT(A34,1))&amp;CHAR(34)&amp;",")</f>
        <v>"startN",</v>
      </c>
      <c r="DF34" s="48" t="str">
        <f>IFERROR(IF(SEARCH("tan",A34)&gt;0,CHAR(34)&amp;"withtn"&amp;CHAR(34)&amp;",",""),"")</f>
        <v/>
      </c>
      <c r="DG34" s="48" t="str">
        <f>IFERROR(IF(SEARCH("q",A34)&gt;0,CHAR(34)&amp;"with_q"&amp;CHAR(34)&amp;",",""),"")</f>
        <v/>
      </c>
      <c r="DH34" s="48" t="str">
        <f>IFERROR(IF(SEARCH("v",A34)&gt;0,CHAR(34)&amp;"with_v"&amp;CHAR(34)&amp;",",""),"")</f>
        <v/>
      </c>
      <c r="DI34" s="48" t="str">
        <f>IFERROR(IF(SEARCH("w",A34)&gt;0,CHAR(34)&amp;"with_w"&amp;CHAR(34)&amp;",",""),"")</f>
        <v>"with_w",</v>
      </c>
      <c r="DJ34" s="48" t="str">
        <f>IFERROR(IF(SEARCH("y",A34)&gt;0,CHAR(34)&amp;"with_y"&amp;CHAR(34)&amp;",",""),"")</f>
        <v>"with_y",</v>
      </c>
      <c r="DK34" s="48" t="str">
        <f>IFERROR(IF(SEARCH("z",A34)&gt;0,CHAR(34)&amp;"with_z"&amp;CHAR(34)&amp;",",""),"")</f>
        <v/>
      </c>
      <c r="DL34" s="48" t="str">
        <f>IF(CG34=2, CHAR(34) &amp; _xlfn.TEXTJOIN("", TRUE, _xlfn._xlws.SORT(HP34:HX34)) &amp; CHAR(34) &amp; ",", "")</f>
        <v/>
      </c>
      <c r="DM34" s="48" t="str" cm="1">
        <f t="array" ref="DM34">IF(CG34=3,CHAR(34) &amp; _xlfn.TEXTJOIN("", TRUE, RIGHT(HP34:HX34, 2)) &amp; CHAR(34) &amp; ",", "")</f>
        <v/>
      </c>
      <c r="DN34" s="48" t="str">
        <f>IF(AND(ISNUMBER(SEARCH("18", O34)), ISERROR(SEARCH("1918", O34)), ISERROR(SEARCH("2018", O34))), CHAR(34) &amp; "year18" &amp; CHAR(34) &amp; ",", "")</f>
        <v/>
      </c>
      <c r="DO34" s="48" t="str">
        <f>IF(AND(ISNUMBER(SEARCH("19", O34)), ISERROR(SEARCH("1819", O34)),  ISERROR(SEARCH("1219", O34)),ISERROR(SEARCH("1119", O34)),ISERROR(SEARCH("1190", O34)),ISERROR(SEARCH("2019", O34))), CHAR(34) &amp; "year19" &amp; CHAR(34) &amp; ",", "")</f>
        <v/>
      </c>
      <c r="DP34" s="6" t="str">
        <f>IF(AND(ISNUMBER(SEARCH("20", O34)), ISERROR(SEARCH("1920", O34))), CHAR(34)&amp;"year00"&amp;CHAR(34)&amp;",", "")</f>
        <v>"year00",</v>
      </c>
      <c r="DQ34" s="6" t="str">
        <f>IF(CC34="y",CHAR(34)&amp;"soviet"&amp;CHAR(34)&amp;",","")</f>
        <v/>
      </c>
      <c r="DR34" s="6" t="str">
        <f>IF(BY34="y",CHAR(34)&amp;"dgband"&amp;CHAR(34)&amp;",","")</f>
        <v/>
      </c>
      <c r="DS34" s="6" t="str">
        <f>IF(W34="y",IF(AND(V34="n",BY34&lt;&gt;"y"),CHAR(34)&amp;"allver"&amp;CHAR(34)&amp;",",""),"")</f>
        <v/>
      </c>
      <c r="DT34" s="6" t="str">
        <f>IF(V34="y",IF(AND(W34="n",BY34&lt;&gt;"y"),CHAR(34)&amp;"allhor"&amp;CHAR(34)&amp;",",""),"")</f>
        <v/>
      </c>
      <c r="DU34" s="6" t="str">
        <f>IF(BY34="y",IF(AND(W34="n",V34="n"),CHAR(34)&amp;"alldia"&amp;CHAR(34)&amp;",",""),"")</f>
        <v/>
      </c>
      <c r="DV34" s="48" t="str">
        <f>IF(IA34&lt;&gt;"",(IF(IA34="y",CHAR(34)&amp;"largec"&amp;CHAR(34)&amp;",",CHAR(34)&amp;"smallc"&amp;CHAR(34)&amp;",")),"")</f>
        <v/>
      </c>
      <c r="DW34" s="48" t="str">
        <f>IF(CL34="y",CHAR(34)&amp;CL$1&amp;CHAR(34)&amp;",","")</f>
        <v>"NoBand",</v>
      </c>
      <c r="DX34" s="48" t="str">
        <f>IF(CM34="y",CHAR(34)&amp;CM$1&amp;CHAR(34)&amp;",","")</f>
        <v/>
      </c>
      <c r="DY34" s="48" t="str">
        <f>IF(CN34="y",CHAR(34)&amp;CN$1&amp;CHAR(34)&amp;",","")</f>
        <v/>
      </c>
      <c r="DZ34" s="48" t="str">
        <f>IF(CO34="y",CHAR(34)&amp;CO$1&amp;CHAR(34)&amp;",","")</f>
        <v/>
      </c>
      <c r="EA34" s="48" t="str">
        <f>IF(T34="y",CHAR(34)&amp;T$1&amp;CHAR(34)&amp;",","")</f>
        <v/>
      </c>
      <c r="EB34" s="48" t="str">
        <f>IF(U34="y",CHAR(34)&amp;U$1&amp;CHAR(34)&amp;",","")</f>
        <v/>
      </c>
      <c r="EC34" s="48" t="str">
        <f>IF(V34="y",CHAR(34)&amp;V$1&amp;CHAR(34)&amp;",","")</f>
        <v/>
      </c>
      <c r="ED34" s="48" t="str">
        <f>IF(W34="y",CHAR(34)&amp;W$1&amp;CHAR(34)&amp;",","")</f>
        <v/>
      </c>
      <c r="EE34" s="48" t="str">
        <f>IF(X34="y",CHAR(34)&amp;X$1&amp;CHAR(34)&amp;",","")</f>
        <v>"Circle",</v>
      </c>
      <c r="EF34" s="48" t="str">
        <f>IF(AND(Y34&lt;&gt;"n",Y34&lt;&gt;""),CHAR(34)&amp;Y$1&amp;CHAR(34)&amp;",","")</f>
        <v>"Animal",</v>
      </c>
      <c r="EG34" s="48" t="str">
        <f>IF(Z34="y",CHAR(34)&amp;Z$1&amp;CHAR(34)&amp;",","")</f>
        <v>"Bird",</v>
      </c>
      <c r="EH34" s="48" t="str">
        <f>IF(AA34="y",CHAR(34)&amp;AA$1&amp;CHAR(34)&amp;",","")</f>
        <v>"Plants",</v>
      </c>
      <c r="EI34" s="48" t="str">
        <f>IF(AB34="y",CHAR(34)&amp;AB$1&amp;CHAR(34)&amp;",","")</f>
        <v>"Texted",</v>
      </c>
      <c r="EJ34" s="48" t="str">
        <f>IF(AC34="y",CHAR(34)&amp;AC$1&amp;CHAR(34)&amp;",","")</f>
        <v>"Weapon",</v>
      </c>
      <c r="EK34" s="48" t="str">
        <f>IF(AD34="y",CHAR(34)&amp;AD$1&amp;CHAR(34)&amp;",","")</f>
        <v>"HasSun",</v>
      </c>
      <c r="EL34" s="48" t="str">
        <f>IF(AE34="y",CHAR(34)&amp;AE$1&amp;CHAR(34)&amp;",","")</f>
        <v/>
      </c>
      <c r="EM34" s="48" t="str">
        <f>IF(AF34="y",CHAR(34)&amp;AF$1&amp;CHAR(34)&amp;",","")</f>
        <v/>
      </c>
      <c r="EN34" s="48" t="str">
        <f>IF(AG34="y",CHAR(34)&amp;AG$1&amp;CHAR(34)&amp;",","")</f>
        <v/>
      </c>
      <c r="EO34" s="48" t="str">
        <f>IF(AH34="y",CHAR(34)&amp;AH$1&amp;CHAR(34)&amp;",","")</f>
        <v>"Center",</v>
      </c>
      <c r="EP34" s="48" t="str">
        <f>IF(AI34="y",CHAR(34)&amp;AI$1&amp;CHAR(34)&amp;",","")</f>
        <v/>
      </c>
      <c r="EQ34" s="48" t="str">
        <f>IF(AJ34="y",CHAR(34)&amp;AJ$1&amp;CHAR(34)&amp;",","")</f>
        <v/>
      </c>
      <c r="ER34" s="48" t="str">
        <f>IF(AK34="y",CHAR(34)&amp;AK$1&amp;CHAR(34)&amp;",","")</f>
        <v/>
      </c>
      <c r="ES34" s="48" t="str">
        <f>IF(AL34="y",CHAR(34)&amp;AL$1&amp;CHAR(34)&amp;",","")</f>
        <v>"Wavess",</v>
      </c>
      <c r="ET34" s="48" t="str">
        <f>IF(AM34="y",CHAR(34)&amp;AM$1&amp;CHAR(34)&amp;",","")</f>
        <v>"Geogrh",</v>
      </c>
      <c r="EU34" s="48" t="str">
        <f>IF(AN34="y",CHAR(34)&amp;AN$1&amp;CHAR(34)&amp;",","")</f>
        <v>"Humans",</v>
      </c>
      <c r="EV34" s="48" t="str">
        <f>IF(AO34="y",CHAR(34)&amp;AO$1&amp;CHAR(34)&amp;",","")</f>
        <v/>
      </c>
      <c r="EW34" s="48" t="str">
        <f>IF(AP34="y",CHAR(34)&amp;AP$1&amp;CHAR(34)&amp;",","")</f>
        <v>"Ships!",</v>
      </c>
      <c r="EX34" s="48" t="str">
        <f>IF(AQ34="y",CHAR(34)&amp;AQ$1&amp;CHAR(34)&amp;",","")</f>
        <v>"Crowns",</v>
      </c>
      <c r="EY34" s="48" t="str">
        <f>IF(AR34="y",CHAR(34)&amp;AR$1&amp;CHAR(34)&amp;",","")</f>
        <v/>
      </c>
      <c r="EZ34" s="48" t="str">
        <f>IF(AS34="y",CHAR(34)&amp;AS$1&amp;CHAR(34)&amp;",","")</f>
        <v>"Waters",</v>
      </c>
      <c r="FA34" s="48" t="str">
        <f>IF(AT34&gt;0,CHAR(34)&amp;"sta"&amp;AZ34&amp;CHAR(34)&amp;",","")</f>
        <v/>
      </c>
      <c r="FB34" s="48" t="str">
        <f>IF(AND(AT34&gt;0,BA34&lt;&gt;""),CHAR(34)&amp;"sta"&amp;BA34&amp;CHAR(34)&amp;",","")</f>
        <v/>
      </c>
      <c r="FC34" s="48" t="str">
        <f>IF(AND(AT34&gt;0,BB34&lt;&gt;""),CHAR(34)&amp;"sta"&amp;BB34&amp;CHAR(34)&amp;",","")</f>
        <v/>
      </c>
      <c r="FD34" s="48" t="str">
        <f>IF(BV34="n",CHAR(34)&amp;"tcWHYE"&amp;CHAR(34)&amp;",",IF(BV34="y",CHAR(34)&amp;FD$1&amp;CHAR(34)&amp;",",""))</f>
        <v/>
      </c>
      <c r="FE34" s="48" t="str">
        <f>IF(COUNTIF(BL34:BT34,"BLU")=0,CHAR(34)&amp;"NO_BLU"&amp;CHAR(34)&amp;",", "")</f>
        <v/>
      </c>
      <c r="FF34" s="48" t="str">
        <f>IF(COUNTIF(BL34:BT34,"WHI")=0,CHAR(34)&amp;"NO_WHI"&amp;CHAR(34)&amp;",", "")</f>
        <v/>
      </c>
      <c r="FG34" s="48" t="str">
        <f>IF(COUNTIF(BL34:BT34,"RED")=0,CHAR(34)&amp;"NO_RED"&amp;CHAR(34)&amp;",", "")</f>
        <v/>
      </c>
      <c r="FH34" s="48" t="str">
        <f>IF(COUNTIF(BL34:BS34,"GRE")=0,CHAR(34)&amp;"NO_GRE"&amp;CHAR(34)&amp;",", "")</f>
        <v/>
      </c>
      <c r="FI34" s="48" t="str">
        <f>IF(COUNTIF(BL34:BT34,"YEL")=0,CHAR(34)&amp;"NO_YEL"&amp;CHAR(34)&amp;",", "")</f>
        <v/>
      </c>
      <c r="FJ34" s="48" t="str">
        <f>IF(COUNTIF(BL34:BT34,"BLA")=0,CHAR(34)&amp;"NO_BLA"&amp;CHAR(34)&amp;",", "")</f>
        <v/>
      </c>
      <c r="FK34" s="48" t="str">
        <f>IF(AND(FH34&lt;&gt;"",FF34&lt;&gt;""),CHAR(34)&amp;"WHGRNO"&amp;CHAR(34)&amp;",","")</f>
        <v/>
      </c>
      <c r="FL34" s="48" t="str">
        <f>IF(AND(FI34&lt;&gt;"",FF34&lt;&gt;""),CHAR(34)&amp;"WHYENO"&amp;CHAR(34)&amp;",","")</f>
        <v/>
      </c>
      <c r="FM34" s="48" t="str">
        <f>IF(AND(FJ34&lt;&gt;"",FF34&lt;&gt;""),CHAR(34)&amp;"BAWHNO"&amp;CHAR(34)&amp;",","")</f>
        <v/>
      </c>
      <c r="FN34" s="48" t="str">
        <f>IF(AND(FE34&lt;&gt;"",FF34&lt;&gt;""),CHAR(34)&amp;"BLWHNO"&amp;CHAR(34)&amp;",","")</f>
        <v/>
      </c>
      <c r="FO34" s="48" t="str">
        <f>IF(AND(FE34&lt;&gt;"",FG34&lt;&gt;""),CHAR(34)&amp;"BLRENO"&amp;CHAR(34)&amp;",","")</f>
        <v/>
      </c>
      <c r="FP34" s="48" t="str">
        <f>IF(AND(FF34&lt;&gt;"",FF34&lt;&gt;""),CHAR(34)&amp;"WHRENO"&amp;CHAR(34)&amp;",","")</f>
        <v/>
      </c>
      <c r="FQ34" s="48" t="str">
        <f>IF(LEN(BF34)=3,CHAR(34)&amp;"001"&amp;BF34&amp;CHAR(34)&amp;",","")</f>
        <v/>
      </c>
      <c r="FR34" s="48" t="str">
        <f>IF(LEN(BG34)=3,CHAR(34)&amp;"002"&amp;BG34&amp;CHAR(34)&amp;",","")</f>
        <v/>
      </c>
      <c r="FS34" s="48" t="str">
        <f>IF(LEN(BH34)=3,CHAR(34)&amp;"003"&amp;BH34&amp;CHAR(34)&amp;",","")</f>
        <v/>
      </c>
      <c r="FT34" s="48" t="str">
        <f>CHAR(34)&amp;"myr"&amp;BD34&amp;CHAR(34)&amp;","</f>
        <v>"myrBLU",</v>
      </c>
      <c r="FU34" s="48" t="str">
        <f>IF(AY34="y",CHAR(34)&amp;"island"&amp;CHAR(34)&amp;",","")</f>
        <v/>
      </c>
      <c r="FV34" s="48" t="str">
        <f>IF(BZ34="y",CHAR(34)&amp;"landlo"&amp;CHAR(34)&amp;",","")</f>
        <v/>
      </c>
      <c r="FW34" s="48" t="str">
        <f>IF(CA34="y",CHAR(34)&amp;"eunion"&amp;CHAR(34)&amp;",","")</f>
        <v/>
      </c>
      <c r="FX34" s="48" t="str">
        <f>SUBSTITUTE(IFERROR(SEARCH("[",A34),IFERROR(IF(AND(CA34&lt;&gt;"y",SEARCH("Europe",R34)&gt;0),CHAR(34)&amp;"noeuni"&amp;CHAR(34)&amp;",",""),"")),"1","")</f>
        <v/>
      </c>
      <c r="FY34" s="48" t="str">
        <f>IFERROR(IF(SEARCH("Arabic",CB34)&gt;0,CHAR(34)&amp;"arabic"&amp;CHAR(34)&amp;",",""),"")</f>
        <v/>
      </c>
      <c r="FZ34" s="48" t="str">
        <f>IFERROR(IF(SEARCH("English",CB34)&gt;0,CHAR(34)&amp;"englis"&amp;CHAR(34)&amp;",",""),"")</f>
        <v/>
      </c>
      <c r="GA34" s="48" t="str">
        <f>IFERROR(IF(SEARCH("French",CB34)&gt;0,CHAR(34)&amp;"french"&amp;CHAR(34)&amp;",",""),"")</f>
        <v/>
      </c>
      <c r="GB34" s="48" t="str">
        <f>IFERROR(IF(SEARCH("Spanish",CB34)&gt;0,CHAR(34)&amp;"spanis"&amp;CHAR(34)&amp;",",""),"")</f>
        <v/>
      </c>
      <c r="GC34" s="48" t="str">
        <f>IFERROR(IF(SEARCH("Portuguese",CB34)&gt;0,CHAR(34)&amp;"portug"&amp;CHAR(34)&amp;",",""),"")</f>
        <v/>
      </c>
      <c r="GD34" s="48" t="str">
        <f>IFERROR(IF(SEARCH("German",CB34)&gt;0,CHAR(34)&amp;"german"&amp;CHAR(34)&amp;",",""),"")</f>
        <v/>
      </c>
      <c r="GE34" s="48" t="str">
        <f>IFERROR(IF(SEARCH("Dutch",CB34)&gt;0,CHAR(34)&amp;"dutchs"&amp;CHAR(34)&amp;",",""),"")</f>
        <v/>
      </c>
      <c r="GF34" s="48" t="str">
        <f>IFERROR(IF(SEARCH("Historical",AU34)&gt;0,CHAR(34)&amp;"histor"&amp;CHAR(34)&amp;",",""),"")</f>
        <v/>
      </c>
      <c r="GG34" s="48" t="str">
        <f>IF(BU34="y",CHAR(34)&amp;"unjack"&amp;CHAR(34)&amp;",","")</f>
        <v/>
      </c>
      <c r="GH34" s="48" t="str">
        <f>IF(CD34=1,CHAR(34)&amp;"southc"&amp;CHAR(34)&amp;",","")</f>
        <v/>
      </c>
      <c r="GI34" s="48" t="str">
        <f>IF(CE34=1,CHAR(34)&amp;"hasmap"&amp;CHAR(34)&amp;",","")</f>
        <v/>
      </c>
      <c r="GJ34" s="48" t="str">
        <f>IF(CP34="y",CHAR(34)&amp;CP$1&amp;CHAR(34)&amp;",","")</f>
        <v>"NoStar",</v>
      </c>
      <c r="GK34" s="48" t="str">
        <f>IF(GJ34="",CHAR(34)&amp;"HasSta"&amp;CHAR(34)&amp;",","")</f>
        <v/>
      </c>
      <c r="GL34" s="48" t="str">
        <f>IF(CQ34="y",CHAR(34)&amp;CQ$1&amp;CHAR(34)&amp;",","")</f>
        <v/>
      </c>
      <c r="GM34" s="48" t="str">
        <f>IF(CR34="y",CHAR(34)&amp;CR$1&amp;CHAR(34)&amp;",","")</f>
        <v/>
      </c>
      <c r="GN34" s="48" t="str">
        <f>IF(CS34="y",CHAR(34)&amp;CS$1&amp;CHAR(34)&amp;",","")</f>
        <v/>
      </c>
      <c r="GP34" s="48" t="str">
        <f>CHAR(34)&amp;AU34&amp;CHAR(34)</f>
        <v>"State"</v>
      </c>
      <c r="GS34" s="48" t="str">
        <f>SUBSTITUTE("["&amp;_xlfn.CONCAT(CW34:GN34)&amp;"]",",]","]")</f>
        <v>["5+Colo","words2","exact2","lets07","startN","with_w","with_y","year00","NoBand","Circle","Animal","Bird","Plants","Texted","Weapon","HasSun","Center","Wavess","Geogrh","Humans","Ships!","Crowns","Waters","myrBLU","NoStar"]</v>
      </c>
      <c r="GT34" s="48" t="str">
        <f>IF(BL34&lt;&gt;"",CHAR(34)&amp;"cl_"&amp;BL34&amp;CHAR(34)&amp;",","")</f>
        <v>"cl_BLU",</v>
      </c>
      <c r="GU34" s="48" t="str">
        <f>IF(BM34&lt;&gt;"",CHAR(34)&amp;"cl_"&amp;BM34&amp;CHAR(34)&amp;",","")</f>
        <v>"cl_ORA",</v>
      </c>
      <c r="GV34" s="48" t="str">
        <f>IF(BN34&lt;&gt;"",CHAR(34)&amp;"cl_"&amp;BN34&amp;CHAR(34)&amp;",","")</f>
        <v>"cl_RED",</v>
      </c>
      <c r="GW34" s="48" t="str">
        <f>IF(BO34&lt;&gt;"",CHAR(34)&amp;"cl_"&amp;BO34&amp;CHAR(34)&amp;",","")</f>
        <v>"cl_BRO",</v>
      </c>
      <c r="GX34" s="48" t="str">
        <f>IF(BP34&lt;&gt;"",CHAR(34)&amp;"cl_"&amp;BP34&amp;CHAR(34)&amp;",","")</f>
        <v>"cl_YEL",</v>
      </c>
      <c r="GY34" s="48" t="str">
        <f>IF(BQ34&lt;&gt;"",CHAR(34)&amp;"cl_"&amp;BQ34&amp;CHAR(34)&amp;",","")</f>
        <v>"cl_GRE",</v>
      </c>
      <c r="GZ34" s="48" t="str">
        <f>IF(BR34&lt;&gt;"",CHAR(34)&amp;"cl_"&amp;BR34&amp;CHAR(34)&amp;",","")</f>
        <v>"cl_WHI",</v>
      </c>
      <c r="HA34" s="48" t="str">
        <f>IF(BS34&lt;&gt;"",CHAR(34)&amp;"cl_"&amp;BS34&amp;CHAR(34)&amp;",","")</f>
        <v>"cl_BLA",</v>
      </c>
      <c r="HB34" s="48" t="str">
        <f>IF(BT34&lt;&gt;"",CHAR(34)&amp;"cl_"&amp;BT34&amp;CHAR(34)&amp;",","")</f>
        <v/>
      </c>
      <c r="HC34" s="48" t="str">
        <f>SUBSTITUTE("["&amp;_xlfn.CONCAT(GT34:HB34)&amp;"]",",]","]")</f>
        <v>["cl_BLU","cl_ORA","cl_RED","cl_BRO","cl_YEL","cl_GRE","cl_WHI","cl_BLA"]</v>
      </c>
      <c r="HE34" s="71"/>
      <c r="HF34" s="72" t="str">
        <f>"{couname:"&amp;CT34&amp;(IF(HK34&lt;&gt;"",",subtype:"&amp;CHAR(34)&amp;HK34&amp;CHAR(34),""))&amp;",year:"&amp;HJ34&amp;",region:"&amp;CU34&amp;",Colors:"&amp;HC34&amp;",Items:"&amp;GS34&amp;",Flag:"&amp;CV34&amp;",HDFlag:"&amp;CHAR(34)&amp;E34&amp;CHAR(34)&amp;",type:"&amp;GP34&amp;", describe: "&amp;HH34&amp;", isnew:"&amp;CHAR(34)&amp;F34&amp;CHAR(34)&amp;", links: "&amp;HL34&amp;"},"</f>
        <v>{couname:"[USA] New York",year:"2020 ",region:"rgn_North America",Colors:["cl_BLU","cl_ORA","cl_RED","cl_BRO","cl_YEL","cl_GRE","cl_WHI","cl_BLA"],Items:["5+Colo","words2","exact2","lets07","startN","with_w","with_y","year00","NoBand","Circle","Animal","Bird","Plants","Texted","Weapon","HasSun","Center","Wavess","Geogrh","Humans","Ships!","Crowns","Waters","myrBLU","NoStar"],Flag:"https://upload.wikimedia.org/wikipedia/commons/thumb/1/1a/Flag_of_New_York.svg/383px-Flag_of_New_York.svg.png",HDFlag:"https://upload.wikimedia.org/wikipedia/commons/thumb/1/1a/Flag_of_New_York.svg/2560px-Flag_of_New_York.svg.png",type:"State", describe: "\nNot available", isnew:".", links: "https://en.wikipedia.org/wiki/Flag_of_New_York"},</v>
      </c>
      <c r="HG34" s="73" t="str">
        <f>"{couname:"&amp;CT34&amp;(IF(HK34&lt;&gt;"",",subtype:"&amp;CHAR(34)&amp;HK34&amp;CHAR(34),""))&amp;",year:"&amp;HJ34&amp;",region:"&amp;CU34&amp;",Colors:"&amp;HC34&amp;",Items:"&amp;GS34&amp;",Flag:"&amp;CV34&amp;",HDFlag:"&amp;CHAR(34)&amp;E34&amp;CHAR(34)&amp;",type:"&amp;GP34&amp;", describe: "&amp;HI34&amp;", links: "&amp;HL34&amp;"},"</f>
        <v>{couname:"[USA] New York",year:"2020 ",region:"rgn_North America",Colors:["cl_BLU","cl_ORA","cl_RED","cl_BRO","cl_YEL","cl_GRE","cl_WHI","cl_BLA"],Items:["5+Colo","words2","exact2","lets07","startN","with_w","with_y","year00","NoBand","Circle","Animal","Bird","Plants","Texted","Weapon","HasSun","Center","Wavess","Geogrh","Humans","Ships!","Crowns","Waters","myrBLU","NoStar"],Flag:"https://upload.wikimedia.org/wikipedia/commons/thumb/1/1a/Flag_of_New_York.svg/383px-Flag_of_New_York.svg.png",HDFlag:"https://upload.wikimedia.org/wikipedia/commons/thumb/1/1a/Flag_of_New_York.svg/2560px-Flag_of_New_York.svg.png",type:"State", describe: "\nNot available", links: "https://en.wikipedia.org/wiki/Flag_of_New_York"},</v>
      </c>
      <c r="HH34" s="48" t="str">
        <f>IF(P34&lt;&gt;"",CHAR(34)&amp;"\n"&amp;P34&amp;CHAR(34),CHAR(34)&amp;CHAR(34))</f>
        <v>"\nNot available"</v>
      </c>
      <c r="HI34" s="48" t="str">
        <f>IF(J34=0,CHAR(34)&amp;CHAR(34),HH34)</f>
        <v>"\nNot available"</v>
      </c>
      <c r="HJ34" s="48" t="str">
        <f>CHAR(34)&amp;O34&amp;CHAR(34)</f>
        <v>"2020 "</v>
      </c>
      <c r="HL34" s="48" t="str">
        <f>CHAR(34)&amp;I34&amp;CHAR(34)</f>
        <v>"https://en.wikipedia.org/wiki/Flag_of_New_York"</v>
      </c>
      <c r="HM34" s="72"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"&amp;HH34&amp;", "&amp;CHAR(34)&amp;"isnew"&amp;CHAR(34)&amp;": "&amp;CHAR(34)&amp;F34&amp;CHAR(34)&amp;", "&amp;CHAR(34)&amp;"links"&amp;CHAR(34)&amp;": "&amp;HL34&amp;"},"</f>
        <v>{"couname":"[USA] New York","year":"2020 ","region":"rgn_North America","Colors":["cl_BLU","cl_ORA","cl_RED","cl_BRO","cl_YEL","cl_GRE","cl_WHI","cl_BLA"],"Items":["5+Colo","words2","exact2","lets07","startN","with_w","with_y","year00","NoBand","Circle","Animal","Bird","Plants","Texted","Weapon","HasSun","Center","Wavess","Geogrh","Humans","Ships!","Crowns","Waters","myrBLU","NoStar"],"Flag":"https://upload.wikimedia.org/wikipedia/commons/thumb/1/1a/Flag_of_New_York.svg/383px-Flag_of_New_York.svg.png","HDFlag":"https://upload.wikimedia.org/wikipedia/commons/thumb/1/1a/Flag_of_New_York.svg/2560px-Flag_of_New_York.svg.png","type":"State", "describe": "\nNot available", "isnew": ".", "links": "https://en.wikipedia.org/wiki/Flag_of_New_York"},</v>
      </c>
      <c r="HN34" s="74" t="str">
        <f>"{"&amp;CHAR(34)&amp;"couname"&amp;CHAR(34)&amp;":"&amp;CT34&amp;(IF(H34&lt;&gt;"",","&amp;CHAR(34)&amp;"subtype"&amp;CHAR(34)&amp;":"&amp;CHAR(34)&amp;H34&amp;CHAR(34),""))&amp;","&amp;CHAR(34)&amp;"year"&amp;CHAR(34)&amp;":"&amp;HJ34&amp;","&amp;CHAR(34)&amp;"region"&amp;CHAR(34)&amp;":"&amp;CU34&amp;","&amp;CHAR(34)&amp;"Colors"&amp;CHAR(34)&amp;":"&amp;HC34&amp;","&amp;CHAR(34)&amp;"Items"&amp;CHAR(34)&amp;":"&amp;GS34&amp;","&amp;CHAR(34)&amp;"Flag"&amp;CHAR(34)&amp;":"&amp;CV34&amp;","&amp;CHAR(34)&amp;"HDFlag"&amp;CHAR(34)&amp;":"&amp;CHAR(34)&amp;E34&amp;CHAR(34)&amp;","&amp;CHAR(34)&amp;"type"&amp;CHAR(34)&amp;":"&amp;GP34&amp;", "&amp;CHAR(34)&amp;"describe"&amp;CHAR(34)&amp;": "&amp;HI34&amp;", "&amp;CHAR(34)&amp;"isnew"&amp;CHAR(34)&amp;": "&amp;CHAR(34)&amp;F34&amp;CHAR(34)&amp;", "&amp;CHAR(34)&amp;"links"&amp;CHAR(34)&amp;": "&amp;HL34&amp;"},"</f>
        <v>{"couname":"[USA] New York","year":"2020 ","region":"rgn_North America","Colors":["cl_BLU","cl_ORA","cl_RED","cl_BRO","cl_YEL","cl_GRE","cl_WHI","cl_BLA"],"Items":["5+Colo","words2","exact2","lets07","startN","with_w","with_y","year00","NoBand","Circle","Animal","Bird","Plants","Texted","Weapon","HasSun","Center","Wavess","Geogrh","Humans","Ships!","Crowns","Waters","myrBLU","NoStar"],"Flag":"https://upload.wikimedia.org/wikipedia/commons/thumb/1/1a/Flag_of_New_York.svg/383px-Flag_of_New_York.svg.png","HDFlag":"https://upload.wikimedia.org/wikipedia/commons/thumb/1/1a/Flag_of_New_York.svg/2560px-Flag_of_New_York.svg.png","type":"State", "describe": "\nNot available", "isnew": ".", "links": "https://en.wikipedia.org/wiki/Flag_of_New_York"},</v>
      </c>
      <c r="HO34" s="75"/>
      <c r="HP34" s="48" t="str" cm="1">
        <f t="array" ref="HP34">IF(_xlfn.TEXTJOIN(", ", TRUE, IF(ISNUMBER(SEARCH("BLA", BL34:BT34)), COLUMN(BL34:BT34) - COLUMN(BL34) + 1, ""))&lt;&gt;"","BLA","")</f>
        <v>BLA</v>
      </c>
      <c r="HQ34" s="48" t="str" cm="1">
        <f t="array" ref="HQ34">IF(_xlfn.TEXTJOIN(", ", TRUE, IF(ISNUMBER(SEARCH("BLU", BL34:BT34)), COLUMN(BL34:BT34) - COLUMN(BL34) + 1, ""))&lt;&gt;"","BLU","")</f>
        <v>BLU</v>
      </c>
      <c r="HR34" s="48" t="str" cm="1">
        <f t="array" ref="HR34">IF(_xlfn.TEXTJOIN(", ", TRUE, IF(ISNUMBER(SEARCH("GRE", BL34:BT34)), COLUMN(BL34:BT34) - COLUMN(BL34) + 1, ""))&lt;&gt;"","GRE","")</f>
        <v>GRE</v>
      </c>
      <c r="HS34" s="48" t="str" cm="1">
        <f t="array" ref="HS34">IF(_xlfn.TEXTJOIN(", ", TRUE, IF(ISNUMBER(SEARCH("RED", BL34:BT34)), COLUMN(BL34:BT34) - COLUMN(BL34) + 1, ""))&lt;&gt;"","RED","")</f>
        <v>RED</v>
      </c>
      <c r="HT34" s="48" t="str" cm="1">
        <f t="array" ref="HT34">IF(_xlfn.TEXTJOIN(", ", TRUE, IF(ISNUMBER(SEARCH("YEL", BL34:BT34)), COLUMN(BL34:BT34) - COLUMN(BL34) + 1, ""))&lt;&gt;"","YEL","")</f>
        <v>YEL</v>
      </c>
      <c r="HU34" s="48" t="str" cm="1">
        <f t="array" ref="HU34">IF(_xlfn.TEXTJOIN(", ", TRUE, IF(ISNUMBER(SEARCH("ORA", BL34:BT34)), COLUMN(BL34:BT34) - COLUMN(BL34) + 1, ""))&lt;&gt;"","ORA","")</f>
        <v>ORA</v>
      </c>
      <c r="HV34" s="48" t="str" cm="1">
        <f t="array" ref="HV34">IF(_xlfn.TEXTJOIN(", ", TRUE, IF(ISNUMBER(SEARCH("BRO", BL34:BT34)), COLUMN(BL34:BT34) - COLUMN(BL34) + 1, ""))&lt;&gt;"","BRO","")</f>
        <v>BRO</v>
      </c>
      <c r="HW34" s="48" t="str" cm="1">
        <f t="array" ref="HW34">IF(_xlfn.TEXTJOIN(", ", TRUE, IF(ISNUMBER(SEARCH("PUR", BL34:BT34)), COLUMN(BL34:BT34) - COLUMN(BL34) + 1, ""))&lt;&gt;"","PUR","")</f>
        <v/>
      </c>
      <c r="HX34" s="48" t="str" cm="1">
        <f t="array" ref="HX34">IF(_xlfn.TEXTJOIN(", ", TRUE, IF(ISNUMBER(SEARCH("WHI", BL34:BT34)), COLUMN(BL34:BT34) - COLUMN(BL34) + 1, ""))&lt;&gt;"","WHI","")</f>
        <v>WHI</v>
      </c>
      <c r="HY34" s="76"/>
      <c r="HZ34" s="76"/>
      <c r="IA34" s="6"/>
      <c r="IB34" s="6"/>
      <c r="IC34" s="77"/>
      <c r="ID34" s="77"/>
      <c r="IE34" s="77"/>
      <c r="IF34" s="77"/>
      <c r="IG34" s="77"/>
      <c r="IH34" s="77"/>
      <c r="II34" s="77"/>
      <c r="IJ34" s="77"/>
      <c r="IK34" s="77"/>
      <c r="IL34" s="48">
        <f>SUM(IC34:IK34)</f>
        <v>0</v>
      </c>
      <c r="IM34" s="45">
        <f>COUNTIF(IC34:IK34,"&gt;0")-CG34</f>
        <v>-8</v>
      </c>
      <c r="IN34" s="78" t="str">
        <f>"http://mkweb.bcgsc.ca/color-summarizer/?url="&amp;D34&amp;"&amp;precision=low&amp;num_clusters="&amp;CG34&amp;"&amp;text=1"</f>
        <v>http://mkweb.bcgsc.ca/color-summarizer/?url=https://upload.wikimedia.org/wikipedia/commons/thumb/1/1a/Flag_of_New_York.svg/383px-Flag_of_New_York.svg.png&amp;precision=low&amp;num_clusters=8&amp;text=1</v>
      </c>
      <c r="IO34" s="48" t="str">
        <f>IF(HP34&lt;&gt;"",CHAR(34)&amp;"black"&amp;CHAR(34),"")</f>
        <v>"black"</v>
      </c>
      <c r="IP34" s="48" t="str">
        <f>IF(HQ34&lt;&gt;"",CHAR(34)&amp;"blue"&amp;CHAR(34),"")</f>
        <v>"blue"</v>
      </c>
      <c r="IQ34" s="48" t="str">
        <f>IF(HR34&lt;&gt;"",CHAR(34)&amp;"green"&amp;CHAR(34),"")</f>
        <v>"green"</v>
      </c>
      <c r="IR34" s="48" t="str">
        <f>IF(HS34&lt;&gt;"",CHAR(34)&amp;"red"&amp;CHAR(34),"")</f>
        <v>"red"</v>
      </c>
      <c r="IS34" s="48" t="str">
        <f>IF(HT34&lt;&gt;"",CHAR(34)&amp;"yellow"&amp;CHAR(34),"")</f>
        <v>"yellow"</v>
      </c>
      <c r="IT34" s="48" t="str">
        <f>IF(HU34&lt;&gt;"",CHAR(34)&amp;"orange"&amp;CHAR(34),"")</f>
        <v>"orange"</v>
      </c>
      <c r="IU34" s="48" t="str">
        <f>IF(HV34&lt;&gt;"",CHAR(34)&amp;"brown"&amp;CHAR(34),"")</f>
        <v>"brown"</v>
      </c>
      <c r="IV34" s="48" t="str">
        <f>IF(HW34&lt;&gt;"",CHAR(34)&amp;"purple"&amp;CHAR(34),"")</f>
        <v/>
      </c>
      <c r="IW34" s="48" t="str">
        <f>IF(HX34&lt;&gt;"",CHAR(34)&amp;"white"&amp;CHAR(34),"")</f>
        <v>"white"</v>
      </c>
      <c r="IX34" s="48" t="str">
        <f>"{"&amp;CHAR(34)&amp;"url"&amp;CHAR(34)&amp;":"&amp;CHAR(34)&amp;IN34&amp;CHAR(34)&amp;","&amp;CHAR(34)&amp;"name"&amp;CHAR(34)&amp;":"&amp;CHAR(34)&amp;A34&amp;CHAR(34)&amp;"},"</f>
        <v>{"url":"http://mkweb.bcgsc.ca/color-summarizer/?url=https://upload.wikimedia.org/wikipedia/commons/thumb/1/1a/Flag_of_New_York.svg/383px-Flag_of_New_York.svg.png&amp;precision=low&amp;num_clusters=8&amp;text=1","name":"[USA] New York"},</v>
      </c>
      <c r="IY34" s="48">
        <v>885</v>
      </c>
    </row>
    <row r="35" spans="1:259" s="48" customFormat="1" ht="38.4" customHeight="1" thickBot="1" x14ac:dyDescent="0.35">
      <c r="A35" s="79" t="s">
        <v>462</v>
      </c>
      <c r="B35" s="40" t="e" vm="176">
        <v>#VALUE!</v>
      </c>
      <c r="C35" s="41">
        <v>2</v>
      </c>
      <c r="D35" s="42" t="s">
        <v>840</v>
      </c>
      <c r="E35" s="43" t="s">
        <v>841</v>
      </c>
      <c r="F35" s="44" t="s">
        <v>163</v>
      </c>
      <c r="G35" s="45">
        <f>COUNTIF($A$1:$A$8580,A35)</f>
        <v>1</v>
      </c>
      <c r="H35" s="46"/>
      <c r="I35" s="47" t="s">
        <v>842</v>
      </c>
      <c r="J35" s="48" t="str">
        <f>""</f>
        <v/>
      </c>
      <c r="K35" s="49"/>
      <c r="L35" s="50"/>
      <c r="M35" s="50"/>
      <c r="N35" s="51" t="s">
        <v>231</v>
      </c>
      <c r="O35" s="52" t="s">
        <v>187</v>
      </c>
      <c r="P35" s="53" t="s">
        <v>211</v>
      </c>
      <c r="Q35" s="54">
        <v>2</v>
      </c>
      <c r="R35" s="55" t="s">
        <v>231</v>
      </c>
      <c r="S35" s="56">
        <v>3</v>
      </c>
      <c r="T35" s="57" t="s">
        <v>164</v>
      </c>
      <c r="U35" s="58" t="s">
        <v>164</v>
      </c>
      <c r="V35" s="58" t="s">
        <v>165</v>
      </c>
      <c r="W35" s="58" t="s">
        <v>165</v>
      </c>
      <c r="X35" s="58" t="s">
        <v>164</v>
      </c>
      <c r="Y35" s="58" t="s">
        <v>164</v>
      </c>
      <c r="Z35" s="58" t="s">
        <v>164</v>
      </c>
      <c r="AA35" s="58" t="s">
        <v>164</v>
      </c>
      <c r="AB35" s="58" t="s">
        <v>165</v>
      </c>
      <c r="AC35" s="58" t="s">
        <v>164</v>
      </c>
      <c r="AD35" s="58" t="s">
        <v>164</v>
      </c>
      <c r="AE35" s="58" t="s">
        <v>164</v>
      </c>
      <c r="AF35" s="59" t="s">
        <v>164</v>
      </c>
      <c r="AG35" s="59" t="s">
        <v>165</v>
      </c>
      <c r="AH35" s="59" t="s">
        <v>164</v>
      </c>
      <c r="AI35" s="59" t="s">
        <v>164</v>
      </c>
      <c r="AJ35" s="59" t="s">
        <v>164</v>
      </c>
      <c r="AK35" s="59" t="s">
        <v>164</v>
      </c>
      <c r="AL35" s="59" t="s">
        <v>164</v>
      </c>
      <c r="AM35" s="59" t="s">
        <v>164</v>
      </c>
      <c r="AN35" s="59" t="s">
        <v>164</v>
      </c>
      <c r="AO35" s="59" t="s">
        <v>164</v>
      </c>
      <c r="AP35" s="59" t="s">
        <v>164</v>
      </c>
      <c r="AQ35" s="59" t="s">
        <v>164</v>
      </c>
      <c r="AR35" s="59" t="s">
        <v>164</v>
      </c>
      <c r="AS35" s="59" t="s">
        <v>164</v>
      </c>
      <c r="AT35" s="60">
        <v>1</v>
      </c>
      <c r="AU35" s="59" t="s">
        <v>207</v>
      </c>
      <c r="AV35" s="59" t="str">
        <f>IF(LEFT(A35,1)="[",LEFT(A35,5)&amp;AU35&amp;A35,"")</f>
        <v>[USA]State[USA] North Carolina</v>
      </c>
      <c r="AW35" s="59" t="str">
        <f>C35&amp;H35&amp;A35</f>
        <v>2[USA] North Carolina</v>
      </c>
      <c r="AX35" s="61"/>
      <c r="AY35" s="61"/>
      <c r="AZ35" s="62" t="s">
        <v>159</v>
      </c>
      <c r="BA35" s="62"/>
      <c r="BB35" s="62"/>
      <c r="BC35" s="63"/>
      <c r="BD35" s="64" t="s">
        <v>168</v>
      </c>
      <c r="BE35" s="47"/>
      <c r="BF35" s="64"/>
      <c r="BG35" s="64"/>
      <c r="BH35" s="64"/>
      <c r="BI35" s="64"/>
      <c r="BJ35" s="64"/>
      <c r="BK35" s="47"/>
      <c r="BL35" s="64" t="s">
        <v>154</v>
      </c>
      <c r="BM35" s="64" t="s">
        <v>159</v>
      </c>
      <c r="BN35" s="64" t="s">
        <v>152</v>
      </c>
      <c r="BO35" s="64" t="s">
        <v>155</v>
      </c>
      <c r="BP35" s="64"/>
      <c r="BQ35" s="64"/>
      <c r="BR35" s="64"/>
      <c r="BS35" s="64"/>
      <c r="BT35" s="64"/>
      <c r="BU35" s="65"/>
      <c r="BV35" s="66"/>
      <c r="BW35" s="66">
        <v>0</v>
      </c>
      <c r="BX35" s="47"/>
      <c r="CB35" s="6"/>
      <c r="CC35" s="6"/>
      <c r="CD35" s="67">
        <v>0</v>
      </c>
      <c r="CE35" s="67">
        <v>0</v>
      </c>
      <c r="CF35" s="67" t="e">
        <v>#REF!</v>
      </c>
      <c r="CG35" s="68" cm="1">
        <f t="array" ref="CG35">SUMPRODUCT(--(LEN(TRIM(BL35:BT35))&gt;0))</f>
        <v>4</v>
      </c>
      <c r="CH35" s="59" t="str">
        <f>IF(CG35=2,"y","n")</f>
        <v>n</v>
      </c>
      <c r="CI35" s="59" t="str">
        <f>IF(CG35=3,"y","n")</f>
        <v>n</v>
      </c>
      <c r="CJ35" s="59" t="str">
        <f>IF(CG35=4,"y","n")</f>
        <v>y</v>
      </c>
      <c r="CK35" s="59" t="str">
        <f>IF(CG35&gt;4,"y","n")</f>
        <v>n</v>
      </c>
      <c r="CL35" s="59" t="str">
        <f>IF(S35=0,"y","n")</f>
        <v>n</v>
      </c>
      <c r="CM35" s="59" t="str">
        <f>IF(S35=2,"y","n")</f>
        <v>n</v>
      </c>
      <c r="CN35" s="59" t="str">
        <f>IF(S35=3,"y","n")</f>
        <v>y</v>
      </c>
      <c r="CO35" s="59" t="str">
        <f>IF(S35&gt;=4,"y","n")</f>
        <v>n</v>
      </c>
      <c r="CP35" s="59" t="str">
        <f>IF(AT35=0,"y","n")</f>
        <v>n</v>
      </c>
      <c r="CQ35" s="59" t="str">
        <f>IF(AT35=1,"y","n")</f>
        <v>y</v>
      </c>
      <c r="CR35" s="59" t="str">
        <f>IF(AT35=2,"y","n")</f>
        <v>n</v>
      </c>
      <c r="CS35" s="59" t="str">
        <f>IF(AT35&gt;=3,"y","n")</f>
        <v>n</v>
      </c>
      <c r="CT35" s="69" t="str">
        <f>CHAR(34)&amp;A35&amp;CHAR(34)</f>
        <v>"[USA] North Carolina"</v>
      </c>
      <c r="CU35" s="70" t="str">
        <f>CHAR(34)&amp;"rgn_"&amp;R35&amp;CHAR(34)</f>
        <v>"rgn_North America"</v>
      </c>
      <c r="CV35" s="48" t="str">
        <f>CHAR(34)&amp;D35&amp;CHAR(34)</f>
        <v>"https://upload.wikimedia.org/wikipedia/commons/thumb/b/bb/Flag_of_North_Carolina.svg/300px-Flag_of_North_Carolina.svg.png"</v>
      </c>
      <c r="CW35" s="48" t="str">
        <f>IF(CH35="y",CHAR(34)&amp;CH$1&amp;CHAR(34)&amp;",","")</f>
        <v/>
      </c>
      <c r="CX35" s="48" t="str">
        <f>IF(CI35="y",CHAR(34)&amp;CI$1&amp;CHAR(34)&amp;",","")</f>
        <v/>
      </c>
      <c r="CY35" s="48" t="str">
        <f>IF(CJ35="y",CHAR(34)&amp;CJ$1&amp;CHAR(34)&amp;",","")</f>
        <v>"4Color",</v>
      </c>
      <c r="CZ35" s="48" t="str">
        <f>IF(CK35="y",CHAR(34)&amp;CK$1&amp;CHAR(34)&amp;",","")</f>
        <v/>
      </c>
      <c r="DA35" s="48" t="str">
        <f>IF(Q35&gt;1,CHAR(34)&amp;"words2"&amp;CHAR(34)&amp;",","")</f>
        <v>"words2",</v>
      </c>
      <c r="DB35" s="48" t="str">
        <f>IF(Q35&gt;2,CHAR(34)&amp;"words3"&amp;CHAR(34)&amp;",","")</f>
        <v/>
      </c>
      <c r="DC35" s="48" t="str">
        <f>IF(Q35=2,CHAR(34)&amp;"exact2"&amp;CHAR(34)&amp;",","")</f>
        <v>"exact2",</v>
      </c>
      <c r="DD35" s="48" t="str">
        <f>IF(LEN(CHAR(34)&amp;"lets"&amp;LEN(SUBSTITUTE(SUBSTITUTE(IFERROR(TRIM(SUBSTITUTE(SUBSTITUTE(SUBSTITUTE(IFERROR(TRIM(SUBSTITUTE(A35,MID(A35,FIND("(",A35),FIND(")",A35)-FIND("(",A35)+1),"")),A35),"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",""),"-",""))&amp;CHAR(34)&amp;",")=9,CHAR(34)&amp;"lets"&amp;LEN(SUBSTITUTE(SUBSTITUTE(IFERROR(TRIM(SUBSTITUTE(SUBSTITUTE(SUBSTITUTE(IFERROR(TRIM(SUBSTITUTE(A35,MID(A35,FIND("(",A35),FIND(")",A35)-FIND("(",A35)+1),"")),A35),"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",""),"-",""))&amp;CHAR(34)&amp;",",CHAR(34)&amp;"lets0"&amp;LEN(SUBSTITUTE(SUBSTITUTE(IFERROR(TRIM(SUBSTITUTE(SUBSTITUTE(SUBSTITUTE(IFERROR(TRIM(SUBSTITUTE(A35,MID(A35,FIND("(",A35),FIND(")",A35)-FIND("(",A35)+1),"")),A35)," ",""),"-",""),MID(SUBSTITUTE(SUBSTITUTE(IFERROR(TRIM(SUBSTITUTE(A35,MID(A35,FIND("(",A35),FIND(")",A35)-FIND("(",A35)+1),"")),A35)," ",""),"-",""),FIND("[",SUBSTITUTE(SUBSTITUTE(IFERROR(TRIM(SUBSTITUTE(A35,MID(A35,FIND("(",A35),FIND(")",A35)-FIND("(",A35)+1),"")),A35)," ",""),"-","")),FIND("]",SUBSTITUTE(SUBSTITUTE(IFERROR(TRIM(SUBSTITUTE(A35,MID(A35,FIND("(",A35),FIND(")",A35)-FIND("(",A35)+1),"")),A35)," ",""),"-",""))-FIND("[",SUBSTITUTE(SUBSTITUTE(IFERROR(TRIM(SUBSTITUTE(A35,MID(A35,FIND("(",A35),FIND(")",A35)-FIND("(",A35)+1),"")),A35)," ",""),"-",""))+1),"")),SUBSTITUTE(SUBSTITUTE(IFERROR(TRIM(SUBSTITUTE(A35,MID(A35,FIND("(",A35),FIND(")",A35)-FIND("(",A35)+1),"")),A35)," ",""),"-",""))," ",""),"-",""))&amp;CHAR(34)&amp;",")</f>
        <v>"lets13",</v>
      </c>
      <c r="DE35" s="48" t="str">
        <f>IFERROR(CHAR(34)&amp;"start"&amp;LEFT(TRIM(SUBSTITUTE(SUBSTITUTE(TRIM(SUBSTITUTE(SUBSTITUTE(A35, MID(A35, FIND("[", A35), FIND("]", A35) - FIND("[", A35) + 1), ""), "  ", " ")), MID(TRIM(SUBSTITUTE(SUBSTITUTE(A35, MID(A35, FIND("[", A35), FIND("]", A35) - FIND("[", A35) + 1), ""), "  ", " ")), FIND("[", TRIM(SUBSTITUTE(SUBSTITUTE(A35, MID(A35, FIND("[", A35), FIND("]", A35) - FIND("[", A35) + 1), ""), "  ", " "))), FIND("]", TRIM(SUBSTITUTE(SUBSTITUTE(A35, MID(A35, FIND("[", A35), FIND("]", A35) - FIND("[", A35) + 1), ""), "  ", " "))) - FIND("[", TRIM(SUBSTITUTE(SUBSTITUTE(A35, MID(A35, FIND("[", A35), FIND("]", A35) - FIND("[", A35) + 1), ""), "  ", " "))) + 1), ""), "  ", " ")),1)&amp;CHAR(34)&amp;",",CHAR(34)&amp;"start"&amp;IFERROR(LEFT(SUBSTITUTE(A35,"["&amp;MID(A35,FIND("[",A35)+1,FIND("]",A35)-FIND("[",A35)-1)&amp;"] ",""),1),LEFT(A35,1))&amp;CHAR(34)&amp;",")</f>
        <v>"startN",</v>
      </c>
      <c r="DF35" s="48" t="str">
        <f>IFERROR(IF(SEARCH("tan",A35)&gt;0,CHAR(34)&amp;"withtn"&amp;CHAR(34)&amp;",",""),"")</f>
        <v/>
      </c>
      <c r="DG35" s="48" t="str">
        <f>IFERROR(IF(SEARCH("q",A35)&gt;0,CHAR(34)&amp;"with_q"&amp;CHAR(34)&amp;",",""),"")</f>
        <v/>
      </c>
      <c r="DH35" s="48" t="str">
        <f>IFERROR(IF(SEARCH("v",A35)&gt;0,CHAR(34)&amp;"with_v"&amp;CHAR(34)&amp;",",""),"")</f>
        <v/>
      </c>
      <c r="DI35" s="48" t="str">
        <f>IFERROR(IF(SEARCH("w",A35)&gt;0,CHAR(34)&amp;"with_w"&amp;CHAR(34)&amp;",",""),"")</f>
        <v/>
      </c>
      <c r="DJ35" s="48" t="str">
        <f>IFERROR(IF(SEARCH("y",A35)&gt;0,CHAR(34)&amp;"with_y"&amp;CHAR(34)&amp;",",""),"")</f>
        <v/>
      </c>
      <c r="DK35" s="48" t="str">
        <f>IFERROR(IF(SEARCH("z",A35)&gt;0,CHAR(34)&amp;"with_z"&amp;CHAR(34)&amp;",",""),"")</f>
        <v/>
      </c>
      <c r="DL35" s="48" t="str">
        <f>IF(CG35=2, CHAR(34) &amp; _xlfn.TEXTJOIN("", TRUE, _xlfn._xlws.SORT(HP35:HX35)) &amp; CHAR(34) &amp; ",", "")</f>
        <v/>
      </c>
      <c r="DM35" s="48" t="str" cm="1">
        <f t="array" ref="DM35">IF(CG35=3,CHAR(34) &amp; _xlfn.TEXTJOIN("", TRUE, RIGHT(HP35:HX35, 2)) &amp; CHAR(34) &amp; ",", "")</f>
        <v/>
      </c>
      <c r="DN35" s="48" t="str">
        <f>IF(AND(ISNUMBER(SEARCH("18", O35)), ISERROR(SEARCH("1918", O35)), ISERROR(SEARCH("2018", O35))), CHAR(34) &amp; "year18" &amp; CHAR(34) &amp; ",", "")</f>
        <v/>
      </c>
      <c r="DO35" s="48" t="str">
        <f>IF(AND(ISNUMBER(SEARCH("19", O35)), ISERROR(SEARCH("1819", O35)),  ISERROR(SEARCH("1219", O35)),ISERROR(SEARCH("1119", O35)),ISERROR(SEARCH("1190", O35)),ISERROR(SEARCH("2019", O35))), CHAR(34) &amp; "year19" &amp; CHAR(34) &amp; ",", "")</f>
        <v>"year19",</v>
      </c>
      <c r="DP35" s="6" t="str">
        <f>IF(AND(ISNUMBER(SEARCH("20", O35)), ISERROR(SEARCH("1920", O35))), CHAR(34)&amp;"year00"&amp;CHAR(34)&amp;",", "")</f>
        <v/>
      </c>
      <c r="DQ35" s="6" t="str">
        <f>IF(CC35="y",CHAR(34)&amp;"soviet"&amp;CHAR(34)&amp;",","")</f>
        <v/>
      </c>
      <c r="DR35" s="6" t="str">
        <f>IF(BY35="y",CHAR(34)&amp;"dgband"&amp;CHAR(34)&amp;",","")</f>
        <v/>
      </c>
      <c r="DS35" s="6" t="str">
        <f>IF(W35="y",IF(AND(V35="n",BY35&lt;&gt;"y"),CHAR(34)&amp;"allver"&amp;CHAR(34)&amp;",",""),"")</f>
        <v/>
      </c>
      <c r="DT35" s="6" t="str">
        <f>IF(V35="y",IF(AND(W35="n",BY35&lt;&gt;"y"),CHAR(34)&amp;"allhor"&amp;CHAR(34)&amp;",",""),"")</f>
        <v/>
      </c>
      <c r="DU35" s="6" t="str">
        <f>IF(BY35="y",IF(AND(W35="n",V35="n"),CHAR(34)&amp;"alldia"&amp;CHAR(34)&amp;",",""),"")</f>
        <v/>
      </c>
      <c r="DV35" s="48" t="str">
        <f>IF(IA35&lt;&gt;"",(IF(IA35="y",CHAR(34)&amp;"largec"&amp;CHAR(34)&amp;",",CHAR(34)&amp;"smallc"&amp;CHAR(34)&amp;",")),"")</f>
        <v/>
      </c>
      <c r="DW35" s="48" t="str">
        <f>IF(CL35="y",CHAR(34)&amp;CL$1&amp;CHAR(34)&amp;",","")</f>
        <v/>
      </c>
      <c r="DX35" s="48" t="str">
        <f>IF(CM35="y",CHAR(34)&amp;CM$1&amp;CHAR(34)&amp;",","")</f>
        <v/>
      </c>
      <c r="DY35" s="48" t="str">
        <f>IF(CN35="y",CHAR(34)&amp;CN$1&amp;CHAR(34)&amp;",","")</f>
        <v>"3Bands",</v>
      </c>
      <c r="DZ35" s="48" t="str">
        <f>IF(CO35="y",CHAR(34)&amp;CO$1&amp;CHAR(34)&amp;",","")</f>
        <v/>
      </c>
      <c r="EA35" s="48" t="str">
        <f>IF(T35="y",CHAR(34)&amp;T$1&amp;CHAR(34)&amp;",","")</f>
        <v/>
      </c>
      <c r="EB35" s="48" t="str">
        <f>IF(U35="y",CHAR(34)&amp;U$1&amp;CHAR(34)&amp;",","")</f>
        <v/>
      </c>
      <c r="EC35" s="48" t="str">
        <f>IF(V35="y",CHAR(34)&amp;V$1&amp;CHAR(34)&amp;",","")</f>
        <v>"Horizo",</v>
      </c>
      <c r="ED35" s="48" t="str">
        <f>IF(W35="y",CHAR(34)&amp;W$1&amp;CHAR(34)&amp;",","")</f>
        <v>"Vertic",</v>
      </c>
      <c r="EE35" s="48" t="str">
        <f>IF(X35="y",CHAR(34)&amp;X$1&amp;CHAR(34)&amp;",","")</f>
        <v/>
      </c>
      <c r="EF35" s="48" t="str">
        <f>IF(AND(Y35&lt;&gt;"n",Y35&lt;&gt;""),CHAR(34)&amp;Y$1&amp;CHAR(34)&amp;",","")</f>
        <v/>
      </c>
      <c r="EG35" s="48" t="str">
        <f>IF(Z35="y",CHAR(34)&amp;Z$1&amp;CHAR(34)&amp;",","")</f>
        <v/>
      </c>
      <c r="EH35" s="48" t="str">
        <f>IF(AA35="y",CHAR(34)&amp;AA$1&amp;CHAR(34)&amp;",","")</f>
        <v/>
      </c>
      <c r="EI35" s="48" t="str">
        <f>IF(AB35="y",CHAR(34)&amp;AB$1&amp;CHAR(34)&amp;",","")</f>
        <v>"Texted",</v>
      </c>
      <c r="EJ35" s="48" t="str">
        <f>IF(AC35="y",CHAR(34)&amp;AC$1&amp;CHAR(34)&amp;",","")</f>
        <v/>
      </c>
      <c r="EK35" s="48" t="str">
        <f>IF(AD35="y",CHAR(34)&amp;AD$1&amp;CHAR(34)&amp;",","")</f>
        <v/>
      </c>
      <c r="EL35" s="48" t="str">
        <f>IF(AE35="y",CHAR(34)&amp;AE$1&amp;CHAR(34)&amp;",","")</f>
        <v/>
      </c>
      <c r="EM35" s="48" t="str">
        <f>IF(AF35="y",CHAR(34)&amp;AF$1&amp;CHAR(34)&amp;",","")</f>
        <v/>
      </c>
      <c r="EN35" s="48" t="str">
        <f>IF(AG35="y",CHAR(34)&amp;AG$1&amp;CHAR(34)&amp;",","")</f>
        <v>"Unequa",</v>
      </c>
      <c r="EO35" s="48" t="str">
        <f>IF(AH35="y",CHAR(34)&amp;AH$1&amp;CHAR(34)&amp;",","")</f>
        <v/>
      </c>
      <c r="EP35" s="48" t="str">
        <f>IF(AI35="y",CHAR(34)&amp;AI$1&amp;CHAR(34)&amp;",","")</f>
        <v/>
      </c>
      <c r="EQ35" s="48" t="str">
        <f>IF(AJ35="y",CHAR(34)&amp;AJ$1&amp;CHAR(34)&amp;",","")</f>
        <v/>
      </c>
      <c r="ER35" s="48" t="str">
        <f>IF(AK35="y",CHAR(34)&amp;AK$1&amp;CHAR(34)&amp;",","")</f>
        <v/>
      </c>
      <c r="ES35" s="48" t="str">
        <f>IF(AL35="y",CHAR(34)&amp;AL$1&amp;CHAR(34)&amp;",","")</f>
        <v/>
      </c>
      <c r="ET35" s="48" t="str">
        <f>IF(AM35="y",CHAR(34)&amp;AM$1&amp;CHAR(34)&amp;",","")</f>
        <v/>
      </c>
      <c r="EU35" s="48" t="str">
        <f>IF(AN35="y",CHAR(34)&amp;AN$1&amp;CHAR(34)&amp;",","")</f>
        <v/>
      </c>
      <c r="EV35" s="48" t="str">
        <f>IF(AO35="y",CHAR(34)&amp;AO$1&amp;CHAR(34)&amp;",","")</f>
        <v/>
      </c>
      <c r="EW35" s="48" t="str">
        <f>IF(AP35="y",CHAR(34)&amp;AP$1&amp;CHAR(34)&amp;",","")</f>
        <v/>
      </c>
      <c r="EX35" s="48" t="str">
        <f>IF(AQ35="y",CHAR(34)&amp;AQ$1&amp;CHAR(34)&amp;",","")</f>
        <v/>
      </c>
      <c r="EY35" s="48" t="str">
        <f>IF(AR35="y",CHAR(34)&amp;AR$1&amp;CHAR(34)&amp;",","")</f>
        <v/>
      </c>
      <c r="EZ35" s="48" t="str">
        <f>IF(AS35="y",CHAR(34)&amp;AS$1&amp;CHAR(34)&amp;",","")</f>
        <v/>
      </c>
      <c r="FA35" s="48" t="str">
        <f>IF(AT35&gt;0,CHAR(34)&amp;"sta"&amp;AZ35&amp;CHAR(34)&amp;",","")</f>
        <v>"staWHI",</v>
      </c>
      <c r="FB35" s="48" t="str">
        <f>IF(AND(AT35&gt;0,BA35&lt;&gt;""),CHAR(34)&amp;"sta"&amp;BA35&amp;CHAR(34)&amp;",","")</f>
        <v/>
      </c>
      <c r="FC35" s="48" t="str">
        <f>IF(AND(AT35&gt;0,BB35&lt;&gt;""),CHAR(34)&amp;"sta"&amp;BB35&amp;CHAR(34)&amp;",","")</f>
        <v/>
      </c>
      <c r="FD35" s="48" t="str">
        <f>IF(BV35="n",CHAR(34)&amp;"tcWHYE"&amp;CHAR(34)&amp;",",IF(BV35="y",CHAR(34)&amp;FD$1&amp;CHAR(34)&amp;",",""))</f>
        <v/>
      </c>
      <c r="FE35" s="48" t="str">
        <f>IF(COUNTIF(BL35:BT35,"BLU")=0,CHAR(34)&amp;"NO_BLU"&amp;CHAR(34)&amp;",", "")</f>
        <v/>
      </c>
      <c r="FF35" s="48" t="str">
        <f>IF(COUNTIF(BL35:BT35,"WHI")=0,CHAR(34)&amp;"NO_WHI"&amp;CHAR(34)&amp;",", "")</f>
        <v/>
      </c>
      <c r="FG35" s="48" t="str">
        <f>IF(COUNTIF(BL35:BT35,"RED")=0,CHAR(34)&amp;"NO_RED"&amp;CHAR(34)&amp;",", "")</f>
        <v/>
      </c>
      <c r="FH35" s="48" t="str">
        <f>IF(COUNTIF(BL35:BS35,"GRE")=0,CHAR(34)&amp;"NO_GRE"&amp;CHAR(34)&amp;",", "")</f>
        <v>"NO_GRE",</v>
      </c>
      <c r="FI35" s="48" t="str">
        <f>IF(COUNTIF(BL35:BT35,"YEL")=0,CHAR(34)&amp;"NO_YEL"&amp;CHAR(34)&amp;",", "")</f>
        <v/>
      </c>
      <c r="FJ35" s="48" t="str">
        <f>IF(COUNTIF(BL35:BT35,"BLA")=0,CHAR(34)&amp;"NO_BLA"&amp;CHAR(34)&amp;",", "")</f>
        <v>"NO_BLA",</v>
      </c>
      <c r="FK35" s="48" t="str">
        <f>IF(AND(FH35&lt;&gt;"",FF35&lt;&gt;""),CHAR(34)&amp;"WHGRNO"&amp;CHAR(34)&amp;",","")</f>
        <v/>
      </c>
      <c r="FL35" s="48" t="str">
        <f>IF(AND(FI35&lt;&gt;"",FF35&lt;&gt;""),CHAR(34)&amp;"WHYENO"&amp;CHAR(34)&amp;",","")</f>
        <v/>
      </c>
      <c r="FM35" s="48" t="str">
        <f>IF(AND(FJ35&lt;&gt;"",FF35&lt;&gt;""),CHAR(34)&amp;"BAWHNO"&amp;CHAR(34)&amp;",","")</f>
        <v/>
      </c>
      <c r="FN35" s="48" t="str">
        <f>IF(AND(FE35&lt;&gt;"",FF35&lt;&gt;""),CHAR(34)&amp;"BLWHNO"&amp;CHAR(34)&amp;",","")</f>
        <v/>
      </c>
      <c r="FO35" s="48" t="str">
        <f>IF(AND(FE35&lt;&gt;"",FG35&lt;&gt;""),CHAR(34)&amp;"BLRENO"&amp;CHAR(34)&amp;",","")</f>
        <v/>
      </c>
      <c r="FP35" s="48" t="str">
        <f>IF(AND(FF35&lt;&gt;"",FF35&lt;&gt;""),CHAR(34)&amp;"WHRENO"&amp;CHAR(34)&amp;",","")</f>
        <v/>
      </c>
      <c r="FQ35" s="48" t="str">
        <f>IF(LEN(BF35)=3,CHAR(34)&amp;"001"&amp;BF35&amp;CHAR(34)&amp;",","")</f>
        <v/>
      </c>
      <c r="FR35" s="48" t="str">
        <f>IF(LEN(BG35)=3,CHAR(34)&amp;"002"&amp;BG35&amp;CHAR(34)&amp;",","")</f>
        <v/>
      </c>
      <c r="FS35" s="48" t="str">
        <f>IF(LEN(BH35)=3,CHAR(34)&amp;"003"&amp;BH35&amp;CHAR(34)&amp;",","")</f>
        <v/>
      </c>
      <c r="FT35" s="48" t="str">
        <f>CHAR(34)&amp;"myr"&amp;BD35&amp;CHAR(34)&amp;","</f>
        <v>"myrEQ",</v>
      </c>
      <c r="FU35" s="48" t="str">
        <f>IF(AY35="y",CHAR(34)&amp;"island"&amp;CHAR(34)&amp;",","")</f>
        <v/>
      </c>
      <c r="FV35" s="48" t="str">
        <f>IF(BZ35="y",CHAR(34)&amp;"landlo"&amp;CHAR(34)&amp;",","")</f>
        <v/>
      </c>
      <c r="FW35" s="48" t="str">
        <f>IF(CA35="y",CHAR(34)&amp;"eunion"&amp;CHAR(34)&amp;",","")</f>
        <v/>
      </c>
      <c r="FX35" s="48" t="str">
        <f>SUBSTITUTE(IFERROR(SEARCH("[",A35),IFERROR(IF(AND(CA35&lt;&gt;"y",SEARCH("Europe",R35)&gt;0),CHAR(34)&amp;"noeuni"&amp;CHAR(34)&amp;",",""),"")),"1","")</f>
        <v/>
      </c>
      <c r="FY35" s="48" t="str">
        <f>IFERROR(IF(SEARCH("Arabic",CB35)&gt;0,CHAR(34)&amp;"arabic"&amp;CHAR(34)&amp;",",""),"")</f>
        <v/>
      </c>
      <c r="FZ35" s="48" t="str">
        <f>IFERROR(IF(SEARCH("English",CB35)&gt;0,CHAR(34)&amp;"englis"&amp;CHAR(34)&amp;",",""),"")</f>
        <v/>
      </c>
      <c r="GA35" s="48" t="str">
        <f>IFERROR(IF(SEARCH("French",CB35)&gt;0,CHAR(34)&amp;"french"&amp;CHAR(34)&amp;",",""),"")</f>
        <v/>
      </c>
      <c r="GB35" s="48" t="str">
        <f>IFERROR(IF(SEARCH("Spanish",CB35)&gt;0,CHAR(34)&amp;"spanis"&amp;CHAR(34)&amp;",",""),"")</f>
        <v/>
      </c>
      <c r="GC35" s="48" t="str">
        <f>IFERROR(IF(SEARCH("Portuguese",CB35)&gt;0,CHAR(34)&amp;"portug"&amp;CHAR(34)&amp;",",""),"")</f>
        <v/>
      </c>
      <c r="GD35" s="48" t="str">
        <f>IFERROR(IF(SEARCH("German",CB35)&gt;0,CHAR(34)&amp;"german"&amp;CHAR(34)&amp;",",""),"")</f>
        <v/>
      </c>
      <c r="GE35" s="48" t="str">
        <f>IFERROR(IF(SEARCH("Dutch",CB35)&gt;0,CHAR(34)&amp;"dutchs"&amp;CHAR(34)&amp;",",""),"")</f>
        <v/>
      </c>
      <c r="GF35" s="48" t="str">
        <f>IFERROR(IF(SEARCH("Historical",AU35)&gt;0,CHAR(34)&amp;"histor"&amp;CHAR(34)&amp;",",""),"")</f>
        <v/>
      </c>
      <c r="GG35" s="48" t="str">
        <f>IF(BU35="y",CHAR(34)&amp;"unjack"&amp;CHAR(34)&amp;",","")</f>
        <v/>
      </c>
      <c r="GH35" s="48" t="str">
        <f>IF(CD35=1,CHAR(34)&amp;"southc"&amp;CHAR(34)&amp;",","")</f>
        <v/>
      </c>
      <c r="GI35" s="48" t="str">
        <f>IF(CE35=1,CHAR(34)&amp;"hasmap"&amp;CHAR(34)&amp;",","")</f>
        <v/>
      </c>
      <c r="GJ35" s="48" t="str">
        <f>IF(CP35="y",CHAR(34)&amp;CP$1&amp;CHAR(34)&amp;",","")</f>
        <v/>
      </c>
      <c r="GK35" s="48" t="str">
        <f>IF(GJ35="",CHAR(34)&amp;"HasSta"&amp;CHAR(34)&amp;",","")</f>
        <v>"HasSta",</v>
      </c>
      <c r="GL35" s="48" t="str">
        <f>IF(CQ35="y",CHAR(34)&amp;CQ$1&amp;CHAR(34)&amp;",","")</f>
        <v>"1Stars",</v>
      </c>
      <c r="GM35" s="48" t="str">
        <f>IF(CR35="y",CHAR(34)&amp;CR$1&amp;CHAR(34)&amp;",","")</f>
        <v/>
      </c>
      <c r="GN35" s="48" t="str">
        <f>IF(CS35="y",CHAR(34)&amp;CS$1&amp;CHAR(34)&amp;",","")</f>
        <v/>
      </c>
      <c r="GP35" s="48" t="str">
        <f>CHAR(34)&amp;AU35&amp;CHAR(34)</f>
        <v>"State"</v>
      </c>
      <c r="GS35" s="48" t="str">
        <f>SUBSTITUTE("["&amp;_xlfn.CONCAT(CW35:GN35)&amp;"]",",]","]")</f>
        <v>["4Color","words2","exact2","lets13","startN","year19","3Bands","Horizo","Vertic","Texted","Unequa","staWHI","NO_GRE","NO_BLA","myrEQ","HasSta","1Stars"]</v>
      </c>
      <c r="GT35" s="48" t="str">
        <f>IF(BL35&lt;&gt;"",CHAR(34)&amp;"cl_"&amp;BL35&amp;CHAR(34)&amp;",","")</f>
        <v>"cl_RED",</v>
      </c>
      <c r="GU35" s="48" t="str">
        <f>IF(BM35&lt;&gt;"",CHAR(34)&amp;"cl_"&amp;BM35&amp;CHAR(34)&amp;",","")</f>
        <v>"cl_WHI",</v>
      </c>
      <c r="GV35" s="48" t="str">
        <f>IF(BN35&lt;&gt;"",CHAR(34)&amp;"cl_"&amp;BN35&amp;CHAR(34)&amp;",","")</f>
        <v>"cl_BLU",</v>
      </c>
      <c r="GW35" s="48" t="str">
        <f>IF(BO35&lt;&gt;"",CHAR(34)&amp;"cl_"&amp;BO35&amp;CHAR(34)&amp;",","")</f>
        <v>"cl_YEL",</v>
      </c>
      <c r="GX35" s="48" t="str">
        <f>IF(BP35&lt;&gt;"",CHAR(34)&amp;"cl_"&amp;BP35&amp;CHAR(34)&amp;",","")</f>
        <v/>
      </c>
      <c r="GY35" s="48" t="str">
        <f>IF(BQ35&lt;&gt;"",CHAR(34)&amp;"cl_"&amp;BQ35&amp;CHAR(34)&amp;",","")</f>
        <v/>
      </c>
      <c r="GZ35" s="48" t="str">
        <f>IF(BR35&lt;&gt;"",CHAR(34)&amp;"cl_"&amp;BR35&amp;CHAR(34)&amp;",","")</f>
        <v/>
      </c>
      <c r="HA35" s="48" t="str">
        <f>IF(BS35&lt;&gt;"",CHAR(34)&amp;"cl_"&amp;BS35&amp;CHAR(34)&amp;",","")</f>
        <v/>
      </c>
      <c r="HB35" s="48" t="str">
        <f>IF(BT35&lt;&gt;"",CHAR(34)&amp;"cl_"&amp;BT35&amp;CHAR(34)&amp;",","")</f>
        <v/>
      </c>
      <c r="HC35" s="48" t="str">
        <f>SUBSTITUTE("["&amp;_xlfn.CONCAT(GT35:HB35)&amp;"]",",]","]")</f>
        <v>["cl_RED","cl_WHI","cl_BLU","cl_YEL"]</v>
      </c>
      <c r="HE35" s="71"/>
      <c r="HF35" s="72" t="str">
        <f>"{couname:"&amp;CT35&amp;(IF(HK35&lt;&gt;"",",subtype:"&amp;CHAR(34)&amp;HK35&amp;CHAR(34),""))&amp;",year:"&amp;HJ35&amp;",region:"&amp;CU35&amp;",Colors:"&amp;HC35&amp;",Items:"&amp;GS35&amp;",Flag:"&amp;CV35&amp;",HDFlag:"&amp;CHAR(34)&amp;E35&amp;CHAR(34)&amp;",type:"&amp;GP35&amp;", describe: "&amp;HH35&amp;", isnew:"&amp;CHAR(34)&amp;F35&amp;CHAR(34)&amp;", links: "&amp;HL35&amp;"},"</f>
        <v>{couname:"[USA] North Carolina",year:"1991 ",region:"rgn_North America",Colors:["cl_RED","cl_WHI","cl_BLU","cl_YEL"],Items:["4Color","words2","exact2","lets13","startN","year19","3Bands","Horizo","Vertic","Texted","Unequa","staWHI","NO_GRE","NO_BLA","myrEQ","HasSta","1Stars"],Flag:"https://upload.wikimedia.org/wikipedia/commons/thumb/b/bb/Flag_of_North_Carolina.svg/300px-Flag_of_North_Carolina.svg.png",HDFlag:"https://upload.wikimedia.org/wikipedia/commons/thumb/b/bb/Flag_of_North_Carolina.svg/2560px-Flag_of_North_Carolina.svg.png",type:"State", describe: "\nNot available", isnew:".", links: "https://en.wikipedia.org/wiki/Flag_of_North_Carolina"},</v>
      </c>
      <c r="HG35" s="73" t="str">
        <f>"{couname:"&amp;CT35&amp;(IF(HK35&lt;&gt;"",",subtype:"&amp;CHAR(34)&amp;HK35&amp;CHAR(34),""))&amp;",year:"&amp;HJ35&amp;",region:"&amp;CU35&amp;",Colors:"&amp;HC35&amp;",Items:"&amp;GS35&amp;",Flag:"&amp;CV35&amp;",HDFlag:"&amp;CHAR(34)&amp;E35&amp;CHAR(34)&amp;",type:"&amp;GP35&amp;", describe: "&amp;HI35&amp;", links: "&amp;HL35&amp;"},"</f>
        <v>{couname:"[USA] North Carolina",year:"1991 ",region:"rgn_North America",Colors:["cl_RED","cl_WHI","cl_BLU","cl_YEL"],Items:["4Color","words2","exact2","lets13","startN","year19","3Bands","Horizo","Vertic","Texted","Unequa","staWHI","NO_GRE","NO_BLA","myrEQ","HasSta","1Stars"],Flag:"https://upload.wikimedia.org/wikipedia/commons/thumb/b/bb/Flag_of_North_Carolina.svg/300px-Flag_of_North_Carolina.svg.png",HDFlag:"https://upload.wikimedia.org/wikipedia/commons/thumb/b/bb/Flag_of_North_Carolina.svg/2560px-Flag_of_North_Carolina.svg.png",type:"State", describe: "\nNot available", links: "https://en.wikipedia.org/wiki/Flag_of_North_Carolina"},</v>
      </c>
      <c r="HH35" s="48" t="str">
        <f>IF(P35&lt;&gt;"",CHAR(34)&amp;"\n"&amp;P35&amp;CHAR(34),CHAR(34)&amp;CHAR(34))</f>
        <v>"\nNot available"</v>
      </c>
      <c r="HI35" s="48" t="str">
        <f>IF(J35=0,CHAR(34)&amp;CHAR(34),HH35)</f>
        <v>"\nNot available"</v>
      </c>
      <c r="HJ35" s="48" t="str">
        <f>CHAR(34)&amp;O35&amp;CHAR(34)</f>
        <v>"1991 "</v>
      </c>
      <c r="HL35" s="48" t="str">
        <f>CHAR(34)&amp;I35&amp;CHAR(34)</f>
        <v>"https://en.wikipedia.org/wiki/Flag_of_North_Carolina"</v>
      </c>
      <c r="HM35" s="72"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"&amp;HH35&amp;", "&amp;CHAR(34)&amp;"isnew"&amp;CHAR(34)&amp;": "&amp;CHAR(34)&amp;F35&amp;CHAR(34)&amp;", "&amp;CHAR(34)&amp;"links"&amp;CHAR(34)&amp;": "&amp;HL35&amp;"},"</f>
        <v>{"couname":"[USA] North Carolina","year":"1991 ","region":"rgn_North America","Colors":["cl_RED","cl_WHI","cl_BLU","cl_YEL"],"Items":["4Color","words2","exact2","lets13","startN","year19","3Bands","Horizo","Vertic","Texted","Unequa","staWHI","NO_GRE","NO_BLA","myrEQ","HasSta","1Stars"],"Flag":"https://upload.wikimedia.org/wikipedia/commons/thumb/b/bb/Flag_of_North_Carolina.svg/300px-Flag_of_North_Carolina.svg.png","HDFlag":"https://upload.wikimedia.org/wikipedia/commons/thumb/b/bb/Flag_of_North_Carolina.svg/2560px-Flag_of_North_Carolina.svg.png","type":"State", "describe": "\nNot available", "isnew": ".", "links": "https://en.wikipedia.org/wiki/Flag_of_North_Carolina"},</v>
      </c>
      <c r="HN35" s="74" t="str">
        <f>"{"&amp;CHAR(34)&amp;"couname"&amp;CHAR(34)&amp;":"&amp;CT35&amp;(IF(H35&lt;&gt;"",","&amp;CHAR(34)&amp;"subtype"&amp;CHAR(34)&amp;":"&amp;CHAR(34)&amp;H35&amp;CHAR(34),""))&amp;","&amp;CHAR(34)&amp;"year"&amp;CHAR(34)&amp;":"&amp;HJ35&amp;","&amp;CHAR(34)&amp;"region"&amp;CHAR(34)&amp;":"&amp;CU35&amp;","&amp;CHAR(34)&amp;"Colors"&amp;CHAR(34)&amp;":"&amp;HC35&amp;","&amp;CHAR(34)&amp;"Items"&amp;CHAR(34)&amp;":"&amp;GS35&amp;","&amp;CHAR(34)&amp;"Flag"&amp;CHAR(34)&amp;":"&amp;CV35&amp;","&amp;CHAR(34)&amp;"HDFlag"&amp;CHAR(34)&amp;":"&amp;CHAR(34)&amp;E35&amp;CHAR(34)&amp;","&amp;CHAR(34)&amp;"type"&amp;CHAR(34)&amp;":"&amp;GP35&amp;", "&amp;CHAR(34)&amp;"describe"&amp;CHAR(34)&amp;": "&amp;HI35&amp;", "&amp;CHAR(34)&amp;"isnew"&amp;CHAR(34)&amp;": "&amp;CHAR(34)&amp;F35&amp;CHAR(34)&amp;", "&amp;CHAR(34)&amp;"links"&amp;CHAR(34)&amp;": "&amp;HL35&amp;"},"</f>
        <v>{"couname":"[USA] North Carolina","year":"1991 ","region":"rgn_North America","Colors":["cl_RED","cl_WHI","cl_BLU","cl_YEL"],"Items":["4Color","words2","exact2","lets13","startN","year19","3Bands","Horizo","Vertic","Texted","Unequa","staWHI","NO_GRE","NO_BLA","myrEQ","HasSta","1Stars"],"Flag":"https://upload.wikimedia.org/wikipedia/commons/thumb/b/bb/Flag_of_North_Carolina.svg/300px-Flag_of_North_Carolina.svg.png","HDFlag":"https://upload.wikimedia.org/wikipedia/commons/thumb/b/bb/Flag_of_North_Carolina.svg/2560px-Flag_of_North_Carolina.svg.png","type":"State", "describe": "\nNot available", "isnew": ".", "links": "https://en.wikipedia.org/wiki/Flag_of_North_Carolina"},</v>
      </c>
      <c r="HO35" s="75"/>
      <c r="HP35" s="48" t="str" cm="1">
        <f t="array" ref="HP35">IF(_xlfn.TEXTJOIN(", ", TRUE, IF(ISNUMBER(SEARCH("BLA", BL35:BT35)), COLUMN(BL35:BT35) - COLUMN(BL35) + 1, ""))&lt;&gt;"","BLA","")</f>
        <v/>
      </c>
      <c r="HQ35" s="48" t="str" cm="1">
        <f t="array" ref="HQ35">IF(_xlfn.TEXTJOIN(", ", TRUE, IF(ISNUMBER(SEARCH("BLU", BL35:BT35)), COLUMN(BL35:BT35) - COLUMN(BL35) + 1, ""))&lt;&gt;"","BLU","")</f>
        <v>BLU</v>
      </c>
      <c r="HR35" s="48" t="str" cm="1">
        <f t="array" ref="HR35">IF(_xlfn.TEXTJOIN(", ", TRUE, IF(ISNUMBER(SEARCH("GRE", BL35:BT35)), COLUMN(BL35:BT35) - COLUMN(BL35) + 1, ""))&lt;&gt;"","GRE","")</f>
        <v/>
      </c>
      <c r="HS35" s="48" t="str" cm="1">
        <f t="array" ref="HS35">IF(_xlfn.TEXTJOIN(", ", TRUE, IF(ISNUMBER(SEARCH("RED", BL35:BT35)), COLUMN(BL35:BT35) - COLUMN(BL35) + 1, ""))&lt;&gt;"","RED","")</f>
        <v>RED</v>
      </c>
      <c r="HT35" s="48" t="str" cm="1">
        <f t="array" ref="HT35">IF(_xlfn.TEXTJOIN(", ", TRUE, IF(ISNUMBER(SEARCH("YEL", BL35:BT35)), COLUMN(BL35:BT35) - COLUMN(BL35) + 1, ""))&lt;&gt;"","YEL","")</f>
        <v>YEL</v>
      </c>
      <c r="HU35" s="48" t="str" cm="1">
        <f t="array" ref="HU35">IF(_xlfn.TEXTJOIN(", ", TRUE, IF(ISNUMBER(SEARCH("ORA", BL35:BT35)), COLUMN(BL35:BT35) - COLUMN(BL35) + 1, ""))&lt;&gt;"","ORA","")</f>
        <v/>
      </c>
      <c r="HV35" s="48" t="str" cm="1">
        <f t="array" ref="HV35">IF(_xlfn.TEXTJOIN(", ", TRUE, IF(ISNUMBER(SEARCH("BRO", BL35:BT35)), COLUMN(BL35:BT35) - COLUMN(BL35) + 1, ""))&lt;&gt;"","BRO","")</f>
        <v/>
      </c>
      <c r="HW35" s="48" t="str" cm="1">
        <f t="array" ref="HW35">IF(_xlfn.TEXTJOIN(", ", TRUE, IF(ISNUMBER(SEARCH("PUR", BL35:BT35)), COLUMN(BL35:BT35) - COLUMN(BL35) + 1, ""))&lt;&gt;"","PUR","")</f>
        <v/>
      </c>
      <c r="HX35" s="48" t="str" cm="1">
        <f t="array" ref="HX35">IF(_xlfn.TEXTJOIN(", ", TRUE, IF(ISNUMBER(SEARCH("WHI", BL35:BT35)), COLUMN(BL35:BT35) - COLUMN(BL35) + 1, ""))&lt;&gt;"","WHI","")</f>
        <v>WHI</v>
      </c>
      <c r="HY35" s="76"/>
      <c r="HZ35" s="76"/>
      <c r="IA35" s="6"/>
      <c r="IB35" s="6"/>
      <c r="IC35" s="77"/>
      <c r="ID35" s="77"/>
      <c r="IE35" s="77"/>
      <c r="IF35" s="77"/>
      <c r="IG35" s="77"/>
      <c r="IH35" s="77"/>
      <c r="II35" s="77"/>
      <c r="IJ35" s="77"/>
      <c r="IK35" s="77"/>
      <c r="IL35" s="48">
        <f>SUM(IC35:IK35)</f>
        <v>0</v>
      </c>
      <c r="IM35" s="45">
        <f>COUNTIF(IC35:IK35,"&gt;0")-CG35</f>
        <v>-4</v>
      </c>
      <c r="IN35" s="78" t="str">
        <f>"http://mkweb.bcgsc.ca/color-summarizer/?url="&amp;D35&amp;"&amp;precision=low&amp;num_clusters="&amp;CG35&amp;"&amp;text=1"</f>
        <v>http://mkweb.bcgsc.ca/color-summarizer/?url=https://upload.wikimedia.org/wikipedia/commons/thumb/b/bb/Flag_of_North_Carolina.svg/300px-Flag_of_North_Carolina.svg.png&amp;precision=low&amp;num_clusters=4&amp;text=1</v>
      </c>
      <c r="IO35" s="48" t="str">
        <f>IF(HP35&lt;&gt;"",CHAR(34)&amp;"black"&amp;CHAR(34),"")</f>
        <v/>
      </c>
      <c r="IP35" s="48" t="str">
        <f>IF(HQ35&lt;&gt;"",CHAR(34)&amp;"blue"&amp;CHAR(34),"")</f>
        <v>"blue"</v>
      </c>
      <c r="IQ35" s="48" t="str">
        <f>IF(HR35&lt;&gt;"",CHAR(34)&amp;"green"&amp;CHAR(34),"")</f>
        <v/>
      </c>
      <c r="IR35" s="48" t="str">
        <f>IF(HS35&lt;&gt;"",CHAR(34)&amp;"red"&amp;CHAR(34),"")</f>
        <v>"red"</v>
      </c>
      <c r="IS35" s="48" t="str">
        <f>IF(HT35&lt;&gt;"",CHAR(34)&amp;"yellow"&amp;CHAR(34),"")</f>
        <v>"yellow"</v>
      </c>
      <c r="IT35" s="48" t="str">
        <f>IF(HU35&lt;&gt;"",CHAR(34)&amp;"orange"&amp;CHAR(34),"")</f>
        <v/>
      </c>
      <c r="IU35" s="48" t="str">
        <f>IF(HV35&lt;&gt;"",CHAR(34)&amp;"brown"&amp;CHAR(34),"")</f>
        <v/>
      </c>
      <c r="IV35" s="48" t="str">
        <f>IF(HW35&lt;&gt;"",CHAR(34)&amp;"purple"&amp;CHAR(34),"")</f>
        <v/>
      </c>
      <c r="IW35" s="48" t="str">
        <f>IF(HX35&lt;&gt;"",CHAR(34)&amp;"white"&amp;CHAR(34),"")</f>
        <v>"white"</v>
      </c>
      <c r="IX35" s="48" t="str">
        <f>"{"&amp;CHAR(34)&amp;"url"&amp;CHAR(34)&amp;":"&amp;CHAR(34)&amp;IN35&amp;CHAR(34)&amp;","&amp;CHAR(34)&amp;"name"&amp;CHAR(34)&amp;":"&amp;CHAR(34)&amp;A35&amp;CHAR(34)&amp;"},"</f>
        <v>{"url":"http://mkweb.bcgsc.ca/color-summarizer/?url=https://upload.wikimedia.org/wikipedia/commons/thumb/b/bb/Flag_of_North_Carolina.svg/300px-Flag_of_North_Carolina.svg.png&amp;precision=low&amp;num_clusters=4&amp;text=1","name":"[USA] North Carolina"},</v>
      </c>
      <c r="IY35" s="48">
        <v>886</v>
      </c>
    </row>
    <row r="36" spans="1:259" s="48" customFormat="1" ht="38.4" customHeight="1" thickBot="1" x14ac:dyDescent="0.35">
      <c r="A36" s="79" t="s">
        <v>843</v>
      </c>
      <c r="B36" s="40" t="e" vm="177">
        <v>#VALUE!</v>
      </c>
      <c r="C36" s="41">
        <v>2</v>
      </c>
      <c r="D36" s="42" t="s">
        <v>844</v>
      </c>
      <c r="E36" s="43" t="s">
        <v>845</v>
      </c>
      <c r="F36" s="44" t="s">
        <v>163</v>
      </c>
      <c r="G36" s="45">
        <f>COUNTIF($A$1:$A$8580,A36)</f>
        <v>1</v>
      </c>
      <c r="H36" s="46"/>
      <c r="I36" s="47" t="s">
        <v>846</v>
      </c>
      <c r="J36" s="48" t="str">
        <f>""</f>
        <v/>
      </c>
      <c r="K36" s="49"/>
      <c r="L36" s="50"/>
      <c r="M36" s="50"/>
      <c r="N36" s="51" t="s">
        <v>231</v>
      </c>
      <c r="O36" s="52" t="s">
        <v>222</v>
      </c>
      <c r="P36" s="53" t="s">
        <v>211</v>
      </c>
      <c r="Q36" s="54">
        <v>2</v>
      </c>
      <c r="R36" s="55" t="s">
        <v>231</v>
      </c>
      <c r="S36" s="56">
        <v>0</v>
      </c>
      <c r="T36" s="57" t="s">
        <v>164</v>
      </c>
      <c r="U36" s="58" t="s">
        <v>164</v>
      </c>
      <c r="V36" s="58" t="s">
        <v>164</v>
      </c>
      <c r="W36" s="58" t="s">
        <v>164</v>
      </c>
      <c r="X36" s="58" t="s">
        <v>164</v>
      </c>
      <c r="Y36" s="58" t="s">
        <v>165</v>
      </c>
      <c r="Z36" s="58" t="s">
        <v>165</v>
      </c>
      <c r="AA36" s="58" t="s">
        <v>165</v>
      </c>
      <c r="AB36" s="58" t="s">
        <v>165</v>
      </c>
      <c r="AC36" s="58" t="s">
        <v>165</v>
      </c>
      <c r="AD36" s="58" t="s">
        <v>165</v>
      </c>
      <c r="AE36" s="58" t="s">
        <v>164</v>
      </c>
      <c r="AF36" s="59" t="s">
        <v>164</v>
      </c>
      <c r="AG36" s="59" t="s">
        <v>164</v>
      </c>
      <c r="AH36" s="59" t="s">
        <v>165</v>
      </c>
      <c r="AI36" s="59" t="s">
        <v>164</v>
      </c>
      <c r="AJ36" s="59" t="s">
        <v>164</v>
      </c>
      <c r="AK36" s="59" t="s">
        <v>164</v>
      </c>
      <c r="AL36" s="59" t="s">
        <v>164</v>
      </c>
      <c r="AM36" s="59" t="s">
        <v>164</v>
      </c>
      <c r="AN36" s="59" t="s">
        <v>164</v>
      </c>
      <c r="AO36" s="59" t="s">
        <v>164</v>
      </c>
      <c r="AP36" s="59" t="s">
        <v>164</v>
      </c>
      <c r="AQ36" s="59" t="s">
        <v>164</v>
      </c>
      <c r="AR36" s="59" t="s">
        <v>164</v>
      </c>
      <c r="AS36" s="59" t="s">
        <v>164</v>
      </c>
      <c r="AT36" s="60">
        <v>13</v>
      </c>
      <c r="AU36" s="59" t="s">
        <v>207</v>
      </c>
      <c r="AV36" s="59" t="str">
        <f>IF(LEFT(A36,1)="[",LEFT(A36,5)&amp;AU36&amp;A36,"")</f>
        <v>[USA]State[USA] North Dakota</v>
      </c>
      <c r="AW36" s="59" t="str">
        <f>C36&amp;H36&amp;A36</f>
        <v>2[USA] North Dakota</v>
      </c>
      <c r="AX36" s="61"/>
      <c r="AY36" s="61"/>
      <c r="AZ36" s="62" t="s">
        <v>155</v>
      </c>
      <c r="BA36" s="62"/>
      <c r="BB36" s="62"/>
      <c r="BC36" s="63"/>
      <c r="BD36" s="64" t="s">
        <v>152</v>
      </c>
      <c r="BE36" s="47"/>
      <c r="BF36" s="64"/>
      <c r="BG36" s="64"/>
      <c r="BH36" s="64"/>
      <c r="BI36" s="64"/>
      <c r="BJ36" s="64"/>
      <c r="BK36" s="47"/>
      <c r="BL36" s="64" t="s">
        <v>152</v>
      </c>
      <c r="BM36" s="64" t="s">
        <v>154</v>
      </c>
      <c r="BN36" s="64" t="s">
        <v>159</v>
      </c>
      <c r="BO36" s="64" t="s">
        <v>155</v>
      </c>
      <c r="BP36" s="64" t="s">
        <v>153</v>
      </c>
      <c r="BQ36" s="64" t="s">
        <v>157</v>
      </c>
      <c r="BR36" s="64" t="s">
        <v>151</v>
      </c>
      <c r="BS36" s="64"/>
      <c r="BT36" s="64"/>
      <c r="BU36" s="65"/>
      <c r="BV36" s="66"/>
      <c r="BW36" s="66">
        <v>0</v>
      </c>
      <c r="BX36" s="47"/>
      <c r="CB36" s="6"/>
      <c r="CC36" s="6"/>
      <c r="CD36" s="67">
        <v>0</v>
      </c>
      <c r="CE36" s="67">
        <v>0</v>
      </c>
      <c r="CF36" s="67" t="e">
        <v>#REF!</v>
      </c>
      <c r="CG36" s="68" cm="1">
        <f t="array" ref="CG36">SUMPRODUCT(--(LEN(TRIM(BL36:BT36))&gt;0))</f>
        <v>7</v>
      </c>
      <c r="CH36" s="59" t="str">
        <f>IF(CG36=2,"y","n")</f>
        <v>n</v>
      </c>
      <c r="CI36" s="59" t="str">
        <f>IF(CG36=3,"y","n")</f>
        <v>n</v>
      </c>
      <c r="CJ36" s="59" t="str">
        <f>IF(CG36=4,"y","n")</f>
        <v>n</v>
      </c>
      <c r="CK36" s="59" t="str">
        <f>IF(CG36&gt;4,"y","n")</f>
        <v>y</v>
      </c>
      <c r="CL36" s="59" t="str">
        <f>IF(S36=0,"y","n")</f>
        <v>y</v>
      </c>
      <c r="CM36" s="59" t="str">
        <f>IF(S36=2,"y","n")</f>
        <v>n</v>
      </c>
      <c r="CN36" s="59" t="str">
        <f>IF(S36=3,"y","n")</f>
        <v>n</v>
      </c>
      <c r="CO36" s="59" t="str">
        <f>IF(S36&gt;=4,"y","n")</f>
        <v>n</v>
      </c>
      <c r="CP36" s="59" t="str">
        <f>IF(AT36=0,"y","n")</f>
        <v>n</v>
      </c>
      <c r="CQ36" s="59" t="str">
        <f>IF(AT36=1,"y","n")</f>
        <v>n</v>
      </c>
      <c r="CR36" s="59" t="str">
        <f>IF(AT36=2,"y","n")</f>
        <v>n</v>
      </c>
      <c r="CS36" s="59" t="str">
        <f>IF(AT36&gt;=3,"y","n")</f>
        <v>y</v>
      </c>
      <c r="CT36" s="69" t="str">
        <f>CHAR(34)&amp;A36&amp;CHAR(34)</f>
        <v>"[USA] North Dakota"</v>
      </c>
      <c r="CU36" s="70" t="str">
        <f>CHAR(34)&amp;"rgn_"&amp;R36&amp;CHAR(34)</f>
        <v>"rgn_North America"</v>
      </c>
      <c r="CV36" s="48" t="str">
        <f>CHAR(34)&amp;D36&amp;CHAR(34)</f>
        <v>"https://upload.wikimedia.org/wikipedia/commons/thumb/e/ee/Flag_of_North_Dakota.svg/324px-Flag_of_North_Dakota.svg.png"</v>
      </c>
      <c r="CW36" s="48" t="str">
        <f>IF(CH36="y",CHAR(34)&amp;CH$1&amp;CHAR(34)&amp;",","")</f>
        <v/>
      </c>
      <c r="CX36" s="48" t="str">
        <f>IF(CI36="y",CHAR(34)&amp;CI$1&amp;CHAR(34)&amp;",","")</f>
        <v/>
      </c>
      <c r="CY36" s="48" t="str">
        <f>IF(CJ36="y",CHAR(34)&amp;CJ$1&amp;CHAR(34)&amp;",","")</f>
        <v/>
      </c>
      <c r="CZ36" s="48" t="str">
        <f>IF(CK36="y",CHAR(34)&amp;CK$1&amp;CHAR(34)&amp;",","")</f>
        <v>"5+Colo",</v>
      </c>
      <c r="DA36" s="48" t="str">
        <f>IF(Q36&gt;1,CHAR(34)&amp;"words2"&amp;CHAR(34)&amp;",","")</f>
        <v>"words2",</v>
      </c>
      <c r="DB36" s="48" t="str">
        <f>IF(Q36&gt;2,CHAR(34)&amp;"words3"&amp;CHAR(34)&amp;",","")</f>
        <v/>
      </c>
      <c r="DC36" s="48" t="str">
        <f>IF(Q36=2,CHAR(34)&amp;"exact2"&amp;CHAR(34)&amp;",","")</f>
        <v>"exact2",</v>
      </c>
      <c r="DD36" s="48" t="str">
        <f>IF(LEN(CHAR(34)&amp;"lets"&amp;LEN(SUBSTITUTE(SUBSTITUTE(IFERROR(TRIM(SUBSTITUTE(SUBSTITUTE(SUBSTITUTE(IFERROR(TRIM(SUBSTITUTE(A36,MID(A36,FIND("(",A36),FIND(")",A36)-FIND("(",A36)+1),"")),A36)," ",""),"-",""),MID(SUBSTITUTE(SUBSTITUTE(IFERROR(TRIM(SUBSTITUTE(A36,MID(A36,FIND("(",A36),FIND(")",A36)-FIND("(",A36)+1),"")),A36)," ",""),"-",""),FIND("[",SUBSTITUTE(SUBSTITUTE(IFERROR(TRIM(SUBSTITUTE(A36,MID(A36,FIND("(",A36),FIND(")",A36)-FIND("(",A36)+1),"")),A36)," ",""),"-","")),FIND("]",SUBSTITUTE(SUBSTITUTE(IFERROR(TRIM(SUBSTITUTE(A36,MID(A36,FIND("(",A36),FIND(")",A36)-FIND("(",A36)+1),"")),A36)," ",""),"-",""))-FIND("[",SUBSTITUTE(SUBSTITUTE(IFERROR(TRIM(SUBSTITUTE(A36,MID(A36,FIND("(",A36),FIND(")",A36)-FIND("(",A36)+1),"")),A36)," ",""),"-",""))+1),"")),SUBSTITUTE(SUBSTITUTE(IFERROR(TRIM(SUBSTITUTE(A36,MID(A36,FIND("(",A36),FIND(")",A36)-FIND("(",A36)+1),"")),A36)," ",""),"-",""))," ",""),"-",""))&amp;CHAR(34)&amp;",")=9,CHAR(34)&amp;"lets"&amp;LEN(SUBSTITUTE(SUBSTITUTE(IFERROR(TRIM(SUBSTITUTE(SUBSTITUTE(SUBSTITUTE(IFERROR(TRIM(SUBSTITUTE(A36,MID(A36,FIND("(",A36),FIND(")",A36)-FIND("(",A36)+1),"")),A36)," ",""),"-",""),MID(SUBSTITUTE(SUBSTITUTE(IFERROR(TRIM(SUBSTITUTE(A36,MID(A36,FIND("(",A36),FIND(")",A36)-FIND("(",A36)+1),"")),A36)," ",""),"-",""),FIND("[",SUBSTITUTE(SUBSTITUTE(IFERROR(TRIM(SUBSTITUTE(A36,MID(A36,FIND("(",A36),FIND(")",A36)-FIND("(",A36)+1),"")),A36)," ",""),"-","")),FIND("]",SUBSTITUTE(SUBSTITUTE(IFERROR(TRIM(SUBSTITUTE(A36,MID(A36,FIND("(",A36),FIND(")",A36)-FIND("(",A36)+1),"")),A36)," ",""),"-",""))-FIND("[",SUBSTITUTE(SUBSTITUTE(IFERROR(TRIM(SUBSTITUTE(A36,MID(A36,FIND("(",A36),FIND(")",A36)-FIND("(",A36)+1),"")),A36)," ",""),"-",""))+1),"")),SUBSTITUTE(SUBSTITUTE(IFERROR(TRIM(SUBSTITUTE(A36,MID(A36,FIND("(",A36),FIND(")",A36)-FIND("(",A36)+1),"")),A36)," ",""),"-",""))," ",""),"-",""))&amp;CHAR(34)&amp;",",CHAR(34)&amp;"lets0"&amp;LEN(SUBSTITUTE(SUBSTITUTE(IFERROR(TRIM(SUBSTITUTE(SUBSTITUTE(SUBSTITUTE(IFERROR(TRIM(SUBSTITUTE(A36,MID(A36,FIND("(",A36),FIND(")",A36)-FIND("(",A36)+1),"")),A36)," ",""),"-",""),MID(SUBSTITUTE(SUBSTITUTE(IFERROR(TRIM(SUBSTITUTE(A36,MID(A36,FIND("(",A36),FIND(")",A36)-FIND("(",A36)+1),"")),A36)," ",""),"-",""),FIND("[",SUBSTITUTE(SUBSTITUTE(IFERROR(TRIM(SUBSTITUTE(A36,MID(A36,FIND("(",A36),FIND(")",A36)-FIND("(",A36)+1),"")),A36)," ",""),"-","")),FIND("]",SUBSTITUTE(SUBSTITUTE(IFERROR(TRIM(SUBSTITUTE(A36,MID(A36,FIND("(",A36),FIND(")",A36)-FIND("(",A36)+1),"")),A36)," ",""),"-",""))-FIND("[",SUBSTITUTE(SUBSTITUTE(IFERROR(TRIM(SUBSTITUTE(A36,MID(A36,FIND("(",A36),FIND(")",A36)-FIND("(",A36)+1),"")),A36)," ",""),"-",""))+1),"")),SUBSTITUTE(SUBSTITUTE(IFERROR(TRIM(SUBSTITUTE(A36,MID(A36,FIND("(",A36),FIND(")",A36)-FIND("(",A36)+1),"")),A36)," ",""),"-",""))," ",""),"-",""))&amp;CHAR(34)&amp;",")</f>
        <v>"lets11",</v>
      </c>
      <c r="DE36" s="48" t="str">
        <f>IFERROR(CHAR(34)&amp;"start"&amp;LEFT(TRIM(SUBSTITUTE(SUBSTITUTE(TRIM(SUBSTITUTE(SUBSTITUTE(A36, MID(A36, FIND("[", A36), FIND("]", A36) - FIND("[", A36) + 1), ""), "  ", " ")), MID(TRIM(SUBSTITUTE(SUBSTITUTE(A36, MID(A36, FIND("[", A36), FIND("]", A36) - FIND("[", A36) + 1), ""), "  ", " ")), FIND("[", TRIM(SUBSTITUTE(SUBSTITUTE(A36, MID(A36, FIND("[", A36), FIND("]", A36) - FIND("[", A36) + 1), ""), "  ", " "))), FIND("]", TRIM(SUBSTITUTE(SUBSTITUTE(A36, MID(A36, FIND("[", A36), FIND("]", A36) - FIND("[", A36) + 1), ""), "  ", " "))) - FIND("[", TRIM(SUBSTITUTE(SUBSTITUTE(A36, MID(A36, FIND("[", A36), FIND("]", A36) - FIND("[", A36) + 1), ""), "  ", " "))) + 1), ""), "  ", " ")),1)&amp;CHAR(34)&amp;",",CHAR(34)&amp;"start"&amp;IFERROR(LEFT(SUBSTITUTE(A36,"["&amp;MID(A36,FIND("[",A36)+1,FIND("]",A36)-FIND("[",A36)-1)&amp;"] ",""),1),LEFT(A36,1))&amp;CHAR(34)&amp;",")</f>
        <v>"startN",</v>
      </c>
      <c r="DF36" s="48" t="str">
        <f>IFERROR(IF(SEARCH("tan",A36)&gt;0,CHAR(34)&amp;"withtn"&amp;CHAR(34)&amp;",",""),"")</f>
        <v/>
      </c>
      <c r="DG36" s="48" t="str">
        <f>IFERROR(IF(SEARCH("q",A36)&gt;0,CHAR(34)&amp;"with_q"&amp;CHAR(34)&amp;",",""),"")</f>
        <v/>
      </c>
      <c r="DH36" s="48" t="str">
        <f>IFERROR(IF(SEARCH("v",A36)&gt;0,CHAR(34)&amp;"with_v"&amp;CHAR(34)&amp;",",""),"")</f>
        <v/>
      </c>
      <c r="DI36" s="48" t="str">
        <f>IFERROR(IF(SEARCH("w",A36)&gt;0,CHAR(34)&amp;"with_w"&amp;CHAR(34)&amp;",",""),"")</f>
        <v/>
      </c>
      <c r="DJ36" s="48" t="str">
        <f>IFERROR(IF(SEARCH("y",A36)&gt;0,CHAR(34)&amp;"with_y"&amp;CHAR(34)&amp;",",""),"")</f>
        <v/>
      </c>
      <c r="DK36" s="48" t="str">
        <f>IFERROR(IF(SEARCH("z",A36)&gt;0,CHAR(34)&amp;"with_z"&amp;CHAR(34)&amp;",",""),"")</f>
        <v/>
      </c>
      <c r="DL36" s="48" t="str">
        <f>IF(CG36=2, CHAR(34) &amp; _xlfn.TEXTJOIN("", TRUE, _xlfn._xlws.SORT(HP36:HX36)) &amp; CHAR(34) &amp; ",", "")</f>
        <v/>
      </c>
      <c r="DM36" s="48" t="str" cm="1">
        <f t="array" ref="DM36">IF(CG36=3,CHAR(34) &amp; _xlfn.TEXTJOIN("", TRUE, RIGHT(HP36:HX36, 2)) &amp; CHAR(34) &amp; ",", "")</f>
        <v/>
      </c>
      <c r="DN36" s="48" t="str">
        <f>IF(AND(ISNUMBER(SEARCH("18", O36)), ISERROR(SEARCH("1918", O36)), ISERROR(SEARCH("2018", O36))), CHAR(34) &amp; "year18" &amp; CHAR(34) &amp; ",", "")</f>
        <v/>
      </c>
      <c r="DO36" s="48" t="str">
        <f>IF(AND(ISNUMBER(SEARCH("19", O36)), ISERROR(SEARCH("1819", O36)),  ISERROR(SEARCH("1219", O36)),ISERROR(SEARCH("1119", O36)),ISERROR(SEARCH("1190", O36)),ISERROR(SEARCH("2019", O36))), CHAR(34) &amp; "year19" &amp; CHAR(34) &amp; ",", "")</f>
        <v>"year19",</v>
      </c>
      <c r="DP36" s="6" t="str">
        <f>IF(AND(ISNUMBER(SEARCH("20", O36)), ISERROR(SEARCH("1920", O36))), CHAR(34)&amp;"year00"&amp;CHAR(34)&amp;",", "")</f>
        <v/>
      </c>
      <c r="DQ36" s="6" t="str">
        <f>IF(CC36="y",CHAR(34)&amp;"soviet"&amp;CHAR(34)&amp;",","")</f>
        <v/>
      </c>
      <c r="DR36" s="6" t="str">
        <f>IF(BY36="y",CHAR(34)&amp;"dgband"&amp;CHAR(34)&amp;",","")</f>
        <v/>
      </c>
      <c r="DS36" s="6" t="str">
        <f>IF(W36="y",IF(AND(V36="n",BY36&lt;&gt;"y"),CHAR(34)&amp;"allver"&amp;CHAR(34)&amp;",",""),"")</f>
        <v/>
      </c>
      <c r="DT36" s="6" t="str">
        <f>IF(V36="y",IF(AND(W36="n",BY36&lt;&gt;"y"),CHAR(34)&amp;"allhor"&amp;CHAR(34)&amp;",",""),"")</f>
        <v/>
      </c>
      <c r="DU36" s="6" t="str">
        <f>IF(BY36="y",IF(AND(W36="n",V36="n"),CHAR(34)&amp;"alldia"&amp;CHAR(34)&amp;",",""),"")</f>
        <v/>
      </c>
      <c r="DV36" s="48" t="str">
        <f>IF(IA36&lt;&gt;"",(IF(IA36="y",CHAR(34)&amp;"largec"&amp;CHAR(34)&amp;",",CHAR(34)&amp;"smallc"&amp;CHAR(34)&amp;",")),"")</f>
        <v/>
      </c>
      <c r="DW36" s="48" t="str">
        <f>IF(CL36="y",CHAR(34)&amp;CL$1&amp;CHAR(34)&amp;",","")</f>
        <v>"NoBand",</v>
      </c>
      <c r="DX36" s="48" t="str">
        <f>IF(CM36="y",CHAR(34)&amp;CM$1&amp;CHAR(34)&amp;",","")</f>
        <v/>
      </c>
      <c r="DY36" s="48" t="str">
        <f>IF(CN36="y",CHAR(34)&amp;CN$1&amp;CHAR(34)&amp;",","")</f>
        <v/>
      </c>
      <c r="DZ36" s="48" t="str">
        <f>IF(CO36="y",CHAR(34)&amp;CO$1&amp;CHAR(34)&amp;",","")</f>
        <v/>
      </c>
      <c r="EA36" s="48" t="str">
        <f>IF(T36="y",CHAR(34)&amp;T$1&amp;CHAR(34)&amp;",","")</f>
        <v/>
      </c>
      <c r="EB36" s="48" t="str">
        <f>IF(U36="y",CHAR(34)&amp;U$1&amp;CHAR(34)&amp;",","")</f>
        <v/>
      </c>
      <c r="EC36" s="48" t="str">
        <f>IF(V36="y",CHAR(34)&amp;V$1&amp;CHAR(34)&amp;",","")</f>
        <v/>
      </c>
      <c r="ED36" s="48" t="str">
        <f>IF(W36="y",CHAR(34)&amp;W$1&amp;CHAR(34)&amp;",","")</f>
        <v/>
      </c>
      <c r="EE36" s="48" t="str">
        <f>IF(X36="y",CHAR(34)&amp;X$1&amp;CHAR(34)&amp;",","")</f>
        <v/>
      </c>
      <c r="EF36" s="48" t="str">
        <f>IF(AND(Y36&lt;&gt;"n",Y36&lt;&gt;""),CHAR(34)&amp;Y$1&amp;CHAR(34)&amp;",","")</f>
        <v>"Animal",</v>
      </c>
      <c r="EG36" s="48" t="str">
        <f>IF(Z36="y",CHAR(34)&amp;Z$1&amp;CHAR(34)&amp;",","")</f>
        <v>"Bird",</v>
      </c>
      <c r="EH36" s="48" t="str">
        <f>IF(AA36="y",CHAR(34)&amp;AA$1&amp;CHAR(34)&amp;",","")</f>
        <v>"Plants",</v>
      </c>
      <c r="EI36" s="48" t="str">
        <f>IF(AB36="y",CHAR(34)&amp;AB$1&amp;CHAR(34)&amp;",","")</f>
        <v>"Texted",</v>
      </c>
      <c r="EJ36" s="48" t="str">
        <f>IF(AC36="y",CHAR(34)&amp;AC$1&amp;CHAR(34)&amp;",","")</f>
        <v>"Weapon",</v>
      </c>
      <c r="EK36" s="48" t="str">
        <f>IF(AD36="y",CHAR(34)&amp;AD$1&amp;CHAR(34)&amp;",","")</f>
        <v>"HasSun",</v>
      </c>
      <c r="EL36" s="48" t="str">
        <f>IF(AE36="y",CHAR(34)&amp;AE$1&amp;CHAR(34)&amp;",","")</f>
        <v/>
      </c>
      <c r="EM36" s="48" t="str">
        <f>IF(AF36="y",CHAR(34)&amp;AF$1&amp;CHAR(34)&amp;",","")</f>
        <v/>
      </c>
      <c r="EN36" s="48" t="str">
        <f>IF(AG36="y",CHAR(34)&amp;AG$1&amp;CHAR(34)&amp;",","")</f>
        <v/>
      </c>
      <c r="EO36" s="48" t="str">
        <f>IF(AH36="y",CHAR(34)&amp;AH$1&amp;CHAR(34)&amp;",","")</f>
        <v>"Center",</v>
      </c>
      <c r="EP36" s="48" t="str">
        <f>IF(AI36="y",CHAR(34)&amp;AI$1&amp;CHAR(34)&amp;",","")</f>
        <v/>
      </c>
      <c r="EQ36" s="48" t="str">
        <f>IF(AJ36="y",CHAR(34)&amp;AJ$1&amp;CHAR(34)&amp;",","")</f>
        <v/>
      </c>
      <c r="ER36" s="48" t="str">
        <f>IF(AK36="y",CHAR(34)&amp;AK$1&amp;CHAR(34)&amp;",","")</f>
        <v/>
      </c>
      <c r="ES36" s="48" t="str">
        <f>IF(AL36="y",CHAR(34)&amp;AL$1&amp;CHAR(34)&amp;",","")</f>
        <v/>
      </c>
      <c r="ET36" s="48" t="str">
        <f>IF(AM36="y",CHAR(34)&amp;AM$1&amp;CHAR(34)&amp;",","")</f>
        <v/>
      </c>
      <c r="EU36" s="48" t="str">
        <f>IF(AN36="y",CHAR(34)&amp;AN$1&amp;CHAR(34)&amp;",","")</f>
        <v/>
      </c>
      <c r="EV36" s="48" t="str">
        <f>IF(AO36="y",CHAR(34)&amp;AO$1&amp;CHAR(34)&amp;",","")</f>
        <v/>
      </c>
      <c r="EW36" s="48" t="str">
        <f>IF(AP36="y",CHAR(34)&amp;AP$1&amp;CHAR(34)&amp;",","")</f>
        <v/>
      </c>
      <c r="EX36" s="48" t="str">
        <f>IF(AQ36="y",CHAR(34)&amp;AQ$1&amp;CHAR(34)&amp;",","")</f>
        <v/>
      </c>
      <c r="EY36" s="48" t="str">
        <f>IF(AR36="y",CHAR(34)&amp;AR$1&amp;CHAR(34)&amp;",","")</f>
        <v/>
      </c>
      <c r="EZ36" s="48" t="str">
        <f>IF(AS36="y",CHAR(34)&amp;AS$1&amp;CHAR(34)&amp;",","")</f>
        <v/>
      </c>
      <c r="FA36" s="48" t="str">
        <f>IF(AT36&gt;0,CHAR(34)&amp;"sta"&amp;AZ36&amp;CHAR(34)&amp;",","")</f>
        <v>"staYEL",</v>
      </c>
      <c r="FB36" s="48" t="str">
        <f>IF(AND(AT36&gt;0,BA36&lt;&gt;""),CHAR(34)&amp;"sta"&amp;BA36&amp;CHAR(34)&amp;",","")</f>
        <v/>
      </c>
      <c r="FC36" s="48" t="str">
        <f>IF(AND(AT36&gt;0,BB36&lt;&gt;""),CHAR(34)&amp;"sta"&amp;BB36&amp;CHAR(34)&amp;",","")</f>
        <v/>
      </c>
      <c r="FD36" s="48" t="str">
        <f>IF(BV36="n",CHAR(34)&amp;"tcWHYE"&amp;CHAR(34)&amp;",",IF(BV36="y",CHAR(34)&amp;FD$1&amp;CHAR(34)&amp;",",""))</f>
        <v/>
      </c>
      <c r="FE36" s="48" t="str">
        <f>IF(COUNTIF(BL36:BT36,"BLU")=0,CHAR(34)&amp;"NO_BLU"&amp;CHAR(34)&amp;",", "")</f>
        <v/>
      </c>
      <c r="FF36" s="48" t="str">
        <f>IF(COUNTIF(BL36:BT36,"WHI")=0,CHAR(34)&amp;"NO_WHI"&amp;CHAR(34)&amp;",", "")</f>
        <v/>
      </c>
      <c r="FG36" s="48" t="str">
        <f>IF(COUNTIF(BL36:BT36,"RED")=0,CHAR(34)&amp;"NO_RED"&amp;CHAR(34)&amp;",", "")</f>
        <v/>
      </c>
      <c r="FH36" s="48" t="str">
        <f>IF(COUNTIF(BL36:BS36,"GRE")=0,CHAR(34)&amp;"NO_GRE"&amp;CHAR(34)&amp;",", "")</f>
        <v/>
      </c>
      <c r="FI36" s="48" t="str">
        <f>IF(COUNTIF(BL36:BT36,"YEL")=0,CHAR(34)&amp;"NO_YEL"&amp;CHAR(34)&amp;",", "")</f>
        <v/>
      </c>
      <c r="FJ36" s="48" t="str">
        <f>IF(COUNTIF(BL36:BT36,"BLA")=0,CHAR(34)&amp;"NO_BLA"&amp;CHAR(34)&amp;",", "")</f>
        <v/>
      </c>
      <c r="FK36" s="48" t="str">
        <f>IF(AND(FH36&lt;&gt;"",FF36&lt;&gt;""),CHAR(34)&amp;"WHGRNO"&amp;CHAR(34)&amp;",","")</f>
        <v/>
      </c>
      <c r="FL36" s="48" t="str">
        <f>IF(AND(FI36&lt;&gt;"",FF36&lt;&gt;""),CHAR(34)&amp;"WHYENO"&amp;CHAR(34)&amp;",","")</f>
        <v/>
      </c>
      <c r="FM36" s="48" t="str">
        <f>IF(AND(FJ36&lt;&gt;"",FF36&lt;&gt;""),CHAR(34)&amp;"BAWHNO"&amp;CHAR(34)&amp;",","")</f>
        <v/>
      </c>
      <c r="FN36" s="48" t="str">
        <f>IF(AND(FE36&lt;&gt;"",FF36&lt;&gt;""),CHAR(34)&amp;"BLWHNO"&amp;CHAR(34)&amp;",","")</f>
        <v/>
      </c>
      <c r="FO36" s="48" t="str">
        <f>IF(AND(FE36&lt;&gt;"",FG36&lt;&gt;""),CHAR(34)&amp;"BLRENO"&amp;CHAR(34)&amp;",","")</f>
        <v/>
      </c>
      <c r="FP36" s="48" t="str">
        <f>IF(AND(FF36&lt;&gt;"",FF36&lt;&gt;""),CHAR(34)&amp;"WHRENO"&amp;CHAR(34)&amp;",","")</f>
        <v/>
      </c>
      <c r="FQ36" s="48" t="str">
        <f>IF(LEN(BF36)=3,CHAR(34)&amp;"001"&amp;BF36&amp;CHAR(34)&amp;",","")</f>
        <v/>
      </c>
      <c r="FR36" s="48" t="str">
        <f>IF(LEN(BG36)=3,CHAR(34)&amp;"002"&amp;BG36&amp;CHAR(34)&amp;",","")</f>
        <v/>
      </c>
      <c r="FS36" s="48" t="str">
        <f>IF(LEN(BH36)=3,CHAR(34)&amp;"003"&amp;BH36&amp;CHAR(34)&amp;",","")</f>
        <v/>
      </c>
      <c r="FT36" s="48" t="str">
        <f>CHAR(34)&amp;"myr"&amp;BD36&amp;CHAR(34)&amp;","</f>
        <v>"myrBLU",</v>
      </c>
      <c r="FU36" s="48" t="str">
        <f>IF(AY36="y",CHAR(34)&amp;"island"&amp;CHAR(34)&amp;",","")</f>
        <v/>
      </c>
      <c r="FV36" s="48" t="str">
        <f>IF(BZ36="y",CHAR(34)&amp;"landlo"&amp;CHAR(34)&amp;",","")</f>
        <v/>
      </c>
      <c r="FW36" s="48" t="str">
        <f>IF(CA36="y",CHAR(34)&amp;"eunion"&amp;CHAR(34)&amp;",","")</f>
        <v/>
      </c>
      <c r="FX36" s="48" t="str">
        <f>SUBSTITUTE(IFERROR(SEARCH("[",A36),IFERROR(IF(AND(CA36&lt;&gt;"y",SEARCH("Europe",R36)&gt;0),CHAR(34)&amp;"noeuni"&amp;CHAR(34)&amp;",",""),"")),"1","")</f>
        <v/>
      </c>
      <c r="FY36" s="48" t="str">
        <f>IFERROR(IF(SEARCH("Arabic",CB36)&gt;0,CHAR(34)&amp;"arabic"&amp;CHAR(34)&amp;",",""),"")</f>
        <v/>
      </c>
      <c r="FZ36" s="48" t="str">
        <f>IFERROR(IF(SEARCH("English",CB36)&gt;0,CHAR(34)&amp;"englis"&amp;CHAR(34)&amp;",",""),"")</f>
        <v/>
      </c>
      <c r="GA36" s="48" t="str">
        <f>IFERROR(IF(SEARCH("French",CB36)&gt;0,CHAR(34)&amp;"french"&amp;CHAR(34)&amp;",",""),"")</f>
        <v/>
      </c>
      <c r="GB36" s="48" t="str">
        <f>IFERROR(IF(SEARCH("Spanish",CB36)&gt;0,CHAR(34)&amp;"spanis"&amp;CHAR(34)&amp;",",""),"")</f>
        <v/>
      </c>
      <c r="GC36" s="48" t="str">
        <f>IFERROR(IF(SEARCH("Portuguese",CB36)&gt;0,CHAR(34)&amp;"portug"&amp;CHAR(34)&amp;",",""),"")</f>
        <v/>
      </c>
      <c r="GD36" s="48" t="str">
        <f>IFERROR(IF(SEARCH("German",CB36)&gt;0,CHAR(34)&amp;"german"&amp;CHAR(34)&amp;",",""),"")</f>
        <v/>
      </c>
      <c r="GE36" s="48" t="str">
        <f>IFERROR(IF(SEARCH("Dutch",CB36)&gt;0,CHAR(34)&amp;"dutchs"&amp;CHAR(34)&amp;",",""),"")</f>
        <v/>
      </c>
      <c r="GF36" s="48" t="str">
        <f>IFERROR(IF(SEARCH("Historical",AU36)&gt;0,CHAR(34)&amp;"histor"&amp;CHAR(34)&amp;",",""),"")</f>
        <v/>
      </c>
      <c r="GG36" s="48" t="str">
        <f>IF(BU36="y",CHAR(34)&amp;"unjack"&amp;CHAR(34)&amp;",","")</f>
        <v/>
      </c>
      <c r="GH36" s="48" t="str">
        <f>IF(CD36=1,CHAR(34)&amp;"southc"&amp;CHAR(34)&amp;",","")</f>
        <v/>
      </c>
      <c r="GI36" s="48" t="str">
        <f>IF(CE36=1,CHAR(34)&amp;"hasmap"&amp;CHAR(34)&amp;",","")</f>
        <v/>
      </c>
      <c r="GJ36" s="48" t="str">
        <f>IF(CP36="y",CHAR(34)&amp;CP$1&amp;CHAR(34)&amp;",","")</f>
        <v/>
      </c>
      <c r="GK36" s="48" t="str">
        <f>IF(GJ36="",CHAR(34)&amp;"HasSta"&amp;CHAR(34)&amp;",","")</f>
        <v>"HasSta",</v>
      </c>
      <c r="GL36" s="48" t="str">
        <f>IF(CQ36="y",CHAR(34)&amp;CQ$1&amp;CHAR(34)&amp;",","")</f>
        <v/>
      </c>
      <c r="GM36" s="48" t="str">
        <f>IF(CR36="y",CHAR(34)&amp;CR$1&amp;CHAR(34)&amp;",","")</f>
        <v/>
      </c>
      <c r="GN36" s="48" t="str">
        <f>IF(CS36="y",CHAR(34)&amp;CS$1&amp;CHAR(34)&amp;",","")</f>
        <v>"3+Star",</v>
      </c>
      <c r="GP36" s="48" t="str">
        <f>CHAR(34)&amp;AU36&amp;CHAR(34)</f>
        <v>"State"</v>
      </c>
      <c r="GS36" s="48" t="str">
        <f>SUBSTITUTE("["&amp;_xlfn.CONCAT(CW36:GN36)&amp;"]",",]","]")</f>
        <v>["5+Colo","words2","exact2","lets11","startN","year19","NoBand","Animal","Bird","Plants","Texted","Weapon","HasSun","Center","staYEL","myrBLU","HasSta","3+Star"]</v>
      </c>
      <c r="GT36" s="48" t="str">
        <f>IF(BL36&lt;&gt;"",CHAR(34)&amp;"cl_"&amp;BL36&amp;CHAR(34)&amp;",","")</f>
        <v>"cl_BLU",</v>
      </c>
      <c r="GU36" s="48" t="str">
        <f>IF(BM36&lt;&gt;"",CHAR(34)&amp;"cl_"&amp;BM36&amp;CHAR(34)&amp;",","")</f>
        <v>"cl_RED",</v>
      </c>
      <c r="GV36" s="48" t="str">
        <f>IF(BN36&lt;&gt;"",CHAR(34)&amp;"cl_"&amp;BN36&amp;CHAR(34)&amp;",","")</f>
        <v>"cl_WHI",</v>
      </c>
      <c r="GW36" s="48" t="str">
        <f>IF(BO36&lt;&gt;"",CHAR(34)&amp;"cl_"&amp;BO36&amp;CHAR(34)&amp;",","")</f>
        <v>"cl_YEL",</v>
      </c>
      <c r="GX36" s="48" t="str">
        <f>IF(BP36&lt;&gt;"",CHAR(34)&amp;"cl_"&amp;BP36&amp;CHAR(34)&amp;",","")</f>
        <v>"cl_GRE",</v>
      </c>
      <c r="GY36" s="48" t="str">
        <f>IF(BQ36&lt;&gt;"",CHAR(34)&amp;"cl_"&amp;BQ36&amp;CHAR(34)&amp;",","")</f>
        <v>"cl_BRO",</v>
      </c>
      <c r="GZ36" s="48" t="str">
        <f>IF(BR36&lt;&gt;"",CHAR(34)&amp;"cl_"&amp;BR36&amp;CHAR(34)&amp;",","")</f>
        <v>"cl_BLA",</v>
      </c>
      <c r="HA36" s="48" t="str">
        <f>IF(BS36&lt;&gt;"",CHAR(34)&amp;"cl_"&amp;BS36&amp;CHAR(34)&amp;",","")</f>
        <v/>
      </c>
      <c r="HB36" s="48" t="str">
        <f>IF(BT36&lt;&gt;"",CHAR(34)&amp;"cl_"&amp;BT36&amp;CHAR(34)&amp;",","")</f>
        <v/>
      </c>
      <c r="HC36" s="48" t="str">
        <f>SUBSTITUTE("["&amp;_xlfn.CONCAT(GT36:HB36)&amp;"]",",]","]")</f>
        <v>["cl_BLU","cl_RED","cl_WHI","cl_YEL","cl_GRE","cl_BRO","cl_BLA"]</v>
      </c>
      <c r="HE36" s="71"/>
      <c r="HF36" s="72" t="str">
        <f>"{couname:"&amp;CT36&amp;(IF(HK36&lt;&gt;"",",subtype:"&amp;CHAR(34)&amp;HK36&amp;CHAR(34),""))&amp;",year:"&amp;HJ36&amp;",region:"&amp;CU36&amp;",Colors:"&amp;HC36&amp;",Items:"&amp;GS36&amp;",Flag:"&amp;CV36&amp;",HDFlag:"&amp;CHAR(34)&amp;E36&amp;CHAR(34)&amp;",type:"&amp;GP36&amp;", describe: "&amp;HH36&amp;", isnew:"&amp;CHAR(34)&amp;F36&amp;CHAR(34)&amp;", links: "&amp;HL36&amp;"},"</f>
        <v>{couname:"[USA] North Dakota",year:"1943 ",region:"rgn_North America",Colors:["cl_BLU","cl_RED","cl_WHI","cl_YEL","cl_GRE","cl_BRO","cl_BLA"],Items:["5+Colo","words2","exact2","lets11","startN","year19","NoBand","Animal","Bird","Plants","Texted","Weapon","HasSun","Center","staYEL","myrBLU","HasSta","3+Star"],Flag:"https://upload.wikimedia.org/wikipedia/commons/thumb/e/ee/Flag_of_North_Dakota.svg/324px-Flag_of_North_Dakota.svg.png",HDFlag:"https://upload.wikimedia.org/wikipedia/commons/thumb/e/ee/Flag_of_North_Dakota.svg/2560px-Flag_of_North_Dakota.svg.png",type:"State", describe: "\nNot available", isnew:".", links: "https://en.wikipedia.org/wiki/Flag_of_North_Dakota"},</v>
      </c>
      <c r="HG36" s="73" t="str">
        <f>"{couname:"&amp;CT36&amp;(IF(HK36&lt;&gt;"",",subtype:"&amp;CHAR(34)&amp;HK36&amp;CHAR(34),""))&amp;",year:"&amp;HJ36&amp;",region:"&amp;CU36&amp;",Colors:"&amp;HC36&amp;",Items:"&amp;GS36&amp;",Flag:"&amp;CV36&amp;",HDFlag:"&amp;CHAR(34)&amp;E36&amp;CHAR(34)&amp;",type:"&amp;GP36&amp;", describe: "&amp;HI36&amp;", links: "&amp;HL36&amp;"},"</f>
        <v>{couname:"[USA] North Dakota",year:"1943 ",region:"rgn_North America",Colors:["cl_BLU","cl_RED","cl_WHI","cl_YEL","cl_GRE","cl_BRO","cl_BLA"],Items:["5+Colo","words2","exact2","lets11","startN","year19","NoBand","Animal","Bird","Plants","Texted","Weapon","HasSun","Center","staYEL","myrBLU","HasSta","3+Star"],Flag:"https://upload.wikimedia.org/wikipedia/commons/thumb/e/ee/Flag_of_North_Dakota.svg/324px-Flag_of_North_Dakota.svg.png",HDFlag:"https://upload.wikimedia.org/wikipedia/commons/thumb/e/ee/Flag_of_North_Dakota.svg/2560px-Flag_of_North_Dakota.svg.png",type:"State", describe: "\nNot available", links: "https://en.wikipedia.org/wiki/Flag_of_North_Dakota"},</v>
      </c>
      <c r="HH36" s="48" t="str">
        <f>IF(P36&lt;&gt;"",CHAR(34)&amp;"\n"&amp;P36&amp;CHAR(34),CHAR(34)&amp;CHAR(34))</f>
        <v>"\nNot available"</v>
      </c>
      <c r="HI36" s="48" t="str">
        <f>IF(J36=0,CHAR(34)&amp;CHAR(34),HH36)</f>
        <v>"\nNot available"</v>
      </c>
      <c r="HJ36" s="48" t="str">
        <f>CHAR(34)&amp;O36&amp;CHAR(34)</f>
        <v>"1943 "</v>
      </c>
      <c r="HL36" s="48" t="str">
        <f>CHAR(34)&amp;I36&amp;CHAR(34)</f>
        <v>"https://en.wikipedia.org/wiki/Flag_of_North_Dakota"</v>
      </c>
      <c r="HM36" s="72"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"&amp;HH36&amp;", "&amp;CHAR(34)&amp;"isnew"&amp;CHAR(34)&amp;": "&amp;CHAR(34)&amp;F36&amp;CHAR(34)&amp;", "&amp;CHAR(34)&amp;"links"&amp;CHAR(34)&amp;": "&amp;HL36&amp;"},"</f>
        <v>{"couname":"[USA] North Dakota","year":"1943 ","region":"rgn_North America","Colors":["cl_BLU","cl_RED","cl_WHI","cl_YEL","cl_GRE","cl_BRO","cl_BLA"],"Items":["5+Colo","words2","exact2","lets11","startN","year19","NoBand","Animal","Bird","Plants","Texted","Weapon","HasSun","Center","staYEL","myrBLU","HasSta","3+Star"],"Flag":"https://upload.wikimedia.org/wikipedia/commons/thumb/e/ee/Flag_of_North_Dakota.svg/324px-Flag_of_North_Dakota.svg.png","HDFlag":"https://upload.wikimedia.org/wikipedia/commons/thumb/e/ee/Flag_of_North_Dakota.svg/2560px-Flag_of_North_Dakota.svg.png","type":"State", "describe": "\nNot available", "isnew": ".", "links": "https://en.wikipedia.org/wiki/Flag_of_North_Dakota"},</v>
      </c>
      <c r="HN36" s="74" t="str">
        <f>"{"&amp;CHAR(34)&amp;"couname"&amp;CHAR(34)&amp;":"&amp;CT36&amp;(IF(H36&lt;&gt;"",","&amp;CHAR(34)&amp;"subtype"&amp;CHAR(34)&amp;":"&amp;CHAR(34)&amp;H36&amp;CHAR(34),""))&amp;","&amp;CHAR(34)&amp;"year"&amp;CHAR(34)&amp;":"&amp;HJ36&amp;","&amp;CHAR(34)&amp;"region"&amp;CHAR(34)&amp;":"&amp;CU36&amp;","&amp;CHAR(34)&amp;"Colors"&amp;CHAR(34)&amp;":"&amp;HC36&amp;","&amp;CHAR(34)&amp;"Items"&amp;CHAR(34)&amp;":"&amp;GS36&amp;","&amp;CHAR(34)&amp;"Flag"&amp;CHAR(34)&amp;":"&amp;CV36&amp;","&amp;CHAR(34)&amp;"HDFlag"&amp;CHAR(34)&amp;":"&amp;CHAR(34)&amp;E36&amp;CHAR(34)&amp;","&amp;CHAR(34)&amp;"type"&amp;CHAR(34)&amp;":"&amp;GP36&amp;", "&amp;CHAR(34)&amp;"describe"&amp;CHAR(34)&amp;": "&amp;HI36&amp;", "&amp;CHAR(34)&amp;"isnew"&amp;CHAR(34)&amp;": "&amp;CHAR(34)&amp;F36&amp;CHAR(34)&amp;", "&amp;CHAR(34)&amp;"links"&amp;CHAR(34)&amp;": "&amp;HL36&amp;"},"</f>
        <v>{"couname":"[USA] North Dakota","year":"1943 ","region":"rgn_North America","Colors":["cl_BLU","cl_RED","cl_WHI","cl_YEL","cl_GRE","cl_BRO","cl_BLA"],"Items":["5+Colo","words2","exact2","lets11","startN","year19","NoBand","Animal","Bird","Plants","Texted","Weapon","HasSun","Center","staYEL","myrBLU","HasSta","3+Star"],"Flag":"https://upload.wikimedia.org/wikipedia/commons/thumb/e/ee/Flag_of_North_Dakota.svg/324px-Flag_of_North_Dakota.svg.png","HDFlag":"https://upload.wikimedia.org/wikipedia/commons/thumb/e/ee/Flag_of_North_Dakota.svg/2560px-Flag_of_North_Dakota.svg.png","type":"State", "describe": "\nNot available", "isnew": ".", "links": "https://en.wikipedia.org/wiki/Flag_of_North_Dakota"},</v>
      </c>
      <c r="HO36" s="75"/>
      <c r="HP36" s="48" t="str" cm="1">
        <f t="array" ref="HP36">IF(_xlfn.TEXTJOIN(", ", TRUE, IF(ISNUMBER(SEARCH("BLA", BL36:BT36)), COLUMN(BL36:BT36) - COLUMN(BL36) + 1, ""))&lt;&gt;"","BLA","")</f>
        <v>BLA</v>
      </c>
      <c r="HQ36" s="48" t="str" cm="1">
        <f t="array" ref="HQ36">IF(_xlfn.TEXTJOIN(", ", TRUE, IF(ISNUMBER(SEARCH("BLU", BL36:BT36)), COLUMN(BL36:BT36) - COLUMN(BL36) + 1, ""))&lt;&gt;"","BLU","")</f>
        <v>BLU</v>
      </c>
      <c r="HR36" s="48" t="str" cm="1">
        <f t="array" ref="HR36">IF(_xlfn.TEXTJOIN(", ", TRUE, IF(ISNUMBER(SEARCH("GRE", BL36:BT36)), COLUMN(BL36:BT36) - COLUMN(BL36) + 1, ""))&lt;&gt;"","GRE","")</f>
        <v>GRE</v>
      </c>
      <c r="HS36" s="48" t="str" cm="1">
        <f t="array" ref="HS36">IF(_xlfn.TEXTJOIN(", ", TRUE, IF(ISNUMBER(SEARCH("RED", BL36:BT36)), COLUMN(BL36:BT36) - COLUMN(BL36) + 1, ""))&lt;&gt;"","RED","")</f>
        <v>RED</v>
      </c>
      <c r="HT36" s="48" t="str" cm="1">
        <f t="array" ref="HT36">IF(_xlfn.TEXTJOIN(", ", TRUE, IF(ISNUMBER(SEARCH("YEL", BL36:BT36)), COLUMN(BL36:BT36) - COLUMN(BL36) + 1, ""))&lt;&gt;"","YEL","")</f>
        <v>YEL</v>
      </c>
      <c r="HU36" s="48" t="str" cm="1">
        <f t="array" ref="HU36">IF(_xlfn.TEXTJOIN(", ", TRUE, IF(ISNUMBER(SEARCH("ORA", BL36:BT36)), COLUMN(BL36:BT36) - COLUMN(BL36) + 1, ""))&lt;&gt;"","ORA","")</f>
        <v/>
      </c>
      <c r="HV36" s="48" t="str" cm="1">
        <f t="array" ref="HV36">IF(_xlfn.TEXTJOIN(", ", TRUE, IF(ISNUMBER(SEARCH("BRO", BL36:BT36)), COLUMN(BL36:BT36) - COLUMN(BL36) + 1, ""))&lt;&gt;"","BRO","")</f>
        <v>BRO</v>
      </c>
      <c r="HW36" s="48" t="str" cm="1">
        <f t="array" ref="HW36">IF(_xlfn.TEXTJOIN(", ", TRUE, IF(ISNUMBER(SEARCH("PUR", BL36:BT36)), COLUMN(BL36:BT36) - COLUMN(BL36) + 1, ""))&lt;&gt;"","PUR","")</f>
        <v/>
      </c>
      <c r="HX36" s="48" t="str" cm="1">
        <f t="array" ref="HX36">IF(_xlfn.TEXTJOIN(", ", TRUE, IF(ISNUMBER(SEARCH("WHI", BL36:BT36)), COLUMN(BL36:BT36) - COLUMN(BL36) + 1, ""))&lt;&gt;"","WHI","")</f>
        <v>WHI</v>
      </c>
      <c r="HY36" s="76"/>
      <c r="HZ36" s="76"/>
      <c r="IA36" s="6"/>
      <c r="IB36" s="6"/>
      <c r="IC36" s="77"/>
      <c r="ID36" s="77"/>
      <c r="IE36" s="77"/>
      <c r="IF36" s="77"/>
      <c r="IG36" s="77"/>
      <c r="IH36" s="77"/>
      <c r="II36" s="77"/>
      <c r="IJ36" s="77"/>
      <c r="IK36" s="77"/>
      <c r="IL36" s="48">
        <f>SUM(IC36:IK36)</f>
        <v>0</v>
      </c>
      <c r="IM36" s="45">
        <f>COUNTIF(IC36:IK36,"&gt;0")-CG36</f>
        <v>-7</v>
      </c>
      <c r="IN36" s="78" t="str">
        <f>"http://mkweb.bcgsc.ca/color-summarizer/?url="&amp;D36&amp;"&amp;precision=low&amp;num_clusters="&amp;CG36&amp;"&amp;text=1"</f>
        <v>http://mkweb.bcgsc.ca/color-summarizer/?url=https://upload.wikimedia.org/wikipedia/commons/thumb/e/ee/Flag_of_North_Dakota.svg/324px-Flag_of_North_Dakota.svg.png&amp;precision=low&amp;num_clusters=7&amp;text=1</v>
      </c>
      <c r="IO36" s="48" t="str">
        <f>IF(HP36&lt;&gt;"",CHAR(34)&amp;"black"&amp;CHAR(34),"")</f>
        <v>"black"</v>
      </c>
      <c r="IP36" s="48" t="str">
        <f>IF(HQ36&lt;&gt;"",CHAR(34)&amp;"blue"&amp;CHAR(34),"")</f>
        <v>"blue"</v>
      </c>
      <c r="IQ36" s="48" t="str">
        <f>IF(HR36&lt;&gt;"",CHAR(34)&amp;"green"&amp;CHAR(34),"")</f>
        <v>"green"</v>
      </c>
      <c r="IR36" s="48" t="str">
        <f>IF(HS36&lt;&gt;"",CHAR(34)&amp;"red"&amp;CHAR(34),"")</f>
        <v>"red"</v>
      </c>
      <c r="IS36" s="48" t="str">
        <f>IF(HT36&lt;&gt;"",CHAR(34)&amp;"yellow"&amp;CHAR(34),"")</f>
        <v>"yellow"</v>
      </c>
      <c r="IT36" s="48" t="str">
        <f>IF(HU36&lt;&gt;"",CHAR(34)&amp;"orange"&amp;CHAR(34),"")</f>
        <v/>
      </c>
      <c r="IU36" s="48" t="str">
        <f>IF(HV36&lt;&gt;"",CHAR(34)&amp;"brown"&amp;CHAR(34),"")</f>
        <v>"brown"</v>
      </c>
      <c r="IV36" s="48" t="str">
        <f>IF(HW36&lt;&gt;"",CHAR(34)&amp;"purple"&amp;CHAR(34),"")</f>
        <v/>
      </c>
      <c r="IW36" s="48" t="str">
        <f>IF(HX36&lt;&gt;"",CHAR(34)&amp;"white"&amp;CHAR(34),"")</f>
        <v>"white"</v>
      </c>
      <c r="IX36" s="48" t="str">
        <f>"{"&amp;CHAR(34)&amp;"url"&amp;CHAR(34)&amp;":"&amp;CHAR(34)&amp;IN36&amp;CHAR(34)&amp;","&amp;CHAR(34)&amp;"name"&amp;CHAR(34)&amp;":"&amp;CHAR(34)&amp;A36&amp;CHAR(34)&amp;"},"</f>
        <v>{"url":"http://mkweb.bcgsc.ca/color-summarizer/?url=https://upload.wikimedia.org/wikipedia/commons/thumb/e/ee/Flag_of_North_Dakota.svg/324px-Flag_of_North_Dakota.svg.png&amp;precision=low&amp;num_clusters=7&amp;text=1","name":"[USA] North Dakota"},</v>
      </c>
      <c r="IY36" s="48">
        <v>887</v>
      </c>
    </row>
    <row r="37" spans="1:259" s="48" customFormat="1" ht="38.4" customHeight="1" thickBot="1" x14ac:dyDescent="0.35">
      <c r="A37" s="79" t="s">
        <v>393</v>
      </c>
      <c r="B37" s="40" t="e" vm="178">
        <v>#VALUE!</v>
      </c>
      <c r="C37" s="41">
        <v>2</v>
      </c>
      <c r="D37" s="42" t="s">
        <v>851</v>
      </c>
      <c r="E37" s="43" t="s">
        <v>852</v>
      </c>
      <c r="F37" s="44" t="s">
        <v>163</v>
      </c>
      <c r="G37" s="45">
        <f>COUNTIF($A$1:$A$8580,A37)</f>
        <v>1</v>
      </c>
      <c r="H37" s="46"/>
      <c r="I37" s="47" t="s">
        <v>853</v>
      </c>
      <c r="J37" s="48" t="str">
        <f>""</f>
        <v/>
      </c>
      <c r="K37" s="49"/>
      <c r="L37" s="50"/>
      <c r="M37" s="50"/>
      <c r="N37" s="51" t="s">
        <v>231</v>
      </c>
      <c r="O37" s="52" t="s">
        <v>854</v>
      </c>
      <c r="P37" s="53" t="s">
        <v>855</v>
      </c>
      <c r="Q37" s="54">
        <v>1</v>
      </c>
      <c r="R37" s="55" t="s">
        <v>231</v>
      </c>
      <c r="S37" s="56">
        <v>5</v>
      </c>
      <c r="T37" s="57" t="s">
        <v>165</v>
      </c>
      <c r="U37" s="58" t="s">
        <v>164</v>
      </c>
      <c r="V37" s="58" t="s">
        <v>165</v>
      </c>
      <c r="W37" s="58" t="s">
        <v>164</v>
      </c>
      <c r="X37" s="58" t="s">
        <v>165</v>
      </c>
      <c r="Y37" s="58" t="s">
        <v>164</v>
      </c>
      <c r="Z37" s="58" t="s">
        <v>164</v>
      </c>
      <c r="AA37" s="58" t="s">
        <v>164</v>
      </c>
      <c r="AB37" s="58" t="s">
        <v>165</v>
      </c>
      <c r="AC37" s="58" t="s">
        <v>164</v>
      </c>
      <c r="AD37" s="58" t="s">
        <v>164</v>
      </c>
      <c r="AE37" s="58" t="s">
        <v>164</v>
      </c>
      <c r="AF37" s="59" t="s">
        <v>165</v>
      </c>
      <c r="AG37" s="59" t="s">
        <v>165</v>
      </c>
      <c r="AH37" s="59" t="s">
        <v>164</v>
      </c>
      <c r="AI37" s="59" t="s">
        <v>164</v>
      </c>
      <c r="AJ37" s="59" t="s">
        <v>164</v>
      </c>
      <c r="AK37" s="59" t="s">
        <v>164</v>
      </c>
      <c r="AL37" s="59" t="s">
        <v>164</v>
      </c>
      <c r="AM37" s="59" t="s">
        <v>164</v>
      </c>
      <c r="AN37" s="59" t="s">
        <v>164</v>
      </c>
      <c r="AO37" s="59" t="s">
        <v>164</v>
      </c>
      <c r="AP37" s="59" t="s">
        <v>164</v>
      </c>
      <c r="AQ37" s="59" t="s">
        <v>164</v>
      </c>
      <c r="AR37" s="59" t="s">
        <v>164</v>
      </c>
      <c r="AS37" s="59" t="s">
        <v>164</v>
      </c>
      <c r="AT37" s="60">
        <v>17</v>
      </c>
      <c r="AU37" s="59" t="s">
        <v>207</v>
      </c>
      <c r="AV37" s="59" t="str">
        <f>IF(LEFT(A37,1)="[",LEFT(A37,5)&amp;AU37&amp;A37,"")</f>
        <v>[USA]State[USA] Ohio</v>
      </c>
      <c r="AW37" s="59" t="str">
        <f>C37&amp;H37&amp;A37</f>
        <v>2[USA] Ohio</v>
      </c>
      <c r="AX37" s="61"/>
      <c r="AY37" s="61"/>
      <c r="AZ37" s="62" t="s">
        <v>159</v>
      </c>
      <c r="BA37" s="62"/>
      <c r="BB37" s="62"/>
      <c r="BC37" s="63"/>
      <c r="BD37" s="64" t="s">
        <v>168</v>
      </c>
      <c r="BE37" s="47"/>
      <c r="BF37" s="64" t="s">
        <v>154</v>
      </c>
      <c r="BG37" s="64" t="s">
        <v>154</v>
      </c>
      <c r="BH37" s="64" t="s">
        <v>154</v>
      </c>
      <c r="BI37" s="64" t="s">
        <v>159</v>
      </c>
      <c r="BJ37" s="64"/>
      <c r="BK37" s="47"/>
      <c r="BL37" s="64" t="s">
        <v>154</v>
      </c>
      <c r="BM37" s="64" t="s">
        <v>159</v>
      </c>
      <c r="BN37" s="64" t="s">
        <v>152</v>
      </c>
      <c r="BO37" s="64"/>
      <c r="BP37" s="64"/>
      <c r="BQ37" s="64"/>
      <c r="BR37" s="64"/>
      <c r="BS37" s="64"/>
      <c r="BT37" s="64"/>
      <c r="BU37" s="65"/>
      <c r="BV37" s="66"/>
      <c r="BW37" s="66">
        <v>0</v>
      </c>
      <c r="BX37" s="47"/>
      <c r="BY37" s="48" t="s">
        <v>164</v>
      </c>
      <c r="CB37" s="6"/>
      <c r="CC37" s="6"/>
      <c r="CD37" s="67">
        <v>0</v>
      </c>
      <c r="CE37" s="67">
        <v>0</v>
      </c>
      <c r="CF37" s="67" t="e">
        <v>#REF!</v>
      </c>
      <c r="CG37" s="68" cm="1">
        <f t="array" ref="CG37">SUMPRODUCT(--(LEN(TRIM(BL37:BT37))&gt;0))</f>
        <v>3</v>
      </c>
      <c r="CH37" s="59" t="str">
        <f>IF(CG37=2,"y","n")</f>
        <v>n</v>
      </c>
      <c r="CI37" s="59" t="str">
        <f>IF(CG37=3,"y","n")</f>
        <v>y</v>
      </c>
      <c r="CJ37" s="59" t="str">
        <f>IF(CG37=4,"y","n")</f>
        <v>n</v>
      </c>
      <c r="CK37" s="59" t="str">
        <f>IF(CG37&gt;4,"y","n")</f>
        <v>n</v>
      </c>
      <c r="CL37" s="59" t="str">
        <f>IF(S37=0,"y","n")</f>
        <v>n</v>
      </c>
      <c r="CM37" s="59" t="str">
        <f>IF(S37=2,"y","n")</f>
        <v>n</v>
      </c>
      <c r="CN37" s="59" t="str">
        <f>IF(S37=3,"y","n")</f>
        <v>n</v>
      </c>
      <c r="CO37" s="59" t="str">
        <f>IF(S37&gt;=4,"y","n")</f>
        <v>y</v>
      </c>
      <c r="CP37" s="59" t="str">
        <f>IF(AT37=0,"y","n")</f>
        <v>n</v>
      </c>
      <c r="CQ37" s="59" t="str">
        <f>IF(AT37=1,"y","n")</f>
        <v>n</v>
      </c>
      <c r="CR37" s="59" t="str">
        <f>IF(AT37=2,"y","n")</f>
        <v>n</v>
      </c>
      <c r="CS37" s="59" t="str">
        <f>IF(AT37&gt;=3,"y","n")</f>
        <v>y</v>
      </c>
      <c r="CT37" s="69" t="str">
        <f>CHAR(34)&amp;A37&amp;CHAR(34)</f>
        <v>"[USA] Ohio"</v>
      </c>
      <c r="CU37" s="70" t="str">
        <f>CHAR(34)&amp;"rgn_"&amp;R37&amp;CHAR(34)</f>
        <v>"rgn_North America"</v>
      </c>
      <c r="CV37" s="48" t="str">
        <f>CHAR(34)&amp;D37&amp;CHAR(34)</f>
        <v>"https://upload.wikimedia.org/wikipedia/commons/thumb/4/4c/Flag_of_Ohio.svg/383px-Flag_of_Ohio.svg.png"</v>
      </c>
      <c r="CW37" s="48" t="str">
        <f>IF(CH37="y",CHAR(34)&amp;CH$1&amp;CHAR(34)&amp;",","")</f>
        <v/>
      </c>
      <c r="CX37" s="48" t="str">
        <f>IF(CI37="y",CHAR(34)&amp;CI$1&amp;CHAR(34)&amp;",","")</f>
        <v>"3Color",</v>
      </c>
      <c r="CY37" s="48" t="str">
        <f>IF(CJ37="y",CHAR(34)&amp;CJ$1&amp;CHAR(34)&amp;",","")</f>
        <v/>
      </c>
      <c r="CZ37" s="48" t="str">
        <f>IF(CK37="y",CHAR(34)&amp;CK$1&amp;CHAR(34)&amp;",","")</f>
        <v/>
      </c>
      <c r="DA37" s="48" t="str">
        <f>IF(Q37&gt;1,CHAR(34)&amp;"words2"&amp;CHAR(34)&amp;",","")</f>
        <v/>
      </c>
      <c r="DB37" s="48" t="str">
        <f>IF(Q37&gt;2,CHAR(34)&amp;"words3"&amp;CHAR(34)&amp;",","")</f>
        <v/>
      </c>
      <c r="DC37" s="48" t="str">
        <f>IF(Q37=2,CHAR(34)&amp;"exact2"&amp;CHAR(34)&amp;",","")</f>
        <v/>
      </c>
      <c r="DD37" s="48" t="str">
        <f>IF(LEN(CHAR(34)&amp;"lets"&amp;LEN(SUBSTITUTE(SUBSTITUTE(IFERROR(TRIM(SUBSTITUTE(SUBSTITUTE(SUBSTITUTE(IFERROR(TRIM(SUBSTITUTE(A37,MID(A37,FIND("(",A37),FIND(")",A37)-FIND("(",A37)+1),"")),A37),"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",""),"-",""))&amp;CHAR(34)&amp;",")=9,CHAR(34)&amp;"lets"&amp;LEN(SUBSTITUTE(SUBSTITUTE(IFERROR(TRIM(SUBSTITUTE(SUBSTITUTE(SUBSTITUTE(IFERROR(TRIM(SUBSTITUTE(A37,MID(A37,FIND("(",A37),FIND(")",A37)-FIND("(",A37)+1),"")),A37),"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",""),"-",""))&amp;CHAR(34)&amp;",",CHAR(34)&amp;"lets0"&amp;LEN(SUBSTITUTE(SUBSTITUTE(IFERROR(TRIM(SUBSTITUTE(SUBSTITUTE(SUBSTITUTE(IFERROR(TRIM(SUBSTITUTE(A37,MID(A37,FIND("(",A37),FIND(")",A37)-FIND("(",A37)+1),"")),A37)," ",""),"-",""),MID(SUBSTITUTE(SUBSTITUTE(IFERROR(TRIM(SUBSTITUTE(A37,MID(A37,FIND("(",A37),FIND(")",A37)-FIND("(",A37)+1),"")),A37)," ",""),"-",""),FIND("[",SUBSTITUTE(SUBSTITUTE(IFERROR(TRIM(SUBSTITUTE(A37,MID(A37,FIND("(",A37),FIND(")",A37)-FIND("(",A37)+1),"")),A37)," ",""),"-","")),FIND("]",SUBSTITUTE(SUBSTITUTE(IFERROR(TRIM(SUBSTITUTE(A37,MID(A37,FIND("(",A37),FIND(")",A37)-FIND("(",A37)+1),"")),A37)," ",""),"-",""))-FIND("[",SUBSTITUTE(SUBSTITUTE(IFERROR(TRIM(SUBSTITUTE(A37,MID(A37,FIND("(",A37),FIND(")",A37)-FIND("(",A37)+1),"")),A37)," ",""),"-",""))+1),"")),SUBSTITUTE(SUBSTITUTE(IFERROR(TRIM(SUBSTITUTE(A37,MID(A37,FIND("(",A37),FIND(")",A37)-FIND("(",A37)+1),"")),A37)," ",""),"-",""))," ",""),"-",""))&amp;CHAR(34)&amp;",")</f>
        <v>"lets04",</v>
      </c>
      <c r="DE37" s="48" t="str">
        <f>IFERROR(CHAR(34)&amp;"start"&amp;LEFT(TRIM(SUBSTITUTE(SUBSTITUTE(TRIM(SUBSTITUTE(SUBSTITUTE(A37, MID(A37, FIND("[", A37), FIND("]", A37) - FIND("[", A37) + 1), ""), "  ", " ")), MID(TRIM(SUBSTITUTE(SUBSTITUTE(A37, MID(A37, FIND("[", A37), FIND("]", A37) - FIND("[", A37) + 1), ""), "  ", " ")), FIND("[", TRIM(SUBSTITUTE(SUBSTITUTE(A37, MID(A37, FIND("[", A37), FIND("]", A37) - FIND("[", A37) + 1), ""), "  ", " "))), FIND("]", TRIM(SUBSTITUTE(SUBSTITUTE(A37, MID(A37, FIND("[", A37), FIND("]", A37) - FIND("[", A37) + 1), ""), "  ", " "))) - FIND("[", TRIM(SUBSTITUTE(SUBSTITUTE(A37, MID(A37, FIND("[", A37), FIND("]", A37) - FIND("[", A37) + 1), ""), "  ", " "))) + 1), ""), "  ", " ")),1)&amp;CHAR(34)&amp;",",CHAR(34)&amp;"start"&amp;IFERROR(LEFT(SUBSTITUTE(A37,"["&amp;MID(A37,FIND("[",A37)+1,FIND("]",A37)-FIND("[",A37)-1)&amp;"] ",""),1),LEFT(A37,1))&amp;CHAR(34)&amp;",")</f>
        <v>"startO",</v>
      </c>
      <c r="DF37" s="48" t="str">
        <f>IFERROR(IF(SEARCH("tan",A37)&gt;0,CHAR(34)&amp;"withtn"&amp;CHAR(34)&amp;",",""),"")</f>
        <v/>
      </c>
      <c r="DG37" s="48" t="str">
        <f>IFERROR(IF(SEARCH("q",A37)&gt;0,CHAR(34)&amp;"with_q"&amp;CHAR(34)&amp;",",""),"")</f>
        <v/>
      </c>
      <c r="DH37" s="48" t="str">
        <f>IFERROR(IF(SEARCH("v",A37)&gt;0,CHAR(34)&amp;"with_v"&amp;CHAR(34)&amp;",",""),"")</f>
        <v/>
      </c>
      <c r="DI37" s="48" t="str">
        <f>IFERROR(IF(SEARCH("w",A37)&gt;0,CHAR(34)&amp;"with_w"&amp;CHAR(34)&amp;",",""),"")</f>
        <v/>
      </c>
      <c r="DJ37" s="48" t="str">
        <f>IFERROR(IF(SEARCH("y",A37)&gt;0,CHAR(34)&amp;"with_y"&amp;CHAR(34)&amp;",",""),"")</f>
        <v/>
      </c>
      <c r="DK37" s="48" t="str">
        <f>IFERROR(IF(SEARCH("z",A37)&gt;0,CHAR(34)&amp;"with_z"&amp;CHAR(34)&amp;",",""),"")</f>
        <v/>
      </c>
      <c r="DL37" s="48" t="str">
        <f>IF(CG37=2, CHAR(34) &amp; _xlfn.TEXTJOIN("", TRUE, _xlfn._xlws.SORT(HP37:HX37)) &amp; CHAR(34) &amp; ",", "")</f>
        <v/>
      </c>
      <c r="DM37" s="48" t="str" cm="1">
        <f t="array" ref="DM37">IF(CG37=3,CHAR(34) &amp; _xlfn.TEXTJOIN("", TRUE, RIGHT(HP37:HX37, 2)) &amp; CHAR(34) &amp; ",", "")</f>
        <v>"LUEDHI",</v>
      </c>
      <c r="DN37" s="48" t="str">
        <f>IF(AND(ISNUMBER(SEARCH("18", O37)), ISERROR(SEARCH("1918", O37)), ISERROR(SEARCH("2018", O37))), CHAR(34) &amp; "year18" &amp; CHAR(34) &amp; ",", "")</f>
        <v/>
      </c>
      <c r="DO37" s="48" t="str">
        <f>IF(AND(ISNUMBER(SEARCH("19", O37)), ISERROR(SEARCH("1819", O37)),  ISERROR(SEARCH("1219", O37)),ISERROR(SEARCH("1119", O37)),ISERROR(SEARCH("1190", O37)),ISERROR(SEARCH("2019", O37))), CHAR(34) &amp; "year19" &amp; CHAR(34) &amp; ",", "")</f>
        <v>"year19",</v>
      </c>
      <c r="DP37" s="6" t="str">
        <f>IF(AND(ISNUMBER(SEARCH("20", O37)), ISERROR(SEARCH("1920", O37))), CHAR(34)&amp;"year00"&amp;CHAR(34)&amp;",", "")</f>
        <v/>
      </c>
      <c r="DQ37" s="6" t="str">
        <f>IF(CC37="y",CHAR(34)&amp;"soviet"&amp;CHAR(34)&amp;",","")</f>
        <v/>
      </c>
      <c r="DR37" s="6" t="str">
        <f>IF(BY37="y",CHAR(34)&amp;"dgband"&amp;CHAR(34)&amp;",","")</f>
        <v/>
      </c>
      <c r="DS37" s="6" t="str">
        <f>IF(W37="y",IF(AND(V37="n",BY37&lt;&gt;"y"),CHAR(34)&amp;"allver"&amp;CHAR(34)&amp;",",""),"")</f>
        <v/>
      </c>
      <c r="DT37" s="6" t="str">
        <f>IF(V37="y",IF(AND(W37="n",BY37&lt;&gt;"y"),CHAR(34)&amp;"allhor"&amp;CHAR(34)&amp;",",""),"")</f>
        <v>"allhor",</v>
      </c>
      <c r="DU37" s="6" t="str">
        <f>IF(BY37="y",IF(AND(W37="n",V37="n"),CHAR(34)&amp;"alldia"&amp;CHAR(34)&amp;",",""),"")</f>
        <v/>
      </c>
      <c r="DV37" s="48" t="str">
        <f>IF(IA37&lt;&gt;"",(IF(IA37="y",CHAR(34)&amp;"largec"&amp;CHAR(34)&amp;",",CHAR(34)&amp;"smallc"&amp;CHAR(34)&amp;",")),"")</f>
        <v/>
      </c>
      <c r="DW37" s="48" t="str">
        <f>IF(CL37="y",CHAR(34)&amp;CL$1&amp;CHAR(34)&amp;",","")</f>
        <v/>
      </c>
      <c r="DX37" s="48" t="str">
        <f>IF(CM37="y",CHAR(34)&amp;CM$1&amp;CHAR(34)&amp;",","")</f>
        <v/>
      </c>
      <c r="DY37" s="48" t="str">
        <f>IF(CN37="y",CHAR(34)&amp;CN$1&amp;CHAR(34)&amp;",","")</f>
        <v/>
      </c>
      <c r="DZ37" s="48" t="str">
        <f>IF(CO37="y",CHAR(34)&amp;CO$1&amp;CHAR(34)&amp;",","")</f>
        <v>"4+Band",</v>
      </c>
      <c r="EA37" s="48" t="str">
        <f>IF(T37="y",CHAR(34)&amp;T$1&amp;CHAR(34)&amp;",","")</f>
        <v>"Diagon",</v>
      </c>
      <c r="EB37" s="48" t="str">
        <f>IF(U37="y",CHAR(34)&amp;U$1&amp;CHAR(34)&amp;",","")</f>
        <v/>
      </c>
      <c r="EC37" s="48" t="str">
        <f>IF(V37="y",CHAR(34)&amp;V$1&amp;CHAR(34)&amp;",","")</f>
        <v>"Horizo",</v>
      </c>
      <c r="ED37" s="48" t="str">
        <f>IF(W37="y",CHAR(34)&amp;W$1&amp;CHAR(34)&amp;",","")</f>
        <v/>
      </c>
      <c r="EE37" s="48" t="str">
        <f>IF(X37="y",CHAR(34)&amp;X$1&amp;CHAR(34)&amp;",","")</f>
        <v>"Circle",</v>
      </c>
      <c r="EF37" s="48" t="str">
        <f>IF(AND(Y37&lt;&gt;"n",Y37&lt;&gt;""),CHAR(34)&amp;Y$1&amp;CHAR(34)&amp;",","")</f>
        <v/>
      </c>
      <c r="EG37" s="48" t="str">
        <f>IF(Z37="y",CHAR(34)&amp;Z$1&amp;CHAR(34)&amp;",","")</f>
        <v/>
      </c>
      <c r="EH37" s="48" t="str">
        <f>IF(AA37="y",CHAR(34)&amp;AA$1&amp;CHAR(34)&amp;",","")</f>
        <v/>
      </c>
      <c r="EI37" s="48" t="str">
        <f>IF(AB37="y",CHAR(34)&amp;AB$1&amp;CHAR(34)&amp;",","")</f>
        <v>"Texted",</v>
      </c>
      <c r="EJ37" s="48" t="str">
        <f>IF(AC37="y",CHAR(34)&amp;AC$1&amp;CHAR(34)&amp;",","")</f>
        <v/>
      </c>
      <c r="EK37" s="48" t="str">
        <f>IF(AD37="y",CHAR(34)&amp;AD$1&amp;CHAR(34)&amp;",","")</f>
        <v/>
      </c>
      <c r="EL37" s="48" t="str">
        <f>IF(AE37="y",CHAR(34)&amp;AE$1&amp;CHAR(34)&amp;",","")</f>
        <v/>
      </c>
      <c r="EM37" s="48" t="str">
        <f>IF(AF37="y",CHAR(34)&amp;AF$1&amp;CHAR(34)&amp;",","")</f>
        <v>"Trside",</v>
      </c>
      <c r="EN37" s="48" t="str">
        <f>IF(AG37="y",CHAR(34)&amp;AG$1&amp;CHAR(34)&amp;",","")</f>
        <v>"Unequa",</v>
      </c>
      <c r="EO37" s="48" t="str">
        <f>IF(AH37="y",CHAR(34)&amp;AH$1&amp;CHAR(34)&amp;",","")</f>
        <v/>
      </c>
      <c r="EP37" s="48" t="str">
        <f>IF(AI37="y",CHAR(34)&amp;AI$1&amp;CHAR(34)&amp;",","")</f>
        <v/>
      </c>
      <c r="EQ37" s="48" t="str">
        <f>IF(AJ37="y",CHAR(34)&amp;AJ$1&amp;CHAR(34)&amp;",","")</f>
        <v/>
      </c>
      <c r="ER37" s="48" t="str">
        <f>IF(AK37="y",CHAR(34)&amp;AK$1&amp;CHAR(34)&amp;",","")</f>
        <v/>
      </c>
      <c r="ES37" s="48" t="str">
        <f>IF(AL37="y",CHAR(34)&amp;AL$1&amp;CHAR(34)&amp;",","")</f>
        <v/>
      </c>
      <c r="ET37" s="48" t="str">
        <f>IF(AM37="y",CHAR(34)&amp;AM$1&amp;CHAR(34)&amp;",","")</f>
        <v/>
      </c>
      <c r="EU37" s="48" t="str">
        <f>IF(AN37="y",CHAR(34)&amp;AN$1&amp;CHAR(34)&amp;",","")</f>
        <v/>
      </c>
      <c r="EV37" s="48" t="str">
        <f>IF(AO37="y",CHAR(34)&amp;AO$1&amp;CHAR(34)&amp;",","")</f>
        <v/>
      </c>
      <c r="EW37" s="48" t="str">
        <f>IF(AP37="y",CHAR(34)&amp;AP$1&amp;CHAR(34)&amp;",","")</f>
        <v/>
      </c>
      <c r="EX37" s="48" t="str">
        <f>IF(AQ37="y",CHAR(34)&amp;AQ$1&amp;CHAR(34)&amp;",","")</f>
        <v/>
      </c>
      <c r="EY37" s="48" t="str">
        <f>IF(AR37="y",CHAR(34)&amp;AR$1&amp;CHAR(34)&amp;",","")</f>
        <v/>
      </c>
      <c r="EZ37" s="48" t="str">
        <f>IF(AS37="y",CHAR(34)&amp;AS$1&amp;CHAR(34)&amp;",","")</f>
        <v/>
      </c>
      <c r="FA37" s="48" t="str">
        <f>IF(AT37&gt;0,CHAR(34)&amp;"sta"&amp;AZ37&amp;CHAR(34)&amp;",","")</f>
        <v>"staWHI",</v>
      </c>
      <c r="FB37" s="48" t="str">
        <f>IF(AND(AT37&gt;0,BA37&lt;&gt;""),CHAR(34)&amp;"sta"&amp;BA37&amp;CHAR(34)&amp;",","")</f>
        <v/>
      </c>
      <c r="FC37" s="48" t="str">
        <f>IF(AND(AT37&gt;0,BB37&lt;&gt;""),CHAR(34)&amp;"sta"&amp;BB37&amp;CHAR(34)&amp;",","")</f>
        <v/>
      </c>
      <c r="FD37" s="48" t="str">
        <f>IF(BV37="n",CHAR(34)&amp;"tcWHYE"&amp;CHAR(34)&amp;",",IF(BV37="y",CHAR(34)&amp;FD$1&amp;CHAR(34)&amp;",",""))</f>
        <v/>
      </c>
      <c r="FE37" s="48" t="str">
        <f>IF(COUNTIF(BL37:BT37,"BLU")=0,CHAR(34)&amp;"NO_BLU"&amp;CHAR(34)&amp;",", "")</f>
        <v/>
      </c>
      <c r="FF37" s="48" t="str">
        <f>IF(COUNTIF(BL37:BT37,"WHI")=0,CHAR(34)&amp;"NO_WHI"&amp;CHAR(34)&amp;",", "")</f>
        <v/>
      </c>
      <c r="FG37" s="48" t="str">
        <f>IF(COUNTIF(BL37:BT37,"RED")=0,CHAR(34)&amp;"NO_RED"&amp;CHAR(34)&amp;",", "")</f>
        <v/>
      </c>
      <c r="FH37" s="48" t="str">
        <f>IF(COUNTIF(BL37:BS37,"GRE")=0,CHAR(34)&amp;"NO_GRE"&amp;CHAR(34)&amp;",", "")</f>
        <v>"NO_GRE",</v>
      </c>
      <c r="FI37" s="48" t="str">
        <f>IF(COUNTIF(BL37:BT37,"YEL")=0,CHAR(34)&amp;"NO_YEL"&amp;CHAR(34)&amp;",", "")</f>
        <v>"NO_YEL",</v>
      </c>
      <c r="FJ37" s="48" t="str">
        <f>IF(COUNTIF(BL37:BT37,"BLA")=0,CHAR(34)&amp;"NO_BLA"&amp;CHAR(34)&amp;",", "")</f>
        <v>"NO_BLA",</v>
      </c>
      <c r="FK37" s="48" t="str">
        <f>IF(AND(FH37&lt;&gt;"",FF37&lt;&gt;""),CHAR(34)&amp;"WHGRNO"&amp;CHAR(34)&amp;",","")</f>
        <v/>
      </c>
      <c r="FL37" s="48" t="str">
        <f>IF(AND(FI37&lt;&gt;"",FF37&lt;&gt;""),CHAR(34)&amp;"WHYENO"&amp;CHAR(34)&amp;",","")</f>
        <v/>
      </c>
      <c r="FM37" s="48" t="str">
        <f>IF(AND(FJ37&lt;&gt;"",FF37&lt;&gt;""),CHAR(34)&amp;"BAWHNO"&amp;CHAR(34)&amp;",","")</f>
        <v/>
      </c>
      <c r="FN37" s="48" t="str">
        <f>IF(AND(FE37&lt;&gt;"",FF37&lt;&gt;""),CHAR(34)&amp;"BLWHNO"&amp;CHAR(34)&amp;",","")</f>
        <v/>
      </c>
      <c r="FO37" s="48" t="str">
        <f>IF(AND(FE37&lt;&gt;"",FG37&lt;&gt;""),CHAR(34)&amp;"BLRENO"&amp;CHAR(34)&amp;",","")</f>
        <v/>
      </c>
      <c r="FP37" s="48" t="str">
        <f>IF(AND(FF37&lt;&gt;"",FF37&lt;&gt;""),CHAR(34)&amp;"WHRENO"&amp;CHAR(34)&amp;",","")</f>
        <v/>
      </c>
      <c r="FQ37" s="48" t="str">
        <f>IF(LEN(BF37)=3,CHAR(34)&amp;"001"&amp;BF37&amp;CHAR(34)&amp;",","")</f>
        <v>"001RED",</v>
      </c>
      <c r="FR37" s="48" t="str">
        <f>IF(LEN(BG37)=3,CHAR(34)&amp;"002"&amp;BG37&amp;CHAR(34)&amp;",","")</f>
        <v>"002RED",</v>
      </c>
      <c r="FS37" s="48" t="str">
        <f>IF(LEN(BH37)=3,CHAR(34)&amp;"003"&amp;BH37&amp;CHAR(34)&amp;",","")</f>
        <v>"003RED",</v>
      </c>
      <c r="FT37" s="48" t="str">
        <f>CHAR(34)&amp;"myr"&amp;BD37&amp;CHAR(34)&amp;","</f>
        <v>"myrEQ",</v>
      </c>
      <c r="FU37" s="48" t="str">
        <f>IF(AY37="y",CHAR(34)&amp;"island"&amp;CHAR(34)&amp;",","")</f>
        <v/>
      </c>
      <c r="FV37" s="48" t="str">
        <f>IF(BZ37="y",CHAR(34)&amp;"landlo"&amp;CHAR(34)&amp;",","")</f>
        <v/>
      </c>
      <c r="FW37" s="48" t="str">
        <f>IF(CA37="y",CHAR(34)&amp;"eunion"&amp;CHAR(34)&amp;",","")</f>
        <v/>
      </c>
      <c r="FX37" s="48" t="str">
        <f>SUBSTITUTE(IFERROR(SEARCH("[",A37),IFERROR(IF(AND(CA37&lt;&gt;"y",SEARCH("Europe",R37)&gt;0),CHAR(34)&amp;"noeuni"&amp;CHAR(34)&amp;",",""),"")),"1","")</f>
        <v/>
      </c>
      <c r="FY37" s="48" t="str">
        <f>IFERROR(IF(SEARCH("Arabic",CB37)&gt;0,CHAR(34)&amp;"arabic"&amp;CHAR(34)&amp;",",""),"")</f>
        <v/>
      </c>
      <c r="FZ37" s="48" t="str">
        <f>IFERROR(IF(SEARCH("English",CB37)&gt;0,CHAR(34)&amp;"englis"&amp;CHAR(34)&amp;",",""),"")</f>
        <v/>
      </c>
      <c r="GA37" s="48" t="str">
        <f>IFERROR(IF(SEARCH("French",CB37)&gt;0,CHAR(34)&amp;"french"&amp;CHAR(34)&amp;",",""),"")</f>
        <v/>
      </c>
      <c r="GB37" s="48" t="str">
        <f>IFERROR(IF(SEARCH("Spanish",CB37)&gt;0,CHAR(34)&amp;"spanis"&amp;CHAR(34)&amp;",",""),"")</f>
        <v/>
      </c>
      <c r="GC37" s="48" t="str">
        <f>IFERROR(IF(SEARCH("Portuguese",CB37)&gt;0,CHAR(34)&amp;"portug"&amp;CHAR(34)&amp;",",""),"")</f>
        <v/>
      </c>
      <c r="GD37" s="48" t="str">
        <f>IFERROR(IF(SEARCH("German",CB37)&gt;0,CHAR(34)&amp;"german"&amp;CHAR(34)&amp;",",""),"")</f>
        <v/>
      </c>
      <c r="GE37" s="48" t="str">
        <f>IFERROR(IF(SEARCH("Dutch",CB37)&gt;0,CHAR(34)&amp;"dutchs"&amp;CHAR(34)&amp;",",""),"")</f>
        <v/>
      </c>
      <c r="GF37" s="48" t="str">
        <f>IFERROR(IF(SEARCH("Historical",AU37)&gt;0,CHAR(34)&amp;"histor"&amp;CHAR(34)&amp;",",""),"")</f>
        <v/>
      </c>
      <c r="GG37" s="48" t="str">
        <f>IF(BU37="y",CHAR(34)&amp;"unjack"&amp;CHAR(34)&amp;",","")</f>
        <v/>
      </c>
      <c r="GH37" s="48" t="str">
        <f>IF(CD37=1,CHAR(34)&amp;"southc"&amp;CHAR(34)&amp;",","")</f>
        <v/>
      </c>
      <c r="GI37" s="48" t="str">
        <f>IF(CE37=1,CHAR(34)&amp;"hasmap"&amp;CHAR(34)&amp;",","")</f>
        <v/>
      </c>
      <c r="GJ37" s="48" t="str">
        <f>IF(CP37="y",CHAR(34)&amp;CP$1&amp;CHAR(34)&amp;",","")</f>
        <v/>
      </c>
      <c r="GK37" s="48" t="str">
        <f>IF(GJ37="",CHAR(34)&amp;"HasSta"&amp;CHAR(34)&amp;",","")</f>
        <v>"HasSta",</v>
      </c>
      <c r="GL37" s="48" t="str">
        <f>IF(CQ37="y",CHAR(34)&amp;CQ$1&amp;CHAR(34)&amp;",","")</f>
        <v/>
      </c>
      <c r="GM37" s="48" t="str">
        <f>IF(CR37="y",CHAR(34)&amp;CR$1&amp;CHAR(34)&amp;",","")</f>
        <v/>
      </c>
      <c r="GN37" s="48" t="str">
        <f>IF(CS37="y",CHAR(34)&amp;CS$1&amp;CHAR(34)&amp;",","")</f>
        <v>"3+Star",</v>
      </c>
      <c r="GP37" s="48" t="str">
        <f>CHAR(34)&amp;AU37&amp;CHAR(34)</f>
        <v>"State"</v>
      </c>
      <c r="GS37" s="48" t="str">
        <f>SUBSTITUTE("["&amp;_xlfn.CONCAT(CW37:GN37)&amp;"]",",]","]")</f>
        <v>["3Color","lets04","startO","LUEDHI","year19","allhor","4+Band","Diagon","Horizo","Circle","Texted","Trside","Unequa","staWHI","NO_GRE","NO_YEL","NO_BLA","001RED","002RED","003RED","myrEQ","HasSta","3+Star"]</v>
      </c>
      <c r="GT37" s="48" t="str">
        <f>IF(BL37&lt;&gt;"",CHAR(34)&amp;"cl_"&amp;BL37&amp;CHAR(34)&amp;",","")</f>
        <v>"cl_RED",</v>
      </c>
      <c r="GU37" s="48" t="str">
        <f>IF(BM37&lt;&gt;"",CHAR(34)&amp;"cl_"&amp;BM37&amp;CHAR(34)&amp;",","")</f>
        <v>"cl_WHI",</v>
      </c>
      <c r="GV37" s="48" t="str">
        <f>IF(BN37&lt;&gt;"",CHAR(34)&amp;"cl_"&amp;BN37&amp;CHAR(34)&amp;",","")</f>
        <v>"cl_BLU",</v>
      </c>
      <c r="GW37" s="48" t="str">
        <f>IF(BO37&lt;&gt;"",CHAR(34)&amp;"cl_"&amp;BO37&amp;CHAR(34)&amp;",","")</f>
        <v/>
      </c>
      <c r="GX37" s="48" t="str">
        <f>IF(BP37&lt;&gt;"",CHAR(34)&amp;"cl_"&amp;BP37&amp;CHAR(34)&amp;",","")</f>
        <v/>
      </c>
      <c r="GY37" s="48" t="str">
        <f>IF(BQ37&lt;&gt;"",CHAR(34)&amp;"cl_"&amp;BQ37&amp;CHAR(34)&amp;",","")</f>
        <v/>
      </c>
      <c r="GZ37" s="48" t="str">
        <f>IF(BR37&lt;&gt;"",CHAR(34)&amp;"cl_"&amp;BR37&amp;CHAR(34)&amp;",","")</f>
        <v/>
      </c>
      <c r="HA37" s="48" t="str">
        <f>IF(BS37&lt;&gt;"",CHAR(34)&amp;"cl_"&amp;BS37&amp;CHAR(34)&amp;",","")</f>
        <v/>
      </c>
      <c r="HB37" s="48" t="str">
        <f>IF(BT37&lt;&gt;"",CHAR(34)&amp;"cl_"&amp;BT37&amp;CHAR(34)&amp;",","")</f>
        <v/>
      </c>
      <c r="HC37" s="48" t="str">
        <f>SUBSTITUTE("["&amp;_xlfn.CONCAT(GT37:HB37)&amp;"]",",]","]")</f>
        <v>["cl_RED","cl_WHI","cl_BLU"]</v>
      </c>
      <c r="HE37" s="71"/>
      <c r="HF37" s="72" t="str">
        <f>"{couname:"&amp;CT37&amp;(IF(HK37&lt;&gt;"",",subtype:"&amp;CHAR(34)&amp;HK37&amp;CHAR(34),""))&amp;",year:"&amp;HJ37&amp;",region:"&amp;CU37&amp;",Colors:"&amp;HC37&amp;",Items:"&amp;GS37&amp;",Flag:"&amp;CV37&amp;",HDFlag:"&amp;CHAR(34)&amp;E37&amp;CHAR(34)&amp;",type:"&amp;GP37&amp;", describe: "&amp;HH37&amp;", isnew:"&amp;CHAR(34)&amp;F37&amp;CHAR(34)&amp;", links: "&amp;HL37&amp;"},"</f>
        <v>{couname:"[USA] Ohio",year:"1902 ",region:"rgn_North America",Colors:["cl_RED","cl_WHI","cl_BLU"],Items:["3Color","lets04","startO","LUEDHI","year19","allhor","4+Band","Diagon","Horizo","Circle","Texted","Trside","Unequa","staWHI","NO_GRE","NO_YEL","NO_BLA","001RED","002RED","003RED","myrEQ","HasSta","3+Star"],Flag:"https://upload.wikimedia.org/wikipedia/commons/thumb/4/4c/Flag_of_Ohio.svg/383px-Flag_of_Ohio.svg.png",HDFlag:"https://upload.wikimedia.org/wikipedia/commons/thumb/4/4c/Flag_of_Ohio.svg/2560px-Flag_of_Ohio.svg.png",type:"State", describe: "\nThe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 isnew:".", links: "https://en.wikipedia.org/wiki/Flag_of_Ohio"},</v>
      </c>
      <c r="HG37" s="73" t="str">
        <f>"{couname:"&amp;CT37&amp;(IF(HK37&lt;&gt;"",",subtype:"&amp;CHAR(34)&amp;HK37&amp;CHAR(34),""))&amp;",year:"&amp;HJ37&amp;",region:"&amp;CU37&amp;",Colors:"&amp;HC37&amp;",Items:"&amp;GS37&amp;",Flag:"&amp;CV37&amp;",HDFlag:"&amp;CHAR(34)&amp;E37&amp;CHAR(34)&amp;",type:"&amp;GP37&amp;", describe: "&amp;HI37&amp;", links: "&amp;HL37&amp;"},"</f>
        <v>{couname:"[USA] Ohio",year:"1902 ",region:"rgn_North America",Colors:["cl_RED","cl_WHI","cl_BLU"],Items:["3Color","lets04","startO","LUEDHI","year19","allhor","4+Band","Diagon","Horizo","Circle","Texted","Trside","Unequa","staWHI","NO_GRE","NO_YEL","NO_BLA","001RED","002RED","003RED","myrEQ","HasSta","3+Star"],Flag:"https://upload.wikimedia.org/wikipedia/commons/thumb/4/4c/Flag_of_Ohio.svg/383px-Flag_of_Ohio.svg.png",HDFlag:"https://upload.wikimedia.org/wikipedia/commons/thumb/4/4c/Flag_of_Ohio.svg/2560px-Flag_of_Ohio.svg.png",type:"State", describe: "\nThe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 links: "https://en.wikipedia.org/wiki/Flag_of_Ohio"},</v>
      </c>
      <c r="HH37" s="48" t="str">
        <f>IF(P37&lt;&gt;"",CHAR(34)&amp;"\n"&amp;P37&amp;CHAR(34),CHAR(34)&amp;CHAR(34))</f>
        <v>"\nThe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v>
      </c>
      <c r="HI37" s="48" t="str">
        <f>IF(J37=0,CHAR(34)&amp;CHAR(34),HH37)</f>
        <v>"\nThe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v>
      </c>
      <c r="HJ37" s="48" t="str">
        <f>CHAR(34)&amp;O37&amp;CHAR(34)</f>
        <v>"1902 "</v>
      </c>
      <c r="HL37" s="48" t="str">
        <f>CHAR(34)&amp;I37&amp;CHAR(34)</f>
        <v>"https://en.wikipedia.org/wiki/Flag_of_Ohio"</v>
      </c>
      <c r="HM37" s="72"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"&amp;HH37&amp;", "&amp;CHAR(34)&amp;"isnew"&amp;CHAR(34)&amp;": "&amp;CHAR(34)&amp;F37&amp;CHAR(34)&amp;", "&amp;CHAR(34)&amp;"links"&amp;CHAR(34)&amp;": "&amp;HL37&amp;"},"</f>
        <v>{"couname":"[USA] Ohio","year":"1902 ","region":"rgn_North America","Colors":["cl_RED","cl_WHI","cl_BLU"],"Items":["3Color","lets04","startO","LUEDHI","year19","allhor","4+Band","Diagon","Horizo","Circle","Texted","Trside","Unequa","staWHI","NO_GRE","NO_YEL","NO_BLA","001RED","002RED","003RED","myrEQ","HasSta","3+Star"],"Flag":"https://upload.wikimedia.org/wikipedia/commons/thumb/4/4c/Flag_of_Ohio.svg/383px-Flag_of_Ohio.svg.png","HDFlag":"https://upload.wikimedia.org/wikipedia/commons/thumb/4/4c/Flag_of_Ohio.svg/2560px-Flag_of_Ohio.svg.png","type":"State", "describe": "\nThe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 "isnew": ".", "links": "https://en.wikipedia.org/wiki/Flag_of_Ohio"},</v>
      </c>
      <c r="HN37" s="74" t="str">
        <f>"{"&amp;CHAR(34)&amp;"couname"&amp;CHAR(34)&amp;":"&amp;CT37&amp;(IF(H37&lt;&gt;"",","&amp;CHAR(34)&amp;"subtype"&amp;CHAR(34)&amp;":"&amp;CHAR(34)&amp;H37&amp;CHAR(34),""))&amp;","&amp;CHAR(34)&amp;"year"&amp;CHAR(34)&amp;":"&amp;HJ37&amp;","&amp;CHAR(34)&amp;"region"&amp;CHAR(34)&amp;":"&amp;CU37&amp;","&amp;CHAR(34)&amp;"Colors"&amp;CHAR(34)&amp;":"&amp;HC37&amp;","&amp;CHAR(34)&amp;"Items"&amp;CHAR(34)&amp;":"&amp;GS37&amp;","&amp;CHAR(34)&amp;"Flag"&amp;CHAR(34)&amp;":"&amp;CV37&amp;","&amp;CHAR(34)&amp;"HDFlag"&amp;CHAR(34)&amp;":"&amp;CHAR(34)&amp;E37&amp;CHAR(34)&amp;","&amp;CHAR(34)&amp;"type"&amp;CHAR(34)&amp;":"&amp;GP37&amp;", "&amp;CHAR(34)&amp;"describe"&amp;CHAR(34)&amp;": "&amp;HI37&amp;", "&amp;CHAR(34)&amp;"isnew"&amp;CHAR(34)&amp;": "&amp;CHAR(34)&amp;F37&amp;CHAR(34)&amp;", "&amp;CHAR(34)&amp;"links"&amp;CHAR(34)&amp;": "&amp;HL37&amp;"},"</f>
        <v>{"couname":"[USA] Ohio","year":"1902 ","region":"rgn_North America","Colors":["cl_RED","cl_WHI","cl_BLU"],"Items":["3Color","lets04","startO","LUEDHI","year19","allhor","4+Band","Diagon","Horizo","Circle","Texted","Trside","Unequa","staWHI","NO_GRE","NO_YEL","NO_BLA","001RED","002RED","003RED","myrEQ","HasSta","3+Star"],"Flag":"https://upload.wikimedia.org/wikipedia/commons/thumb/4/4c/Flag_of_Ohio.svg/383px-Flag_of_Ohio.svg.png","HDFlag":"https://upload.wikimedia.org/wikipedia/commons/thumb/4/4c/Flag_of_Ohio.svg/2560px-Flag_of_Ohio.svg.png","type":"State", "describe": "\nThe flag of the state shall be burgee-shaped. It shall have three red and two white horizontal stripes that represent the roads and waterways of the state. The union of the flag shall be seventeen five-pointed stars, white in a blue triangular field that represents the state's hills and valleys, the base of which shall be the staff end or vertical edge of the flag, and the apex of which shall be the center of the middle red stripe. The stars shall be grouped around a red disc superimposed upon a white circular 'O.' The thirteen stars grouped around the 'O' represent the original states of the United States and the four stars added to the peak of the triangle symbolize that Ohio was the seventeenth state admitted to the union. The 'O' represents the 'O' in 'Ohio' and suggests the state's nickname, the buckeye state. The proportional dimensions of the flag and of its various parts shall be according to the official design on file in the office of the secretary of state.", "isnew": ".", "links": "https://en.wikipedia.org/wiki/Flag_of_Ohio"},</v>
      </c>
      <c r="HO37" s="75"/>
      <c r="HP37" s="48" t="str" cm="1">
        <f t="array" ref="HP37">IF(_xlfn.TEXTJOIN(", ", TRUE, IF(ISNUMBER(SEARCH("BLA", BL37:BT37)), COLUMN(BL37:BT37) - COLUMN(BL37) + 1, ""))&lt;&gt;"","BLA","")</f>
        <v/>
      </c>
      <c r="HQ37" s="48" t="str" cm="1">
        <f t="array" ref="HQ37">IF(_xlfn.TEXTJOIN(", ", TRUE, IF(ISNUMBER(SEARCH("BLU", BL37:BT37)), COLUMN(BL37:BT37) - COLUMN(BL37) + 1, ""))&lt;&gt;"","BLU","")</f>
        <v>BLU</v>
      </c>
      <c r="HR37" s="48" t="str" cm="1">
        <f t="array" ref="HR37">IF(_xlfn.TEXTJOIN(", ", TRUE, IF(ISNUMBER(SEARCH("GRE", BL37:BT37)), COLUMN(BL37:BT37) - COLUMN(BL37) + 1, ""))&lt;&gt;"","GRE","")</f>
        <v/>
      </c>
      <c r="HS37" s="48" t="str" cm="1">
        <f t="array" ref="HS37">IF(_xlfn.TEXTJOIN(", ", TRUE, IF(ISNUMBER(SEARCH("RED", BL37:BT37)), COLUMN(BL37:BT37) - COLUMN(BL37) + 1, ""))&lt;&gt;"","RED","")</f>
        <v>RED</v>
      </c>
      <c r="HT37" s="48" t="str" cm="1">
        <f t="array" ref="HT37">IF(_xlfn.TEXTJOIN(", ", TRUE, IF(ISNUMBER(SEARCH("YEL", BL37:BT37)), COLUMN(BL37:BT37) - COLUMN(BL37) + 1, ""))&lt;&gt;"","YEL","")</f>
        <v/>
      </c>
      <c r="HU37" s="48" t="str" cm="1">
        <f t="array" ref="HU37">IF(_xlfn.TEXTJOIN(", ", TRUE, IF(ISNUMBER(SEARCH("ORA", BL37:BT37)), COLUMN(BL37:BT37) - COLUMN(BL37) + 1, ""))&lt;&gt;"","ORA","")</f>
        <v/>
      </c>
      <c r="HV37" s="48" t="str" cm="1">
        <f t="array" ref="HV37">IF(_xlfn.TEXTJOIN(", ", TRUE, IF(ISNUMBER(SEARCH("BRO", BL37:BT37)), COLUMN(BL37:BT37) - COLUMN(BL37) + 1, ""))&lt;&gt;"","BRO","")</f>
        <v/>
      </c>
      <c r="HW37" s="48" t="str" cm="1">
        <f t="array" ref="HW37">IF(_xlfn.TEXTJOIN(", ", TRUE, IF(ISNUMBER(SEARCH("PUR", BL37:BT37)), COLUMN(BL37:BT37) - COLUMN(BL37) + 1, ""))&lt;&gt;"","PUR","")</f>
        <v/>
      </c>
      <c r="HX37" s="48" t="str" cm="1">
        <f t="array" ref="HX37">IF(_xlfn.TEXTJOIN(", ", TRUE, IF(ISNUMBER(SEARCH("WHI", BL37:BT37)), COLUMN(BL37:BT37) - COLUMN(BL37) + 1, ""))&lt;&gt;"","WHI","")</f>
        <v>WHI</v>
      </c>
      <c r="HY37" s="76"/>
      <c r="HZ37" s="76"/>
      <c r="IA37" s="6"/>
      <c r="IB37" s="6"/>
      <c r="IC37" s="77"/>
      <c r="ID37" s="77"/>
      <c r="IE37" s="77"/>
      <c r="IF37" s="77"/>
      <c r="IG37" s="77"/>
      <c r="IH37" s="77"/>
      <c r="II37" s="77"/>
      <c r="IJ37" s="77"/>
      <c r="IK37" s="77"/>
      <c r="IL37" s="48">
        <f>SUM(IC37:IK37)</f>
        <v>0</v>
      </c>
      <c r="IM37" s="45">
        <f>COUNTIF(IC37:IK37,"&gt;0")-CG37</f>
        <v>-3</v>
      </c>
      <c r="IN37" s="78" t="str">
        <f>"http://mkweb.bcgsc.ca/color-summarizer/?url="&amp;D37&amp;"&amp;precision=low&amp;num_clusters="&amp;CG37&amp;"&amp;text=1"</f>
        <v>http://mkweb.bcgsc.ca/color-summarizer/?url=https://upload.wikimedia.org/wikipedia/commons/thumb/4/4c/Flag_of_Ohio.svg/383px-Flag_of_Ohio.svg.png&amp;precision=low&amp;num_clusters=3&amp;text=1</v>
      </c>
      <c r="IO37" s="48" t="str">
        <f>IF(HP37&lt;&gt;"",CHAR(34)&amp;"black"&amp;CHAR(34),"")</f>
        <v/>
      </c>
      <c r="IP37" s="48" t="str">
        <f>IF(HQ37&lt;&gt;"",CHAR(34)&amp;"blue"&amp;CHAR(34),"")</f>
        <v>"blue"</v>
      </c>
      <c r="IQ37" s="48" t="str">
        <f>IF(HR37&lt;&gt;"",CHAR(34)&amp;"green"&amp;CHAR(34),"")</f>
        <v/>
      </c>
      <c r="IR37" s="48" t="str">
        <f>IF(HS37&lt;&gt;"",CHAR(34)&amp;"red"&amp;CHAR(34),"")</f>
        <v>"red"</v>
      </c>
      <c r="IS37" s="48" t="str">
        <f>IF(HT37&lt;&gt;"",CHAR(34)&amp;"yellow"&amp;CHAR(34),"")</f>
        <v/>
      </c>
      <c r="IT37" s="48" t="str">
        <f>IF(HU37&lt;&gt;"",CHAR(34)&amp;"orange"&amp;CHAR(34),"")</f>
        <v/>
      </c>
      <c r="IU37" s="48" t="str">
        <f>IF(HV37&lt;&gt;"",CHAR(34)&amp;"brown"&amp;CHAR(34),"")</f>
        <v/>
      </c>
      <c r="IV37" s="48" t="str">
        <f>IF(HW37&lt;&gt;"",CHAR(34)&amp;"purple"&amp;CHAR(34),"")</f>
        <v/>
      </c>
      <c r="IW37" s="48" t="str">
        <f>IF(HX37&lt;&gt;"",CHAR(34)&amp;"white"&amp;CHAR(34),"")</f>
        <v>"white"</v>
      </c>
      <c r="IX37" s="48" t="str">
        <f>"{"&amp;CHAR(34)&amp;"url"&amp;CHAR(34)&amp;":"&amp;CHAR(34)&amp;IN37&amp;CHAR(34)&amp;","&amp;CHAR(34)&amp;"name"&amp;CHAR(34)&amp;":"&amp;CHAR(34)&amp;A37&amp;CHAR(34)&amp;"},"</f>
        <v>{"url":"http://mkweb.bcgsc.ca/color-summarizer/?url=https://upload.wikimedia.org/wikipedia/commons/thumb/4/4c/Flag_of_Ohio.svg/383px-Flag_of_Ohio.svg.png&amp;precision=low&amp;num_clusters=3&amp;text=1","name":"[USA] Ohio"},</v>
      </c>
      <c r="IY37" s="48">
        <v>888</v>
      </c>
    </row>
    <row r="38" spans="1:259" s="48" customFormat="1" ht="38.4" customHeight="1" thickBot="1" x14ac:dyDescent="0.35">
      <c r="A38" s="79" t="s">
        <v>856</v>
      </c>
      <c r="B38" s="40" t="e" vm="179">
        <v>#VALUE!</v>
      </c>
      <c r="C38" s="41">
        <v>2</v>
      </c>
      <c r="D38" s="42" t="s">
        <v>857</v>
      </c>
      <c r="E38" s="43" t="s">
        <v>858</v>
      </c>
      <c r="F38" s="44" t="s">
        <v>163</v>
      </c>
      <c r="G38" s="45">
        <f>COUNTIF($A$1:$A$8580,A38)</f>
        <v>1</v>
      </c>
      <c r="H38" s="46"/>
      <c r="I38" s="47" t="s">
        <v>859</v>
      </c>
      <c r="J38" s="48" t="str">
        <f>""</f>
        <v/>
      </c>
      <c r="K38" s="49"/>
      <c r="L38" s="50"/>
      <c r="M38" s="50"/>
      <c r="N38" s="51" t="s">
        <v>231</v>
      </c>
      <c r="O38" s="52" t="s">
        <v>860</v>
      </c>
      <c r="P38" s="53" t="s">
        <v>861</v>
      </c>
      <c r="Q38" s="54">
        <v>1</v>
      </c>
      <c r="R38" s="55" t="s">
        <v>231</v>
      </c>
      <c r="S38" s="56">
        <v>0</v>
      </c>
      <c r="T38" s="57" t="s">
        <v>164</v>
      </c>
      <c r="U38" s="58" t="s">
        <v>165</v>
      </c>
      <c r="V38" s="58" t="s">
        <v>164</v>
      </c>
      <c r="W38" s="58" t="s">
        <v>164</v>
      </c>
      <c r="X38" s="58" t="s">
        <v>165</v>
      </c>
      <c r="Y38" s="58" t="s">
        <v>164</v>
      </c>
      <c r="Z38" s="58" t="s">
        <v>164</v>
      </c>
      <c r="AA38" s="58" t="s">
        <v>165</v>
      </c>
      <c r="AB38" s="58" t="s">
        <v>165</v>
      </c>
      <c r="AC38" s="58" t="s">
        <v>164</v>
      </c>
      <c r="AD38" s="58" t="s">
        <v>164</v>
      </c>
      <c r="AE38" s="58" t="s">
        <v>164</v>
      </c>
      <c r="AF38" s="59" t="s">
        <v>164</v>
      </c>
      <c r="AG38" s="59" t="s">
        <v>164</v>
      </c>
      <c r="AH38" s="59" t="s">
        <v>165</v>
      </c>
      <c r="AI38" s="59" t="s">
        <v>164</v>
      </c>
      <c r="AJ38" s="59" t="s">
        <v>164</v>
      </c>
      <c r="AK38" s="59" t="s">
        <v>164</v>
      </c>
      <c r="AL38" s="59" t="s">
        <v>164</v>
      </c>
      <c r="AM38" s="59" t="s">
        <v>164</v>
      </c>
      <c r="AN38" s="59" t="s">
        <v>164</v>
      </c>
      <c r="AO38" s="59" t="s">
        <v>164</v>
      </c>
      <c r="AP38" s="59" t="s">
        <v>164</v>
      </c>
      <c r="AQ38" s="59" t="s">
        <v>164</v>
      </c>
      <c r="AR38" s="59" t="s">
        <v>164</v>
      </c>
      <c r="AS38" s="59" t="s">
        <v>164</v>
      </c>
      <c r="AT38" s="60">
        <v>0</v>
      </c>
      <c r="AU38" s="59" t="s">
        <v>207</v>
      </c>
      <c r="AV38" s="59" t="str">
        <f>IF(LEFT(A38,1)="[",LEFT(A38,5)&amp;AU38&amp;A38,"")</f>
        <v>[USA]State[USA] Oklahoma</v>
      </c>
      <c r="AW38" s="59" t="str">
        <f>C38&amp;H38&amp;A38</f>
        <v>2[USA] Oklahoma</v>
      </c>
      <c r="AX38" s="61"/>
      <c r="AY38" s="61"/>
      <c r="AZ38" s="62"/>
      <c r="BA38" s="62"/>
      <c r="BB38" s="62"/>
      <c r="BC38" s="63"/>
      <c r="BD38" s="64" t="s">
        <v>152</v>
      </c>
      <c r="BE38" s="47"/>
      <c r="BF38" s="64"/>
      <c r="BG38" s="64"/>
      <c r="BH38" s="64"/>
      <c r="BI38" s="64"/>
      <c r="BJ38" s="64"/>
      <c r="BK38" s="47"/>
      <c r="BL38" s="64" t="s">
        <v>152</v>
      </c>
      <c r="BM38" s="64" t="s">
        <v>153</v>
      </c>
      <c r="BN38" s="64" t="s">
        <v>155</v>
      </c>
      <c r="BO38" s="64" t="s">
        <v>154</v>
      </c>
      <c r="BP38" s="64" t="s">
        <v>159</v>
      </c>
      <c r="BQ38" s="64"/>
      <c r="BR38" s="64"/>
      <c r="BS38" s="64"/>
      <c r="BT38" s="64"/>
      <c r="BU38" s="65"/>
      <c r="BV38" s="66"/>
      <c r="BW38" s="66">
        <v>0</v>
      </c>
      <c r="BX38" s="47"/>
      <c r="CB38" s="6"/>
      <c r="CC38" s="6"/>
      <c r="CD38" s="67">
        <v>0</v>
      </c>
      <c r="CE38" s="67">
        <v>0</v>
      </c>
      <c r="CF38" s="67" t="e">
        <v>#REF!</v>
      </c>
      <c r="CG38" s="68" cm="1">
        <f t="array" ref="CG38">SUMPRODUCT(--(LEN(TRIM(BL38:BT38))&gt;0))</f>
        <v>5</v>
      </c>
      <c r="CH38" s="59" t="str">
        <f>IF(CG38=2,"y","n")</f>
        <v>n</v>
      </c>
      <c r="CI38" s="59" t="str">
        <f>IF(CG38=3,"y","n")</f>
        <v>n</v>
      </c>
      <c r="CJ38" s="59" t="str">
        <f>IF(CG38=4,"y","n")</f>
        <v>n</v>
      </c>
      <c r="CK38" s="59" t="str">
        <f>IF(CG38&gt;4,"y","n")</f>
        <v>y</v>
      </c>
      <c r="CL38" s="59" t="str">
        <f>IF(S38=0,"y","n")</f>
        <v>y</v>
      </c>
      <c r="CM38" s="59" t="str">
        <f>IF(S38=2,"y","n")</f>
        <v>n</v>
      </c>
      <c r="CN38" s="59" t="str">
        <f>IF(S38=3,"y","n")</f>
        <v>n</v>
      </c>
      <c r="CO38" s="59" t="str">
        <f>IF(S38&gt;=4,"y","n")</f>
        <v>n</v>
      </c>
      <c r="CP38" s="59" t="str">
        <f>IF(AT38=0,"y","n")</f>
        <v>y</v>
      </c>
      <c r="CQ38" s="59" t="str">
        <f>IF(AT38=1,"y","n")</f>
        <v>n</v>
      </c>
      <c r="CR38" s="59" t="str">
        <f>IF(AT38=2,"y","n")</f>
        <v>n</v>
      </c>
      <c r="CS38" s="59" t="str">
        <f>IF(AT38&gt;=3,"y","n")</f>
        <v>n</v>
      </c>
      <c r="CT38" s="69" t="str">
        <f>CHAR(34)&amp;A38&amp;CHAR(34)</f>
        <v>"[USA] Oklahoma"</v>
      </c>
      <c r="CU38" s="70" t="str">
        <f>CHAR(34)&amp;"rgn_"&amp;R38&amp;CHAR(34)</f>
        <v>"rgn_North America"</v>
      </c>
      <c r="CV38" s="48" t="str">
        <f>CHAR(34)&amp;D38&amp;CHAR(34)</f>
        <v>"https://upload.wikimedia.org/wikipedia/commons/thumb/6/6e/Flag_of_Oklahoma.svg/383px-Flag_of_Oklahoma.svg.png"</v>
      </c>
      <c r="CW38" s="48" t="str">
        <f>IF(CH38="y",CHAR(34)&amp;CH$1&amp;CHAR(34)&amp;",","")</f>
        <v/>
      </c>
      <c r="CX38" s="48" t="str">
        <f>IF(CI38="y",CHAR(34)&amp;CI$1&amp;CHAR(34)&amp;",","")</f>
        <v/>
      </c>
      <c r="CY38" s="48" t="str">
        <f>IF(CJ38="y",CHAR(34)&amp;CJ$1&amp;CHAR(34)&amp;",","")</f>
        <v/>
      </c>
      <c r="CZ38" s="48" t="str">
        <f>IF(CK38="y",CHAR(34)&amp;CK$1&amp;CHAR(34)&amp;",","")</f>
        <v>"5+Colo",</v>
      </c>
      <c r="DA38" s="48" t="str">
        <f>IF(Q38&gt;1,CHAR(34)&amp;"words2"&amp;CHAR(34)&amp;",","")</f>
        <v/>
      </c>
      <c r="DB38" s="48" t="str">
        <f>IF(Q38&gt;2,CHAR(34)&amp;"words3"&amp;CHAR(34)&amp;",","")</f>
        <v/>
      </c>
      <c r="DC38" s="48" t="str">
        <f>IF(Q38=2,CHAR(34)&amp;"exact2"&amp;CHAR(34)&amp;",","")</f>
        <v/>
      </c>
      <c r="DD38" s="48" t="str">
        <f>IF(LEN(CHAR(34)&amp;"lets"&amp;LEN(SUBSTITUTE(SUBSTITUTE(IFERROR(TRIM(SUBSTITUTE(SUBSTITUTE(SUBSTITUTE(IFERROR(TRIM(SUBSTITUTE(A38,MID(A38,FIND("(",A38),FIND(")",A38)-FIND("(",A38)+1),"")),A38),"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",""),"-",""))&amp;CHAR(34)&amp;",")=9,CHAR(34)&amp;"lets"&amp;LEN(SUBSTITUTE(SUBSTITUTE(IFERROR(TRIM(SUBSTITUTE(SUBSTITUTE(SUBSTITUTE(IFERROR(TRIM(SUBSTITUTE(A38,MID(A38,FIND("(",A38),FIND(")",A38)-FIND("(",A38)+1),"")),A38),"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",""),"-",""))&amp;CHAR(34)&amp;",",CHAR(34)&amp;"lets0"&amp;LEN(SUBSTITUTE(SUBSTITUTE(IFERROR(TRIM(SUBSTITUTE(SUBSTITUTE(SUBSTITUTE(IFERROR(TRIM(SUBSTITUTE(A38,MID(A38,FIND("(",A38),FIND(")",A38)-FIND("(",A38)+1),"")),A38)," ",""),"-",""),MID(SUBSTITUTE(SUBSTITUTE(IFERROR(TRIM(SUBSTITUTE(A38,MID(A38,FIND("(",A38),FIND(")",A38)-FIND("(",A38)+1),"")),A38)," ",""),"-",""),FIND("[",SUBSTITUTE(SUBSTITUTE(IFERROR(TRIM(SUBSTITUTE(A38,MID(A38,FIND("(",A38),FIND(")",A38)-FIND("(",A38)+1),"")),A38)," ",""),"-","")),FIND("]",SUBSTITUTE(SUBSTITUTE(IFERROR(TRIM(SUBSTITUTE(A38,MID(A38,FIND("(",A38),FIND(")",A38)-FIND("(",A38)+1),"")),A38)," ",""),"-",""))-FIND("[",SUBSTITUTE(SUBSTITUTE(IFERROR(TRIM(SUBSTITUTE(A38,MID(A38,FIND("(",A38),FIND(")",A38)-FIND("(",A38)+1),"")),A38)," ",""),"-",""))+1),"")),SUBSTITUTE(SUBSTITUTE(IFERROR(TRIM(SUBSTITUTE(A38,MID(A38,FIND("(",A38),FIND(")",A38)-FIND("(",A38)+1),"")),A38)," ",""),"-",""))," ",""),"-",""))&amp;CHAR(34)&amp;",")</f>
        <v>"lets08",</v>
      </c>
      <c r="DE38" s="48" t="str">
        <f>IFERROR(CHAR(34)&amp;"start"&amp;LEFT(TRIM(SUBSTITUTE(SUBSTITUTE(TRIM(SUBSTITUTE(SUBSTITUTE(A38, MID(A38, FIND("[", A38), FIND("]", A38) - FIND("[", A38) + 1), ""), "  ", " ")), MID(TRIM(SUBSTITUTE(SUBSTITUTE(A38, MID(A38, FIND("[", A38), FIND("]", A38) - FIND("[", A38) + 1), ""), "  ", " ")), FIND("[", TRIM(SUBSTITUTE(SUBSTITUTE(A38, MID(A38, FIND("[", A38), FIND("]", A38) - FIND("[", A38) + 1), ""), "  ", " "))), FIND("]", TRIM(SUBSTITUTE(SUBSTITUTE(A38, MID(A38, FIND("[", A38), FIND("]", A38) - FIND("[", A38) + 1), ""), "  ", " "))) - FIND("[", TRIM(SUBSTITUTE(SUBSTITUTE(A38, MID(A38, FIND("[", A38), FIND("]", A38) - FIND("[", A38) + 1), ""), "  ", " "))) + 1), ""), "  ", " ")),1)&amp;CHAR(34)&amp;",",CHAR(34)&amp;"start"&amp;IFERROR(LEFT(SUBSTITUTE(A38,"["&amp;MID(A38,FIND("[",A38)+1,FIND("]",A38)-FIND("[",A38)-1)&amp;"] ",""),1),LEFT(A38,1))&amp;CHAR(34)&amp;",")</f>
        <v>"startO",</v>
      </c>
      <c r="DF38" s="48" t="str">
        <f>IFERROR(IF(SEARCH("tan",A38)&gt;0,CHAR(34)&amp;"withtn"&amp;CHAR(34)&amp;",",""),"")</f>
        <v/>
      </c>
      <c r="DG38" s="48" t="str">
        <f>IFERROR(IF(SEARCH("q",A38)&gt;0,CHAR(34)&amp;"with_q"&amp;CHAR(34)&amp;",",""),"")</f>
        <v/>
      </c>
      <c r="DH38" s="48" t="str">
        <f>IFERROR(IF(SEARCH("v",A38)&gt;0,CHAR(34)&amp;"with_v"&amp;CHAR(34)&amp;",",""),"")</f>
        <v/>
      </c>
      <c r="DI38" s="48" t="str">
        <f>IFERROR(IF(SEARCH("w",A38)&gt;0,CHAR(34)&amp;"with_w"&amp;CHAR(34)&amp;",",""),"")</f>
        <v/>
      </c>
      <c r="DJ38" s="48" t="str">
        <f>IFERROR(IF(SEARCH("y",A38)&gt;0,CHAR(34)&amp;"with_y"&amp;CHAR(34)&amp;",",""),"")</f>
        <v/>
      </c>
      <c r="DK38" s="48" t="str">
        <f>IFERROR(IF(SEARCH("z",A38)&gt;0,CHAR(34)&amp;"with_z"&amp;CHAR(34)&amp;",",""),"")</f>
        <v/>
      </c>
      <c r="DL38" s="48" t="str">
        <f>IF(CG38=2, CHAR(34) &amp; _xlfn.TEXTJOIN("", TRUE, _xlfn._xlws.SORT(HP38:HX38)) &amp; CHAR(34) &amp; ",", "")</f>
        <v/>
      </c>
      <c r="DM38" s="48" t="str" cm="1">
        <f t="array" ref="DM38">IF(CG38=3,CHAR(34) &amp; _xlfn.TEXTJOIN("", TRUE, RIGHT(HP38:HX38, 2)) &amp; CHAR(34) &amp; ",", "")</f>
        <v/>
      </c>
      <c r="DN38" s="48" t="str">
        <f>IF(AND(ISNUMBER(SEARCH("18", O38)), ISERROR(SEARCH("1918", O38)), ISERROR(SEARCH("2018", O38))), CHAR(34) &amp; "year18" &amp; CHAR(34) &amp; ",", "")</f>
        <v/>
      </c>
      <c r="DO38" s="48" t="str">
        <f>IF(AND(ISNUMBER(SEARCH("19", O38)), ISERROR(SEARCH("1819", O38)),  ISERROR(SEARCH("1219", O38)),ISERROR(SEARCH("1119", O38)),ISERROR(SEARCH("1190", O38)),ISERROR(SEARCH("2019", O38))), CHAR(34) &amp; "year19" &amp; CHAR(34) &amp; ",", "")</f>
        <v/>
      </c>
      <c r="DP38" s="6" t="str">
        <f>IF(AND(ISNUMBER(SEARCH("20", O38)), ISERROR(SEARCH("1920", O38))), CHAR(34)&amp;"year00"&amp;CHAR(34)&amp;",", "")</f>
        <v>"year00",</v>
      </c>
      <c r="DQ38" s="6" t="str">
        <f>IF(CC38="y",CHAR(34)&amp;"soviet"&amp;CHAR(34)&amp;",","")</f>
        <v/>
      </c>
      <c r="DR38" s="6" t="str">
        <f>IF(BY38="y",CHAR(34)&amp;"dgband"&amp;CHAR(34)&amp;",","")</f>
        <v/>
      </c>
      <c r="DS38" s="6" t="str">
        <f>IF(W38="y",IF(AND(V38="n",BY38&lt;&gt;"y"),CHAR(34)&amp;"allver"&amp;CHAR(34)&amp;",",""),"")</f>
        <v/>
      </c>
      <c r="DT38" s="6" t="str">
        <f>IF(V38="y",IF(AND(W38="n",BY38&lt;&gt;"y"),CHAR(34)&amp;"allhor"&amp;CHAR(34)&amp;",",""),"")</f>
        <v/>
      </c>
      <c r="DU38" s="6" t="str">
        <f>IF(BY38="y",IF(AND(W38="n",V38="n"),CHAR(34)&amp;"alldia"&amp;CHAR(34)&amp;",",""),"")</f>
        <v/>
      </c>
      <c r="DV38" s="48" t="str">
        <f>IF(IA38&lt;&gt;"",(IF(IA38="y",CHAR(34)&amp;"largec"&amp;CHAR(34)&amp;",",CHAR(34)&amp;"smallc"&amp;CHAR(34)&amp;",")),"")</f>
        <v>"smallc",</v>
      </c>
      <c r="DW38" s="48" t="str">
        <f>IF(CL38="y",CHAR(34)&amp;CL$1&amp;CHAR(34)&amp;",","")</f>
        <v>"NoBand",</v>
      </c>
      <c r="DX38" s="48" t="str">
        <f>IF(CM38="y",CHAR(34)&amp;CM$1&amp;CHAR(34)&amp;",","")</f>
        <v/>
      </c>
      <c r="DY38" s="48" t="str">
        <f>IF(CN38="y",CHAR(34)&amp;CN$1&amp;CHAR(34)&amp;",","")</f>
        <v/>
      </c>
      <c r="DZ38" s="48" t="str">
        <f>IF(CO38="y",CHAR(34)&amp;CO$1&amp;CHAR(34)&amp;",","")</f>
        <v/>
      </c>
      <c r="EA38" s="48" t="str">
        <f>IF(T38="y",CHAR(34)&amp;T$1&amp;CHAR(34)&amp;",","")</f>
        <v/>
      </c>
      <c r="EB38" s="48" t="str">
        <f>IF(U38="y",CHAR(34)&amp;U$1&amp;CHAR(34)&amp;",","")</f>
        <v>"Crosse",</v>
      </c>
      <c r="EC38" s="48" t="str">
        <f>IF(V38="y",CHAR(34)&amp;V$1&amp;CHAR(34)&amp;",","")</f>
        <v/>
      </c>
      <c r="ED38" s="48" t="str">
        <f>IF(W38="y",CHAR(34)&amp;W$1&amp;CHAR(34)&amp;",","")</f>
        <v/>
      </c>
      <c r="EE38" s="48" t="str">
        <f>IF(X38="y",CHAR(34)&amp;X$1&amp;CHAR(34)&amp;",","")</f>
        <v>"Circle",</v>
      </c>
      <c r="EF38" s="48" t="str">
        <f>IF(AND(Y38&lt;&gt;"n",Y38&lt;&gt;""),CHAR(34)&amp;Y$1&amp;CHAR(34)&amp;",","")</f>
        <v/>
      </c>
      <c r="EG38" s="48" t="str">
        <f>IF(Z38="y",CHAR(34)&amp;Z$1&amp;CHAR(34)&amp;",","")</f>
        <v/>
      </c>
      <c r="EH38" s="48" t="str">
        <f>IF(AA38="y",CHAR(34)&amp;AA$1&amp;CHAR(34)&amp;",","")</f>
        <v>"Plants",</v>
      </c>
      <c r="EI38" s="48" t="str">
        <f>IF(AB38="y",CHAR(34)&amp;AB$1&amp;CHAR(34)&amp;",","")</f>
        <v>"Texted",</v>
      </c>
      <c r="EJ38" s="48" t="str">
        <f>IF(AC38="y",CHAR(34)&amp;AC$1&amp;CHAR(34)&amp;",","")</f>
        <v/>
      </c>
      <c r="EK38" s="48" t="str">
        <f>IF(AD38="y",CHAR(34)&amp;AD$1&amp;CHAR(34)&amp;",","")</f>
        <v/>
      </c>
      <c r="EL38" s="48" t="str">
        <f>IF(AE38="y",CHAR(34)&amp;AE$1&amp;CHAR(34)&amp;",","")</f>
        <v/>
      </c>
      <c r="EM38" s="48" t="str">
        <f>IF(AF38="y",CHAR(34)&amp;AF$1&amp;CHAR(34)&amp;",","")</f>
        <v/>
      </c>
      <c r="EN38" s="48" t="str">
        <f>IF(AG38="y",CHAR(34)&amp;AG$1&amp;CHAR(34)&amp;",","")</f>
        <v/>
      </c>
      <c r="EO38" s="48" t="str">
        <f>IF(AH38="y",CHAR(34)&amp;AH$1&amp;CHAR(34)&amp;",","")</f>
        <v>"Center",</v>
      </c>
      <c r="EP38" s="48" t="str">
        <f>IF(AI38="y",CHAR(34)&amp;AI$1&amp;CHAR(34)&amp;",","")</f>
        <v/>
      </c>
      <c r="EQ38" s="48" t="str">
        <f>IF(AJ38="y",CHAR(34)&amp;AJ$1&amp;CHAR(34)&amp;",","")</f>
        <v/>
      </c>
      <c r="ER38" s="48" t="str">
        <f>IF(AK38="y",CHAR(34)&amp;AK$1&amp;CHAR(34)&amp;",","")</f>
        <v/>
      </c>
      <c r="ES38" s="48" t="str">
        <f>IF(AL38="y",CHAR(34)&amp;AL$1&amp;CHAR(34)&amp;",","")</f>
        <v/>
      </c>
      <c r="ET38" s="48" t="str">
        <f>IF(AM38="y",CHAR(34)&amp;AM$1&amp;CHAR(34)&amp;",","")</f>
        <v/>
      </c>
      <c r="EU38" s="48" t="str">
        <f>IF(AN38="y",CHAR(34)&amp;AN$1&amp;CHAR(34)&amp;",","")</f>
        <v/>
      </c>
      <c r="EV38" s="48" t="str">
        <f>IF(AO38="y",CHAR(34)&amp;AO$1&amp;CHAR(34)&amp;",","")</f>
        <v/>
      </c>
      <c r="EW38" s="48" t="str">
        <f>IF(AP38="y",CHAR(34)&amp;AP$1&amp;CHAR(34)&amp;",","")</f>
        <v/>
      </c>
      <c r="EX38" s="48" t="str">
        <f>IF(AQ38="y",CHAR(34)&amp;AQ$1&amp;CHAR(34)&amp;",","")</f>
        <v/>
      </c>
      <c r="EY38" s="48" t="str">
        <f>IF(AR38="y",CHAR(34)&amp;AR$1&amp;CHAR(34)&amp;",","")</f>
        <v/>
      </c>
      <c r="EZ38" s="48" t="str">
        <f>IF(AS38="y",CHAR(34)&amp;AS$1&amp;CHAR(34)&amp;",","")</f>
        <v/>
      </c>
      <c r="FA38" s="48" t="str">
        <f>IF(AT38&gt;0,CHAR(34)&amp;"sta"&amp;AZ38&amp;CHAR(34)&amp;",","")</f>
        <v/>
      </c>
      <c r="FB38" s="48" t="str">
        <f>IF(AND(AT38&gt;0,BA38&lt;&gt;""),CHAR(34)&amp;"sta"&amp;BA38&amp;CHAR(34)&amp;",","")</f>
        <v/>
      </c>
      <c r="FC38" s="48" t="str">
        <f>IF(AND(AT38&gt;0,BB38&lt;&gt;""),CHAR(34)&amp;"sta"&amp;BB38&amp;CHAR(34)&amp;",","")</f>
        <v/>
      </c>
      <c r="FD38" s="48" t="str">
        <f>IF(BV38="n",CHAR(34)&amp;"tcWHYE"&amp;CHAR(34)&amp;",",IF(BV38="y",CHAR(34)&amp;FD$1&amp;CHAR(34)&amp;",",""))</f>
        <v/>
      </c>
      <c r="FE38" s="48" t="str">
        <f>IF(COUNTIF(BL38:BT38,"BLU")=0,CHAR(34)&amp;"NO_BLU"&amp;CHAR(34)&amp;",", "")</f>
        <v/>
      </c>
      <c r="FF38" s="48" t="str">
        <f>IF(COUNTIF(BL38:BT38,"WHI")=0,CHAR(34)&amp;"NO_WHI"&amp;CHAR(34)&amp;",", "")</f>
        <v/>
      </c>
      <c r="FG38" s="48" t="str">
        <f>IF(COUNTIF(BL38:BT38,"RED")=0,CHAR(34)&amp;"NO_RED"&amp;CHAR(34)&amp;",", "")</f>
        <v/>
      </c>
      <c r="FH38" s="48" t="str">
        <f>IF(COUNTIF(BL38:BS38,"GRE")=0,CHAR(34)&amp;"NO_GRE"&amp;CHAR(34)&amp;",", "")</f>
        <v/>
      </c>
      <c r="FI38" s="48" t="str">
        <f>IF(COUNTIF(BL38:BT38,"YEL")=0,CHAR(34)&amp;"NO_YEL"&amp;CHAR(34)&amp;",", "")</f>
        <v/>
      </c>
      <c r="FJ38" s="48" t="str">
        <f>IF(COUNTIF(BL38:BT38,"BLA")=0,CHAR(34)&amp;"NO_BLA"&amp;CHAR(34)&amp;",", "")</f>
        <v>"NO_BLA",</v>
      </c>
      <c r="FK38" s="48" t="str">
        <f>IF(AND(FH38&lt;&gt;"",FF38&lt;&gt;""),CHAR(34)&amp;"WHGRNO"&amp;CHAR(34)&amp;",","")</f>
        <v/>
      </c>
      <c r="FL38" s="48" t="str">
        <f>IF(AND(FI38&lt;&gt;"",FF38&lt;&gt;""),CHAR(34)&amp;"WHYENO"&amp;CHAR(34)&amp;",","")</f>
        <v/>
      </c>
      <c r="FM38" s="48" t="str">
        <f>IF(AND(FJ38&lt;&gt;"",FF38&lt;&gt;""),CHAR(34)&amp;"BAWHNO"&amp;CHAR(34)&amp;",","")</f>
        <v/>
      </c>
      <c r="FN38" s="48" t="str">
        <f>IF(AND(FE38&lt;&gt;"",FF38&lt;&gt;""),CHAR(34)&amp;"BLWHNO"&amp;CHAR(34)&amp;",","")</f>
        <v/>
      </c>
      <c r="FO38" s="48" t="str">
        <f>IF(AND(FE38&lt;&gt;"",FG38&lt;&gt;""),CHAR(34)&amp;"BLRENO"&amp;CHAR(34)&amp;",","")</f>
        <v/>
      </c>
      <c r="FP38" s="48" t="str">
        <f>IF(AND(FF38&lt;&gt;"",FF38&lt;&gt;""),CHAR(34)&amp;"WHRENO"&amp;CHAR(34)&amp;",","")</f>
        <v/>
      </c>
      <c r="FQ38" s="48" t="str">
        <f>IF(LEN(BF38)=3,CHAR(34)&amp;"001"&amp;BF38&amp;CHAR(34)&amp;",","")</f>
        <v/>
      </c>
      <c r="FR38" s="48" t="str">
        <f>IF(LEN(BG38)=3,CHAR(34)&amp;"002"&amp;BG38&amp;CHAR(34)&amp;",","")</f>
        <v/>
      </c>
      <c r="FS38" s="48" t="str">
        <f>IF(LEN(BH38)=3,CHAR(34)&amp;"003"&amp;BH38&amp;CHAR(34)&amp;",","")</f>
        <v/>
      </c>
      <c r="FT38" s="48" t="str">
        <f>CHAR(34)&amp;"myr"&amp;BD38&amp;CHAR(34)&amp;","</f>
        <v>"myrBLU",</v>
      </c>
      <c r="FU38" s="48" t="str">
        <f>IF(AY38="y",CHAR(34)&amp;"island"&amp;CHAR(34)&amp;",","")</f>
        <v/>
      </c>
      <c r="FV38" s="48" t="str">
        <f>IF(BZ38="y",CHAR(34)&amp;"landlo"&amp;CHAR(34)&amp;",","")</f>
        <v/>
      </c>
      <c r="FW38" s="48" t="str">
        <f>IF(CA38="y",CHAR(34)&amp;"eunion"&amp;CHAR(34)&amp;",","")</f>
        <v/>
      </c>
      <c r="FX38" s="48" t="str">
        <f>SUBSTITUTE(IFERROR(SEARCH("[",A38),IFERROR(IF(AND(CA38&lt;&gt;"y",SEARCH("Europe",R38)&gt;0),CHAR(34)&amp;"noeuni"&amp;CHAR(34)&amp;",",""),"")),"1","")</f>
        <v/>
      </c>
      <c r="FY38" s="48" t="str">
        <f>IFERROR(IF(SEARCH("Arabic",CB38)&gt;0,CHAR(34)&amp;"arabic"&amp;CHAR(34)&amp;",",""),"")</f>
        <v/>
      </c>
      <c r="FZ38" s="48" t="str">
        <f>IFERROR(IF(SEARCH("English",CB38)&gt;0,CHAR(34)&amp;"englis"&amp;CHAR(34)&amp;",",""),"")</f>
        <v/>
      </c>
      <c r="GA38" s="48" t="str">
        <f>IFERROR(IF(SEARCH("French",CB38)&gt;0,CHAR(34)&amp;"french"&amp;CHAR(34)&amp;",",""),"")</f>
        <v/>
      </c>
      <c r="GB38" s="48" t="str">
        <f>IFERROR(IF(SEARCH("Spanish",CB38)&gt;0,CHAR(34)&amp;"spanis"&amp;CHAR(34)&amp;",",""),"")</f>
        <v/>
      </c>
      <c r="GC38" s="48" t="str">
        <f>IFERROR(IF(SEARCH("Portuguese",CB38)&gt;0,CHAR(34)&amp;"portug"&amp;CHAR(34)&amp;",",""),"")</f>
        <v/>
      </c>
      <c r="GD38" s="48" t="str">
        <f>IFERROR(IF(SEARCH("German",CB38)&gt;0,CHAR(34)&amp;"german"&amp;CHAR(34)&amp;",",""),"")</f>
        <v/>
      </c>
      <c r="GE38" s="48" t="str">
        <f>IFERROR(IF(SEARCH("Dutch",CB38)&gt;0,CHAR(34)&amp;"dutchs"&amp;CHAR(34)&amp;",",""),"")</f>
        <v/>
      </c>
      <c r="GF38" s="48" t="str">
        <f>IFERROR(IF(SEARCH("Historical",AU38)&gt;0,CHAR(34)&amp;"histor"&amp;CHAR(34)&amp;",",""),"")</f>
        <v/>
      </c>
      <c r="GG38" s="48" t="str">
        <f>IF(BU38="y",CHAR(34)&amp;"unjack"&amp;CHAR(34)&amp;",","")</f>
        <v/>
      </c>
      <c r="GH38" s="48" t="str">
        <f>IF(CD38=1,CHAR(34)&amp;"southc"&amp;CHAR(34)&amp;",","")</f>
        <v/>
      </c>
      <c r="GI38" s="48" t="str">
        <f>IF(CE38=1,CHAR(34)&amp;"hasmap"&amp;CHAR(34)&amp;",","")</f>
        <v/>
      </c>
      <c r="GJ38" s="48" t="str">
        <f>IF(CP38="y",CHAR(34)&amp;CP$1&amp;CHAR(34)&amp;",","")</f>
        <v>"NoStar",</v>
      </c>
      <c r="GK38" s="48" t="str">
        <f>IF(GJ38="",CHAR(34)&amp;"HasSta"&amp;CHAR(34)&amp;",","")</f>
        <v/>
      </c>
      <c r="GL38" s="48" t="str">
        <f>IF(CQ38="y",CHAR(34)&amp;CQ$1&amp;CHAR(34)&amp;",","")</f>
        <v/>
      </c>
      <c r="GM38" s="48" t="str">
        <f>IF(CR38="y",CHAR(34)&amp;CR$1&amp;CHAR(34)&amp;",","")</f>
        <v/>
      </c>
      <c r="GN38" s="48" t="str">
        <f>IF(CS38="y",CHAR(34)&amp;CS$1&amp;CHAR(34)&amp;",","")</f>
        <v/>
      </c>
      <c r="GP38" s="48" t="str">
        <f>CHAR(34)&amp;AU38&amp;CHAR(34)</f>
        <v>"State"</v>
      </c>
      <c r="GS38" s="48" t="str">
        <f>SUBSTITUTE("["&amp;_xlfn.CONCAT(CW38:GN38)&amp;"]",",]","]")</f>
        <v>["5+Colo","lets08","startO","year00","smallc","NoBand","Crosse","Circle","Plants","Texted","Center","NO_BLA","myrBLU","NoStar"]</v>
      </c>
      <c r="GT38" s="48" t="str">
        <f>IF(BL38&lt;&gt;"",CHAR(34)&amp;"cl_"&amp;BL38&amp;CHAR(34)&amp;",","")</f>
        <v>"cl_BLU",</v>
      </c>
      <c r="GU38" s="48" t="str">
        <f>IF(BM38&lt;&gt;"",CHAR(34)&amp;"cl_"&amp;BM38&amp;CHAR(34)&amp;",","")</f>
        <v>"cl_GRE",</v>
      </c>
      <c r="GV38" s="48" t="str">
        <f>IF(BN38&lt;&gt;"",CHAR(34)&amp;"cl_"&amp;BN38&amp;CHAR(34)&amp;",","")</f>
        <v>"cl_YEL",</v>
      </c>
      <c r="GW38" s="48" t="str">
        <f>IF(BO38&lt;&gt;"",CHAR(34)&amp;"cl_"&amp;BO38&amp;CHAR(34)&amp;",","")</f>
        <v>"cl_RED",</v>
      </c>
      <c r="GX38" s="48" t="str">
        <f>IF(BP38&lt;&gt;"",CHAR(34)&amp;"cl_"&amp;BP38&amp;CHAR(34)&amp;",","")</f>
        <v>"cl_WHI",</v>
      </c>
      <c r="GY38" s="48" t="str">
        <f>IF(BQ38&lt;&gt;"",CHAR(34)&amp;"cl_"&amp;BQ38&amp;CHAR(34)&amp;",","")</f>
        <v/>
      </c>
      <c r="GZ38" s="48" t="str">
        <f>IF(BR38&lt;&gt;"",CHAR(34)&amp;"cl_"&amp;BR38&amp;CHAR(34)&amp;",","")</f>
        <v/>
      </c>
      <c r="HA38" s="48" t="str">
        <f>IF(BS38&lt;&gt;"",CHAR(34)&amp;"cl_"&amp;BS38&amp;CHAR(34)&amp;",","")</f>
        <v/>
      </c>
      <c r="HB38" s="48" t="str">
        <f>IF(BT38&lt;&gt;"",CHAR(34)&amp;"cl_"&amp;BT38&amp;CHAR(34)&amp;",","")</f>
        <v/>
      </c>
      <c r="HC38" s="48" t="str">
        <f>SUBSTITUTE("["&amp;_xlfn.CONCAT(GT38:HB38)&amp;"]",",]","]")</f>
        <v>["cl_BLU","cl_GRE","cl_YEL","cl_RED","cl_WHI"]</v>
      </c>
      <c r="HE38" s="71"/>
      <c r="HF38" s="72" t="str">
        <f>"{couname:"&amp;CT38&amp;(IF(HK38&lt;&gt;"",",subtype:"&amp;CHAR(34)&amp;HK38&amp;CHAR(34),""))&amp;",year:"&amp;HJ38&amp;",region:"&amp;CU38&amp;",Colors:"&amp;HC38&amp;",Items:"&amp;GS38&amp;",Flag:"&amp;CV38&amp;",HDFlag:"&amp;CHAR(34)&amp;E38&amp;CHAR(34)&amp;",type:"&amp;GP38&amp;", describe: "&amp;HH38&amp;", isnew:"&amp;CHAR(34)&amp;F38&amp;CHAR(34)&amp;", links: "&amp;HL38&amp;"},"</f>
        <v>{couname:"[USA] Oklahoma",year:"2006 ",region:"rgn_North America",Colors:["cl_BLU","cl_GRE","cl_YEL","cl_RED","cl_WHI"],Items:["5+Colo","lets08","startO","year00","smallc","NoBand","Crosse","Circle","Plants","Texted","Center","NO_BLA","myrBLU","NoStar"],Flag:"https://upload.wikimedia.org/wikipedia/commons/thumb/6/6e/Flag_of_Oklahoma.svg/383px-Flag_of_Oklahoma.svg.png",HDFlag:"https://upload.wikimedia.org/wikipedia/commons/thumb/6/6e/Flag_of_Oklahoma.svg/2560px-Flag_of_Oklahoma.svg.png",type:"State", describe: "\nThe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 isnew:".", links: "https://en.wikipedia.org/wiki/Flag_of_Oklahoma"},</v>
      </c>
      <c r="HG38" s="73" t="str">
        <f>"{couname:"&amp;CT38&amp;(IF(HK38&lt;&gt;"",",subtype:"&amp;CHAR(34)&amp;HK38&amp;CHAR(34),""))&amp;",year:"&amp;HJ38&amp;",region:"&amp;CU38&amp;",Colors:"&amp;HC38&amp;",Items:"&amp;GS38&amp;",Flag:"&amp;CV38&amp;",HDFlag:"&amp;CHAR(34)&amp;E38&amp;CHAR(34)&amp;",type:"&amp;GP38&amp;", describe: "&amp;HI38&amp;", links: "&amp;HL38&amp;"},"</f>
        <v>{couname:"[USA] Oklahoma",year:"2006 ",region:"rgn_North America",Colors:["cl_BLU","cl_GRE","cl_YEL","cl_RED","cl_WHI"],Items:["5+Colo","lets08","startO","year00","smallc","NoBand","Crosse","Circle","Plants","Texted","Center","NO_BLA","myrBLU","NoStar"],Flag:"https://upload.wikimedia.org/wikipedia/commons/thumb/6/6e/Flag_of_Oklahoma.svg/383px-Flag_of_Oklahoma.svg.png",HDFlag:"https://upload.wikimedia.org/wikipedia/commons/thumb/6/6e/Flag_of_Oklahoma.svg/2560px-Flag_of_Oklahoma.svg.png",type:"State", describe: "\nThe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 links: "https://en.wikipedia.org/wiki/Flag_of_Oklahoma"},</v>
      </c>
      <c r="HH38" s="48" t="str">
        <f>IF(P38&lt;&gt;"",CHAR(34)&amp;"\n"&amp;P38&amp;CHAR(34),CHAR(34)&amp;CHAR(34))</f>
        <v>"\nThe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v>
      </c>
      <c r="HI38" s="48" t="str">
        <f>IF(J38=0,CHAR(34)&amp;CHAR(34),HH38)</f>
        <v>"\nThe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v>
      </c>
      <c r="HJ38" s="48" t="str">
        <f>CHAR(34)&amp;O38&amp;CHAR(34)</f>
        <v>"2006 "</v>
      </c>
      <c r="HL38" s="48" t="str">
        <f>CHAR(34)&amp;I38&amp;CHAR(34)</f>
        <v>"https://en.wikipedia.org/wiki/Flag_of_Oklahoma"</v>
      </c>
      <c r="HM38" s="72"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"&amp;HH38&amp;", "&amp;CHAR(34)&amp;"isnew"&amp;CHAR(34)&amp;": "&amp;CHAR(34)&amp;F38&amp;CHAR(34)&amp;", "&amp;CHAR(34)&amp;"links"&amp;CHAR(34)&amp;": "&amp;HL38&amp;"},"</f>
        <v>{"couname":"[USA] Oklahoma","year":"2006 ","region":"rgn_North America","Colors":["cl_BLU","cl_GRE","cl_YEL","cl_RED","cl_WHI"],"Items":["5+Colo","lets08","startO","year00","smallc","NoBand","Crosse","Circle","Plants","Texted","Center","NO_BLA","myrBLU","NoStar"],"Flag":"https://upload.wikimedia.org/wikipedia/commons/thumb/6/6e/Flag_of_Oklahoma.svg/383px-Flag_of_Oklahoma.svg.png","HDFlag":"https://upload.wikimedia.org/wikipedia/commons/thumb/6/6e/Flag_of_Oklahoma.svg/2560px-Flag_of_Oklahoma.svg.png","type":"State", "describe": "\nThe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 "isnew": ".", "links": "https://en.wikipedia.org/wiki/Flag_of_Oklahoma"},</v>
      </c>
      <c r="HN38" s="74" t="str">
        <f>"{"&amp;CHAR(34)&amp;"couname"&amp;CHAR(34)&amp;":"&amp;CT38&amp;(IF(H38&lt;&gt;"",","&amp;CHAR(34)&amp;"subtype"&amp;CHAR(34)&amp;":"&amp;CHAR(34)&amp;H38&amp;CHAR(34),""))&amp;","&amp;CHAR(34)&amp;"year"&amp;CHAR(34)&amp;":"&amp;HJ38&amp;","&amp;CHAR(34)&amp;"region"&amp;CHAR(34)&amp;":"&amp;CU38&amp;","&amp;CHAR(34)&amp;"Colors"&amp;CHAR(34)&amp;":"&amp;HC38&amp;","&amp;CHAR(34)&amp;"Items"&amp;CHAR(34)&amp;":"&amp;GS38&amp;","&amp;CHAR(34)&amp;"Flag"&amp;CHAR(34)&amp;":"&amp;CV38&amp;","&amp;CHAR(34)&amp;"HDFlag"&amp;CHAR(34)&amp;":"&amp;CHAR(34)&amp;E38&amp;CHAR(34)&amp;","&amp;CHAR(34)&amp;"type"&amp;CHAR(34)&amp;":"&amp;GP38&amp;", "&amp;CHAR(34)&amp;"describe"&amp;CHAR(34)&amp;": "&amp;HI38&amp;", "&amp;CHAR(34)&amp;"isnew"&amp;CHAR(34)&amp;": "&amp;CHAR(34)&amp;F38&amp;CHAR(34)&amp;", "&amp;CHAR(34)&amp;"links"&amp;CHAR(34)&amp;": "&amp;HL38&amp;"},"</f>
        <v>{"couname":"[USA] Oklahoma","year":"2006 ","region":"rgn_North America","Colors":["cl_BLU","cl_GRE","cl_YEL","cl_RED","cl_WHI"],"Items":["5+Colo","lets08","startO","year00","smallc","NoBand","Crosse","Circle","Plants","Texted","Center","NO_BLA","myrBLU","NoStar"],"Flag":"https://upload.wikimedia.org/wikipedia/commons/thumb/6/6e/Flag_of_Oklahoma.svg/383px-Flag_of_Oklahoma.svg.png","HDFlag":"https://upload.wikimedia.org/wikipedia/commons/thumb/6/6e/Flag_of_Oklahoma.svg/2560px-Flag_of_Oklahoma.svg.png","type":"State", "describe": "\nThe flag of Oklahoma is one of two U.S. state flags (along with New Mexico) to depict distinct Native American iconography. The blue field represents devotion and loyalty. The shield surmounted by the pipe and olive branch represents defensive or protective warfare, showing a love of peace by a united people.", "isnew": ".", "links": "https://en.wikipedia.org/wiki/Flag_of_Oklahoma"},</v>
      </c>
      <c r="HO38" s="75"/>
      <c r="HP38" s="48" t="str" cm="1">
        <f t="array" ref="HP38">IF(_xlfn.TEXTJOIN(", ", TRUE, IF(ISNUMBER(SEARCH("BLA", BL38:BT38)), COLUMN(BL38:BT38) - COLUMN(BL38) + 1, ""))&lt;&gt;"","BLA","")</f>
        <v/>
      </c>
      <c r="HQ38" s="48" t="str" cm="1">
        <f t="array" ref="HQ38">IF(_xlfn.TEXTJOIN(", ", TRUE, IF(ISNUMBER(SEARCH("BLU", BL38:BT38)), COLUMN(BL38:BT38) - COLUMN(BL38) + 1, ""))&lt;&gt;"","BLU","")</f>
        <v>BLU</v>
      </c>
      <c r="HR38" s="48" t="str" cm="1">
        <f t="array" ref="HR38">IF(_xlfn.TEXTJOIN(", ", TRUE, IF(ISNUMBER(SEARCH("GRE", BL38:BT38)), COLUMN(BL38:BT38) - COLUMN(BL38) + 1, ""))&lt;&gt;"","GRE","")</f>
        <v>GRE</v>
      </c>
      <c r="HS38" s="48" t="str" cm="1">
        <f t="array" ref="HS38">IF(_xlfn.TEXTJOIN(", ", TRUE, IF(ISNUMBER(SEARCH("RED", BL38:BT38)), COLUMN(BL38:BT38) - COLUMN(BL38) + 1, ""))&lt;&gt;"","RED","")</f>
        <v>RED</v>
      </c>
      <c r="HT38" s="48" t="str" cm="1">
        <f t="array" ref="HT38">IF(_xlfn.TEXTJOIN(", ", TRUE, IF(ISNUMBER(SEARCH("YEL", BL38:BT38)), COLUMN(BL38:BT38) - COLUMN(BL38) + 1, ""))&lt;&gt;"","YEL","")</f>
        <v>YEL</v>
      </c>
      <c r="HU38" s="48" t="str" cm="1">
        <f t="array" ref="HU38">IF(_xlfn.TEXTJOIN(", ", TRUE, IF(ISNUMBER(SEARCH("ORA", BL38:BT38)), COLUMN(BL38:BT38) - COLUMN(BL38) + 1, ""))&lt;&gt;"","ORA","")</f>
        <v/>
      </c>
      <c r="HV38" s="48" t="str" cm="1">
        <f t="array" ref="HV38">IF(_xlfn.TEXTJOIN(", ", TRUE, IF(ISNUMBER(SEARCH("BRO", BL38:BT38)), COLUMN(BL38:BT38) - COLUMN(BL38) + 1, ""))&lt;&gt;"","BRO","")</f>
        <v/>
      </c>
      <c r="HW38" s="48" t="str" cm="1">
        <f t="array" ref="HW38">IF(_xlfn.TEXTJOIN(", ", TRUE, IF(ISNUMBER(SEARCH("PUR", BL38:BT38)), COLUMN(BL38:BT38) - COLUMN(BL38) + 1, ""))&lt;&gt;"","PUR","")</f>
        <v/>
      </c>
      <c r="HX38" s="48" t="str" cm="1">
        <f t="array" ref="HX38">IF(_xlfn.TEXTJOIN(", ", TRUE, IF(ISNUMBER(SEARCH("WHI", BL38:BT38)), COLUMN(BL38:BT38) - COLUMN(BL38) + 1, ""))&lt;&gt;"","WHI","")</f>
        <v>WHI</v>
      </c>
      <c r="HY38" s="76"/>
      <c r="HZ38" s="76"/>
      <c r="IA38" s="6" t="s">
        <v>164</v>
      </c>
      <c r="IB38" s="6"/>
      <c r="IC38" s="77"/>
      <c r="ID38" s="77"/>
      <c r="IE38" s="77"/>
      <c r="IF38" s="77"/>
      <c r="IG38" s="77"/>
      <c r="IH38" s="77"/>
      <c r="II38" s="77"/>
      <c r="IJ38" s="77"/>
      <c r="IK38" s="77"/>
      <c r="IL38" s="48">
        <f>SUM(IC38:IK38)</f>
        <v>0</v>
      </c>
      <c r="IM38" s="45">
        <f>COUNTIF(IC38:IK38,"&gt;0")-CG38</f>
        <v>-5</v>
      </c>
      <c r="IN38" s="78" t="str">
        <f>"http://mkweb.bcgsc.ca/color-summarizer/?url="&amp;D38&amp;"&amp;precision=low&amp;num_clusters="&amp;CG38&amp;"&amp;text=1"</f>
        <v>http://mkweb.bcgsc.ca/color-summarizer/?url=https://upload.wikimedia.org/wikipedia/commons/thumb/6/6e/Flag_of_Oklahoma.svg/383px-Flag_of_Oklahoma.svg.png&amp;precision=low&amp;num_clusters=5&amp;text=1</v>
      </c>
      <c r="IO38" s="48" t="str">
        <f>IF(HP38&lt;&gt;"",CHAR(34)&amp;"black"&amp;CHAR(34),"")</f>
        <v/>
      </c>
      <c r="IP38" s="48" t="str">
        <f>IF(HQ38&lt;&gt;"",CHAR(34)&amp;"blue"&amp;CHAR(34),"")</f>
        <v>"blue"</v>
      </c>
      <c r="IQ38" s="48" t="str">
        <f>IF(HR38&lt;&gt;"",CHAR(34)&amp;"green"&amp;CHAR(34),"")</f>
        <v>"green"</v>
      </c>
      <c r="IR38" s="48" t="str">
        <f>IF(HS38&lt;&gt;"",CHAR(34)&amp;"red"&amp;CHAR(34),"")</f>
        <v>"red"</v>
      </c>
      <c r="IS38" s="48" t="str">
        <f>IF(HT38&lt;&gt;"",CHAR(34)&amp;"yellow"&amp;CHAR(34),"")</f>
        <v>"yellow"</v>
      </c>
      <c r="IT38" s="48" t="str">
        <f>IF(HU38&lt;&gt;"",CHAR(34)&amp;"orange"&amp;CHAR(34),"")</f>
        <v/>
      </c>
      <c r="IU38" s="48" t="str">
        <f>IF(HV38&lt;&gt;"",CHAR(34)&amp;"brown"&amp;CHAR(34),"")</f>
        <v/>
      </c>
      <c r="IV38" s="48" t="str">
        <f>IF(HW38&lt;&gt;"",CHAR(34)&amp;"purple"&amp;CHAR(34),"")</f>
        <v/>
      </c>
      <c r="IW38" s="48" t="str">
        <f>IF(HX38&lt;&gt;"",CHAR(34)&amp;"white"&amp;CHAR(34),"")</f>
        <v>"white"</v>
      </c>
      <c r="IX38" s="48" t="str">
        <f>"{"&amp;CHAR(34)&amp;"url"&amp;CHAR(34)&amp;":"&amp;CHAR(34)&amp;IN38&amp;CHAR(34)&amp;","&amp;CHAR(34)&amp;"name"&amp;CHAR(34)&amp;":"&amp;CHAR(34)&amp;A38&amp;CHAR(34)&amp;"},"</f>
        <v>{"url":"http://mkweb.bcgsc.ca/color-summarizer/?url=https://upload.wikimedia.org/wikipedia/commons/thumb/6/6e/Flag_of_Oklahoma.svg/383px-Flag_of_Oklahoma.svg.png&amp;precision=low&amp;num_clusters=5&amp;text=1","name":"[USA] Oklahoma"},</v>
      </c>
      <c r="IY38" s="48">
        <v>889</v>
      </c>
    </row>
    <row r="39" spans="1:259" s="48" customFormat="1" ht="38.4" customHeight="1" thickBot="1" x14ac:dyDescent="0.35">
      <c r="A39" s="79" t="s">
        <v>862</v>
      </c>
      <c r="B39" s="40" t="e" vm="180">
        <v>#VALUE!</v>
      </c>
      <c r="C39" s="41">
        <v>2</v>
      </c>
      <c r="D39" s="42" t="s">
        <v>863</v>
      </c>
      <c r="E39" s="43" t="s">
        <v>864</v>
      </c>
      <c r="F39" s="44" t="s">
        <v>163</v>
      </c>
      <c r="G39" s="45">
        <f>COUNTIF($A$1:$A$8580,A39)</f>
        <v>1</v>
      </c>
      <c r="H39" s="46"/>
      <c r="I39" s="47" t="s">
        <v>865</v>
      </c>
      <c r="J39" s="48" t="str">
        <f>""</f>
        <v/>
      </c>
      <c r="K39" s="49"/>
      <c r="L39" s="50"/>
      <c r="M39" s="50"/>
      <c r="N39" s="51" t="s">
        <v>231</v>
      </c>
      <c r="O39" s="52" t="s">
        <v>813</v>
      </c>
      <c r="P39" s="53" t="s">
        <v>866</v>
      </c>
      <c r="Q39" s="54">
        <v>1</v>
      </c>
      <c r="R39" s="55" t="s">
        <v>231</v>
      </c>
      <c r="S39" s="56">
        <v>0</v>
      </c>
      <c r="T39" s="57" t="s">
        <v>164</v>
      </c>
      <c r="U39" s="58" t="s">
        <v>164</v>
      </c>
      <c r="V39" s="58" t="s">
        <v>164</v>
      </c>
      <c r="W39" s="58" t="s">
        <v>164</v>
      </c>
      <c r="X39" s="58" t="s">
        <v>165</v>
      </c>
      <c r="Y39" s="58" t="s">
        <v>165</v>
      </c>
      <c r="Z39" s="58" t="s">
        <v>165</v>
      </c>
      <c r="AA39" s="58" t="s">
        <v>165</v>
      </c>
      <c r="AB39" s="58" t="s">
        <v>165</v>
      </c>
      <c r="AC39" s="58" t="s">
        <v>165</v>
      </c>
      <c r="AD39" s="58" t="s">
        <v>165</v>
      </c>
      <c r="AE39" s="58" t="s">
        <v>164</v>
      </c>
      <c r="AF39" s="59" t="s">
        <v>164</v>
      </c>
      <c r="AG39" s="59" t="s">
        <v>164</v>
      </c>
      <c r="AH39" s="59" t="s">
        <v>165</v>
      </c>
      <c r="AI39" s="59" t="s">
        <v>164</v>
      </c>
      <c r="AJ39" s="59" t="s">
        <v>164</v>
      </c>
      <c r="AK39" s="59" t="s">
        <v>164</v>
      </c>
      <c r="AL39" s="59" t="s">
        <v>165</v>
      </c>
      <c r="AM39" s="59" t="s">
        <v>165</v>
      </c>
      <c r="AN39" s="59" t="s">
        <v>164</v>
      </c>
      <c r="AO39" s="59" t="s">
        <v>164</v>
      </c>
      <c r="AP39" s="59" t="s">
        <v>164</v>
      </c>
      <c r="AQ39" s="59" t="s">
        <v>164</v>
      </c>
      <c r="AR39" s="59" t="s">
        <v>164</v>
      </c>
      <c r="AS39" s="59" t="s">
        <v>165</v>
      </c>
      <c r="AT39" s="60">
        <v>33</v>
      </c>
      <c r="AU39" s="59" t="s">
        <v>207</v>
      </c>
      <c r="AV39" s="59" t="str">
        <f>IF(LEFT(A39,1)="[",LEFT(A39,5)&amp;AU39&amp;A39,"")</f>
        <v>[USA]State[USA] Oregon</v>
      </c>
      <c r="AW39" s="59" t="str">
        <f>C39&amp;H39&amp;A39</f>
        <v>2[USA] Oregon</v>
      </c>
      <c r="AX39" s="61"/>
      <c r="AY39" s="61"/>
      <c r="AZ39" s="62" t="s">
        <v>155</v>
      </c>
      <c r="BA39" s="62"/>
      <c r="BB39" s="62"/>
      <c r="BC39" s="63"/>
      <c r="BD39" s="64" t="s">
        <v>152</v>
      </c>
      <c r="BE39" s="47"/>
      <c r="BF39" s="64"/>
      <c r="BG39" s="64"/>
      <c r="BH39" s="64"/>
      <c r="BI39" s="64"/>
      <c r="BJ39" s="64"/>
      <c r="BK39" s="47"/>
      <c r="BL39" s="64" t="s">
        <v>152</v>
      </c>
      <c r="BM39" s="64" t="s">
        <v>155</v>
      </c>
      <c r="BN39" s="64"/>
      <c r="BO39" s="64"/>
      <c r="BP39" s="64"/>
      <c r="BQ39" s="64"/>
      <c r="BR39" s="64"/>
      <c r="BS39" s="64"/>
      <c r="BT39" s="64"/>
      <c r="BU39" s="65"/>
      <c r="BV39" s="66"/>
      <c r="BW39" s="66">
        <v>0</v>
      </c>
      <c r="BX39" s="47"/>
      <c r="CB39" s="6"/>
      <c r="CC39" s="6"/>
      <c r="CD39" s="67">
        <v>0</v>
      </c>
      <c r="CE39" s="67">
        <v>0</v>
      </c>
      <c r="CF39" s="67" t="e">
        <v>#REF!</v>
      </c>
      <c r="CG39" s="68" cm="1">
        <f t="array" ref="CG39">SUMPRODUCT(--(LEN(TRIM(BL39:BT39))&gt;0))</f>
        <v>2</v>
      </c>
      <c r="CH39" s="59" t="str">
        <f>IF(CG39=2,"y","n")</f>
        <v>y</v>
      </c>
      <c r="CI39" s="59" t="str">
        <f>IF(CG39=3,"y","n")</f>
        <v>n</v>
      </c>
      <c r="CJ39" s="59" t="str">
        <f>IF(CG39=4,"y","n")</f>
        <v>n</v>
      </c>
      <c r="CK39" s="59" t="str">
        <f>IF(CG39&gt;4,"y","n")</f>
        <v>n</v>
      </c>
      <c r="CL39" s="59" t="str">
        <f>IF(S39=0,"y","n")</f>
        <v>y</v>
      </c>
      <c r="CM39" s="59" t="str">
        <f>IF(S39=2,"y","n")</f>
        <v>n</v>
      </c>
      <c r="CN39" s="59" t="str">
        <f>IF(S39=3,"y","n")</f>
        <v>n</v>
      </c>
      <c r="CO39" s="59" t="str">
        <f>IF(S39&gt;=4,"y","n")</f>
        <v>n</v>
      </c>
      <c r="CP39" s="59" t="str">
        <f>IF(AT39=0,"y","n")</f>
        <v>n</v>
      </c>
      <c r="CQ39" s="59" t="str">
        <f>IF(AT39=1,"y","n")</f>
        <v>n</v>
      </c>
      <c r="CR39" s="59" t="str">
        <f>IF(AT39=2,"y","n")</f>
        <v>n</v>
      </c>
      <c r="CS39" s="59" t="str">
        <f>IF(AT39&gt;=3,"y","n")</f>
        <v>y</v>
      </c>
      <c r="CT39" s="69" t="str">
        <f>CHAR(34)&amp;A39&amp;CHAR(34)</f>
        <v>"[USA] Oregon"</v>
      </c>
      <c r="CU39" s="70" t="str">
        <f>CHAR(34)&amp;"rgn_"&amp;R39&amp;CHAR(34)</f>
        <v>"rgn_North America"</v>
      </c>
      <c r="CV39" s="48" t="str">
        <f>CHAR(34)&amp;D39&amp;CHAR(34)</f>
        <v>"https://upload.wikimedia.org/wikipedia/commons/thumb/b/b9/Flag_of_Oregon.svg/383px-Flag_of_Oregon.svg.png"</v>
      </c>
      <c r="CW39" s="48" t="str">
        <f>IF(CH39="y",CHAR(34)&amp;CH$1&amp;CHAR(34)&amp;",","")</f>
        <v>"2Color",</v>
      </c>
      <c r="CX39" s="48" t="str">
        <f>IF(CI39="y",CHAR(34)&amp;CI$1&amp;CHAR(34)&amp;",","")</f>
        <v/>
      </c>
      <c r="CY39" s="48" t="str">
        <f>IF(CJ39="y",CHAR(34)&amp;CJ$1&amp;CHAR(34)&amp;",","")</f>
        <v/>
      </c>
      <c r="CZ39" s="48" t="str">
        <f>IF(CK39="y",CHAR(34)&amp;CK$1&amp;CHAR(34)&amp;",","")</f>
        <v/>
      </c>
      <c r="DA39" s="48" t="str">
        <f>IF(Q39&gt;1,CHAR(34)&amp;"words2"&amp;CHAR(34)&amp;",","")</f>
        <v/>
      </c>
      <c r="DB39" s="48" t="str">
        <f>IF(Q39&gt;2,CHAR(34)&amp;"words3"&amp;CHAR(34)&amp;",","")</f>
        <v/>
      </c>
      <c r="DC39" s="48" t="str">
        <f>IF(Q39=2,CHAR(34)&amp;"exact2"&amp;CHAR(34)&amp;",","")</f>
        <v/>
      </c>
      <c r="DD39" s="48" t="str">
        <f>IF(LEN(CHAR(34)&amp;"lets"&amp;LEN(SUBSTITUTE(SUBSTITUTE(IFERROR(TRIM(SUBSTITUTE(SUBSTITUTE(SUBSTITUTE(IFERROR(TRIM(SUBSTITUTE(A39,MID(A39,FIND("(",A39),FIND(")",A39)-FIND("(",A39)+1),"")),A39),"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",""),"-",""))&amp;CHAR(34)&amp;",")=9,CHAR(34)&amp;"lets"&amp;LEN(SUBSTITUTE(SUBSTITUTE(IFERROR(TRIM(SUBSTITUTE(SUBSTITUTE(SUBSTITUTE(IFERROR(TRIM(SUBSTITUTE(A39,MID(A39,FIND("(",A39),FIND(")",A39)-FIND("(",A39)+1),"")),A39),"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",""),"-",""))&amp;CHAR(34)&amp;",",CHAR(34)&amp;"lets0"&amp;LEN(SUBSTITUTE(SUBSTITUTE(IFERROR(TRIM(SUBSTITUTE(SUBSTITUTE(SUBSTITUTE(IFERROR(TRIM(SUBSTITUTE(A39,MID(A39,FIND("(",A39),FIND(")",A39)-FIND("(",A39)+1),"")),A39)," ",""),"-",""),MID(SUBSTITUTE(SUBSTITUTE(IFERROR(TRIM(SUBSTITUTE(A39,MID(A39,FIND("(",A39),FIND(")",A39)-FIND("(",A39)+1),"")),A39)," ",""),"-",""),FIND("[",SUBSTITUTE(SUBSTITUTE(IFERROR(TRIM(SUBSTITUTE(A39,MID(A39,FIND("(",A39),FIND(")",A39)-FIND("(",A39)+1),"")),A39)," ",""),"-","")),FIND("]",SUBSTITUTE(SUBSTITUTE(IFERROR(TRIM(SUBSTITUTE(A39,MID(A39,FIND("(",A39),FIND(")",A39)-FIND("(",A39)+1),"")),A39)," ",""),"-",""))-FIND("[",SUBSTITUTE(SUBSTITUTE(IFERROR(TRIM(SUBSTITUTE(A39,MID(A39,FIND("(",A39),FIND(")",A39)-FIND("(",A39)+1),"")),A39)," ",""),"-",""))+1),"")),SUBSTITUTE(SUBSTITUTE(IFERROR(TRIM(SUBSTITUTE(A39,MID(A39,FIND("(",A39),FIND(")",A39)-FIND("(",A39)+1),"")),A39)," ",""),"-",""))," ",""),"-",""))&amp;CHAR(34)&amp;",")</f>
        <v>"lets06",</v>
      </c>
      <c r="DE39" s="48" t="str">
        <f>IFERROR(CHAR(34)&amp;"start"&amp;LEFT(TRIM(SUBSTITUTE(SUBSTITUTE(TRIM(SUBSTITUTE(SUBSTITUTE(A39, MID(A39, FIND("[", A39), FIND("]", A39) - FIND("[", A39) + 1), ""), "  ", " ")), MID(TRIM(SUBSTITUTE(SUBSTITUTE(A39, MID(A39, FIND("[", A39), FIND("]", A39) - FIND("[", A39) + 1), ""), "  ", " ")), FIND("[", TRIM(SUBSTITUTE(SUBSTITUTE(A39, MID(A39, FIND("[", A39), FIND("]", A39) - FIND("[", A39) + 1), ""), "  ", " "))), FIND("]", TRIM(SUBSTITUTE(SUBSTITUTE(A39, MID(A39, FIND("[", A39), FIND("]", A39) - FIND("[", A39) + 1), ""), "  ", " "))) - FIND("[", TRIM(SUBSTITUTE(SUBSTITUTE(A39, MID(A39, FIND("[", A39), FIND("]", A39) - FIND("[", A39) + 1), ""), "  ", " "))) + 1), ""), "  ", " ")),1)&amp;CHAR(34)&amp;",",CHAR(34)&amp;"start"&amp;IFERROR(LEFT(SUBSTITUTE(A39,"["&amp;MID(A39,FIND("[",A39)+1,FIND("]",A39)-FIND("[",A39)-1)&amp;"] ",""),1),LEFT(A39,1))&amp;CHAR(34)&amp;",")</f>
        <v>"startO",</v>
      </c>
      <c r="DF39" s="48" t="str">
        <f>IFERROR(IF(SEARCH("tan",A39)&gt;0,CHAR(34)&amp;"withtn"&amp;CHAR(34)&amp;",",""),"")</f>
        <v/>
      </c>
      <c r="DG39" s="48" t="str">
        <f>IFERROR(IF(SEARCH("q",A39)&gt;0,CHAR(34)&amp;"with_q"&amp;CHAR(34)&amp;",",""),"")</f>
        <v/>
      </c>
      <c r="DH39" s="48" t="str">
        <f>IFERROR(IF(SEARCH("v",A39)&gt;0,CHAR(34)&amp;"with_v"&amp;CHAR(34)&amp;",",""),"")</f>
        <v/>
      </c>
      <c r="DI39" s="48" t="str">
        <f>IFERROR(IF(SEARCH("w",A39)&gt;0,CHAR(34)&amp;"with_w"&amp;CHAR(34)&amp;",",""),"")</f>
        <v/>
      </c>
      <c r="DJ39" s="48" t="str">
        <f>IFERROR(IF(SEARCH("y",A39)&gt;0,CHAR(34)&amp;"with_y"&amp;CHAR(34)&amp;",",""),"")</f>
        <v/>
      </c>
      <c r="DK39" s="48" t="str">
        <f>IFERROR(IF(SEARCH("z",A39)&gt;0,CHAR(34)&amp;"with_z"&amp;CHAR(34)&amp;",",""),"")</f>
        <v/>
      </c>
      <c r="DL39" s="48" t="str">
        <f>IF(CG39=2, CHAR(34) &amp; _xlfn.TEXTJOIN("", TRUE, _xlfn._xlws.SORT(HP39:HX39)) &amp; CHAR(34) &amp; ",", "")</f>
        <v>"BLUYEL",</v>
      </c>
      <c r="DM39" s="48" t="str" cm="1">
        <f t="array" ref="DM39">IF(CG39=3,CHAR(34) &amp; _xlfn.TEXTJOIN("", TRUE, RIGHT(HP39:HX39, 2)) &amp; CHAR(34) &amp; ",", "")</f>
        <v/>
      </c>
      <c r="DN39" s="48" t="str">
        <f>IF(AND(ISNUMBER(SEARCH("18", O39)), ISERROR(SEARCH("1918", O39)), ISERROR(SEARCH("2018", O39))), CHAR(34) &amp; "year18" &amp; CHAR(34) &amp; ",", "")</f>
        <v/>
      </c>
      <c r="DO39" s="48" t="str">
        <f>IF(AND(ISNUMBER(SEARCH("19", O39)), ISERROR(SEARCH("1819", O39)),  ISERROR(SEARCH("1219", O39)),ISERROR(SEARCH("1119", O39)),ISERROR(SEARCH("1190", O39)),ISERROR(SEARCH("2019", O39))), CHAR(34) &amp; "year19" &amp; CHAR(34) &amp; ",", "")</f>
        <v>"year19",</v>
      </c>
      <c r="DP39" s="6" t="str">
        <f>IF(AND(ISNUMBER(SEARCH("20", O39)), ISERROR(SEARCH("1920", O39))), CHAR(34)&amp;"year00"&amp;CHAR(34)&amp;",", "")</f>
        <v/>
      </c>
      <c r="DQ39" s="6" t="str">
        <f>IF(CC39="y",CHAR(34)&amp;"soviet"&amp;CHAR(34)&amp;",","")</f>
        <v/>
      </c>
      <c r="DR39" s="6" t="str">
        <f>IF(BY39="y",CHAR(34)&amp;"dgband"&amp;CHAR(34)&amp;",","")</f>
        <v/>
      </c>
      <c r="DS39" s="6" t="str">
        <f>IF(W39="y",IF(AND(V39="n",BY39&lt;&gt;"y"),CHAR(34)&amp;"allver"&amp;CHAR(34)&amp;",",""),"")</f>
        <v/>
      </c>
      <c r="DT39" s="6" t="str">
        <f>IF(V39="y",IF(AND(W39="n",BY39&lt;&gt;"y"),CHAR(34)&amp;"allhor"&amp;CHAR(34)&amp;",",""),"")</f>
        <v/>
      </c>
      <c r="DU39" s="6" t="str">
        <f>IF(BY39="y",IF(AND(W39="n",V39="n"),CHAR(34)&amp;"alldia"&amp;CHAR(34)&amp;",",""),"")</f>
        <v/>
      </c>
      <c r="DV39" s="48" t="str">
        <f>IF(IA39&lt;&gt;"",(IF(IA39="y",CHAR(34)&amp;"largec"&amp;CHAR(34)&amp;",",CHAR(34)&amp;"smallc"&amp;CHAR(34)&amp;",")),"")</f>
        <v/>
      </c>
      <c r="DW39" s="48" t="str">
        <f>IF(CL39="y",CHAR(34)&amp;CL$1&amp;CHAR(34)&amp;",","")</f>
        <v>"NoBand",</v>
      </c>
      <c r="DX39" s="48" t="str">
        <f>IF(CM39="y",CHAR(34)&amp;CM$1&amp;CHAR(34)&amp;",","")</f>
        <v/>
      </c>
      <c r="DY39" s="48" t="str">
        <f>IF(CN39="y",CHAR(34)&amp;CN$1&amp;CHAR(34)&amp;",","")</f>
        <v/>
      </c>
      <c r="DZ39" s="48" t="str">
        <f>IF(CO39="y",CHAR(34)&amp;CO$1&amp;CHAR(34)&amp;",","")</f>
        <v/>
      </c>
      <c r="EA39" s="48" t="str">
        <f>IF(T39="y",CHAR(34)&amp;T$1&amp;CHAR(34)&amp;",","")</f>
        <v/>
      </c>
      <c r="EB39" s="48" t="str">
        <f>IF(U39="y",CHAR(34)&amp;U$1&amp;CHAR(34)&amp;",","")</f>
        <v/>
      </c>
      <c r="EC39" s="48" t="str">
        <f>IF(V39="y",CHAR(34)&amp;V$1&amp;CHAR(34)&amp;",","")</f>
        <v/>
      </c>
      <c r="ED39" s="48" t="str">
        <f>IF(W39="y",CHAR(34)&amp;W$1&amp;CHAR(34)&amp;",","")</f>
        <v/>
      </c>
      <c r="EE39" s="48" t="str">
        <f>IF(X39="y",CHAR(34)&amp;X$1&amp;CHAR(34)&amp;",","")</f>
        <v>"Circle",</v>
      </c>
      <c r="EF39" s="48" t="str">
        <f>IF(AND(Y39&lt;&gt;"n",Y39&lt;&gt;""),CHAR(34)&amp;Y$1&amp;CHAR(34)&amp;",","")</f>
        <v>"Animal",</v>
      </c>
      <c r="EG39" s="48" t="str">
        <f>IF(Z39="y",CHAR(34)&amp;Z$1&amp;CHAR(34)&amp;",","")</f>
        <v>"Bird",</v>
      </c>
      <c r="EH39" s="48" t="str">
        <f>IF(AA39="y",CHAR(34)&amp;AA$1&amp;CHAR(34)&amp;",","")</f>
        <v>"Plants",</v>
      </c>
      <c r="EI39" s="48" t="str">
        <f>IF(AB39="y",CHAR(34)&amp;AB$1&amp;CHAR(34)&amp;",","")</f>
        <v>"Texted",</v>
      </c>
      <c r="EJ39" s="48" t="str">
        <f>IF(AC39="y",CHAR(34)&amp;AC$1&amp;CHAR(34)&amp;",","")</f>
        <v>"Weapon",</v>
      </c>
      <c r="EK39" s="48" t="str">
        <f>IF(AD39="y",CHAR(34)&amp;AD$1&amp;CHAR(34)&amp;",","")</f>
        <v>"HasSun",</v>
      </c>
      <c r="EL39" s="48" t="str">
        <f>IF(AE39="y",CHAR(34)&amp;AE$1&amp;CHAR(34)&amp;",","")</f>
        <v/>
      </c>
      <c r="EM39" s="48" t="str">
        <f>IF(AF39="y",CHAR(34)&amp;AF$1&amp;CHAR(34)&amp;",","")</f>
        <v/>
      </c>
      <c r="EN39" s="48" t="str">
        <f>IF(AG39="y",CHAR(34)&amp;AG$1&amp;CHAR(34)&amp;",","")</f>
        <v/>
      </c>
      <c r="EO39" s="48" t="str">
        <f>IF(AH39="y",CHAR(34)&amp;AH$1&amp;CHAR(34)&amp;",","")</f>
        <v>"Center",</v>
      </c>
      <c r="EP39" s="48" t="str">
        <f>IF(AI39="y",CHAR(34)&amp;AI$1&amp;CHAR(34)&amp;",","")</f>
        <v/>
      </c>
      <c r="EQ39" s="48" t="str">
        <f>IF(AJ39="y",CHAR(34)&amp;AJ$1&amp;CHAR(34)&amp;",","")</f>
        <v/>
      </c>
      <c r="ER39" s="48" t="str">
        <f>IF(AK39="y",CHAR(34)&amp;AK$1&amp;CHAR(34)&amp;",","")</f>
        <v/>
      </c>
      <c r="ES39" s="48" t="str">
        <f>IF(AL39="y",CHAR(34)&amp;AL$1&amp;CHAR(34)&amp;",","")</f>
        <v>"Wavess",</v>
      </c>
      <c r="ET39" s="48" t="str">
        <f>IF(AM39="y",CHAR(34)&amp;AM$1&amp;CHAR(34)&amp;",","")</f>
        <v>"Geogrh",</v>
      </c>
      <c r="EU39" s="48" t="str">
        <f>IF(AN39="y",CHAR(34)&amp;AN$1&amp;CHAR(34)&amp;",","")</f>
        <v/>
      </c>
      <c r="EV39" s="48" t="str">
        <f>IF(AO39="y",CHAR(34)&amp;AO$1&amp;CHAR(34)&amp;",","")</f>
        <v/>
      </c>
      <c r="EW39" s="48" t="str">
        <f>IF(AP39="y",CHAR(34)&amp;AP$1&amp;CHAR(34)&amp;",","")</f>
        <v/>
      </c>
      <c r="EX39" s="48" t="str">
        <f>IF(AQ39="y",CHAR(34)&amp;AQ$1&amp;CHAR(34)&amp;",","")</f>
        <v/>
      </c>
      <c r="EY39" s="48" t="str">
        <f>IF(AR39="y",CHAR(34)&amp;AR$1&amp;CHAR(34)&amp;",","")</f>
        <v/>
      </c>
      <c r="EZ39" s="48" t="str">
        <f>IF(AS39="y",CHAR(34)&amp;AS$1&amp;CHAR(34)&amp;",","")</f>
        <v>"Waters",</v>
      </c>
      <c r="FA39" s="48" t="str">
        <f>IF(AT39&gt;0,CHAR(34)&amp;"sta"&amp;AZ39&amp;CHAR(34)&amp;",","")</f>
        <v>"staYEL",</v>
      </c>
      <c r="FB39" s="48" t="str">
        <f>IF(AND(AT39&gt;0,BA39&lt;&gt;""),CHAR(34)&amp;"sta"&amp;BA39&amp;CHAR(34)&amp;",","")</f>
        <v/>
      </c>
      <c r="FC39" s="48" t="str">
        <f>IF(AND(AT39&gt;0,BB39&lt;&gt;""),CHAR(34)&amp;"sta"&amp;BB39&amp;CHAR(34)&amp;",","")</f>
        <v/>
      </c>
      <c r="FD39" s="48" t="str">
        <f>IF(BV39="n",CHAR(34)&amp;"tcWHYE"&amp;CHAR(34)&amp;",",IF(BV39="y",CHAR(34)&amp;FD$1&amp;CHAR(34)&amp;",",""))</f>
        <v/>
      </c>
      <c r="FE39" s="48" t="str">
        <f>IF(COUNTIF(BL39:BT39,"BLU")=0,CHAR(34)&amp;"NO_BLU"&amp;CHAR(34)&amp;",", "")</f>
        <v/>
      </c>
      <c r="FF39" s="48" t="str">
        <f>IF(COUNTIF(BL39:BT39,"WHI")=0,CHAR(34)&amp;"NO_WHI"&amp;CHAR(34)&amp;",", "")</f>
        <v>"NO_WHI",</v>
      </c>
      <c r="FG39" s="48" t="str">
        <f>IF(COUNTIF(BL39:BT39,"RED")=0,CHAR(34)&amp;"NO_RED"&amp;CHAR(34)&amp;",", "")</f>
        <v>"NO_RED",</v>
      </c>
      <c r="FH39" s="48" t="str">
        <f>IF(COUNTIF(BL39:BS39,"GRE")=0,CHAR(34)&amp;"NO_GRE"&amp;CHAR(34)&amp;",", "")</f>
        <v>"NO_GRE",</v>
      </c>
      <c r="FI39" s="48" t="str">
        <f>IF(COUNTIF(BL39:BT39,"YEL")=0,CHAR(34)&amp;"NO_YEL"&amp;CHAR(34)&amp;",", "")</f>
        <v/>
      </c>
      <c r="FJ39" s="48" t="str">
        <f>IF(COUNTIF(BL39:BT39,"BLA")=0,CHAR(34)&amp;"NO_BLA"&amp;CHAR(34)&amp;",", "")</f>
        <v>"NO_BLA",</v>
      </c>
      <c r="FK39" s="48" t="str">
        <f>IF(AND(FH39&lt;&gt;"",FF39&lt;&gt;""),CHAR(34)&amp;"WHGRNO"&amp;CHAR(34)&amp;",","")</f>
        <v>"WHGRNO",</v>
      </c>
      <c r="FL39" s="48" t="str">
        <f>IF(AND(FI39&lt;&gt;"",FF39&lt;&gt;""),CHAR(34)&amp;"WHYENO"&amp;CHAR(34)&amp;",","")</f>
        <v/>
      </c>
      <c r="FM39" s="48" t="str">
        <f>IF(AND(FJ39&lt;&gt;"",FF39&lt;&gt;""),CHAR(34)&amp;"BAWHNO"&amp;CHAR(34)&amp;",","")</f>
        <v>"BAWHNO",</v>
      </c>
      <c r="FN39" s="48" t="str">
        <f>IF(AND(FE39&lt;&gt;"",FF39&lt;&gt;""),CHAR(34)&amp;"BLWHNO"&amp;CHAR(34)&amp;",","")</f>
        <v/>
      </c>
      <c r="FO39" s="48" t="str">
        <f>IF(AND(FE39&lt;&gt;"",FG39&lt;&gt;""),CHAR(34)&amp;"BLRENO"&amp;CHAR(34)&amp;",","")</f>
        <v/>
      </c>
      <c r="FP39" s="48" t="str">
        <f>IF(AND(FF39&lt;&gt;"",FF39&lt;&gt;""),CHAR(34)&amp;"WHRENO"&amp;CHAR(34)&amp;",","")</f>
        <v>"WHRENO",</v>
      </c>
      <c r="FQ39" s="48" t="str">
        <f>IF(LEN(BF39)=3,CHAR(34)&amp;"001"&amp;BF39&amp;CHAR(34)&amp;",","")</f>
        <v/>
      </c>
      <c r="FR39" s="48" t="str">
        <f>IF(LEN(BG39)=3,CHAR(34)&amp;"002"&amp;BG39&amp;CHAR(34)&amp;",","")</f>
        <v/>
      </c>
      <c r="FS39" s="48" t="str">
        <f>IF(LEN(BH39)=3,CHAR(34)&amp;"003"&amp;BH39&amp;CHAR(34)&amp;",","")</f>
        <v/>
      </c>
      <c r="FT39" s="48" t="str">
        <f>CHAR(34)&amp;"myr"&amp;BD39&amp;CHAR(34)&amp;","</f>
        <v>"myrBLU",</v>
      </c>
      <c r="FU39" s="48" t="str">
        <f>IF(AY39="y",CHAR(34)&amp;"island"&amp;CHAR(34)&amp;",","")</f>
        <v/>
      </c>
      <c r="FV39" s="48" t="str">
        <f>IF(BZ39="y",CHAR(34)&amp;"landlo"&amp;CHAR(34)&amp;",","")</f>
        <v/>
      </c>
      <c r="FW39" s="48" t="str">
        <f>IF(CA39="y",CHAR(34)&amp;"eunion"&amp;CHAR(34)&amp;",","")</f>
        <v/>
      </c>
      <c r="FX39" s="48" t="str">
        <f>SUBSTITUTE(IFERROR(SEARCH("[",A39),IFERROR(IF(AND(CA39&lt;&gt;"y",SEARCH("Europe",R39)&gt;0),CHAR(34)&amp;"noeuni"&amp;CHAR(34)&amp;",",""),"")),"1","")</f>
        <v/>
      </c>
      <c r="FY39" s="48" t="str">
        <f>IFERROR(IF(SEARCH("Arabic",CB39)&gt;0,CHAR(34)&amp;"arabic"&amp;CHAR(34)&amp;",",""),"")</f>
        <v/>
      </c>
      <c r="FZ39" s="48" t="str">
        <f>IFERROR(IF(SEARCH("English",CB39)&gt;0,CHAR(34)&amp;"englis"&amp;CHAR(34)&amp;",",""),"")</f>
        <v/>
      </c>
      <c r="GA39" s="48" t="str">
        <f>IFERROR(IF(SEARCH("French",CB39)&gt;0,CHAR(34)&amp;"french"&amp;CHAR(34)&amp;",",""),"")</f>
        <v/>
      </c>
      <c r="GB39" s="48" t="str">
        <f>IFERROR(IF(SEARCH("Spanish",CB39)&gt;0,CHAR(34)&amp;"spanis"&amp;CHAR(34)&amp;",",""),"")</f>
        <v/>
      </c>
      <c r="GC39" s="48" t="str">
        <f>IFERROR(IF(SEARCH("Portuguese",CB39)&gt;0,CHAR(34)&amp;"portug"&amp;CHAR(34)&amp;",",""),"")</f>
        <v/>
      </c>
      <c r="GD39" s="48" t="str">
        <f>IFERROR(IF(SEARCH("German",CB39)&gt;0,CHAR(34)&amp;"german"&amp;CHAR(34)&amp;",",""),"")</f>
        <v/>
      </c>
      <c r="GE39" s="48" t="str">
        <f>IFERROR(IF(SEARCH("Dutch",CB39)&gt;0,CHAR(34)&amp;"dutchs"&amp;CHAR(34)&amp;",",""),"")</f>
        <v/>
      </c>
      <c r="GF39" s="48" t="str">
        <f>IFERROR(IF(SEARCH("Historical",AU39)&gt;0,CHAR(34)&amp;"histor"&amp;CHAR(34)&amp;",",""),"")</f>
        <v/>
      </c>
      <c r="GG39" s="48" t="str">
        <f>IF(BU39="y",CHAR(34)&amp;"unjack"&amp;CHAR(34)&amp;",","")</f>
        <v/>
      </c>
      <c r="GH39" s="48" t="str">
        <f>IF(CD39=1,CHAR(34)&amp;"southc"&amp;CHAR(34)&amp;",","")</f>
        <v/>
      </c>
      <c r="GI39" s="48" t="str">
        <f>IF(CE39=1,CHAR(34)&amp;"hasmap"&amp;CHAR(34)&amp;",","")</f>
        <v/>
      </c>
      <c r="GJ39" s="48" t="str">
        <f>IF(CP39="y",CHAR(34)&amp;CP$1&amp;CHAR(34)&amp;",","")</f>
        <v/>
      </c>
      <c r="GK39" s="48" t="str">
        <f>IF(GJ39="",CHAR(34)&amp;"HasSta"&amp;CHAR(34)&amp;",","")</f>
        <v>"HasSta",</v>
      </c>
      <c r="GL39" s="48" t="str">
        <f>IF(CQ39="y",CHAR(34)&amp;CQ$1&amp;CHAR(34)&amp;",","")</f>
        <v/>
      </c>
      <c r="GM39" s="48" t="str">
        <f>IF(CR39="y",CHAR(34)&amp;CR$1&amp;CHAR(34)&amp;",","")</f>
        <v/>
      </c>
      <c r="GN39" s="48" t="str">
        <f>IF(CS39="y",CHAR(34)&amp;CS$1&amp;CHAR(34)&amp;",","")</f>
        <v>"3+Star",</v>
      </c>
      <c r="GP39" s="48" t="str">
        <f>CHAR(34)&amp;AU39&amp;CHAR(34)</f>
        <v>"State"</v>
      </c>
      <c r="GS39" s="48" t="str">
        <f>SUBSTITUTE("["&amp;_xlfn.CONCAT(CW39:GN39)&amp;"]",",]","]")</f>
        <v>["2Color","lets06","startO","BLUYEL","year19","NoBand","Circle","Animal","Bird","Plants","Texted","Weapon","HasSun","Center","Wavess","Geogrh","Waters","staYEL","NO_WHI","NO_RED","NO_GRE","NO_BLA","WHGRNO","BAWHNO","WHRENO","myrBLU","HasSta","3+Star"]</v>
      </c>
      <c r="GT39" s="48" t="str">
        <f>IF(BL39&lt;&gt;"",CHAR(34)&amp;"cl_"&amp;BL39&amp;CHAR(34)&amp;",","")</f>
        <v>"cl_BLU",</v>
      </c>
      <c r="GU39" s="48" t="str">
        <f>IF(BM39&lt;&gt;"",CHAR(34)&amp;"cl_"&amp;BM39&amp;CHAR(34)&amp;",","")</f>
        <v>"cl_YEL",</v>
      </c>
      <c r="GV39" s="48" t="str">
        <f>IF(BN39&lt;&gt;"",CHAR(34)&amp;"cl_"&amp;BN39&amp;CHAR(34)&amp;",","")</f>
        <v/>
      </c>
      <c r="GW39" s="48" t="str">
        <f>IF(BO39&lt;&gt;"",CHAR(34)&amp;"cl_"&amp;BO39&amp;CHAR(34)&amp;",","")</f>
        <v/>
      </c>
      <c r="GX39" s="48" t="str">
        <f>IF(BP39&lt;&gt;"",CHAR(34)&amp;"cl_"&amp;BP39&amp;CHAR(34)&amp;",","")</f>
        <v/>
      </c>
      <c r="GY39" s="48" t="str">
        <f>IF(BQ39&lt;&gt;"",CHAR(34)&amp;"cl_"&amp;BQ39&amp;CHAR(34)&amp;",","")</f>
        <v/>
      </c>
      <c r="GZ39" s="48" t="str">
        <f>IF(BR39&lt;&gt;"",CHAR(34)&amp;"cl_"&amp;BR39&amp;CHAR(34)&amp;",","")</f>
        <v/>
      </c>
      <c r="HA39" s="48" t="str">
        <f>IF(BS39&lt;&gt;"",CHAR(34)&amp;"cl_"&amp;BS39&amp;CHAR(34)&amp;",","")</f>
        <v/>
      </c>
      <c r="HB39" s="48" t="str">
        <f>IF(BT39&lt;&gt;"",CHAR(34)&amp;"cl_"&amp;BT39&amp;CHAR(34)&amp;",","")</f>
        <v/>
      </c>
      <c r="HC39" s="48" t="str">
        <f>SUBSTITUTE("["&amp;_xlfn.CONCAT(GT39:HB39)&amp;"]",",]","]")</f>
        <v>["cl_BLU","cl_YEL"]</v>
      </c>
      <c r="HE39" s="71"/>
      <c r="HF39" s="72" t="str">
        <f>"{couname:"&amp;CT39&amp;(IF(HK39&lt;&gt;"",",subtype:"&amp;CHAR(34)&amp;HK39&amp;CHAR(34),""))&amp;",year:"&amp;HJ39&amp;",region:"&amp;CU39&amp;",Colors:"&amp;HC39&amp;",Items:"&amp;GS39&amp;",Flag:"&amp;CV39&amp;",HDFlag:"&amp;CHAR(34)&amp;E39&amp;CHAR(34)&amp;",type:"&amp;GP39&amp;", describe: "&amp;HH39&amp;", isnew:"&amp;CHAR(34)&amp;F39&amp;CHAR(34)&amp;", links: "&amp;HL39&amp;"},"</f>
        <v>{couname:"[USA] Oregon",year:"1925 ",region:"rgn_North America",Colors:["cl_BLU","cl_YEL"],Items:["2Color","lets06","startO","BLUYEL","year19","NoBand","Circle","Animal","Bird","Plants","Texted","Weapon","HasSun","Center","Wavess","Geogrh","Waters","staYEL","NO_WHI","NO_RED","NO_GRE","NO_BLA","WHGRNO","BAWHNO","WHRENO","myrBLU","HasSta","3+Star"],Flag:"https://upload.wikimedia.org/wikipedia/commons/thumb/b/b9/Flag_of_Oregon.svg/383px-Flag_of_Oregon.svg.png",HDFlag:"https://upload.wikimedia.org/wikipedia/commons/thumb/b/b9/Flag_of_Oregon.svg/2560px-Flag_of_Oregon.svg.png",type:"State", describe: "\nThe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 isnew:".", links: "https://en.wikipedia.org/wiki/Flag_of_Oregon"},</v>
      </c>
      <c r="HG39" s="73" t="str">
        <f>"{couname:"&amp;CT39&amp;(IF(HK39&lt;&gt;"",",subtype:"&amp;CHAR(34)&amp;HK39&amp;CHAR(34),""))&amp;",year:"&amp;HJ39&amp;",region:"&amp;CU39&amp;",Colors:"&amp;HC39&amp;",Items:"&amp;GS39&amp;",Flag:"&amp;CV39&amp;",HDFlag:"&amp;CHAR(34)&amp;E39&amp;CHAR(34)&amp;",type:"&amp;GP39&amp;", describe: "&amp;HI39&amp;", links: "&amp;HL39&amp;"},"</f>
        <v>{couname:"[USA] Oregon",year:"1925 ",region:"rgn_North America",Colors:["cl_BLU","cl_YEL"],Items:["2Color","lets06","startO","BLUYEL","year19","NoBand","Circle","Animal","Bird","Plants","Texted","Weapon","HasSun","Center","Wavess","Geogrh","Waters","staYEL","NO_WHI","NO_RED","NO_GRE","NO_BLA","WHGRNO","BAWHNO","WHRENO","myrBLU","HasSta","3+Star"],Flag:"https://upload.wikimedia.org/wikipedia/commons/thumb/b/b9/Flag_of_Oregon.svg/383px-Flag_of_Oregon.svg.png",HDFlag:"https://upload.wikimedia.org/wikipedia/commons/thumb/b/b9/Flag_of_Oregon.svg/2560px-Flag_of_Oregon.svg.png",type:"State", describe: "\nThe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 links: "https://en.wikipedia.org/wiki/Flag_of_Oregon"},</v>
      </c>
      <c r="HH39" s="48" t="str">
        <f>IF(P39&lt;&gt;"",CHAR(34)&amp;"\n"&amp;P39&amp;CHAR(34),CHAR(34)&amp;CHAR(34))</f>
        <v>"\nThe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v>
      </c>
      <c r="HI39" s="48" t="str">
        <f>IF(J39=0,CHAR(34)&amp;CHAR(34),HH39)</f>
        <v>"\nThe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v>
      </c>
      <c r="HJ39" s="48" t="str">
        <f>CHAR(34)&amp;O39&amp;CHAR(34)</f>
        <v>"1925 "</v>
      </c>
      <c r="HL39" s="48" t="str">
        <f>CHAR(34)&amp;I39&amp;CHAR(34)</f>
        <v>"https://en.wikipedia.org/wiki/Flag_of_Oregon"</v>
      </c>
      <c r="HM39" s="72"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"&amp;HH39&amp;", "&amp;CHAR(34)&amp;"isnew"&amp;CHAR(34)&amp;": "&amp;CHAR(34)&amp;F39&amp;CHAR(34)&amp;", "&amp;CHAR(34)&amp;"links"&amp;CHAR(34)&amp;": "&amp;HL39&amp;"},"</f>
        <v>{"couname":"[USA] Oregon","year":"1925 ","region":"rgn_North America","Colors":["cl_BLU","cl_YEL"],"Items":["2Color","lets06","startO","BLUYEL","year19","NoBand","Circle","Animal","Bird","Plants","Texted","Weapon","HasSun","Center","Wavess","Geogrh","Waters","staYEL","NO_WHI","NO_RED","NO_GRE","NO_BLA","WHGRNO","BAWHNO","WHRENO","myrBLU","HasSta","3+Star"],"Flag":"https://upload.wikimedia.org/wikipedia/commons/thumb/b/b9/Flag_of_Oregon.svg/383px-Flag_of_Oregon.svg.png","HDFlag":"https://upload.wikimedia.org/wikipedia/commons/thumb/b/b9/Flag_of_Oregon.svg/2560px-Flag_of_Oregon.svg.png","type":"State", "describe": "\nThe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 "isnew": ".", "links": "https://en.wikipedia.org/wiki/Flag_of_Oregon"},</v>
      </c>
      <c r="HN39" s="74" t="str">
        <f>"{"&amp;CHAR(34)&amp;"couname"&amp;CHAR(34)&amp;":"&amp;CT39&amp;(IF(H39&lt;&gt;"",","&amp;CHAR(34)&amp;"subtype"&amp;CHAR(34)&amp;":"&amp;CHAR(34)&amp;H39&amp;CHAR(34),""))&amp;","&amp;CHAR(34)&amp;"year"&amp;CHAR(34)&amp;":"&amp;HJ39&amp;","&amp;CHAR(34)&amp;"region"&amp;CHAR(34)&amp;":"&amp;CU39&amp;","&amp;CHAR(34)&amp;"Colors"&amp;CHAR(34)&amp;":"&amp;HC39&amp;","&amp;CHAR(34)&amp;"Items"&amp;CHAR(34)&amp;":"&amp;GS39&amp;","&amp;CHAR(34)&amp;"Flag"&amp;CHAR(34)&amp;":"&amp;CV39&amp;","&amp;CHAR(34)&amp;"HDFlag"&amp;CHAR(34)&amp;":"&amp;CHAR(34)&amp;E39&amp;CHAR(34)&amp;","&amp;CHAR(34)&amp;"type"&amp;CHAR(34)&amp;":"&amp;GP39&amp;", "&amp;CHAR(34)&amp;"describe"&amp;CHAR(34)&amp;": "&amp;HI39&amp;", "&amp;CHAR(34)&amp;"isnew"&amp;CHAR(34)&amp;": "&amp;CHAR(34)&amp;F39&amp;CHAR(34)&amp;", "&amp;CHAR(34)&amp;"links"&amp;CHAR(34)&amp;": "&amp;HL39&amp;"},"</f>
        <v>{"couname":"[USA] Oregon","year":"1925 ","region":"rgn_North America","Colors":["cl_BLU","cl_YEL"],"Items":["2Color","lets06","startO","BLUYEL","year19","NoBand","Circle","Animal","Bird","Plants","Texted","Weapon","HasSun","Center","Wavess","Geogrh","Waters","staYEL","NO_WHI","NO_RED","NO_GRE","NO_BLA","WHGRNO","BAWHNO","WHRENO","myrBLU","HasSta","3+Star"],"Flag":"https://upload.wikimedia.org/wikipedia/commons/thumb/b/b9/Flag_of_Oregon.svg/383px-Flag_of_Oregon.svg.png","HDFlag":"https://upload.wikimedia.org/wikipedia/commons/thumb/b/b9/Flag_of_Oregon.svg/2560px-Flag_of_Oregon.svg.png","type":"State", "describe": "\nThe flag field is navy blue with all lettering and symbols in gold, representing the state colors of Oregon. On the obverse, the legend STATE OF OREGON is written above an escutcheon, which also appears in the Oregon state seal. The shield is surrounded by 33 stars, representing Oregon's admission to the Union as the 33rd state. Below the shield is written 1859, the year in which Oregon became a state.\n\nOregon's flag is the last remaining state flag in the U.S. in which the obverse and reverse sides have different designs. Paraguay is the only country that still has a two-sided flag. Two-sided flags were previously more common, but have been reduced due to increased costs of manufacturing a flag with two different designs. On the reverse of the flag is a depiction, also in gold, of a beaver, the state animal of Oregon.", "isnew": ".", "links": "https://en.wikipedia.org/wiki/Flag_of_Oregon"},</v>
      </c>
      <c r="HO39" s="75"/>
      <c r="HP39" s="48" t="str" cm="1">
        <f t="array" ref="HP39">IF(_xlfn.TEXTJOIN(", ", TRUE, IF(ISNUMBER(SEARCH("BLA", BL39:BT39)), COLUMN(BL39:BT39) - COLUMN(BL39) + 1, ""))&lt;&gt;"","BLA","")</f>
        <v/>
      </c>
      <c r="HQ39" s="48" t="str" cm="1">
        <f t="array" ref="HQ39">IF(_xlfn.TEXTJOIN(", ", TRUE, IF(ISNUMBER(SEARCH("BLU", BL39:BT39)), COLUMN(BL39:BT39) - COLUMN(BL39) + 1, ""))&lt;&gt;"","BLU","")</f>
        <v>BLU</v>
      </c>
      <c r="HR39" s="48" t="str" cm="1">
        <f t="array" ref="HR39">IF(_xlfn.TEXTJOIN(", ", TRUE, IF(ISNUMBER(SEARCH("GRE", BL39:BT39)), COLUMN(BL39:BT39) - COLUMN(BL39) + 1, ""))&lt;&gt;"","GRE","")</f>
        <v/>
      </c>
      <c r="HS39" s="48" t="str" cm="1">
        <f t="array" ref="HS39">IF(_xlfn.TEXTJOIN(", ", TRUE, IF(ISNUMBER(SEARCH("RED", BL39:BT39)), COLUMN(BL39:BT39) - COLUMN(BL39) + 1, ""))&lt;&gt;"","RED","")</f>
        <v/>
      </c>
      <c r="HT39" s="48" t="str" cm="1">
        <f t="array" ref="HT39">IF(_xlfn.TEXTJOIN(", ", TRUE, IF(ISNUMBER(SEARCH("YEL", BL39:BT39)), COLUMN(BL39:BT39) - COLUMN(BL39) + 1, ""))&lt;&gt;"","YEL","")</f>
        <v>YEL</v>
      </c>
      <c r="HU39" s="48" t="str" cm="1">
        <f t="array" ref="HU39">IF(_xlfn.TEXTJOIN(", ", TRUE, IF(ISNUMBER(SEARCH("ORA", BL39:BT39)), COLUMN(BL39:BT39) - COLUMN(BL39) + 1, ""))&lt;&gt;"","ORA","")</f>
        <v/>
      </c>
      <c r="HV39" s="48" t="str" cm="1">
        <f t="array" ref="HV39">IF(_xlfn.TEXTJOIN(", ", TRUE, IF(ISNUMBER(SEARCH("BRO", BL39:BT39)), COLUMN(BL39:BT39) - COLUMN(BL39) + 1, ""))&lt;&gt;"","BRO","")</f>
        <v/>
      </c>
      <c r="HW39" s="48" t="str" cm="1">
        <f t="array" ref="HW39">IF(_xlfn.TEXTJOIN(", ", TRUE, IF(ISNUMBER(SEARCH("PUR", BL39:BT39)), COLUMN(BL39:BT39) - COLUMN(BL39) + 1, ""))&lt;&gt;"","PUR","")</f>
        <v/>
      </c>
      <c r="HX39" s="48" t="str" cm="1">
        <f t="array" ref="HX39">IF(_xlfn.TEXTJOIN(", ", TRUE, IF(ISNUMBER(SEARCH("WHI", BL39:BT39)), COLUMN(BL39:BT39) - COLUMN(BL39) + 1, ""))&lt;&gt;"","WHI","")</f>
        <v/>
      </c>
      <c r="HY39" s="76"/>
      <c r="HZ39" s="76"/>
      <c r="IA39" s="6"/>
      <c r="IB39" s="6"/>
      <c r="IC39" s="77"/>
      <c r="ID39" s="77"/>
      <c r="IE39" s="77"/>
      <c r="IF39" s="77"/>
      <c r="IG39" s="77"/>
      <c r="IH39" s="77"/>
      <c r="II39" s="77"/>
      <c r="IJ39" s="77"/>
      <c r="IK39" s="77"/>
      <c r="IL39" s="48">
        <f>SUM(IC39:IK39)</f>
        <v>0</v>
      </c>
      <c r="IM39" s="45">
        <f>COUNTIF(IC39:IK39,"&gt;0")-CG39</f>
        <v>-2</v>
      </c>
      <c r="IN39" s="78" t="str">
        <f>"http://mkweb.bcgsc.ca/color-summarizer/?url="&amp;D39&amp;"&amp;precision=low&amp;num_clusters="&amp;CG39&amp;"&amp;text=1"</f>
        <v>http://mkweb.bcgsc.ca/color-summarizer/?url=https://upload.wikimedia.org/wikipedia/commons/thumb/b/b9/Flag_of_Oregon.svg/383px-Flag_of_Oregon.svg.png&amp;precision=low&amp;num_clusters=2&amp;text=1</v>
      </c>
      <c r="IO39" s="48" t="str">
        <f>IF(HP39&lt;&gt;"",CHAR(34)&amp;"black"&amp;CHAR(34),"")</f>
        <v/>
      </c>
      <c r="IP39" s="48" t="str">
        <f>IF(HQ39&lt;&gt;"",CHAR(34)&amp;"blue"&amp;CHAR(34),"")</f>
        <v>"blue"</v>
      </c>
      <c r="IQ39" s="48" t="str">
        <f>IF(HR39&lt;&gt;"",CHAR(34)&amp;"green"&amp;CHAR(34),"")</f>
        <v/>
      </c>
      <c r="IR39" s="48" t="str">
        <f>IF(HS39&lt;&gt;"",CHAR(34)&amp;"red"&amp;CHAR(34),"")</f>
        <v/>
      </c>
      <c r="IS39" s="48" t="str">
        <f>IF(HT39&lt;&gt;"",CHAR(34)&amp;"yellow"&amp;CHAR(34),"")</f>
        <v>"yellow"</v>
      </c>
      <c r="IT39" s="48" t="str">
        <f>IF(HU39&lt;&gt;"",CHAR(34)&amp;"orange"&amp;CHAR(34),"")</f>
        <v/>
      </c>
      <c r="IU39" s="48" t="str">
        <f>IF(HV39&lt;&gt;"",CHAR(34)&amp;"brown"&amp;CHAR(34),"")</f>
        <v/>
      </c>
      <c r="IV39" s="48" t="str">
        <f>IF(HW39&lt;&gt;"",CHAR(34)&amp;"purple"&amp;CHAR(34),"")</f>
        <v/>
      </c>
      <c r="IW39" s="48" t="str">
        <f>IF(HX39&lt;&gt;"",CHAR(34)&amp;"white"&amp;CHAR(34),"")</f>
        <v/>
      </c>
      <c r="IX39" s="48" t="str">
        <f>"{"&amp;CHAR(34)&amp;"url"&amp;CHAR(34)&amp;":"&amp;CHAR(34)&amp;IN39&amp;CHAR(34)&amp;","&amp;CHAR(34)&amp;"name"&amp;CHAR(34)&amp;":"&amp;CHAR(34)&amp;A39&amp;CHAR(34)&amp;"},"</f>
        <v>{"url":"http://mkweb.bcgsc.ca/color-summarizer/?url=https://upload.wikimedia.org/wikipedia/commons/thumb/b/b9/Flag_of_Oregon.svg/383px-Flag_of_Oregon.svg.png&amp;precision=low&amp;num_clusters=2&amp;text=1","name":"[USA] Oregon"},</v>
      </c>
      <c r="IY39" s="48">
        <v>890</v>
      </c>
    </row>
    <row r="40" spans="1:259" s="48" customFormat="1" ht="38.4" customHeight="1" thickBot="1" x14ac:dyDescent="0.35">
      <c r="A40" s="79" t="s">
        <v>519</v>
      </c>
      <c r="B40" s="40" t="e" vm="181">
        <v>#VALUE!</v>
      </c>
      <c r="C40" s="41">
        <v>2</v>
      </c>
      <c r="D40" s="42" t="s">
        <v>892</v>
      </c>
      <c r="E40" s="43" t="s">
        <v>893</v>
      </c>
      <c r="F40" s="44" t="s">
        <v>163</v>
      </c>
      <c r="G40" s="45">
        <f>COUNTIF($A$1:$A$8580,A40)</f>
        <v>1</v>
      </c>
      <c r="H40" s="46"/>
      <c r="I40" s="47" t="s">
        <v>894</v>
      </c>
      <c r="J40" s="48" t="str">
        <f>""</f>
        <v/>
      </c>
      <c r="K40" s="49"/>
      <c r="L40" s="50"/>
      <c r="M40" s="50"/>
      <c r="N40" s="51" t="s">
        <v>231</v>
      </c>
      <c r="O40" s="52" t="s">
        <v>215</v>
      </c>
      <c r="P40" s="53" t="s">
        <v>211</v>
      </c>
      <c r="Q40" s="54">
        <v>1</v>
      </c>
      <c r="R40" s="55" t="s">
        <v>231</v>
      </c>
      <c r="S40" s="56">
        <v>0</v>
      </c>
      <c r="T40" s="57" t="s">
        <v>164</v>
      </c>
      <c r="U40" s="58" t="s">
        <v>164</v>
      </c>
      <c r="V40" s="58" t="s">
        <v>164</v>
      </c>
      <c r="W40" s="58" t="s">
        <v>164</v>
      </c>
      <c r="X40" s="58" t="s">
        <v>164</v>
      </c>
      <c r="Y40" s="58" t="s">
        <v>165</v>
      </c>
      <c r="Z40" s="58" t="s">
        <v>165</v>
      </c>
      <c r="AA40" s="58" t="s">
        <v>165</v>
      </c>
      <c r="AB40" s="58" t="s">
        <v>165</v>
      </c>
      <c r="AC40" s="58" t="s">
        <v>164</v>
      </c>
      <c r="AD40" s="58" t="s">
        <v>164</v>
      </c>
      <c r="AE40" s="58" t="s">
        <v>164</v>
      </c>
      <c r="AF40" s="59" t="s">
        <v>164</v>
      </c>
      <c r="AG40" s="59" t="s">
        <v>164</v>
      </c>
      <c r="AH40" s="59" t="s">
        <v>165</v>
      </c>
      <c r="AI40" s="59" t="s">
        <v>164</v>
      </c>
      <c r="AJ40" s="59" t="s">
        <v>164</v>
      </c>
      <c r="AK40" s="59" t="s">
        <v>164</v>
      </c>
      <c r="AL40" s="59" t="s">
        <v>165</v>
      </c>
      <c r="AM40" s="59" t="s">
        <v>164</v>
      </c>
      <c r="AN40" s="59" t="s">
        <v>164</v>
      </c>
      <c r="AO40" s="59" t="s">
        <v>164</v>
      </c>
      <c r="AP40" s="59" t="s">
        <v>165</v>
      </c>
      <c r="AQ40" s="59" t="s">
        <v>164</v>
      </c>
      <c r="AR40" s="59" t="s">
        <v>164</v>
      </c>
      <c r="AS40" s="59" t="s">
        <v>165</v>
      </c>
      <c r="AT40" s="60">
        <v>0</v>
      </c>
      <c r="AU40" s="59" t="s">
        <v>207</v>
      </c>
      <c r="AV40" s="59" t="str">
        <f>IF(LEFT(A40,1)="[",LEFT(A40,5)&amp;AU40&amp;A40,"")</f>
        <v>[USA]State[USA] Pennsylvania</v>
      </c>
      <c r="AW40" s="59" t="str">
        <f>C40&amp;H40&amp;A40</f>
        <v>2[USA] Pennsylvania</v>
      </c>
      <c r="AX40" s="61"/>
      <c r="AY40" s="61"/>
      <c r="AZ40" s="62"/>
      <c r="BA40" s="62"/>
      <c r="BB40" s="62"/>
      <c r="BC40" s="63"/>
      <c r="BD40" s="64" t="s">
        <v>152</v>
      </c>
      <c r="BE40" s="47"/>
      <c r="BF40" s="64"/>
      <c r="BG40" s="64"/>
      <c r="BH40" s="64"/>
      <c r="BI40" s="64"/>
      <c r="BJ40" s="64"/>
      <c r="BK40" s="47"/>
      <c r="BL40" s="64" t="s">
        <v>152</v>
      </c>
      <c r="BM40" s="64" t="s">
        <v>151</v>
      </c>
      <c r="BN40" s="64" t="s">
        <v>154</v>
      </c>
      <c r="BO40" s="64" t="s">
        <v>155</v>
      </c>
      <c r="BP40" s="64" t="s">
        <v>153</v>
      </c>
      <c r="BQ40" s="64" t="s">
        <v>159</v>
      </c>
      <c r="BR40" s="64" t="s">
        <v>157</v>
      </c>
      <c r="BS40" s="64"/>
      <c r="BT40" s="64"/>
      <c r="BU40" s="65"/>
      <c r="BV40" s="66"/>
      <c r="BW40" s="66">
        <v>0</v>
      </c>
      <c r="BX40" s="47"/>
      <c r="CB40" s="6"/>
      <c r="CC40" s="6"/>
      <c r="CD40" s="67">
        <v>0</v>
      </c>
      <c r="CE40" s="67">
        <v>0</v>
      </c>
      <c r="CF40" s="67" t="e">
        <v>#REF!</v>
      </c>
      <c r="CG40" s="68" cm="1">
        <f t="array" ref="CG40">SUMPRODUCT(--(LEN(TRIM(BL40:BT40))&gt;0))</f>
        <v>7</v>
      </c>
      <c r="CH40" s="59" t="str">
        <f>IF(CG40=2,"y","n")</f>
        <v>n</v>
      </c>
      <c r="CI40" s="59" t="str">
        <f>IF(CG40=3,"y","n")</f>
        <v>n</v>
      </c>
      <c r="CJ40" s="59" t="str">
        <f>IF(CG40=4,"y","n")</f>
        <v>n</v>
      </c>
      <c r="CK40" s="59" t="str">
        <f>IF(CG40&gt;4,"y","n")</f>
        <v>y</v>
      </c>
      <c r="CL40" s="59" t="str">
        <f>IF(S40=0,"y","n")</f>
        <v>y</v>
      </c>
      <c r="CM40" s="59" t="str">
        <f>IF(S40=2,"y","n")</f>
        <v>n</v>
      </c>
      <c r="CN40" s="59" t="str">
        <f>IF(S40=3,"y","n")</f>
        <v>n</v>
      </c>
      <c r="CO40" s="59" t="str">
        <f>IF(S40&gt;=4,"y","n")</f>
        <v>n</v>
      </c>
      <c r="CP40" s="59" t="str">
        <f>IF(AT40=0,"y","n")</f>
        <v>y</v>
      </c>
      <c r="CQ40" s="59" t="str">
        <f>IF(AT40=1,"y","n")</f>
        <v>n</v>
      </c>
      <c r="CR40" s="59" t="str">
        <f>IF(AT40=2,"y","n")</f>
        <v>n</v>
      </c>
      <c r="CS40" s="59" t="str">
        <f>IF(AT40&gt;=3,"y","n")</f>
        <v>n</v>
      </c>
      <c r="CT40" s="69" t="str">
        <f>CHAR(34)&amp;A40&amp;CHAR(34)</f>
        <v>"[USA] Pennsylvania"</v>
      </c>
      <c r="CU40" s="70" t="str">
        <f>CHAR(34)&amp;"rgn_"&amp;R40&amp;CHAR(34)</f>
        <v>"rgn_North America"</v>
      </c>
      <c r="CV40" s="48" t="str">
        <f>CHAR(34)&amp;D40&amp;CHAR(34)</f>
        <v>"https://upload.wikimedia.org/wikipedia/commons/thumb/f/f7/Flag_of_Pennsylvania.svg/350px-Flag_of_Pennsylvania.svg.png"</v>
      </c>
      <c r="CW40" s="48" t="str">
        <f>IF(CH40="y",CHAR(34)&amp;CH$1&amp;CHAR(34)&amp;",","")</f>
        <v/>
      </c>
      <c r="CX40" s="48" t="str">
        <f>IF(CI40="y",CHAR(34)&amp;CI$1&amp;CHAR(34)&amp;",","")</f>
        <v/>
      </c>
      <c r="CY40" s="48" t="str">
        <f>IF(CJ40="y",CHAR(34)&amp;CJ$1&amp;CHAR(34)&amp;",","")</f>
        <v/>
      </c>
      <c r="CZ40" s="48" t="str">
        <f>IF(CK40="y",CHAR(34)&amp;CK$1&amp;CHAR(34)&amp;",","")</f>
        <v>"5+Colo",</v>
      </c>
      <c r="DA40" s="48" t="str">
        <f>IF(Q40&gt;1,CHAR(34)&amp;"words2"&amp;CHAR(34)&amp;",","")</f>
        <v/>
      </c>
      <c r="DB40" s="48" t="str">
        <f>IF(Q40&gt;2,CHAR(34)&amp;"words3"&amp;CHAR(34)&amp;",","")</f>
        <v/>
      </c>
      <c r="DC40" s="48" t="str">
        <f>IF(Q40=2,CHAR(34)&amp;"exact2"&amp;CHAR(34)&amp;",","")</f>
        <v/>
      </c>
      <c r="DD40" s="48" t="str">
        <f>IF(LEN(CHAR(34)&amp;"lets"&amp;LEN(SUBSTITUTE(SUBSTITUTE(IFERROR(TRIM(SUBSTITUTE(SUBSTITUTE(SUBSTITUTE(IFERROR(TRIM(SUBSTITUTE(A40,MID(A40,FIND("(",A40),FIND(")",A40)-FIND("(",A40)+1),"")),A40),"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",""),"-",""))&amp;CHAR(34)&amp;",")=9,CHAR(34)&amp;"lets"&amp;LEN(SUBSTITUTE(SUBSTITUTE(IFERROR(TRIM(SUBSTITUTE(SUBSTITUTE(SUBSTITUTE(IFERROR(TRIM(SUBSTITUTE(A40,MID(A40,FIND("(",A40),FIND(")",A40)-FIND("(",A40)+1),"")),A40),"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",""),"-",""))&amp;CHAR(34)&amp;",",CHAR(34)&amp;"lets0"&amp;LEN(SUBSTITUTE(SUBSTITUTE(IFERROR(TRIM(SUBSTITUTE(SUBSTITUTE(SUBSTITUTE(IFERROR(TRIM(SUBSTITUTE(A40,MID(A40,FIND("(",A40),FIND(")",A40)-FIND("(",A40)+1),"")),A40)," ",""),"-",""),MID(SUBSTITUTE(SUBSTITUTE(IFERROR(TRIM(SUBSTITUTE(A40,MID(A40,FIND("(",A40),FIND(")",A40)-FIND("(",A40)+1),"")),A40)," ",""),"-",""),FIND("[",SUBSTITUTE(SUBSTITUTE(IFERROR(TRIM(SUBSTITUTE(A40,MID(A40,FIND("(",A40),FIND(")",A40)-FIND("(",A40)+1),"")),A40)," ",""),"-","")),FIND("]",SUBSTITUTE(SUBSTITUTE(IFERROR(TRIM(SUBSTITUTE(A40,MID(A40,FIND("(",A40),FIND(")",A40)-FIND("(",A40)+1),"")),A40)," ",""),"-",""))-FIND("[",SUBSTITUTE(SUBSTITUTE(IFERROR(TRIM(SUBSTITUTE(A40,MID(A40,FIND("(",A40),FIND(")",A40)-FIND("(",A40)+1),"")),A40)," ",""),"-",""))+1),"")),SUBSTITUTE(SUBSTITUTE(IFERROR(TRIM(SUBSTITUTE(A40,MID(A40,FIND("(",A40),FIND(")",A40)-FIND("(",A40)+1),"")),A40)," ",""),"-",""))," ",""),"-",""))&amp;CHAR(34)&amp;",")</f>
        <v>"lets12",</v>
      </c>
      <c r="DE40" s="48" t="str">
        <f>IFERROR(CHAR(34)&amp;"start"&amp;LEFT(TRIM(SUBSTITUTE(SUBSTITUTE(TRIM(SUBSTITUTE(SUBSTITUTE(A40, MID(A40, FIND("[", A40), FIND("]", A40) - FIND("[", A40) + 1), ""), "  ", " ")), MID(TRIM(SUBSTITUTE(SUBSTITUTE(A40, MID(A40, FIND("[", A40), FIND("]", A40) - FIND("[", A40) + 1), ""), "  ", " ")), FIND("[", TRIM(SUBSTITUTE(SUBSTITUTE(A40, MID(A40, FIND("[", A40), FIND("]", A40) - FIND("[", A40) + 1), ""), "  ", " "))), FIND("]", TRIM(SUBSTITUTE(SUBSTITUTE(A40, MID(A40, FIND("[", A40), FIND("]", A40) - FIND("[", A40) + 1), ""), "  ", " "))) - FIND("[", TRIM(SUBSTITUTE(SUBSTITUTE(A40, MID(A40, FIND("[", A40), FIND("]", A40) - FIND("[", A40) + 1), ""), "  ", " "))) + 1), ""), "  ", " ")),1)&amp;CHAR(34)&amp;",",CHAR(34)&amp;"start"&amp;IFERROR(LEFT(SUBSTITUTE(A40,"["&amp;MID(A40,FIND("[",A40)+1,FIND("]",A40)-FIND("[",A40)-1)&amp;"] ",""),1),LEFT(A40,1))&amp;CHAR(34)&amp;",")</f>
        <v>"startP",</v>
      </c>
      <c r="DF40" s="48" t="str">
        <f>IFERROR(IF(SEARCH("tan",A40)&gt;0,CHAR(34)&amp;"withtn"&amp;CHAR(34)&amp;",",""),"")</f>
        <v/>
      </c>
      <c r="DG40" s="48" t="str">
        <f>IFERROR(IF(SEARCH("q",A40)&gt;0,CHAR(34)&amp;"with_q"&amp;CHAR(34)&amp;",",""),"")</f>
        <v/>
      </c>
      <c r="DH40" s="48" t="str">
        <f>IFERROR(IF(SEARCH("v",A40)&gt;0,CHAR(34)&amp;"with_v"&amp;CHAR(34)&amp;",",""),"")</f>
        <v>"with_v",</v>
      </c>
      <c r="DI40" s="48" t="str">
        <f>IFERROR(IF(SEARCH("w",A40)&gt;0,CHAR(34)&amp;"with_w"&amp;CHAR(34)&amp;",",""),"")</f>
        <v/>
      </c>
      <c r="DJ40" s="48" t="str">
        <f>IFERROR(IF(SEARCH("y",A40)&gt;0,CHAR(34)&amp;"with_y"&amp;CHAR(34)&amp;",",""),"")</f>
        <v>"with_y",</v>
      </c>
      <c r="DK40" s="48" t="str">
        <f>IFERROR(IF(SEARCH("z",A40)&gt;0,CHAR(34)&amp;"with_z"&amp;CHAR(34)&amp;",",""),"")</f>
        <v/>
      </c>
      <c r="DL40" s="48" t="str">
        <f>IF(CG40=2, CHAR(34) &amp; _xlfn.TEXTJOIN("", TRUE, _xlfn._xlws.SORT(HP40:HX40)) &amp; CHAR(34) &amp; ",", "")</f>
        <v/>
      </c>
      <c r="DM40" s="48" t="str" cm="1">
        <f t="array" ref="DM40">IF(CG40=3,CHAR(34) &amp; _xlfn.TEXTJOIN("", TRUE, RIGHT(HP40:HX40, 2)) &amp; CHAR(34) &amp; ",", "")</f>
        <v/>
      </c>
      <c r="DN40" s="48" t="str">
        <f>IF(AND(ISNUMBER(SEARCH("18", O40)), ISERROR(SEARCH("1918", O40)), ISERROR(SEARCH("2018", O40))), CHAR(34) &amp; "year18" &amp; CHAR(34) &amp; ",", "")</f>
        <v/>
      </c>
      <c r="DO40" s="48" t="str">
        <f>IF(AND(ISNUMBER(SEARCH("19", O40)), ISERROR(SEARCH("1819", O40)),  ISERROR(SEARCH("1219", O40)),ISERROR(SEARCH("1119", O40)),ISERROR(SEARCH("1190", O40)),ISERROR(SEARCH("2019", O40))), CHAR(34) &amp; "year19" &amp; CHAR(34) &amp; ",", "")</f>
        <v>"year19",</v>
      </c>
      <c r="DP40" s="6" t="str">
        <f>IF(AND(ISNUMBER(SEARCH("20", O40)), ISERROR(SEARCH("1920", O40))), CHAR(34)&amp;"year00"&amp;CHAR(34)&amp;",", "")</f>
        <v/>
      </c>
      <c r="DQ40" s="6" t="str">
        <f>IF(CC40="y",CHAR(34)&amp;"soviet"&amp;CHAR(34)&amp;",","")</f>
        <v/>
      </c>
      <c r="DR40" s="6" t="str">
        <f>IF(BY40="y",CHAR(34)&amp;"dgband"&amp;CHAR(34)&amp;",","")</f>
        <v/>
      </c>
      <c r="DS40" s="6" t="str">
        <f>IF(W40="y",IF(AND(V40="n",BY40&lt;&gt;"y"),CHAR(34)&amp;"allver"&amp;CHAR(34)&amp;",",""),"")</f>
        <v/>
      </c>
      <c r="DT40" s="6" t="str">
        <f>IF(V40="y",IF(AND(W40="n",BY40&lt;&gt;"y"),CHAR(34)&amp;"allhor"&amp;CHAR(34)&amp;",",""),"")</f>
        <v/>
      </c>
      <c r="DU40" s="6" t="str">
        <f>IF(BY40="y",IF(AND(W40="n",V40="n"),CHAR(34)&amp;"alldia"&amp;CHAR(34)&amp;",",""),"")</f>
        <v/>
      </c>
      <c r="DV40" s="48" t="str">
        <f>IF(IA40&lt;&gt;"",(IF(IA40="y",CHAR(34)&amp;"largec"&amp;CHAR(34)&amp;",",CHAR(34)&amp;"smallc"&amp;CHAR(34)&amp;",")),"")</f>
        <v/>
      </c>
      <c r="DW40" s="48" t="str">
        <f>IF(CL40="y",CHAR(34)&amp;CL$1&amp;CHAR(34)&amp;",","")</f>
        <v>"NoBand",</v>
      </c>
      <c r="DX40" s="48" t="str">
        <f>IF(CM40="y",CHAR(34)&amp;CM$1&amp;CHAR(34)&amp;",","")</f>
        <v/>
      </c>
      <c r="DY40" s="48" t="str">
        <f>IF(CN40="y",CHAR(34)&amp;CN$1&amp;CHAR(34)&amp;",","")</f>
        <v/>
      </c>
      <c r="DZ40" s="48" t="str">
        <f>IF(CO40="y",CHAR(34)&amp;CO$1&amp;CHAR(34)&amp;",","")</f>
        <v/>
      </c>
      <c r="EA40" s="48" t="str">
        <f>IF(T40="y",CHAR(34)&amp;T$1&amp;CHAR(34)&amp;",","")</f>
        <v/>
      </c>
      <c r="EB40" s="48" t="str">
        <f>IF(U40="y",CHAR(34)&amp;U$1&amp;CHAR(34)&amp;",","")</f>
        <v/>
      </c>
      <c r="EC40" s="48" t="str">
        <f>IF(V40="y",CHAR(34)&amp;V$1&amp;CHAR(34)&amp;",","")</f>
        <v/>
      </c>
      <c r="ED40" s="48" t="str">
        <f>IF(W40="y",CHAR(34)&amp;W$1&amp;CHAR(34)&amp;",","")</f>
        <v/>
      </c>
      <c r="EE40" s="48" t="str">
        <f>IF(X40="y",CHAR(34)&amp;X$1&amp;CHAR(34)&amp;",","")</f>
        <v/>
      </c>
      <c r="EF40" s="48" t="str">
        <f>IF(AND(Y40&lt;&gt;"n",Y40&lt;&gt;""),CHAR(34)&amp;Y$1&amp;CHAR(34)&amp;",","")</f>
        <v>"Animal",</v>
      </c>
      <c r="EG40" s="48" t="str">
        <f>IF(Z40="y",CHAR(34)&amp;Z$1&amp;CHAR(34)&amp;",","")</f>
        <v>"Bird",</v>
      </c>
      <c r="EH40" s="48" t="str">
        <f>IF(AA40="y",CHAR(34)&amp;AA$1&amp;CHAR(34)&amp;",","")</f>
        <v>"Plants",</v>
      </c>
      <c r="EI40" s="48" t="str">
        <f>IF(AB40="y",CHAR(34)&amp;AB$1&amp;CHAR(34)&amp;",","")</f>
        <v>"Texted",</v>
      </c>
      <c r="EJ40" s="48" t="str">
        <f>IF(AC40="y",CHAR(34)&amp;AC$1&amp;CHAR(34)&amp;",","")</f>
        <v/>
      </c>
      <c r="EK40" s="48" t="str">
        <f>IF(AD40="y",CHAR(34)&amp;AD$1&amp;CHAR(34)&amp;",","")</f>
        <v/>
      </c>
      <c r="EL40" s="48" t="str">
        <f>IF(AE40="y",CHAR(34)&amp;AE$1&amp;CHAR(34)&amp;",","")</f>
        <v/>
      </c>
      <c r="EM40" s="48" t="str">
        <f>IF(AF40="y",CHAR(34)&amp;AF$1&amp;CHAR(34)&amp;",","")</f>
        <v/>
      </c>
      <c r="EN40" s="48" t="str">
        <f>IF(AG40="y",CHAR(34)&amp;AG$1&amp;CHAR(34)&amp;",","")</f>
        <v/>
      </c>
      <c r="EO40" s="48" t="str">
        <f>IF(AH40="y",CHAR(34)&amp;AH$1&amp;CHAR(34)&amp;",","")</f>
        <v>"Center",</v>
      </c>
      <c r="EP40" s="48" t="str">
        <f>IF(AI40="y",CHAR(34)&amp;AI$1&amp;CHAR(34)&amp;",","")</f>
        <v/>
      </c>
      <c r="EQ40" s="48" t="str">
        <f>IF(AJ40="y",CHAR(34)&amp;AJ$1&amp;CHAR(34)&amp;",","")</f>
        <v/>
      </c>
      <c r="ER40" s="48" t="str">
        <f>IF(AK40="y",CHAR(34)&amp;AK$1&amp;CHAR(34)&amp;",","")</f>
        <v/>
      </c>
      <c r="ES40" s="48" t="str">
        <f>IF(AL40="y",CHAR(34)&amp;AL$1&amp;CHAR(34)&amp;",","")</f>
        <v>"Wavess",</v>
      </c>
      <c r="ET40" s="48" t="str">
        <f>IF(AM40="y",CHAR(34)&amp;AM$1&amp;CHAR(34)&amp;",","")</f>
        <v/>
      </c>
      <c r="EU40" s="48" t="str">
        <f>IF(AN40="y",CHAR(34)&amp;AN$1&amp;CHAR(34)&amp;",","")</f>
        <v/>
      </c>
      <c r="EV40" s="48" t="str">
        <f>IF(AO40="y",CHAR(34)&amp;AO$1&amp;CHAR(34)&amp;",","")</f>
        <v/>
      </c>
      <c r="EW40" s="48" t="str">
        <f>IF(AP40="y",CHAR(34)&amp;AP$1&amp;CHAR(34)&amp;",","")</f>
        <v>"Ships!",</v>
      </c>
      <c r="EX40" s="48" t="str">
        <f>IF(AQ40="y",CHAR(34)&amp;AQ$1&amp;CHAR(34)&amp;",","")</f>
        <v/>
      </c>
      <c r="EY40" s="48" t="str">
        <f>IF(AR40="y",CHAR(34)&amp;AR$1&amp;CHAR(34)&amp;",","")</f>
        <v/>
      </c>
      <c r="EZ40" s="48" t="str">
        <f>IF(AS40="y",CHAR(34)&amp;AS$1&amp;CHAR(34)&amp;",","")</f>
        <v>"Waters",</v>
      </c>
      <c r="FA40" s="48" t="str">
        <f>IF(AT40&gt;0,CHAR(34)&amp;"sta"&amp;AZ40&amp;CHAR(34)&amp;",","")</f>
        <v/>
      </c>
      <c r="FB40" s="48" t="str">
        <f>IF(AND(AT40&gt;0,BA40&lt;&gt;""),CHAR(34)&amp;"sta"&amp;BA40&amp;CHAR(34)&amp;",","")</f>
        <v/>
      </c>
      <c r="FC40" s="48" t="str">
        <f>IF(AND(AT40&gt;0,BB40&lt;&gt;""),CHAR(34)&amp;"sta"&amp;BB40&amp;CHAR(34)&amp;",","")</f>
        <v/>
      </c>
      <c r="FD40" s="48" t="str">
        <f>IF(BV40="n",CHAR(34)&amp;"tcWHYE"&amp;CHAR(34)&amp;",",IF(BV40="y",CHAR(34)&amp;FD$1&amp;CHAR(34)&amp;",",""))</f>
        <v/>
      </c>
      <c r="FE40" s="48" t="str">
        <f>IF(COUNTIF(BL40:BT40,"BLU")=0,CHAR(34)&amp;"NO_BLU"&amp;CHAR(34)&amp;",", "")</f>
        <v/>
      </c>
      <c r="FF40" s="48" t="str">
        <f>IF(COUNTIF(BL40:BT40,"WHI")=0,CHAR(34)&amp;"NO_WHI"&amp;CHAR(34)&amp;",", "")</f>
        <v/>
      </c>
      <c r="FG40" s="48" t="str">
        <f>IF(COUNTIF(BL40:BT40,"RED")=0,CHAR(34)&amp;"NO_RED"&amp;CHAR(34)&amp;",", "")</f>
        <v/>
      </c>
      <c r="FH40" s="48" t="str">
        <f>IF(COUNTIF(BL40:BS40,"GRE")=0,CHAR(34)&amp;"NO_GRE"&amp;CHAR(34)&amp;",", "")</f>
        <v/>
      </c>
      <c r="FI40" s="48" t="str">
        <f>IF(COUNTIF(BL40:BT40,"YEL")=0,CHAR(34)&amp;"NO_YEL"&amp;CHAR(34)&amp;",", "")</f>
        <v/>
      </c>
      <c r="FJ40" s="48" t="str">
        <f>IF(COUNTIF(BL40:BT40,"BLA")=0,CHAR(34)&amp;"NO_BLA"&amp;CHAR(34)&amp;",", "")</f>
        <v/>
      </c>
      <c r="FK40" s="48" t="str">
        <f>IF(AND(FH40&lt;&gt;"",FF40&lt;&gt;""),CHAR(34)&amp;"WHGRNO"&amp;CHAR(34)&amp;",","")</f>
        <v/>
      </c>
      <c r="FL40" s="48" t="str">
        <f>IF(AND(FI40&lt;&gt;"",FF40&lt;&gt;""),CHAR(34)&amp;"WHYENO"&amp;CHAR(34)&amp;",","")</f>
        <v/>
      </c>
      <c r="FM40" s="48" t="str">
        <f>IF(AND(FJ40&lt;&gt;"",FF40&lt;&gt;""),CHAR(34)&amp;"BAWHNO"&amp;CHAR(34)&amp;",","")</f>
        <v/>
      </c>
      <c r="FN40" s="48" t="str">
        <f>IF(AND(FE40&lt;&gt;"",FF40&lt;&gt;""),CHAR(34)&amp;"BLWHNO"&amp;CHAR(34)&amp;",","")</f>
        <v/>
      </c>
      <c r="FO40" s="48" t="str">
        <f>IF(AND(FE40&lt;&gt;"",FG40&lt;&gt;""),CHAR(34)&amp;"BLRENO"&amp;CHAR(34)&amp;",","")</f>
        <v/>
      </c>
      <c r="FP40" s="48" t="str">
        <f>IF(AND(FF40&lt;&gt;"",FF40&lt;&gt;""),CHAR(34)&amp;"WHRENO"&amp;CHAR(34)&amp;",","")</f>
        <v/>
      </c>
      <c r="FQ40" s="48" t="str">
        <f>IF(LEN(BF40)=3,CHAR(34)&amp;"001"&amp;BF40&amp;CHAR(34)&amp;",","")</f>
        <v/>
      </c>
      <c r="FR40" s="48" t="str">
        <f>IF(LEN(BG40)=3,CHAR(34)&amp;"002"&amp;BG40&amp;CHAR(34)&amp;",","")</f>
        <v/>
      </c>
      <c r="FS40" s="48" t="str">
        <f>IF(LEN(BH40)=3,CHAR(34)&amp;"003"&amp;BH40&amp;CHAR(34)&amp;",","")</f>
        <v/>
      </c>
      <c r="FT40" s="48" t="str">
        <f>CHAR(34)&amp;"myr"&amp;BD40&amp;CHAR(34)&amp;","</f>
        <v>"myrBLU",</v>
      </c>
      <c r="FU40" s="48" t="str">
        <f>IF(AY40="y",CHAR(34)&amp;"island"&amp;CHAR(34)&amp;",","")</f>
        <v/>
      </c>
      <c r="FV40" s="48" t="str">
        <f>IF(BZ40="y",CHAR(34)&amp;"landlo"&amp;CHAR(34)&amp;",","")</f>
        <v/>
      </c>
      <c r="FW40" s="48" t="str">
        <f>IF(CA40="y",CHAR(34)&amp;"eunion"&amp;CHAR(34)&amp;",","")</f>
        <v/>
      </c>
      <c r="FX40" s="48" t="str">
        <f>SUBSTITUTE(IFERROR(SEARCH("[",A40),IFERROR(IF(AND(CA40&lt;&gt;"y",SEARCH("Europe",R40)&gt;0),CHAR(34)&amp;"noeuni"&amp;CHAR(34)&amp;",",""),"")),"1","")</f>
        <v/>
      </c>
      <c r="FY40" s="48" t="str">
        <f>IFERROR(IF(SEARCH("Arabic",CB40)&gt;0,CHAR(34)&amp;"arabic"&amp;CHAR(34)&amp;",",""),"")</f>
        <v/>
      </c>
      <c r="FZ40" s="48" t="str">
        <f>IFERROR(IF(SEARCH("English",CB40)&gt;0,CHAR(34)&amp;"englis"&amp;CHAR(34)&amp;",",""),"")</f>
        <v/>
      </c>
      <c r="GA40" s="48" t="str">
        <f>IFERROR(IF(SEARCH("French",CB40)&gt;0,CHAR(34)&amp;"french"&amp;CHAR(34)&amp;",",""),"")</f>
        <v/>
      </c>
      <c r="GB40" s="48" t="str">
        <f>IFERROR(IF(SEARCH("Spanish",CB40)&gt;0,CHAR(34)&amp;"spanis"&amp;CHAR(34)&amp;",",""),"")</f>
        <v/>
      </c>
      <c r="GC40" s="48" t="str">
        <f>IFERROR(IF(SEARCH("Portuguese",CB40)&gt;0,CHAR(34)&amp;"portug"&amp;CHAR(34)&amp;",",""),"")</f>
        <v/>
      </c>
      <c r="GD40" s="48" t="str">
        <f>IFERROR(IF(SEARCH("German",CB40)&gt;0,CHAR(34)&amp;"german"&amp;CHAR(34)&amp;",",""),"")</f>
        <v/>
      </c>
      <c r="GE40" s="48" t="str">
        <f>IFERROR(IF(SEARCH("Dutch",CB40)&gt;0,CHAR(34)&amp;"dutchs"&amp;CHAR(34)&amp;",",""),"")</f>
        <v/>
      </c>
      <c r="GF40" s="48" t="str">
        <f>IFERROR(IF(SEARCH("Historical",AU40)&gt;0,CHAR(34)&amp;"histor"&amp;CHAR(34)&amp;",",""),"")</f>
        <v/>
      </c>
      <c r="GG40" s="48" t="str">
        <f>IF(BU40="y",CHAR(34)&amp;"unjack"&amp;CHAR(34)&amp;",","")</f>
        <v/>
      </c>
      <c r="GH40" s="48" t="str">
        <f>IF(CD40=1,CHAR(34)&amp;"southc"&amp;CHAR(34)&amp;",","")</f>
        <v/>
      </c>
      <c r="GI40" s="48" t="str">
        <f>IF(CE40=1,CHAR(34)&amp;"hasmap"&amp;CHAR(34)&amp;",","")</f>
        <v/>
      </c>
      <c r="GJ40" s="48" t="str">
        <f>IF(CP40="y",CHAR(34)&amp;CP$1&amp;CHAR(34)&amp;",","")</f>
        <v>"NoStar",</v>
      </c>
      <c r="GK40" s="48" t="str">
        <f>IF(GJ40="",CHAR(34)&amp;"HasSta"&amp;CHAR(34)&amp;",","")</f>
        <v/>
      </c>
      <c r="GL40" s="48" t="str">
        <f>IF(CQ40="y",CHAR(34)&amp;CQ$1&amp;CHAR(34)&amp;",","")</f>
        <v/>
      </c>
      <c r="GM40" s="48" t="str">
        <f>IF(CR40="y",CHAR(34)&amp;CR$1&amp;CHAR(34)&amp;",","")</f>
        <v/>
      </c>
      <c r="GN40" s="48" t="str">
        <f>IF(CS40="y",CHAR(34)&amp;CS$1&amp;CHAR(34)&amp;",","")</f>
        <v/>
      </c>
      <c r="GP40" s="48" t="str">
        <f>CHAR(34)&amp;AU40&amp;CHAR(34)</f>
        <v>"State"</v>
      </c>
      <c r="GS40" s="48" t="str">
        <f>SUBSTITUTE("["&amp;_xlfn.CONCAT(CW40:GN40)&amp;"]",",]","]")</f>
        <v>["5+Colo","lets12","startP","with_v","with_y","year19","NoBand","Animal","Bird","Plants","Texted","Center","Wavess","Ships!","Waters","myrBLU","NoStar"]</v>
      </c>
      <c r="GT40" s="48" t="str">
        <f>IF(BL40&lt;&gt;"",CHAR(34)&amp;"cl_"&amp;BL40&amp;CHAR(34)&amp;",","")</f>
        <v>"cl_BLU",</v>
      </c>
      <c r="GU40" s="48" t="str">
        <f>IF(BM40&lt;&gt;"",CHAR(34)&amp;"cl_"&amp;BM40&amp;CHAR(34)&amp;",","")</f>
        <v>"cl_BLA",</v>
      </c>
      <c r="GV40" s="48" t="str">
        <f>IF(BN40&lt;&gt;"",CHAR(34)&amp;"cl_"&amp;BN40&amp;CHAR(34)&amp;",","")</f>
        <v>"cl_RED",</v>
      </c>
      <c r="GW40" s="48" t="str">
        <f>IF(BO40&lt;&gt;"",CHAR(34)&amp;"cl_"&amp;BO40&amp;CHAR(34)&amp;",","")</f>
        <v>"cl_YEL",</v>
      </c>
      <c r="GX40" s="48" t="str">
        <f>IF(BP40&lt;&gt;"",CHAR(34)&amp;"cl_"&amp;BP40&amp;CHAR(34)&amp;",","")</f>
        <v>"cl_GRE",</v>
      </c>
      <c r="GY40" s="48" t="str">
        <f>IF(BQ40&lt;&gt;"",CHAR(34)&amp;"cl_"&amp;BQ40&amp;CHAR(34)&amp;",","")</f>
        <v>"cl_WHI",</v>
      </c>
      <c r="GZ40" s="48" t="str">
        <f>IF(BR40&lt;&gt;"",CHAR(34)&amp;"cl_"&amp;BR40&amp;CHAR(34)&amp;",","")</f>
        <v>"cl_BRO",</v>
      </c>
      <c r="HA40" s="48" t="str">
        <f>IF(BS40&lt;&gt;"",CHAR(34)&amp;"cl_"&amp;BS40&amp;CHAR(34)&amp;",","")</f>
        <v/>
      </c>
      <c r="HB40" s="48" t="str">
        <f>IF(BT40&lt;&gt;"",CHAR(34)&amp;"cl_"&amp;BT40&amp;CHAR(34)&amp;",","")</f>
        <v/>
      </c>
      <c r="HC40" s="48" t="str">
        <f>SUBSTITUTE("["&amp;_xlfn.CONCAT(GT40:HB40)&amp;"]",",]","]")</f>
        <v>["cl_BLU","cl_BLA","cl_RED","cl_YEL","cl_GRE","cl_WHI","cl_BRO"]</v>
      </c>
      <c r="HE40" s="71"/>
      <c r="HF40" s="72" t="str">
        <f>"{couname:"&amp;CT40&amp;(IF(HK40&lt;&gt;"",",subtype:"&amp;CHAR(34)&amp;HK40&amp;CHAR(34),""))&amp;",year:"&amp;HJ40&amp;",region:"&amp;CU40&amp;",Colors:"&amp;HC40&amp;",Items:"&amp;GS40&amp;",Flag:"&amp;CV40&amp;",HDFlag:"&amp;CHAR(34)&amp;E40&amp;CHAR(34)&amp;",type:"&amp;GP40&amp;", describe: "&amp;HH40&amp;", isnew:"&amp;CHAR(34)&amp;F40&amp;CHAR(34)&amp;", links: "&amp;HL40&amp;"},"</f>
        <v>{couname:"[USA] Pennsylvania",year:"1907 ",region:"rgn_North America",Colors:["cl_BLU","cl_BLA","cl_RED","cl_YEL","cl_GRE","cl_WHI","cl_BRO"],Items:["5+Colo","lets12","startP","with_v","with_y","year19","NoBand","Animal","Bird","Plants","Texted","Center","Wavess","Ships!","Waters","myrBLU","NoStar"],Flag:"https://upload.wikimedia.org/wikipedia/commons/thumb/f/f7/Flag_of_Pennsylvania.svg/350px-Flag_of_Pennsylvania.svg.png",HDFlag:"https://upload.wikimedia.org/wikipedia/commons/thumb/f/f7/Flag_of_Pennsylvania.svg/2560px-Flag_of_Pennsylvania.svg.png",type:"State", describe: "\nNot available", isnew:".", links: "https://en.wikipedia.org/wiki/Flag_of_Pennsylvania"},</v>
      </c>
      <c r="HG40" s="73" t="str">
        <f>"{couname:"&amp;CT40&amp;(IF(HK40&lt;&gt;"",",subtype:"&amp;CHAR(34)&amp;HK40&amp;CHAR(34),""))&amp;",year:"&amp;HJ40&amp;",region:"&amp;CU40&amp;",Colors:"&amp;HC40&amp;",Items:"&amp;GS40&amp;",Flag:"&amp;CV40&amp;",HDFlag:"&amp;CHAR(34)&amp;E40&amp;CHAR(34)&amp;",type:"&amp;GP40&amp;", describe: "&amp;HI40&amp;", links: "&amp;HL40&amp;"},"</f>
        <v>{couname:"[USA] Pennsylvania",year:"1907 ",region:"rgn_North America",Colors:["cl_BLU","cl_BLA","cl_RED","cl_YEL","cl_GRE","cl_WHI","cl_BRO"],Items:["5+Colo","lets12","startP","with_v","with_y","year19","NoBand","Animal","Bird","Plants","Texted","Center","Wavess","Ships!","Waters","myrBLU","NoStar"],Flag:"https://upload.wikimedia.org/wikipedia/commons/thumb/f/f7/Flag_of_Pennsylvania.svg/350px-Flag_of_Pennsylvania.svg.png",HDFlag:"https://upload.wikimedia.org/wikipedia/commons/thumb/f/f7/Flag_of_Pennsylvania.svg/2560px-Flag_of_Pennsylvania.svg.png",type:"State", describe: "\nNot available", links: "https://en.wikipedia.org/wiki/Flag_of_Pennsylvania"},</v>
      </c>
      <c r="HH40" s="48" t="str">
        <f>IF(P40&lt;&gt;"",CHAR(34)&amp;"\n"&amp;P40&amp;CHAR(34),CHAR(34)&amp;CHAR(34))</f>
        <v>"\nNot available"</v>
      </c>
      <c r="HI40" s="48" t="str">
        <f>IF(J40=0,CHAR(34)&amp;CHAR(34),HH40)</f>
        <v>"\nNot available"</v>
      </c>
      <c r="HJ40" s="48" t="str">
        <f>CHAR(34)&amp;O40&amp;CHAR(34)</f>
        <v>"1907 "</v>
      </c>
      <c r="HL40" s="48" t="str">
        <f>CHAR(34)&amp;I40&amp;CHAR(34)</f>
        <v>"https://en.wikipedia.org/wiki/Flag_of_Pennsylvania"</v>
      </c>
      <c r="HM40" s="72"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"&amp;HH40&amp;", "&amp;CHAR(34)&amp;"isnew"&amp;CHAR(34)&amp;": "&amp;CHAR(34)&amp;F40&amp;CHAR(34)&amp;", "&amp;CHAR(34)&amp;"links"&amp;CHAR(34)&amp;": "&amp;HL40&amp;"},"</f>
        <v>{"couname":"[USA] Pennsylvania","year":"1907 ","region":"rgn_North America","Colors":["cl_BLU","cl_BLA","cl_RED","cl_YEL","cl_GRE","cl_WHI","cl_BRO"],"Items":["5+Colo","lets12","startP","with_v","with_y","year19","NoBand","Animal","Bird","Plants","Texted","Center","Wavess","Ships!","Waters","myrBLU","NoStar"],"Flag":"https://upload.wikimedia.org/wikipedia/commons/thumb/f/f7/Flag_of_Pennsylvania.svg/350px-Flag_of_Pennsylvania.svg.png","HDFlag":"https://upload.wikimedia.org/wikipedia/commons/thumb/f/f7/Flag_of_Pennsylvania.svg/2560px-Flag_of_Pennsylvania.svg.png","type":"State", "describe": "\nNot available", "isnew": ".", "links": "https://en.wikipedia.org/wiki/Flag_of_Pennsylvania"},</v>
      </c>
      <c r="HN40" s="74" t="str">
        <f>"{"&amp;CHAR(34)&amp;"couname"&amp;CHAR(34)&amp;":"&amp;CT40&amp;(IF(H40&lt;&gt;"",","&amp;CHAR(34)&amp;"subtype"&amp;CHAR(34)&amp;":"&amp;CHAR(34)&amp;H40&amp;CHAR(34),""))&amp;","&amp;CHAR(34)&amp;"year"&amp;CHAR(34)&amp;":"&amp;HJ40&amp;","&amp;CHAR(34)&amp;"region"&amp;CHAR(34)&amp;":"&amp;CU40&amp;","&amp;CHAR(34)&amp;"Colors"&amp;CHAR(34)&amp;":"&amp;HC40&amp;","&amp;CHAR(34)&amp;"Items"&amp;CHAR(34)&amp;":"&amp;GS40&amp;","&amp;CHAR(34)&amp;"Flag"&amp;CHAR(34)&amp;":"&amp;CV40&amp;","&amp;CHAR(34)&amp;"HDFlag"&amp;CHAR(34)&amp;":"&amp;CHAR(34)&amp;E40&amp;CHAR(34)&amp;","&amp;CHAR(34)&amp;"type"&amp;CHAR(34)&amp;":"&amp;GP40&amp;", "&amp;CHAR(34)&amp;"describe"&amp;CHAR(34)&amp;": "&amp;HI40&amp;", "&amp;CHAR(34)&amp;"isnew"&amp;CHAR(34)&amp;": "&amp;CHAR(34)&amp;F40&amp;CHAR(34)&amp;", "&amp;CHAR(34)&amp;"links"&amp;CHAR(34)&amp;": "&amp;HL40&amp;"},"</f>
        <v>{"couname":"[USA] Pennsylvania","year":"1907 ","region":"rgn_North America","Colors":["cl_BLU","cl_BLA","cl_RED","cl_YEL","cl_GRE","cl_WHI","cl_BRO"],"Items":["5+Colo","lets12","startP","with_v","with_y","year19","NoBand","Animal","Bird","Plants","Texted","Center","Wavess","Ships!","Waters","myrBLU","NoStar"],"Flag":"https://upload.wikimedia.org/wikipedia/commons/thumb/f/f7/Flag_of_Pennsylvania.svg/350px-Flag_of_Pennsylvania.svg.png","HDFlag":"https://upload.wikimedia.org/wikipedia/commons/thumb/f/f7/Flag_of_Pennsylvania.svg/2560px-Flag_of_Pennsylvania.svg.png","type":"State", "describe": "\nNot available", "isnew": ".", "links": "https://en.wikipedia.org/wiki/Flag_of_Pennsylvania"},</v>
      </c>
      <c r="HO40" s="75"/>
      <c r="HP40" s="48" t="str" cm="1">
        <f t="array" ref="HP40">IF(_xlfn.TEXTJOIN(", ", TRUE, IF(ISNUMBER(SEARCH("BLA", BL40:BT40)), COLUMN(BL40:BT40) - COLUMN(BL40) + 1, ""))&lt;&gt;"","BLA","")</f>
        <v>BLA</v>
      </c>
      <c r="HQ40" s="48" t="str" cm="1">
        <f t="array" ref="HQ40">IF(_xlfn.TEXTJOIN(", ", TRUE, IF(ISNUMBER(SEARCH("BLU", BL40:BT40)), COLUMN(BL40:BT40) - COLUMN(BL40) + 1, ""))&lt;&gt;"","BLU","")</f>
        <v>BLU</v>
      </c>
      <c r="HR40" s="48" t="str" cm="1">
        <f t="array" ref="HR40">IF(_xlfn.TEXTJOIN(", ", TRUE, IF(ISNUMBER(SEARCH("GRE", BL40:BT40)), COLUMN(BL40:BT40) - COLUMN(BL40) + 1, ""))&lt;&gt;"","GRE","")</f>
        <v>GRE</v>
      </c>
      <c r="HS40" s="48" t="str" cm="1">
        <f t="array" ref="HS40">IF(_xlfn.TEXTJOIN(", ", TRUE, IF(ISNUMBER(SEARCH("RED", BL40:BT40)), COLUMN(BL40:BT40) - COLUMN(BL40) + 1, ""))&lt;&gt;"","RED","")</f>
        <v>RED</v>
      </c>
      <c r="HT40" s="48" t="str" cm="1">
        <f t="array" ref="HT40">IF(_xlfn.TEXTJOIN(", ", TRUE, IF(ISNUMBER(SEARCH("YEL", BL40:BT40)), COLUMN(BL40:BT40) - COLUMN(BL40) + 1, ""))&lt;&gt;"","YEL","")</f>
        <v>YEL</v>
      </c>
      <c r="HU40" s="48" t="str" cm="1">
        <f t="array" ref="HU40">IF(_xlfn.TEXTJOIN(", ", TRUE, IF(ISNUMBER(SEARCH("ORA", BL40:BT40)), COLUMN(BL40:BT40) - COLUMN(BL40) + 1, ""))&lt;&gt;"","ORA","")</f>
        <v/>
      </c>
      <c r="HV40" s="48" t="str" cm="1">
        <f t="array" ref="HV40">IF(_xlfn.TEXTJOIN(", ", TRUE, IF(ISNUMBER(SEARCH("BRO", BL40:BT40)), COLUMN(BL40:BT40) - COLUMN(BL40) + 1, ""))&lt;&gt;"","BRO","")</f>
        <v>BRO</v>
      </c>
      <c r="HW40" s="48" t="str" cm="1">
        <f t="array" ref="HW40">IF(_xlfn.TEXTJOIN(", ", TRUE, IF(ISNUMBER(SEARCH("PUR", BL40:BT40)), COLUMN(BL40:BT40) - COLUMN(BL40) + 1, ""))&lt;&gt;"","PUR","")</f>
        <v/>
      </c>
      <c r="HX40" s="48" t="str" cm="1">
        <f t="array" ref="HX40">IF(_xlfn.TEXTJOIN(", ", TRUE, IF(ISNUMBER(SEARCH("WHI", BL40:BT40)), COLUMN(BL40:BT40) - COLUMN(BL40) + 1, ""))&lt;&gt;"","WHI","")</f>
        <v>WHI</v>
      </c>
      <c r="HY40" s="76"/>
      <c r="HZ40" s="76"/>
      <c r="IA40" s="6"/>
      <c r="IB40" s="6"/>
      <c r="IC40" s="77"/>
      <c r="ID40" s="77"/>
      <c r="IE40" s="77"/>
      <c r="IF40" s="77"/>
      <c r="IG40" s="77"/>
      <c r="IH40" s="77"/>
      <c r="II40" s="77"/>
      <c r="IJ40" s="77"/>
      <c r="IK40" s="77"/>
      <c r="IL40" s="48">
        <f>SUM(IC40:IK40)</f>
        <v>0</v>
      </c>
      <c r="IM40" s="45">
        <f>COUNTIF(IC40:IK40,"&gt;0")-CG40</f>
        <v>-7</v>
      </c>
      <c r="IN40" s="78" t="str">
        <f>"http://mkweb.bcgsc.ca/color-summarizer/?url="&amp;D40&amp;"&amp;precision=low&amp;num_clusters="&amp;CG40&amp;"&amp;text=1"</f>
        <v>http://mkweb.bcgsc.ca/color-summarizer/?url=https://upload.wikimedia.org/wikipedia/commons/thumb/f/f7/Flag_of_Pennsylvania.svg/350px-Flag_of_Pennsylvania.svg.png&amp;precision=low&amp;num_clusters=7&amp;text=1</v>
      </c>
      <c r="IO40" s="48" t="str">
        <f>IF(HP40&lt;&gt;"",CHAR(34)&amp;"black"&amp;CHAR(34),"")</f>
        <v>"black"</v>
      </c>
      <c r="IP40" s="48" t="str">
        <f>IF(HQ40&lt;&gt;"",CHAR(34)&amp;"blue"&amp;CHAR(34),"")</f>
        <v>"blue"</v>
      </c>
      <c r="IQ40" s="48" t="str">
        <f>IF(HR40&lt;&gt;"",CHAR(34)&amp;"green"&amp;CHAR(34),"")</f>
        <v>"green"</v>
      </c>
      <c r="IR40" s="48" t="str">
        <f>IF(HS40&lt;&gt;"",CHAR(34)&amp;"red"&amp;CHAR(34),"")</f>
        <v>"red"</v>
      </c>
      <c r="IS40" s="48" t="str">
        <f>IF(HT40&lt;&gt;"",CHAR(34)&amp;"yellow"&amp;CHAR(34),"")</f>
        <v>"yellow"</v>
      </c>
      <c r="IT40" s="48" t="str">
        <f>IF(HU40&lt;&gt;"",CHAR(34)&amp;"orange"&amp;CHAR(34),"")</f>
        <v/>
      </c>
      <c r="IU40" s="48" t="str">
        <f>IF(HV40&lt;&gt;"",CHAR(34)&amp;"brown"&amp;CHAR(34),"")</f>
        <v>"brown"</v>
      </c>
      <c r="IV40" s="48" t="str">
        <f>IF(HW40&lt;&gt;"",CHAR(34)&amp;"purple"&amp;CHAR(34),"")</f>
        <v/>
      </c>
      <c r="IW40" s="48" t="str">
        <f>IF(HX40&lt;&gt;"",CHAR(34)&amp;"white"&amp;CHAR(34),"")</f>
        <v>"white"</v>
      </c>
      <c r="IX40" s="48" t="str">
        <f>"{"&amp;CHAR(34)&amp;"url"&amp;CHAR(34)&amp;":"&amp;CHAR(34)&amp;IN40&amp;CHAR(34)&amp;","&amp;CHAR(34)&amp;"name"&amp;CHAR(34)&amp;":"&amp;CHAR(34)&amp;A40&amp;CHAR(34)&amp;"},"</f>
        <v>{"url":"http://mkweb.bcgsc.ca/color-summarizer/?url=https://upload.wikimedia.org/wikipedia/commons/thumb/f/f7/Flag_of_Pennsylvania.svg/350px-Flag_of_Pennsylvania.svg.png&amp;precision=low&amp;num_clusters=7&amp;text=1","name":"[USA] Pennsylvania"},</v>
      </c>
      <c r="IY40" s="48">
        <v>891</v>
      </c>
    </row>
    <row r="41" spans="1:259" s="48" customFormat="1" ht="38.4" customHeight="1" thickBot="1" x14ac:dyDescent="0.35">
      <c r="A41" s="79" t="s">
        <v>889</v>
      </c>
      <c r="B41" s="40" t="e" vm="182">
        <v>#VALUE!</v>
      </c>
      <c r="C41" s="41">
        <v>2</v>
      </c>
      <c r="D41" s="42" t="s">
        <v>928</v>
      </c>
      <c r="E41" s="43" t="s">
        <v>929</v>
      </c>
      <c r="F41" s="44" t="s">
        <v>163</v>
      </c>
      <c r="G41" s="45">
        <f>COUNTIF($A$1:$A$8580,A41)</f>
        <v>1</v>
      </c>
      <c r="H41" s="46"/>
      <c r="I41" s="47" t="s">
        <v>930</v>
      </c>
      <c r="J41" s="48" t="str">
        <f>""</f>
        <v/>
      </c>
      <c r="K41" s="49"/>
      <c r="L41" s="50"/>
      <c r="M41" s="50"/>
      <c r="N41" s="51" t="s">
        <v>231</v>
      </c>
      <c r="O41" s="52" t="s">
        <v>419</v>
      </c>
      <c r="P41" s="53" t="s">
        <v>211</v>
      </c>
      <c r="Q41" s="54">
        <v>2</v>
      </c>
      <c r="R41" s="55" t="s">
        <v>231</v>
      </c>
      <c r="S41" s="56">
        <v>0</v>
      </c>
      <c r="T41" s="57" t="s">
        <v>164</v>
      </c>
      <c r="U41" s="58" t="s">
        <v>164</v>
      </c>
      <c r="V41" s="58" t="s">
        <v>164</v>
      </c>
      <c r="W41" s="58" t="s">
        <v>164</v>
      </c>
      <c r="X41" s="58" t="s">
        <v>165</v>
      </c>
      <c r="Y41" s="58" t="s">
        <v>164</v>
      </c>
      <c r="Z41" s="58" t="s">
        <v>164</v>
      </c>
      <c r="AA41" s="58" t="s">
        <v>164</v>
      </c>
      <c r="AB41" s="58" t="s">
        <v>165</v>
      </c>
      <c r="AC41" s="58" t="s">
        <v>164</v>
      </c>
      <c r="AD41" s="58" t="s">
        <v>164</v>
      </c>
      <c r="AE41" s="58" t="s">
        <v>164</v>
      </c>
      <c r="AF41" s="59" t="s">
        <v>164</v>
      </c>
      <c r="AG41" s="59" t="s">
        <v>164</v>
      </c>
      <c r="AH41" s="59" t="s">
        <v>165</v>
      </c>
      <c r="AI41" s="59" t="s">
        <v>164</v>
      </c>
      <c r="AJ41" s="59" t="s">
        <v>164</v>
      </c>
      <c r="AK41" s="59" t="s">
        <v>164</v>
      </c>
      <c r="AL41" s="59" t="s">
        <v>164</v>
      </c>
      <c r="AM41" s="59" t="s">
        <v>164</v>
      </c>
      <c r="AN41" s="59" t="s">
        <v>164</v>
      </c>
      <c r="AO41" s="59" t="s">
        <v>164</v>
      </c>
      <c r="AP41" s="59" t="s">
        <v>164</v>
      </c>
      <c r="AQ41" s="59" t="s">
        <v>164</v>
      </c>
      <c r="AR41" s="59" t="s">
        <v>164</v>
      </c>
      <c r="AS41" s="59" t="s">
        <v>165</v>
      </c>
      <c r="AT41" s="60">
        <v>13</v>
      </c>
      <c r="AU41" s="59" t="s">
        <v>207</v>
      </c>
      <c r="AV41" s="59" t="str">
        <f>IF(LEFT(A41,1)="[",LEFT(A41,5)&amp;AU41&amp;A41,"")</f>
        <v>[USA]State[USA] Rhode Island</v>
      </c>
      <c r="AW41" s="59" t="str">
        <f>C41&amp;H41&amp;A41</f>
        <v>2[USA] Rhode Island</v>
      </c>
      <c r="AX41" s="61"/>
      <c r="AY41" s="61"/>
      <c r="AZ41" s="62" t="s">
        <v>155</v>
      </c>
      <c r="BA41" s="62"/>
      <c r="BB41" s="62"/>
      <c r="BC41" s="63"/>
      <c r="BD41" s="64" t="s">
        <v>159</v>
      </c>
      <c r="BE41" s="47"/>
      <c r="BF41" s="64"/>
      <c r="BG41" s="64"/>
      <c r="BH41" s="64"/>
      <c r="BI41" s="64"/>
      <c r="BJ41" s="64"/>
      <c r="BK41" s="47"/>
      <c r="BL41" s="64" t="s">
        <v>152</v>
      </c>
      <c r="BM41" s="64" t="s">
        <v>159</v>
      </c>
      <c r="BN41" s="64" t="s">
        <v>155</v>
      </c>
      <c r="BO41" s="64"/>
      <c r="BP41" s="64"/>
      <c r="BQ41" s="64"/>
      <c r="BR41" s="64"/>
      <c r="BS41" s="64"/>
      <c r="BT41" s="64"/>
      <c r="BU41" s="65"/>
      <c r="BV41" s="66"/>
      <c r="BW41" s="66">
        <v>0</v>
      </c>
      <c r="BX41" s="47"/>
      <c r="CB41" s="6"/>
      <c r="CC41" s="6"/>
      <c r="CD41" s="67">
        <v>0</v>
      </c>
      <c r="CE41" s="67">
        <v>0</v>
      </c>
      <c r="CF41" s="67" t="e">
        <v>#REF!</v>
      </c>
      <c r="CG41" s="68" cm="1">
        <f t="array" ref="CG41">SUMPRODUCT(--(LEN(TRIM(BL41:BT41))&gt;0))</f>
        <v>3</v>
      </c>
      <c r="CH41" s="59" t="str">
        <f>IF(CG41=2,"y","n")</f>
        <v>n</v>
      </c>
      <c r="CI41" s="59" t="str">
        <f>IF(CG41=3,"y","n")</f>
        <v>y</v>
      </c>
      <c r="CJ41" s="59" t="str">
        <f>IF(CG41=4,"y","n")</f>
        <v>n</v>
      </c>
      <c r="CK41" s="59" t="str">
        <f>IF(CG41&gt;4,"y","n")</f>
        <v>n</v>
      </c>
      <c r="CL41" s="59" t="str">
        <f>IF(S41=0,"y","n")</f>
        <v>y</v>
      </c>
      <c r="CM41" s="59" t="str">
        <f>IF(S41=2,"y","n")</f>
        <v>n</v>
      </c>
      <c r="CN41" s="59" t="str">
        <f>IF(S41=3,"y","n")</f>
        <v>n</v>
      </c>
      <c r="CO41" s="59" t="str">
        <f>IF(S41&gt;=4,"y","n")</f>
        <v>n</v>
      </c>
      <c r="CP41" s="59" t="str">
        <f>IF(AT41=0,"y","n")</f>
        <v>n</v>
      </c>
      <c r="CQ41" s="59" t="str">
        <f>IF(AT41=1,"y","n")</f>
        <v>n</v>
      </c>
      <c r="CR41" s="59" t="str">
        <f>IF(AT41=2,"y","n")</f>
        <v>n</v>
      </c>
      <c r="CS41" s="59" t="str">
        <f>IF(AT41&gt;=3,"y","n")</f>
        <v>y</v>
      </c>
      <c r="CT41" s="69" t="str">
        <f>CHAR(34)&amp;A41&amp;CHAR(34)</f>
        <v>"[USA] Rhode Island"</v>
      </c>
      <c r="CU41" s="70" t="str">
        <f>CHAR(34)&amp;"rgn_"&amp;R41&amp;CHAR(34)</f>
        <v>"rgn_North America"</v>
      </c>
      <c r="CV41" s="48" t="str">
        <f>CHAR(34)&amp;D41&amp;CHAR(34)</f>
        <v>"https://upload.wikimedia.org/wikipedia/commons/thumb/f/f3/Flag_of_Rhode_Island.svg/290px-Flag_of_Rhode_Island.svg.png"</v>
      </c>
      <c r="CW41" s="48" t="str">
        <f>IF(CH41="y",CHAR(34)&amp;CH$1&amp;CHAR(34)&amp;",","")</f>
        <v/>
      </c>
      <c r="CX41" s="48" t="str">
        <f>IF(CI41="y",CHAR(34)&amp;CI$1&amp;CHAR(34)&amp;",","")</f>
        <v>"3Color",</v>
      </c>
      <c r="CY41" s="48" t="str">
        <f>IF(CJ41="y",CHAR(34)&amp;CJ$1&amp;CHAR(34)&amp;",","")</f>
        <v/>
      </c>
      <c r="CZ41" s="48" t="str">
        <f>IF(CK41="y",CHAR(34)&amp;CK$1&amp;CHAR(34)&amp;",","")</f>
        <v/>
      </c>
      <c r="DA41" s="48" t="str">
        <f>IF(Q41&gt;1,CHAR(34)&amp;"words2"&amp;CHAR(34)&amp;",","")</f>
        <v>"words2",</v>
      </c>
      <c r="DB41" s="48" t="str">
        <f>IF(Q41&gt;2,CHAR(34)&amp;"words3"&amp;CHAR(34)&amp;",","")</f>
        <v/>
      </c>
      <c r="DC41" s="48" t="str">
        <f>IF(Q41=2,CHAR(34)&amp;"exact2"&amp;CHAR(34)&amp;",","")</f>
        <v>"exact2",</v>
      </c>
      <c r="DD41" s="48" t="str">
        <f>IF(LEN(CHAR(34)&amp;"lets"&amp;LEN(SUBSTITUTE(SUBSTITUTE(IFERROR(TRIM(SUBSTITUTE(SUBSTITUTE(SUBSTITUTE(IFERROR(TRIM(SUBSTITUTE(A41,MID(A41,FIND("(",A41),FIND(")",A41)-FIND("(",A41)+1),"")),A41),"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",""),"-",""))&amp;CHAR(34)&amp;",")=9,CHAR(34)&amp;"lets"&amp;LEN(SUBSTITUTE(SUBSTITUTE(IFERROR(TRIM(SUBSTITUTE(SUBSTITUTE(SUBSTITUTE(IFERROR(TRIM(SUBSTITUTE(A41,MID(A41,FIND("(",A41),FIND(")",A41)-FIND("(",A41)+1),"")),A41),"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",""),"-",""))&amp;CHAR(34)&amp;",",CHAR(34)&amp;"lets0"&amp;LEN(SUBSTITUTE(SUBSTITUTE(IFERROR(TRIM(SUBSTITUTE(SUBSTITUTE(SUBSTITUTE(IFERROR(TRIM(SUBSTITUTE(A41,MID(A41,FIND("(",A41),FIND(")",A41)-FIND("(",A41)+1),"")),A41)," ",""),"-",""),MID(SUBSTITUTE(SUBSTITUTE(IFERROR(TRIM(SUBSTITUTE(A41,MID(A41,FIND("(",A41),FIND(")",A41)-FIND("(",A41)+1),"")),A41)," ",""),"-",""),FIND("[",SUBSTITUTE(SUBSTITUTE(IFERROR(TRIM(SUBSTITUTE(A41,MID(A41,FIND("(",A41),FIND(")",A41)-FIND("(",A41)+1),"")),A41)," ",""),"-","")),FIND("]",SUBSTITUTE(SUBSTITUTE(IFERROR(TRIM(SUBSTITUTE(A41,MID(A41,FIND("(",A41),FIND(")",A41)-FIND("(",A41)+1),"")),A41)," ",""),"-",""))-FIND("[",SUBSTITUTE(SUBSTITUTE(IFERROR(TRIM(SUBSTITUTE(A41,MID(A41,FIND("(",A41),FIND(")",A41)-FIND("(",A41)+1),"")),A41)," ",""),"-",""))+1),"")),SUBSTITUTE(SUBSTITUTE(IFERROR(TRIM(SUBSTITUTE(A41,MID(A41,FIND("(",A41),FIND(")",A41)-FIND("(",A41)+1),"")),A41)," ",""),"-",""))," ",""),"-",""))&amp;CHAR(34)&amp;",")</f>
        <v>"lets11",</v>
      </c>
      <c r="DE41" s="48" t="str">
        <f>IFERROR(CHAR(34)&amp;"start"&amp;LEFT(TRIM(SUBSTITUTE(SUBSTITUTE(TRIM(SUBSTITUTE(SUBSTITUTE(A41, MID(A41, FIND("[", A41), FIND("]", A41) - FIND("[", A41) + 1), ""), "  ", " ")), MID(TRIM(SUBSTITUTE(SUBSTITUTE(A41, MID(A41, FIND("[", A41), FIND("]", A41) - FIND("[", A41) + 1), ""), "  ", " ")), FIND("[", TRIM(SUBSTITUTE(SUBSTITUTE(A41, MID(A41, FIND("[", A41), FIND("]", A41) - FIND("[", A41) + 1), ""), "  ", " "))), FIND("]", TRIM(SUBSTITUTE(SUBSTITUTE(A41, MID(A41, FIND("[", A41), FIND("]", A41) - FIND("[", A41) + 1), ""), "  ", " "))) - FIND("[", TRIM(SUBSTITUTE(SUBSTITUTE(A41, MID(A41, FIND("[", A41), FIND("]", A41) - FIND("[", A41) + 1), ""), "  ", " "))) + 1), ""), "  ", " ")),1)&amp;CHAR(34)&amp;",",CHAR(34)&amp;"start"&amp;IFERROR(LEFT(SUBSTITUTE(A41,"["&amp;MID(A41,FIND("[",A41)+1,FIND("]",A41)-FIND("[",A41)-1)&amp;"] ",""),1),LEFT(A41,1))&amp;CHAR(34)&amp;",")</f>
        <v>"startR",</v>
      </c>
      <c r="DF41" s="48" t="str">
        <f>IFERROR(IF(SEARCH("tan",A41)&gt;0,CHAR(34)&amp;"withtn"&amp;CHAR(34)&amp;",",""),"")</f>
        <v/>
      </c>
      <c r="DG41" s="48" t="str">
        <f>IFERROR(IF(SEARCH("q",A41)&gt;0,CHAR(34)&amp;"with_q"&amp;CHAR(34)&amp;",",""),"")</f>
        <v/>
      </c>
      <c r="DH41" s="48" t="str">
        <f>IFERROR(IF(SEARCH("v",A41)&gt;0,CHAR(34)&amp;"with_v"&amp;CHAR(34)&amp;",",""),"")</f>
        <v/>
      </c>
      <c r="DI41" s="48" t="str">
        <f>IFERROR(IF(SEARCH("w",A41)&gt;0,CHAR(34)&amp;"with_w"&amp;CHAR(34)&amp;",",""),"")</f>
        <v/>
      </c>
      <c r="DJ41" s="48" t="str">
        <f>IFERROR(IF(SEARCH("y",A41)&gt;0,CHAR(34)&amp;"with_y"&amp;CHAR(34)&amp;",",""),"")</f>
        <v/>
      </c>
      <c r="DK41" s="48" t="str">
        <f>IFERROR(IF(SEARCH("z",A41)&gt;0,CHAR(34)&amp;"with_z"&amp;CHAR(34)&amp;",",""),"")</f>
        <v/>
      </c>
      <c r="DL41" s="48" t="str">
        <f>IF(CG41=2, CHAR(34) &amp; _xlfn.TEXTJOIN("", TRUE, _xlfn._xlws.SORT(HP41:HX41)) &amp; CHAR(34) &amp; ",", "")</f>
        <v/>
      </c>
      <c r="DM41" s="48" t="str" cm="1">
        <f t="array" ref="DM41">IF(CG41=3,CHAR(34) &amp; _xlfn.TEXTJOIN("", TRUE, RIGHT(HP41:HX41, 2)) &amp; CHAR(34) &amp; ",", "")</f>
        <v>"LUELHI",</v>
      </c>
      <c r="DN41" s="48" t="str">
        <f>IF(AND(ISNUMBER(SEARCH("18", O41)), ISERROR(SEARCH("1918", O41)), ISERROR(SEARCH("2018", O41))), CHAR(34) &amp; "year18" &amp; CHAR(34) &amp; ",", "")</f>
        <v>"year18",</v>
      </c>
      <c r="DO41" s="48" t="str">
        <f>IF(AND(ISNUMBER(SEARCH("19", O41)), ISERROR(SEARCH("1819", O41)),  ISERROR(SEARCH("1219", O41)),ISERROR(SEARCH("1119", O41)),ISERROR(SEARCH("1190", O41)),ISERROR(SEARCH("2019", O41))), CHAR(34) &amp; "year19" &amp; CHAR(34) &amp; ",", "")</f>
        <v/>
      </c>
      <c r="DP41" s="6" t="str">
        <f>IF(AND(ISNUMBER(SEARCH("20", O41)), ISERROR(SEARCH("1920", O41))), CHAR(34)&amp;"year00"&amp;CHAR(34)&amp;",", "")</f>
        <v/>
      </c>
      <c r="DQ41" s="6" t="str">
        <f>IF(CC41="y",CHAR(34)&amp;"soviet"&amp;CHAR(34)&amp;",","")</f>
        <v/>
      </c>
      <c r="DR41" s="6" t="str">
        <f>IF(BY41="y",CHAR(34)&amp;"dgband"&amp;CHAR(34)&amp;",","")</f>
        <v/>
      </c>
      <c r="DS41" s="6" t="str">
        <f>IF(W41="y",IF(AND(V41="n",BY41&lt;&gt;"y"),CHAR(34)&amp;"allver"&amp;CHAR(34)&amp;",",""),"")</f>
        <v/>
      </c>
      <c r="DT41" s="6" t="str">
        <f>IF(V41="y",IF(AND(W41="n",BY41&lt;&gt;"y"),CHAR(34)&amp;"allhor"&amp;CHAR(34)&amp;",",""),"")</f>
        <v/>
      </c>
      <c r="DU41" s="6" t="str">
        <f>IF(BY41="y",IF(AND(W41="n",V41="n"),CHAR(34)&amp;"alldia"&amp;CHAR(34)&amp;",",""),"")</f>
        <v/>
      </c>
      <c r="DV41" s="48" t="str">
        <f>IF(IA41&lt;&gt;"",(IF(IA41="y",CHAR(34)&amp;"largec"&amp;CHAR(34)&amp;",",CHAR(34)&amp;"smallc"&amp;CHAR(34)&amp;",")),"")</f>
        <v/>
      </c>
      <c r="DW41" s="48" t="str">
        <f>IF(CL41="y",CHAR(34)&amp;CL$1&amp;CHAR(34)&amp;",","")</f>
        <v>"NoBand",</v>
      </c>
      <c r="DX41" s="48" t="str">
        <f>IF(CM41="y",CHAR(34)&amp;CM$1&amp;CHAR(34)&amp;",","")</f>
        <v/>
      </c>
      <c r="DY41" s="48" t="str">
        <f>IF(CN41="y",CHAR(34)&amp;CN$1&amp;CHAR(34)&amp;",","")</f>
        <v/>
      </c>
      <c r="DZ41" s="48" t="str">
        <f>IF(CO41="y",CHAR(34)&amp;CO$1&amp;CHAR(34)&amp;",","")</f>
        <v/>
      </c>
      <c r="EA41" s="48" t="str">
        <f>IF(T41="y",CHAR(34)&amp;T$1&amp;CHAR(34)&amp;",","")</f>
        <v/>
      </c>
      <c r="EB41" s="48" t="str">
        <f>IF(U41="y",CHAR(34)&amp;U$1&amp;CHAR(34)&amp;",","")</f>
        <v/>
      </c>
      <c r="EC41" s="48" t="str">
        <f>IF(V41="y",CHAR(34)&amp;V$1&amp;CHAR(34)&amp;",","")</f>
        <v/>
      </c>
      <c r="ED41" s="48" t="str">
        <f>IF(W41="y",CHAR(34)&amp;W$1&amp;CHAR(34)&amp;",","")</f>
        <v/>
      </c>
      <c r="EE41" s="48" t="str">
        <f>IF(X41="y",CHAR(34)&amp;X$1&amp;CHAR(34)&amp;",","")</f>
        <v>"Circle",</v>
      </c>
      <c r="EF41" s="48" t="str">
        <f>IF(AND(Y41&lt;&gt;"n",Y41&lt;&gt;""),CHAR(34)&amp;Y$1&amp;CHAR(34)&amp;",","")</f>
        <v/>
      </c>
      <c r="EG41" s="48" t="str">
        <f>IF(Z41="y",CHAR(34)&amp;Z$1&amp;CHAR(34)&amp;",","")</f>
        <v/>
      </c>
      <c r="EH41" s="48" t="str">
        <f>IF(AA41="y",CHAR(34)&amp;AA$1&amp;CHAR(34)&amp;",","")</f>
        <v/>
      </c>
      <c r="EI41" s="48" t="str">
        <f>IF(AB41="y",CHAR(34)&amp;AB$1&amp;CHAR(34)&amp;",","")</f>
        <v>"Texted",</v>
      </c>
      <c r="EJ41" s="48" t="str">
        <f>IF(AC41="y",CHAR(34)&amp;AC$1&amp;CHAR(34)&amp;",","")</f>
        <v/>
      </c>
      <c r="EK41" s="48" t="str">
        <f>IF(AD41="y",CHAR(34)&amp;AD$1&amp;CHAR(34)&amp;",","")</f>
        <v/>
      </c>
      <c r="EL41" s="48" t="str">
        <f>IF(AE41="y",CHAR(34)&amp;AE$1&amp;CHAR(34)&amp;",","")</f>
        <v/>
      </c>
      <c r="EM41" s="48" t="str">
        <f>IF(AF41="y",CHAR(34)&amp;AF$1&amp;CHAR(34)&amp;",","")</f>
        <v/>
      </c>
      <c r="EN41" s="48" t="str">
        <f>IF(AG41="y",CHAR(34)&amp;AG$1&amp;CHAR(34)&amp;",","")</f>
        <v/>
      </c>
      <c r="EO41" s="48" t="str">
        <f>IF(AH41="y",CHAR(34)&amp;AH$1&amp;CHAR(34)&amp;",","")</f>
        <v>"Center",</v>
      </c>
      <c r="EP41" s="48" t="str">
        <f>IF(AI41="y",CHAR(34)&amp;AI$1&amp;CHAR(34)&amp;",","")</f>
        <v/>
      </c>
      <c r="EQ41" s="48" t="str">
        <f>IF(AJ41="y",CHAR(34)&amp;AJ$1&amp;CHAR(34)&amp;",","")</f>
        <v/>
      </c>
      <c r="ER41" s="48" t="str">
        <f>IF(AK41="y",CHAR(34)&amp;AK$1&amp;CHAR(34)&amp;",","")</f>
        <v/>
      </c>
      <c r="ES41" s="48" t="str">
        <f>IF(AL41="y",CHAR(34)&amp;AL$1&amp;CHAR(34)&amp;",","")</f>
        <v/>
      </c>
      <c r="ET41" s="48" t="str">
        <f>IF(AM41="y",CHAR(34)&amp;AM$1&amp;CHAR(34)&amp;",","")</f>
        <v/>
      </c>
      <c r="EU41" s="48" t="str">
        <f>IF(AN41="y",CHAR(34)&amp;AN$1&amp;CHAR(34)&amp;",","")</f>
        <v/>
      </c>
      <c r="EV41" s="48" t="str">
        <f>IF(AO41="y",CHAR(34)&amp;AO$1&amp;CHAR(34)&amp;",","")</f>
        <v/>
      </c>
      <c r="EW41" s="48" t="str">
        <f>IF(AP41="y",CHAR(34)&amp;AP$1&amp;CHAR(34)&amp;",","")</f>
        <v/>
      </c>
      <c r="EX41" s="48" t="str">
        <f>IF(AQ41="y",CHAR(34)&amp;AQ$1&amp;CHAR(34)&amp;",","")</f>
        <v/>
      </c>
      <c r="EY41" s="48" t="str">
        <f>IF(AR41="y",CHAR(34)&amp;AR$1&amp;CHAR(34)&amp;",","")</f>
        <v/>
      </c>
      <c r="EZ41" s="48" t="str">
        <f>IF(AS41="y",CHAR(34)&amp;AS$1&amp;CHAR(34)&amp;",","")</f>
        <v>"Waters",</v>
      </c>
      <c r="FA41" s="48" t="str">
        <f>IF(AT41&gt;0,CHAR(34)&amp;"sta"&amp;AZ41&amp;CHAR(34)&amp;",","")</f>
        <v>"staYEL",</v>
      </c>
      <c r="FB41" s="48" t="str">
        <f>IF(AND(AT41&gt;0,BA41&lt;&gt;""),CHAR(34)&amp;"sta"&amp;BA41&amp;CHAR(34)&amp;",","")</f>
        <v/>
      </c>
      <c r="FC41" s="48" t="str">
        <f>IF(AND(AT41&gt;0,BB41&lt;&gt;""),CHAR(34)&amp;"sta"&amp;BB41&amp;CHAR(34)&amp;",","")</f>
        <v/>
      </c>
      <c r="FD41" s="48" t="str">
        <f>IF(BV41="n",CHAR(34)&amp;"tcWHYE"&amp;CHAR(34)&amp;",",IF(BV41="y",CHAR(34)&amp;FD$1&amp;CHAR(34)&amp;",",""))</f>
        <v/>
      </c>
      <c r="FE41" s="48" t="str">
        <f>IF(COUNTIF(BL41:BT41,"BLU")=0,CHAR(34)&amp;"NO_BLU"&amp;CHAR(34)&amp;",", "")</f>
        <v/>
      </c>
      <c r="FF41" s="48" t="str">
        <f>IF(COUNTIF(BL41:BT41,"WHI")=0,CHAR(34)&amp;"NO_WHI"&amp;CHAR(34)&amp;",", "")</f>
        <v/>
      </c>
      <c r="FG41" s="48" t="str">
        <f>IF(COUNTIF(BL41:BT41,"RED")=0,CHAR(34)&amp;"NO_RED"&amp;CHAR(34)&amp;",", "")</f>
        <v>"NO_RED",</v>
      </c>
      <c r="FH41" s="48" t="str">
        <f>IF(COUNTIF(BL41:BS41,"GRE")=0,CHAR(34)&amp;"NO_GRE"&amp;CHAR(34)&amp;",", "")</f>
        <v>"NO_GRE",</v>
      </c>
      <c r="FI41" s="48" t="str">
        <f>IF(COUNTIF(BL41:BT41,"YEL")=0,CHAR(34)&amp;"NO_YEL"&amp;CHAR(34)&amp;",", "")</f>
        <v/>
      </c>
      <c r="FJ41" s="48" t="str">
        <f>IF(COUNTIF(BL41:BT41,"BLA")=0,CHAR(34)&amp;"NO_BLA"&amp;CHAR(34)&amp;",", "")</f>
        <v>"NO_BLA",</v>
      </c>
      <c r="FK41" s="48" t="str">
        <f>IF(AND(FH41&lt;&gt;"",FF41&lt;&gt;""),CHAR(34)&amp;"WHGRNO"&amp;CHAR(34)&amp;",","")</f>
        <v/>
      </c>
      <c r="FL41" s="48" t="str">
        <f>IF(AND(FI41&lt;&gt;"",FF41&lt;&gt;""),CHAR(34)&amp;"WHYENO"&amp;CHAR(34)&amp;",","")</f>
        <v/>
      </c>
      <c r="FM41" s="48" t="str">
        <f>IF(AND(FJ41&lt;&gt;"",FF41&lt;&gt;""),CHAR(34)&amp;"BAWHNO"&amp;CHAR(34)&amp;",","")</f>
        <v/>
      </c>
      <c r="FN41" s="48" t="str">
        <f>IF(AND(FE41&lt;&gt;"",FF41&lt;&gt;""),CHAR(34)&amp;"BLWHNO"&amp;CHAR(34)&amp;",","")</f>
        <v/>
      </c>
      <c r="FO41" s="48" t="str">
        <f>IF(AND(FE41&lt;&gt;"",FG41&lt;&gt;""),CHAR(34)&amp;"BLRENO"&amp;CHAR(34)&amp;",","")</f>
        <v/>
      </c>
      <c r="FP41" s="48" t="str">
        <f>IF(AND(FF41&lt;&gt;"",FF41&lt;&gt;""),CHAR(34)&amp;"WHRENO"&amp;CHAR(34)&amp;",","")</f>
        <v/>
      </c>
      <c r="FQ41" s="48" t="str">
        <f>IF(LEN(BF41)=3,CHAR(34)&amp;"001"&amp;BF41&amp;CHAR(34)&amp;",","")</f>
        <v/>
      </c>
      <c r="FR41" s="48" t="str">
        <f>IF(LEN(BG41)=3,CHAR(34)&amp;"002"&amp;BG41&amp;CHAR(34)&amp;",","")</f>
        <v/>
      </c>
      <c r="FS41" s="48" t="str">
        <f>IF(LEN(BH41)=3,CHAR(34)&amp;"003"&amp;BH41&amp;CHAR(34)&amp;",","")</f>
        <v/>
      </c>
      <c r="FT41" s="48" t="str">
        <f>CHAR(34)&amp;"myr"&amp;BD41&amp;CHAR(34)&amp;","</f>
        <v>"myrWHI",</v>
      </c>
      <c r="FU41" s="48" t="str">
        <f>IF(AY41="y",CHAR(34)&amp;"island"&amp;CHAR(34)&amp;",","")</f>
        <v/>
      </c>
      <c r="FV41" s="48" t="str">
        <f>IF(BZ41="y",CHAR(34)&amp;"landlo"&amp;CHAR(34)&amp;",","")</f>
        <v/>
      </c>
      <c r="FW41" s="48" t="str">
        <f>IF(CA41="y",CHAR(34)&amp;"eunion"&amp;CHAR(34)&amp;",","")</f>
        <v/>
      </c>
      <c r="FX41" s="48" t="str">
        <f>SUBSTITUTE(IFERROR(SEARCH("[",A41),IFERROR(IF(AND(CA41&lt;&gt;"y",SEARCH("Europe",R41)&gt;0),CHAR(34)&amp;"noeuni"&amp;CHAR(34)&amp;",",""),"")),"1","")</f>
        <v/>
      </c>
      <c r="FY41" s="48" t="str">
        <f>IFERROR(IF(SEARCH("Arabic",CB41)&gt;0,CHAR(34)&amp;"arabic"&amp;CHAR(34)&amp;",",""),"")</f>
        <v/>
      </c>
      <c r="FZ41" s="48" t="str">
        <f>IFERROR(IF(SEARCH("English",CB41)&gt;0,CHAR(34)&amp;"englis"&amp;CHAR(34)&amp;",",""),"")</f>
        <v/>
      </c>
      <c r="GA41" s="48" t="str">
        <f>IFERROR(IF(SEARCH("French",CB41)&gt;0,CHAR(34)&amp;"french"&amp;CHAR(34)&amp;",",""),"")</f>
        <v/>
      </c>
      <c r="GB41" s="48" t="str">
        <f>IFERROR(IF(SEARCH("Spanish",CB41)&gt;0,CHAR(34)&amp;"spanis"&amp;CHAR(34)&amp;",",""),"")</f>
        <v/>
      </c>
      <c r="GC41" s="48" t="str">
        <f>IFERROR(IF(SEARCH("Portuguese",CB41)&gt;0,CHAR(34)&amp;"portug"&amp;CHAR(34)&amp;",",""),"")</f>
        <v/>
      </c>
      <c r="GD41" s="48" t="str">
        <f>IFERROR(IF(SEARCH("German",CB41)&gt;0,CHAR(34)&amp;"german"&amp;CHAR(34)&amp;",",""),"")</f>
        <v/>
      </c>
      <c r="GE41" s="48" t="str">
        <f>IFERROR(IF(SEARCH("Dutch",CB41)&gt;0,CHAR(34)&amp;"dutchs"&amp;CHAR(34)&amp;",",""),"")</f>
        <v/>
      </c>
      <c r="GF41" s="48" t="str">
        <f>IFERROR(IF(SEARCH("Historical",AU41)&gt;0,CHAR(34)&amp;"histor"&amp;CHAR(34)&amp;",",""),"")</f>
        <v/>
      </c>
      <c r="GG41" s="48" t="str">
        <f>IF(BU41="y",CHAR(34)&amp;"unjack"&amp;CHAR(34)&amp;",","")</f>
        <v/>
      </c>
      <c r="GH41" s="48" t="str">
        <f>IF(CD41=1,CHAR(34)&amp;"southc"&amp;CHAR(34)&amp;",","")</f>
        <v/>
      </c>
      <c r="GI41" s="48" t="str">
        <f>IF(CE41=1,CHAR(34)&amp;"hasmap"&amp;CHAR(34)&amp;",","")</f>
        <v/>
      </c>
      <c r="GJ41" s="48" t="str">
        <f>IF(CP41="y",CHAR(34)&amp;CP$1&amp;CHAR(34)&amp;",","")</f>
        <v/>
      </c>
      <c r="GK41" s="48" t="str">
        <f>IF(GJ41="",CHAR(34)&amp;"HasSta"&amp;CHAR(34)&amp;",","")</f>
        <v>"HasSta",</v>
      </c>
      <c r="GL41" s="48" t="str">
        <f>IF(CQ41="y",CHAR(34)&amp;CQ$1&amp;CHAR(34)&amp;",","")</f>
        <v/>
      </c>
      <c r="GM41" s="48" t="str">
        <f>IF(CR41="y",CHAR(34)&amp;CR$1&amp;CHAR(34)&amp;",","")</f>
        <v/>
      </c>
      <c r="GN41" s="48" t="str">
        <f>IF(CS41="y",CHAR(34)&amp;CS$1&amp;CHAR(34)&amp;",","")</f>
        <v>"3+Star",</v>
      </c>
      <c r="GP41" s="48" t="str">
        <f>CHAR(34)&amp;AU41&amp;CHAR(34)</f>
        <v>"State"</v>
      </c>
      <c r="GS41" s="48" t="str">
        <f>SUBSTITUTE("["&amp;_xlfn.CONCAT(CW41:GN41)&amp;"]",",]","]")</f>
        <v>["3Color","words2","exact2","lets11","startR","LUELHI","year18","NoBand","Circle","Texted","Center","Waters","staYEL","NO_RED","NO_GRE","NO_BLA","myrWHI","HasSta","3+Star"]</v>
      </c>
      <c r="GT41" s="48" t="str">
        <f>IF(BL41&lt;&gt;"",CHAR(34)&amp;"cl_"&amp;BL41&amp;CHAR(34)&amp;",","")</f>
        <v>"cl_BLU",</v>
      </c>
      <c r="GU41" s="48" t="str">
        <f>IF(BM41&lt;&gt;"",CHAR(34)&amp;"cl_"&amp;BM41&amp;CHAR(34)&amp;",","")</f>
        <v>"cl_WHI",</v>
      </c>
      <c r="GV41" s="48" t="str">
        <f>IF(BN41&lt;&gt;"",CHAR(34)&amp;"cl_"&amp;BN41&amp;CHAR(34)&amp;",","")</f>
        <v>"cl_YEL",</v>
      </c>
      <c r="GW41" s="48" t="str">
        <f>IF(BO41&lt;&gt;"",CHAR(34)&amp;"cl_"&amp;BO41&amp;CHAR(34)&amp;",","")</f>
        <v/>
      </c>
      <c r="GX41" s="48" t="str">
        <f>IF(BP41&lt;&gt;"",CHAR(34)&amp;"cl_"&amp;BP41&amp;CHAR(34)&amp;",","")</f>
        <v/>
      </c>
      <c r="GY41" s="48" t="str">
        <f>IF(BQ41&lt;&gt;"",CHAR(34)&amp;"cl_"&amp;BQ41&amp;CHAR(34)&amp;",","")</f>
        <v/>
      </c>
      <c r="GZ41" s="48" t="str">
        <f>IF(BR41&lt;&gt;"",CHAR(34)&amp;"cl_"&amp;BR41&amp;CHAR(34)&amp;",","")</f>
        <v/>
      </c>
      <c r="HA41" s="48" t="str">
        <f>IF(BS41&lt;&gt;"",CHAR(34)&amp;"cl_"&amp;BS41&amp;CHAR(34)&amp;",","")</f>
        <v/>
      </c>
      <c r="HB41" s="48" t="str">
        <f>IF(BT41&lt;&gt;"",CHAR(34)&amp;"cl_"&amp;BT41&amp;CHAR(34)&amp;",","")</f>
        <v/>
      </c>
      <c r="HC41" s="48" t="str">
        <f>SUBSTITUTE("["&amp;_xlfn.CONCAT(GT41:HB41)&amp;"]",",]","]")</f>
        <v>["cl_BLU","cl_WHI","cl_YEL"]</v>
      </c>
      <c r="HE41" s="71"/>
      <c r="HF41" s="72" t="str">
        <f>"{couname:"&amp;CT41&amp;(IF(HK41&lt;&gt;"",",subtype:"&amp;CHAR(34)&amp;HK41&amp;CHAR(34),""))&amp;",year:"&amp;HJ41&amp;",region:"&amp;CU41&amp;",Colors:"&amp;HC41&amp;",Items:"&amp;GS41&amp;",Flag:"&amp;CV41&amp;",HDFlag:"&amp;CHAR(34)&amp;E41&amp;CHAR(34)&amp;",type:"&amp;GP41&amp;", describe: "&amp;HH41&amp;", isnew:"&amp;CHAR(34)&amp;F41&amp;CHAR(34)&amp;", links: "&amp;HL41&amp;"},"</f>
        <v>{couname:"[USA] Rhode Island",year:"1897 ",region:"rgn_North America",Colors:["cl_BLU","cl_WHI","cl_YEL"],Items:["3Color","words2","exact2","lets11","startR","LUELHI","year18","NoBand","Circle","Texted","Center","Waters","staYEL","NO_RED","NO_GRE","NO_BLA","myrWHI","HasSta","3+Star"],Flag:"https://upload.wikimedia.org/wikipedia/commons/thumb/f/f3/Flag_of_Rhode_Island.svg/290px-Flag_of_Rhode_Island.svg.png",HDFlag:"https://upload.wikimedia.org/wikipedia/commons/thumb/f/f3/Flag_of_Rhode_Island.svg/2331px-Flag_of_Rhode_Island.svg.png",type:"State", describe: "\nNot available", isnew:".", links: "https://en.wikipedia.org/wiki/Flag_of_Rhode_Island"},</v>
      </c>
      <c r="HG41" s="73" t="str">
        <f>"{couname:"&amp;CT41&amp;(IF(HK41&lt;&gt;"",",subtype:"&amp;CHAR(34)&amp;HK41&amp;CHAR(34),""))&amp;",year:"&amp;HJ41&amp;",region:"&amp;CU41&amp;",Colors:"&amp;HC41&amp;",Items:"&amp;GS41&amp;",Flag:"&amp;CV41&amp;",HDFlag:"&amp;CHAR(34)&amp;E41&amp;CHAR(34)&amp;",type:"&amp;GP41&amp;", describe: "&amp;HI41&amp;", links: "&amp;HL41&amp;"},"</f>
        <v>{couname:"[USA] Rhode Island",year:"1897 ",region:"rgn_North America",Colors:["cl_BLU","cl_WHI","cl_YEL"],Items:["3Color","words2","exact2","lets11","startR","LUELHI","year18","NoBand","Circle","Texted","Center","Waters","staYEL","NO_RED","NO_GRE","NO_BLA","myrWHI","HasSta","3+Star"],Flag:"https://upload.wikimedia.org/wikipedia/commons/thumb/f/f3/Flag_of_Rhode_Island.svg/290px-Flag_of_Rhode_Island.svg.png",HDFlag:"https://upload.wikimedia.org/wikipedia/commons/thumb/f/f3/Flag_of_Rhode_Island.svg/2331px-Flag_of_Rhode_Island.svg.png",type:"State", describe: "\nNot available", links: "https://en.wikipedia.org/wiki/Flag_of_Rhode_Island"},</v>
      </c>
      <c r="HH41" s="48" t="str">
        <f>IF(P41&lt;&gt;"",CHAR(34)&amp;"\n"&amp;P41&amp;CHAR(34),CHAR(34)&amp;CHAR(34))</f>
        <v>"\nNot available"</v>
      </c>
      <c r="HI41" s="48" t="str">
        <f>IF(J41=0,CHAR(34)&amp;CHAR(34),HH41)</f>
        <v>"\nNot available"</v>
      </c>
      <c r="HJ41" s="48" t="str">
        <f>CHAR(34)&amp;O41&amp;CHAR(34)</f>
        <v>"1897 "</v>
      </c>
      <c r="HL41" s="48" t="str">
        <f>CHAR(34)&amp;I41&amp;CHAR(34)</f>
        <v>"https://en.wikipedia.org/wiki/Flag_of_Rhode_Island"</v>
      </c>
      <c r="HM41" s="72"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"&amp;HH41&amp;", "&amp;CHAR(34)&amp;"isnew"&amp;CHAR(34)&amp;": "&amp;CHAR(34)&amp;F41&amp;CHAR(34)&amp;", "&amp;CHAR(34)&amp;"links"&amp;CHAR(34)&amp;": "&amp;HL41&amp;"},"</f>
        <v>{"couname":"[USA] Rhode Island","year":"1897 ","region":"rgn_North America","Colors":["cl_BLU","cl_WHI","cl_YEL"],"Items":["3Color","words2","exact2","lets11","startR","LUELHI","year18","NoBand","Circle","Texted","Center","Waters","staYEL","NO_RED","NO_GRE","NO_BLA","myrWHI","HasSta","3+Star"],"Flag":"https://upload.wikimedia.org/wikipedia/commons/thumb/f/f3/Flag_of_Rhode_Island.svg/290px-Flag_of_Rhode_Island.svg.png","HDFlag":"https://upload.wikimedia.org/wikipedia/commons/thumb/f/f3/Flag_of_Rhode_Island.svg/2331px-Flag_of_Rhode_Island.svg.png","type":"State", "describe": "\nNot available", "isnew": ".", "links": "https://en.wikipedia.org/wiki/Flag_of_Rhode_Island"},</v>
      </c>
      <c r="HN41" s="74" t="str">
        <f>"{"&amp;CHAR(34)&amp;"couname"&amp;CHAR(34)&amp;":"&amp;CT41&amp;(IF(H41&lt;&gt;"",","&amp;CHAR(34)&amp;"subtype"&amp;CHAR(34)&amp;":"&amp;CHAR(34)&amp;H41&amp;CHAR(34),""))&amp;","&amp;CHAR(34)&amp;"year"&amp;CHAR(34)&amp;":"&amp;HJ41&amp;","&amp;CHAR(34)&amp;"region"&amp;CHAR(34)&amp;":"&amp;CU41&amp;","&amp;CHAR(34)&amp;"Colors"&amp;CHAR(34)&amp;":"&amp;HC41&amp;","&amp;CHAR(34)&amp;"Items"&amp;CHAR(34)&amp;":"&amp;GS41&amp;","&amp;CHAR(34)&amp;"Flag"&amp;CHAR(34)&amp;":"&amp;CV41&amp;","&amp;CHAR(34)&amp;"HDFlag"&amp;CHAR(34)&amp;":"&amp;CHAR(34)&amp;E41&amp;CHAR(34)&amp;","&amp;CHAR(34)&amp;"type"&amp;CHAR(34)&amp;":"&amp;GP41&amp;", "&amp;CHAR(34)&amp;"describe"&amp;CHAR(34)&amp;": "&amp;HI41&amp;", "&amp;CHAR(34)&amp;"isnew"&amp;CHAR(34)&amp;": "&amp;CHAR(34)&amp;F41&amp;CHAR(34)&amp;", "&amp;CHAR(34)&amp;"links"&amp;CHAR(34)&amp;": "&amp;HL41&amp;"},"</f>
        <v>{"couname":"[USA] Rhode Island","year":"1897 ","region":"rgn_North America","Colors":["cl_BLU","cl_WHI","cl_YEL"],"Items":["3Color","words2","exact2","lets11","startR","LUELHI","year18","NoBand","Circle","Texted","Center","Waters","staYEL","NO_RED","NO_GRE","NO_BLA","myrWHI","HasSta","3+Star"],"Flag":"https://upload.wikimedia.org/wikipedia/commons/thumb/f/f3/Flag_of_Rhode_Island.svg/290px-Flag_of_Rhode_Island.svg.png","HDFlag":"https://upload.wikimedia.org/wikipedia/commons/thumb/f/f3/Flag_of_Rhode_Island.svg/2331px-Flag_of_Rhode_Island.svg.png","type":"State", "describe": "\nNot available", "isnew": ".", "links": "https://en.wikipedia.org/wiki/Flag_of_Rhode_Island"},</v>
      </c>
      <c r="HO41" s="75"/>
      <c r="HP41" s="48" t="str" cm="1">
        <f t="array" ref="HP41">IF(_xlfn.TEXTJOIN(", ", TRUE, IF(ISNUMBER(SEARCH("BLA", BL41:BT41)), COLUMN(BL41:BT41) - COLUMN(BL41) + 1, ""))&lt;&gt;"","BLA","")</f>
        <v/>
      </c>
      <c r="HQ41" s="48" t="str" cm="1">
        <f t="array" ref="HQ41">IF(_xlfn.TEXTJOIN(", ", TRUE, IF(ISNUMBER(SEARCH("BLU", BL41:BT41)), COLUMN(BL41:BT41) - COLUMN(BL41) + 1, ""))&lt;&gt;"","BLU","")</f>
        <v>BLU</v>
      </c>
      <c r="HR41" s="48" t="str" cm="1">
        <f t="array" ref="HR41">IF(_xlfn.TEXTJOIN(", ", TRUE, IF(ISNUMBER(SEARCH("GRE", BL41:BT41)), COLUMN(BL41:BT41) - COLUMN(BL41) + 1, ""))&lt;&gt;"","GRE","")</f>
        <v/>
      </c>
      <c r="HS41" s="48" t="str" cm="1">
        <f t="array" ref="HS41">IF(_xlfn.TEXTJOIN(", ", TRUE, IF(ISNUMBER(SEARCH("RED", BL41:BT41)), COLUMN(BL41:BT41) - COLUMN(BL41) + 1, ""))&lt;&gt;"","RED","")</f>
        <v/>
      </c>
      <c r="HT41" s="48" t="str" cm="1">
        <f t="array" ref="HT41">IF(_xlfn.TEXTJOIN(", ", TRUE, IF(ISNUMBER(SEARCH("YEL", BL41:BT41)), COLUMN(BL41:BT41) - COLUMN(BL41) + 1, ""))&lt;&gt;"","YEL","")</f>
        <v>YEL</v>
      </c>
      <c r="HU41" s="48" t="str" cm="1">
        <f t="array" ref="HU41">IF(_xlfn.TEXTJOIN(", ", TRUE, IF(ISNUMBER(SEARCH("ORA", BL41:BT41)), COLUMN(BL41:BT41) - COLUMN(BL41) + 1, ""))&lt;&gt;"","ORA","")</f>
        <v/>
      </c>
      <c r="HV41" s="48" t="str" cm="1">
        <f t="array" ref="HV41">IF(_xlfn.TEXTJOIN(", ", TRUE, IF(ISNUMBER(SEARCH("BRO", BL41:BT41)), COLUMN(BL41:BT41) - COLUMN(BL41) + 1, ""))&lt;&gt;"","BRO","")</f>
        <v/>
      </c>
      <c r="HW41" s="48" t="str" cm="1">
        <f t="array" ref="HW41">IF(_xlfn.TEXTJOIN(", ", TRUE, IF(ISNUMBER(SEARCH("PUR", BL41:BT41)), COLUMN(BL41:BT41) - COLUMN(BL41) + 1, ""))&lt;&gt;"","PUR","")</f>
        <v/>
      </c>
      <c r="HX41" s="48" t="str" cm="1">
        <f t="array" ref="HX41">IF(_xlfn.TEXTJOIN(", ", TRUE, IF(ISNUMBER(SEARCH("WHI", BL41:BT41)), COLUMN(BL41:BT41) - COLUMN(BL41) + 1, ""))&lt;&gt;"","WHI","")</f>
        <v>WHI</v>
      </c>
      <c r="HY41" s="76"/>
      <c r="HZ41" s="76"/>
      <c r="IA41" s="6"/>
      <c r="IB41" s="6"/>
      <c r="IC41" s="77"/>
      <c r="ID41" s="77"/>
      <c r="IE41" s="77"/>
      <c r="IF41" s="77"/>
      <c r="IG41" s="77"/>
      <c r="IH41" s="77"/>
      <c r="II41" s="77"/>
      <c r="IJ41" s="77"/>
      <c r="IK41" s="77"/>
      <c r="IL41" s="48">
        <f>SUM(IC41:IK41)</f>
        <v>0</v>
      </c>
      <c r="IM41" s="45">
        <f>COUNTIF(IC41:IK41,"&gt;0")-CG41</f>
        <v>-3</v>
      </c>
      <c r="IN41" s="78" t="str">
        <f>"http://mkweb.bcgsc.ca/color-summarizer/?url="&amp;D41&amp;"&amp;precision=low&amp;num_clusters="&amp;CG41&amp;"&amp;text=1"</f>
        <v>http://mkweb.bcgsc.ca/color-summarizer/?url=https://upload.wikimedia.org/wikipedia/commons/thumb/f/f3/Flag_of_Rhode_Island.svg/290px-Flag_of_Rhode_Island.svg.png&amp;precision=low&amp;num_clusters=3&amp;text=1</v>
      </c>
      <c r="IO41" s="48" t="str">
        <f>IF(HP41&lt;&gt;"",CHAR(34)&amp;"black"&amp;CHAR(34),"")</f>
        <v/>
      </c>
      <c r="IP41" s="48" t="str">
        <f>IF(HQ41&lt;&gt;"",CHAR(34)&amp;"blue"&amp;CHAR(34),"")</f>
        <v>"blue"</v>
      </c>
      <c r="IQ41" s="48" t="str">
        <f>IF(HR41&lt;&gt;"",CHAR(34)&amp;"green"&amp;CHAR(34),"")</f>
        <v/>
      </c>
      <c r="IR41" s="48" t="str">
        <f>IF(HS41&lt;&gt;"",CHAR(34)&amp;"red"&amp;CHAR(34),"")</f>
        <v/>
      </c>
      <c r="IS41" s="48" t="str">
        <f>IF(HT41&lt;&gt;"",CHAR(34)&amp;"yellow"&amp;CHAR(34),"")</f>
        <v>"yellow"</v>
      </c>
      <c r="IT41" s="48" t="str">
        <f>IF(HU41&lt;&gt;"",CHAR(34)&amp;"orange"&amp;CHAR(34),"")</f>
        <v/>
      </c>
      <c r="IU41" s="48" t="str">
        <f>IF(HV41&lt;&gt;"",CHAR(34)&amp;"brown"&amp;CHAR(34),"")</f>
        <v/>
      </c>
      <c r="IV41" s="48" t="str">
        <f>IF(HW41&lt;&gt;"",CHAR(34)&amp;"purple"&amp;CHAR(34),"")</f>
        <v/>
      </c>
      <c r="IW41" s="48" t="str">
        <f>IF(HX41&lt;&gt;"",CHAR(34)&amp;"white"&amp;CHAR(34),"")</f>
        <v>"white"</v>
      </c>
      <c r="IX41" s="48" t="str">
        <f>"{"&amp;CHAR(34)&amp;"url"&amp;CHAR(34)&amp;":"&amp;CHAR(34)&amp;IN41&amp;CHAR(34)&amp;","&amp;CHAR(34)&amp;"name"&amp;CHAR(34)&amp;":"&amp;CHAR(34)&amp;A41&amp;CHAR(34)&amp;"},"</f>
        <v>{"url":"http://mkweb.bcgsc.ca/color-summarizer/?url=https://upload.wikimedia.org/wikipedia/commons/thumb/f/f3/Flag_of_Rhode_Island.svg/290px-Flag_of_Rhode_Island.svg.png&amp;precision=low&amp;num_clusters=3&amp;text=1","name":"[USA] Rhode Island"},</v>
      </c>
      <c r="IY41" s="48">
        <v>892</v>
      </c>
    </row>
    <row r="42" spans="1:259" s="48" customFormat="1" ht="38.4" customHeight="1" thickBot="1" x14ac:dyDescent="0.35">
      <c r="A42" s="79" t="s">
        <v>413</v>
      </c>
      <c r="B42" s="40" t="e" vm="183">
        <v>#VALUE!</v>
      </c>
      <c r="C42" s="41">
        <v>2</v>
      </c>
      <c r="D42" s="42" t="s">
        <v>955</v>
      </c>
      <c r="E42" s="43" t="s">
        <v>956</v>
      </c>
      <c r="F42" s="44" t="s">
        <v>163</v>
      </c>
      <c r="G42" s="45">
        <f>COUNTIF($A$1:$A$8580,A42)</f>
        <v>1</v>
      </c>
      <c r="H42" s="46"/>
      <c r="I42" s="47" t="s">
        <v>957</v>
      </c>
      <c r="J42" s="48" t="str">
        <f>""</f>
        <v/>
      </c>
      <c r="K42" s="49"/>
      <c r="L42" s="50"/>
      <c r="M42" s="50"/>
      <c r="N42" s="51" t="s">
        <v>231</v>
      </c>
      <c r="O42" s="52" t="s">
        <v>958</v>
      </c>
      <c r="P42" s="53" t="s">
        <v>211</v>
      </c>
      <c r="Q42" s="54">
        <v>2</v>
      </c>
      <c r="R42" s="55" t="s">
        <v>231</v>
      </c>
      <c r="S42" s="56">
        <v>0</v>
      </c>
      <c r="T42" s="57" t="s">
        <v>164</v>
      </c>
      <c r="U42" s="58" t="s">
        <v>164</v>
      </c>
      <c r="V42" s="58" t="s">
        <v>164</v>
      </c>
      <c r="W42" s="58" t="s">
        <v>164</v>
      </c>
      <c r="X42" s="58" t="s">
        <v>164</v>
      </c>
      <c r="Y42" s="58" t="s">
        <v>164</v>
      </c>
      <c r="Z42" s="58" t="s">
        <v>164</v>
      </c>
      <c r="AA42" s="58" t="s">
        <v>165</v>
      </c>
      <c r="AB42" s="58" t="s">
        <v>164</v>
      </c>
      <c r="AC42" s="58" t="s">
        <v>164</v>
      </c>
      <c r="AD42" s="58" t="s">
        <v>164</v>
      </c>
      <c r="AE42" s="58" t="s">
        <v>165</v>
      </c>
      <c r="AF42" s="59" t="s">
        <v>164</v>
      </c>
      <c r="AG42" s="59" t="s">
        <v>164</v>
      </c>
      <c r="AH42" s="59" t="s">
        <v>164</v>
      </c>
      <c r="AI42" s="59" t="s">
        <v>164</v>
      </c>
      <c r="AJ42" s="59" t="s">
        <v>164</v>
      </c>
      <c r="AK42" s="59" t="s">
        <v>164</v>
      </c>
      <c r="AL42" s="59" t="s">
        <v>164</v>
      </c>
      <c r="AM42" s="59" t="s">
        <v>164</v>
      </c>
      <c r="AN42" s="59" t="s">
        <v>164</v>
      </c>
      <c r="AO42" s="59" t="s">
        <v>164</v>
      </c>
      <c r="AP42" s="59" t="s">
        <v>164</v>
      </c>
      <c r="AQ42" s="59" t="s">
        <v>164</v>
      </c>
      <c r="AR42" s="59" t="s">
        <v>164</v>
      </c>
      <c r="AS42" s="59" t="s">
        <v>164</v>
      </c>
      <c r="AT42" s="60">
        <v>0</v>
      </c>
      <c r="AU42" s="59" t="s">
        <v>207</v>
      </c>
      <c r="AV42" s="59" t="str">
        <f>IF(LEFT(A42,1)="[",LEFT(A42,5)&amp;AU42&amp;A42,"")</f>
        <v>[USA]State[USA] South Carolina</v>
      </c>
      <c r="AW42" s="59" t="str">
        <f>C42&amp;H42&amp;A42</f>
        <v>2[USA] South Carolina</v>
      </c>
      <c r="AX42" s="61"/>
      <c r="AY42" s="61"/>
      <c r="AZ42" s="62"/>
      <c r="BA42" s="62"/>
      <c r="BB42" s="62"/>
      <c r="BC42" s="63"/>
      <c r="BD42" s="64" t="s">
        <v>152</v>
      </c>
      <c r="BE42" s="47"/>
      <c r="BF42" s="64"/>
      <c r="BG42" s="64"/>
      <c r="BH42" s="64"/>
      <c r="BI42" s="64"/>
      <c r="BJ42" s="64"/>
      <c r="BK42" s="47"/>
      <c r="BL42" s="64" t="s">
        <v>159</v>
      </c>
      <c r="BM42" s="64" t="s">
        <v>152</v>
      </c>
      <c r="BN42" s="64"/>
      <c r="BO42" s="64"/>
      <c r="BP42" s="64"/>
      <c r="BQ42" s="64"/>
      <c r="BR42" s="64"/>
      <c r="BS42" s="64"/>
      <c r="BT42" s="64"/>
      <c r="BU42" s="65"/>
      <c r="BV42" s="66"/>
      <c r="BW42" s="66">
        <v>0</v>
      </c>
      <c r="BX42" s="47"/>
      <c r="CB42" s="6"/>
      <c r="CC42" s="6"/>
      <c r="CD42" s="67">
        <v>0</v>
      </c>
      <c r="CE42" s="67">
        <v>0</v>
      </c>
      <c r="CF42" s="67" t="e">
        <v>#REF!</v>
      </c>
      <c r="CG42" s="68" cm="1">
        <f t="array" ref="CG42">SUMPRODUCT(--(LEN(TRIM(BL42:BT42))&gt;0))</f>
        <v>2</v>
      </c>
      <c r="CH42" s="59" t="str">
        <f>IF(CG42=2,"y","n")</f>
        <v>y</v>
      </c>
      <c r="CI42" s="59" t="str">
        <f>IF(CG42=3,"y","n")</f>
        <v>n</v>
      </c>
      <c r="CJ42" s="59" t="str">
        <f>IF(CG42=4,"y","n")</f>
        <v>n</v>
      </c>
      <c r="CK42" s="59" t="str">
        <f>IF(CG42&gt;4,"y","n")</f>
        <v>n</v>
      </c>
      <c r="CL42" s="59" t="str">
        <f>IF(S42=0,"y","n")</f>
        <v>y</v>
      </c>
      <c r="CM42" s="59" t="str">
        <f>IF(S42=2,"y","n")</f>
        <v>n</v>
      </c>
      <c r="CN42" s="59" t="str">
        <f>IF(S42=3,"y","n")</f>
        <v>n</v>
      </c>
      <c r="CO42" s="59" t="str">
        <f>IF(S42&gt;=4,"y","n")</f>
        <v>n</v>
      </c>
      <c r="CP42" s="59" t="str">
        <f>IF(AT42=0,"y","n")</f>
        <v>y</v>
      </c>
      <c r="CQ42" s="59" t="str">
        <f>IF(AT42=1,"y","n")</f>
        <v>n</v>
      </c>
      <c r="CR42" s="59" t="str">
        <f>IF(AT42=2,"y","n")</f>
        <v>n</v>
      </c>
      <c r="CS42" s="59" t="str">
        <f>IF(AT42&gt;=3,"y","n")</f>
        <v>n</v>
      </c>
      <c r="CT42" s="69" t="str">
        <f>CHAR(34)&amp;A42&amp;CHAR(34)</f>
        <v>"[USA] South Carolina"</v>
      </c>
      <c r="CU42" s="70" t="str">
        <f>CHAR(34)&amp;"rgn_"&amp;R42&amp;CHAR(34)</f>
        <v>"rgn_North America"</v>
      </c>
      <c r="CV42" s="48" t="str">
        <f>CHAR(34)&amp;D42&amp;CHAR(34)</f>
        <v>"https://upload.wikimedia.org/wikipedia/commons/thumb/6/69/Flag_of_South_Carolina.svg/383px-Flag_of_South_Carolina.svg.png"</v>
      </c>
      <c r="CW42" s="48" t="str">
        <f>IF(CH42="y",CHAR(34)&amp;CH$1&amp;CHAR(34)&amp;",","")</f>
        <v>"2Color",</v>
      </c>
      <c r="CX42" s="48" t="str">
        <f>IF(CI42="y",CHAR(34)&amp;CI$1&amp;CHAR(34)&amp;",","")</f>
        <v/>
      </c>
      <c r="CY42" s="48" t="str">
        <f>IF(CJ42="y",CHAR(34)&amp;CJ$1&amp;CHAR(34)&amp;",","")</f>
        <v/>
      </c>
      <c r="CZ42" s="48" t="str">
        <f>IF(CK42="y",CHAR(34)&amp;CK$1&amp;CHAR(34)&amp;",","")</f>
        <v/>
      </c>
      <c r="DA42" s="48" t="str">
        <f>IF(Q42&gt;1,CHAR(34)&amp;"words2"&amp;CHAR(34)&amp;",","")</f>
        <v>"words2",</v>
      </c>
      <c r="DB42" s="48" t="str">
        <f>IF(Q42&gt;2,CHAR(34)&amp;"words3"&amp;CHAR(34)&amp;",","")</f>
        <v/>
      </c>
      <c r="DC42" s="48" t="str">
        <f>IF(Q42=2,CHAR(34)&amp;"exact2"&amp;CHAR(34)&amp;",","")</f>
        <v>"exact2",</v>
      </c>
      <c r="DD42" s="48" t="str">
        <f>IF(LEN(CHAR(34)&amp;"lets"&amp;LEN(SUBSTITUTE(SUBSTITUTE(IFERROR(TRIM(SUBSTITUTE(SUBSTITUTE(SUBSTITUTE(IFERROR(TRIM(SUBSTITUTE(A42,MID(A42,FIND("(",A42),FIND(")",A42)-FIND("(",A42)+1),"")),A42),"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",""),"-",""))&amp;CHAR(34)&amp;",")=9,CHAR(34)&amp;"lets"&amp;LEN(SUBSTITUTE(SUBSTITUTE(IFERROR(TRIM(SUBSTITUTE(SUBSTITUTE(SUBSTITUTE(IFERROR(TRIM(SUBSTITUTE(A42,MID(A42,FIND("(",A42),FIND(")",A42)-FIND("(",A42)+1),"")),A42),"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",""),"-",""))&amp;CHAR(34)&amp;",",CHAR(34)&amp;"lets0"&amp;LEN(SUBSTITUTE(SUBSTITUTE(IFERROR(TRIM(SUBSTITUTE(SUBSTITUTE(SUBSTITUTE(IFERROR(TRIM(SUBSTITUTE(A42,MID(A42,FIND("(",A42),FIND(")",A42)-FIND("(",A42)+1),"")),A42)," ",""),"-",""),MID(SUBSTITUTE(SUBSTITUTE(IFERROR(TRIM(SUBSTITUTE(A42,MID(A42,FIND("(",A42),FIND(")",A42)-FIND("(",A42)+1),"")),A42)," ",""),"-",""),FIND("[",SUBSTITUTE(SUBSTITUTE(IFERROR(TRIM(SUBSTITUTE(A42,MID(A42,FIND("(",A42),FIND(")",A42)-FIND("(",A42)+1),"")),A42)," ",""),"-","")),FIND("]",SUBSTITUTE(SUBSTITUTE(IFERROR(TRIM(SUBSTITUTE(A42,MID(A42,FIND("(",A42),FIND(")",A42)-FIND("(",A42)+1),"")),A42)," ",""),"-",""))-FIND("[",SUBSTITUTE(SUBSTITUTE(IFERROR(TRIM(SUBSTITUTE(A42,MID(A42,FIND("(",A42),FIND(")",A42)-FIND("(",A42)+1),"")),A42)," ",""),"-",""))+1),"")),SUBSTITUTE(SUBSTITUTE(IFERROR(TRIM(SUBSTITUTE(A42,MID(A42,FIND("(",A42),FIND(")",A42)-FIND("(",A42)+1),"")),A42)," ",""),"-",""))," ",""),"-",""))&amp;CHAR(34)&amp;",")</f>
        <v>"lets13",</v>
      </c>
      <c r="DE42" s="48" t="str">
        <f>IFERROR(CHAR(34)&amp;"start"&amp;LEFT(TRIM(SUBSTITUTE(SUBSTITUTE(TRIM(SUBSTITUTE(SUBSTITUTE(A42, MID(A42, FIND("[", A42), FIND("]", A42) - FIND("[", A42) + 1), ""), "  ", " ")), MID(TRIM(SUBSTITUTE(SUBSTITUTE(A42, MID(A42, FIND("[", A42), FIND("]", A42) - FIND("[", A42) + 1), ""), "  ", " ")), FIND("[", TRIM(SUBSTITUTE(SUBSTITUTE(A42, MID(A42, FIND("[", A42), FIND("]", A42) - FIND("[", A42) + 1), ""), "  ", " "))), FIND("]", TRIM(SUBSTITUTE(SUBSTITUTE(A42, MID(A42, FIND("[", A42), FIND("]", A42) - FIND("[", A42) + 1), ""), "  ", " "))) - FIND("[", TRIM(SUBSTITUTE(SUBSTITUTE(A42, MID(A42, FIND("[", A42), FIND("]", A42) - FIND("[", A42) + 1), ""), "  ", " "))) + 1), ""), "  ", " ")),1)&amp;CHAR(34)&amp;",",CHAR(34)&amp;"start"&amp;IFERROR(LEFT(SUBSTITUTE(A42,"["&amp;MID(A42,FIND("[",A42)+1,FIND("]",A42)-FIND("[",A42)-1)&amp;"] ",""),1),LEFT(A42,1))&amp;CHAR(34)&amp;",")</f>
        <v>"startS",</v>
      </c>
      <c r="DF42" s="48" t="str">
        <f>IFERROR(IF(SEARCH("tan",A42)&gt;0,CHAR(34)&amp;"withtn"&amp;CHAR(34)&amp;",",""),"")</f>
        <v/>
      </c>
      <c r="DG42" s="48" t="str">
        <f>IFERROR(IF(SEARCH("q",A42)&gt;0,CHAR(34)&amp;"with_q"&amp;CHAR(34)&amp;",",""),"")</f>
        <v/>
      </c>
      <c r="DH42" s="48" t="str">
        <f>IFERROR(IF(SEARCH("v",A42)&gt;0,CHAR(34)&amp;"with_v"&amp;CHAR(34)&amp;",",""),"")</f>
        <v/>
      </c>
      <c r="DI42" s="48" t="str">
        <f>IFERROR(IF(SEARCH("w",A42)&gt;0,CHAR(34)&amp;"with_w"&amp;CHAR(34)&amp;",",""),"")</f>
        <v/>
      </c>
      <c r="DJ42" s="48" t="str">
        <f>IFERROR(IF(SEARCH("y",A42)&gt;0,CHAR(34)&amp;"with_y"&amp;CHAR(34)&amp;",",""),"")</f>
        <v/>
      </c>
      <c r="DK42" s="48" t="str">
        <f>IFERROR(IF(SEARCH("z",A42)&gt;0,CHAR(34)&amp;"with_z"&amp;CHAR(34)&amp;",",""),"")</f>
        <v/>
      </c>
      <c r="DL42" s="48" t="str">
        <f>IF(CG42=2, CHAR(34) &amp; _xlfn.TEXTJOIN("", TRUE, _xlfn._xlws.SORT(HP42:HX42)) &amp; CHAR(34) &amp; ",", "")</f>
        <v>"BLUWHI",</v>
      </c>
      <c r="DM42" s="48" t="str" cm="1">
        <f t="array" ref="DM42">IF(CG42=3,CHAR(34) &amp; _xlfn.TEXTJOIN("", TRUE, RIGHT(HP42:HX42, 2)) &amp; CHAR(34) &amp; ",", "")</f>
        <v/>
      </c>
      <c r="DN42" s="48" t="str">
        <f>IF(AND(ISNUMBER(SEARCH("18", O42)), ISERROR(SEARCH("1918", O42)), ISERROR(SEARCH("2018", O42))), CHAR(34) &amp; "year18" &amp; CHAR(34) &amp; ",", "")</f>
        <v>"year18",</v>
      </c>
      <c r="DO42" s="48" t="str">
        <f>IF(AND(ISNUMBER(SEARCH("19", O42)), ISERROR(SEARCH("1819", O42)),  ISERROR(SEARCH("1219", O42)),ISERROR(SEARCH("1119", O42)),ISERROR(SEARCH("1190", O42)),ISERROR(SEARCH("2019", O42))), CHAR(34) &amp; "year19" &amp; CHAR(34) &amp; ",", "")</f>
        <v/>
      </c>
      <c r="DP42" s="6" t="str">
        <f>IF(AND(ISNUMBER(SEARCH("20", O42)), ISERROR(SEARCH("1920", O42))), CHAR(34)&amp;"year00"&amp;CHAR(34)&amp;",", "")</f>
        <v/>
      </c>
      <c r="DQ42" s="6" t="str">
        <f>IF(CC42="y",CHAR(34)&amp;"soviet"&amp;CHAR(34)&amp;",","")</f>
        <v/>
      </c>
      <c r="DR42" s="6" t="str">
        <f>IF(BY42="y",CHAR(34)&amp;"dgband"&amp;CHAR(34)&amp;",","")</f>
        <v/>
      </c>
      <c r="DS42" s="6" t="str">
        <f>IF(W42="y",IF(AND(V42="n",BY42&lt;&gt;"y"),CHAR(34)&amp;"allver"&amp;CHAR(34)&amp;",",""),"")</f>
        <v/>
      </c>
      <c r="DT42" s="6" t="str">
        <f>IF(V42="y",IF(AND(W42="n",BY42&lt;&gt;"y"),CHAR(34)&amp;"allhor"&amp;CHAR(34)&amp;",",""),"")</f>
        <v/>
      </c>
      <c r="DU42" s="6" t="str">
        <f>IF(BY42="y",IF(AND(W42="n",V42="n"),CHAR(34)&amp;"alldia"&amp;CHAR(34)&amp;",",""),"")</f>
        <v/>
      </c>
      <c r="DV42" s="48" t="str">
        <f>IF(IA42&lt;&gt;"",(IF(IA42="y",CHAR(34)&amp;"largec"&amp;CHAR(34)&amp;",",CHAR(34)&amp;"smallc"&amp;CHAR(34)&amp;",")),"")</f>
        <v/>
      </c>
      <c r="DW42" s="48" t="str">
        <f>IF(CL42="y",CHAR(34)&amp;CL$1&amp;CHAR(34)&amp;",","")</f>
        <v>"NoBand",</v>
      </c>
      <c r="DX42" s="48" t="str">
        <f>IF(CM42="y",CHAR(34)&amp;CM$1&amp;CHAR(34)&amp;",","")</f>
        <v/>
      </c>
      <c r="DY42" s="48" t="str">
        <f>IF(CN42="y",CHAR(34)&amp;CN$1&amp;CHAR(34)&amp;",","")</f>
        <v/>
      </c>
      <c r="DZ42" s="48" t="str">
        <f>IF(CO42="y",CHAR(34)&amp;CO$1&amp;CHAR(34)&amp;",","")</f>
        <v/>
      </c>
      <c r="EA42" s="48" t="str">
        <f>IF(T42="y",CHAR(34)&amp;T$1&amp;CHAR(34)&amp;",","")</f>
        <v/>
      </c>
      <c r="EB42" s="48" t="str">
        <f>IF(U42="y",CHAR(34)&amp;U$1&amp;CHAR(34)&amp;",","")</f>
        <v/>
      </c>
      <c r="EC42" s="48" t="str">
        <f>IF(V42="y",CHAR(34)&amp;V$1&amp;CHAR(34)&amp;",","")</f>
        <v/>
      </c>
      <c r="ED42" s="48" t="str">
        <f>IF(W42="y",CHAR(34)&amp;W$1&amp;CHAR(34)&amp;",","")</f>
        <v/>
      </c>
      <c r="EE42" s="48" t="str">
        <f>IF(X42="y",CHAR(34)&amp;X$1&amp;CHAR(34)&amp;",","")</f>
        <v/>
      </c>
      <c r="EF42" s="48" t="str">
        <f>IF(AND(Y42&lt;&gt;"n",Y42&lt;&gt;""),CHAR(34)&amp;Y$1&amp;CHAR(34)&amp;",","")</f>
        <v/>
      </c>
      <c r="EG42" s="48" t="str">
        <f>IF(Z42="y",CHAR(34)&amp;Z$1&amp;CHAR(34)&amp;",","")</f>
        <v/>
      </c>
      <c r="EH42" s="48" t="str">
        <f>IF(AA42="y",CHAR(34)&amp;AA$1&amp;CHAR(34)&amp;",","")</f>
        <v>"Plants",</v>
      </c>
      <c r="EI42" s="48" t="str">
        <f>IF(AB42="y",CHAR(34)&amp;AB$1&amp;CHAR(34)&amp;",","")</f>
        <v/>
      </c>
      <c r="EJ42" s="48" t="str">
        <f>IF(AC42="y",CHAR(34)&amp;AC$1&amp;CHAR(34)&amp;",","")</f>
        <v/>
      </c>
      <c r="EK42" s="48" t="str">
        <f>IF(AD42="y",CHAR(34)&amp;AD$1&amp;CHAR(34)&amp;",","")</f>
        <v/>
      </c>
      <c r="EL42" s="48" t="str">
        <f>IF(AE42="y",CHAR(34)&amp;AE$1&amp;CHAR(34)&amp;",","")</f>
        <v>"IsMoon",</v>
      </c>
      <c r="EM42" s="48" t="str">
        <f>IF(AF42="y",CHAR(34)&amp;AF$1&amp;CHAR(34)&amp;",","")</f>
        <v/>
      </c>
      <c r="EN42" s="48" t="str">
        <f>IF(AG42="y",CHAR(34)&amp;AG$1&amp;CHAR(34)&amp;",","")</f>
        <v/>
      </c>
      <c r="EO42" s="48" t="str">
        <f>IF(AH42="y",CHAR(34)&amp;AH$1&amp;CHAR(34)&amp;",","")</f>
        <v/>
      </c>
      <c r="EP42" s="48" t="str">
        <f>IF(AI42="y",CHAR(34)&amp;AI$1&amp;CHAR(34)&amp;",","")</f>
        <v/>
      </c>
      <c r="EQ42" s="48" t="str">
        <f>IF(AJ42="y",CHAR(34)&amp;AJ$1&amp;CHAR(34)&amp;",","")</f>
        <v/>
      </c>
      <c r="ER42" s="48" t="str">
        <f>IF(AK42="y",CHAR(34)&amp;AK$1&amp;CHAR(34)&amp;",","")</f>
        <v/>
      </c>
      <c r="ES42" s="48" t="str">
        <f>IF(AL42="y",CHAR(34)&amp;AL$1&amp;CHAR(34)&amp;",","")</f>
        <v/>
      </c>
      <c r="ET42" s="48" t="str">
        <f>IF(AM42="y",CHAR(34)&amp;AM$1&amp;CHAR(34)&amp;",","")</f>
        <v/>
      </c>
      <c r="EU42" s="48" t="str">
        <f>IF(AN42="y",CHAR(34)&amp;AN$1&amp;CHAR(34)&amp;",","")</f>
        <v/>
      </c>
      <c r="EV42" s="48" t="str">
        <f>IF(AO42="y",CHAR(34)&amp;AO$1&amp;CHAR(34)&amp;",","")</f>
        <v/>
      </c>
      <c r="EW42" s="48" t="str">
        <f>IF(AP42="y",CHAR(34)&amp;AP$1&amp;CHAR(34)&amp;",","")</f>
        <v/>
      </c>
      <c r="EX42" s="48" t="str">
        <f>IF(AQ42="y",CHAR(34)&amp;AQ$1&amp;CHAR(34)&amp;",","")</f>
        <v/>
      </c>
      <c r="EY42" s="48" t="str">
        <f>IF(AR42="y",CHAR(34)&amp;AR$1&amp;CHAR(34)&amp;",","")</f>
        <v/>
      </c>
      <c r="EZ42" s="48" t="str">
        <f>IF(AS42="y",CHAR(34)&amp;AS$1&amp;CHAR(34)&amp;",","")</f>
        <v/>
      </c>
      <c r="FA42" s="48" t="str">
        <f>IF(AT42&gt;0,CHAR(34)&amp;"sta"&amp;AZ42&amp;CHAR(34)&amp;",","")</f>
        <v/>
      </c>
      <c r="FB42" s="48" t="str">
        <f>IF(AND(AT42&gt;0,BA42&lt;&gt;""),CHAR(34)&amp;"sta"&amp;BA42&amp;CHAR(34)&amp;",","")</f>
        <v/>
      </c>
      <c r="FC42" s="48" t="str">
        <f>IF(AND(AT42&gt;0,BB42&lt;&gt;""),CHAR(34)&amp;"sta"&amp;BB42&amp;CHAR(34)&amp;",","")</f>
        <v/>
      </c>
      <c r="FD42" s="48" t="str">
        <f>IF(BV42="n",CHAR(34)&amp;"tcWHYE"&amp;CHAR(34)&amp;",",IF(BV42="y",CHAR(34)&amp;FD$1&amp;CHAR(34)&amp;",",""))</f>
        <v/>
      </c>
      <c r="FE42" s="48" t="str">
        <f>IF(COUNTIF(BL42:BT42,"BLU")=0,CHAR(34)&amp;"NO_BLU"&amp;CHAR(34)&amp;",", "")</f>
        <v/>
      </c>
      <c r="FF42" s="48" t="str">
        <f>IF(COUNTIF(BL42:BT42,"WHI")=0,CHAR(34)&amp;"NO_WHI"&amp;CHAR(34)&amp;",", "")</f>
        <v/>
      </c>
      <c r="FG42" s="48" t="str">
        <f>IF(COUNTIF(BL42:BT42,"RED")=0,CHAR(34)&amp;"NO_RED"&amp;CHAR(34)&amp;",", "")</f>
        <v>"NO_RED",</v>
      </c>
      <c r="FH42" s="48" t="str">
        <f>IF(COUNTIF(BL42:BS42,"GRE")=0,CHAR(34)&amp;"NO_GRE"&amp;CHAR(34)&amp;",", "")</f>
        <v>"NO_GRE",</v>
      </c>
      <c r="FI42" s="48" t="str">
        <f>IF(COUNTIF(BL42:BT42,"YEL")=0,CHAR(34)&amp;"NO_YEL"&amp;CHAR(34)&amp;",", "")</f>
        <v>"NO_YEL",</v>
      </c>
      <c r="FJ42" s="48" t="str">
        <f>IF(COUNTIF(BL42:BT42,"BLA")=0,CHAR(34)&amp;"NO_BLA"&amp;CHAR(34)&amp;",", "")</f>
        <v>"NO_BLA",</v>
      </c>
      <c r="FK42" s="48" t="str">
        <f>IF(AND(FH42&lt;&gt;"",FF42&lt;&gt;""),CHAR(34)&amp;"WHGRNO"&amp;CHAR(34)&amp;",","")</f>
        <v/>
      </c>
      <c r="FL42" s="48" t="str">
        <f>IF(AND(FI42&lt;&gt;"",FF42&lt;&gt;""),CHAR(34)&amp;"WHYENO"&amp;CHAR(34)&amp;",","")</f>
        <v/>
      </c>
      <c r="FM42" s="48" t="str">
        <f>IF(AND(FJ42&lt;&gt;"",FF42&lt;&gt;""),CHAR(34)&amp;"BAWHNO"&amp;CHAR(34)&amp;",","")</f>
        <v/>
      </c>
      <c r="FN42" s="48" t="str">
        <f>IF(AND(FE42&lt;&gt;"",FF42&lt;&gt;""),CHAR(34)&amp;"BLWHNO"&amp;CHAR(34)&amp;",","")</f>
        <v/>
      </c>
      <c r="FO42" s="48" t="str">
        <f>IF(AND(FE42&lt;&gt;"",FG42&lt;&gt;""),CHAR(34)&amp;"BLRENO"&amp;CHAR(34)&amp;",","")</f>
        <v/>
      </c>
      <c r="FP42" s="48" t="str">
        <f>IF(AND(FF42&lt;&gt;"",FF42&lt;&gt;""),CHAR(34)&amp;"WHRENO"&amp;CHAR(34)&amp;",","")</f>
        <v/>
      </c>
      <c r="FQ42" s="48" t="str">
        <f>IF(LEN(BF42)=3,CHAR(34)&amp;"001"&amp;BF42&amp;CHAR(34)&amp;",","")</f>
        <v/>
      </c>
      <c r="FR42" s="48" t="str">
        <f>IF(LEN(BG42)=3,CHAR(34)&amp;"002"&amp;BG42&amp;CHAR(34)&amp;",","")</f>
        <v/>
      </c>
      <c r="FS42" s="48" t="str">
        <f>IF(LEN(BH42)=3,CHAR(34)&amp;"003"&amp;BH42&amp;CHAR(34)&amp;",","")</f>
        <v/>
      </c>
      <c r="FT42" s="48" t="str">
        <f>CHAR(34)&amp;"myr"&amp;BD42&amp;CHAR(34)&amp;","</f>
        <v>"myrBLU",</v>
      </c>
      <c r="FU42" s="48" t="str">
        <f>IF(AY42="y",CHAR(34)&amp;"island"&amp;CHAR(34)&amp;",","")</f>
        <v/>
      </c>
      <c r="FV42" s="48" t="str">
        <f>IF(BZ42="y",CHAR(34)&amp;"landlo"&amp;CHAR(34)&amp;",","")</f>
        <v/>
      </c>
      <c r="FW42" s="48" t="str">
        <f>IF(CA42="y",CHAR(34)&amp;"eunion"&amp;CHAR(34)&amp;",","")</f>
        <v/>
      </c>
      <c r="FX42" s="48" t="str">
        <f>SUBSTITUTE(IFERROR(SEARCH("[",A42),IFERROR(IF(AND(CA42&lt;&gt;"y",SEARCH("Europe",R42)&gt;0),CHAR(34)&amp;"noeuni"&amp;CHAR(34)&amp;",",""),"")),"1","")</f>
        <v/>
      </c>
      <c r="FY42" s="48" t="str">
        <f>IFERROR(IF(SEARCH("Arabic",CB42)&gt;0,CHAR(34)&amp;"arabic"&amp;CHAR(34)&amp;",",""),"")</f>
        <v/>
      </c>
      <c r="FZ42" s="48" t="str">
        <f>IFERROR(IF(SEARCH("English",CB42)&gt;0,CHAR(34)&amp;"englis"&amp;CHAR(34)&amp;",",""),"")</f>
        <v/>
      </c>
      <c r="GA42" s="48" t="str">
        <f>IFERROR(IF(SEARCH("French",CB42)&gt;0,CHAR(34)&amp;"french"&amp;CHAR(34)&amp;",",""),"")</f>
        <v/>
      </c>
      <c r="GB42" s="48" t="str">
        <f>IFERROR(IF(SEARCH("Spanish",CB42)&gt;0,CHAR(34)&amp;"spanis"&amp;CHAR(34)&amp;",",""),"")</f>
        <v/>
      </c>
      <c r="GC42" s="48" t="str">
        <f>IFERROR(IF(SEARCH("Portuguese",CB42)&gt;0,CHAR(34)&amp;"portug"&amp;CHAR(34)&amp;",",""),"")</f>
        <v/>
      </c>
      <c r="GD42" s="48" t="str">
        <f>IFERROR(IF(SEARCH("German",CB42)&gt;0,CHAR(34)&amp;"german"&amp;CHAR(34)&amp;",",""),"")</f>
        <v/>
      </c>
      <c r="GE42" s="48" t="str">
        <f>IFERROR(IF(SEARCH("Dutch",CB42)&gt;0,CHAR(34)&amp;"dutchs"&amp;CHAR(34)&amp;",",""),"")</f>
        <v/>
      </c>
      <c r="GF42" s="48" t="str">
        <f>IFERROR(IF(SEARCH("Historical",AU42)&gt;0,CHAR(34)&amp;"histor"&amp;CHAR(34)&amp;",",""),"")</f>
        <v/>
      </c>
      <c r="GG42" s="48" t="str">
        <f>IF(BU42="y",CHAR(34)&amp;"unjack"&amp;CHAR(34)&amp;",","")</f>
        <v/>
      </c>
      <c r="GH42" s="48" t="str">
        <f>IF(CD42=1,CHAR(34)&amp;"southc"&amp;CHAR(34)&amp;",","")</f>
        <v/>
      </c>
      <c r="GI42" s="48" t="str">
        <f>IF(CE42=1,CHAR(34)&amp;"hasmap"&amp;CHAR(34)&amp;",","")</f>
        <v/>
      </c>
      <c r="GJ42" s="48" t="str">
        <f>IF(CP42="y",CHAR(34)&amp;CP$1&amp;CHAR(34)&amp;",","")</f>
        <v>"NoStar",</v>
      </c>
      <c r="GK42" s="48" t="str">
        <f>IF(GJ42="",CHAR(34)&amp;"HasSta"&amp;CHAR(34)&amp;",","")</f>
        <v/>
      </c>
      <c r="GL42" s="48" t="str">
        <f>IF(CQ42="y",CHAR(34)&amp;CQ$1&amp;CHAR(34)&amp;",","")</f>
        <v/>
      </c>
      <c r="GM42" s="48" t="str">
        <f>IF(CR42="y",CHAR(34)&amp;CR$1&amp;CHAR(34)&amp;",","")</f>
        <v/>
      </c>
      <c r="GN42" s="48" t="str">
        <f>IF(CS42="y",CHAR(34)&amp;CS$1&amp;CHAR(34)&amp;",","")</f>
        <v/>
      </c>
      <c r="GP42" s="48" t="str">
        <f>CHAR(34)&amp;AU42&amp;CHAR(34)</f>
        <v>"State"</v>
      </c>
      <c r="GS42" s="48" t="str">
        <f>SUBSTITUTE("["&amp;_xlfn.CONCAT(CW42:GN42)&amp;"]",",]","]")</f>
        <v>["2Color","words2","exact2","lets13","startS","BLUWHI","year18","NoBand","Plants","IsMoon","NO_RED","NO_GRE","NO_YEL","NO_BLA","myrBLU","NoStar"]</v>
      </c>
      <c r="GT42" s="48" t="str">
        <f>IF(BL42&lt;&gt;"",CHAR(34)&amp;"cl_"&amp;BL42&amp;CHAR(34)&amp;",","")</f>
        <v>"cl_WHI",</v>
      </c>
      <c r="GU42" s="48" t="str">
        <f>IF(BM42&lt;&gt;"",CHAR(34)&amp;"cl_"&amp;BM42&amp;CHAR(34)&amp;",","")</f>
        <v>"cl_BLU",</v>
      </c>
      <c r="GV42" s="48" t="str">
        <f>IF(BN42&lt;&gt;"",CHAR(34)&amp;"cl_"&amp;BN42&amp;CHAR(34)&amp;",","")</f>
        <v/>
      </c>
      <c r="GW42" s="48" t="str">
        <f>IF(BO42&lt;&gt;"",CHAR(34)&amp;"cl_"&amp;BO42&amp;CHAR(34)&amp;",","")</f>
        <v/>
      </c>
      <c r="GX42" s="48" t="str">
        <f>IF(BP42&lt;&gt;"",CHAR(34)&amp;"cl_"&amp;BP42&amp;CHAR(34)&amp;",","")</f>
        <v/>
      </c>
      <c r="GY42" s="48" t="str">
        <f>IF(BQ42&lt;&gt;"",CHAR(34)&amp;"cl_"&amp;BQ42&amp;CHAR(34)&amp;",","")</f>
        <v/>
      </c>
      <c r="GZ42" s="48" t="str">
        <f>IF(BR42&lt;&gt;"",CHAR(34)&amp;"cl_"&amp;BR42&amp;CHAR(34)&amp;",","")</f>
        <v/>
      </c>
      <c r="HA42" s="48" t="str">
        <f>IF(BS42&lt;&gt;"",CHAR(34)&amp;"cl_"&amp;BS42&amp;CHAR(34)&amp;",","")</f>
        <v/>
      </c>
      <c r="HB42" s="48" t="str">
        <f>IF(BT42&lt;&gt;"",CHAR(34)&amp;"cl_"&amp;BT42&amp;CHAR(34)&amp;",","")</f>
        <v/>
      </c>
      <c r="HC42" s="48" t="str">
        <f>SUBSTITUTE("["&amp;_xlfn.CONCAT(GT42:HB42)&amp;"]",",]","]")</f>
        <v>["cl_WHI","cl_BLU"]</v>
      </c>
      <c r="HE42" s="71"/>
      <c r="HF42" s="72" t="str">
        <f>"{couname:"&amp;CT42&amp;(IF(HK42&lt;&gt;"",",subtype:"&amp;CHAR(34)&amp;HK42&amp;CHAR(34),""))&amp;",year:"&amp;HJ42&amp;",region:"&amp;CU42&amp;",Colors:"&amp;HC42&amp;",Items:"&amp;GS42&amp;",Flag:"&amp;CV42&amp;",HDFlag:"&amp;CHAR(34)&amp;E42&amp;CHAR(34)&amp;",type:"&amp;GP42&amp;", describe: "&amp;HH42&amp;", isnew:"&amp;CHAR(34)&amp;F42&amp;CHAR(34)&amp;", links: "&amp;HL42&amp;"},"</f>
        <v>{couname:"[USA] South Carolina",year:"1861 ",region:"rgn_North America",Colors:["cl_WHI","cl_BLU"],Items:["2Color","words2","exact2","lets13","startS","BLUWHI","year18","NoBand","Plants","IsMoon","NO_RED","NO_GRE","NO_YEL","NO_BLA","myrBLU","NoStar"],Flag:"https://upload.wikimedia.org/wikipedia/commons/thumb/6/69/Flag_of_South_Carolina.svg/383px-Flag_of_South_Carolina.svg.png",HDFlag:"https://upload.wikimedia.org/wikipedia/commons/thumb/6/69/Flag_of_South_Carolina.svg/2560px-Flag_of_South_Carolina.svg.png",type:"State", describe: "\nNot available", isnew:".", links: "https://en.wikipedia.org/wiki/Flag_of_South_Carolina"},</v>
      </c>
      <c r="HG42" s="73" t="str">
        <f>"{couname:"&amp;CT42&amp;(IF(HK42&lt;&gt;"",",subtype:"&amp;CHAR(34)&amp;HK42&amp;CHAR(34),""))&amp;",year:"&amp;HJ42&amp;",region:"&amp;CU42&amp;",Colors:"&amp;HC42&amp;",Items:"&amp;GS42&amp;",Flag:"&amp;CV42&amp;",HDFlag:"&amp;CHAR(34)&amp;E42&amp;CHAR(34)&amp;",type:"&amp;GP42&amp;", describe: "&amp;HI42&amp;", links: "&amp;HL42&amp;"},"</f>
        <v>{couname:"[USA] South Carolina",year:"1861 ",region:"rgn_North America",Colors:["cl_WHI","cl_BLU"],Items:["2Color","words2","exact2","lets13","startS","BLUWHI","year18","NoBand","Plants","IsMoon","NO_RED","NO_GRE","NO_YEL","NO_BLA","myrBLU","NoStar"],Flag:"https://upload.wikimedia.org/wikipedia/commons/thumb/6/69/Flag_of_South_Carolina.svg/383px-Flag_of_South_Carolina.svg.png",HDFlag:"https://upload.wikimedia.org/wikipedia/commons/thumb/6/69/Flag_of_South_Carolina.svg/2560px-Flag_of_South_Carolina.svg.png",type:"State", describe: "\nNot available", links: "https://en.wikipedia.org/wiki/Flag_of_South_Carolina"},</v>
      </c>
      <c r="HH42" s="48" t="str">
        <f>IF(P42&lt;&gt;"",CHAR(34)&amp;"\n"&amp;P42&amp;CHAR(34),CHAR(34)&amp;CHAR(34))</f>
        <v>"\nNot available"</v>
      </c>
      <c r="HI42" s="48" t="str">
        <f>IF(J42=0,CHAR(34)&amp;CHAR(34),HH42)</f>
        <v>"\nNot available"</v>
      </c>
      <c r="HJ42" s="48" t="str">
        <f>CHAR(34)&amp;O42&amp;CHAR(34)</f>
        <v>"1861 "</v>
      </c>
      <c r="HL42" s="48" t="str">
        <f>CHAR(34)&amp;I42&amp;CHAR(34)</f>
        <v>"https://en.wikipedia.org/wiki/Flag_of_South_Carolina"</v>
      </c>
      <c r="HM42" s="72"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"&amp;HH42&amp;", "&amp;CHAR(34)&amp;"isnew"&amp;CHAR(34)&amp;": "&amp;CHAR(34)&amp;F42&amp;CHAR(34)&amp;", "&amp;CHAR(34)&amp;"links"&amp;CHAR(34)&amp;": "&amp;HL42&amp;"},"</f>
        <v>{"couname":"[USA] South Carolina","year":"1861 ","region":"rgn_North America","Colors":["cl_WHI","cl_BLU"],"Items":["2Color","words2","exact2","lets13","startS","BLUWHI","year18","NoBand","Plants","IsMoon","NO_RED","NO_GRE","NO_YEL","NO_BLA","myrBLU","NoStar"],"Flag":"https://upload.wikimedia.org/wikipedia/commons/thumb/6/69/Flag_of_South_Carolina.svg/383px-Flag_of_South_Carolina.svg.png","HDFlag":"https://upload.wikimedia.org/wikipedia/commons/thumb/6/69/Flag_of_South_Carolina.svg/2560px-Flag_of_South_Carolina.svg.png","type":"State", "describe": "\nNot available", "isnew": ".", "links": "https://en.wikipedia.org/wiki/Flag_of_South_Carolina"},</v>
      </c>
      <c r="HN42" s="74" t="str">
        <f>"{"&amp;CHAR(34)&amp;"couname"&amp;CHAR(34)&amp;":"&amp;CT42&amp;(IF(H42&lt;&gt;"",","&amp;CHAR(34)&amp;"subtype"&amp;CHAR(34)&amp;":"&amp;CHAR(34)&amp;H42&amp;CHAR(34),""))&amp;","&amp;CHAR(34)&amp;"year"&amp;CHAR(34)&amp;":"&amp;HJ42&amp;","&amp;CHAR(34)&amp;"region"&amp;CHAR(34)&amp;":"&amp;CU42&amp;","&amp;CHAR(34)&amp;"Colors"&amp;CHAR(34)&amp;":"&amp;HC42&amp;","&amp;CHAR(34)&amp;"Items"&amp;CHAR(34)&amp;":"&amp;GS42&amp;","&amp;CHAR(34)&amp;"Flag"&amp;CHAR(34)&amp;":"&amp;CV42&amp;","&amp;CHAR(34)&amp;"HDFlag"&amp;CHAR(34)&amp;":"&amp;CHAR(34)&amp;E42&amp;CHAR(34)&amp;","&amp;CHAR(34)&amp;"type"&amp;CHAR(34)&amp;":"&amp;GP42&amp;", "&amp;CHAR(34)&amp;"describe"&amp;CHAR(34)&amp;": "&amp;HI42&amp;", "&amp;CHAR(34)&amp;"isnew"&amp;CHAR(34)&amp;": "&amp;CHAR(34)&amp;F42&amp;CHAR(34)&amp;", "&amp;CHAR(34)&amp;"links"&amp;CHAR(34)&amp;": "&amp;HL42&amp;"},"</f>
        <v>{"couname":"[USA] South Carolina","year":"1861 ","region":"rgn_North America","Colors":["cl_WHI","cl_BLU"],"Items":["2Color","words2","exact2","lets13","startS","BLUWHI","year18","NoBand","Plants","IsMoon","NO_RED","NO_GRE","NO_YEL","NO_BLA","myrBLU","NoStar"],"Flag":"https://upload.wikimedia.org/wikipedia/commons/thumb/6/69/Flag_of_South_Carolina.svg/383px-Flag_of_South_Carolina.svg.png","HDFlag":"https://upload.wikimedia.org/wikipedia/commons/thumb/6/69/Flag_of_South_Carolina.svg/2560px-Flag_of_South_Carolina.svg.png","type":"State", "describe": "\nNot available", "isnew": ".", "links": "https://en.wikipedia.org/wiki/Flag_of_South_Carolina"},</v>
      </c>
      <c r="HO42" s="75"/>
      <c r="HP42" s="48" t="str" cm="1">
        <f t="array" ref="HP42">IF(_xlfn.TEXTJOIN(", ", TRUE, IF(ISNUMBER(SEARCH("BLA", BL42:BT42)), COLUMN(BL42:BT42) - COLUMN(BL42) + 1, ""))&lt;&gt;"","BLA","")</f>
        <v/>
      </c>
      <c r="HQ42" s="48" t="str" cm="1">
        <f t="array" ref="HQ42">IF(_xlfn.TEXTJOIN(", ", TRUE, IF(ISNUMBER(SEARCH("BLU", BL42:BT42)), COLUMN(BL42:BT42) - COLUMN(BL42) + 1, ""))&lt;&gt;"","BLU","")</f>
        <v>BLU</v>
      </c>
      <c r="HR42" s="48" t="str" cm="1">
        <f t="array" ref="HR42">IF(_xlfn.TEXTJOIN(", ", TRUE, IF(ISNUMBER(SEARCH("GRE", BL42:BT42)), COLUMN(BL42:BT42) - COLUMN(BL42) + 1, ""))&lt;&gt;"","GRE","")</f>
        <v/>
      </c>
      <c r="HS42" s="48" t="str" cm="1">
        <f t="array" ref="HS42">IF(_xlfn.TEXTJOIN(", ", TRUE, IF(ISNUMBER(SEARCH("RED", BL42:BT42)), COLUMN(BL42:BT42) - COLUMN(BL42) + 1, ""))&lt;&gt;"","RED","")</f>
        <v/>
      </c>
      <c r="HT42" s="48" t="str" cm="1">
        <f t="array" ref="HT42">IF(_xlfn.TEXTJOIN(", ", TRUE, IF(ISNUMBER(SEARCH("YEL", BL42:BT42)), COLUMN(BL42:BT42) - COLUMN(BL42) + 1, ""))&lt;&gt;"","YEL","")</f>
        <v/>
      </c>
      <c r="HU42" s="48" t="str" cm="1">
        <f t="array" ref="HU42">IF(_xlfn.TEXTJOIN(", ", TRUE, IF(ISNUMBER(SEARCH("ORA", BL42:BT42)), COLUMN(BL42:BT42) - COLUMN(BL42) + 1, ""))&lt;&gt;"","ORA","")</f>
        <v/>
      </c>
      <c r="HV42" s="48" t="str" cm="1">
        <f t="array" ref="HV42">IF(_xlfn.TEXTJOIN(", ", TRUE, IF(ISNUMBER(SEARCH("BRO", BL42:BT42)), COLUMN(BL42:BT42) - COLUMN(BL42) + 1, ""))&lt;&gt;"","BRO","")</f>
        <v/>
      </c>
      <c r="HW42" s="48" t="str" cm="1">
        <f t="array" ref="HW42">IF(_xlfn.TEXTJOIN(", ", TRUE, IF(ISNUMBER(SEARCH("PUR", BL42:BT42)), COLUMN(BL42:BT42) - COLUMN(BL42) + 1, ""))&lt;&gt;"","PUR","")</f>
        <v/>
      </c>
      <c r="HX42" s="48" t="str" cm="1">
        <f t="array" ref="HX42">IF(_xlfn.TEXTJOIN(", ", TRUE, IF(ISNUMBER(SEARCH("WHI", BL42:BT42)), COLUMN(BL42:BT42) - COLUMN(BL42) + 1, ""))&lt;&gt;"","WHI","")</f>
        <v>WHI</v>
      </c>
      <c r="HY42" s="76"/>
      <c r="HZ42" s="76"/>
      <c r="IA42" s="6"/>
      <c r="IB42" s="6"/>
      <c r="IC42" s="77"/>
      <c r="ID42" s="77"/>
      <c r="IE42" s="77"/>
      <c r="IF42" s="77"/>
      <c r="IG42" s="77"/>
      <c r="IH42" s="77"/>
      <c r="II42" s="77"/>
      <c r="IJ42" s="77"/>
      <c r="IK42" s="77"/>
      <c r="IL42" s="48">
        <f>SUM(IC42:IK42)</f>
        <v>0</v>
      </c>
      <c r="IM42" s="45">
        <f>COUNTIF(IC42:IK42,"&gt;0")-CG42</f>
        <v>-2</v>
      </c>
      <c r="IN42" s="78" t="str">
        <f>"http://mkweb.bcgsc.ca/color-summarizer/?url="&amp;D42&amp;"&amp;precision=low&amp;num_clusters="&amp;CG42&amp;"&amp;text=1"</f>
        <v>http://mkweb.bcgsc.ca/color-summarizer/?url=https://upload.wikimedia.org/wikipedia/commons/thumb/6/69/Flag_of_South_Carolina.svg/383px-Flag_of_South_Carolina.svg.png&amp;precision=low&amp;num_clusters=2&amp;text=1</v>
      </c>
      <c r="IO42" s="48" t="str">
        <f>IF(HP42&lt;&gt;"",CHAR(34)&amp;"black"&amp;CHAR(34),"")</f>
        <v/>
      </c>
      <c r="IP42" s="48" t="str">
        <f>IF(HQ42&lt;&gt;"",CHAR(34)&amp;"blue"&amp;CHAR(34),"")</f>
        <v>"blue"</v>
      </c>
      <c r="IQ42" s="48" t="str">
        <f>IF(HR42&lt;&gt;"",CHAR(34)&amp;"green"&amp;CHAR(34),"")</f>
        <v/>
      </c>
      <c r="IR42" s="48" t="str">
        <f>IF(HS42&lt;&gt;"",CHAR(34)&amp;"red"&amp;CHAR(34),"")</f>
        <v/>
      </c>
      <c r="IS42" s="48" t="str">
        <f>IF(HT42&lt;&gt;"",CHAR(34)&amp;"yellow"&amp;CHAR(34),"")</f>
        <v/>
      </c>
      <c r="IT42" s="48" t="str">
        <f>IF(HU42&lt;&gt;"",CHAR(34)&amp;"orange"&amp;CHAR(34),"")</f>
        <v/>
      </c>
      <c r="IU42" s="48" t="str">
        <f>IF(HV42&lt;&gt;"",CHAR(34)&amp;"brown"&amp;CHAR(34),"")</f>
        <v/>
      </c>
      <c r="IV42" s="48" t="str">
        <f>IF(HW42&lt;&gt;"",CHAR(34)&amp;"purple"&amp;CHAR(34),"")</f>
        <v/>
      </c>
      <c r="IW42" s="48" t="str">
        <f>IF(HX42&lt;&gt;"",CHAR(34)&amp;"white"&amp;CHAR(34),"")</f>
        <v>"white"</v>
      </c>
      <c r="IX42" s="48" t="str">
        <f>"{"&amp;CHAR(34)&amp;"url"&amp;CHAR(34)&amp;":"&amp;CHAR(34)&amp;IN42&amp;CHAR(34)&amp;","&amp;CHAR(34)&amp;"name"&amp;CHAR(34)&amp;":"&amp;CHAR(34)&amp;A42&amp;CHAR(34)&amp;"},"</f>
        <v>{"url":"http://mkweb.bcgsc.ca/color-summarizer/?url=https://upload.wikimedia.org/wikipedia/commons/thumb/6/69/Flag_of_South_Carolina.svg/383px-Flag_of_South_Carolina.svg.png&amp;precision=low&amp;num_clusters=2&amp;text=1","name":"[USA] South Carolina"},</v>
      </c>
      <c r="IY42" s="48">
        <v>893</v>
      </c>
    </row>
    <row r="43" spans="1:259" s="48" customFormat="1" ht="38.4" customHeight="1" thickBot="1" x14ac:dyDescent="0.35">
      <c r="A43" s="79" t="s">
        <v>959</v>
      </c>
      <c r="B43" s="40" t="e" vm="184">
        <v>#VALUE!</v>
      </c>
      <c r="C43" s="41">
        <v>2</v>
      </c>
      <c r="D43" s="42" t="s">
        <v>960</v>
      </c>
      <c r="E43" s="43" t="s">
        <v>961</v>
      </c>
      <c r="F43" s="44" t="s">
        <v>163</v>
      </c>
      <c r="G43" s="45">
        <f>COUNTIF($A$1:$A$8580,A43)</f>
        <v>1</v>
      </c>
      <c r="H43" s="46"/>
      <c r="I43" s="47" t="s">
        <v>962</v>
      </c>
      <c r="J43" s="48" t="str">
        <f>""</f>
        <v/>
      </c>
      <c r="K43" s="49"/>
      <c r="L43" s="50"/>
      <c r="M43" s="50"/>
      <c r="N43" s="51" t="s">
        <v>231</v>
      </c>
      <c r="O43" s="52" t="s">
        <v>170</v>
      </c>
      <c r="P43" s="53" t="s">
        <v>963</v>
      </c>
      <c r="Q43" s="54">
        <v>2</v>
      </c>
      <c r="R43" s="55" t="s">
        <v>231</v>
      </c>
      <c r="S43" s="56">
        <v>0</v>
      </c>
      <c r="T43" s="57" t="s">
        <v>164</v>
      </c>
      <c r="U43" s="58" t="s">
        <v>164</v>
      </c>
      <c r="V43" s="58" t="s">
        <v>164</v>
      </c>
      <c r="W43" s="58" t="s">
        <v>164</v>
      </c>
      <c r="X43" s="58" t="s">
        <v>165</v>
      </c>
      <c r="Y43" s="58" t="s">
        <v>165</v>
      </c>
      <c r="Z43" s="58" t="s">
        <v>164</v>
      </c>
      <c r="AA43" s="58" t="s">
        <v>165</v>
      </c>
      <c r="AB43" s="58" t="s">
        <v>165</v>
      </c>
      <c r="AC43" s="58" t="s">
        <v>164</v>
      </c>
      <c r="AD43" s="58" t="s">
        <v>165</v>
      </c>
      <c r="AE43" s="58" t="s">
        <v>164</v>
      </c>
      <c r="AF43" s="59" t="s">
        <v>164</v>
      </c>
      <c r="AG43" s="59" t="s">
        <v>164</v>
      </c>
      <c r="AH43" s="59" t="s">
        <v>165</v>
      </c>
      <c r="AI43" s="59" t="s">
        <v>164</v>
      </c>
      <c r="AJ43" s="59" t="s">
        <v>164</v>
      </c>
      <c r="AK43" s="59" t="s">
        <v>164</v>
      </c>
      <c r="AL43" s="59" t="s">
        <v>165</v>
      </c>
      <c r="AM43" s="59" t="s">
        <v>165</v>
      </c>
      <c r="AN43" s="59" t="s">
        <v>165</v>
      </c>
      <c r="AO43" s="59" t="s">
        <v>165</v>
      </c>
      <c r="AP43" s="59" t="s">
        <v>164</v>
      </c>
      <c r="AQ43" s="59" t="s">
        <v>164</v>
      </c>
      <c r="AR43" s="59" t="s">
        <v>164</v>
      </c>
      <c r="AS43" s="59" t="s">
        <v>165</v>
      </c>
      <c r="AT43" s="60">
        <v>2</v>
      </c>
      <c r="AU43" s="59" t="s">
        <v>207</v>
      </c>
      <c r="AV43" s="59" t="str">
        <f>IF(LEFT(A43,1)="[",LEFT(A43,5)&amp;AU43&amp;A43,"")</f>
        <v>[USA]State[USA] South Dakota</v>
      </c>
      <c r="AW43" s="59" t="str">
        <f>C43&amp;H43&amp;A43</f>
        <v>2[USA] South Dakota</v>
      </c>
      <c r="AX43" s="61"/>
      <c r="AY43" s="61"/>
      <c r="AZ43" s="62" t="s">
        <v>152</v>
      </c>
      <c r="BA43" s="62"/>
      <c r="BB43" s="62"/>
      <c r="BC43" s="63"/>
      <c r="BD43" s="64" t="s">
        <v>152</v>
      </c>
      <c r="BE43" s="47"/>
      <c r="BF43" s="64"/>
      <c r="BG43" s="64"/>
      <c r="BH43" s="64"/>
      <c r="BI43" s="64"/>
      <c r="BJ43" s="64"/>
      <c r="BK43" s="47"/>
      <c r="BL43" s="64" t="s">
        <v>152</v>
      </c>
      <c r="BM43" s="64" t="s">
        <v>155</v>
      </c>
      <c r="BN43" s="64" t="s">
        <v>159</v>
      </c>
      <c r="BO43" s="64"/>
      <c r="BP43" s="64"/>
      <c r="BQ43" s="64"/>
      <c r="BR43" s="64"/>
      <c r="BS43" s="64"/>
      <c r="BT43" s="64"/>
      <c r="BU43" s="65"/>
      <c r="BV43" s="66"/>
      <c r="BW43" s="66">
        <v>0</v>
      </c>
      <c r="BX43" s="47"/>
      <c r="CB43" s="6"/>
      <c r="CC43" s="6"/>
      <c r="CD43" s="67">
        <v>0</v>
      </c>
      <c r="CE43" s="67">
        <v>0</v>
      </c>
      <c r="CF43" s="67" t="e">
        <v>#REF!</v>
      </c>
      <c r="CG43" s="68" cm="1">
        <f t="array" ref="CG43">SUMPRODUCT(--(LEN(TRIM(BL43:BT43))&gt;0))</f>
        <v>3</v>
      </c>
      <c r="CH43" s="59" t="str">
        <f>IF(CG43=2,"y","n")</f>
        <v>n</v>
      </c>
      <c r="CI43" s="59" t="str">
        <f>IF(CG43=3,"y","n")</f>
        <v>y</v>
      </c>
      <c r="CJ43" s="59" t="str">
        <f>IF(CG43=4,"y","n")</f>
        <v>n</v>
      </c>
      <c r="CK43" s="59" t="str">
        <f>IF(CG43&gt;4,"y","n")</f>
        <v>n</v>
      </c>
      <c r="CL43" s="59" t="str">
        <f>IF(S43=0,"y","n")</f>
        <v>y</v>
      </c>
      <c r="CM43" s="59" t="str">
        <f>IF(S43=2,"y","n")</f>
        <v>n</v>
      </c>
      <c r="CN43" s="59" t="str">
        <f>IF(S43=3,"y","n")</f>
        <v>n</v>
      </c>
      <c r="CO43" s="59" t="str">
        <f>IF(S43&gt;=4,"y","n")</f>
        <v>n</v>
      </c>
      <c r="CP43" s="59" t="str">
        <f>IF(AT43=0,"y","n")</f>
        <v>n</v>
      </c>
      <c r="CQ43" s="59" t="str">
        <f>IF(AT43=1,"y","n")</f>
        <v>n</v>
      </c>
      <c r="CR43" s="59" t="str">
        <f>IF(AT43=2,"y","n")</f>
        <v>y</v>
      </c>
      <c r="CS43" s="59" t="str">
        <f>IF(AT43&gt;=3,"y","n")</f>
        <v>n</v>
      </c>
      <c r="CT43" s="69" t="str">
        <f>CHAR(34)&amp;A43&amp;CHAR(34)</f>
        <v>"[USA] South Dakota"</v>
      </c>
      <c r="CU43" s="70" t="str">
        <f>CHAR(34)&amp;"rgn_"&amp;R43&amp;CHAR(34)</f>
        <v>"rgn_North America"</v>
      </c>
      <c r="CV43" s="48" t="str">
        <f>CHAR(34)&amp;D43&amp;CHAR(34)</f>
        <v>"https://upload.wikimedia.org/wikipedia/commons/thumb/1/1a/Flag_of_South_Dakota.svg/383px-Flag_of_South_Dakota.svg.png"</v>
      </c>
      <c r="CW43" s="48" t="str">
        <f>IF(CH43="y",CHAR(34)&amp;CH$1&amp;CHAR(34)&amp;",","")</f>
        <v/>
      </c>
      <c r="CX43" s="48" t="str">
        <f>IF(CI43="y",CHAR(34)&amp;CI$1&amp;CHAR(34)&amp;",","")</f>
        <v>"3Color",</v>
      </c>
      <c r="CY43" s="48" t="str">
        <f>IF(CJ43="y",CHAR(34)&amp;CJ$1&amp;CHAR(34)&amp;",","")</f>
        <v/>
      </c>
      <c r="CZ43" s="48" t="str">
        <f>IF(CK43="y",CHAR(34)&amp;CK$1&amp;CHAR(34)&amp;",","")</f>
        <v/>
      </c>
      <c r="DA43" s="48" t="str">
        <f>IF(Q43&gt;1,CHAR(34)&amp;"words2"&amp;CHAR(34)&amp;",","")</f>
        <v>"words2",</v>
      </c>
      <c r="DB43" s="48" t="str">
        <f>IF(Q43&gt;2,CHAR(34)&amp;"words3"&amp;CHAR(34)&amp;",","")</f>
        <v/>
      </c>
      <c r="DC43" s="48" t="str">
        <f>IF(Q43=2,CHAR(34)&amp;"exact2"&amp;CHAR(34)&amp;",","")</f>
        <v>"exact2",</v>
      </c>
      <c r="DD43" s="48" t="str">
        <f>IF(LEN(CHAR(34)&amp;"lets"&amp;LEN(SUBSTITUTE(SUBSTITUTE(IFERROR(TRIM(SUBSTITUTE(SUBSTITUTE(SUBSTITUTE(IFERROR(TRIM(SUBSTITUTE(A43,MID(A43,FIND("(",A43),FIND(")",A43)-FIND("(",A43)+1),"")),A43)," ",""),"-",""),MID(SUBSTITUTE(SUBSTITUTE(IFERROR(TRIM(SUBSTITUTE(A43,MID(A43,FIND("(",A43),FIND(")",A43)-FIND("(",A43)+1),"")),A43)," ",""),"-",""),FIND("[",SUBSTITUTE(SUBSTITUTE(IFERROR(TRIM(SUBSTITUTE(A43,MID(A43,FIND("(",A43),FIND(")",A43)-FIND("(",A43)+1),"")),A43)," ",""),"-","")),FIND("]",SUBSTITUTE(SUBSTITUTE(IFERROR(TRIM(SUBSTITUTE(A43,MID(A43,FIND("(",A43),FIND(")",A43)-FIND("(",A43)+1),"")),A43)," ",""),"-",""))-FIND("[",SUBSTITUTE(SUBSTITUTE(IFERROR(TRIM(SUBSTITUTE(A43,MID(A43,FIND("(",A43),FIND(")",A43)-FIND("(",A43)+1),"")),A43)," ",""),"-",""))+1),"")),SUBSTITUTE(SUBSTITUTE(IFERROR(TRIM(SUBSTITUTE(A43,MID(A43,FIND("(",A43),FIND(")",A43)-FIND("(",A43)+1),"")),A43)," ",""),"-",""))," ",""),"-",""))&amp;CHAR(34)&amp;",")=9,CHAR(34)&amp;"lets"&amp;LEN(SUBSTITUTE(SUBSTITUTE(IFERROR(TRIM(SUBSTITUTE(SUBSTITUTE(SUBSTITUTE(IFERROR(TRIM(SUBSTITUTE(A43,MID(A43,FIND("(",A43),FIND(")",A43)-FIND("(",A43)+1),"")),A43)," ",""),"-",""),MID(SUBSTITUTE(SUBSTITUTE(IFERROR(TRIM(SUBSTITUTE(A43,MID(A43,FIND("(",A43),FIND(")",A43)-FIND("(",A43)+1),"")),A43)," ",""),"-",""),FIND("[",SUBSTITUTE(SUBSTITUTE(IFERROR(TRIM(SUBSTITUTE(A43,MID(A43,FIND("(",A43),FIND(")",A43)-FIND("(",A43)+1),"")),A43)," ",""),"-","")),FIND("]",SUBSTITUTE(SUBSTITUTE(IFERROR(TRIM(SUBSTITUTE(A43,MID(A43,FIND("(",A43),FIND(")",A43)-FIND("(",A43)+1),"")),A43)," ",""),"-",""))-FIND("[",SUBSTITUTE(SUBSTITUTE(IFERROR(TRIM(SUBSTITUTE(A43,MID(A43,FIND("(",A43),FIND(")",A43)-FIND("(",A43)+1),"")),A43)," ",""),"-",""))+1),"")),SUBSTITUTE(SUBSTITUTE(IFERROR(TRIM(SUBSTITUTE(A43,MID(A43,FIND("(",A43),FIND(")",A43)-FIND("(",A43)+1),"")),A43)," ",""),"-",""))," ",""),"-",""))&amp;CHAR(34)&amp;",",CHAR(34)&amp;"lets0"&amp;LEN(SUBSTITUTE(SUBSTITUTE(IFERROR(TRIM(SUBSTITUTE(SUBSTITUTE(SUBSTITUTE(IFERROR(TRIM(SUBSTITUTE(A43,MID(A43,FIND("(",A43),FIND(")",A43)-FIND("(",A43)+1),"")),A43)," ",""),"-",""),MID(SUBSTITUTE(SUBSTITUTE(IFERROR(TRIM(SUBSTITUTE(A43,MID(A43,FIND("(",A43),FIND(")",A43)-FIND("(",A43)+1),"")),A43)," ",""),"-",""),FIND("[",SUBSTITUTE(SUBSTITUTE(IFERROR(TRIM(SUBSTITUTE(A43,MID(A43,FIND("(",A43),FIND(")",A43)-FIND("(",A43)+1),"")),A43)," ",""),"-","")),FIND("]",SUBSTITUTE(SUBSTITUTE(IFERROR(TRIM(SUBSTITUTE(A43,MID(A43,FIND("(",A43),FIND(")",A43)-FIND("(",A43)+1),"")),A43)," ",""),"-",""))-FIND("[",SUBSTITUTE(SUBSTITUTE(IFERROR(TRIM(SUBSTITUTE(A43,MID(A43,FIND("(",A43),FIND(")",A43)-FIND("(",A43)+1),"")),A43)," ",""),"-",""))+1),"")),SUBSTITUTE(SUBSTITUTE(IFERROR(TRIM(SUBSTITUTE(A43,MID(A43,FIND("(",A43),FIND(")",A43)-FIND("(",A43)+1),"")),A43)," ",""),"-",""))," ",""),"-",""))&amp;CHAR(34)&amp;",")</f>
        <v>"lets11",</v>
      </c>
      <c r="DE43" s="48" t="str">
        <f>IFERROR(CHAR(34)&amp;"start"&amp;LEFT(TRIM(SUBSTITUTE(SUBSTITUTE(TRIM(SUBSTITUTE(SUBSTITUTE(A43, MID(A43, FIND("[", A43), FIND("]", A43) - FIND("[", A43) + 1), ""), "  ", " ")), MID(TRIM(SUBSTITUTE(SUBSTITUTE(A43, MID(A43, FIND("[", A43), FIND("]", A43) - FIND("[", A43) + 1), ""), "  ", " ")), FIND("[", TRIM(SUBSTITUTE(SUBSTITUTE(A43, MID(A43, FIND("[", A43), FIND("]", A43) - FIND("[", A43) + 1), ""), "  ", " "))), FIND("]", TRIM(SUBSTITUTE(SUBSTITUTE(A43, MID(A43, FIND("[", A43), FIND("]", A43) - FIND("[", A43) + 1), ""), "  ", " "))) - FIND("[", TRIM(SUBSTITUTE(SUBSTITUTE(A43, MID(A43, FIND("[", A43), FIND("]", A43) - FIND("[", A43) + 1), ""), "  ", " "))) + 1), ""), "  ", " ")),1)&amp;CHAR(34)&amp;",",CHAR(34)&amp;"start"&amp;IFERROR(LEFT(SUBSTITUTE(A43,"["&amp;MID(A43,FIND("[",A43)+1,FIND("]",A43)-FIND("[",A43)-1)&amp;"] ",""),1),LEFT(A43,1))&amp;CHAR(34)&amp;",")</f>
        <v>"startS",</v>
      </c>
      <c r="DF43" s="48" t="str">
        <f>IFERROR(IF(SEARCH("tan",A43)&gt;0,CHAR(34)&amp;"withtn"&amp;CHAR(34)&amp;",",""),"")</f>
        <v/>
      </c>
      <c r="DG43" s="48" t="str">
        <f>IFERROR(IF(SEARCH("q",A43)&gt;0,CHAR(34)&amp;"with_q"&amp;CHAR(34)&amp;",",""),"")</f>
        <v/>
      </c>
      <c r="DH43" s="48" t="str">
        <f>IFERROR(IF(SEARCH("v",A43)&gt;0,CHAR(34)&amp;"with_v"&amp;CHAR(34)&amp;",",""),"")</f>
        <v/>
      </c>
      <c r="DI43" s="48" t="str">
        <f>IFERROR(IF(SEARCH("w",A43)&gt;0,CHAR(34)&amp;"with_w"&amp;CHAR(34)&amp;",",""),"")</f>
        <v/>
      </c>
      <c r="DJ43" s="48" t="str">
        <f>IFERROR(IF(SEARCH("y",A43)&gt;0,CHAR(34)&amp;"with_y"&amp;CHAR(34)&amp;",",""),"")</f>
        <v/>
      </c>
      <c r="DK43" s="48" t="str">
        <f>IFERROR(IF(SEARCH("z",A43)&gt;0,CHAR(34)&amp;"with_z"&amp;CHAR(34)&amp;",",""),"")</f>
        <v/>
      </c>
      <c r="DL43" s="48" t="str">
        <f>IF(CG43=2, CHAR(34) &amp; _xlfn.TEXTJOIN("", TRUE, _xlfn._xlws.SORT(HP43:HX43)) &amp; CHAR(34) &amp; ",", "")</f>
        <v/>
      </c>
      <c r="DM43" s="48" t="str" cm="1">
        <f t="array" ref="DM43">IF(CG43=3,CHAR(34) &amp; _xlfn.TEXTJOIN("", TRUE, RIGHT(HP43:HX43, 2)) &amp; CHAR(34) &amp; ",", "")</f>
        <v>"LUELHI",</v>
      </c>
      <c r="DN43" s="48" t="str">
        <f>IF(AND(ISNUMBER(SEARCH("18", O43)), ISERROR(SEARCH("1918", O43)), ISERROR(SEARCH("2018", O43))), CHAR(34) &amp; "year18" &amp; CHAR(34) &amp; ",", "")</f>
        <v/>
      </c>
      <c r="DO43" s="48" t="str">
        <f>IF(AND(ISNUMBER(SEARCH("19", O43)), ISERROR(SEARCH("1819", O43)),  ISERROR(SEARCH("1219", O43)),ISERROR(SEARCH("1119", O43)),ISERROR(SEARCH("1190", O43)),ISERROR(SEARCH("2019", O43))), CHAR(34) &amp; "year19" &amp; CHAR(34) &amp; ",", "")</f>
        <v>"year19",</v>
      </c>
      <c r="DP43" s="6" t="str">
        <f>IF(AND(ISNUMBER(SEARCH("20", O43)), ISERROR(SEARCH("1920", O43))), CHAR(34)&amp;"year00"&amp;CHAR(34)&amp;",", "")</f>
        <v/>
      </c>
      <c r="DQ43" s="6" t="str">
        <f>IF(CC43="y",CHAR(34)&amp;"soviet"&amp;CHAR(34)&amp;",","")</f>
        <v/>
      </c>
      <c r="DR43" s="6" t="str">
        <f>IF(BY43="y",CHAR(34)&amp;"dgband"&amp;CHAR(34)&amp;",","")</f>
        <v/>
      </c>
      <c r="DS43" s="6" t="str">
        <f>IF(W43="y",IF(AND(V43="n",BY43&lt;&gt;"y"),CHAR(34)&amp;"allver"&amp;CHAR(34)&amp;",",""),"")</f>
        <v/>
      </c>
      <c r="DT43" s="6" t="str">
        <f>IF(V43="y",IF(AND(W43="n",BY43&lt;&gt;"y"),CHAR(34)&amp;"allhor"&amp;CHAR(34)&amp;",",""),"")</f>
        <v/>
      </c>
      <c r="DU43" s="6" t="str">
        <f>IF(BY43="y",IF(AND(W43="n",V43="n"),CHAR(34)&amp;"alldia"&amp;CHAR(34)&amp;",",""),"")</f>
        <v/>
      </c>
      <c r="DV43" s="48" t="str">
        <f>IF(IA43&lt;&gt;"",(IF(IA43="y",CHAR(34)&amp;"largec"&amp;CHAR(34)&amp;",",CHAR(34)&amp;"smallc"&amp;CHAR(34)&amp;",")),"")</f>
        <v/>
      </c>
      <c r="DW43" s="48" t="str">
        <f>IF(CL43="y",CHAR(34)&amp;CL$1&amp;CHAR(34)&amp;",","")</f>
        <v>"NoBand",</v>
      </c>
      <c r="DX43" s="48" t="str">
        <f>IF(CM43="y",CHAR(34)&amp;CM$1&amp;CHAR(34)&amp;",","")</f>
        <v/>
      </c>
      <c r="DY43" s="48" t="str">
        <f>IF(CN43="y",CHAR(34)&amp;CN$1&amp;CHAR(34)&amp;",","")</f>
        <v/>
      </c>
      <c r="DZ43" s="48" t="str">
        <f>IF(CO43="y",CHAR(34)&amp;CO$1&amp;CHAR(34)&amp;",","")</f>
        <v/>
      </c>
      <c r="EA43" s="48" t="str">
        <f>IF(T43="y",CHAR(34)&amp;T$1&amp;CHAR(34)&amp;",","")</f>
        <v/>
      </c>
      <c r="EB43" s="48" t="str">
        <f>IF(U43="y",CHAR(34)&amp;U$1&amp;CHAR(34)&amp;",","")</f>
        <v/>
      </c>
      <c r="EC43" s="48" t="str">
        <f>IF(V43="y",CHAR(34)&amp;V$1&amp;CHAR(34)&amp;",","")</f>
        <v/>
      </c>
      <c r="ED43" s="48" t="str">
        <f>IF(W43="y",CHAR(34)&amp;W$1&amp;CHAR(34)&amp;",","")</f>
        <v/>
      </c>
      <c r="EE43" s="48" t="str">
        <f>IF(X43="y",CHAR(34)&amp;X$1&amp;CHAR(34)&amp;",","")</f>
        <v>"Circle",</v>
      </c>
      <c r="EF43" s="48" t="str">
        <f>IF(AND(Y43&lt;&gt;"n",Y43&lt;&gt;""),CHAR(34)&amp;Y$1&amp;CHAR(34)&amp;",","")</f>
        <v>"Animal",</v>
      </c>
      <c r="EG43" s="48" t="str">
        <f>IF(Z43="y",CHAR(34)&amp;Z$1&amp;CHAR(34)&amp;",","")</f>
        <v/>
      </c>
      <c r="EH43" s="48" t="str">
        <f>IF(AA43="y",CHAR(34)&amp;AA$1&amp;CHAR(34)&amp;",","")</f>
        <v>"Plants",</v>
      </c>
      <c r="EI43" s="48" t="str">
        <f>IF(AB43="y",CHAR(34)&amp;AB$1&amp;CHAR(34)&amp;",","")</f>
        <v>"Texted",</v>
      </c>
      <c r="EJ43" s="48" t="str">
        <f>IF(AC43="y",CHAR(34)&amp;AC$1&amp;CHAR(34)&amp;",","")</f>
        <v/>
      </c>
      <c r="EK43" s="48" t="str">
        <f>IF(AD43="y",CHAR(34)&amp;AD$1&amp;CHAR(34)&amp;",","")</f>
        <v>"HasSun",</v>
      </c>
      <c r="EL43" s="48" t="str">
        <f>IF(AE43="y",CHAR(34)&amp;AE$1&amp;CHAR(34)&amp;",","")</f>
        <v/>
      </c>
      <c r="EM43" s="48" t="str">
        <f>IF(AF43="y",CHAR(34)&amp;AF$1&amp;CHAR(34)&amp;",","")</f>
        <v/>
      </c>
      <c r="EN43" s="48" t="str">
        <f>IF(AG43="y",CHAR(34)&amp;AG$1&amp;CHAR(34)&amp;",","")</f>
        <v/>
      </c>
      <c r="EO43" s="48" t="str">
        <f>IF(AH43="y",CHAR(34)&amp;AH$1&amp;CHAR(34)&amp;",","")</f>
        <v>"Center",</v>
      </c>
      <c r="EP43" s="48" t="str">
        <f>IF(AI43="y",CHAR(34)&amp;AI$1&amp;CHAR(34)&amp;",","")</f>
        <v/>
      </c>
      <c r="EQ43" s="48" t="str">
        <f>IF(AJ43="y",CHAR(34)&amp;AJ$1&amp;CHAR(34)&amp;",","")</f>
        <v/>
      </c>
      <c r="ER43" s="48" t="str">
        <f>IF(AK43="y",CHAR(34)&amp;AK$1&amp;CHAR(34)&amp;",","")</f>
        <v/>
      </c>
      <c r="ES43" s="48" t="str">
        <f>IF(AL43="y",CHAR(34)&amp;AL$1&amp;CHAR(34)&amp;",","")</f>
        <v>"Wavess",</v>
      </c>
      <c r="ET43" s="48" t="str">
        <f>IF(AM43="y",CHAR(34)&amp;AM$1&amp;CHAR(34)&amp;",","")</f>
        <v>"Geogrh",</v>
      </c>
      <c r="EU43" s="48" t="str">
        <f>IF(AN43="y",CHAR(34)&amp;AN$1&amp;CHAR(34)&amp;",","")</f>
        <v>"Humans",</v>
      </c>
      <c r="EV43" s="48" t="str">
        <f>IF(AO43="y",CHAR(34)&amp;AO$1&amp;CHAR(34)&amp;",","")</f>
        <v>"Builds",</v>
      </c>
      <c r="EW43" s="48" t="str">
        <f>IF(AP43="y",CHAR(34)&amp;AP$1&amp;CHAR(34)&amp;",","")</f>
        <v/>
      </c>
      <c r="EX43" s="48" t="str">
        <f>IF(AQ43="y",CHAR(34)&amp;AQ$1&amp;CHAR(34)&amp;",","")</f>
        <v/>
      </c>
      <c r="EY43" s="48" t="str">
        <f>IF(AR43="y",CHAR(34)&amp;AR$1&amp;CHAR(34)&amp;",","")</f>
        <v/>
      </c>
      <c r="EZ43" s="48" t="str">
        <f>IF(AS43="y",CHAR(34)&amp;AS$1&amp;CHAR(34)&amp;",","")</f>
        <v>"Waters",</v>
      </c>
      <c r="FA43" s="48" t="str">
        <f>IF(AT43&gt;0,CHAR(34)&amp;"sta"&amp;AZ43&amp;CHAR(34)&amp;",","")</f>
        <v>"staBLU",</v>
      </c>
      <c r="FB43" s="48" t="str">
        <f>IF(AND(AT43&gt;0,BA43&lt;&gt;""),CHAR(34)&amp;"sta"&amp;BA43&amp;CHAR(34)&amp;",","")</f>
        <v/>
      </c>
      <c r="FC43" s="48" t="str">
        <f>IF(AND(AT43&gt;0,BB43&lt;&gt;""),CHAR(34)&amp;"sta"&amp;BB43&amp;CHAR(34)&amp;",","")</f>
        <v/>
      </c>
      <c r="FD43" s="48" t="str">
        <f>IF(BV43="n",CHAR(34)&amp;"tcWHYE"&amp;CHAR(34)&amp;",",IF(BV43="y",CHAR(34)&amp;FD$1&amp;CHAR(34)&amp;",",""))</f>
        <v/>
      </c>
      <c r="FE43" s="48" t="str">
        <f>IF(COUNTIF(BL43:BT43,"BLU")=0,CHAR(34)&amp;"NO_BLU"&amp;CHAR(34)&amp;",", "")</f>
        <v/>
      </c>
      <c r="FF43" s="48" t="str">
        <f>IF(COUNTIF(BL43:BT43,"WHI")=0,CHAR(34)&amp;"NO_WHI"&amp;CHAR(34)&amp;",", "")</f>
        <v/>
      </c>
      <c r="FG43" s="48" t="str">
        <f>IF(COUNTIF(BL43:BT43,"RED")=0,CHAR(34)&amp;"NO_RED"&amp;CHAR(34)&amp;",", "")</f>
        <v>"NO_RED",</v>
      </c>
      <c r="FH43" s="48" t="str">
        <f>IF(COUNTIF(BL43:BS43,"GRE")=0,CHAR(34)&amp;"NO_GRE"&amp;CHAR(34)&amp;",", "")</f>
        <v>"NO_GRE",</v>
      </c>
      <c r="FI43" s="48" t="str">
        <f>IF(COUNTIF(BL43:BT43,"YEL")=0,CHAR(34)&amp;"NO_YEL"&amp;CHAR(34)&amp;",", "")</f>
        <v/>
      </c>
      <c r="FJ43" s="48" t="str">
        <f>IF(COUNTIF(BL43:BT43,"BLA")=0,CHAR(34)&amp;"NO_BLA"&amp;CHAR(34)&amp;",", "")</f>
        <v>"NO_BLA",</v>
      </c>
      <c r="FK43" s="48" t="str">
        <f>IF(AND(FH43&lt;&gt;"",FF43&lt;&gt;""),CHAR(34)&amp;"WHGRNO"&amp;CHAR(34)&amp;",","")</f>
        <v/>
      </c>
      <c r="FL43" s="48" t="str">
        <f>IF(AND(FI43&lt;&gt;"",FF43&lt;&gt;""),CHAR(34)&amp;"WHYENO"&amp;CHAR(34)&amp;",","")</f>
        <v/>
      </c>
      <c r="FM43" s="48" t="str">
        <f>IF(AND(FJ43&lt;&gt;"",FF43&lt;&gt;""),CHAR(34)&amp;"BAWHNO"&amp;CHAR(34)&amp;",","")</f>
        <v/>
      </c>
      <c r="FN43" s="48" t="str">
        <f>IF(AND(FE43&lt;&gt;"",FF43&lt;&gt;""),CHAR(34)&amp;"BLWHNO"&amp;CHAR(34)&amp;",","")</f>
        <v/>
      </c>
      <c r="FO43" s="48" t="str">
        <f>IF(AND(FE43&lt;&gt;"",FG43&lt;&gt;""),CHAR(34)&amp;"BLRENO"&amp;CHAR(34)&amp;",","")</f>
        <v/>
      </c>
      <c r="FP43" s="48" t="str">
        <f>IF(AND(FF43&lt;&gt;"",FF43&lt;&gt;""),CHAR(34)&amp;"WHRENO"&amp;CHAR(34)&amp;",","")</f>
        <v/>
      </c>
      <c r="FQ43" s="48" t="str">
        <f>IF(LEN(BF43)=3,CHAR(34)&amp;"001"&amp;BF43&amp;CHAR(34)&amp;",","")</f>
        <v/>
      </c>
      <c r="FR43" s="48" t="str">
        <f>IF(LEN(BG43)=3,CHAR(34)&amp;"002"&amp;BG43&amp;CHAR(34)&amp;",","")</f>
        <v/>
      </c>
      <c r="FS43" s="48" t="str">
        <f>IF(LEN(BH43)=3,CHAR(34)&amp;"003"&amp;BH43&amp;CHAR(34)&amp;",","")</f>
        <v/>
      </c>
      <c r="FT43" s="48" t="str">
        <f>CHAR(34)&amp;"myr"&amp;BD43&amp;CHAR(34)&amp;","</f>
        <v>"myrBLU",</v>
      </c>
      <c r="FU43" s="48" t="str">
        <f>IF(AY43="y",CHAR(34)&amp;"island"&amp;CHAR(34)&amp;",","")</f>
        <v/>
      </c>
      <c r="FV43" s="48" t="str">
        <f>IF(BZ43="y",CHAR(34)&amp;"landlo"&amp;CHAR(34)&amp;",","")</f>
        <v/>
      </c>
      <c r="FW43" s="48" t="str">
        <f>IF(CA43="y",CHAR(34)&amp;"eunion"&amp;CHAR(34)&amp;",","")</f>
        <v/>
      </c>
      <c r="FX43" s="48" t="str">
        <f>SUBSTITUTE(IFERROR(SEARCH("[",A43),IFERROR(IF(AND(CA43&lt;&gt;"y",SEARCH("Europe",R43)&gt;0),CHAR(34)&amp;"noeuni"&amp;CHAR(34)&amp;",",""),"")),"1","")</f>
        <v/>
      </c>
      <c r="FY43" s="48" t="str">
        <f>IFERROR(IF(SEARCH("Arabic",CB43)&gt;0,CHAR(34)&amp;"arabic"&amp;CHAR(34)&amp;",",""),"")</f>
        <v/>
      </c>
      <c r="FZ43" s="48" t="str">
        <f>IFERROR(IF(SEARCH("English",CB43)&gt;0,CHAR(34)&amp;"englis"&amp;CHAR(34)&amp;",",""),"")</f>
        <v/>
      </c>
      <c r="GA43" s="48" t="str">
        <f>IFERROR(IF(SEARCH("French",CB43)&gt;0,CHAR(34)&amp;"french"&amp;CHAR(34)&amp;",",""),"")</f>
        <v/>
      </c>
      <c r="GB43" s="48" t="str">
        <f>IFERROR(IF(SEARCH("Spanish",CB43)&gt;0,CHAR(34)&amp;"spanis"&amp;CHAR(34)&amp;",",""),"")</f>
        <v/>
      </c>
      <c r="GC43" s="48" t="str">
        <f>IFERROR(IF(SEARCH("Portuguese",CB43)&gt;0,CHAR(34)&amp;"portug"&amp;CHAR(34)&amp;",",""),"")</f>
        <v/>
      </c>
      <c r="GD43" s="48" t="str">
        <f>IFERROR(IF(SEARCH("German",CB43)&gt;0,CHAR(34)&amp;"german"&amp;CHAR(34)&amp;",",""),"")</f>
        <v/>
      </c>
      <c r="GE43" s="48" t="str">
        <f>IFERROR(IF(SEARCH("Dutch",CB43)&gt;0,CHAR(34)&amp;"dutchs"&amp;CHAR(34)&amp;",",""),"")</f>
        <v/>
      </c>
      <c r="GF43" s="48" t="str">
        <f>IFERROR(IF(SEARCH("Historical",AU43)&gt;0,CHAR(34)&amp;"histor"&amp;CHAR(34)&amp;",",""),"")</f>
        <v/>
      </c>
      <c r="GG43" s="48" t="str">
        <f>IF(BU43="y",CHAR(34)&amp;"unjack"&amp;CHAR(34)&amp;",","")</f>
        <v/>
      </c>
      <c r="GH43" s="48" t="str">
        <f>IF(CD43=1,CHAR(34)&amp;"southc"&amp;CHAR(34)&amp;",","")</f>
        <v/>
      </c>
      <c r="GI43" s="48" t="str">
        <f>IF(CE43=1,CHAR(34)&amp;"hasmap"&amp;CHAR(34)&amp;",","")</f>
        <v/>
      </c>
      <c r="GJ43" s="48" t="str">
        <f>IF(CP43="y",CHAR(34)&amp;CP$1&amp;CHAR(34)&amp;",","")</f>
        <v/>
      </c>
      <c r="GK43" s="48" t="str">
        <f>IF(GJ43="",CHAR(34)&amp;"HasSta"&amp;CHAR(34)&amp;",","")</f>
        <v>"HasSta",</v>
      </c>
      <c r="GL43" s="48" t="str">
        <f>IF(CQ43="y",CHAR(34)&amp;CQ$1&amp;CHAR(34)&amp;",","")</f>
        <v/>
      </c>
      <c r="GM43" s="48" t="str">
        <f>IF(CR43="y",CHAR(34)&amp;CR$1&amp;CHAR(34)&amp;",","")</f>
        <v>"2Stars",</v>
      </c>
      <c r="GN43" s="48" t="str">
        <f>IF(CS43="y",CHAR(34)&amp;CS$1&amp;CHAR(34)&amp;",","")</f>
        <v/>
      </c>
      <c r="GP43" s="48" t="str">
        <f>CHAR(34)&amp;AU43&amp;CHAR(34)</f>
        <v>"State"</v>
      </c>
      <c r="GS43" s="48" t="str">
        <f>SUBSTITUTE("["&amp;_xlfn.CONCAT(CW43:GN43)&amp;"]",",]","]")</f>
        <v>["3Color","words2","exact2","lets11","startS","LUELHI","year19","NoBand","Circle","Animal","Plants","Texted","HasSun","Center","Wavess","Geogrh","Humans","Builds","Waters","staBLU","NO_RED","NO_GRE","NO_BLA","myrBLU","HasSta","2Stars"]</v>
      </c>
      <c r="GT43" s="48" t="str">
        <f>IF(BL43&lt;&gt;"",CHAR(34)&amp;"cl_"&amp;BL43&amp;CHAR(34)&amp;",","")</f>
        <v>"cl_BLU",</v>
      </c>
      <c r="GU43" s="48" t="str">
        <f>IF(BM43&lt;&gt;"",CHAR(34)&amp;"cl_"&amp;BM43&amp;CHAR(34)&amp;",","")</f>
        <v>"cl_YEL",</v>
      </c>
      <c r="GV43" s="48" t="str">
        <f>IF(BN43&lt;&gt;"",CHAR(34)&amp;"cl_"&amp;BN43&amp;CHAR(34)&amp;",","")</f>
        <v>"cl_WHI",</v>
      </c>
      <c r="GW43" s="48" t="str">
        <f>IF(BO43&lt;&gt;"",CHAR(34)&amp;"cl_"&amp;BO43&amp;CHAR(34)&amp;",","")</f>
        <v/>
      </c>
      <c r="GX43" s="48" t="str">
        <f>IF(BP43&lt;&gt;"",CHAR(34)&amp;"cl_"&amp;BP43&amp;CHAR(34)&amp;",","")</f>
        <v/>
      </c>
      <c r="GY43" s="48" t="str">
        <f>IF(BQ43&lt;&gt;"",CHAR(34)&amp;"cl_"&amp;BQ43&amp;CHAR(34)&amp;",","")</f>
        <v/>
      </c>
      <c r="GZ43" s="48" t="str">
        <f>IF(BR43&lt;&gt;"",CHAR(34)&amp;"cl_"&amp;BR43&amp;CHAR(34)&amp;",","")</f>
        <v/>
      </c>
      <c r="HA43" s="48" t="str">
        <f>IF(BS43&lt;&gt;"",CHAR(34)&amp;"cl_"&amp;BS43&amp;CHAR(34)&amp;",","")</f>
        <v/>
      </c>
      <c r="HB43" s="48" t="str">
        <f>IF(BT43&lt;&gt;"",CHAR(34)&amp;"cl_"&amp;BT43&amp;CHAR(34)&amp;",","")</f>
        <v/>
      </c>
      <c r="HC43" s="48" t="str">
        <f>SUBSTITUTE("["&amp;_xlfn.CONCAT(GT43:HB43)&amp;"]",",]","]")</f>
        <v>["cl_BLU","cl_YEL","cl_WHI"]</v>
      </c>
      <c r="HE43" s="71"/>
      <c r="HF43" s="72" t="str">
        <f>"{couname:"&amp;CT43&amp;(IF(HK43&lt;&gt;"",",subtype:"&amp;CHAR(34)&amp;HK43&amp;CHAR(34),""))&amp;",year:"&amp;HJ43&amp;",region:"&amp;CU43&amp;",Colors:"&amp;HC43&amp;",Items:"&amp;GS43&amp;",Flag:"&amp;CV43&amp;",HDFlag:"&amp;CHAR(34)&amp;E43&amp;CHAR(34)&amp;",type:"&amp;GP43&amp;", describe: "&amp;HH43&amp;", isnew:"&amp;CHAR(34)&amp;F43&amp;CHAR(34)&amp;", links: "&amp;HL43&amp;"},"</f>
        <v>{couname:"[USA] South Dakota",year:"1992 ",region:"rgn_North America",Colors:["cl_BLU","cl_YEL","cl_WHI"],Items:["3Color","words2","exact2","lets11","startS","LUELHI","year19","NoBand","Circle","Animal","Plants","Texted","HasSun","Center","Wavess","Geogrh","Humans","Builds","Waters","staBLU","NO_RED","NO_GRE","NO_BLA","myrBLU","HasSta","2Stars"],Flag:"https://upload.wikimedia.org/wikipedia/commons/thumb/1/1a/Flag_of_South_Dakota.svg/383px-Flag_of_South_Dakota.svg.png",HDFlag:"https://upload.wikimedia.org/wikipedia/commons/thumb/1/1a/Flag_of_South_Dakota.svg/2560px-Flag_of_South_Dakota.svg.png",type:"State", describe: "\nIt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 isnew:".", links: "https://en.wikipedia.org/wiki/Flag_of_South_Dakota"},</v>
      </c>
      <c r="HG43" s="73" t="str">
        <f>"{couname:"&amp;CT43&amp;(IF(HK43&lt;&gt;"",",subtype:"&amp;CHAR(34)&amp;HK43&amp;CHAR(34),""))&amp;",year:"&amp;HJ43&amp;",region:"&amp;CU43&amp;",Colors:"&amp;HC43&amp;",Items:"&amp;GS43&amp;",Flag:"&amp;CV43&amp;",HDFlag:"&amp;CHAR(34)&amp;E43&amp;CHAR(34)&amp;",type:"&amp;GP43&amp;", describe: "&amp;HI43&amp;", links: "&amp;HL43&amp;"},"</f>
        <v>{couname:"[USA] South Dakota",year:"1992 ",region:"rgn_North America",Colors:["cl_BLU","cl_YEL","cl_WHI"],Items:["3Color","words2","exact2","lets11","startS","LUELHI","year19","NoBand","Circle","Animal","Plants","Texted","HasSun","Center","Wavess","Geogrh","Humans","Builds","Waters","staBLU","NO_RED","NO_GRE","NO_BLA","myrBLU","HasSta","2Stars"],Flag:"https://upload.wikimedia.org/wikipedia/commons/thumb/1/1a/Flag_of_South_Dakota.svg/383px-Flag_of_South_Dakota.svg.png",HDFlag:"https://upload.wikimedia.org/wikipedia/commons/thumb/1/1a/Flag_of_South_Dakota.svg/2560px-Flag_of_South_Dakota.svg.png",type:"State", describe: "\nIt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 links: "https://en.wikipedia.org/wiki/Flag_of_South_Dakota"},</v>
      </c>
      <c r="HH43" s="48" t="str">
        <f>IF(P43&lt;&gt;"",CHAR(34)&amp;"\n"&amp;P43&amp;CHAR(34),CHAR(34)&amp;CHAR(34))</f>
        <v>"\nIt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v>
      </c>
      <c r="HI43" s="48" t="str">
        <f>IF(J43=0,CHAR(34)&amp;CHAR(34),HH43)</f>
        <v>"\nIt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v>
      </c>
      <c r="HJ43" s="48" t="str">
        <f>CHAR(34)&amp;O43&amp;CHAR(34)</f>
        <v>"1992 "</v>
      </c>
      <c r="HL43" s="48" t="str">
        <f>CHAR(34)&amp;I43&amp;CHAR(34)</f>
        <v>"https://en.wikipedia.org/wiki/Flag_of_South_Dakota"</v>
      </c>
      <c r="HM43" s="72"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"&amp;HH43&amp;", "&amp;CHAR(34)&amp;"isnew"&amp;CHAR(34)&amp;": "&amp;CHAR(34)&amp;F43&amp;CHAR(34)&amp;", "&amp;CHAR(34)&amp;"links"&amp;CHAR(34)&amp;": "&amp;HL43&amp;"},"</f>
        <v>{"couname":"[USA] South Dakota","year":"1992 ","region":"rgn_North America","Colors":["cl_BLU","cl_YEL","cl_WHI"],"Items":["3Color","words2","exact2","lets11","startS","LUELHI","year19","NoBand","Circle","Animal","Plants","Texted","HasSun","Center","Wavess","Geogrh","Humans","Builds","Waters","staBLU","NO_RED","NO_GRE","NO_BLA","myrBLU","HasSta","2Stars"],"Flag":"https://upload.wikimedia.org/wikipedia/commons/thumb/1/1a/Flag_of_South_Dakota.svg/383px-Flag_of_South_Dakota.svg.png","HDFlag":"https://upload.wikimedia.org/wikipedia/commons/thumb/1/1a/Flag_of_South_Dakota.svg/2560px-Flag_of_South_Dakota.svg.png","type":"State", "describe": "\nIt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 "isnew": ".", "links": "https://en.wikipedia.org/wiki/Flag_of_South_Dakota"},</v>
      </c>
      <c r="HN43" s="74" t="str">
        <f>"{"&amp;CHAR(34)&amp;"couname"&amp;CHAR(34)&amp;":"&amp;CT43&amp;(IF(H43&lt;&gt;"",","&amp;CHAR(34)&amp;"subtype"&amp;CHAR(34)&amp;":"&amp;CHAR(34)&amp;H43&amp;CHAR(34),""))&amp;","&amp;CHAR(34)&amp;"year"&amp;CHAR(34)&amp;":"&amp;HJ43&amp;","&amp;CHAR(34)&amp;"region"&amp;CHAR(34)&amp;":"&amp;CU43&amp;","&amp;CHAR(34)&amp;"Colors"&amp;CHAR(34)&amp;":"&amp;HC43&amp;","&amp;CHAR(34)&amp;"Items"&amp;CHAR(34)&amp;":"&amp;GS43&amp;","&amp;CHAR(34)&amp;"Flag"&amp;CHAR(34)&amp;":"&amp;CV43&amp;","&amp;CHAR(34)&amp;"HDFlag"&amp;CHAR(34)&amp;":"&amp;CHAR(34)&amp;E43&amp;CHAR(34)&amp;","&amp;CHAR(34)&amp;"type"&amp;CHAR(34)&amp;":"&amp;GP43&amp;", "&amp;CHAR(34)&amp;"describe"&amp;CHAR(34)&amp;": "&amp;HI43&amp;", "&amp;CHAR(34)&amp;"isnew"&amp;CHAR(34)&amp;": "&amp;CHAR(34)&amp;F43&amp;CHAR(34)&amp;", "&amp;CHAR(34)&amp;"links"&amp;CHAR(34)&amp;": "&amp;HL43&amp;"},"</f>
        <v>{"couname":"[USA] South Dakota","year":"1992 ","region":"rgn_North America","Colors":["cl_BLU","cl_YEL","cl_WHI"],"Items":["3Color","words2","exact2","lets11","startS","LUELHI","year19","NoBand","Circle","Animal","Plants","Texted","HasSun","Center","Wavess","Geogrh","Humans","Builds","Waters","staBLU","NO_RED","NO_GRE","NO_BLA","myrBLU","HasSta","2Stars"],"Flag":"https://upload.wikimedia.org/wikipedia/commons/thumb/1/1a/Flag_of_South_Dakota.svg/383px-Flag_of_South_Dakota.svg.png","HDFlag":"https://upload.wikimedia.org/wikipedia/commons/thumb/1/1a/Flag_of_South_Dakota.svg/2560px-Flag_of_South_Dakota.svg.png","type":"State", "describe": "\nIt consists of a field of sky blue charged with a version (in navy blue on white) of the state seal in the center, surrounded by gold triangles representing the sun's rays, surrounded in turn by inscriptions in gold sans-serif capitals of 'south dakota' on top and 'the mount rushmore state' (the state nickname) on the bottom. The sun represents the common weather in South Dakota.", "isnew": ".", "links": "https://en.wikipedia.org/wiki/Flag_of_South_Dakota"},</v>
      </c>
      <c r="HO43" s="75"/>
      <c r="HP43" s="48" t="str" cm="1">
        <f t="array" ref="HP43">IF(_xlfn.TEXTJOIN(", ", TRUE, IF(ISNUMBER(SEARCH("BLA", BL43:BT43)), COLUMN(BL43:BT43) - COLUMN(BL43) + 1, ""))&lt;&gt;"","BLA","")</f>
        <v/>
      </c>
      <c r="HQ43" s="48" t="str" cm="1">
        <f t="array" ref="HQ43">IF(_xlfn.TEXTJOIN(", ", TRUE, IF(ISNUMBER(SEARCH("BLU", BL43:BT43)), COLUMN(BL43:BT43) - COLUMN(BL43) + 1, ""))&lt;&gt;"","BLU","")</f>
        <v>BLU</v>
      </c>
      <c r="HR43" s="48" t="str" cm="1">
        <f t="array" ref="HR43">IF(_xlfn.TEXTJOIN(", ", TRUE, IF(ISNUMBER(SEARCH("GRE", BL43:BT43)), COLUMN(BL43:BT43) - COLUMN(BL43) + 1, ""))&lt;&gt;"","GRE","")</f>
        <v/>
      </c>
      <c r="HS43" s="48" t="str" cm="1">
        <f t="array" ref="HS43">IF(_xlfn.TEXTJOIN(", ", TRUE, IF(ISNUMBER(SEARCH("RED", BL43:BT43)), COLUMN(BL43:BT43) - COLUMN(BL43) + 1, ""))&lt;&gt;"","RED","")</f>
        <v/>
      </c>
      <c r="HT43" s="48" t="str" cm="1">
        <f t="array" ref="HT43">IF(_xlfn.TEXTJOIN(", ", TRUE, IF(ISNUMBER(SEARCH("YEL", BL43:BT43)), COLUMN(BL43:BT43) - COLUMN(BL43) + 1, ""))&lt;&gt;"","YEL","")</f>
        <v>YEL</v>
      </c>
      <c r="HU43" s="48" t="str" cm="1">
        <f t="array" ref="HU43">IF(_xlfn.TEXTJOIN(", ", TRUE, IF(ISNUMBER(SEARCH("ORA", BL43:BT43)), COLUMN(BL43:BT43) - COLUMN(BL43) + 1, ""))&lt;&gt;"","ORA","")</f>
        <v/>
      </c>
      <c r="HV43" s="48" t="str" cm="1">
        <f t="array" ref="HV43">IF(_xlfn.TEXTJOIN(", ", TRUE, IF(ISNUMBER(SEARCH("BRO", BL43:BT43)), COLUMN(BL43:BT43) - COLUMN(BL43) + 1, ""))&lt;&gt;"","BRO","")</f>
        <v/>
      </c>
      <c r="HW43" s="48" t="str" cm="1">
        <f t="array" ref="HW43">IF(_xlfn.TEXTJOIN(", ", TRUE, IF(ISNUMBER(SEARCH("PUR", BL43:BT43)), COLUMN(BL43:BT43) - COLUMN(BL43) + 1, ""))&lt;&gt;"","PUR","")</f>
        <v/>
      </c>
      <c r="HX43" s="48" t="str" cm="1">
        <f t="array" ref="HX43">IF(_xlfn.TEXTJOIN(", ", TRUE, IF(ISNUMBER(SEARCH("WHI", BL43:BT43)), COLUMN(BL43:BT43) - COLUMN(BL43) + 1, ""))&lt;&gt;"","WHI","")</f>
        <v>WHI</v>
      </c>
      <c r="HY43" s="76"/>
      <c r="HZ43" s="76"/>
      <c r="IA43" s="6"/>
      <c r="IB43" s="6"/>
      <c r="IC43" s="77"/>
      <c r="ID43" s="77"/>
      <c r="IE43" s="77"/>
      <c r="IF43" s="77"/>
      <c r="IG43" s="77"/>
      <c r="IH43" s="77"/>
      <c r="II43" s="77"/>
      <c r="IJ43" s="77"/>
      <c r="IK43" s="77"/>
      <c r="IL43" s="48">
        <f>SUM(IC43:IK43)</f>
        <v>0</v>
      </c>
      <c r="IM43" s="45">
        <f>COUNTIF(IC43:IK43,"&gt;0")-CG43</f>
        <v>-3</v>
      </c>
      <c r="IN43" s="78" t="str">
        <f>"http://mkweb.bcgsc.ca/color-summarizer/?url="&amp;D43&amp;"&amp;precision=low&amp;num_clusters="&amp;CG43&amp;"&amp;text=1"</f>
        <v>http://mkweb.bcgsc.ca/color-summarizer/?url=https://upload.wikimedia.org/wikipedia/commons/thumb/1/1a/Flag_of_South_Dakota.svg/383px-Flag_of_South_Dakota.svg.png&amp;precision=low&amp;num_clusters=3&amp;text=1</v>
      </c>
      <c r="IO43" s="48" t="str">
        <f>IF(HP43&lt;&gt;"",CHAR(34)&amp;"black"&amp;CHAR(34),"")</f>
        <v/>
      </c>
      <c r="IP43" s="48" t="str">
        <f>IF(HQ43&lt;&gt;"",CHAR(34)&amp;"blue"&amp;CHAR(34),"")</f>
        <v>"blue"</v>
      </c>
      <c r="IQ43" s="48" t="str">
        <f>IF(HR43&lt;&gt;"",CHAR(34)&amp;"green"&amp;CHAR(34),"")</f>
        <v/>
      </c>
      <c r="IR43" s="48" t="str">
        <f>IF(HS43&lt;&gt;"",CHAR(34)&amp;"red"&amp;CHAR(34),"")</f>
        <v/>
      </c>
      <c r="IS43" s="48" t="str">
        <f>IF(HT43&lt;&gt;"",CHAR(34)&amp;"yellow"&amp;CHAR(34),"")</f>
        <v>"yellow"</v>
      </c>
      <c r="IT43" s="48" t="str">
        <f>IF(HU43&lt;&gt;"",CHAR(34)&amp;"orange"&amp;CHAR(34),"")</f>
        <v/>
      </c>
      <c r="IU43" s="48" t="str">
        <f>IF(HV43&lt;&gt;"",CHAR(34)&amp;"brown"&amp;CHAR(34),"")</f>
        <v/>
      </c>
      <c r="IV43" s="48" t="str">
        <f>IF(HW43&lt;&gt;"",CHAR(34)&amp;"purple"&amp;CHAR(34),"")</f>
        <v/>
      </c>
      <c r="IW43" s="48" t="str">
        <f>IF(HX43&lt;&gt;"",CHAR(34)&amp;"white"&amp;CHAR(34),"")</f>
        <v>"white"</v>
      </c>
      <c r="IX43" s="48" t="str">
        <f>"{"&amp;CHAR(34)&amp;"url"&amp;CHAR(34)&amp;":"&amp;CHAR(34)&amp;IN43&amp;CHAR(34)&amp;","&amp;CHAR(34)&amp;"name"&amp;CHAR(34)&amp;":"&amp;CHAR(34)&amp;A43&amp;CHAR(34)&amp;"},"</f>
        <v>{"url":"http://mkweb.bcgsc.ca/color-summarizer/?url=https://upload.wikimedia.org/wikipedia/commons/thumb/1/1a/Flag_of_South_Dakota.svg/383px-Flag_of_South_Dakota.svg.png&amp;precision=low&amp;num_clusters=3&amp;text=1","name":"[USA] South Dakota"},</v>
      </c>
      <c r="IY43" s="48">
        <v>894</v>
      </c>
    </row>
    <row r="44" spans="1:259" s="48" customFormat="1" ht="38.4" customHeight="1" thickBot="1" x14ac:dyDescent="0.35">
      <c r="A44" s="79" t="s">
        <v>375</v>
      </c>
      <c r="B44" s="40" t="e" vm="185">
        <v>#VALUE!</v>
      </c>
      <c r="C44" s="41">
        <v>2</v>
      </c>
      <c r="D44" s="42" t="s">
        <v>1002</v>
      </c>
      <c r="E44" s="43" t="s">
        <v>1003</v>
      </c>
      <c r="F44" s="44" t="s">
        <v>163</v>
      </c>
      <c r="G44" s="45">
        <f>COUNTIF($A$1:$A$8580,A44)</f>
        <v>1</v>
      </c>
      <c r="H44" s="46"/>
      <c r="I44" s="47" t="s">
        <v>1004</v>
      </c>
      <c r="J44" s="48" t="str">
        <f>""</f>
        <v/>
      </c>
      <c r="K44" s="49"/>
      <c r="L44" s="50"/>
      <c r="M44" s="50"/>
      <c r="N44" s="51" t="s">
        <v>231</v>
      </c>
      <c r="O44" s="52" t="s">
        <v>1005</v>
      </c>
      <c r="P44" s="53" t="s">
        <v>1006</v>
      </c>
      <c r="Q44" s="54">
        <v>1</v>
      </c>
      <c r="R44" s="55" t="s">
        <v>231</v>
      </c>
      <c r="S44" s="56">
        <v>3</v>
      </c>
      <c r="T44" s="57" t="s">
        <v>164</v>
      </c>
      <c r="U44" s="58" t="s">
        <v>164</v>
      </c>
      <c r="V44" s="58" t="s">
        <v>164</v>
      </c>
      <c r="W44" s="58" t="s">
        <v>165</v>
      </c>
      <c r="X44" s="58" t="s">
        <v>165</v>
      </c>
      <c r="Y44" s="58" t="s">
        <v>164</v>
      </c>
      <c r="Z44" s="58" t="s">
        <v>164</v>
      </c>
      <c r="AA44" s="58" t="s">
        <v>164</v>
      </c>
      <c r="AB44" s="58" t="s">
        <v>164</v>
      </c>
      <c r="AC44" s="58" t="s">
        <v>164</v>
      </c>
      <c r="AD44" s="58" t="s">
        <v>164</v>
      </c>
      <c r="AE44" s="58" t="s">
        <v>164</v>
      </c>
      <c r="AF44" s="59" t="s">
        <v>164</v>
      </c>
      <c r="AG44" s="59" t="s">
        <v>165</v>
      </c>
      <c r="AH44" s="59" t="s">
        <v>164</v>
      </c>
      <c r="AI44" s="59" t="s">
        <v>164</v>
      </c>
      <c r="AJ44" s="59" t="s">
        <v>164</v>
      </c>
      <c r="AK44" s="59" t="s">
        <v>164</v>
      </c>
      <c r="AL44" s="59" t="s">
        <v>164</v>
      </c>
      <c r="AM44" s="59" t="s">
        <v>164</v>
      </c>
      <c r="AN44" s="59" t="s">
        <v>164</v>
      </c>
      <c r="AO44" s="59" t="s">
        <v>164</v>
      </c>
      <c r="AP44" s="59" t="s">
        <v>164</v>
      </c>
      <c r="AQ44" s="59" t="s">
        <v>164</v>
      </c>
      <c r="AR44" s="59" t="s">
        <v>164</v>
      </c>
      <c r="AS44" s="59" t="s">
        <v>164</v>
      </c>
      <c r="AT44" s="60">
        <v>3</v>
      </c>
      <c r="AU44" s="59" t="s">
        <v>207</v>
      </c>
      <c r="AV44" s="59" t="str">
        <f>IF(LEFT(A44,1)="[",LEFT(A44,5)&amp;AU44&amp;A44,"")</f>
        <v>[USA]State[USA] Tennessee</v>
      </c>
      <c r="AW44" s="59" t="str">
        <f>C44&amp;H44&amp;A44</f>
        <v>2[USA] Tennessee</v>
      </c>
      <c r="AX44" s="61"/>
      <c r="AY44" s="61"/>
      <c r="AZ44" s="62" t="s">
        <v>159</v>
      </c>
      <c r="BA44" s="62"/>
      <c r="BB44" s="62"/>
      <c r="BC44" s="63"/>
      <c r="BD44" s="64" t="s">
        <v>154</v>
      </c>
      <c r="BE44" s="47"/>
      <c r="BF44" s="64" t="s">
        <v>154</v>
      </c>
      <c r="BG44" s="64" t="s">
        <v>159</v>
      </c>
      <c r="BH44" s="64" t="s">
        <v>152</v>
      </c>
      <c r="BI44" s="64"/>
      <c r="BJ44" s="64"/>
      <c r="BK44" s="47"/>
      <c r="BL44" s="64" t="s">
        <v>154</v>
      </c>
      <c r="BM44" s="64" t="s">
        <v>159</v>
      </c>
      <c r="BN44" s="64" t="s">
        <v>152</v>
      </c>
      <c r="BO44" s="64"/>
      <c r="BP44" s="64"/>
      <c r="BQ44" s="64"/>
      <c r="BR44" s="64"/>
      <c r="BS44" s="64"/>
      <c r="BT44" s="64"/>
      <c r="BU44" s="65"/>
      <c r="BV44" s="66"/>
      <c r="BW44" s="66">
        <v>0</v>
      </c>
      <c r="BX44" s="47"/>
      <c r="CB44" s="6"/>
      <c r="CC44" s="6"/>
      <c r="CD44" s="67">
        <v>0</v>
      </c>
      <c r="CE44" s="67">
        <v>0</v>
      </c>
      <c r="CF44" s="67" t="e">
        <v>#REF!</v>
      </c>
      <c r="CG44" s="68" cm="1">
        <f t="array" ref="CG44">SUMPRODUCT(--(LEN(TRIM(BL44:BT44))&gt;0))</f>
        <v>3</v>
      </c>
      <c r="CH44" s="59" t="str">
        <f>IF(CG44=2,"y","n")</f>
        <v>n</v>
      </c>
      <c r="CI44" s="59" t="str">
        <f>IF(CG44=3,"y","n")</f>
        <v>y</v>
      </c>
      <c r="CJ44" s="59" t="str">
        <f>IF(CG44=4,"y","n")</f>
        <v>n</v>
      </c>
      <c r="CK44" s="59" t="str">
        <f>IF(CG44&gt;4,"y","n")</f>
        <v>n</v>
      </c>
      <c r="CL44" s="59" t="str">
        <f>IF(S44=0,"y","n")</f>
        <v>n</v>
      </c>
      <c r="CM44" s="59" t="str">
        <f>IF(S44=2,"y","n")</f>
        <v>n</v>
      </c>
      <c r="CN44" s="59" t="str">
        <f>IF(S44=3,"y","n")</f>
        <v>y</v>
      </c>
      <c r="CO44" s="59" t="str">
        <f>IF(S44&gt;=4,"y","n")</f>
        <v>n</v>
      </c>
      <c r="CP44" s="59" t="str">
        <f>IF(AT44=0,"y","n")</f>
        <v>n</v>
      </c>
      <c r="CQ44" s="59" t="str">
        <f>IF(AT44=1,"y","n")</f>
        <v>n</v>
      </c>
      <c r="CR44" s="59" t="str">
        <f>IF(AT44=2,"y","n")</f>
        <v>n</v>
      </c>
      <c r="CS44" s="59" t="str">
        <f>IF(AT44&gt;=3,"y","n")</f>
        <v>y</v>
      </c>
      <c r="CT44" s="69" t="str">
        <f>CHAR(34)&amp;A44&amp;CHAR(34)</f>
        <v>"[USA] Tennessee"</v>
      </c>
      <c r="CU44" s="70" t="str">
        <f>CHAR(34)&amp;"rgn_"&amp;R44&amp;CHAR(34)</f>
        <v>"rgn_North America"</v>
      </c>
      <c r="CV44" s="48" t="str">
        <f>CHAR(34)&amp;D44&amp;CHAR(34)</f>
        <v>"https://upload.wikimedia.org/wikipedia/commons/thumb/9/9e/Flag_of_Tennessee.svg/383px-Flag_of_Tennessee.svg.png"</v>
      </c>
      <c r="CW44" s="48" t="str">
        <f>IF(CH44="y",CHAR(34)&amp;CH$1&amp;CHAR(34)&amp;",","")</f>
        <v/>
      </c>
      <c r="CX44" s="48" t="str">
        <f>IF(CI44="y",CHAR(34)&amp;CI$1&amp;CHAR(34)&amp;",","")</f>
        <v>"3Color",</v>
      </c>
      <c r="CY44" s="48" t="str">
        <f>IF(CJ44="y",CHAR(34)&amp;CJ$1&amp;CHAR(34)&amp;",","")</f>
        <v/>
      </c>
      <c r="CZ44" s="48" t="str">
        <f>IF(CK44="y",CHAR(34)&amp;CK$1&amp;CHAR(34)&amp;",","")</f>
        <v/>
      </c>
      <c r="DA44" s="48" t="str">
        <f>IF(Q44&gt;1,CHAR(34)&amp;"words2"&amp;CHAR(34)&amp;",","")</f>
        <v/>
      </c>
      <c r="DB44" s="48" t="str">
        <f>IF(Q44&gt;2,CHAR(34)&amp;"words3"&amp;CHAR(34)&amp;",","")</f>
        <v/>
      </c>
      <c r="DC44" s="48" t="str">
        <f>IF(Q44=2,CHAR(34)&amp;"exact2"&amp;CHAR(34)&amp;",","")</f>
        <v/>
      </c>
      <c r="DD44" s="48" t="str">
        <f>IF(LEN(CHAR(34)&amp;"lets"&amp;LEN(SUBSTITUTE(SUBSTITUTE(IFERROR(TRIM(SUBSTITUTE(SUBSTITUTE(SUBSTITUTE(IFERROR(TRIM(SUBSTITUTE(A44,MID(A44,FIND("(",A44),FIND(")",A44)-FIND("(",A44)+1),"")),A44),"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",""),"-",""))&amp;CHAR(34)&amp;",")=9,CHAR(34)&amp;"lets"&amp;LEN(SUBSTITUTE(SUBSTITUTE(IFERROR(TRIM(SUBSTITUTE(SUBSTITUTE(SUBSTITUTE(IFERROR(TRIM(SUBSTITUTE(A44,MID(A44,FIND("(",A44),FIND(")",A44)-FIND("(",A44)+1),"")),A44),"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",""),"-",""))&amp;CHAR(34)&amp;",",CHAR(34)&amp;"lets0"&amp;LEN(SUBSTITUTE(SUBSTITUTE(IFERROR(TRIM(SUBSTITUTE(SUBSTITUTE(SUBSTITUTE(IFERROR(TRIM(SUBSTITUTE(A44,MID(A44,FIND("(",A44),FIND(")",A44)-FIND("(",A44)+1),"")),A44)," ",""),"-",""),MID(SUBSTITUTE(SUBSTITUTE(IFERROR(TRIM(SUBSTITUTE(A44,MID(A44,FIND("(",A44),FIND(")",A44)-FIND("(",A44)+1),"")),A44)," ",""),"-",""),FIND("[",SUBSTITUTE(SUBSTITUTE(IFERROR(TRIM(SUBSTITUTE(A44,MID(A44,FIND("(",A44),FIND(")",A44)-FIND("(",A44)+1),"")),A44)," ",""),"-","")),FIND("]",SUBSTITUTE(SUBSTITUTE(IFERROR(TRIM(SUBSTITUTE(A44,MID(A44,FIND("(",A44),FIND(")",A44)-FIND("(",A44)+1),"")),A44)," ",""),"-",""))-FIND("[",SUBSTITUTE(SUBSTITUTE(IFERROR(TRIM(SUBSTITUTE(A44,MID(A44,FIND("(",A44),FIND(")",A44)-FIND("(",A44)+1),"")),A44)," ",""),"-",""))+1),"")),SUBSTITUTE(SUBSTITUTE(IFERROR(TRIM(SUBSTITUTE(A44,MID(A44,FIND("(",A44),FIND(")",A44)-FIND("(",A44)+1),"")),A44)," ",""),"-",""))," ",""),"-",""))&amp;CHAR(34)&amp;",")</f>
        <v>"lets09",</v>
      </c>
      <c r="DE44" s="48" t="str">
        <f>IFERROR(CHAR(34)&amp;"start"&amp;LEFT(TRIM(SUBSTITUTE(SUBSTITUTE(TRIM(SUBSTITUTE(SUBSTITUTE(A44, MID(A44, FIND("[", A44), FIND("]", A44) - FIND("[", A44) + 1), ""), "  ", " ")), MID(TRIM(SUBSTITUTE(SUBSTITUTE(A44, MID(A44, FIND("[", A44), FIND("]", A44) - FIND("[", A44) + 1), ""), "  ", " ")), FIND("[", TRIM(SUBSTITUTE(SUBSTITUTE(A44, MID(A44, FIND("[", A44), FIND("]", A44) - FIND("[", A44) + 1), ""), "  ", " "))), FIND("]", TRIM(SUBSTITUTE(SUBSTITUTE(A44, MID(A44, FIND("[", A44), FIND("]", A44) - FIND("[", A44) + 1), ""), "  ", " "))) - FIND("[", TRIM(SUBSTITUTE(SUBSTITUTE(A44, MID(A44, FIND("[", A44), FIND("]", A44) - FIND("[", A44) + 1), ""), "  ", " "))) + 1), ""), "  ", " ")),1)&amp;CHAR(34)&amp;",",CHAR(34)&amp;"start"&amp;IFERROR(LEFT(SUBSTITUTE(A44,"["&amp;MID(A44,FIND("[",A44)+1,FIND("]",A44)-FIND("[",A44)-1)&amp;"] ",""),1),LEFT(A44,1))&amp;CHAR(34)&amp;",")</f>
        <v>"startT",</v>
      </c>
      <c r="DF44" s="48" t="str">
        <f>IFERROR(IF(SEARCH("tan",A44)&gt;0,CHAR(34)&amp;"withtn"&amp;CHAR(34)&amp;",",""),"")</f>
        <v/>
      </c>
      <c r="DG44" s="48" t="str">
        <f>IFERROR(IF(SEARCH("q",A44)&gt;0,CHAR(34)&amp;"with_q"&amp;CHAR(34)&amp;",",""),"")</f>
        <v/>
      </c>
      <c r="DH44" s="48" t="str">
        <f>IFERROR(IF(SEARCH("v",A44)&gt;0,CHAR(34)&amp;"with_v"&amp;CHAR(34)&amp;",",""),"")</f>
        <v/>
      </c>
      <c r="DI44" s="48" t="str">
        <f>IFERROR(IF(SEARCH("w",A44)&gt;0,CHAR(34)&amp;"with_w"&amp;CHAR(34)&amp;",",""),"")</f>
        <v/>
      </c>
      <c r="DJ44" s="48" t="str">
        <f>IFERROR(IF(SEARCH("y",A44)&gt;0,CHAR(34)&amp;"with_y"&amp;CHAR(34)&amp;",",""),"")</f>
        <v/>
      </c>
      <c r="DK44" s="48" t="str">
        <f>IFERROR(IF(SEARCH("z",A44)&gt;0,CHAR(34)&amp;"with_z"&amp;CHAR(34)&amp;",",""),"")</f>
        <v/>
      </c>
      <c r="DL44" s="48" t="str">
        <f>IF(CG44=2, CHAR(34) &amp; _xlfn.TEXTJOIN("", TRUE, _xlfn._xlws.SORT(HP44:HX44)) &amp; CHAR(34) &amp; ",", "")</f>
        <v/>
      </c>
      <c r="DM44" s="48" t="str" cm="1">
        <f t="array" ref="DM44">IF(CG44=3,CHAR(34) &amp; _xlfn.TEXTJOIN("", TRUE, RIGHT(HP44:HX44, 2)) &amp; CHAR(34) &amp; ",", "")</f>
        <v>"LUEDHI",</v>
      </c>
      <c r="DN44" s="48" t="str">
        <f>IF(AND(ISNUMBER(SEARCH("18", O44)), ISERROR(SEARCH("1918", O44)), ISERROR(SEARCH("2018", O44))), CHAR(34) &amp; "year18" &amp; CHAR(34) &amp; ",", "")</f>
        <v/>
      </c>
      <c r="DO44" s="48" t="str">
        <f>IF(AND(ISNUMBER(SEARCH("19", O44)), ISERROR(SEARCH("1819", O44)),  ISERROR(SEARCH("1219", O44)),ISERROR(SEARCH("1119", O44)),ISERROR(SEARCH("1190", O44)),ISERROR(SEARCH("2019", O44))), CHAR(34) &amp; "year19" &amp; CHAR(34) &amp; ",", "")</f>
        <v>"year19",</v>
      </c>
      <c r="DP44" s="6" t="str">
        <f>IF(AND(ISNUMBER(SEARCH("20", O44)), ISERROR(SEARCH("1920", O44))), CHAR(34)&amp;"year00"&amp;CHAR(34)&amp;",", "")</f>
        <v/>
      </c>
      <c r="DQ44" s="6" t="str">
        <f>IF(CC44="y",CHAR(34)&amp;"soviet"&amp;CHAR(34)&amp;",","")</f>
        <v/>
      </c>
      <c r="DR44" s="6" t="str">
        <f>IF(BY44="y",CHAR(34)&amp;"dgband"&amp;CHAR(34)&amp;",","")</f>
        <v/>
      </c>
      <c r="DS44" s="6" t="str">
        <f>IF(W44="y",IF(AND(V44="n",BY44&lt;&gt;"y"),CHAR(34)&amp;"allver"&amp;CHAR(34)&amp;",",""),"")</f>
        <v>"allver",</v>
      </c>
      <c r="DT44" s="6" t="str">
        <f>IF(V44="y",IF(AND(W44="n",BY44&lt;&gt;"y"),CHAR(34)&amp;"allhor"&amp;CHAR(34)&amp;",",""),"")</f>
        <v/>
      </c>
      <c r="DU44" s="6" t="str">
        <f>IF(BY44="y",IF(AND(W44="n",V44="n"),CHAR(34)&amp;"alldia"&amp;CHAR(34)&amp;",",""),"")</f>
        <v/>
      </c>
      <c r="DV44" s="48" t="str">
        <f>IF(IA44&lt;&gt;"",(IF(IA44="y",CHAR(34)&amp;"largec"&amp;CHAR(34)&amp;",",CHAR(34)&amp;"smallc"&amp;CHAR(34)&amp;",")),"")</f>
        <v/>
      </c>
      <c r="DW44" s="48" t="str">
        <f>IF(CL44="y",CHAR(34)&amp;CL$1&amp;CHAR(34)&amp;",","")</f>
        <v/>
      </c>
      <c r="DX44" s="48" t="str">
        <f>IF(CM44="y",CHAR(34)&amp;CM$1&amp;CHAR(34)&amp;",","")</f>
        <v/>
      </c>
      <c r="DY44" s="48" t="str">
        <f>IF(CN44="y",CHAR(34)&amp;CN$1&amp;CHAR(34)&amp;",","")</f>
        <v>"3Bands",</v>
      </c>
      <c r="DZ44" s="48" t="str">
        <f>IF(CO44="y",CHAR(34)&amp;CO$1&amp;CHAR(34)&amp;",","")</f>
        <v/>
      </c>
      <c r="EA44" s="48" t="str">
        <f>IF(T44="y",CHAR(34)&amp;T$1&amp;CHAR(34)&amp;",","")</f>
        <v/>
      </c>
      <c r="EB44" s="48" t="str">
        <f>IF(U44="y",CHAR(34)&amp;U$1&amp;CHAR(34)&amp;",","")</f>
        <v/>
      </c>
      <c r="EC44" s="48" t="str">
        <f>IF(V44="y",CHAR(34)&amp;V$1&amp;CHAR(34)&amp;",","")</f>
        <v/>
      </c>
      <c r="ED44" s="48" t="str">
        <f>IF(W44="y",CHAR(34)&amp;W$1&amp;CHAR(34)&amp;",","")</f>
        <v>"Vertic",</v>
      </c>
      <c r="EE44" s="48" t="str">
        <f>IF(X44="y",CHAR(34)&amp;X$1&amp;CHAR(34)&amp;",","")</f>
        <v>"Circle",</v>
      </c>
      <c r="EF44" s="48" t="str">
        <f>IF(AND(Y44&lt;&gt;"n",Y44&lt;&gt;""),CHAR(34)&amp;Y$1&amp;CHAR(34)&amp;",","")</f>
        <v/>
      </c>
      <c r="EG44" s="48" t="str">
        <f>IF(Z44="y",CHAR(34)&amp;Z$1&amp;CHAR(34)&amp;",","")</f>
        <v/>
      </c>
      <c r="EH44" s="48" t="str">
        <f>IF(AA44="y",CHAR(34)&amp;AA$1&amp;CHAR(34)&amp;",","")</f>
        <v/>
      </c>
      <c r="EI44" s="48" t="str">
        <f>IF(AB44="y",CHAR(34)&amp;AB$1&amp;CHAR(34)&amp;",","")</f>
        <v/>
      </c>
      <c r="EJ44" s="48" t="str">
        <f>IF(AC44="y",CHAR(34)&amp;AC$1&amp;CHAR(34)&amp;",","")</f>
        <v/>
      </c>
      <c r="EK44" s="48" t="str">
        <f>IF(AD44="y",CHAR(34)&amp;AD$1&amp;CHAR(34)&amp;",","")</f>
        <v/>
      </c>
      <c r="EL44" s="48" t="str">
        <f>IF(AE44="y",CHAR(34)&amp;AE$1&amp;CHAR(34)&amp;",","")</f>
        <v/>
      </c>
      <c r="EM44" s="48" t="str">
        <f>IF(AF44="y",CHAR(34)&amp;AF$1&amp;CHAR(34)&amp;",","")</f>
        <v/>
      </c>
      <c r="EN44" s="48" t="str">
        <f>IF(AG44="y",CHAR(34)&amp;AG$1&amp;CHAR(34)&amp;",","")</f>
        <v>"Unequa",</v>
      </c>
      <c r="EO44" s="48" t="str">
        <f>IF(AH44="y",CHAR(34)&amp;AH$1&amp;CHAR(34)&amp;",","")</f>
        <v/>
      </c>
      <c r="EP44" s="48" t="str">
        <f>IF(AI44="y",CHAR(34)&amp;AI$1&amp;CHAR(34)&amp;",","")</f>
        <v/>
      </c>
      <c r="EQ44" s="48" t="str">
        <f>IF(AJ44="y",CHAR(34)&amp;AJ$1&amp;CHAR(34)&amp;",","")</f>
        <v/>
      </c>
      <c r="ER44" s="48" t="str">
        <f>IF(AK44="y",CHAR(34)&amp;AK$1&amp;CHAR(34)&amp;",","")</f>
        <v/>
      </c>
      <c r="ES44" s="48" t="str">
        <f>IF(AL44="y",CHAR(34)&amp;AL$1&amp;CHAR(34)&amp;",","")</f>
        <v/>
      </c>
      <c r="ET44" s="48" t="str">
        <f>IF(AM44="y",CHAR(34)&amp;AM$1&amp;CHAR(34)&amp;",","")</f>
        <v/>
      </c>
      <c r="EU44" s="48" t="str">
        <f>IF(AN44="y",CHAR(34)&amp;AN$1&amp;CHAR(34)&amp;",","")</f>
        <v/>
      </c>
      <c r="EV44" s="48" t="str">
        <f>IF(AO44="y",CHAR(34)&amp;AO$1&amp;CHAR(34)&amp;",","")</f>
        <v/>
      </c>
      <c r="EW44" s="48" t="str">
        <f>IF(AP44="y",CHAR(34)&amp;AP$1&amp;CHAR(34)&amp;",","")</f>
        <v/>
      </c>
      <c r="EX44" s="48" t="str">
        <f>IF(AQ44="y",CHAR(34)&amp;AQ$1&amp;CHAR(34)&amp;",","")</f>
        <v/>
      </c>
      <c r="EY44" s="48" t="str">
        <f>IF(AR44="y",CHAR(34)&amp;AR$1&amp;CHAR(34)&amp;",","")</f>
        <v/>
      </c>
      <c r="EZ44" s="48" t="str">
        <f>IF(AS44="y",CHAR(34)&amp;AS$1&amp;CHAR(34)&amp;",","")</f>
        <v/>
      </c>
      <c r="FA44" s="48" t="str">
        <f>IF(AT44&gt;0,CHAR(34)&amp;"sta"&amp;AZ44&amp;CHAR(34)&amp;",","")</f>
        <v>"staWHI",</v>
      </c>
      <c r="FB44" s="48" t="str">
        <f>IF(AND(AT44&gt;0,BA44&lt;&gt;""),CHAR(34)&amp;"sta"&amp;BA44&amp;CHAR(34)&amp;",","")</f>
        <v/>
      </c>
      <c r="FC44" s="48" t="str">
        <f>IF(AND(AT44&gt;0,BB44&lt;&gt;""),CHAR(34)&amp;"sta"&amp;BB44&amp;CHAR(34)&amp;",","")</f>
        <v/>
      </c>
      <c r="FD44" s="48" t="str">
        <f>IF(BV44="n",CHAR(34)&amp;"tcWHYE"&amp;CHAR(34)&amp;",",IF(BV44="y",CHAR(34)&amp;FD$1&amp;CHAR(34)&amp;",",""))</f>
        <v/>
      </c>
      <c r="FE44" s="48" t="str">
        <f>IF(COUNTIF(BL44:BT44,"BLU")=0,CHAR(34)&amp;"NO_BLU"&amp;CHAR(34)&amp;",", "")</f>
        <v/>
      </c>
      <c r="FF44" s="48" t="str">
        <f>IF(COUNTIF(BL44:BT44,"WHI")=0,CHAR(34)&amp;"NO_WHI"&amp;CHAR(34)&amp;",", "")</f>
        <v/>
      </c>
      <c r="FG44" s="48" t="str">
        <f>IF(COUNTIF(BL44:BT44,"RED")=0,CHAR(34)&amp;"NO_RED"&amp;CHAR(34)&amp;",", "")</f>
        <v/>
      </c>
      <c r="FH44" s="48" t="str">
        <f>IF(COUNTIF(BL44:BS44,"GRE")=0,CHAR(34)&amp;"NO_GRE"&amp;CHAR(34)&amp;",", "")</f>
        <v>"NO_GRE",</v>
      </c>
      <c r="FI44" s="48" t="str">
        <f>IF(COUNTIF(BL44:BT44,"YEL")=0,CHAR(34)&amp;"NO_YEL"&amp;CHAR(34)&amp;",", "")</f>
        <v>"NO_YEL",</v>
      </c>
      <c r="FJ44" s="48" t="str">
        <f>IF(COUNTIF(BL44:BT44,"BLA")=0,CHAR(34)&amp;"NO_BLA"&amp;CHAR(34)&amp;",", "")</f>
        <v>"NO_BLA",</v>
      </c>
      <c r="FK44" s="48" t="str">
        <f>IF(AND(FH44&lt;&gt;"",FF44&lt;&gt;""),CHAR(34)&amp;"WHGRNO"&amp;CHAR(34)&amp;",","")</f>
        <v/>
      </c>
      <c r="FL44" s="48" t="str">
        <f>IF(AND(FI44&lt;&gt;"",FF44&lt;&gt;""),CHAR(34)&amp;"WHYENO"&amp;CHAR(34)&amp;",","")</f>
        <v/>
      </c>
      <c r="FM44" s="48" t="str">
        <f>IF(AND(FJ44&lt;&gt;"",FF44&lt;&gt;""),CHAR(34)&amp;"BAWHNO"&amp;CHAR(34)&amp;",","")</f>
        <v/>
      </c>
      <c r="FN44" s="48" t="str">
        <f>IF(AND(FE44&lt;&gt;"",FF44&lt;&gt;""),CHAR(34)&amp;"BLWHNO"&amp;CHAR(34)&amp;",","")</f>
        <v/>
      </c>
      <c r="FO44" s="48" t="str">
        <f>IF(AND(FE44&lt;&gt;"",FG44&lt;&gt;""),CHAR(34)&amp;"BLRENO"&amp;CHAR(34)&amp;",","")</f>
        <v/>
      </c>
      <c r="FP44" s="48" t="str">
        <f>IF(AND(FF44&lt;&gt;"",FF44&lt;&gt;""),CHAR(34)&amp;"WHRENO"&amp;CHAR(34)&amp;",","")</f>
        <v/>
      </c>
      <c r="FQ44" s="48" t="str">
        <f>IF(LEN(BF44)=3,CHAR(34)&amp;"001"&amp;BF44&amp;CHAR(34)&amp;",","")</f>
        <v>"001RED",</v>
      </c>
      <c r="FR44" s="48" t="str">
        <f>IF(LEN(BG44)=3,CHAR(34)&amp;"002"&amp;BG44&amp;CHAR(34)&amp;",","")</f>
        <v>"002WHI",</v>
      </c>
      <c r="FS44" s="48" t="str">
        <f>IF(LEN(BH44)=3,CHAR(34)&amp;"003"&amp;BH44&amp;CHAR(34)&amp;",","")</f>
        <v>"003BLU",</v>
      </c>
      <c r="FT44" s="48" t="str">
        <f>CHAR(34)&amp;"myr"&amp;BD44&amp;CHAR(34)&amp;","</f>
        <v>"myrRED",</v>
      </c>
      <c r="FU44" s="48" t="str">
        <f>IF(AY44="y",CHAR(34)&amp;"island"&amp;CHAR(34)&amp;",","")</f>
        <v/>
      </c>
      <c r="FV44" s="48" t="str">
        <f>IF(BZ44="y",CHAR(34)&amp;"landlo"&amp;CHAR(34)&amp;",","")</f>
        <v/>
      </c>
      <c r="FW44" s="48" t="str">
        <f>IF(CA44="y",CHAR(34)&amp;"eunion"&amp;CHAR(34)&amp;",","")</f>
        <v/>
      </c>
      <c r="FX44" s="48" t="str">
        <f>SUBSTITUTE(IFERROR(SEARCH("[",A44),IFERROR(IF(AND(CA44&lt;&gt;"y",SEARCH("Europe",R44)&gt;0),CHAR(34)&amp;"noeuni"&amp;CHAR(34)&amp;",",""),"")),"1","")</f>
        <v/>
      </c>
      <c r="FY44" s="48" t="str">
        <f>IFERROR(IF(SEARCH("Arabic",CB44)&gt;0,CHAR(34)&amp;"arabic"&amp;CHAR(34)&amp;",",""),"")</f>
        <v/>
      </c>
      <c r="FZ44" s="48" t="str">
        <f>IFERROR(IF(SEARCH("English",CB44)&gt;0,CHAR(34)&amp;"englis"&amp;CHAR(34)&amp;",",""),"")</f>
        <v/>
      </c>
      <c r="GA44" s="48" t="str">
        <f>IFERROR(IF(SEARCH("French",CB44)&gt;0,CHAR(34)&amp;"french"&amp;CHAR(34)&amp;",",""),"")</f>
        <v/>
      </c>
      <c r="GB44" s="48" t="str">
        <f>IFERROR(IF(SEARCH("Spanish",CB44)&gt;0,CHAR(34)&amp;"spanis"&amp;CHAR(34)&amp;",",""),"")</f>
        <v/>
      </c>
      <c r="GC44" s="48" t="str">
        <f>IFERROR(IF(SEARCH("Portuguese",CB44)&gt;0,CHAR(34)&amp;"portug"&amp;CHAR(34)&amp;",",""),"")</f>
        <v/>
      </c>
      <c r="GD44" s="48" t="str">
        <f>IFERROR(IF(SEARCH("German",CB44)&gt;0,CHAR(34)&amp;"german"&amp;CHAR(34)&amp;",",""),"")</f>
        <v/>
      </c>
      <c r="GE44" s="48" t="str">
        <f>IFERROR(IF(SEARCH("Dutch",CB44)&gt;0,CHAR(34)&amp;"dutchs"&amp;CHAR(34)&amp;",",""),"")</f>
        <v/>
      </c>
      <c r="GF44" s="48" t="str">
        <f>IFERROR(IF(SEARCH("Historical",AU44)&gt;0,CHAR(34)&amp;"histor"&amp;CHAR(34)&amp;",",""),"")</f>
        <v/>
      </c>
      <c r="GG44" s="48" t="str">
        <f>IF(BU44="y",CHAR(34)&amp;"unjack"&amp;CHAR(34)&amp;",","")</f>
        <v/>
      </c>
      <c r="GH44" s="48" t="str">
        <f>IF(CD44=1,CHAR(34)&amp;"southc"&amp;CHAR(34)&amp;",","")</f>
        <v/>
      </c>
      <c r="GI44" s="48" t="str">
        <f>IF(CE44=1,CHAR(34)&amp;"hasmap"&amp;CHAR(34)&amp;",","")</f>
        <v/>
      </c>
      <c r="GJ44" s="48" t="str">
        <f>IF(CP44="y",CHAR(34)&amp;CP$1&amp;CHAR(34)&amp;",","")</f>
        <v/>
      </c>
      <c r="GK44" s="48" t="str">
        <f>IF(GJ44="",CHAR(34)&amp;"HasSta"&amp;CHAR(34)&amp;",","")</f>
        <v>"HasSta",</v>
      </c>
      <c r="GL44" s="48" t="str">
        <f>IF(CQ44="y",CHAR(34)&amp;CQ$1&amp;CHAR(34)&amp;",","")</f>
        <v/>
      </c>
      <c r="GM44" s="48" t="str">
        <f>IF(CR44="y",CHAR(34)&amp;CR$1&amp;CHAR(34)&amp;",","")</f>
        <v/>
      </c>
      <c r="GN44" s="48" t="str">
        <f>IF(CS44="y",CHAR(34)&amp;CS$1&amp;CHAR(34)&amp;",","")</f>
        <v>"3+Star",</v>
      </c>
      <c r="GP44" s="48" t="str">
        <f>CHAR(34)&amp;AU44&amp;CHAR(34)</f>
        <v>"State"</v>
      </c>
      <c r="GS44" s="48" t="str">
        <f>SUBSTITUTE("["&amp;_xlfn.CONCAT(CW44:GN44)&amp;"]",",]","]")</f>
        <v>["3Color","lets09","startT","LUEDHI","year19","allver","3Bands","Vertic","Circle","Unequa","staWHI","NO_GRE","NO_YEL","NO_BLA","001RED","002WHI","003BLU","myrRED","HasSta","3+Star"]</v>
      </c>
      <c r="GT44" s="48" t="str">
        <f>IF(BL44&lt;&gt;"",CHAR(34)&amp;"cl_"&amp;BL44&amp;CHAR(34)&amp;",","")</f>
        <v>"cl_RED",</v>
      </c>
      <c r="GU44" s="48" t="str">
        <f>IF(BM44&lt;&gt;"",CHAR(34)&amp;"cl_"&amp;BM44&amp;CHAR(34)&amp;",","")</f>
        <v>"cl_WHI",</v>
      </c>
      <c r="GV44" s="48" t="str">
        <f>IF(BN44&lt;&gt;"",CHAR(34)&amp;"cl_"&amp;BN44&amp;CHAR(34)&amp;",","")</f>
        <v>"cl_BLU",</v>
      </c>
      <c r="GW44" s="48" t="str">
        <f>IF(BO44&lt;&gt;"",CHAR(34)&amp;"cl_"&amp;BO44&amp;CHAR(34)&amp;",","")</f>
        <v/>
      </c>
      <c r="GX44" s="48" t="str">
        <f>IF(BP44&lt;&gt;"",CHAR(34)&amp;"cl_"&amp;BP44&amp;CHAR(34)&amp;",","")</f>
        <v/>
      </c>
      <c r="GY44" s="48" t="str">
        <f>IF(BQ44&lt;&gt;"",CHAR(34)&amp;"cl_"&amp;BQ44&amp;CHAR(34)&amp;",","")</f>
        <v/>
      </c>
      <c r="GZ44" s="48" t="str">
        <f>IF(BR44&lt;&gt;"",CHAR(34)&amp;"cl_"&amp;BR44&amp;CHAR(34)&amp;",","")</f>
        <v/>
      </c>
      <c r="HA44" s="48" t="str">
        <f>IF(BS44&lt;&gt;"",CHAR(34)&amp;"cl_"&amp;BS44&amp;CHAR(34)&amp;",","")</f>
        <v/>
      </c>
      <c r="HB44" s="48" t="str">
        <f>IF(BT44&lt;&gt;"",CHAR(34)&amp;"cl_"&amp;BT44&amp;CHAR(34)&amp;",","")</f>
        <v/>
      </c>
      <c r="HC44" s="48" t="str">
        <f>SUBSTITUTE("["&amp;_xlfn.CONCAT(GT44:HB44)&amp;"]",",]","]")</f>
        <v>["cl_RED","cl_WHI","cl_BLU"]</v>
      </c>
      <c r="HE44" s="71"/>
      <c r="HF44" s="72" t="str">
        <f>"{couname:"&amp;CT44&amp;(IF(HK44&lt;&gt;"",",subtype:"&amp;CHAR(34)&amp;HK44&amp;CHAR(34),""))&amp;",year:"&amp;HJ44&amp;",region:"&amp;CU44&amp;",Colors:"&amp;HC44&amp;",Items:"&amp;GS44&amp;",Flag:"&amp;CV44&amp;",HDFlag:"&amp;CHAR(34)&amp;E44&amp;CHAR(34)&amp;",type:"&amp;GP44&amp;", describe: "&amp;HH44&amp;", isnew:"&amp;CHAR(34)&amp;F44&amp;CHAR(34)&amp;", links: "&amp;HL44&amp;"},"</f>
        <v>{couname:"[USA] Tennessee",year:"1905 ",region:"rgn_North America",Colors:["cl_RED","cl_WHI","cl_BLU"],Items:["3Color","lets09","startT","LUEDHI","year19","allver","3Bands","Vertic","Circle","Unequa","staWHI","NO_GRE","NO_YEL","NO_BLA","001RED","002WHI","003BLU","myrRED","HasSta","3+Star"],Flag:"https://upload.wikimedia.org/wikipedia/commons/thumb/9/9e/Flag_of_Tennessee.svg/383px-Flag_of_Tennessee.svg.png",HDFlag:"https://upload.wikimedia.org/wikipedia/commons/thumb/9/9e/Flag_of_Tennessee.svg/2560px-Flag_of_Tennessee.svg.png",type:"State", describe: "\nThe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 isnew:".", links: "https://en.wikipedia.org/wiki/Flag_of_Tennessee"},</v>
      </c>
      <c r="HG44" s="73" t="str">
        <f>"{couname:"&amp;CT44&amp;(IF(HK44&lt;&gt;"",",subtype:"&amp;CHAR(34)&amp;HK44&amp;CHAR(34),""))&amp;",year:"&amp;HJ44&amp;",region:"&amp;CU44&amp;",Colors:"&amp;HC44&amp;",Items:"&amp;GS44&amp;",Flag:"&amp;CV44&amp;",HDFlag:"&amp;CHAR(34)&amp;E44&amp;CHAR(34)&amp;",type:"&amp;GP44&amp;", describe: "&amp;HI44&amp;", links: "&amp;HL44&amp;"},"</f>
        <v>{couname:"[USA] Tennessee",year:"1905 ",region:"rgn_North America",Colors:["cl_RED","cl_WHI","cl_BLU"],Items:["3Color","lets09","startT","LUEDHI","year19","allver","3Bands","Vertic","Circle","Unequa","staWHI","NO_GRE","NO_YEL","NO_BLA","001RED","002WHI","003BLU","myrRED","HasSta","3+Star"],Flag:"https://upload.wikimedia.org/wikipedia/commons/thumb/9/9e/Flag_of_Tennessee.svg/383px-Flag_of_Tennessee.svg.png",HDFlag:"https://upload.wikimedia.org/wikipedia/commons/thumb/9/9e/Flag_of_Tennessee.svg/2560px-Flag_of_Tennessee.svg.png",type:"State", describe: "\nThe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 links: "https://en.wikipedia.org/wiki/Flag_of_Tennessee"},</v>
      </c>
      <c r="HH44" s="48" t="str">
        <f>IF(P44&lt;&gt;"",CHAR(34)&amp;"\n"&amp;P44&amp;CHAR(34),CHAR(34)&amp;CHAR(34))</f>
        <v>"\nThe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v>
      </c>
      <c r="HI44" s="48" t="str">
        <f>IF(J44=0,CHAR(34)&amp;CHAR(34),HH44)</f>
        <v>"\nThe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v>
      </c>
      <c r="HJ44" s="48" t="str">
        <f>CHAR(34)&amp;O44&amp;CHAR(34)</f>
        <v>"1905 "</v>
      </c>
      <c r="HL44" s="48" t="str">
        <f>CHAR(34)&amp;I44&amp;CHAR(34)</f>
        <v>"https://en.wikipedia.org/wiki/Flag_of_Tennessee"</v>
      </c>
      <c r="HM44" s="72"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"&amp;HH44&amp;", "&amp;CHAR(34)&amp;"isnew"&amp;CHAR(34)&amp;": "&amp;CHAR(34)&amp;F44&amp;CHAR(34)&amp;", "&amp;CHAR(34)&amp;"links"&amp;CHAR(34)&amp;": "&amp;HL44&amp;"},"</f>
        <v>{"couname":"[USA] Tennessee","year":"1905 ","region":"rgn_North America","Colors":["cl_RED","cl_WHI","cl_BLU"],"Items":["3Color","lets09","startT","LUEDHI","year19","allver","3Bands","Vertic","Circle","Unequa","staWHI","NO_GRE","NO_YEL","NO_BLA","001RED","002WHI","003BLU","myrRED","HasSta","3+Star"],"Flag":"https://upload.wikimedia.org/wikipedia/commons/thumb/9/9e/Flag_of_Tennessee.svg/383px-Flag_of_Tennessee.svg.png","HDFlag":"https://upload.wikimedia.org/wikipedia/commons/thumb/9/9e/Flag_of_Tennessee.svg/2560px-Flag_of_Tennessee.svg.png","type":"State", "describe": "\nThe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 "isnew": ".", "links": "https://en.wikipedia.org/wiki/Flag_of_Tennessee"},</v>
      </c>
      <c r="HN44" s="74" t="str">
        <f>"{"&amp;CHAR(34)&amp;"couname"&amp;CHAR(34)&amp;":"&amp;CT44&amp;(IF(H44&lt;&gt;"",","&amp;CHAR(34)&amp;"subtype"&amp;CHAR(34)&amp;":"&amp;CHAR(34)&amp;H44&amp;CHAR(34),""))&amp;","&amp;CHAR(34)&amp;"year"&amp;CHAR(34)&amp;":"&amp;HJ44&amp;","&amp;CHAR(34)&amp;"region"&amp;CHAR(34)&amp;":"&amp;CU44&amp;","&amp;CHAR(34)&amp;"Colors"&amp;CHAR(34)&amp;":"&amp;HC44&amp;","&amp;CHAR(34)&amp;"Items"&amp;CHAR(34)&amp;":"&amp;GS44&amp;","&amp;CHAR(34)&amp;"Flag"&amp;CHAR(34)&amp;":"&amp;CV44&amp;","&amp;CHAR(34)&amp;"HDFlag"&amp;CHAR(34)&amp;":"&amp;CHAR(34)&amp;E44&amp;CHAR(34)&amp;","&amp;CHAR(34)&amp;"type"&amp;CHAR(34)&amp;":"&amp;GP44&amp;", "&amp;CHAR(34)&amp;"describe"&amp;CHAR(34)&amp;": "&amp;HI44&amp;", "&amp;CHAR(34)&amp;"isnew"&amp;CHAR(34)&amp;": "&amp;CHAR(34)&amp;F44&amp;CHAR(34)&amp;", "&amp;CHAR(34)&amp;"links"&amp;CHAR(34)&amp;": "&amp;HL44&amp;"},"</f>
        <v>{"couname":"[USA] Tennessee","year":"1905 ","region":"rgn_North America","Colors":["cl_RED","cl_WHI","cl_BLU"],"Items":["3Color","lets09","startT","LUEDHI","year19","allver","3Bands","Vertic","Circle","Unequa","staWHI","NO_GRE","NO_YEL","NO_BLA","001RED","002WHI","003BLU","myrRED","HasSta","3+Star"],"Flag":"https://upload.wikimedia.org/wikipedia/commons/thumb/9/9e/Flag_of_Tennessee.svg/383px-Flag_of_Tennessee.svg.png","HDFlag":"https://upload.wikimedia.org/wikipedia/commons/thumb/9/9e/Flag_of_Tennessee.svg/2560px-Flag_of_Tennessee.svg.png","type":"State", "describe": "\nThe stars represent the three geographically and legally distinct Grand Divisions of Tennessee(i.e.East, Middle, and West Tennessee).The blue circle around the stars represents the unity of those grand divisions. The blue bar at the edge of the flag was just a design consideration. The final blue bar relieves the sameness of the crimson field and prevents the flag from showing too much crimson when hanging limp.", "isnew": ".", "links": "https://en.wikipedia.org/wiki/Flag_of_Tennessee"},</v>
      </c>
      <c r="HO44" s="75"/>
      <c r="HP44" s="48" t="str" cm="1">
        <f t="array" ref="HP44">IF(_xlfn.TEXTJOIN(", ", TRUE, IF(ISNUMBER(SEARCH("BLA", BL44:BT44)), COLUMN(BL44:BT44) - COLUMN(BL44) + 1, ""))&lt;&gt;"","BLA","")</f>
        <v/>
      </c>
      <c r="HQ44" s="48" t="str" cm="1">
        <f t="array" ref="HQ44">IF(_xlfn.TEXTJOIN(", ", TRUE, IF(ISNUMBER(SEARCH("BLU", BL44:BT44)), COLUMN(BL44:BT44) - COLUMN(BL44) + 1, ""))&lt;&gt;"","BLU","")</f>
        <v>BLU</v>
      </c>
      <c r="HR44" s="48" t="str" cm="1">
        <f t="array" ref="HR44">IF(_xlfn.TEXTJOIN(", ", TRUE, IF(ISNUMBER(SEARCH("GRE", BL44:BT44)), COLUMN(BL44:BT44) - COLUMN(BL44) + 1, ""))&lt;&gt;"","GRE","")</f>
        <v/>
      </c>
      <c r="HS44" s="48" t="str" cm="1">
        <f t="array" ref="HS44">IF(_xlfn.TEXTJOIN(", ", TRUE, IF(ISNUMBER(SEARCH("RED", BL44:BT44)), COLUMN(BL44:BT44) - COLUMN(BL44) + 1, ""))&lt;&gt;"","RED","")</f>
        <v>RED</v>
      </c>
      <c r="HT44" s="48" t="str" cm="1">
        <f t="array" ref="HT44">IF(_xlfn.TEXTJOIN(", ", TRUE, IF(ISNUMBER(SEARCH("YEL", BL44:BT44)), COLUMN(BL44:BT44) - COLUMN(BL44) + 1, ""))&lt;&gt;"","YEL","")</f>
        <v/>
      </c>
      <c r="HU44" s="48" t="str" cm="1">
        <f t="array" ref="HU44">IF(_xlfn.TEXTJOIN(", ", TRUE, IF(ISNUMBER(SEARCH("ORA", BL44:BT44)), COLUMN(BL44:BT44) - COLUMN(BL44) + 1, ""))&lt;&gt;"","ORA","")</f>
        <v/>
      </c>
      <c r="HV44" s="48" t="str" cm="1">
        <f t="array" ref="HV44">IF(_xlfn.TEXTJOIN(", ", TRUE, IF(ISNUMBER(SEARCH("BRO", BL44:BT44)), COLUMN(BL44:BT44) - COLUMN(BL44) + 1, ""))&lt;&gt;"","BRO","")</f>
        <v/>
      </c>
      <c r="HW44" s="48" t="str" cm="1">
        <f t="array" ref="HW44">IF(_xlfn.TEXTJOIN(", ", TRUE, IF(ISNUMBER(SEARCH("PUR", BL44:BT44)), COLUMN(BL44:BT44) - COLUMN(BL44) + 1, ""))&lt;&gt;"","PUR","")</f>
        <v/>
      </c>
      <c r="HX44" s="48" t="str" cm="1">
        <f t="array" ref="HX44">IF(_xlfn.TEXTJOIN(", ", TRUE, IF(ISNUMBER(SEARCH("WHI", BL44:BT44)), COLUMN(BL44:BT44) - COLUMN(BL44) + 1, ""))&lt;&gt;"","WHI","")</f>
        <v>WHI</v>
      </c>
      <c r="HY44" s="76"/>
      <c r="HZ44" s="76"/>
      <c r="IA44" s="6"/>
      <c r="IB44" s="6"/>
      <c r="IC44" s="77"/>
      <c r="ID44" s="77"/>
      <c r="IE44" s="77"/>
      <c r="IF44" s="77"/>
      <c r="IG44" s="77"/>
      <c r="IH44" s="77"/>
      <c r="II44" s="77"/>
      <c r="IJ44" s="77"/>
      <c r="IK44" s="77"/>
      <c r="IL44" s="48">
        <f>SUM(IC44:IK44)</f>
        <v>0</v>
      </c>
      <c r="IM44" s="45">
        <f>COUNTIF(IC44:IK44,"&gt;0")-CG44</f>
        <v>-3</v>
      </c>
      <c r="IN44" s="78" t="str">
        <f>"http://mkweb.bcgsc.ca/color-summarizer/?url="&amp;D44&amp;"&amp;precision=low&amp;num_clusters="&amp;CG44&amp;"&amp;text=1"</f>
        <v>http://mkweb.bcgsc.ca/color-summarizer/?url=https://upload.wikimedia.org/wikipedia/commons/thumb/9/9e/Flag_of_Tennessee.svg/383px-Flag_of_Tennessee.svg.png&amp;precision=low&amp;num_clusters=3&amp;text=1</v>
      </c>
      <c r="IO44" s="48" t="str">
        <f>IF(HP44&lt;&gt;"",CHAR(34)&amp;"black"&amp;CHAR(34),"")</f>
        <v/>
      </c>
      <c r="IP44" s="48" t="str">
        <f>IF(HQ44&lt;&gt;"",CHAR(34)&amp;"blue"&amp;CHAR(34),"")</f>
        <v>"blue"</v>
      </c>
      <c r="IQ44" s="48" t="str">
        <f>IF(HR44&lt;&gt;"",CHAR(34)&amp;"green"&amp;CHAR(34),"")</f>
        <v/>
      </c>
      <c r="IR44" s="48" t="str">
        <f>IF(HS44&lt;&gt;"",CHAR(34)&amp;"red"&amp;CHAR(34),"")</f>
        <v>"red"</v>
      </c>
      <c r="IS44" s="48" t="str">
        <f>IF(HT44&lt;&gt;"",CHAR(34)&amp;"yellow"&amp;CHAR(34),"")</f>
        <v/>
      </c>
      <c r="IT44" s="48" t="str">
        <f>IF(HU44&lt;&gt;"",CHAR(34)&amp;"orange"&amp;CHAR(34),"")</f>
        <v/>
      </c>
      <c r="IU44" s="48" t="str">
        <f>IF(HV44&lt;&gt;"",CHAR(34)&amp;"brown"&amp;CHAR(34),"")</f>
        <v/>
      </c>
      <c r="IV44" s="48" t="str">
        <f>IF(HW44&lt;&gt;"",CHAR(34)&amp;"purple"&amp;CHAR(34),"")</f>
        <v/>
      </c>
      <c r="IW44" s="48" t="str">
        <f>IF(HX44&lt;&gt;"",CHAR(34)&amp;"white"&amp;CHAR(34),"")</f>
        <v>"white"</v>
      </c>
      <c r="IX44" s="48" t="str">
        <f>"{"&amp;CHAR(34)&amp;"url"&amp;CHAR(34)&amp;":"&amp;CHAR(34)&amp;IN44&amp;CHAR(34)&amp;","&amp;CHAR(34)&amp;"name"&amp;CHAR(34)&amp;":"&amp;CHAR(34)&amp;A44&amp;CHAR(34)&amp;"},"</f>
        <v>{"url":"http://mkweb.bcgsc.ca/color-summarizer/?url=https://upload.wikimedia.org/wikipedia/commons/thumb/9/9e/Flag_of_Tennessee.svg/383px-Flag_of_Tennessee.svg.png&amp;precision=low&amp;num_clusters=3&amp;text=1","name":"[USA] Tennessee"},</v>
      </c>
      <c r="IY44" s="48">
        <v>895</v>
      </c>
    </row>
    <row r="45" spans="1:259" s="48" customFormat="1" ht="38.4" customHeight="1" thickBot="1" x14ac:dyDescent="0.35">
      <c r="A45" s="79" t="s">
        <v>303</v>
      </c>
      <c r="B45" s="40" t="e" vm="186">
        <v>#VALUE!</v>
      </c>
      <c r="C45" s="41">
        <v>2</v>
      </c>
      <c r="D45" s="42" t="s">
        <v>1013</v>
      </c>
      <c r="E45" s="43" t="s">
        <v>1014</v>
      </c>
      <c r="F45" s="44" t="s">
        <v>163</v>
      </c>
      <c r="G45" s="45">
        <f>COUNTIF($A$1:$A$8580,A45)</f>
        <v>1</v>
      </c>
      <c r="H45" s="46"/>
      <c r="I45" s="47" t="s">
        <v>1015</v>
      </c>
      <c r="J45" s="48" t="str">
        <f>""</f>
        <v/>
      </c>
      <c r="K45" s="49"/>
      <c r="L45" s="50"/>
      <c r="M45" s="50"/>
      <c r="N45" s="51" t="s">
        <v>231</v>
      </c>
      <c r="O45" s="52" t="s">
        <v>1016</v>
      </c>
      <c r="P45" s="53" t="s">
        <v>1017</v>
      </c>
      <c r="Q45" s="54">
        <v>1</v>
      </c>
      <c r="R45" s="55" t="s">
        <v>231</v>
      </c>
      <c r="S45" s="56">
        <v>3</v>
      </c>
      <c r="T45" s="57" t="s">
        <v>164</v>
      </c>
      <c r="U45" s="58" t="s">
        <v>164</v>
      </c>
      <c r="V45" s="58" t="s">
        <v>165</v>
      </c>
      <c r="W45" s="58" t="s">
        <v>165</v>
      </c>
      <c r="X45" s="58" t="s">
        <v>164</v>
      </c>
      <c r="Y45" s="58" t="s">
        <v>164</v>
      </c>
      <c r="Z45" s="58" t="s">
        <v>164</v>
      </c>
      <c r="AA45" s="58" t="s">
        <v>164</v>
      </c>
      <c r="AB45" s="58" t="s">
        <v>164</v>
      </c>
      <c r="AC45" s="58" t="s">
        <v>164</v>
      </c>
      <c r="AD45" s="58" t="s">
        <v>164</v>
      </c>
      <c r="AE45" s="58" t="s">
        <v>164</v>
      </c>
      <c r="AF45" s="59" t="s">
        <v>164</v>
      </c>
      <c r="AG45" s="59" t="s">
        <v>165</v>
      </c>
      <c r="AH45" s="59" t="s">
        <v>164</v>
      </c>
      <c r="AI45" s="59" t="s">
        <v>164</v>
      </c>
      <c r="AJ45" s="59" t="s">
        <v>164</v>
      </c>
      <c r="AK45" s="59" t="s">
        <v>164</v>
      </c>
      <c r="AL45" s="59" t="s">
        <v>164</v>
      </c>
      <c r="AM45" s="59" t="s">
        <v>164</v>
      </c>
      <c r="AN45" s="59" t="s">
        <v>164</v>
      </c>
      <c r="AO45" s="59" t="s">
        <v>164</v>
      </c>
      <c r="AP45" s="59" t="s">
        <v>164</v>
      </c>
      <c r="AQ45" s="59" t="s">
        <v>164</v>
      </c>
      <c r="AR45" s="59" t="s">
        <v>164</v>
      </c>
      <c r="AS45" s="59" t="s">
        <v>164</v>
      </c>
      <c r="AT45" s="60">
        <v>1</v>
      </c>
      <c r="AU45" s="59" t="s">
        <v>207</v>
      </c>
      <c r="AV45" s="59" t="str">
        <f>IF(LEFT(A45,1)="[",LEFT(A45,5)&amp;AU45&amp;A45,"")</f>
        <v>[USA]State[USA] Texas</v>
      </c>
      <c r="AW45" s="59" t="str">
        <f>C45&amp;H45&amp;A45</f>
        <v>2[USA] Texas</v>
      </c>
      <c r="AX45" s="61"/>
      <c r="AY45" s="61"/>
      <c r="AZ45" s="62" t="s">
        <v>159</v>
      </c>
      <c r="BA45" s="62"/>
      <c r="BB45" s="62"/>
      <c r="BC45" s="63"/>
      <c r="BD45" s="64" t="s">
        <v>159</v>
      </c>
      <c r="BE45" s="47"/>
      <c r="BF45" s="64"/>
      <c r="BG45" s="64"/>
      <c r="BH45" s="64"/>
      <c r="BI45" s="64"/>
      <c r="BJ45" s="64"/>
      <c r="BK45" s="47"/>
      <c r="BL45" s="64" t="s">
        <v>154</v>
      </c>
      <c r="BM45" s="64" t="s">
        <v>159</v>
      </c>
      <c r="BN45" s="64" t="s">
        <v>152</v>
      </c>
      <c r="BO45" s="64"/>
      <c r="BP45" s="64"/>
      <c r="BQ45" s="64"/>
      <c r="BR45" s="64"/>
      <c r="BS45" s="64"/>
      <c r="BT45" s="64"/>
      <c r="BU45" s="65"/>
      <c r="BV45" s="66"/>
      <c r="BW45" s="66">
        <v>0</v>
      </c>
      <c r="BX45" s="47"/>
      <c r="CB45" s="6"/>
      <c r="CC45" s="6"/>
      <c r="CD45" s="67">
        <v>0</v>
      </c>
      <c r="CE45" s="67">
        <v>0</v>
      </c>
      <c r="CF45" s="67" t="e">
        <v>#REF!</v>
      </c>
      <c r="CG45" s="68" cm="1">
        <f t="array" ref="CG45">SUMPRODUCT(--(LEN(TRIM(BL45:BT45))&gt;0))</f>
        <v>3</v>
      </c>
      <c r="CH45" s="59" t="str">
        <f>IF(CG45=2,"y","n")</f>
        <v>n</v>
      </c>
      <c r="CI45" s="59" t="str">
        <f>IF(CG45=3,"y","n")</f>
        <v>y</v>
      </c>
      <c r="CJ45" s="59" t="str">
        <f>IF(CG45=4,"y","n")</f>
        <v>n</v>
      </c>
      <c r="CK45" s="59" t="str">
        <f>IF(CG45&gt;4,"y","n")</f>
        <v>n</v>
      </c>
      <c r="CL45" s="59" t="str">
        <f>IF(S45=0,"y","n")</f>
        <v>n</v>
      </c>
      <c r="CM45" s="59" t="str">
        <f>IF(S45=2,"y","n")</f>
        <v>n</v>
      </c>
      <c r="CN45" s="59" t="str">
        <f>IF(S45=3,"y","n")</f>
        <v>y</v>
      </c>
      <c r="CO45" s="59" t="str">
        <f>IF(S45&gt;=4,"y","n")</f>
        <v>n</v>
      </c>
      <c r="CP45" s="59" t="str">
        <f>IF(AT45=0,"y","n")</f>
        <v>n</v>
      </c>
      <c r="CQ45" s="59" t="str">
        <f>IF(AT45=1,"y","n")</f>
        <v>y</v>
      </c>
      <c r="CR45" s="59" t="str">
        <f>IF(AT45=2,"y","n")</f>
        <v>n</v>
      </c>
      <c r="CS45" s="59" t="str">
        <f>IF(AT45&gt;=3,"y","n")</f>
        <v>n</v>
      </c>
      <c r="CT45" s="69" t="str">
        <f>CHAR(34)&amp;A45&amp;CHAR(34)</f>
        <v>"[USA] Texas"</v>
      </c>
      <c r="CU45" s="70" t="str">
        <f>CHAR(34)&amp;"rgn_"&amp;R45&amp;CHAR(34)</f>
        <v>"rgn_North America"</v>
      </c>
      <c r="CV45" s="48" t="str">
        <f>CHAR(34)&amp;D45&amp;CHAR(34)</f>
        <v>"https://upload.wikimedia.org/wikipedia/commons/thumb/f/f7/Flag_of_Texas.svg/383px-Flag_of_Texas.svg.png"</v>
      </c>
      <c r="CW45" s="48" t="str">
        <f>IF(CH45="y",CHAR(34)&amp;CH$1&amp;CHAR(34)&amp;",","")</f>
        <v/>
      </c>
      <c r="CX45" s="48" t="str">
        <f>IF(CI45="y",CHAR(34)&amp;CI$1&amp;CHAR(34)&amp;",","")</f>
        <v>"3Color",</v>
      </c>
      <c r="CY45" s="48" t="str">
        <f>IF(CJ45="y",CHAR(34)&amp;CJ$1&amp;CHAR(34)&amp;",","")</f>
        <v/>
      </c>
      <c r="CZ45" s="48" t="str">
        <f>IF(CK45="y",CHAR(34)&amp;CK$1&amp;CHAR(34)&amp;",","")</f>
        <v/>
      </c>
      <c r="DA45" s="48" t="str">
        <f>IF(Q45&gt;1,CHAR(34)&amp;"words2"&amp;CHAR(34)&amp;",","")</f>
        <v/>
      </c>
      <c r="DB45" s="48" t="str">
        <f>IF(Q45&gt;2,CHAR(34)&amp;"words3"&amp;CHAR(34)&amp;",","")</f>
        <v/>
      </c>
      <c r="DC45" s="48" t="str">
        <f>IF(Q45=2,CHAR(34)&amp;"exact2"&amp;CHAR(34)&amp;",","")</f>
        <v/>
      </c>
      <c r="DD45" s="48" t="str">
        <f>IF(LEN(CHAR(34)&amp;"lets"&amp;LEN(SUBSTITUTE(SUBSTITUTE(IFERROR(TRIM(SUBSTITUTE(SUBSTITUTE(SUBSTITUTE(IFERROR(TRIM(SUBSTITUTE(A45,MID(A45,FIND("(",A45),FIND(")",A45)-FIND("(",A45)+1),"")),A45),"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",""),"-",""))&amp;CHAR(34)&amp;",")=9,CHAR(34)&amp;"lets"&amp;LEN(SUBSTITUTE(SUBSTITUTE(IFERROR(TRIM(SUBSTITUTE(SUBSTITUTE(SUBSTITUTE(IFERROR(TRIM(SUBSTITUTE(A45,MID(A45,FIND("(",A45),FIND(")",A45)-FIND("(",A45)+1),"")),A45),"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",""),"-",""))&amp;CHAR(34)&amp;",",CHAR(34)&amp;"lets0"&amp;LEN(SUBSTITUTE(SUBSTITUTE(IFERROR(TRIM(SUBSTITUTE(SUBSTITUTE(SUBSTITUTE(IFERROR(TRIM(SUBSTITUTE(A45,MID(A45,FIND("(",A45),FIND(")",A45)-FIND("(",A45)+1),"")),A45)," ",""),"-",""),MID(SUBSTITUTE(SUBSTITUTE(IFERROR(TRIM(SUBSTITUTE(A45,MID(A45,FIND("(",A45),FIND(")",A45)-FIND("(",A45)+1),"")),A45)," ",""),"-",""),FIND("[",SUBSTITUTE(SUBSTITUTE(IFERROR(TRIM(SUBSTITUTE(A45,MID(A45,FIND("(",A45),FIND(")",A45)-FIND("(",A45)+1),"")),A45)," ",""),"-","")),FIND("]",SUBSTITUTE(SUBSTITUTE(IFERROR(TRIM(SUBSTITUTE(A45,MID(A45,FIND("(",A45),FIND(")",A45)-FIND("(",A45)+1),"")),A45)," ",""),"-",""))-FIND("[",SUBSTITUTE(SUBSTITUTE(IFERROR(TRIM(SUBSTITUTE(A45,MID(A45,FIND("(",A45),FIND(")",A45)-FIND("(",A45)+1),"")),A45)," ",""),"-",""))+1),"")),SUBSTITUTE(SUBSTITUTE(IFERROR(TRIM(SUBSTITUTE(A45,MID(A45,FIND("(",A45),FIND(")",A45)-FIND("(",A45)+1),"")),A45)," ",""),"-",""))," ",""),"-",""))&amp;CHAR(34)&amp;",")</f>
        <v>"lets05",</v>
      </c>
      <c r="DE45" s="48" t="str">
        <f>IFERROR(CHAR(34)&amp;"start"&amp;LEFT(TRIM(SUBSTITUTE(SUBSTITUTE(TRIM(SUBSTITUTE(SUBSTITUTE(A45, MID(A45, FIND("[", A45), FIND("]", A45) - FIND("[", A45) + 1), ""), "  ", " ")), MID(TRIM(SUBSTITUTE(SUBSTITUTE(A45, MID(A45, FIND("[", A45), FIND("]", A45) - FIND("[", A45) + 1), ""), "  ", " ")), FIND("[", TRIM(SUBSTITUTE(SUBSTITUTE(A45, MID(A45, FIND("[", A45), FIND("]", A45) - FIND("[", A45) + 1), ""), "  ", " "))), FIND("]", TRIM(SUBSTITUTE(SUBSTITUTE(A45, MID(A45, FIND("[", A45), FIND("]", A45) - FIND("[", A45) + 1), ""), "  ", " "))) - FIND("[", TRIM(SUBSTITUTE(SUBSTITUTE(A45, MID(A45, FIND("[", A45), FIND("]", A45) - FIND("[", A45) + 1), ""), "  ", " "))) + 1), ""), "  ", " ")),1)&amp;CHAR(34)&amp;",",CHAR(34)&amp;"start"&amp;IFERROR(LEFT(SUBSTITUTE(A45,"["&amp;MID(A45,FIND("[",A45)+1,FIND("]",A45)-FIND("[",A45)-1)&amp;"] ",""),1),LEFT(A45,1))&amp;CHAR(34)&amp;",")</f>
        <v>"startT",</v>
      </c>
      <c r="DF45" s="48" t="str">
        <f>IFERROR(IF(SEARCH("tan",A45)&gt;0,CHAR(34)&amp;"withtn"&amp;CHAR(34)&amp;",",""),"")</f>
        <v/>
      </c>
      <c r="DG45" s="48" t="str">
        <f>IFERROR(IF(SEARCH("q",A45)&gt;0,CHAR(34)&amp;"with_q"&amp;CHAR(34)&amp;",",""),"")</f>
        <v/>
      </c>
      <c r="DH45" s="48" t="str">
        <f>IFERROR(IF(SEARCH("v",A45)&gt;0,CHAR(34)&amp;"with_v"&amp;CHAR(34)&amp;",",""),"")</f>
        <v/>
      </c>
      <c r="DI45" s="48" t="str">
        <f>IFERROR(IF(SEARCH("w",A45)&gt;0,CHAR(34)&amp;"with_w"&amp;CHAR(34)&amp;",",""),"")</f>
        <v/>
      </c>
      <c r="DJ45" s="48" t="str">
        <f>IFERROR(IF(SEARCH("y",A45)&gt;0,CHAR(34)&amp;"with_y"&amp;CHAR(34)&amp;",",""),"")</f>
        <v/>
      </c>
      <c r="DK45" s="48" t="str">
        <f>IFERROR(IF(SEARCH("z",A45)&gt;0,CHAR(34)&amp;"with_z"&amp;CHAR(34)&amp;",",""),"")</f>
        <v/>
      </c>
      <c r="DL45" s="48" t="str">
        <f>IF(CG45=2, CHAR(34) &amp; _xlfn.TEXTJOIN("", TRUE, _xlfn._xlws.SORT(HP45:HX45)) &amp; CHAR(34) &amp; ",", "")</f>
        <v/>
      </c>
      <c r="DM45" s="48" t="str" cm="1">
        <f t="array" ref="DM45">IF(CG45=3,CHAR(34) &amp; _xlfn.TEXTJOIN("", TRUE, RIGHT(HP45:HX45, 2)) &amp; CHAR(34) &amp; ",", "")</f>
        <v>"LUEDHI",</v>
      </c>
      <c r="DN45" s="48" t="str">
        <f>IF(AND(ISNUMBER(SEARCH("18", O45)), ISERROR(SEARCH("1918", O45)), ISERROR(SEARCH("2018", O45))), CHAR(34) &amp; "year18" &amp; CHAR(34) &amp; ",", "")</f>
        <v>"year18",</v>
      </c>
      <c r="DO45" s="48" t="str">
        <f>IF(AND(ISNUMBER(SEARCH("19", O45)), ISERROR(SEARCH("1819", O45)),  ISERROR(SEARCH("1219", O45)),ISERROR(SEARCH("1119", O45)),ISERROR(SEARCH("1190", O45)),ISERROR(SEARCH("2019", O45))), CHAR(34) &amp; "year19" &amp; CHAR(34) &amp; ",", "")</f>
        <v/>
      </c>
      <c r="DP45" s="6" t="str">
        <f>IF(AND(ISNUMBER(SEARCH("20", O45)), ISERROR(SEARCH("1920", O45))), CHAR(34)&amp;"year00"&amp;CHAR(34)&amp;",", "")</f>
        <v/>
      </c>
      <c r="DQ45" s="6" t="str">
        <f>IF(CC45="y",CHAR(34)&amp;"soviet"&amp;CHAR(34)&amp;",","")</f>
        <v/>
      </c>
      <c r="DR45" s="6" t="str">
        <f>IF(BY45="y",CHAR(34)&amp;"dgband"&amp;CHAR(34)&amp;",","")</f>
        <v/>
      </c>
      <c r="DS45" s="6" t="str">
        <f>IF(W45="y",IF(AND(V45="n",BY45&lt;&gt;"y"),CHAR(34)&amp;"allver"&amp;CHAR(34)&amp;",",""),"")</f>
        <v/>
      </c>
      <c r="DT45" s="6" t="str">
        <f>IF(V45="y",IF(AND(W45="n",BY45&lt;&gt;"y"),CHAR(34)&amp;"allhor"&amp;CHAR(34)&amp;",",""),"")</f>
        <v/>
      </c>
      <c r="DU45" s="6" t="str">
        <f>IF(BY45="y",IF(AND(W45="n",V45="n"),CHAR(34)&amp;"alldia"&amp;CHAR(34)&amp;",",""),"")</f>
        <v/>
      </c>
      <c r="DV45" s="48" t="str">
        <f>IF(IA45&lt;&gt;"",(IF(IA45="y",CHAR(34)&amp;"largec"&amp;CHAR(34)&amp;",",CHAR(34)&amp;"smallc"&amp;CHAR(34)&amp;",")),"")</f>
        <v/>
      </c>
      <c r="DW45" s="48" t="str">
        <f>IF(CL45="y",CHAR(34)&amp;CL$1&amp;CHAR(34)&amp;",","")</f>
        <v/>
      </c>
      <c r="DX45" s="48" t="str">
        <f>IF(CM45="y",CHAR(34)&amp;CM$1&amp;CHAR(34)&amp;",","")</f>
        <v/>
      </c>
      <c r="DY45" s="48" t="str">
        <f>IF(CN45="y",CHAR(34)&amp;CN$1&amp;CHAR(34)&amp;",","")</f>
        <v>"3Bands",</v>
      </c>
      <c r="DZ45" s="48" t="str">
        <f>IF(CO45="y",CHAR(34)&amp;CO$1&amp;CHAR(34)&amp;",","")</f>
        <v/>
      </c>
      <c r="EA45" s="48" t="str">
        <f>IF(T45="y",CHAR(34)&amp;T$1&amp;CHAR(34)&amp;",","")</f>
        <v/>
      </c>
      <c r="EB45" s="48" t="str">
        <f>IF(U45="y",CHAR(34)&amp;U$1&amp;CHAR(34)&amp;",","")</f>
        <v/>
      </c>
      <c r="EC45" s="48" t="str">
        <f>IF(V45="y",CHAR(34)&amp;V$1&amp;CHAR(34)&amp;",","")</f>
        <v>"Horizo",</v>
      </c>
      <c r="ED45" s="48" t="str">
        <f>IF(W45="y",CHAR(34)&amp;W$1&amp;CHAR(34)&amp;",","")</f>
        <v>"Vertic",</v>
      </c>
      <c r="EE45" s="48" t="str">
        <f>IF(X45="y",CHAR(34)&amp;X$1&amp;CHAR(34)&amp;",","")</f>
        <v/>
      </c>
      <c r="EF45" s="48" t="str">
        <f>IF(AND(Y45&lt;&gt;"n",Y45&lt;&gt;""),CHAR(34)&amp;Y$1&amp;CHAR(34)&amp;",","")</f>
        <v/>
      </c>
      <c r="EG45" s="48" t="str">
        <f>IF(Z45="y",CHAR(34)&amp;Z$1&amp;CHAR(34)&amp;",","")</f>
        <v/>
      </c>
      <c r="EH45" s="48" t="str">
        <f>IF(AA45="y",CHAR(34)&amp;AA$1&amp;CHAR(34)&amp;",","")</f>
        <v/>
      </c>
      <c r="EI45" s="48" t="str">
        <f>IF(AB45="y",CHAR(34)&amp;AB$1&amp;CHAR(34)&amp;",","")</f>
        <v/>
      </c>
      <c r="EJ45" s="48" t="str">
        <f>IF(AC45="y",CHAR(34)&amp;AC$1&amp;CHAR(34)&amp;",","")</f>
        <v/>
      </c>
      <c r="EK45" s="48" t="str">
        <f>IF(AD45="y",CHAR(34)&amp;AD$1&amp;CHAR(34)&amp;",","")</f>
        <v/>
      </c>
      <c r="EL45" s="48" t="str">
        <f>IF(AE45="y",CHAR(34)&amp;AE$1&amp;CHAR(34)&amp;",","")</f>
        <v/>
      </c>
      <c r="EM45" s="48" t="str">
        <f>IF(AF45="y",CHAR(34)&amp;AF$1&amp;CHAR(34)&amp;",","")</f>
        <v/>
      </c>
      <c r="EN45" s="48" t="str">
        <f>IF(AG45="y",CHAR(34)&amp;AG$1&amp;CHAR(34)&amp;",","")</f>
        <v>"Unequa",</v>
      </c>
      <c r="EO45" s="48" t="str">
        <f>IF(AH45="y",CHAR(34)&amp;AH$1&amp;CHAR(34)&amp;",","")</f>
        <v/>
      </c>
      <c r="EP45" s="48" t="str">
        <f>IF(AI45="y",CHAR(34)&amp;AI$1&amp;CHAR(34)&amp;",","")</f>
        <v/>
      </c>
      <c r="EQ45" s="48" t="str">
        <f>IF(AJ45="y",CHAR(34)&amp;AJ$1&amp;CHAR(34)&amp;",","")</f>
        <v/>
      </c>
      <c r="ER45" s="48" t="str">
        <f>IF(AK45="y",CHAR(34)&amp;AK$1&amp;CHAR(34)&amp;",","")</f>
        <v/>
      </c>
      <c r="ES45" s="48" t="str">
        <f>IF(AL45="y",CHAR(34)&amp;AL$1&amp;CHAR(34)&amp;",","")</f>
        <v/>
      </c>
      <c r="ET45" s="48" t="str">
        <f>IF(AM45="y",CHAR(34)&amp;AM$1&amp;CHAR(34)&amp;",","")</f>
        <v/>
      </c>
      <c r="EU45" s="48" t="str">
        <f>IF(AN45="y",CHAR(34)&amp;AN$1&amp;CHAR(34)&amp;",","")</f>
        <v/>
      </c>
      <c r="EV45" s="48" t="str">
        <f>IF(AO45="y",CHAR(34)&amp;AO$1&amp;CHAR(34)&amp;",","")</f>
        <v/>
      </c>
      <c r="EW45" s="48" t="str">
        <f>IF(AP45="y",CHAR(34)&amp;AP$1&amp;CHAR(34)&amp;",","")</f>
        <v/>
      </c>
      <c r="EX45" s="48" t="str">
        <f>IF(AQ45="y",CHAR(34)&amp;AQ$1&amp;CHAR(34)&amp;",","")</f>
        <v/>
      </c>
      <c r="EY45" s="48" t="str">
        <f>IF(AR45="y",CHAR(34)&amp;AR$1&amp;CHAR(34)&amp;",","")</f>
        <v/>
      </c>
      <c r="EZ45" s="48" t="str">
        <f>IF(AS45="y",CHAR(34)&amp;AS$1&amp;CHAR(34)&amp;",","")</f>
        <v/>
      </c>
      <c r="FA45" s="48" t="str">
        <f>IF(AT45&gt;0,CHAR(34)&amp;"sta"&amp;AZ45&amp;CHAR(34)&amp;",","")</f>
        <v>"staWHI",</v>
      </c>
      <c r="FB45" s="48" t="str">
        <f>IF(AND(AT45&gt;0,BA45&lt;&gt;""),CHAR(34)&amp;"sta"&amp;BA45&amp;CHAR(34)&amp;",","")</f>
        <v/>
      </c>
      <c r="FC45" s="48" t="str">
        <f>IF(AND(AT45&gt;0,BB45&lt;&gt;""),CHAR(34)&amp;"sta"&amp;BB45&amp;CHAR(34)&amp;",","")</f>
        <v/>
      </c>
      <c r="FD45" s="48" t="str">
        <f>IF(BV45="n",CHAR(34)&amp;"tcWHYE"&amp;CHAR(34)&amp;",",IF(BV45="y",CHAR(34)&amp;FD$1&amp;CHAR(34)&amp;",",""))</f>
        <v/>
      </c>
      <c r="FE45" s="48" t="str">
        <f>IF(COUNTIF(BL45:BT45,"BLU")=0,CHAR(34)&amp;"NO_BLU"&amp;CHAR(34)&amp;",", "")</f>
        <v/>
      </c>
      <c r="FF45" s="48" t="str">
        <f>IF(COUNTIF(BL45:BT45,"WHI")=0,CHAR(34)&amp;"NO_WHI"&amp;CHAR(34)&amp;",", "")</f>
        <v/>
      </c>
      <c r="FG45" s="48" t="str">
        <f>IF(COUNTIF(BL45:BT45,"RED")=0,CHAR(34)&amp;"NO_RED"&amp;CHAR(34)&amp;",", "")</f>
        <v/>
      </c>
      <c r="FH45" s="48" t="str">
        <f>IF(COUNTIF(BL45:BS45,"GRE")=0,CHAR(34)&amp;"NO_GRE"&amp;CHAR(34)&amp;",", "")</f>
        <v>"NO_GRE",</v>
      </c>
      <c r="FI45" s="48" t="str">
        <f>IF(COUNTIF(BL45:BT45,"YEL")=0,CHAR(34)&amp;"NO_YEL"&amp;CHAR(34)&amp;",", "")</f>
        <v>"NO_YEL",</v>
      </c>
      <c r="FJ45" s="48" t="str">
        <f>IF(COUNTIF(BL45:BT45,"BLA")=0,CHAR(34)&amp;"NO_BLA"&amp;CHAR(34)&amp;",", "")</f>
        <v>"NO_BLA",</v>
      </c>
      <c r="FK45" s="48" t="str">
        <f>IF(AND(FH45&lt;&gt;"",FF45&lt;&gt;""),CHAR(34)&amp;"WHGRNO"&amp;CHAR(34)&amp;",","")</f>
        <v/>
      </c>
      <c r="FL45" s="48" t="str">
        <f>IF(AND(FI45&lt;&gt;"",FF45&lt;&gt;""),CHAR(34)&amp;"WHYENO"&amp;CHAR(34)&amp;",","")</f>
        <v/>
      </c>
      <c r="FM45" s="48" t="str">
        <f>IF(AND(FJ45&lt;&gt;"",FF45&lt;&gt;""),CHAR(34)&amp;"BAWHNO"&amp;CHAR(34)&amp;",","")</f>
        <v/>
      </c>
      <c r="FN45" s="48" t="str">
        <f>IF(AND(FE45&lt;&gt;"",FF45&lt;&gt;""),CHAR(34)&amp;"BLWHNO"&amp;CHAR(34)&amp;",","")</f>
        <v/>
      </c>
      <c r="FO45" s="48" t="str">
        <f>IF(AND(FE45&lt;&gt;"",FG45&lt;&gt;""),CHAR(34)&amp;"BLRENO"&amp;CHAR(34)&amp;",","")</f>
        <v/>
      </c>
      <c r="FP45" s="48" t="str">
        <f>IF(AND(FF45&lt;&gt;"",FF45&lt;&gt;""),CHAR(34)&amp;"WHRENO"&amp;CHAR(34)&amp;",","")</f>
        <v/>
      </c>
      <c r="FQ45" s="48" t="str">
        <f>IF(LEN(BF45)=3,CHAR(34)&amp;"001"&amp;BF45&amp;CHAR(34)&amp;",","")</f>
        <v/>
      </c>
      <c r="FR45" s="48" t="str">
        <f>IF(LEN(BG45)=3,CHAR(34)&amp;"002"&amp;BG45&amp;CHAR(34)&amp;",","")</f>
        <v/>
      </c>
      <c r="FS45" s="48" t="str">
        <f>IF(LEN(BH45)=3,CHAR(34)&amp;"003"&amp;BH45&amp;CHAR(34)&amp;",","")</f>
        <v/>
      </c>
      <c r="FT45" s="48" t="str">
        <f>CHAR(34)&amp;"myr"&amp;BD45&amp;CHAR(34)&amp;","</f>
        <v>"myrWHI",</v>
      </c>
      <c r="FU45" s="48" t="str">
        <f>IF(AY45="y",CHAR(34)&amp;"island"&amp;CHAR(34)&amp;",","")</f>
        <v/>
      </c>
      <c r="FV45" s="48" t="str">
        <f>IF(BZ45="y",CHAR(34)&amp;"landlo"&amp;CHAR(34)&amp;",","")</f>
        <v/>
      </c>
      <c r="FW45" s="48" t="str">
        <f>IF(CA45="y",CHAR(34)&amp;"eunion"&amp;CHAR(34)&amp;",","")</f>
        <v/>
      </c>
      <c r="FX45" s="48" t="str">
        <f>SUBSTITUTE(IFERROR(SEARCH("[",A45),IFERROR(IF(AND(CA45&lt;&gt;"y",SEARCH("Europe",R45)&gt;0),CHAR(34)&amp;"noeuni"&amp;CHAR(34)&amp;",",""),"")),"1","")</f>
        <v/>
      </c>
      <c r="FY45" s="48" t="str">
        <f>IFERROR(IF(SEARCH("Arabic",CB45)&gt;0,CHAR(34)&amp;"arabic"&amp;CHAR(34)&amp;",",""),"")</f>
        <v/>
      </c>
      <c r="FZ45" s="48" t="str">
        <f>IFERROR(IF(SEARCH("English",CB45)&gt;0,CHAR(34)&amp;"englis"&amp;CHAR(34)&amp;",",""),"")</f>
        <v/>
      </c>
      <c r="GA45" s="48" t="str">
        <f>IFERROR(IF(SEARCH("French",CB45)&gt;0,CHAR(34)&amp;"french"&amp;CHAR(34)&amp;",",""),"")</f>
        <v/>
      </c>
      <c r="GB45" s="48" t="str">
        <f>IFERROR(IF(SEARCH("Spanish",CB45)&gt;0,CHAR(34)&amp;"spanis"&amp;CHAR(34)&amp;",",""),"")</f>
        <v/>
      </c>
      <c r="GC45" s="48" t="str">
        <f>IFERROR(IF(SEARCH("Portuguese",CB45)&gt;0,CHAR(34)&amp;"portug"&amp;CHAR(34)&amp;",",""),"")</f>
        <v/>
      </c>
      <c r="GD45" s="48" t="str">
        <f>IFERROR(IF(SEARCH("German",CB45)&gt;0,CHAR(34)&amp;"german"&amp;CHAR(34)&amp;",",""),"")</f>
        <v/>
      </c>
      <c r="GE45" s="48" t="str">
        <f>IFERROR(IF(SEARCH("Dutch",CB45)&gt;0,CHAR(34)&amp;"dutchs"&amp;CHAR(34)&amp;",",""),"")</f>
        <v/>
      </c>
      <c r="GF45" s="48" t="str">
        <f>IFERROR(IF(SEARCH("Historical",AU45)&gt;0,CHAR(34)&amp;"histor"&amp;CHAR(34)&amp;",",""),"")</f>
        <v/>
      </c>
      <c r="GG45" s="48" t="str">
        <f>IF(BU45="y",CHAR(34)&amp;"unjack"&amp;CHAR(34)&amp;",","")</f>
        <v/>
      </c>
      <c r="GH45" s="48" t="str">
        <f>IF(CD45=1,CHAR(34)&amp;"southc"&amp;CHAR(34)&amp;",","")</f>
        <v/>
      </c>
      <c r="GI45" s="48" t="str">
        <f>IF(CE45=1,CHAR(34)&amp;"hasmap"&amp;CHAR(34)&amp;",","")</f>
        <v/>
      </c>
      <c r="GJ45" s="48" t="str">
        <f>IF(CP45="y",CHAR(34)&amp;CP$1&amp;CHAR(34)&amp;",","")</f>
        <v/>
      </c>
      <c r="GK45" s="48" t="str">
        <f>IF(GJ45="",CHAR(34)&amp;"HasSta"&amp;CHAR(34)&amp;",","")</f>
        <v>"HasSta",</v>
      </c>
      <c r="GL45" s="48" t="str">
        <f>IF(CQ45="y",CHAR(34)&amp;CQ$1&amp;CHAR(34)&amp;",","")</f>
        <v>"1Stars",</v>
      </c>
      <c r="GM45" s="48" t="str">
        <f>IF(CR45="y",CHAR(34)&amp;CR$1&amp;CHAR(34)&amp;",","")</f>
        <v/>
      </c>
      <c r="GN45" s="48" t="str">
        <f>IF(CS45="y",CHAR(34)&amp;CS$1&amp;CHAR(34)&amp;",","")</f>
        <v/>
      </c>
      <c r="GP45" s="48" t="str">
        <f>CHAR(34)&amp;AU45&amp;CHAR(34)</f>
        <v>"State"</v>
      </c>
      <c r="GS45" s="48" t="str">
        <f>SUBSTITUTE("["&amp;_xlfn.CONCAT(CW45:GN45)&amp;"]",",]","]")</f>
        <v>["3Color","lets05","startT","LUEDHI","year18","3Bands","Horizo","Vertic","Unequa","staWHI","NO_GRE","NO_YEL","NO_BLA","myrWHI","HasSta","1Stars"]</v>
      </c>
      <c r="GT45" s="48" t="str">
        <f>IF(BL45&lt;&gt;"",CHAR(34)&amp;"cl_"&amp;BL45&amp;CHAR(34)&amp;",","")</f>
        <v>"cl_RED",</v>
      </c>
      <c r="GU45" s="48" t="str">
        <f>IF(BM45&lt;&gt;"",CHAR(34)&amp;"cl_"&amp;BM45&amp;CHAR(34)&amp;",","")</f>
        <v>"cl_WHI",</v>
      </c>
      <c r="GV45" s="48" t="str">
        <f>IF(BN45&lt;&gt;"",CHAR(34)&amp;"cl_"&amp;BN45&amp;CHAR(34)&amp;",","")</f>
        <v>"cl_BLU",</v>
      </c>
      <c r="GW45" s="48" t="str">
        <f>IF(BO45&lt;&gt;"",CHAR(34)&amp;"cl_"&amp;BO45&amp;CHAR(34)&amp;",","")</f>
        <v/>
      </c>
      <c r="GX45" s="48" t="str">
        <f>IF(BP45&lt;&gt;"",CHAR(34)&amp;"cl_"&amp;BP45&amp;CHAR(34)&amp;",","")</f>
        <v/>
      </c>
      <c r="GY45" s="48" t="str">
        <f>IF(BQ45&lt;&gt;"",CHAR(34)&amp;"cl_"&amp;BQ45&amp;CHAR(34)&amp;",","")</f>
        <v/>
      </c>
      <c r="GZ45" s="48" t="str">
        <f>IF(BR45&lt;&gt;"",CHAR(34)&amp;"cl_"&amp;BR45&amp;CHAR(34)&amp;",","")</f>
        <v/>
      </c>
      <c r="HA45" s="48" t="str">
        <f>IF(BS45&lt;&gt;"",CHAR(34)&amp;"cl_"&amp;BS45&amp;CHAR(34)&amp;",","")</f>
        <v/>
      </c>
      <c r="HB45" s="48" t="str">
        <f>IF(BT45&lt;&gt;"",CHAR(34)&amp;"cl_"&amp;BT45&amp;CHAR(34)&amp;",","")</f>
        <v/>
      </c>
      <c r="HC45" s="48" t="str">
        <f>SUBSTITUTE("["&amp;_xlfn.CONCAT(GT45:HB45)&amp;"]",",]","]")</f>
        <v>["cl_RED","cl_WHI","cl_BLU"]</v>
      </c>
      <c r="HE45" s="71"/>
      <c r="HF45" s="72" t="str">
        <f>"{couname:"&amp;CT45&amp;(IF(HK45&lt;&gt;"",",subtype:"&amp;CHAR(34)&amp;HK45&amp;CHAR(34),""))&amp;",year:"&amp;HJ45&amp;",region:"&amp;CU45&amp;",Colors:"&amp;HC45&amp;",Items:"&amp;GS45&amp;",Flag:"&amp;CV45&amp;",HDFlag:"&amp;CHAR(34)&amp;E45&amp;CHAR(34)&amp;",type:"&amp;GP45&amp;", describe: "&amp;HH45&amp;", isnew:"&amp;CHAR(34)&amp;F45&amp;CHAR(34)&amp;", links: "&amp;HL45&amp;"},"</f>
        <v>{couname:"[USA] Texas",year:"1839 ",region:"rgn_North America",Colors:["cl_RED","cl_WHI","cl_BLU"],Items:["3Color","lets05","startT","LUEDHI","year18","3Bands","Horizo","Vertic","Unequa","staWHI","NO_GRE","NO_YEL","NO_BLA","myrWHI","HasSta","1Stars"],Flag:"https://upload.wikimedia.org/wikipedia/commons/thumb/f/f7/Flag_of_Texas.svg/383px-Flag_of_Texas.svg.png",HDFlag:"https://upload.wikimedia.org/wikipedia/commons/thumb/f/f7/Flag_of_Texas.svg/2560px-Flag_of_Texas.svg.png",type:"State", describe: "\nThe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 isnew:".", links: "https://en.wikipedia.org/wiki/Flag_of_Texas"},</v>
      </c>
      <c r="HG45" s="73" t="str">
        <f>"{couname:"&amp;CT45&amp;(IF(HK45&lt;&gt;"",",subtype:"&amp;CHAR(34)&amp;HK45&amp;CHAR(34),""))&amp;",year:"&amp;HJ45&amp;",region:"&amp;CU45&amp;",Colors:"&amp;HC45&amp;",Items:"&amp;GS45&amp;",Flag:"&amp;CV45&amp;",HDFlag:"&amp;CHAR(34)&amp;E45&amp;CHAR(34)&amp;",type:"&amp;GP45&amp;", describe: "&amp;HI45&amp;", links: "&amp;HL45&amp;"},"</f>
        <v>{couname:"[USA] Texas",year:"1839 ",region:"rgn_North America",Colors:["cl_RED","cl_WHI","cl_BLU"],Items:["3Color","lets05","startT","LUEDHI","year18","3Bands","Horizo","Vertic","Unequa","staWHI","NO_GRE","NO_YEL","NO_BLA","myrWHI","HasSta","1Stars"],Flag:"https://upload.wikimedia.org/wikipedia/commons/thumb/f/f7/Flag_of_Texas.svg/383px-Flag_of_Texas.svg.png",HDFlag:"https://upload.wikimedia.org/wikipedia/commons/thumb/f/f7/Flag_of_Texas.svg/2560px-Flag_of_Texas.svg.png",type:"State", describe: "\nThe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 links: "https://en.wikipedia.org/wiki/Flag_of_Texas"},</v>
      </c>
      <c r="HH45" s="48" t="str">
        <f>IF(P45&lt;&gt;"",CHAR(34)&amp;"\n"&amp;P45&amp;CHAR(34),CHAR(34)&amp;CHAR(34))</f>
        <v>"\nThe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v>
      </c>
      <c r="HI45" s="48" t="str">
        <f>IF(J45=0,CHAR(34)&amp;CHAR(34),HH45)</f>
        <v>"\nThe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v>
      </c>
      <c r="HJ45" s="48" t="str">
        <f>CHAR(34)&amp;O45&amp;CHAR(34)</f>
        <v>"1839 "</v>
      </c>
      <c r="HL45" s="48" t="str">
        <f>CHAR(34)&amp;I45&amp;CHAR(34)</f>
        <v>"https://en.wikipedia.org/wiki/Flag_of_Texas"</v>
      </c>
      <c r="HM45" s="72"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"&amp;HH45&amp;", "&amp;CHAR(34)&amp;"isnew"&amp;CHAR(34)&amp;": "&amp;CHAR(34)&amp;F45&amp;CHAR(34)&amp;", "&amp;CHAR(34)&amp;"links"&amp;CHAR(34)&amp;": "&amp;HL45&amp;"},"</f>
        <v>{"couname":"[USA] Texas","year":"1839 ","region":"rgn_North America","Colors":["cl_RED","cl_WHI","cl_BLU"],"Items":["3Color","lets05","startT","LUEDHI","year18","3Bands","Horizo","Vertic","Unequa","staWHI","NO_GRE","NO_YEL","NO_BLA","myrWHI","HasSta","1Stars"],"Flag":"https://upload.wikimedia.org/wikipedia/commons/thumb/f/f7/Flag_of_Texas.svg/383px-Flag_of_Texas.svg.png","HDFlag":"https://upload.wikimedia.org/wikipedia/commons/thumb/f/f7/Flag_of_Texas.svg/2560px-Flag_of_Texas.svg.png","type":"State", "describe": "\nThe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 "isnew": ".", "links": "https://en.wikipedia.org/wiki/Flag_of_Texas"},</v>
      </c>
      <c r="HN45" s="74" t="str">
        <f>"{"&amp;CHAR(34)&amp;"couname"&amp;CHAR(34)&amp;":"&amp;CT45&amp;(IF(H45&lt;&gt;"",","&amp;CHAR(34)&amp;"subtype"&amp;CHAR(34)&amp;":"&amp;CHAR(34)&amp;H45&amp;CHAR(34),""))&amp;","&amp;CHAR(34)&amp;"year"&amp;CHAR(34)&amp;":"&amp;HJ45&amp;","&amp;CHAR(34)&amp;"region"&amp;CHAR(34)&amp;":"&amp;CU45&amp;","&amp;CHAR(34)&amp;"Colors"&amp;CHAR(34)&amp;":"&amp;HC45&amp;","&amp;CHAR(34)&amp;"Items"&amp;CHAR(34)&amp;":"&amp;GS45&amp;","&amp;CHAR(34)&amp;"Flag"&amp;CHAR(34)&amp;":"&amp;CV45&amp;","&amp;CHAR(34)&amp;"HDFlag"&amp;CHAR(34)&amp;":"&amp;CHAR(34)&amp;E45&amp;CHAR(34)&amp;","&amp;CHAR(34)&amp;"type"&amp;CHAR(34)&amp;":"&amp;GP45&amp;", "&amp;CHAR(34)&amp;"describe"&amp;CHAR(34)&amp;": "&amp;HI45&amp;", "&amp;CHAR(34)&amp;"isnew"&amp;CHAR(34)&amp;": "&amp;CHAR(34)&amp;F45&amp;CHAR(34)&amp;", "&amp;CHAR(34)&amp;"links"&amp;CHAR(34)&amp;": "&amp;HL45&amp;"},"</f>
        <v>{"couname":"[USA] Texas","year":"1839 ","region":"rgn_North America","Colors":["cl_RED","cl_WHI","cl_BLU"],"Items":["3Color","lets05","startT","LUEDHI","year18","3Bands","Horizo","Vertic","Unequa","staWHI","NO_GRE","NO_YEL","NO_BLA","myrWHI","HasSta","1Stars"],"Flag":"https://upload.wikimedia.org/wikipedia/commons/thumb/f/f7/Flag_of_Texas.svg/383px-Flag_of_Texas.svg.png","HDFlag":"https://upload.wikimedia.org/wikipedia/commons/thumb/f/f7/Flag_of_Texas.svg/2560px-Flag_of_Texas.svg.png","type":"State", "describe": "\nThe Texas Flag Code assigns the following symbolism to the colors of the Texas flag: blue stands for loyalty, white for purity, and red for bravery. The code also states that the single (lone) star 'represents ALL of Texas and stands for our unity as one for God, State, and Country'.\n\nThe idea of the single red stripe and single white stripe actually dates back to the short-lived Republic of Fredonia, a small state near modern Nacogdoches which seceded from Mexico in 1826 before being forcibly re-integrated. The new state was formed through an alliance between local Anglo settlers and Native American tribes and the Fredonian flag used a white and red stripe to symbolize the two ethnic/racial groups from which the state was formed. Though this rebellion ultimately failed it served as an inspiration to the later Texas Revolution.\n\nThe idea of the 'lone star' is, in fact, an older symbol predating the flag which was used to symbolize Texans' solidarity in declaring independence from Mexico. A similar lone star was on the 'Burnet Flag', which resembled the flag of the short-lived Republic of West Florida. The 'Lone Star' is still seen today as a symbol of Texas' independent spirit, and gave rise to the state's official nickname 'The Lone Star State'.", "isnew": ".", "links": "https://en.wikipedia.org/wiki/Flag_of_Texas"},</v>
      </c>
      <c r="HO45" s="75"/>
      <c r="HP45" s="48" t="str" cm="1">
        <f t="array" ref="HP45">IF(_xlfn.TEXTJOIN(", ", TRUE, IF(ISNUMBER(SEARCH("BLA", BL45:BT45)), COLUMN(BL45:BT45) - COLUMN(BL45) + 1, ""))&lt;&gt;"","BLA","")</f>
        <v/>
      </c>
      <c r="HQ45" s="48" t="str" cm="1">
        <f t="array" ref="HQ45">IF(_xlfn.TEXTJOIN(", ", TRUE, IF(ISNUMBER(SEARCH("BLU", BL45:BT45)), COLUMN(BL45:BT45) - COLUMN(BL45) + 1, ""))&lt;&gt;"","BLU","")</f>
        <v>BLU</v>
      </c>
      <c r="HR45" s="48" t="str" cm="1">
        <f t="array" ref="HR45">IF(_xlfn.TEXTJOIN(", ", TRUE, IF(ISNUMBER(SEARCH("GRE", BL45:BT45)), COLUMN(BL45:BT45) - COLUMN(BL45) + 1, ""))&lt;&gt;"","GRE","")</f>
        <v/>
      </c>
      <c r="HS45" s="48" t="str" cm="1">
        <f t="array" ref="HS45">IF(_xlfn.TEXTJOIN(", ", TRUE, IF(ISNUMBER(SEARCH("RED", BL45:BT45)), COLUMN(BL45:BT45) - COLUMN(BL45) + 1, ""))&lt;&gt;"","RED","")</f>
        <v>RED</v>
      </c>
      <c r="HT45" s="48" t="str" cm="1">
        <f t="array" ref="HT45">IF(_xlfn.TEXTJOIN(", ", TRUE, IF(ISNUMBER(SEARCH("YEL", BL45:BT45)), COLUMN(BL45:BT45) - COLUMN(BL45) + 1, ""))&lt;&gt;"","YEL","")</f>
        <v/>
      </c>
      <c r="HU45" s="48" t="str" cm="1">
        <f t="array" ref="HU45">IF(_xlfn.TEXTJOIN(", ", TRUE, IF(ISNUMBER(SEARCH("ORA", BL45:BT45)), COLUMN(BL45:BT45) - COLUMN(BL45) + 1, ""))&lt;&gt;"","ORA","")</f>
        <v/>
      </c>
      <c r="HV45" s="48" t="str" cm="1">
        <f t="array" ref="HV45">IF(_xlfn.TEXTJOIN(", ", TRUE, IF(ISNUMBER(SEARCH("BRO", BL45:BT45)), COLUMN(BL45:BT45) - COLUMN(BL45) + 1, ""))&lt;&gt;"","BRO","")</f>
        <v/>
      </c>
      <c r="HW45" s="48" t="str" cm="1">
        <f t="array" ref="HW45">IF(_xlfn.TEXTJOIN(", ", TRUE, IF(ISNUMBER(SEARCH("PUR", BL45:BT45)), COLUMN(BL45:BT45) - COLUMN(BL45) + 1, ""))&lt;&gt;"","PUR","")</f>
        <v/>
      </c>
      <c r="HX45" s="48" t="str" cm="1">
        <f t="array" ref="HX45">IF(_xlfn.TEXTJOIN(", ", TRUE, IF(ISNUMBER(SEARCH("WHI", BL45:BT45)), COLUMN(BL45:BT45) - COLUMN(BL45) + 1, ""))&lt;&gt;"","WHI","")</f>
        <v>WHI</v>
      </c>
      <c r="HY45" s="76"/>
      <c r="HZ45" s="76"/>
      <c r="IA45" s="6"/>
      <c r="IB45" s="6"/>
      <c r="IC45" s="77"/>
      <c r="ID45" s="77"/>
      <c r="IE45" s="77"/>
      <c r="IF45" s="77"/>
      <c r="IG45" s="77"/>
      <c r="IH45" s="77"/>
      <c r="II45" s="77"/>
      <c r="IJ45" s="77"/>
      <c r="IK45" s="77"/>
      <c r="IL45" s="48">
        <f>SUM(IC45:IK45)</f>
        <v>0</v>
      </c>
      <c r="IM45" s="45">
        <f>COUNTIF(IC45:IK45,"&gt;0")-CG45</f>
        <v>-3</v>
      </c>
      <c r="IN45" s="78" t="str">
        <f>"http://mkweb.bcgsc.ca/color-summarizer/?url="&amp;D45&amp;"&amp;precision=low&amp;num_clusters="&amp;CG45&amp;"&amp;text=1"</f>
        <v>http://mkweb.bcgsc.ca/color-summarizer/?url=https://upload.wikimedia.org/wikipedia/commons/thumb/f/f7/Flag_of_Texas.svg/383px-Flag_of_Texas.svg.png&amp;precision=low&amp;num_clusters=3&amp;text=1</v>
      </c>
      <c r="IO45" s="48" t="str">
        <f>IF(HP45&lt;&gt;"",CHAR(34)&amp;"black"&amp;CHAR(34),"")</f>
        <v/>
      </c>
      <c r="IP45" s="48" t="str">
        <f>IF(HQ45&lt;&gt;"",CHAR(34)&amp;"blue"&amp;CHAR(34),"")</f>
        <v>"blue"</v>
      </c>
      <c r="IQ45" s="48" t="str">
        <f>IF(HR45&lt;&gt;"",CHAR(34)&amp;"green"&amp;CHAR(34),"")</f>
        <v/>
      </c>
      <c r="IR45" s="48" t="str">
        <f>IF(HS45&lt;&gt;"",CHAR(34)&amp;"red"&amp;CHAR(34),"")</f>
        <v>"red"</v>
      </c>
      <c r="IS45" s="48" t="str">
        <f>IF(HT45&lt;&gt;"",CHAR(34)&amp;"yellow"&amp;CHAR(34),"")</f>
        <v/>
      </c>
      <c r="IT45" s="48" t="str">
        <f>IF(HU45&lt;&gt;"",CHAR(34)&amp;"orange"&amp;CHAR(34),"")</f>
        <v/>
      </c>
      <c r="IU45" s="48" t="str">
        <f>IF(HV45&lt;&gt;"",CHAR(34)&amp;"brown"&amp;CHAR(34),"")</f>
        <v/>
      </c>
      <c r="IV45" s="48" t="str">
        <f>IF(HW45&lt;&gt;"",CHAR(34)&amp;"purple"&amp;CHAR(34),"")</f>
        <v/>
      </c>
      <c r="IW45" s="48" t="str">
        <f>IF(HX45&lt;&gt;"",CHAR(34)&amp;"white"&amp;CHAR(34),"")</f>
        <v>"white"</v>
      </c>
      <c r="IX45" s="48" t="str">
        <f>"{"&amp;CHAR(34)&amp;"url"&amp;CHAR(34)&amp;":"&amp;CHAR(34)&amp;IN45&amp;CHAR(34)&amp;","&amp;CHAR(34)&amp;"name"&amp;CHAR(34)&amp;":"&amp;CHAR(34)&amp;A45&amp;CHAR(34)&amp;"},"</f>
        <v>{"url":"http://mkweb.bcgsc.ca/color-summarizer/?url=https://upload.wikimedia.org/wikipedia/commons/thumb/f/f7/Flag_of_Texas.svg/383px-Flag_of_Texas.svg.png&amp;precision=low&amp;num_clusters=3&amp;text=1","name":"[USA] Texas"},</v>
      </c>
      <c r="IY45" s="48">
        <v>896</v>
      </c>
    </row>
    <row r="46" spans="1:259" s="48" customFormat="1" ht="38.4" customHeight="1" thickBot="1" x14ac:dyDescent="0.35">
      <c r="A46" s="79" t="s">
        <v>944</v>
      </c>
      <c r="B46" s="40" t="e" vm="187">
        <v>#VALUE!</v>
      </c>
      <c r="C46" s="41">
        <v>2</v>
      </c>
      <c r="D46" s="42" t="s">
        <v>1070</v>
      </c>
      <c r="E46" s="43" t="s">
        <v>1071</v>
      </c>
      <c r="F46" s="44" t="s">
        <v>163</v>
      </c>
      <c r="G46" s="45">
        <f>COUNTIF($A$1:$A$8580,A46)</f>
        <v>1</v>
      </c>
      <c r="H46" s="46"/>
      <c r="I46" s="47" t="s">
        <v>1072</v>
      </c>
      <c r="J46" s="48" t="str">
        <f>""</f>
        <v/>
      </c>
      <c r="K46" s="49"/>
      <c r="L46" s="50"/>
      <c r="M46" s="50"/>
      <c r="N46" s="51" t="s">
        <v>231</v>
      </c>
      <c r="O46" s="52" t="s">
        <v>1073</v>
      </c>
      <c r="P46" s="53" t="s">
        <v>1074</v>
      </c>
      <c r="Q46" s="54">
        <v>1</v>
      </c>
      <c r="R46" s="55" t="s">
        <v>231</v>
      </c>
      <c r="S46" s="56">
        <v>3</v>
      </c>
      <c r="T46" s="57" t="s">
        <v>165</v>
      </c>
      <c r="U46" s="58" t="s">
        <v>164</v>
      </c>
      <c r="V46" s="58" t="s">
        <v>165</v>
      </c>
      <c r="W46" s="58" t="s">
        <v>164</v>
      </c>
      <c r="X46" s="58" t="s">
        <v>164</v>
      </c>
      <c r="Y46" s="58" t="s">
        <v>164</v>
      </c>
      <c r="Z46" s="58" t="s">
        <v>164</v>
      </c>
      <c r="AA46" s="58" t="s">
        <v>165</v>
      </c>
      <c r="AB46" s="58" t="s">
        <v>164</v>
      </c>
      <c r="AC46" s="58" t="s">
        <v>164</v>
      </c>
      <c r="AD46" s="58" t="s">
        <v>164</v>
      </c>
      <c r="AE46" s="58" t="s">
        <v>164</v>
      </c>
      <c r="AF46" s="59" t="s">
        <v>164</v>
      </c>
      <c r="AG46" s="59" t="s">
        <v>165</v>
      </c>
      <c r="AH46" s="59" t="s">
        <v>165</v>
      </c>
      <c r="AI46" s="59" t="s">
        <v>164</v>
      </c>
      <c r="AJ46" s="59" t="s">
        <v>164</v>
      </c>
      <c r="AK46" s="59" t="s">
        <v>164</v>
      </c>
      <c r="AL46" s="59" t="s">
        <v>164</v>
      </c>
      <c r="AM46" s="59" t="s">
        <v>165</v>
      </c>
      <c r="AN46" s="59" t="s">
        <v>164</v>
      </c>
      <c r="AO46" s="59" t="s">
        <v>165</v>
      </c>
      <c r="AP46" s="59" t="s">
        <v>164</v>
      </c>
      <c r="AQ46" s="59" t="s">
        <v>164</v>
      </c>
      <c r="AR46" s="59" t="s">
        <v>164</v>
      </c>
      <c r="AS46" s="59" t="s">
        <v>164</v>
      </c>
      <c r="AT46" s="60">
        <v>1</v>
      </c>
      <c r="AU46" s="59" t="s">
        <v>207</v>
      </c>
      <c r="AV46" s="59" t="str">
        <f>IF(LEFT(A46,1)="[",LEFT(A46,5)&amp;AU46&amp;A46,"")</f>
        <v>[USA]State[USA] Utah</v>
      </c>
      <c r="AW46" s="59" t="str">
        <f>C46&amp;H46&amp;A46</f>
        <v>2[USA] Utah</v>
      </c>
      <c r="AX46" s="61"/>
      <c r="AY46" s="61"/>
      <c r="AZ46" s="62" t="s">
        <v>159</v>
      </c>
      <c r="BA46" s="62"/>
      <c r="BB46" s="62"/>
      <c r="BC46" s="63"/>
      <c r="BD46" s="64" t="s">
        <v>159</v>
      </c>
      <c r="BE46" s="47"/>
      <c r="BF46" s="64" t="s">
        <v>152</v>
      </c>
      <c r="BG46" s="64" t="s">
        <v>159</v>
      </c>
      <c r="BH46" s="64" t="s">
        <v>154</v>
      </c>
      <c r="BI46" s="64"/>
      <c r="BJ46" s="64"/>
      <c r="BK46" s="47"/>
      <c r="BL46" s="64" t="s">
        <v>154</v>
      </c>
      <c r="BM46" s="64" t="s">
        <v>159</v>
      </c>
      <c r="BN46" s="64" t="s">
        <v>152</v>
      </c>
      <c r="BO46" s="64" t="s">
        <v>155</v>
      </c>
      <c r="BP46" s="64"/>
      <c r="BQ46" s="64"/>
      <c r="BR46" s="64"/>
      <c r="BS46" s="64"/>
      <c r="BT46" s="64"/>
      <c r="BU46" s="65"/>
      <c r="BV46" s="66"/>
      <c r="BW46" s="66">
        <v>0</v>
      </c>
      <c r="BX46" s="47"/>
      <c r="BY46" s="48" t="s">
        <v>164</v>
      </c>
      <c r="CB46" s="6"/>
      <c r="CC46" s="6"/>
      <c r="CD46" s="67">
        <v>0</v>
      </c>
      <c r="CE46" s="67">
        <v>0</v>
      </c>
      <c r="CF46" s="67" t="e">
        <v>#REF!</v>
      </c>
      <c r="CG46" s="68" cm="1">
        <f t="array" ref="CG46">SUMPRODUCT(--(LEN(TRIM(BL46:BT46))&gt;0))</f>
        <v>4</v>
      </c>
      <c r="CH46" s="59" t="str">
        <f>IF(CG46=2,"y","n")</f>
        <v>n</v>
      </c>
      <c r="CI46" s="59" t="str">
        <f>IF(CG46=3,"y","n")</f>
        <v>n</v>
      </c>
      <c r="CJ46" s="59" t="str">
        <f>IF(CG46=4,"y","n")</f>
        <v>y</v>
      </c>
      <c r="CK46" s="59" t="str">
        <f>IF(CG46&gt;4,"y","n")</f>
        <v>n</v>
      </c>
      <c r="CL46" s="59" t="str">
        <f>IF(S46=0,"y","n")</f>
        <v>n</v>
      </c>
      <c r="CM46" s="59" t="str">
        <f>IF(S46=2,"y","n")</f>
        <v>n</v>
      </c>
      <c r="CN46" s="59" t="str">
        <f>IF(S46=3,"y","n")</f>
        <v>y</v>
      </c>
      <c r="CO46" s="59" t="str">
        <f>IF(S46&gt;=4,"y","n")</f>
        <v>n</v>
      </c>
      <c r="CP46" s="59" t="str">
        <f>IF(AT46=0,"y","n")</f>
        <v>n</v>
      </c>
      <c r="CQ46" s="59" t="str">
        <f>IF(AT46=1,"y","n")</f>
        <v>y</v>
      </c>
      <c r="CR46" s="59" t="str">
        <f>IF(AT46=2,"y","n")</f>
        <v>n</v>
      </c>
      <c r="CS46" s="59" t="str">
        <f>IF(AT46&gt;=3,"y","n")</f>
        <v>n</v>
      </c>
      <c r="CT46" s="69" t="str">
        <f>CHAR(34)&amp;A46&amp;CHAR(34)</f>
        <v>"[USA] Utah"</v>
      </c>
      <c r="CU46" s="70" t="str">
        <f>CHAR(34)&amp;"rgn_"&amp;R46&amp;CHAR(34)</f>
        <v>"rgn_North America"</v>
      </c>
      <c r="CV46" s="48" t="str">
        <f>CHAR(34)&amp;D46&amp;CHAR(34)</f>
        <v>"https://upload.wikimedia.org/wikipedia/commons/thumb/f/f6/Flag_of_Utah.svg/383px-Flag_of_Utah.svg.png"</v>
      </c>
      <c r="CW46" s="48" t="str">
        <f>IF(CH46="y",CHAR(34)&amp;CH$1&amp;CHAR(34)&amp;",","")</f>
        <v/>
      </c>
      <c r="CX46" s="48" t="str">
        <f>IF(CI46="y",CHAR(34)&amp;CI$1&amp;CHAR(34)&amp;",","")</f>
        <v/>
      </c>
      <c r="CY46" s="48" t="str">
        <f>IF(CJ46="y",CHAR(34)&amp;CJ$1&amp;CHAR(34)&amp;",","")</f>
        <v>"4Color",</v>
      </c>
      <c r="CZ46" s="48" t="str">
        <f>IF(CK46="y",CHAR(34)&amp;CK$1&amp;CHAR(34)&amp;",","")</f>
        <v/>
      </c>
      <c r="DA46" s="48" t="str">
        <f>IF(Q46&gt;1,CHAR(34)&amp;"words2"&amp;CHAR(34)&amp;",","")</f>
        <v/>
      </c>
      <c r="DB46" s="48" t="str">
        <f>IF(Q46&gt;2,CHAR(34)&amp;"words3"&amp;CHAR(34)&amp;",","")</f>
        <v/>
      </c>
      <c r="DC46" s="48" t="str">
        <f>IF(Q46=2,CHAR(34)&amp;"exact2"&amp;CHAR(34)&amp;",","")</f>
        <v/>
      </c>
      <c r="DD46" s="48" t="str">
        <f>IF(LEN(CHAR(34)&amp;"lets"&amp;LEN(SUBSTITUTE(SUBSTITUTE(IFERROR(TRIM(SUBSTITUTE(SUBSTITUTE(SUBSTITUTE(IFERROR(TRIM(SUBSTITUTE(A46,MID(A46,FIND("(",A46),FIND(")",A46)-FIND("(",A46)+1),"")),A46),"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",""),"-",""))&amp;CHAR(34)&amp;",")=9,CHAR(34)&amp;"lets"&amp;LEN(SUBSTITUTE(SUBSTITUTE(IFERROR(TRIM(SUBSTITUTE(SUBSTITUTE(SUBSTITUTE(IFERROR(TRIM(SUBSTITUTE(A46,MID(A46,FIND("(",A46),FIND(")",A46)-FIND("(",A46)+1),"")),A46),"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",""),"-",""))&amp;CHAR(34)&amp;",",CHAR(34)&amp;"lets0"&amp;LEN(SUBSTITUTE(SUBSTITUTE(IFERROR(TRIM(SUBSTITUTE(SUBSTITUTE(SUBSTITUTE(IFERROR(TRIM(SUBSTITUTE(A46,MID(A46,FIND("(",A46),FIND(")",A46)-FIND("(",A46)+1),"")),A46)," ",""),"-",""),MID(SUBSTITUTE(SUBSTITUTE(IFERROR(TRIM(SUBSTITUTE(A46,MID(A46,FIND("(",A46),FIND(")",A46)-FIND("(",A46)+1),"")),A46)," ",""),"-",""),FIND("[",SUBSTITUTE(SUBSTITUTE(IFERROR(TRIM(SUBSTITUTE(A46,MID(A46,FIND("(",A46),FIND(")",A46)-FIND("(",A46)+1),"")),A46)," ",""),"-","")),FIND("]",SUBSTITUTE(SUBSTITUTE(IFERROR(TRIM(SUBSTITUTE(A46,MID(A46,FIND("(",A46),FIND(")",A46)-FIND("(",A46)+1),"")),A46)," ",""),"-",""))-FIND("[",SUBSTITUTE(SUBSTITUTE(IFERROR(TRIM(SUBSTITUTE(A46,MID(A46,FIND("(",A46),FIND(")",A46)-FIND("(",A46)+1),"")),A46)," ",""),"-",""))+1),"")),SUBSTITUTE(SUBSTITUTE(IFERROR(TRIM(SUBSTITUTE(A46,MID(A46,FIND("(",A46),FIND(")",A46)-FIND("(",A46)+1),"")),A46)," ",""),"-",""))," ",""),"-",""))&amp;CHAR(34)&amp;",")</f>
        <v>"lets04",</v>
      </c>
      <c r="DE46" s="48" t="str">
        <f>IFERROR(CHAR(34)&amp;"start"&amp;LEFT(TRIM(SUBSTITUTE(SUBSTITUTE(TRIM(SUBSTITUTE(SUBSTITUTE(A46, MID(A46, FIND("[", A46), FIND("]", A46) - FIND("[", A46) + 1), ""), "  ", " ")), MID(TRIM(SUBSTITUTE(SUBSTITUTE(A46, MID(A46, FIND("[", A46), FIND("]", A46) - FIND("[", A46) + 1), ""), "  ", " ")), FIND("[", TRIM(SUBSTITUTE(SUBSTITUTE(A46, MID(A46, FIND("[", A46), FIND("]", A46) - FIND("[", A46) + 1), ""), "  ", " "))), FIND("]", TRIM(SUBSTITUTE(SUBSTITUTE(A46, MID(A46, FIND("[", A46), FIND("]", A46) - FIND("[", A46) + 1), ""), "  ", " "))) - FIND("[", TRIM(SUBSTITUTE(SUBSTITUTE(A46, MID(A46, FIND("[", A46), FIND("]", A46) - FIND("[", A46) + 1), ""), "  ", " "))) + 1), ""), "  ", " ")),1)&amp;CHAR(34)&amp;",",CHAR(34)&amp;"start"&amp;IFERROR(LEFT(SUBSTITUTE(A46,"["&amp;MID(A46,FIND("[",A46)+1,FIND("]",A46)-FIND("[",A46)-1)&amp;"] ",""),1),LEFT(A46,1))&amp;CHAR(34)&amp;",")</f>
        <v>"startU",</v>
      </c>
      <c r="DF46" s="48" t="str">
        <f>IFERROR(IF(SEARCH("tan",A46)&gt;0,CHAR(34)&amp;"withtn"&amp;CHAR(34)&amp;",",""),"")</f>
        <v/>
      </c>
      <c r="DG46" s="48" t="str">
        <f>IFERROR(IF(SEARCH("q",A46)&gt;0,CHAR(34)&amp;"with_q"&amp;CHAR(34)&amp;",",""),"")</f>
        <v/>
      </c>
      <c r="DH46" s="48" t="str">
        <f>IFERROR(IF(SEARCH("v",A46)&gt;0,CHAR(34)&amp;"with_v"&amp;CHAR(34)&amp;",",""),"")</f>
        <v/>
      </c>
      <c r="DI46" s="48" t="str">
        <f>IFERROR(IF(SEARCH("w",A46)&gt;0,CHAR(34)&amp;"with_w"&amp;CHAR(34)&amp;",",""),"")</f>
        <v/>
      </c>
      <c r="DJ46" s="48" t="str">
        <f>IFERROR(IF(SEARCH("y",A46)&gt;0,CHAR(34)&amp;"with_y"&amp;CHAR(34)&amp;",",""),"")</f>
        <v/>
      </c>
      <c r="DK46" s="48" t="str">
        <f>IFERROR(IF(SEARCH("z",A46)&gt;0,CHAR(34)&amp;"with_z"&amp;CHAR(34)&amp;",",""),"")</f>
        <v/>
      </c>
      <c r="DL46" s="48" t="str">
        <f>IF(CG46=2, CHAR(34) &amp; _xlfn.TEXTJOIN("", TRUE, _xlfn._xlws.SORT(HP46:HX46)) &amp; CHAR(34) &amp; ",", "")</f>
        <v/>
      </c>
      <c r="DM46" s="48" t="str" cm="1">
        <f t="array" ref="DM46">IF(CG46=3,CHAR(34) &amp; _xlfn.TEXTJOIN("", TRUE, RIGHT(HP46:HX46, 2)) &amp; CHAR(34) &amp; ",", "")</f>
        <v/>
      </c>
      <c r="DN46" s="48" t="str">
        <f>IF(AND(ISNUMBER(SEARCH("18", O46)), ISERROR(SEARCH("1918", O46)), ISERROR(SEARCH("2018", O46))), CHAR(34) &amp; "year18" &amp; CHAR(34) &amp; ",", "")</f>
        <v/>
      </c>
      <c r="DO46" s="48" t="str">
        <f>IF(AND(ISNUMBER(SEARCH("19", O46)), ISERROR(SEARCH("1819", O46)),  ISERROR(SEARCH("1219", O46)),ISERROR(SEARCH("1119", O46)),ISERROR(SEARCH("1190", O46)),ISERROR(SEARCH("2019", O46))), CHAR(34) &amp; "year19" &amp; CHAR(34) &amp; ",", "")</f>
        <v/>
      </c>
      <c r="DP46" s="6" t="str">
        <f>IF(AND(ISNUMBER(SEARCH("20", O46)), ISERROR(SEARCH("1920", O46))), CHAR(34)&amp;"year00"&amp;CHAR(34)&amp;",", "")</f>
        <v>"year00",</v>
      </c>
      <c r="DQ46" s="6" t="str">
        <f>IF(CC46="y",CHAR(34)&amp;"soviet"&amp;CHAR(34)&amp;",","")</f>
        <v/>
      </c>
      <c r="DR46" s="6" t="str">
        <f>IF(BY46="y",CHAR(34)&amp;"dgband"&amp;CHAR(34)&amp;",","")</f>
        <v/>
      </c>
      <c r="DS46" s="6" t="str">
        <f>IF(W46="y",IF(AND(V46="n",BY46&lt;&gt;"y"),CHAR(34)&amp;"allver"&amp;CHAR(34)&amp;",",""),"")</f>
        <v/>
      </c>
      <c r="DT46" s="6" t="str">
        <f>IF(V46="y",IF(AND(W46="n",BY46&lt;&gt;"y"),CHAR(34)&amp;"allhor"&amp;CHAR(34)&amp;",",""),"")</f>
        <v>"allhor",</v>
      </c>
      <c r="DU46" s="6" t="str">
        <f>IF(BY46="y",IF(AND(W46="n",V46="n"),CHAR(34)&amp;"alldia"&amp;CHAR(34)&amp;",",""),"")</f>
        <v/>
      </c>
      <c r="DV46" s="48" t="str">
        <f>IF(IA46&lt;&gt;"",(IF(IA46="y",CHAR(34)&amp;"largec"&amp;CHAR(34)&amp;",",CHAR(34)&amp;"smallc"&amp;CHAR(34)&amp;",")),"")</f>
        <v/>
      </c>
      <c r="DW46" s="48" t="str">
        <f>IF(CL46="y",CHAR(34)&amp;CL$1&amp;CHAR(34)&amp;",","")</f>
        <v/>
      </c>
      <c r="DX46" s="48" t="str">
        <f>IF(CM46="y",CHAR(34)&amp;CM$1&amp;CHAR(34)&amp;",","")</f>
        <v/>
      </c>
      <c r="DY46" s="48" t="str">
        <f>IF(CN46="y",CHAR(34)&amp;CN$1&amp;CHAR(34)&amp;",","")</f>
        <v>"3Bands",</v>
      </c>
      <c r="DZ46" s="48" t="str">
        <f>IF(CO46="y",CHAR(34)&amp;CO$1&amp;CHAR(34)&amp;",","")</f>
        <v/>
      </c>
      <c r="EA46" s="48" t="str">
        <f>IF(T46="y",CHAR(34)&amp;T$1&amp;CHAR(34)&amp;",","")</f>
        <v>"Diagon",</v>
      </c>
      <c r="EB46" s="48" t="str">
        <f>IF(U46="y",CHAR(34)&amp;U$1&amp;CHAR(34)&amp;",","")</f>
        <v/>
      </c>
      <c r="EC46" s="48" t="str">
        <f>IF(V46="y",CHAR(34)&amp;V$1&amp;CHAR(34)&amp;",","")</f>
        <v>"Horizo",</v>
      </c>
      <c r="ED46" s="48" t="str">
        <f>IF(W46="y",CHAR(34)&amp;W$1&amp;CHAR(34)&amp;",","")</f>
        <v/>
      </c>
      <c r="EE46" s="48" t="str">
        <f>IF(X46="y",CHAR(34)&amp;X$1&amp;CHAR(34)&amp;",","")</f>
        <v/>
      </c>
      <c r="EF46" s="48" t="str">
        <f>IF(AND(Y46&lt;&gt;"n",Y46&lt;&gt;""),CHAR(34)&amp;Y$1&amp;CHAR(34)&amp;",","")</f>
        <v/>
      </c>
      <c r="EG46" s="48" t="str">
        <f>IF(Z46="y",CHAR(34)&amp;Z$1&amp;CHAR(34)&amp;",","")</f>
        <v/>
      </c>
      <c r="EH46" s="48" t="str">
        <f>IF(AA46="y",CHAR(34)&amp;AA$1&amp;CHAR(34)&amp;",","")</f>
        <v>"Plants",</v>
      </c>
      <c r="EI46" s="48" t="str">
        <f>IF(AB46="y",CHAR(34)&amp;AB$1&amp;CHAR(34)&amp;",","")</f>
        <v/>
      </c>
      <c r="EJ46" s="48" t="str">
        <f>IF(AC46="y",CHAR(34)&amp;AC$1&amp;CHAR(34)&amp;",","")</f>
        <v/>
      </c>
      <c r="EK46" s="48" t="str">
        <f>IF(AD46="y",CHAR(34)&amp;AD$1&amp;CHAR(34)&amp;",","")</f>
        <v/>
      </c>
      <c r="EL46" s="48" t="str">
        <f>IF(AE46="y",CHAR(34)&amp;AE$1&amp;CHAR(34)&amp;",","")</f>
        <v/>
      </c>
      <c r="EM46" s="48" t="str">
        <f>IF(AF46="y",CHAR(34)&amp;AF$1&amp;CHAR(34)&amp;",","")</f>
        <v/>
      </c>
      <c r="EN46" s="48" t="str">
        <f>IF(AG46="y",CHAR(34)&amp;AG$1&amp;CHAR(34)&amp;",","")</f>
        <v>"Unequa",</v>
      </c>
      <c r="EO46" s="48" t="str">
        <f>IF(AH46="y",CHAR(34)&amp;AH$1&amp;CHAR(34)&amp;",","")</f>
        <v>"Center",</v>
      </c>
      <c r="EP46" s="48" t="str">
        <f>IF(AI46="y",CHAR(34)&amp;AI$1&amp;CHAR(34)&amp;",","")</f>
        <v/>
      </c>
      <c r="EQ46" s="48" t="str">
        <f>IF(AJ46="y",CHAR(34)&amp;AJ$1&amp;CHAR(34)&amp;",","")</f>
        <v/>
      </c>
      <c r="ER46" s="48" t="str">
        <f>IF(AK46="y",CHAR(34)&amp;AK$1&amp;CHAR(34)&amp;",","")</f>
        <v/>
      </c>
      <c r="ES46" s="48" t="str">
        <f>IF(AL46="y",CHAR(34)&amp;AL$1&amp;CHAR(34)&amp;",","")</f>
        <v/>
      </c>
      <c r="ET46" s="48" t="str">
        <f>IF(AM46="y",CHAR(34)&amp;AM$1&amp;CHAR(34)&amp;",","")</f>
        <v>"Geogrh",</v>
      </c>
      <c r="EU46" s="48" t="str">
        <f>IF(AN46="y",CHAR(34)&amp;AN$1&amp;CHAR(34)&amp;",","")</f>
        <v/>
      </c>
      <c r="EV46" s="48" t="str">
        <f>IF(AO46="y",CHAR(34)&amp;AO$1&amp;CHAR(34)&amp;",","")</f>
        <v>"Builds",</v>
      </c>
      <c r="EW46" s="48" t="str">
        <f>IF(AP46="y",CHAR(34)&amp;AP$1&amp;CHAR(34)&amp;",","")</f>
        <v/>
      </c>
      <c r="EX46" s="48" t="str">
        <f>IF(AQ46="y",CHAR(34)&amp;AQ$1&amp;CHAR(34)&amp;",","")</f>
        <v/>
      </c>
      <c r="EY46" s="48" t="str">
        <f>IF(AR46="y",CHAR(34)&amp;AR$1&amp;CHAR(34)&amp;",","")</f>
        <v/>
      </c>
      <c r="EZ46" s="48" t="str">
        <f>IF(AS46="y",CHAR(34)&amp;AS$1&amp;CHAR(34)&amp;",","")</f>
        <v/>
      </c>
      <c r="FA46" s="48" t="str">
        <f>IF(AT46&gt;0,CHAR(34)&amp;"sta"&amp;AZ46&amp;CHAR(34)&amp;",","")</f>
        <v>"staWHI",</v>
      </c>
      <c r="FB46" s="48" t="str">
        <f>IF(AND(AT46&gt;0,BA46&lt;&gt;""),CHAR(34)&amp;"sta"&amp;BA46&amp;CHAR(34)&amp;",","")</f>
        <v/>
      </c>
      <c r="FC46" s="48" t="str">
        <f>IF(AND(AT46&gt;0,BB46&lt;&gt;""),CHAR(34)&amp;"sta"&amp;BB46&amp;CHAR(34)&amp;",","")</f>
        <v/>
      </c>
      <c r="FD46" s="48" t="str">
        <f>IF(BV46="n",CHAR(34)&amp;"tcWHYE"&amp;CHAR(34)&amp;",",IF(BV46="y",CHAR(34)&amp;FD$1&amp;CHAR(34)&amp;",",""))</f>
        <v/>
      </c>
      <c r="FE46" s="48" t="str">
        <f>IF(COUNTIF(BL46:BT46,"BLU")=0,CHAR(34)&amp;"NO_BLU"&amp;CHAR(34)&amp;",", "")</f>
        <v/>
      </c>
      <c r="FF46" s="48" t="str">
        <f>IF(COUNTIF(BL46:BT46,"WHI")=0,CHAR(34)&amp;"NO_WHI"&amp;CHAR(34)&amp;",", "")</f>
        <v/>
      </c>
      <c r="FG46" s="48" t="str">
        <f>IF(COUNTIF(BL46:BT46,"RED")=0,CHAR(34)&amp;"NO_RED"&amp;CHAR(34)&amp;",", "")</f>
        <v/>
      </c>
      <c r="FH46" s="48" t="str">
        <f>IF(COUNTIF(BL46:BS46,"GRE")=0,CHAR(34)&amp;"NO_GRE"&amp;CHAR(34)&amp;",", "")</f>
        <v>"NO_GRE",</v>
      </c>
      <c r="FI46" s="48" t="str">
        <f>IF(COUNTIF(BL46:BT46,"YEL")=0,CHAR(34)&amp;"NO_YEL"&amp;CHAR(34)&amp;",", "")</f>
        <v/>
      </c>
      <c r="FJ46" s="48" t="str">
        <f>IF(COUNTIF(BL46:BT46,"BLA")=0,CHAR(34)&amp;"NO_BLA"&amp;CHAR(34)&amp;",", "")</f>
        <v>"NO_BLA",</v>
      </c>
      <c r="FK46" s="48" t="str">
        <f>IF(AND(FH46&lt;&gt;"",FF46&lt;&gt;""),CHAR(34)&amp;"WHGRNO"&amp;CHAR(34)&amp;",","")</f>
        <v/>
      </c>
      <c r="FL46" s="48" t="str">
        <f>IF(AND(FI46&lt;&gt;"",FF46&lt;&gt;""),CHAR(34)&amp;"WHYENO"&amp;CHAR(34)&amp;",","")</f>
        <v/>
      </c>
      <c r="FM46" s="48" t="str">
        <f>IF(AND(FJ46&lt;&gt;"",FF46&lt;&gt;""),CHAR(34)&amp;"BAWHNO"&amp;CHAR(34)&amp;",","")</f>
        <v/>
      </c>
      <c r="FN46" s="48" t="str">
        <f>IF(AND(FE46&lt;&gt;"",FF46&lt;&gt;""),CHAR(34)&amp;"BLWHNO"&amp;CHAR(34)&amp;",","")</f>
        <v/>
      </c>
      <c r="FO46" s="48" t="str">
        <f>IF(AND(FE46&lt;&gt;"",FG46&lt;&gt;""),CHAR(34)&amp;"BLRENO"&amp;CHAR(34)&amp;",","")</f>
        <v/>
      </c>
      <c r="FP46" s="48" t="str">
        <f>IF(AND(FF46&lt;&gt;"",FF46&lt;&gt;""),CHAR(34)&amp;"WHRENO"&amp;CHAR(34)&amp;",","")</f>
        <v/>
      </c>
      <c r="FQ46" s="48" t="str">
        <f>IF(LEN(BF46)=3,CHAR(34)&amp;"001"&amp;BF46&amp;CHAR(34)&amp;",","")</f>
        <v>"001BLU",</v>
      </c>
      <c r="FR46" s="48" t="str">
        <f>IF(LEN(BG46)=3,CHAR(34)&amp;"002"&amp;BG46&amp;CHAR(34)&amp;",","")</f>
        <v>"002WHI",</v>
      </c>
      <c r="FS46" s="48" t="str">
        <f>IF(LEN(BH46)=3,CHAR(34)&amp;"003"&amp;BH46&amp;CHAR(34)&amp;",","")</f>
        <v>"003RED",</v>
      </c>
      <c r="FT46" s="48" t="str">
        <f>CHAR(34)&amp;"myr"&amp;BD46&amp;CHAR(34)&amp;","</f>
        <v>"myrWHI",</v>
      </c>
      <c r="FU46" s="48" t="str">
        <f>IF(AY46="y",CHAR(34)&amp;"island"&amp;CHAR(34)&amp;",","")</f>
        <v/>
      </c>
      <c r="FV46" s="48" t="str">
        <f>IF(BZ46="y",CHAR(34)&amp;"landlo"&amp;CHAR(34)&amp;",","")</f>
        <v/>
      </c>
      <c r="FW46" s="48" t="str">
        <f>IF(CA46="y",CHAR(34)&amp;"eunion"&amp;CHAR(34)&amp;",","")</f>
        <v/>
      </c>
      <c r="FX46" s="48" t="str">
        <f>SUBSTITUTE(IFERROR(SEARCH("[",A46),IFERROR(IF(AND(CA46&lt;&gt;"y",SEARCH("Europe",R46)&gt;0),CHAR(34)&amp;"noeuni"&amp;CHAR(34)&amp;",",""),"")),"1","")</f>
        <v/>
      </c>
      <c r="FY46" s="48" t="str">
        <f>IFERROR(IF(SEARCH("Arabic",CB46)&gt;0,CHAR(34)&amp;"arabic"&amp;CHAR(34)&amp;",",""),"")</f>
        <v/>
      </c>
      <c r="FZ46" s="48" t="str">
        <f>IFERROR(IF(SEARCH("English",CB46)&gt;0,CHAR(34)&amp;"englis"&amp;CHAR(34)&amp;",",""),"")</f>
        <v/>
      </c>
      <c r="GA46" s="48" t="str">
        <f>IFERROR(IF(SEARCH("French",CB46)&gt;0,CHAR(34)&amp;"french"&amp;CHAR(34)&amp;",",""),"")</f>
        <v/>
      </c>
      <c r="GB46" s="48" t="str">
        <f>IFERROR(IF(SEARCH("Spanish",CB46)&gt;0,CHAR(34)&amp;"spanis"&amp;CHAR(34)&amp;",",""),"")</f>
        <v/>
      </c>
      <c r="GC46" s="48" t="str">
        <f>IFERROR(IF(SEARCH("Portuguese",CB46)&gt;0,CHAR(34)&amp;"portug"&amp;CHAR(34)&amp;",",""),"")</f>
        <v/>
      </c>
      <c r="GD46" s="48" t="str">
        <f>IFERROR(IF(SEARCH("German",CB46)&gt;0,CHAR(34)&amp;"german"&amp;CHAR(34)&amp;",",""),"")</f>
        <v/>
      </c>
      <c r="GE46" s="48" t="str">
        <f>IFERROR(IF(SEARCH("Dutch",CB46)&gt;0,CHAR(34)&amp;"dutchs"&amp;CHAR(34)&amp;",",""),"")</f>
        <v/>
      </c>
      <c r="GF46" s="48" t="str">
        <f>IFERROR(IF(SEARCH("Historical",AU46)&gt;0,CHAR(34)&amp;"histor"&amp;CHAR(34)&amp;",",""),"")</f>
        <v/>
      </c>
      <c r="GG46" s="48" t="str">
        <f>IF(BU46="y",CHAR(34)&amp;"unjack"&amp;CHAR(34)&amp;",","")</f>
        <v/>
      </c>
      <c r="GH46" s="48" t="str">
        <f>IF(CD46=1,CHAR(34)&amp;"southc"&amp;CHAR(34)&amp;",","")</f>
        <v/>
      </c>
      <c r="GI46" s="48" t="str">
        <f>IF(CE46=1,CHAR(34)&amp;"hasmap"&amp;CHAR(34)&amp;",","")</f>
        <v/>
      </c>
      <c r="GJ46" s="48" t="str">
        <f>IF(CP46="y",CHAR(34)&amp;CP$1&amp;CHAR(34)&amp;",","")</f>
        <v/>
      </c>
      <c r="GK46" s="48" t="str">
        <f>IF(GJ46="",CHAR(34)&amp;"HasSta"&amp;CHAR(34)&amp;",","")</f>
        <v>"HasSta",</v>
      </c>
      <c r="GL46" s="48" t="str">
        <f>IF(CQ46="y",CHAR(34)&amp;CQ$1&amp;CHAR(34)&amp;",","")</f>
        <v>"1Stars",</v>
      </c>
      <c r="GM46" s="48" t="str">
        <f>IF(CR46="y",CHAR(34)&amp;CR$1&amp;CHAR(34)&amp;",","")</f>
        <v/>
      </c>
      <c r="GN46" s="48" t="str">
        <f>IF(CS46="y",CHAR(34)&amp;CS$1&amp;CHAR(34)&amp;",","")</f>
        <v/>
      </c>
      <c r="GP46" s="48" t="str">
        <f>CHAR(34)&amp;AU46&amp;CHAR(34)</f>
        <v>"State"</v>
      </c>
      <c r="GS46" s="48" t="str">
        <f>SUBSTITUTE("["&amp;_xlfn.CONCAT(CW46:GN46)&amp;"]",",]","]")</f>
        <v>["4Color","lets04","startU","year00","allhor","3Bands","Diagon","Horizo","Plants","Unequa","Center","Geogrh","Builds","staWHI","NO_GRE","NO_BLA","001BLU","002WHI","003RED","myrWHI","HasSta","1Stars"]</v>
      </c>
      <c r="GT46" s="48" t="str">
        <f>IF(BL46&lt;&gt;"",CHAR(34)&amp;"cl_"&amp;BL46&amp;CHAR(34)&amp;",","")</f>
        <v>"cl_RED",</v>
      </c>
      <c r="GU46" s="48" t="str">
        <f>IF(BM46&lt;&gt;"",CHAR(34)&amp;"cl_"&amp;BM46&amp;CHAR(34)&amp;",","")</f>
        <v>"cl_WHI",</v>
      </c>
      <c r="GV46" s="48" t="str">
        <f>IF(BN46&lt;&gt;"",CHAR(34)&amp;"cl_"&amp;BN46&amp;CHAR(34)&amp;",","")</f>
        <v>"cl_BLU",</v>
      </c>
      <c r="GW46" s="48" t="str">
        <f>IF(BO46&lt;&gt;"",CHAR(34)&amp;"cl_"&amp;BO46&amp;CHAR(34)&amp;",","")</f>
        <v>"cl_YEL",</v>
      </c>
      <c r="GX46" s="48" t="str">
        <f>IF(BP46&lt;&gt;"",CHAR(34)&amp;"cl_"&amp;BP46&amp;CHAR(34)&amp;",","")</f>
        <v/>
      </c>
      <c r="GY46" s="48" t="str">
        <f>IF(BQ46&lt;&gt;"",CHAR(34)&amp;"cl_"&amp;BQ46&amp;CHAR(34)&amp;",","")</f>
        <v/>
      </c>
      <c r="GZ46" s="48" t="str">
        <f>IF(BR46&lt;&gt;"",CHAR(34)&amp;"cl_"&amp;BR46&amp;CHAR(34)&amp;",","")</f>
        <v/>
      </c>
      <c r="HA46" s="48" t="str">
        <f>IF(BS46&lt;&gt;"",CHAR(34)&amp;"cl_"&amp;BS46&amp;CHAR(34)&amp;",","")</f>
        <v/>
      </c>
      <c r="HB46" s="48" t="str">
        <f>IF(BT46&lt;&gt;"",CHAR(34)&amp;"cl_"&amp;BT46&amp;CHAR(34)&amp;",","")</f>
        <v/>
      </c>
      <c r="HC46" s="48" t="str">
        <f>SUBSTITUTE("["&amp;_xlfn.CONCAT(GT46:HB46)&amp;"]",",]","]")</f>
        <v>["cl_RED","cl_WHI","cl_BLU","cl_YEL"]</v>
      </c>
      <c r="HE46" s="71"/>
      <c r="HF46" s="72" t="str">
        <f>"{couname:"&amp;CT46&amp;(IF(HK46&lt;&gt;"",",subtype:"&amp;CHAR(34)&amp;HK46&amp;CHAR(34),""))&amp;",year:"&amp;HJ46&amp;",region:"&amp;CU46&amp;",Colors:"&amp;HC46&amp;",Items:"&amp;GS46&amp;",Flag:"&amp;CV46&amp;",HDFlag:"&amp;CHAR(34)&amp;E46&amp;CHAR(34)&amp;",type:"&amp;GP46&amp;", describe: "&amp;HH46&amp;", isnew:"&amp;CHAR(34)&amp;F46&amp;CHAR(34)&amp;", links: "&amp;HL46&amp;"},"</f>
        <v>{couname:"[USA] Utah",year:"2024 ",region:"rgn_North America",Colors:["cl_RED","cl_WHI","cl_BLU","cl_YEL"],Items:["4Color","lets04","startU","year00","allhor","3Bands","Diagon","Horizo","Plants","Unequa","Center","Geogrh","Builds","staWHI","NO_GRE","NO_BLA","001BLU","002WHI","003RED","myrWHI","HasSta","1Stars"],Flag:"https://upload.wikimedia.org/wikipedia/commons/thumb/f/f6/Flag_of_Utah.svg/383px-Flag_of_Utah.svg.png",HDFlag:"https://upload.wikimedia.org/wikipedia/commons/thumb/f/f6/Flag_of_Utah.svg/2560px-Flag_of_Utah.svg.png",type:"State", describe: "\nThe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 isnew:".", links: "https://en.wikipedia.org/wiki/Flag_of_Utah"},</v>
      </c>
      <c r="HG46" s="73" t="str">
        <f>"{couname:"&amp;CT46&amp;(IF(HK46&lt;&gt;"",",subtype:"&amp;CHAR(34)&amp;HK46&amp;CHAR(34),""))&amp;",year:"&amp;HJ46&amp;",region:"&amp;CU46&amp;",Colors:"&amp;HC46&amp;",Items:"&amp;GS46&amp;",Flag:"&amp;CV46&amp;",HDFlag:"&amp;CHAR(34)&amp;E46&amp;CHAR(34)&amp;",type:"&amp;GP46&amp;", describe: "&amp;HI46&amp;", links: "&amp;HL46&amp;"},"</f>
        <v>{couname:"[USA] Utah",year:"2024 ",region:"rgn_North America",Colors:["cl_RED","cl_WHI","cl_BLU","cl_YEL"],Items:["4Color","lets04","startU","year00","allhor","3Bands","Diagon","Horizo","Plants","Unequa","Center","Geogrh","Builds","staWHI","NO_GRE","NO_BLA","001BLU","002WHI","003RED","myrWHI","HasSta","1Stars"],Flag:"https://upload.wikimedia.org/wikipedia/commons/thumb/f/f6/Flag_of_Utah.svg/383px-Flag_of_Utah.svg.png",HDFlag:"https://upload.wikimedia.org/wikipedia/commons/thumb/f/f6/Flag_of_Utah.svg/2560px-Flag_of_Utah.svg.png",type:"State", describe: "\nThe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 links: "https://en.wikipedia.org/wiki/Flag_of_Utah"},</v>
      </c>
      <c r="HH46" s="48" t="str">
        <f>IF(P46&lt;&gt;"",CHAR(34)&amp;"\n"&amp;P46&amp;CHAR(34),CHAR(34)&amp;CHAR(34))</f>
        <v>"\nThe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v>
      </c>
      <c r="HI46" s="48" t="str">
        <f>IF(J46=0,CHAR(34)&amp;CHAR(34),HH46)</f>
        <v>"\nThe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v>
      </c>
      <c r="HJ46" s="48" t="str">
        <f>CHAR(34)&amp;O46&amp;CHAR(34)</f>
        <v>"2024 "</v>
      </c>
      <c r="HL46" s="48" t="str">
        <f>CHAR(34)&amp;I46&amp;CHAR(34)</f>
        <v>"https://en.wikipedia.org/wiki/Flag_of_Utah"</v>
      </c>
      <c r="HM46" s="72"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"&amp;HH46&amp;", "&amp;CHAR(34)&amp;"isnew"&amp;CHAR(34)&amp;": "&amp;CHAR(34)&amp;F46&amp;CHAR(34)&amp;", "&amp;CHAR(34)&amp;"links"&amp;CHAR(34)&amp;": "&amp;HL46&amp;"},"</f>
        <v>{"couname":"[USA] Utah","year":"2024 ","region":"rgn_North America","Colors":["cl_RED","cl_WHI","cl_BLU","cl_YEL"],"Items":["4Color","lets04","startU","year00","allhor","3Bands","Diagon","Horizo","Plants","Unequa","Center","Geogrh","Builds","staWHI","NO_GRE","NO_BLA","001BLU","002WHI","003RED","myrWHI","HasSta","1Stars"],"Flag":"https://upload.wikimedia.org/wikipedia/commons/thumb/f/f6/Flag_of_Utah.svg/383px-Flag_of_Utah.svg.png","HDFlag":"https://upload.wikimedia.org/wikipedia/commons/thumb/f/f6/Flag_of_Utah.svg/2560px-Flag_of_Utah.svg.png","type":"State", "describe": "\nThe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 "isnew": ".", "links": "https://en.wikipedia.org/wiki/Flag_of_Utah"},</v>
      </c>
      <c r="HN46" s="74" t="str">
        <f>"{"&amp;CHAR(34)&amp;"couname"&amp;CHAR(34)&amp;":"&amp;CT46&amp;(IF(H46&lt;&gt;"",","&amp;CHAR(34)&amp;"subtype"&amp;CHAR(34)&amp;":"&amp;CHAR(34)&amp;H46&amp;CHAR(34),""))&amp;","&amp;CHAR(34)&amp;"year"&amp;CHAR(34)&amp;":"&amp;HJ46&amp;","&amp;CHAR(34)&amp;"region"&amp;CHAR(34)&amp;":"&amp;CU46&amp;","&amp;CHAR(34)&amp;"Colors"&amp;CHAR(34)&amp;":"&amp;HC46&amp;","&amp;CHAR(34)&amp;"Items"&amp;CHAR(34)&amp;":"&amp;GS46&amp;","&amp;CHAR(34)&amp;"Flag"&amp;CHAR(34)&amp;":"&amp;CV46&amp;","&amp;CHAR(34)&amp;"HDFlag"&amp;CHAR(34)&amp;":"&amp;CHAR(34)&amp;E46&amp;CHAR(34)&amp;","&amp;CHAR(34)&amp;"type"&amp;CHAR(34)&amp;":"&amp;GP46&amp;", "&amp;CHAR(34)&amp;"describe"&amp;CHAR(34)&amp;": "&amp;HI46&amp;", "&amp;CHAR(34)&amp;"isnew"&amp;CHAR(34)&amp;": "&amp;CHAR(34)&amp;F46&amp;CHAR(34)&amp;", "&amp;CHAR(34)&amp;"links"&amp;CHAR(34)&amp;": "&amp;HL46&amp;"},"</f>
        <v>{"couname":"[USA] Utah","year":"2024 ","region":"rgn_North America","Colors":["cl_RED","cl_WHI","cl_BLU","cl_YEL"],"Items":["4Color","lets04","startU","year00","allhor","3Bands","Diagon","Horizo","Plants","Unequa","Center","Geogrh","Builds","staWHI","NO_GRE","NO_BLA","001BLU","002WHI","003RED","myrWHI","HasSta","1Stars"],"Flag":"https://upload.wikimedia.org/wikipedia/commons/thumb/f/f6/Flag_of_Utah.svg/383px-Flag_of_Utah.svg.png","HDFlag":"https://upload.wikimedia.org/wikipedia/commons/thumb/f/f6/Flag_of_Utah.svg/2560px-Flag_of_Utah.svg.png","type":"State", "describe": "\nThe red, white, and blue tricolor references the colors of the flag of the United States. At the top, a blue stripe symbolizes Utah's skies and lakes and fundamental principles such as faith, knowledge, and freedom. It also imitates the blue background of the state's historic flag. The white middle stripe evokes peace and is divided into five peaks, representing the snowy peaks of Utah's mountains. Below, a red canyon stripe signifies Southern Utah's desert landscapes and the spirit of perseverance. In the center of the flag, a beehive design represents Utah's industrial character and official nickname, the Beehive State. The gold hexagon resembles honeycomb, representing the strength of Utah's people. The beehive within the hexagon symbolizes industry, prosperity, and unity. Below the beehive is a five-pointed star, which honors the five original tribal nations in Utah, and also alludes to Utah's 45th star on the American flag, representing the state's allegiance to the nation.", "isnew": ".", "links": "https://en.wikipedia.org/wiki/Flag_of_Utah"},</v>
      </c>
      <c r="HO46" s="75"/>
      <c r="HP46" s="48" t="str" cm="1">
        <f t="array" ref="HP46">IF(_xlfn.TEXTJOIN(", ", TRUE, IF(ISNUMBER(SEARCH("BLA", BL46:BT46)), COLUMN(BL46:BT46) - COLUMN(BL46) + 1, ""))&lt;&gt;"","BLA","")</f>
        <v/>
      </c>
      <c r="HQ46" s="48" t="str" cm="1">
        <f t="array" ref="HQ46">IF(_xlfn.TEXTJOIN(", ", TRUE, IF(ISNUMBER(SEARCH("BLU", BL46:BT46)), COLUMN(BL46:BT46) - COLUMN(BL46) + 1, ""))&lt;&gt;"","BLU","")</f>
        <v>BLU</v>
      </c>
      <c r="HR46" s="48" t="str" cm="1">
        <f t="array" ref="HR46">IF(_xlfn.TEXTJOIN(", ", TRUE, IF(ISNUMBER(SEARCH("GRE", BL46:BT46)), COLUMN(BL46:BT46) - COLUMN(BL46) + 1, ""))&lt;&gt;"","GRE","")</f>
        <v/>
      </c>
      <c r="HS46" s="48" t="str" cm="1">
        <f t="array" ref="HS46">IF(_xlfn.TEXTJOIN(", ", TRUE, IF(ISNUMBER(SEARCH("RED", BL46:BT46)), COLUMN(BL46:BT46) - COLUMN(BL46) + 1, ""))&lt;&gt;"","RED","")</f>
        <v>RED</v>
      </c>
      <c r="HT46" s="48" t="str" cm="1">
        <f t="array" ref="HT46">IF(_xlfn.TEXTJOIN(", ", TRUE, IF(ISNUMBER(SEARCH("YEL", BL46:BT46)), COLUMN(BL46:BT46) - COLUMN(BL46) + 1, ""))&lt;&gt;"","YEL","")</f>
        <v>YEL</v>
      </c>
      <c r="HU46" s="48" t="str" cm="1">
        <f t="array" ref="HU46">IF(_xlfn.TEXTJOIN(", ", TRUE, IF(ISNUMBER(SEARCH("ORA", BL46:BT46)), COLUMN(BL46:BT46) - COLUMN(BL46) + 1, ""))&lt;&gt;"","ORA","")</f>
        <v/>
      </c>
      <c r="HV46" s="48" t="str" cm="1">
        <f t="array" ref="HV46">IF(_xlfn.TEXTJOIN(", ", TRUE, IF(ISNUMBER(SEARCH("BRO", BL46:BT46)), COLUMN(BL46:BT46) - COLUMN(BL46) + 1, ""))&lt;&gt;"","BRO","")</f>
        <v/>
      </c>
      <c r="HW46" s="48" t="str" cm="1">
        <f t="array" ref="HW46">IF(_xlfn.TEXTJOIN(", ", TRUE, IF(ISNUMBER(SEARCH("PUR", BL46:BT46)), COLUMN(BL46:BT46) - COLUMN(BL46) + 1, ""))&lt;&gt;"","PUR","")</f>
        <v/>
      </c>
      <c r="HX46" s="48" t="str" cm="1">
        <f t="array" ref="HX46">IF(_xlfn.TEXTJOIN(", ", TRUE, IF(ISNUMBER(SEARCH("WHI", BL46:BT46)), COLUMN(BL46:BT46) - COLUMN(BL46) + 1, ""))&lt;&gt;"","WHI","")</f>
        <v>WHI</v>
      </c>
      <c r="HY46" s="76"/>
      <c r="HZ46" s="76"/>
      <c r="IA46" s="6"/>
      <c r="IB46" s="6"/>
      <c r="IC46" s="77"/>
      <c r="ID46" s="77"/>
      <c r="IE46" s="77"/>
      <c r="IF46" s="77"/>
      <c r="IG46" s="77"/>
      <c r="IH46" s="77"/>
      <c r="II46" s="77"/>
      <c r="IJ46" s="77"/>
      <c r="IK46" s="77"/>
      <c r="IL46" s="48">
        <f>SUM(IC46:IK46)</f>
        <v>0</v>
      </c>
      <c r="IM46" s="45">
        <f>COUNTIF(IC46:IK46,"&gt;0")-CG46</f>
        <v>-4</v>
      </c>
      <c r="IN46" s="78" t="str">
        <f>"http://mkweb.bcgsc.ca/color-summarizer/?url="&amp;D46&amp;"&amp;precision=low&amp;num_clusters="&amp;CG46&amp;"&amp;text=1"</f>
        <v>http://mkweb.bcgsc.ca/color-summarizer/?url=https://upload.wikimedia.org/wikipedia/commons/thumb/f/f6/Flag_of_Utah.svg/383px-Flag_of_Utah.svg.png&amp;precision=low&amp;num_clusters=4&amp;text=1</v>
      </c>
      <c r="IO46" s="48" t="str">
        <f>IF(HP46&lt;&gt;"",CHAR(34)&amp;"black"&amp;CHAR(34),"")</f>
        <v/>
      </c>
      <c r="IP46" s="48" t="str">
        <f>IF(HQ46&lt;&gt;"",CHAR(34)&amp;"blue"&amp;CHAR(34),"")</f>
        <v>"blue"</v>
      </c>
      <c r="IQ46" s="48" t="str">
        <f>IF(HR46&lt;&gt;"",CHAR(34)&amp;"green"&amp;CHAR(34),"")</f>
        <v/>
      </c>
      <c r="IR46" s="48" t="str">
        <f>IF(HS46&lt;&gt;"",CHAR(34)&amp;"red"&amp;CHAR(34),"")</f>
        <v>"red"</v>
      </c>
      <c r="IS46" s="48" t="str">
        <f>IF(HT46&lt;&gt;"",CHAR(34)&amp;"yellow"&amp;CHAR(34),"")</f>
        <v>"yellow"</v>
      </c>
      <c r="IT46" s="48" t="str">
        <f>IF(HU46&lt;&gt;"",CHAR(34)&amp;"orange"&amp;CHAR(34),"")</f>
        <v/>
      </c>
      <c r="IU46" s="48" t="str">
        <f>IF(HV46&lt;&gt;"",CHAR(34)&amp;"brown"&amp;CHAR(34),"")</f>
        <v/>
      </c>
      <c r="IV46" s="48" t="str">
        <f>IF(HW46&lt;&gt;"",CHAR(34)&amp;"purple"&amp;CHAR(34),"")</f>
        <v/>
      </c>
      <c r="IW46" s="48" t="str">
        <f>IF(HX46&lt;&gt;"",CHAR(34)&amp;"white"&amp;CHAR(34),"")</f>
        <v>"white"</v>
      </c>
      <c r="IX46" s="48" t="str">
        <f>"{"&amp;CHAR(34)&amp;"url"&amp;CHAR(34)&amp;":"&amp;CHAR(34)&amp;IN46&amp;CHAR(34)&amp;","&amp;CHAR(34)&amp;"name"&amp;CHAR(34)&amp;":"&amp;CHAR(34)&amp;A46&amp;CHAR(34)&amp;"},"</f>
        <v>{"url":"http://mkweb.bcgsc.ca/color-summarizer/?url=https://upload.wikimedia.org/wikipedia/commons/thumb/f/f6/Flag_of_Utah.svg/383px-Flag_of_Utah.svg.png&amp;precision=low&amp;num_clusters=4&amp;text=1","name":"[USA] Utah"},</v>
      </c>
      <c r="IY46" s="48">
        <v>897</v>
      </c>
    </row>
    <row r="47" spans="1:259" s="48" customFormat="1" ht="38.4" customHeight="1" thickBot="1" x14ac:dyDescent="0.35">
      <c r="A47" s="79" t="s">
        <v>1075</v>
      </c>
      <c r="B47" s="40" t="e" vm="188">
        <v>#VALUE!</v>
      </c>
      <c r="C47" s="41">
        <v>2</v>
      </c>
      <c r="D47" s="42" t="s">
        <v>1076</v>
      </c>
      <c r="E47" s="43" t="s">
        <v>1077</v>
      </c>
      <c r="F47" s="44" t="s">
        <v>163</v>
      </c>
      <c r="G47" s="45">
        <f>COUNTIF($A$1:$A$8580,A47)</f>
        <v>1</v>
      </c>
      <c r="H47" s="46"/>
      <c r="I47" s="47" t="s">
        <v>1078</v>
      </c>
      <c r="J47" s="48" t="str">
        <f>""</f>
        <v/>
      </c>
      <c r="K47" s="49"/>
      <c r="L47" s="50"/>
      <c r="M47" s="50"/>
      <c r="N47" s="51" t="s">
        <v>231</v>
      </c>
      <c r="O47" s="52" t="s">
        <v>1079</v>
      </c>
      <c r="P47" s="53" t="s">
        <v>1080</v>
      </c>
      <c r="Q47" s="54">
        <v>1</v>
      </c>
      <c r="R47" s="55" t="s">
        <v>231</v>
      </c>
      <c r="S47" s="56">
        <v>0</v>
      </c>
      <c r="T47" s="57" t="s">
        <v>164</v>
      </c>
      <c r="U47" s="58" t="s">
        <v>164</v>
      </c>
      <c r="V47" s="58" t="s">
        <v>164</v>
      </c>
      <c r="W47" s="58" t="s">
        <v>164</v>
      </c>
      <c r="X47" s="58" t="s">
        <v>165</v>
      </c>
      <c r="Y47" s="58" t="s">
        <v>165</v>
      </c>
      <c r="Z47" s="58" t="s">
        <v>164</v>
      </c>
      <c r="AA47" s="58" t="s">
        <v>165</v>
      </c>
      <c r="AB47" s="58" t="s">
        <v>165</v>
      </c>
      <c r="AC47" s="58" t="s">
        <v>164</v>
      </c>
      <c r="AD47" s="58" t="s">
        <v>165</v>
      </c>
      <c r="AE47" s="58" t="s">
        <v>164</v>
      </c>
      <c r="AF47" s="59" t="s">
        <v>164</v>
      </c>
      <c r="AG47" s="59" t="s">
        <v>164</v>
      </c>
      <c r="AH47" s="59" t="s">
        <v>165</v>
      </c>
      <c r="AI47" s="59" t="s">
        <v>164</v>
      </c>
      <c r="AJ47" s="59" t="s">
        <v>164</v>
      </c>
      <c r="AK47" s="59" t="s">
        <v>164</v>
      </c>
      <c r="AL47" s="59" t="s">
        <v>164</v>
      </c>
      <c r="AM47" s="59" t="s">
        <v>165</v>
      </c>
      <c r="AN47" s="59" t="s">
        <v>164</v>
      </c>
      <c r="AO47" s="59" t="s">
        <v>164</v>
      </c>
      <c r="AP47" s="59" t="s">
        <v>164</v>
      </c>
      <c r="AQ47" s="59" t="s">
        <v>164</v>
      </c>
      <c r="AR47" s="59" t="s">
        <v>164</v>
      </c>
      <c r="AS47" s="59" t="s">
        <v>164</v>
      </c>
      <c r="AT47" s="60">
        <v>0</v>
      </c>
      <c r="AU47" s="59" t="s">
        <v>207</v>
      </c>
      <c r="AV47" s="59" t="str">
        <f>IF(LEFT(A47,1)="[",LEFT(A47,5)&amp;AU47&amp;A47,"")</f>
        <v>[USA]State[USA] Vermont</v>
      </c>
      <c r="AW47" s="59" t="str">
        <f>C47&amp;H47&amp;A47</f>
        <v>2[USA] Vermont</v>
      </c>
      <c r="AX47" s="61"/>
      <c r="AY47" s="61"/>
      <c r="AZ47" s="62"/>
      <c r="BA47" s="62"/>
      <c r="BB47" s="62"/>
      <c r="BC47" s="63"/>
      <c r="BD47" s="64" t="s">
        <v>152</v>
      </c>
      <c r="BE47" s="47"/>
      <c r="BF47" s="64"/>
      <c r="BG47" s="64"/>
      <c r="BH47" s="64"/>
      <c r="BI47" s="64"/>
      <c r="BJ47" s="64"/>
      <c r="BK47" s="47"/>
      <c r="BL47" s="64" t="s">
        <v>152</v>
      </c>
      <c r="BM47" s="64" t="s">
        <v>154</v>
      </c>
      <c r="BN47" s="64" t="s">
        <v>153</v>
      </c>
      <c r="BO47" s="64" t="s">
        <v>155</v>
      </c>
      <c r="BP47" s="64" t="s">
        <v>157</v>
      </c>
      <c r="BQ47" s="64" t="s">
        <v>159</v>
      </c>
      <c r="BR47" s="64"/>
      <c r="BS47" s="64"/>
      <c r="BT47" s="64"/>
      <c r="BU47" s="65"/>
      <c r="BV47" s="66"/>
      <c r="BW47" s="66">
        <v>0</v>
      </c>
      <c r="BX47" s="47"/>
      <c r="CB47" s="6"/>
      <c r="CC47" s="6"/>
      <c r="CD47" s="67">
        <v>0</v>
      </c>
      <c r="CE47" s="67">
        <v>0</v>
      </c>
      <c r="CF47" s="67" t="e">
        <v>#REF!</v>
      </c>
      <c r="CG47" s="68" cm="1">
        <f t="array" ref="CG47">SUMPRODUCT(--(LEN(TRIM(BL47:BT47))&gt;0))</f>
        <v>6</v>
      </c>
      <c r="CH47" s="59" t="str">
        <f>IF(CG47=2,"y","n")</f>
        <v>n</v>
      </c>
      <c r="CI47" s="59" t="str">
        <f>IF(CG47=3,"y","n")</f>
        <v>n</v>
      </c>
      <c r="CJ47" s="59" t="str">
        <f>IF(CG47=4,"y","n")</f>
        <v>n</v>
      </c>
      <c r="CK47" s="59" t="str">
        <f>IF(CG47&gt;4,"y","n")</f>
        <v>y</v>
      </c>
      <c r="CL47" s="59" t="str">
        <f>IF(S47=0,"y","n")</f>
        <v>y</v>
      </c>
      <c r="CM47" s="59" t="str">
        <f>IF(S47=2,"y","n")</f>
        <v>n</v>
      </c>
      <c r="CN47" s="59" t="str">
        <f>IF(S47=3,"y","n")</f>
        <v>n</v>
      </c>
      <c r="CO47" s="59" t="str">
        <f>IF(S47&gt;=4,"y","n")</f>
        <v>n</v>
      </c>
      <c r="CP47" s="59" t="str">
        <f>IF(AT47=0,"y","n")</f>
        <v>y</v>
      </c>
      <c r="CQ47" s="59" t="str">
        <f>IF(AT47=1,"y","n")</f>
        <v>n</v>
      </c>
      <c r="CR47" s="59" t="str">
        <f>IF(AT47=2,"y","n")</f>
        <v>n</v>
      </c>
      <c r="CS47" s="59" t="str">
        <f>IF(AT47&gt;=3,"y","n")</f>
        <v>n</v>
      </c>
      <c r="CT47" s="69" t="str">
        <f>CHAR(34)&amp;A47&amp;CHAR(34)</f>
        <v>"[USA] Vermont"</v>
      </c>
      <c r="CU47" s="70" t="str">
        <f>CHAR(34)&amp;"rgn_"&amp;R47&amp;CHAR(34)</f>
        <v>"rgn_North America"</v>
      </c>
      <c r="CV47" s="48" t="str">
        <f>CHAR(34)&amp;D47&amp;CHAR(34)</f>
        <v>"https://upload.wikimedia.org/wikipedia/commons/thumb/4/49/Flag_of_Vermont.svg/383px-Flag_of_Vermont.svg.png"</v>
      </c>
      <c r="CW47" s="48" t="str">
        <f>IF(CH47="y",CHAR(34)&amp;CH$1&amp;CHAR(34)&amp;",","")</f>
        <v/>
      </c>
      <c r="CX47" s="48" t="str">
        <f>IF(CI47="y",CHAR(34)&amp;CI$1&amp;CHAR(34)&amp;",","")</f>
        <v/>
      </c>
      <c r="CY47" s="48" t="str">
        <f>IF(CJ47="y",CHAR(34)&amp;CJ$1&amp;CHAR(34)&amp;",","")</f>
        <v/>
      </c>
      <c r="CZ47" s="48" t="str">
        <f>IF(CK47="y",CHAR(34)&amp;CK$1&amp;CHAR(34)&amp;",","")</f>
        <v>"5+Colo",</v>
      </c>
      <c r="DA47" s="48" t="str">
        <f>IF(Q47&gt;1,CHAR(34)&amp;"words2"&amp;CHAR(34)&amp;",","")</f>
        <v/>
      </c>
      <c r="DB47" s="48" t="str">
        <f>IF(Q47&gt;2,CHAR(34)&amp;"words3"&amp;CHAR(34)&amp;",","")</f>
        <v/>
      </c>
      <c r="DC47" s="48" t="str">
        <f>IF(Q47=2,CHAR(34)&amp;"exact2"&amp;CHAR(34)&amp;",","")</f>
        <v/>
      </c>
      <c r="DD47" s="48" t="str">
        <f>IF(LEN(CHAR(34)&amp;"lets"&amp;LEN(SUBSTITUTE(SUBSTITUTE(IFERROR(TRIM(SUBSTITUTE(SUBSTITUTE(SUBSTITUTE(IFERROR(TRIM(SUBSTITUTE(A47,MID(A47,FIND("(",A47),FIND(")",A47)-FIND("(",A47)+1),"")),A47),"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",""),"-",""))&amp;CHAR(34)&amp;",")=9,CHAR(34)&amp;"lets"&amp;LEN(SUBSTITUTE(SUBSTITUTE(IFERROR(TRIM(SUBSTITUTE(SUBSTITUTE(SUBSTITUTE(IFERROR(TRIM(SUBSTITUTE(A47,MID(A47,FIND("(",A47),FIND(")",A47)-FIND("(",A47)+1),"")),A47),"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",""),"-",""))&amp;CHAR(34)&amp;",",CHAR(34)&amp;"lets0"&amp;LEN(SUBSTITUTE(SUBSTITUTE(IFERROR(TRIM(SUBSTITUTE(SUBSTITUTE(SUBSTITUTE(IFERROR(TRIM(SUBSTITUTE(A47,MID(A47,FIND("(",A47),FIND(")",A47)-FIND("(",A47)+1),"")),A47)," ",""),"-",""),MID(SUBSTITUTE(SUBSTITUTE(IFERROR(TRIM(SUBSTITUTE(A47,MID(A47,FIND("(",A47),FIND(")",A47)-FIND("(",A47)+1),"")),A47)," ",""),"-",""),FIND("[",SUBSTITUTE(SUBSTITUTE(IFERROR(TRIM(SUBSTITUTE(A47,MID(A47,FIND("(",A47),FIND(")",A47)-FIND("(",A47)+1),"")),A47)," ",""),"-","")),FIND("]",SUBSTITUTE(SUBSTITUTE(IFERROR(TRIM(SUBSTITUTE(A47,MID(A47,FIND("(",A47),FIND(")",A47)-FIND("(",A47)+1),"")),A47)," ",""),"-",""))-FIND("[",SUBSTITUTE(SUBSTITUTE(IFERROR(TRIM(SUBSTITUTE(A47,MID(A47,FIND("(",A47),FIND(")",A47)-FIND("(",A47)+1),"")),A47)," ",""),"-",""))+1),"")),SUBSTITUTE(SUBSTITUTE(IFERROR(TRIM(SUBSTITUTE(A47,MID(A47,FIND("(",A47),FIND(")",A47)-FIND("(",A47)+1),"")),A47)," ",""),"-",""))," ",""),"-",""))&amp;CHAR(34)&amp;",")</f>
        <v>"lets07",</v>
      </c>
      <c r="DE47" s="48" t="str">
        <f>IFERROR(CHAR(34)&amp;"start"&amp;LEFT(TRIM(SUBSTITUTE(SUBSTITUTE(TRIM(SUBSTITUTE(SUBSTITUTE(A47, MID(A47, FIND("[", A47), FIND("]", A47) - FIND("[", A47) + 1), ""), "  ", " ")), MID(TRIM(SUBSTITUTE(SUBSTITUTE(A47, MID(A47, FIND("[", A47), FIND("]", A47) - FIND("[", A47) + 1), ""), "  ", " ")), FIND("[", TRIM(SUBSTITUTE(SUBSTITUTE(A47, MID(A47, FIND("[", A47), FIND("]", A47) - FIND("[", A47) + 1), ""), "  ", " "))), FIND("]", TRIM(SUBSTITUTE(SUBSTITUTE(A47, MID(A47, FIND("[", A47), FIND("]", A47) - FIND("[", A47) + 1), ""), "  ", " "))) - FIND("[", TRIM(SUBSTITUTE(SUBSTITUTE(A47, MID(A47, FIND("[", A47), FIND("]", A47) - FIND("[", A47) + 1), ""), "  ", " "))) + 1), ""), "  ", " ")),1)&amp;CHAR(34)&amp;",",CHAR(34)&amp;"start"&amp;IFERROR(LEFT(SUBSTITUTE(A47,"["&amp;MID(A47,FIND("[",A47)+1,FIND("]",A47)-FIND("[",A47)-1)&amp;"] ",""),1),LEFT(A47,1))&amp;CHAR(34)&amp;",")</f>
        <v>"startV",</v>
      </c>
      <c r="DF47" s="48" t="str">
        <f>IFERROR(IF(SEARCH("tan",A47)&gt;0,CHAR(34)&amp;"withtn"&amp;CHAR(34)&amp;",",""),"")</f>
        <v/>
      </c>
      <c r="DG47" s="48" t="str">
        <f>IFERROR(IF(SEARCH("q",A47)&gt;0,CHAR(34)&amp;"with_q"&amp;CHAR(34)&amp;",",""),"")</f>
        <v/>
      </c>
      <c r="DH47" s="48" t="str">
        <f>IFERROR(IF(SEARCH("v",A47)&gt;0,CHAR(34)&amp;"with_v"&amp;CHAR(34)&amp;",",""),"")</f>
        <v>"with_v",</v>
      </c>
      <c r="DI47" s="48" t="str">
        <f>IFERROR(IF(SEARCH("w",A47)&gt;0,CHAR(34)&amp;"with_w"&amp;CHAR(34)&amp;",",""),"")</f>
        <v/>
      </c>
      <c r="DJ47" s="48" t="str">
        <f>IFERROR(IF(SEARCH("y",A47)&gt;0,CHAR(34)&amp;"with_y"&amp;CHAR(34)&amp;",",""),"")</f>
        <v/>
      </c>
      <c r="DK47" s="48" t="str">
        <f>IFERROR(IF(SEARCH("z",A47)&gt;0,CHAR(34)&amp;"with_z"&amp;CHAR(34)&amp;",",""),"")</f>
        <v/>
      </c>
      <c r="DL47" s="48" t="str">
        <f>IF(CG47=2, CHAR(34) &amp; _xlfn.TEXTJOIN("", TRUE, _xlfn._xlws.SORT(HP47:HX47)) &amp; CHAR(34) &amp; ",", "")</f>
        <v/>
      </c>
      <c r="DM47" s="48" t="str" cm="1">
        <f t="array" ref="DM47">IF(CG47=3,CHAR(34) &amp; _xlfn.TEXTJOIN("", TRUE, RIGHT(HP47:HX47, 2)) &amp; CHAR(34) &amp; ",", "")</f>
        <v/>
      </c>
      <c r="DN47" s="48" t="str">
        <f>IF(AND(ISNUMBER(SEARCH("18", O47)), ISERROR(SEARCH("1918", O47)), ISERROR(SEARCH("2018", O47))), CHAR(34) &amp; "year18" &amp; CHAR(34) &amp; ",", "")</f>
        <v/>
      </c>
      <c r="DO47" s="48" t="str">
        <f>IF(AND(ISNUMBER(SEARCH("19", O47)), ISERROR(SEARCH("1819", O47)),  ISERROR(SEARCH("1219", O47)),ISERROR(SEARCH("1119", O47)),ISERROR(SEARCH("1190", O47)),ISERROR(SEARCH("2019", O47))), CHAR(34) &amp; "year19" &amp; CHAR(34) &amp; ",", "")</f>
        <v>"year19",</v>
      </c>
      <c r="DP47" s="6" t="str">
        <f>IF(AND(ISNUMBER(SEARCH("20", O47)), ISERROR(SEARCH("1920", O47))), CHAR(34)&amp;"year00"&amp;CHAR(34)&amp;",", "")</f>
        <v/>
      </c>
      <c r="DQ47" s="6" t="str">
        <f>IF(CC47="y",CHAR(34)&amp;"soviet"&amp;CHAR(34)&amp;",","")</f>
        <v/>
      </c>
      <c r="DR47" s="6" t="str">
        <f>IF(BY47="y",CHAR(34)&amp;"dgband"&amp;CHAR(34)&amp;",","")</f>
        <v/>
      </c>
      <c r="DS47" s="6" t="str">
        <f>IF(W47="y",IF(AND(V47="n",BY47&lt;&gt;"y"),CHAR(34)&amp;"allver"&amp;CHAR(34)&amp;",",""),"")</f>
        <v/>
      </c>
      <c r="DT47" s="6" t="str">
        <f>IF(V47="y",IF(AND(W47="n",BY47&lt;&gt;"y"),CHAR(34)&amp;"allhor"&amp;CHAR(34)&amp;",",""),"")</f>
        <v/>
      </c>
      <c r="DU47" s="6" t="str">
        <f>IF(BY47="y",IF(AND(W47="n",V47="n"),CHAR(34)&amp;"alldia"&amp;CHAR(34)&amp;",",""),"")</f>
        <v/>
      </c>
      <c r="DV47" s="48" t="str">
        <f>IF(IA47&lt;&gt;"",(IF(IA47="y",CHAR(34)&amp;"largec"&amp;CHAR(34)&amp;",",CHAR(34)&amp;"smallc"&amp;CHAR(34)&amp;",")),"")</f>
        <v/>
      </c>
      <c r="DW47" s="48" t="str">
        <f>IF(CL47="y",CHAR(34)&amp;CL$1&amp;CHAR(34)&amp;",","")</f>
        <v>"NoBand",</v>
      </c>
      <c r="DX47" s="48" t="str">
        <f>IF(CM47="y",CHAR(34)&amp;CM$1&amp;CHAR(34)&amp;",","")</f>
        <v/>
      </c>
      <c r="DY47" s="48" t="str">
        <f>IF(CN47="y",CHAR(34)&amp;CN$1&amp;CHAR(34)&amp;",","")</f>
        <v/>
      </c>
      <c r="DZ47" s="48" t="str">
        <f>IF(CO47="y",CHAR(34)&amp;CO$1&amp;CHAR(34)&amp;",","")</f>
        <v/>
      </c>
      <c r="EA47" s="48" t="str">
        <f>IF(T47="y",CHAR(34)&amp;T$1&amp;CHAR(34)&amp;",","")</f>
        <v/>
      </c>
      <c r="EB47" s="48" t="str">
        <f>IF(U47="y",CHAR(34)&amp;U$1&amp;CHAR(34)&amp;",","")</f>
        <v/>
      </c>
      <c r="EC47" s="48" t="str">
        <f>IF(V47="y",CHAR(34)&amp;V$1&amp;CHAR(34)&amp;",","")</f>
        <v/>
      </c>
      <c r="ED47" s="48" t="str">
        <f>IF(W47="y",CHAR(34)&amp;W$1&amp;CHAR(34)&amp;",","")</f>
        <v/>
      </c>
      <c r="EE47" s="48" t="str">
        <f>IF(X47="y",CHAR(34)&amp;X$1&amp;CHAR(34)&amp;",","")</f>
        <v>"Circle",</v>
      </c>
      <c r="EF47" s="48" t="str">
        <f>IF(AND(Y47&lt;&gt;"n",Y47&lt;&gt;""),CHAR(34)&amp;Y$1&amp;CHAR(34)&amp;",","")</f>
        <v>"Animal",</v>
      </c>
      <c r="EG47" s="48" t="str">
        <f>IF(Z47="y",CHAR(34)&amp;Z$1&amp;CHAR(34)&amp;",","")</f>
        <v/>
      </c>
      <c r="EH47" s="48" t="str">
        <f>IF(AA47="y",CHAR(34)&amp;AA$1&amp;CHAR(34)&amp;",","")</f>
        <v>"Plants",</v>
      </c>
      <c r="EI47" s="48" t="str">
        <f>IF(AB47="y",CHAR(34)&amp;AB$1&amp;CHAR(34)&amp;",","")</f>
        <v>"Texted",</v>
      </c>
      <c r="EJ47" s="48" t="str">
        <f>IF(AC47="y",CHAR(34)&amp;AC$1&amp;CHAR(34)&amp;",","")</f>
        <v/>
      </c>
      <c r="EK47" s="48" t="str">
        <f>IF(AD47="y",CHAR(34)&amp;AD$1&amp;CHAR(34)&amp;",","")</f>
        <v>"HasSun",</v>
      </c>
      <c r="EL47" s="48" t="str">
        <f>IF(AE47="y",CHAR(34)&amp;AE$1&amp;CHAR(34)&amp;",","")</f>
        <v/>
      </c>
      <c r="EM47" s="48" t="str">
        <f>IF(AF47="y",CHAR(34)&amp;AF$1&amp;CHAR(34)&amp;",","")</f>
        <v/>
      </c>
      <c r="EN47" s="48" t="str">
        <f>IF(AG47="y",CHAR(34)&amp;AG$1&amp;CHAR(34)&amp;",","")</f>
        <v/>
      </c>
      <c r="EO47" s="48" t="str">
        <f>IF(AH47="y",CHAR(34)&amp;AH$1&amp;CHAR(34)&amp;",","")</f>
        <v>"Center",</v>
      </c>
      <c r="EP47" s="48" t="str">
        <f>IF(AI47="y",CHAR(34)&amp;AI$1&amp;CHAR(34)&amp;",","")</f>
        <v/>
      </c>
      <c r="EQ47" s="48" t="str">
        <f>IF(AJ47="y",CHAR(34)&amp;AJ$1&amp;CHAR(34)&amp;",","")</f>
        <v/>
      </c>
      <c r="ER47" s="48" t="str">
        <f>IF(AK47="y",CHAR(34)&amp;AK$1&amp;CHAR(34)&amp;",","")</f>
        <v/>
      </c>
      <c r="ES47" s="48" t="str">
        <f>IF(AL47="y",CHAR(34)&amp;AL$1&amp;CHAR(34)&amp;",","")</f>
        <v/>
      </c>
      <c r="ET47" s="48" t="str">
        <f>IF(AM47="y",CHAR(34)&amp;AM$1&amp;CHAR(34)&amp;",","")</f>
        <v>"Geogrh",</v>
      </c>
      <c r="EU47" s="48" t="str">
        <f>IF(AN47="y",CHAR(34)&amp;AN$1&amp;CHAR(34)&amp;",","")</f>
        <v/>
      </c>
      <c r="EV47" s="48" t="str">
        <f>IF(AO47="y",CHAR(34)&amp;AO$1&amp;CHAR(34)&amp;",","")</f>
        <v/>
      </c>
      <c r="EW47" s="48" t="str">
        <f>IF(AP47="y",CHAR(34)&amp;AP$1&amp;CHAR(34)&amp;",","")</f>
        <v/>
      </c>
      <c r="EX47" s="48" t="str">
        <f>IF(AQ47="y",CHAR(34)&amp;AQ$1&amp;CHAR(34)&amp;",","")</f>
        <v/>
      </c>
      <c r="EY47" s="48" t="str">
        <f>IF(AR47="y",CHAR(34)&amp;AR$1&amp;CHAR(34)&amp;",","")</f>
        <v/>
      </c>
      <c r="EZ47" s="48" t="str">
        <f>IF(AS47="y",CHAR(34)&amp;AS$1&amp;CHAR(34)&amp;",","")</f>
        <v/>
      </c>
      <c r="FA47" s="48" t="str">
        <f>IF(AT47&gt;0,CHAR(34)&amp;"sta"&amp;AZ47&amp;CHAR(34)&amp;",","")</f>
        <v/>
      </c>
      <c r="FB47" s="48" t="str">
        <f>IF(AND(AT47&gt;0,BA47&lt;&gt;""),CHAR(34)&amp;"sta"&amp;BA47&amp;CHAR(34)&amp;",","")</f>
        <v/>
      </c>
      <c r="FC47" s="48" t="str">
        <f>IF(AND(AT47&gt;0,BB47&lt;&gt;""),CHAR(34)&amp;"sta"&amp;BB47&amp;CHAR(34)&amp;",","")</f>
        <v/>
      </c>
      <c r="FD47" s="48" t="str">
        <f>IF(BV47="n",CHAR(34)&amp;"tcWHYE"&amp;CHAR(34)&amp;",",IF(BV47="y",CHAR(34)&amp;FD$1&amp;CHAR(34)&amp;",",""))</f>
        <v/>
      </c>
      <c r="FE47" s="48" t="str">
        <f>IF(COUNTIF(BL47:BT47,"BLU")=0,CHAR(34)&amp;"NO_BLU"&amp;CHAR(34)&amp;",", "")</f>
        <v/>
      </c>
      <c r="FF47" s="48" t="str">
        <f>IF(COUNTIF(BL47:BT47,"WHI")=0,CHAR(34)&amp;"NO_WHI"&amp;CHAR(34)&amp;",", "")</f>
        <v/>
      </c>
      <c r="FG47" s="48" t="str">
        <f>IF(COUNTIF(BL47:BT47,"RED")=0,CHAR(34)&amp;"NO_RED"&amp;CHAR(34)&amp;",", "")</f>
        <v/>
      </c>
      <c r="FH47" s="48" t="str">
        <f>IF(COUNTIF(BL47:BS47,"GRE")=0,CHAR(34)&amp;"NO_GRE"&amp;CHAR(34)&amp;",", "")</f>
        <v/>
      </c>
      <c r="FI47" s="48" t="str">
        <f>IF(COUNTIF(BL47:BT47,"YEL")=0,CHAR(34)&amp;"NO_YEL"&amp;CHAR(34)&amp;",", "")</f>
        <v/>
      </c>
      <c r="FJ47" s="48" t="str">
        <f>IF(COUNTIF(BL47:BT47,"BLA")=0,CHAR(34)&amp;"NO_BLA"&amp;CHAR(34)&amp;",", "")</f>
        <v>"NO_BLA",</v>
      </c>
      <c r="FK47" s="48" t="str">
        <f>IF(AND(FH47&lt;&gt;"",FF47&lt;&gt;""),CHAR(34)&amp;"WHGRNO"&amp;CHAR(34)&amp;",","")</f>
        <v/>
      </c>
      <c r="FL47" s="48" t="str">
        <f>IF(AND(FI47&lt;&gt;"",FF47&lt;&gt;""),CHAR(34)&amp;"WHYENO"&amp;CHAR(34)&amp;",","")</f>
        <v/>
      </c>
      <c r="FM47" s="48" t="str">
        <f>IF(AND(FJ47&lt;&gt;"",FF47&lt;&gt;""),CHAR(34)&amp;"BAWHNO"&amp;CHAR(34)&amp;",","")</f>
        <v/>
      </c>
      <c r="FN47" s="48" t="str">
        <f>IF(AND(FE47&lt;&gt;"",FF47&lt;&gt;""),CHAR(34)&amp;"BLWHNO"&amp;CHAR(34)&amp;",","")</f>
        <v/>
      </c>
      <c r="FO47" s="48" t="str">
        <f>IF(AND(FE47&lt;&gt;"",FG47&lt;&gt;""),CHAR(34)&amp;"BLRENO"&amp;CHAR(34)&amp;",","")</f>
        <v/>
      </c>
      <c r="FP47" s="48" t="str">
        <f>IF(AND(FF47&lt;&gt;"",FF47&lt;&gt;""),CHAR(34)&amp;"WHRENO"&amp;CHAR(34)&amp;",","")</f>
        <v/>
      </c>
      <c r="FQ47" s="48" t="str">
        <f>IF(LEN(BF47)=3,CHAR(34)&amp;"001"&amp;BF47&amp;CHAR(34)&amp;",","")</f>
        <v/>
      </c>
      <c r="FR47" s="48" t="str">
        <f>IF(LEN(BG47)=3,CHAR(34)&amp;"002"&amp;BG47&amp;CHAR(34)&amp;",","")</f>
        <v/>
      </c>
      <c r="FS47" s="48" t="str">
        <f>IF(LEN(BH47)=3,CHAR(34)&amp;"003"&amp;BH47&amp;CHAR(34)&amp;",","")</f>
        <v/>
      </c>
      <c r="FT47" s="48" t="str">
        <f>CHAR(34)&amp;"myr"&amp;BD47&amp;CHAR(34)&amp;","</f>
        <v>"myrBLU",</v>
      </c>
      <c r="FU47" s="48" t="str">
        <f>IF(AY47="y",CHAR(34)&amp;"island"&amp;CHAR(34)&amp;",","")</f>
        <v/>
      </c>
      <c r="FV47" s="48" t="str">
        <f>IF(BZ47="y",CHAR(34)&amp;"landlo"&amp;CHAR(34)&amp;",","")</f>
        <v/>
      </c>
      <c r="FW47" s="48" t="str">
        <f>IF(CA47="y",CHAR(34)&amp;"eunion"&amp;CHAR(34)&amp;",","")</f>
        <v/>
      </c>
      <c r="FX47" s="48" t="str">
        <f>SUBSTITUTE(IFERROR(SEARCH("[",A47),IFERROR(IF(AND(CA47&lt;&gt;"y",SEARCH("Europe",R47)&gt;0),CHAR(34)&amp;"noeuni"&amp;CHAR(34)&amp;",",""),"")),"1","")</f>
        <v/>
      </c>
      <c r="FY47" s="48" t="str">
        <f>IFERROR(IF(SEARCH("Arabic",CB47)&gt;0,CHAR(34)&amp;"arabic"&amp;CHAR(34)&amp;",",""),"")</f>
        <v/>
      </c>
      <c r="FZ47" s="48" t="str">
        <f>IFERROR(IF(SEARCH("English",CB47)&gt;0,CHAR(34)&amp;"englis"&amp;CHAR(34)&amp;",",""),"")</f>
        <v/>
      </c>
      <c r="GA47" s="48" t="str">
        <f>IFERROR(IF(SEARCH("French",CB47)&gt;0,CHAR(34)&amp;"french"&amp;CHAR(34)&amp;",",""),"")</f>
        <v/>
      </c>
      <c r="GB47" s="48" t="str">
        <f>IFERROR(IF(SEARCH("Spanish",CB47)&gt;0,CHAR(34)&amp;"spanis"&amp;CHAR(34)&amp;",",""),"")</f>
        <v/>
      </c>
      <c r="GC47" s="48" t="str">
        <f>IFERROR(IF(SEARCH("Portuguese",CB47)&gt;0,CHAR(34)&amp;"portug"&amp;CHAR(34)&amp;",",""),"")</f>
        <v/>
      </c>
      <c r="GD47" s="48" t="str">
        <f>IFERROR(IF(SEARCH("German",CB47)&gt;0,CHAR(34)&amp;"german"&amp;CHAR(34)&amp;",",""),"")</f>
        <v/>
      </c>
      <c r="GE47" s="48" t="str">
        <f>IFERROR(IF(SEARCH("Dutch",CB47)&gt;0,CHAR(34)&amp;"dutchs"&amp;CHAR(34)&amp;",",""),"")</f>
        <v/>
      </c>
      <c r="GF47" s="48" t="str">
        <f>IFERROR(IF(SEARCH("Historical",AU47)&gt;0,CHAR(34)&amp;"histor"&amp;CHAR(34)&amp;",",""),"")</f>
        <v/>
      </c>
      <c r="GG47" s="48" t="str">
        <f>IF(BU47="y",CHAR(34)&amp;"unjack"&amp;CHAR(34)&amp;",","")</f>
        <v/>
      </c>
      <c r="GH47" s="48" t="str">
        <f>IF(CD47=1,CHAR(34)&amp;"southc"&amp;CHAR(34)&amp;",","")</f>
        <v/>
      </c>
      <c r="GI47" s="48" t="str">
        <f>IF(CE47=1,CHAR(34)&amp;"hasmap"&amp;CHAR(34)&amp;",","")</f>
        <v/>
      </c>
      <c r="GJ47" s="48" t="str">
        <f>IF(CP47="y",CHAR(34)&amp;CP$1&amp;CHAR(34)&amp;",","")</f>
        <v>"NoStar",</v>
      </c>
      <c r="GK47" s="48" t="str">
        <f>IF(GJ47="",CHAR(34)&amp;"HasSta"&amp;CHAR(34)&amp;",","")</f>
        <v/>
      </c>
      <c r="GL47" s="48" t="str">
        <f>IF(CQ47="y",CHAR(34)&amp;CQ$1&amp;CHAR(34)&amp;",","")</f>
        <v/>
      </c>
      <c r="GM47" s="48" t="str">
        <f>IF(CR47="y",CHAR(34)&amp;CR$1&amp;CHAR(34)&amp;",","")</f>
        <v/>
      </c>
      <c r="GN47" s="48" t="str">
        <f>IF(CS47="y",CHAR(34)&amp;CS$1&amp;CHAR(34)&amp;",","")</f>
        <v/>
      </c>
      <c r="GP47" s="48" t="str">
        <f>CHAR(34)&amp;AU47&amp;CHAR(34)</f>
        <v>"State"</v>
      </c>
      <c r="GS47" s="48" t="str">
        <f>SUBSTITUTE("["&amp;_xlfn.CONCAT(CW47:GN47)&amp;"]",",]","]")</f>
        <v>["5+Colo","lets07","startV","with_v","year19","NoBand","Circle","Animal","Plants","Texted","HasSun","Center","Geogrh","NO_BLA","myrBLU","NoStar"]</v>
      </c>
      <c r="GT47" s="48" t="str">
        <f>IF(BL47&lt;&gt;"",CHAR(34)&amp;"cl_"&amp;BL47&amp;CHAR(34)&amp;",","")</f>
        <v>"cl_BLU",</v>
      </c>
      <c r="GU47" s="48" t="str">
        <f>IF(BM47&lt;&gt;"",CHAR(34)&amp;"cl_"&amp;BM47&amp;CHAR(34)&amp;",","")</f>
        <v>"cl_RED",</v>
      </c>
      <c r="GV47" s="48" t="str">
        <f>IF(BN47&lt;&gt;"",CHAR(34)&amp;"cl_"&amp;BN47&amp;CHAR(34)&amp;",","")</f>
        <v>"cl_GRE",</v>
      </c>
      <c r="GW47" s="48" t="str">
        <f>IF(BO47&lt;&gt;"",CHAR(34)&amp;"cl_"&amp;BO47&amp;CHAR(34)&amp;",","")</f>
        <v>"cl_YEL",</v>
      </c>
      <c r="GX47" s="48" t="str">
        <f>IF(BP47&lt;&gt;"",CHAR(34)&amp;"cl_"&amp;BP47&amp;CHAR(34)&amp;",","")</f>
        <v>"cl_BRO",</v>
      </c>
      <c r="GY47" s="48" t="str">
        <f>IF(BQ47&lt;&gt;"",CHAR(34)&amp;"cl_"&amp;BQ47&amp;CHAR(34)&amp;",","")</f>
        <v>"cl_WHI",</v>
      </c>
      <c r="GZ47" s="48" t="str">
        <f>IF(BR47&lt;&gt;"",CHAR(34)&amp;"cl_"&amp;BR47&amp;CHAR(34)&amp;",","")</f>
        <v/>
      </c>
      <c r="HA47" s="48" t="str">
        <f>IF(BS47&lt;&gt;"",CHAR(34)&amp;"cl_"&amp;BS47&amp;CHAR(34)&amp;",","")</f>
        <v/>
      </c>
      <c r="HB47" s="48" t="str">
        <f>IF(BT47&lt;&gt;"",CHAR(34)&amp;"cl_"&amp;BT47&amp;CHAR(34)&amp;",","")</f>
        <v/>
      </c>
      <c r="HC47" s="48" t="str">
        <f>SUBSTITUTE("["&amp;_xlfn.CONCAT(GT47:HB47)&amp;"]",",]","]")</f>
        <v>["cl_BLU","cl_RED","cl_GRE","cl_YEL","cl_BRO","cl_WHI"]</v>
      </c>
      <c r="HE47" s="71"/>
      <c r="HF47" s="72" t="str">
        <f>"{couname:"&amp;CT47&amp;(IF(HK47&lt;&gt;"",",subtype:"&amp;CHAR(34)&amp;HK47&amp;CHAR(34),""))&amp;",year:"&amp;HJ47&amp;",region:"&amp;CU47&amp;",Colors:"&amp;HC47&amp;",Items:"&amp;GS47&amp;",Flag:"&amp;CV47&amp;",HDFlag:"&amp;CHAR(34)&amp;E47&amp;CHAR(34)&amp;",type:"&amp;GP47&amp;", describe: "&amp;HH47&amp;", isnew:"&amp;CHAR(34)&amp;F47&amp;CHAR(34)&amp;", links: "&amp;HL47&amp;"},"</f>
        <v>{couname:"[USA] Vermont",year:"1923 ",region:"rgn_North America",Colors:["cl_BLU","cl_RED","cl_GRE","cl_YEL","cl_BRO","cl_WHI"],Items:["5+Colo","lets07","startV","with_v","year19","NoBand","Circle","Animal","Plants","Texted","HasSun","Center","Geogrh","NO_BLA","myrBLU","NoStar"],Flag:"https://upload.wikimedia.org/wikipedia/commons/thumb/4/49/Flag_of_Vermont.svg/383px-Flag_of_Vermont.svg.png",HDFlag:"https://upload.wikimedia.org/wikipedia/commons/thumb/4/49/Flag_of_Vermont.svg/2560px-Flag_of_Vermont.svg.png",type:"State", describe: "\nThe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 isnew:".", links: "https://en.wikipedia.org/wiki/Flag_of_Vermont"},</v>
      </c>
      <c r="HG47" s="73" t="str">
        <f>"{couname:"&amp;CT47&amp;(IF(HK47&lt;&gt;"",",subtype:"&amp;CHAR(34)&amp;HK47&amp;CHAR(34),""))&amp;",year:"&amp;HJ47&amp;",region:"&amp;CU47&amp;",Colors:"&amp;HC47&amp;",Items:"&amp;GS47&amp;",Flag:"&amp;CV47&amp;",HDFlag:"&amp;CHAR(34)&amp;E47&amp;CHAR(34)&amp;",type:"&amp;GP47&amp;", describe: "&amp;HI47&amp;", links: "&amp;HL47&amp;"},"</f>
        <v>{couname:"[USA] Vermont",year:"1923 ",region:"rgn_North America",Colors:["cl_BLU","cl_RED","cl_GRE","cl_YEL","cl_BRO","cl_WHI"],Items:["5+Colo","lets07","startV","with_v","year19","NoBand","Circle","Animal","Plants","Texted","HasSun","Center","Geogrh","NO_BLA","myrBLU","NoStar"],Flag:"https://upload.wikimedia.org/wikipedia/commons/thumb/4/49/Flag_of_Vermont.svg/383px-Flag_of_Vermont.svg.png",HDFlag:"https://upload.wikimedia.org/wikipedia/commons/thumb/4/49/Flag_of_Vermont.svg/2560px-Flag_of_Vermont.svg.png",type:"State", describe: "\nThe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 links: "https://en.wikipedia.org/wiki/Flag_of_Vermont"},</v>
      </c>
      <c r="HH47" s="48" t="str">
        <f>IF(P47&lt;&gt;"",CHAR(34)&amp;"\n"&amp;P47&amp;CHAR(34),CHAR(34)&amp;CHAR(34))</f>
        <v>"\nThe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v>
      </c>
      <c r="HI47" s="48" t="str">
        <f>IF(J47=0,CHAR(34)&amp;CHAR(34),HH47)</f>
        <v>"\nThe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v>
      </c>
      <c r="HJ47" s="48" t="str">
        <f>CHAR(34)&amp;O47&amp;CHAR(34)</f>
        <v>"1923 "</v>
      </c>
      <c r="HL47" s="48" t="str">
        <f>CHAR(34)&amp;I47&amp;CHAR(34)</f>
        <v>"https://en.wikipedia.org/wiki/Flag_of_Vermont"</v>
      </c>
      <c r="HM47" s="72"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"&amp;HH47&amp;", "&amp;CHAR(34)&amp;"isnew"&amp;CHAR(34)&amp;": "&amp;CHAR(34)&amp;F47&amp;CHAR(34)&amp;", "&amp;CHAR(34)&amp;"links"&amp;CHAR(34)&amp;": "&amp;HL47&amp;"},"</f>
        <v>{"couname":"[USA] Vermont","year":"1923 ","region":"rgn_North America","Colors":["cl_BLU","cl_RED","cl_GRE","cl_YEL","cl_BRO","cl_WHI"],"Items":["5+Colo","lets07","startV","with_v","year19","NoBand","Circle","Animal","Plants","Texted","HasSun","Center","Geogrh","NO_BLA","myrBLU","NoStar"],"Flag":"https://upload.wikimedia.org/wikipedia/commons/thumb/4/49/Flag_of_Vermont.svg/383px-Flag_of_Vermont.svg.png","HDFlag":"https://upload.wikimedia.org/wikipedia/commons/thumb/4/49/Flag_of_Vermont.svg/2560px-Flag_of_Vermont.svg.png","type":"State", "describe": "\nThe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 "isnew": ".", "links": "https://en.wikipedia.org/wiki/Flag_of_Vermont"},</v>
      </c>
      <c r="HN47" s="74" t="str">
        <f>"{"&amp;CHAR(34)&amp;"couname"&amp;CHAR(34)&amp;":"&amp;CT47&amp;(IF(H47&lt;&gt;"",","&amp;CHAR(34)&amp;"subtype"&amp;CHAR(34)&amp;":"&amp;CHAR(34)&amp;H47&amp;CHAR(34),""))&amp;","&amp;CHAR(34)&amp;"year"&amp;CHAR(34)&amp;":"&amp;HJ47&amp;","&amp;CHAR(34)&amp;"region"&amp;CHAR(34)&amp;":"&amp;CU47&amp;","&amp;CHAR(34)&amp;"Colors"&amp;CHAR(34)&amp;":"&amp;HC47&amp;","&amp;CHAR(34)&amp;"Items"&amp;CHAR(34)&amp;":"&amp;GS47&amp;","&amp;CHAR(34)&amp;"Flag"&amp;CHAR(34)&amp;":"&amp;CV47&amp;","&amp;CHAR(34)&amp;"HDFlag"&amp;CHAR(34)&amp;":"&amp;CHAR(34)&amp;E47&amp;CHAR(34)&amp;","&amp;CHAR(34)&amp;"type"&amp;CHAR(34)&amp;":"&amp;GP47&amp;", "&amp;CHAR(34)&amp;"describe"&amp;CHAR(34)&amp;": "&amp;HI47&amp;", "&amp;CHAR(34)&amp;"isnew"&amp;CHAR(34)&amp;": "&amp;CHAR(34)&amp;F47&amp;CHAR(34)&amp;", "&amp;CHAR(34)&amp;"links"&amp;CHAR(34)&amp;": "&amp;HL47&amp;"},"</f>
        <v>{"couname":"[USA] Vermont","year":"1923 ","region":"rgn_North America","Colors":["cl_BLU","cl_RED","cl_GRE","cl_YEL","cl_BRO","cl_WHI"],"Items":["5+Colo","lets07","startV","with_v","year19","NoBand","Circle","Animal","Plants","Texted","HasSun","Center","Geogrh","NO_BLA","myrBLU","NoStar"],"Flag":"https://upload.wikimedia.org/wikipedia/commons/thumb/4/49/Flag_of_Vermont.svg/383px-Flag_of_Vermont.svg.png","HDFlag":"https://upload.wikimedia.org/wikipedia/commons/thumb/4/49/Flag_of_Vermont.svg/2560px-Flag_of_Vermont.svg.png","type":"State", "describe": "\nThe flag consists of the state's coat of arms and motto on a field of azure. While the pine needle supporters of the coat of arms are represented throughout New England and symbolizes the small pine branches worn at the Battle of Plattsburgh near the end of the War of 1812, the pine tree in the middle of the coat of arms represents the Vermont forests.\nThe cow and three sheaves of wheat represent the dairy and agriculture industries.\nThe deer head on top represents Vermont's wildlife. \nThe Green Mountains are in the background as well.The motto, 'Freedom and Unity', is also used.The motto balances two different ideals, the freedom of the individual citizen, and the welfare of the common good.", "isnew": ".", "links": "https://en.wikipedia.org/wiki/Flag_of_Vermont"},</v>
      </c>
      <c r="HO47" s="75"/>
      <c r="HP47" s="48" t="str" cm="1">
        <f t="array" ref="HP47">IF(_xlfn.TEXTJOIN(", ", TRUE, IF(ISNUMBER(SEARCH("BLA", BL47:BT47)), COLUMN(BL47:BT47) - COLUMN(BL47) + 1, ""))&lt;&gt;"","BLA","")</f>
        <v/>
      </c>
      <c r="HQ47" s="48" t="str" cm="1">
        <f t="array" ref="HQ47">IF(_xlfn.TEXTJOIN(", ", TRUE, IF(ISNUMBER(SEARCH("BLU", BL47:BT47)), COLUMN(BL47:BT47) - COLUMN(BL47) + 1, ""))&lt;&gt;"","BLU","")</f>
        <v>BLU</v>
      </c>
      <c r="HR47" s="48" t="str" cm="1">
        <f t="array" ref="HR47">IF(_xlfn.TEXTJOIN(", ", TRUE, IF(ISNUMBER(SEARCH("GRE", BL47:BT47)), COLUMN(BL47:BT47) - COLUMN(BL47) + 1, ""))&lt;&gt;"","GRE","")</f>
        <v>GRE</v>
      </c>
      <c r="HS47" s="48" t="str" cm="1">
        <f t="array" ref="HS47">IF(_xlfn.TEXTJOIN(", ", TRUE, IF(ISNUMBER(SEARCH("RED", BL47:BT47)), COLUMN(BL47:BT47) - COLUMN(BL47) + 1, ""))&lt;&gt;"","RED","")</f>
        <v>RED</v>
      </c>
      <c r="HT47" s="48" t="str" cm="1">
        <f t="array" ref="HT47">IF(_xlfn.TEXTJOIN(", ", TRUE, IF(ISNUMBER(SEARCH("YEL", BL47:BT47)), COLUMN(BL47:BT47) - COLUMN(BL47) + 1, ""))&lt;&gt;"","YEL","")</f>
        <v>YEL</v>
      </c>
      <c r="HU47" s="48" t="str" cm="1">
        <f t="array" ref="HU47">IF(_xlfn.TEXTJOIN(", ", TRUE, IF(ISNUMBER(SEARCH("ORA", BL47:BT47)), COLUMN(BL47:BT47) - COLUMN(BL47) + 1, ""))&lt;&gt;"","ORA","")</f>
        <v/>
      </c>
      <c r="HV47" s="48" t="str" cm="1">
        <f t="array" ref="HV47">IF(_xlfn.TEXTJOIN(", ", TRUE, IF(ISNUMBER(SEARCH("BRO", BL47:BT47)), COLUMN(BL47:BT47) - COLUMN(BL47) + 1, ""))&lt;&gt;"","BRO","")</f>
        <v>BRO</v>
      </c>
      <c r="HW47" s="48" t="str" cm="1">
        <f t="array" ref="HW47">IF(_xlfn.TEXTJOIN(", ", TRUE, IF(ISNUMBER(SEARCH("PUR", BL47:BT47)), COLUMN(BL47:BT47) - COLUMN(BL47) + 1, ""))&lt;&gt;"","PUR","")</f>
        <v/>
      </c>
      <c r="HX47" s="48" t="str" cm="1">
        <f t="array" ref="HX47">IF(_xlfn.TEXTJOIN(", ", TRUE, IF(ISNUMBER(SEARCH("WHI", BL47:BT47)), COLUMN(BL47:BT47) - COLUMN(BL47) + 1, ""))&lt;&gt;"","WHI","")</f>
        <v>WHI</v>
      </c>
      <c r="HY47" s="76"/>
      <c r="HZ47" s="76"/>
      <c r="IA47" s="6"/>
      <c r="IB47" s="6"/>
      <c r="IC47" s="77"/>
      <c r="ID47" s="77"/>
      <c r="IE47" s="77"/>
      <c r="IF47" s="77"/>
      <c r="IG47" s="77"/>
      <c r="IH47" s="77"/>
      <c r="II47" s="77"/>
      <c r="IJ47" s="77"/>
      <c r="IK47" s="77"/>
      <c r="IL47" s="48">
        <f>SUM(IC47:IK47)</f>
        <v>0</v>
      </c>
      <c r="IM47" s="45">
        <f>COUNTIF(IC47:IK47,"&gt;0")-CG47</f>
        <v>-6</v>
      </c>
      <c r="IN47" s="78" t="str">
        <f>"http://mkweb.bcgsc.ca/color-summarizer/?url="&amp;D47&amp;"&amp;precision=low&amp;num_clusters="&amp;CG47&amp;"&amp;text=1"</f>
        <v>http://mkweb.bcgsc.ca/color-summarizer/?url=https://upload.wikimedia.org/wikipedia/commons/thumb/4/49/Flag_of_Vermont.svg/383px-Flag_of_Vermont.svg.png&amp;precision=low&amp;num_clusters=6&amp;text=1</v>
      </c>
      <c r="IO47" s="48" t="str">
        <f>IF(HP47&lt;&gt;"",CHAR(34)&amp;"black"&amp;CHAR(34),"")</f>
        <v/>
      </c>
      <c r="IP47" s="48" t="str">
        <f>IF(HQ47&lt;&gt;"",CHAR(34)&amp;"blue"&amp;CHAR(34),"")</f>
        <v>"blue"</v>
      </c>
      <c r="IQ47" s="48" t="str">
        <f>IF(HR47&lt;&gt;"",CHAR(34)&amp;"green"&amp;CHAR(34),"")</f>
        <v>"green"</v>
      </c>
      <c r="IR47" s="48" t="str">
        <f>IF(HS47&lt;&gt;"",CHAR(34)&amp;"red"&amp;CHAR(34),"")</f>
        <v>"red"</v>
      </c>
      <c r="IS47" s="48" t="str">
        <f>IF(HT47&lt;&gt;"",CHAR(34)&amp;"yellow"&amp;CHAR(34),"")</f>
        <v>"yellow"</v>
      </c>
      <c r="IT47" s="48" t="str">
        <f>IF(HU47&lt;&gt;"",CHAR(34)&amp;"orange"&amp;CHAR(34),"")</f>
        <v/>
      </c>
      <c r="IU47" s="48" t="str">
        <f>IF(HV47&lt;&gt;"",CHAR(34)&amp;"brown"&amp;CHAR(34),"")</f>
        <v>"brown"</v>
      </c>
      <c r="IV47" s="48" t="str">
        <f>IF(HW47&lt;&gt;"",CHAR(34)&amp;"purple"&amp;CHAR(34),"")</f>
        <v/>
      </c>
      <c r="IW47" s="48" t="str">
        <f>IF(HX47&lt;&gt;"",CHAR(34)&amp;"white"&amp;CHAR(34),"")</f>
        <v>"white"</v>
      </c>
      <c r="IX47" s="48" t="str">
        <f>"{"&amp;CHAR(34)&amp;"url"&amp;CHAR(34)&amp;":"&amp;CHAR(34)&amp;IN47&amp;CHAR(34)&amp;","&amp;CHAR(34)&amp;"name"&amp;CHAR(34)&amp;":"&amp;CHAR(34)&amp;A47&amp;CHAR(34)&amp;"},"</f>
        <v>{"url":"http://mkweb.bcgsc.ca/color-summarizer/?url=https://upload.wikimedia.org/wikipedia/commons/thumb/4/49/Flag_of_Vermont.svg/383px-Flag_of_Vermont.svg.png&amp;precision=low&amp;num_clusters=6&amp;text=1","name":"[USA] Vermont"},</v>
      </c>
      <c r="IY47" s="48">
        <v>898</v>
      </c>
    </row>
    <row r="48" spans="1:259" s="48" customFormat="1" ht="38.4" customHeight="1" thickBot="1" x14ac:dyDescent="0.35">
      <c r="A48" s="79" t="s">
        <v>424</v>
      </c>
      <c r="B48" s="40" t="e" vm="189">
        <v>#VALUE!</v>
      </c>
      <c r="C48" s="41">
        <v>2</v>
      </c>
      <c r="D48" s="42" t="s">
        <v>1081</v>
      </c>
      <c r="E48" s="43" t="s">
        <v>1082</v>
      </c>
      <c r="F48" s="44" t="s">
        <v>163</v>
      </c>
      <c r="G48" s="45">
        <f>COUNTIF($A$1:$A$8580,A48)</f>
        <v>1</v>
      </c>
      <c r="H48" s="46"/>
      <c r="I48" s="47" t="s">
        <v>1083</v>
      </c>
      <c r="J48" s="48" t="str">
        <f>""</f>
        <v/>
      </c>
      <c r="K48" s="49"/>
      <c r="L48" s="50"/>
      <c r="M48" s="50"/>
      <c r="N48" s="51" t="s">
        <v>231</v>
      </c>
      <c r="O48" s="52" t="s">
        <v>180</v>
      </c>
      <c r="P48" s="53" t="s">
        <v>1084</v>
      </c>
      <c r="Q48" s="54">
        <v>1</v>
      </c>
      <c r="R48" s="55" t="s">
        <v>231</v>
      </c>
      <c r="S48" s="56">
        <v>0</v>
      </c>
      <c r="T48" s="57" t="s">
        <v>164</v>
      </c>
      <c r="U48" s="58" t="s">
        <v>164</v>
      </c>
      <c r="V48" s="58" t="s">
        <v>164</v>
      </c>
      <c r="W48" s="58" t="s">
        <v>164</v>
      </c>
      <c r="X48" s="58" t="s">
        <v>165</v>
      </c>
      <c r="Y48" s="58" t="s">
        <v>164</v>
      </c>
      <c r="Z48" s="58" t="s">
        <v>164</v>
      </c>
      <c r="AA48" s="58" t="s">
        <v>165</v>
      </c>
      <c r="AB48" s="58" t="s">
        <v>165</v>
      </c>
      <c r="AC48" s="58" t="s">
        <v>165</v>
      </c>
      <c r="AD48" s="58" t="s">
        <v>164</v>
      </c>
      <c r="AE48" s="58" t="s">
        <v>164</v>
      </c>
      <c r="AF48" s="59" t="s">
        <v>164</v>
      </c>
      <c r="AG48" s="59" t="s">
        <v>164</v>
      </c>
      <c r="AH48" s="59" t="s">
        <v>165</v>
      </c>
      <c r="AI48" s="59" t="s">
        <v>164</v>
      </c>
      <c r="AJ48" s="59" t="s">
        <v>164</v>
      </c>
      <c r="AK48" s="59" t="s">
        <v>164</v>
      </c>
      <c r="AL48" s="59" t="s">
        <v>164</v>
      </c>
      <c r="AM48" s="59" t="s">
        <v>164</v>
      </c>
      <c r="AN48" s="59" t="s">
        <v>165</v>
      </c>
      <c r="AO48" s="59" t="s">
        <v>164</v>
      </c>
      <c r="AP48" s="59" t="s">
        <v>164</v>
      </c>
      <c r="AQ48" s="59" t="s">
        <v>165</v>
      </c>
      <c r="AR48" s="59" t="s">
        <v>164</v>
      </c>
      <c r="AS48" s="59" t="s">
        <v>164</v>
      </c>
      <c r="AT48" s="60">
        <v>0</v>
      </c>
      <c r="AU48" s="59" t="s">
        <v>207</v>
      </c>
      <c r="AV48" s="59" t="str">
        <f>IF(LEFT(A48,1)="[",LEFT(A48,5)&amp;AU48&amp;A48,"")</f>
        <v>[USA]State[USA] Virginia</v>
      </c>
      <c r="AW48" s="59" t="str">
        <f>C48&amp;H48&amp;A48</f>
        <v>2[USA] Virginia</v>
      </c>
      <c r="AX48" s="61"/>
      <c r="AY48" s="61"/>
      <c r="AZ48" s="62"/>
      <c r="BA48" s="62"/>
      <c r="BB48" s="62"/>
      <c r="BC48" s="63"/>
      <c r="BD48" s="64" t="s">
        <v>152</v>
      </c>
      <c r="BE48" s="47"/>
      <c r="BF48" s="64"/>
      <c r="BG48" s="64"/>
      <c r="BH48" s="64"/>
      <c r="BI48" s="64"/>
      <c r="BJ48" s="64"/>
      <c r="BK48" s="47"/>
      <c r="BL48" s="64" t="s">
        <v>152</v>
      </c>
      <c r="BM48" s="64" t="s">
        <v>154</v>
      </c>
      <c r="BN48" s="64" t="s">
        <v>153</v>
      </c>
      <c r="BO48" s="64" t="s">
        <v>157</v>
      </c>
      <c r="BP48" s="64" t="s">
        <v>151</v>
      </c>
      <c r="BQ48" s="64" t="s">
        <v>159</v>
      </c>
      <c r="BR48" s="64" t="s">
        <v>155</v>
      </c>
      <c r="BS48" s="64"/>
      <c r="BT48" s="64"/>
      <c r="BU48" s="65"/>
      <c r="BV48" s="66"/>
      <c r="BW48" s="66">
        <v>0</v>
      </c>
      <c r="BX48" s="47"/>
      <c r="CB48" s="6"/>
      <c r="CC48" s="6"/>
      <c r="CD48" s="67">
        <v>0</v>
      </c>
      <c r="CE48" s="67">
        <v>0</v>
      </c>
      <c r="CF48" s="67" t="e">
        <v>#REF!</v>
      </c>
      <c r="CG48" s="68" cm="1">
        <f t="array" ref="CG48">SUMPRODUCT(--(LEN(TRIM(BL48:BT48))&gt;0))</f>
        <v>7</v>
      </c>
      <c r="CH48" s="59" t="str">
        <f>IF(CG48=2,"y","n")</f>
        <v>n</v>
      </c>
      <c r="CI48" s="59" t="str">
        <f>IF(CG48=3,"y","n")</f>
        <v>n</v>
      </c>
      <c r="CJ48" s="59" t="str">
        <f>IF(CG48=4,"y","n")</f>
        <v>n</v>
      </c>
      <c r="CK48" s="59" t="str">
        <f>IF(CG48&gt;4,"y","n")</f>
        <v>y</v>
      </c>
      <c r="CL48" s="59" t="str">
        <f>IF(S48=0,"y","n")</f>
        <v>y</v>
      </c>
      <c r="CM48" s="59" t="str">
        <f>IF(S48=2,"y","n")</f>
        <v>n</v>
      </c>
      <c r="CN48" s="59" t="str">
        <f>IF(S48=3,"y","n")</f>
        <v>n</v>
      </c>
      <c r="CO48" s="59" t="str">
        <f>IF(S48&gt;=4,"y","n")</f>
        <v>n</v>
      </c>
      <c r="CP48" s="59" t="str">
        <f>IF(AT48=0,"y","n")</f>
        <v>y</v>
      </c>
      <c r="CQ48" s="59" t="str">
        <f>IF(AT48=1,"y","n")</f>
        <v>n</v>
      </c>
      <c r="CR48" s="59" t="str">
        <f>IF(AT48=2,"y","n")</f>
        <v>n</v>
      </c>
      <c r="CS48" s="59" t="str">
        <f>IF(AT48&gt;=3,"y","n")</f>
        <v>n</v>
      </c>
      <c r="CT48" s="69" t="str">
        <f>CHAR(34)&amp;A48&amp;CHAR(34)</f>
        <v>"[USA] Virginia"</v>
      </c>
      <c r="CU48" s="70" t="str">
        <f>CHAR(34)&amp;"rgn_"&amp;R48&amp;CHAR(34)</f>
        <v>"rgn_North America"</v>
      </c>
      <c r="CV48" s="48" t="str">
        <f>CHAR(34)&amp;D48&amp;CHAR(34)</f>
        <v>"https://upload.wikimedia.org/wikipedia/commons/thumb/4/47/Flag_of_Virginia.svg/383px-Flag_of_Virginia.svg.png"</v>
      </c>
      <c r="CW48" s="48" t="str">
        <f>IF(CH48="y",CHAR(34)&amp;CH$1&amp;CHAR(34)&amp;",","")</f>
        <v/>
      </c>
      <c r="CX48" s="48" t="str">
        <f>IF(CI48="y",CHAR(34)&amp;CI$1&amp;CHAR(34)&amp;",","")</f>
        <v/>
      </c>
      <c r="CY48" s="48" t="str">
        <f>IF(CJ48="y",CHAR(34)&amp;CJ$1&amp;CHAR(34)&amp;",","")</f>
        <v/>
      </c>
      <c r="CZ48" s="48" t="str">
        <f>IF(CK48="y",CHAR(34)&amp;CK$1&amp;CHAR(34)&amp;",","")</f>
        <v>"5+Colo",</v>
      </c>
      <c r="DA48" s="48" t="str">
        <f>IF(Q48&gt;1,CHAR(34)&amp;"words2"&amp;CHAR(34)&amp;",","")</f>
        <v/>
      </c>
      <c r="DB48" s="48" t="str">
        <f>IF(Q48&gt;2,CHAR(34)&amp;"words3"&amp;CHAR(34)&amp;",","")</f>
        <v/>
      </c>
      <c r="DC48" s="48" t="str">
        <f>IF(Q48=2,CHAR(34)&amp;"exact2"&amp;CHAR(34)&amp;",","")</f>
        <v/>
      </c>
      <c r="DD48" s="48" t="str">
        <f>IF(LEN(CHAR(34)&amp;"lets"&amp;LEN(SUBSTITUTE(SUBSTITUTE(IFERROR(TRIM(SUBSTITUTE(SUBSTITUTE(SUBSTITUTE(IFERROR(TRIM(SUBSTITUTE(A48,MID(A48,FIND("(",A48),FIND(")",A48)-FIND("(",A48)+1),"")),A48),"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",""),"-",""))&amp;CHAR(34)&amp;",")=9,CHAR(34)&amp;"lets"&amp;LEN(SUBSTITUTE(SUBSTITUTE(IFERROR(TRIM(SUBSTITUTE(SUBSTITUTE(SUBSTITUTE(IFERROR(TRIM(SUBSTITUTE(A48,MID(A48,FIND("(",A48),FIND(")",A48)-FIND("(",A48)+1),"")),A48),"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",""),"-",""))&amp;CHAR(34)&amp;",",CHAR(34)&amp;"lets0"&amp;LEN(SUBSTITUTE(SUBSTITUTE(IFERROR(TRIM(SUBSTITUTE(SUBSTITUTE(SUBSTITUTE(IFERROR(TRIM(SUBSTITUTE(A48,MID(A48,FIND("(",A48),FIND(")",A48)-FIND("(",A48)+1),"")),A48)," ",""),"-",""),MID(SUBSTITUTE(SUBSTITUTE(IFERROR(TRIM(SUBSTITUTE(A48,MID(A48,FIND("(",A48),FIND(")",A48)-FIND("(",A48)+1),"")),A48)," ",""),"-",""),FIND("[",SUBSTITUTE(SUBSTITUTE(IFERROR(TRIM(SUBSTITUTE(A48,MID(A48,FIND("(",A48),FIND(")",A48)-FIND("(",A48)+1),"")),A48)," ",""),"-","")),FIND("]",SUBSTITUTE(SUBSTITUTE(IFERROR(TRIM(SUBSTITUTE(A48,MID(A48,FIND("(",A48),FIND(")",A48)-FIND("(",A48)+1),"")),A48)," ",""),"-",""))-FIND("[",SUBSTITUTE(SUBSTITUTE(IFERROR(TRIM(SUBSTITUTE(A48,MID(A48,FIND("(",A48),FIND(")",A48)-FIND("(",A48)+1),"")),A48)," ",""),"-",""))+1),"")),SUBSTITUTE(SUBSTITUTE(IFERROR(TRIM(SUBSTITUTE(A48,MID(A48,FIND("(",A48),FIND(")",A48)-FIND("(",A48)+1),"")),A48)," ",""),"-",""))," ",""),"-",""))&amp;CHAR(34)&amp;",")</f>
        <v>"lets08",</v>
      </c>
      <c r="DE48" s="48" t="str">
        <f>IFERROR(CHAR(34)&amp;"start"&amp;LEFT(TRIM(SUBSTITUTE(SUBSTITUTE(TRIM(SUBSTITUTE(SUBSTITUTE(A48, MID(A48, FIND("[", A48), FIND("]", A48) - FIND("[", A48) + 1), ""), "  ", " ")), MID(TRIM(SUBSTITUTE(SUBSTITUTE(A48, MID(A48, FIND("[", A48), FIND("]", A48) - FIND("[", A48) + 1), ""), "  ", " ")), FIND("[", TRIM(SUBSTITUTE(SUBSTITUTE(A48, MID(A48, FIND("[", A48), FIND("]", A48) - FIND("[", A48) + 1), ""), "  ", " "))), FIND("]", TRIM(SUBSTITUTE(SUBSTITUTE(A48, MID(A48, FIND("[", A48), FIND("]", A48) - FIND("[", A48) + 1), ""), "  ", " "))) - FIND("[", TRIM(SUBSTITUTE(SUBSTITUTE(A48, MID(A48, FIND("[", A48), FIND("]", A48) - FIND("[", A48) + 1), ""), "  ", " "))) + 1), ""), "  ", " ")),1)&amp;CHAR(34)&amp;",",CHAR(34)&amp;"start"&amp;IFERROR(LEFT(SUBSTITUTE(A48,"["&amp;MID(A48,FIND("[",A48)+1,FIND("]",A48)-FIND("[",A48)-1)&amp;"] ",""),1),LEFT(A48,1))&amp;CHAR(34)&amp;",")</f>
        <v>"startV",</v>
      </c>
      <c r="DF48" s="48" t="str">
        <f>IFERROR(IF(SEARCH("tan",A48)&gt;0,CHAR(34)&amp;"withtn"&amp;CHAR(34)&amp;",",""),"")</f>
        <v/>
      </c>
      <c r="DG48" s="48" t="str">
        <f>IFERROR(IF(SEARCH("q",A48)&gt;0,CHAR(34)&amp;"with_q"&amp;CHAR(34)&amp;",",""),"")</f>
        <v/>
      </c>
      <c r="DH48" s="48" t="str">
        <f>IFERROR(IF(SEARCH("v",A48)&gt;0,CHAR(34)&amp;"with_v"&amp;CHAR(34)&amp;",",""),"")</f>
        <v>"with_v",</v>
      </c>
      <c r="DI48" s="48" t="str">
        <f>IFERROR(IF(SEARCH("w",A48)&gt;0,CHAR(34)&amp;"with_w"&amp;CHAR(34)&amp;",",""),"")</f>
        <v/>
      </c>
      <c r="DJ48" s="48" t="str">
        <f>IFERROR(IF(SEARCH("y",A48)&gt;0,CHAR(34)&amp;"with_y"&amp;CHAR(34)&amp;",",""),"")</f>
        <v/>
      </c>
      <c r="DK48" s="48" t="str">
        <f>IFERROR(IF(SEARCH("z",A48)&gt;0,CHAR(34)&amp;"with_z"&amp;CHAR(34)&amp;",",""),"")</f>
        <v/>
      </c>
      <c r="DL48" s="48" t="str">
        <f>IF(CG48=2, CHAR(34) &amp; _xlfn.TEXTJOIN("", TRUE, _xlfn._xlws.SORT(HP48:HX48)) &amp; CHAR(34) &amp; ",", "")</f>
        <v/>
      </c>
      <c r="DM48" s="48" t="str" cm="1">
        <f t="array" ref="DM48">IF(CG48=3,CHAR(34) &amp; _xlfn.TEXTJOIN("", TRUE, RIGHT(HP48:HX48, 2)) &amp; CHAR(34) &amp; ",", "")</f>
        <v/>
      </c>
      <c r="DN48" s="48" t="str">
        <f>IF(AND(ISNUMBER(SEARCH("18", O48)), ISERROR(SEARCH("1918", O48)), ISERROR(SEARCH("2018", O48))), CHAR(34) &amp; "year18" &amp; CHAR(34) &amp; ",", "")</f>
        <v/>
      </c>
      <c r="DO48" s="48" t="str">
        <f>IF(AND(ISNUMBER(SEARCH("19", O48)), ISERROR(SEARCH("1819", O48)),  ISERROR(SEARCH("1219", O48)),ISERROR(SEARCH("1119", O48)),ISERROR(SEARCH("1190", O48)),ISERROR(SEARCH("2019", O48))), CHAR(34) &amp; "year19" &amp; CHAR(34) &amp; ",", "")</f>
        <v>"year19",</v>
      </c>
      <c r="DP48" s="6" t="str">
        <f>IF(AND(ISNUMBER(SEARCH("20", O48)), ISERROR(SEARCH("1920", O48))), CHAR(34)&amp;"year00"&amp;CHAR(34)&amp;",", "")</f>
        <v/>
      </c>
      <c r="DQ48" s="6" t="str">
        <f>IF(CC48="y",CHAR(34)&amp;"soviet"&amp;CHAR(34)&amp;",","")</f>
        <v/>
      </c>
      <c r="DR48" s="6" t="str">
        <f>IF(BY48="y",CHAR(34)&amp;"dgband"&amp;CHAR(34)&amp;",","")</f>
        <v/>
      </c>
      <c r="DS48" s="6" t="str">
        <f>IF(W48="y",IF(AND(V48="n",BY48&lt;&gt;"y"),CHAR(34)&amp;"allver"&amp;CHAR(34)&amp;",",""),"")</f>
        <v/>
      </c>
      <c r="DT48" s="6" t="str">
        <f>IF(V48="y",IF(AND(W48="n",BY48&lt;&gt;"y"),CHAR(34)&amp;"allhor"&amp;CHAR(34)&amp;",",""),"")</f>
        <v/>
      </c>
      <c r="DU48" s="6" t="str">
        <f>IF(BY48="y",IF(AND(W48="n",V48="n"),CHAR(34)&amp;"alldia"&amp;CHAR(34)&amp;",",""),"")</f>
        <v/>
      </c>
      <c r="DV48" s="48" t="str">
        <f>IF(IA48&lt;&gt;"",(IF(IA48="y",CHAR(34)&amp;"largec"&amp;CHAR(34)&amp;",",CHAR(34)&amp;"smallc"&amp;CHAR(34)&amp;",")),"")</f>
        <v/>
      </c>
      <c r="DW48" s="48" t="str">
        <f>IF(CL48="y",CHAR(34)&amp;CL$1&amp;CHAR(34)&amp;",","")</f>
        <v>"NoBand",</v>
      </c>
      <c r="DX48" s="48" t="str">
        <f>IF(CM48="y",CHAR(34)&amp;CM$1&amp;CHAR(34)&amp;",","")</f>
        <v/>
      </c>
      <c r="DY48" s="48" t="str">
        <f>IF(CN48="y",CHAR(34)&amp;CN$1&amp;CHAR(34)&amp;",","")</f>
        <v/>
      </c>
      <c r="DZ48" s="48" t="str">
        <f>IF(CO48="y",CHAR(34)&amp;CO$1&amp;CHAR(34)&amp;",","")</f>
        <v/>
      </c>
      <c r="EA48" s="48" t="str">
        <f>IF(T48="y",CHAR(34)&amp;T$1&amp;CHAR(34)&amp;",","")</f>
        <v/>
      </c>
      <c r="EB48" s="48" t="str">
        <f>IF(U48="y",CHAR(34)&amp;U$1&amp;CHAR(34)&amp;",","")</f>
        <v/>
      </c>
      <c r="EC48" s="48" t="str">
        <f>IF(V48="y",CHAR(34)&amp;V$1&amp;CHAR(34)&amp;",","")</f>
        <v/>
      </c>
      <c r="ED48" s="48" t="str">
        <f>IF(W48="y",CHAR(34)&amp;W$1&amp;CHAR(34)&amp;",","")</f>
        <v/>
      </c>
      <c r="EE48" s="48" t="str">
        <f>IF(X48="y",CHAR(34)&amp;X$1&amp;CHAR(34)&amp;",","")</f>
        <v>"Circle",</v>
      </c>
      <c r="EF48" s="48" t="str">
        <f>IF(AND(Y48&lt;&gt;"n",Y48&lt;&gt;""),CHAR(34)&amp;Y$1&amp;CHAR(34)&amp;",","")</f>
        <v/>
      </c>
      <c r="EG48" s="48" t="str">
        <f>IF(Z48="y",CHAR(34)&amp;Z$1&amp;CHAR(34)&amp;",","")</f>
        <v/>
      </c>
      <c r="EH48" s="48" t="str">
        <f>IF(AA48="y",CHAR(34)&amp;AA$1&amp;CHAR(34)&amp;",","")</f>
        <v>"Plants",</v>
      </c>
      <c r="EI48" s="48" t="str">
        <f>IF(AB48="y",CHAR(34)&amp;AB$1&amp;CHAR(34)&amp;",","")</f>
        <v>"Texted",</v>
      </c>
      <c r="EJ48" s="48" t="str">
        <f>IF(AC48="y",CHAR(34)&amp;AC$1&amp;CHAR(34)&amp;",","")</f>
        <v>"Weapon",</v>
      </c>
      <c r="EK48" s="48" t="str">
        <f>IF(AD48="y",CHAR(34)&amp;AD$1&amp;CHAR(34)&amp;",","")</f>
        <v/>
      </c>
      <c r="EL48" s="48" t="str">
        <f>IF(AE48="y",CHAR(34)&amp;AE$1&amp;CHAR(34)&amp;",","")</f>
        <v/>
      </c>
      <c r="EM48" s="48" t="str">
        <f>IF(AF48="y",CHAR(34)&amp;AF$1&amp;CHAR(34)&amp;",","")</f>
        <v/>
      </c>
      <c r="EN48" s="48" t="str">
        <f>IF(AG48="y",CHAR(34)&amp;AG$1&amp;CHAR(34)&amp;",","")</f>
        <v/>
      </c>
      <c r="EO48" s="48" t="str">
        <f>IF(AH48="y",CHAR(34)&amp;AH$1&amp;CHAR(34)&amp;",","")</f>
        <v>"Center",</v>
      </c>
      <c r="EP48" s="48" t="str">
        <f>IF(AI48="y",CHAR(34)&amp;AI$1&amp;CHAR(34)&amp;",","")</f>
        <v/>
      </c>
      <c r="EQ48" s="48" t="str">
        <f>IF(AJ48="y",CHAR(34)&amp;AJ$1&amp;CHAR(34)&amp;",","")</f>
        <v/>
      </c>
      <c r="ER48" s="48" t="str">
        <f>IF(AK48="y",CHAR(34)&amp;AK$1&amp;CHAR(34)&amp;",","")</f>
        <v/>
      </c>
      <c r="ES48" s="48" t="str">
        <f>IF(AL48="y",CHAR(34)&amp;AL$1&amp;CHAR(34)&amp;",","")</f>
        <v/>
      </c>
      <c r="ET48" s="48" t="str">
        <f>IF(AM48="y",CHAR(34)&amp;AM$1&amp;CHAR(34)&amp;",","")</f>
        <v/>
      </c>
      <c r="EU48" s="48" t="str">
        <f>IF(AN48="y",CHAR(34)&amp;AN$1&amp;CHAR(34)&amp;",","")</f>
        <v>"Humans",</v>
      </c>
      <c r="EV48" s="48" t="str">
        <f>IF(AO48="y",CHAR(34)&amp;AO$1&amp;CHAR(34)&amp;",","")</f>
        <v/>
      </c>
      <c r="EW48" s="48" t="str">
        <f>IF(AP48="y",CHAR(34)&amp;AP$1&amp;CHAR(34)&amp;",","")</f>
        <v/>
      </c>
      <c r="EX48" s="48" t="str">
        <f>IF(AQ48="y",CHAR(34)&amp;AQ$1&amp;CHAR(34)&amp;",","")</f>
        <v>"Crowns",</v>
      </c>
      <c r="EY48" s="48" t="str">
        <f>IF(AR48="y",CHAR(34)&amp;AR$1&amp;CHAR(34)&amp;",","")</f>
        <v/>
      </c>
      <c r="EZ48" s="48" t="str">
        <f>IF(AS48="y",CHAR(34)&amp;AS$1&amp;CHAR(34)&amp;",","")</f>
        <v/>
      </c>
      <c r="FA48" s="48" t="str">
        <f>IF(AT48&gt;0,CHAR(34)&amp;"sta"&amp;AZ48&amp;CHAR(34)&amp;",","")</f>
        <v/>
      </c>
      <c r="FB48" s="48" t="str">
        <f>IF(AND(AT48&gt;0,BA48&lt;&gt;""),CHAR(34)&amp;"sta"&amp;BA48&amp;CHAR(34)&amp;",","")</f>
        <v/>
      </c>
      <c r="FC48" s="48" t="str">
        <f>IF(AND(AT48&gt;0,BB48&lt;&gt;""),CHAR(34)&amp;"sta"&amp;BB48&amp;CHAR(34)&amp;",","")</f>
        <v/>
      </c>
      <c r="FD48" s="48" t="str">
        <f>IF(BV48="n",CHAR(34)&amp;"tcWHYE"&amp;CHAR(34)&amp;",",IF(BV48="y",CHAR(34)&amp;FD$1&amp;CHAR(34)&amp;",",""))</f>
        <v/>
      </c>
      <c r="FE48" s="48" t="str">
        <f>IF(COUNTIF(BL48:BT48,"BLU")=0,CHAR(34)&amp;"NO_BLU"&amp;CHAR(34)&amp;",", "")</f>
        <v/>
      </c>
      <c r="FF48" s="48" t="str">
        <f>IF(COUNTIF(BL48:BT48,"WHI")=0,CHAR(34)&amp;"NO_WHI"&amp;CHAR(34)&amp;",", "")</f>
        <v/>
      </c>
      <c r="FG48" s="48" t="str">
        <f>IF(COUNTIF(BL48:BT48,"RED")=0,CHAR(34)&amp;"NO_RED"&amp;CHAR(34)&amp;",", "")</f>
        <v/>
      </c>
      <c r="FH48" s="48" t="str">
        <f>IF(COUNTIF(BL48:BS48,"GRE")=0,CHAR(34)&amp;"NO_GRE"&amp;CHAR(34)&amp;",", "")</f>
        <v/>
      </c>
      <c r="FI48" s="48" t="str">
        <f>IF(COUNTIF(BL48:BT48,"YEL")=0,CHAR(34)&amp;"NO_YEL"&amp;CHAR(34)&amp;",", "")</f>
        <v/>
      </c>
      <c r="FJ48" s="48" t="str">
        <f>IF(COUNTIF(BL48:BT48,"BLA")=0,CHAR(34)&amp;"NO_BLA"&amp;CHAR(34)&amp;",", "")</f>
        <v/>
      </c>
      <c r="FK48" s="48" t="str">
        <f>IF(AND(FH48&lt;&gt;"",FF48&lt;&gt;""),CHAR(34)&amp;"WHGRNO"&amp;CHAR(34)&amp;",","")</f>
        <v/>
      </c>
      <c r="FL48" s="48" t="str">
        <f>IF(AND(FI48&lt;&gt;"",FF48&lt;&gt;""),CHAR(34)&amp;"WHYENO"&amp;CHAR(34)&amp;",","")</f>
        <v/>
      </c>
      <c r="FM48" s="48" t="str">
        <f>IF(AND(FJ48&lt;&gt;"",FF48&lt;&gt;""),CHAR(34)&amp;"BAWHNO"&amp;CHAR(34)&amp;",","")</f>
        <v/>
      </c>
      <c r="FN48" s="48" t="str">
        <f>IF(AND(FE48&lt;&gt;"",FF48&lt;&gt;""),CHAR(34)&amp;"BLWHNO"&amp;CHAR(34)&amp;",","")</f>
        <v/>
      </c>
      <c r="FO48" s="48" t="str">
        <f>IF(AND(FE48&lt;&gt;"",FG48&lt;&gt;""),CHAR(34)&amp;"BLRENO"&amp;CHAR(34)&amp;",","")</f>
        <v/>
      </c>
      <c r="FP48" s="48" t="str">
        <f>IF(AND(FF48&lt;&gt;"",FF48&lt;&gt;""),CHAR(34)&amp;"WHRENO"&amp;CHAR(34)&amp;",","")</f>
        <v/>
      </c>
      <c r="FQ48" s="48" t="str">
        <f>IF(LEN(BF48)=3,CHAR(34)&amp;"001"&amp;BF48&amp;CHAR(34)&amp;",","")</f>
        <v/>
      </c>
      <c r="FR48" s="48" t="str">
        <f>IF(LEN(BG48)=3,CHAR(34)&amp;"002"&amp;BG48&amp;CHAR(34)&amp;",","")</f>
        <v/>
      </c>
      <c r="FS48" s="48" t="str">
        <f>IF(LEN(BH48)=3,CHAR(34)&amp;"003"&amp;BH48&amp;CHAR(34)&amp;",","")</f>
        <v/>
      </c>
      <c r="FT48" s="48" t="str">
        <f>CHAR(34)&amp;"myr"&amp;BD48&amp;CHAR(34)&amp;","</f>
        <v>"myrBLU",</v>
      </c>
      <c r="FU48" s="48" t="str">
        <f>IF(AY48="y",CHAR(34)&amp;"island"&amp;CHAR(34)&amp;",","")</f>
        <v/>
      </c>
      <c r="FV48" s="48" t="str">
        <f>IF(BZ48="y",CHAR(34)&amp;"landlo"&amp;CHAR(34)&amp;",","")</f>
        <v/>
      </c>
      <c r="FW48" s="48" t="str">
        <f>IF(CA48="y",CHAR(34)&amp;"eunion"&amp;CHAR(34)&amp;",","")</f>
        <v/>
      </c>
      <c r="FX48" s="48" t="str">
        <f>SUBSTITUTE(IFERROR(SEARCH("[",A48),IFERROR(IF(AND(CA48&lt;&gt;"y",SEARCH("Europe",R48)&gt;0),CHAR(34)&amp;"noeuni"&amp;CHAR(34)&amp;",",""),"")),"1","")</f>
        <v/>
      </c>
      <c r="FY48" s="48" t="str">
        <f>IFERROR(IF(SEARCH("Arabic",CB48)&gt;0,CHAR(34)&amp;"arabic"&amp;CHAR(34)&amp;",",""),"")</f>
        <v/>
      </c>
      <c r="FZ48" s="48" t="str">
        <f>IFERROR(IF(SEARCH("English",CB48)&gt;0,CHAR(34)&amp;"englis"&amp;CHAR(34)&amp;",",""),"")</f>
        <v/>
      </c>
      <c r="GA48" s="48" t="str">
        <f>IFERROR(IF(SEARCH("French",CB48)&gt;0,CHAR(34)&amp;"french"&amp;CHAR(34)&amp;",",""),"")</f>
        <v/>
      </c>
      <c r="GB48" s="48" t="str">
        <f>IFERROR(IF(SEARCH("Spanish",CB48)&gt;0,CHAR(34)&amp;"spanis"&amp;CHAR(34)&amp;",",""),"")</f>
        <v/>
      </c>
      <c r="GC48" s="48" t="str">
        <f>IFERROR(IF(SEARCH("Portuguese",CB48)&gt;0,CHAR(34)&amp;"portug"&amp;CHAR(34)&amp;",",""),"")</f>
        <v/>
      </c>
      <c r="GD48" s="48" t="str">
        <f>IFERROR(IF(SEARCH("German",CB48)&gt;0,CHAR(34)&amp;"german"&amp;CHAR(34)&amp;",",""),"")</f>
        <v/>
      </c>
      <c r="GE48" s="48" t="str">
        <f>IFERROR(IF(SEARCH("Dutch",CB48)&gt;0,CHAR(34)&amp;"dutchs"&amp;CHAR(34)&amp;",",""),"")</f>
        <v/>
      </c>
      <c r="GF48" s="48" t="str">
        <f>IFERROR(IF(SEARCH("Historical",AU48)&gt;0,CHAR(34)&amp;"histor"&amp;CHAR(34)&amp;",",""),"")</f>
        <v/>
      </c>
      <c r="GG48" s="48" t="str">
        <f>IF(BU48="y",CHAR(34)&amp;"unjack"&amp;CHAR(34)&amp;",","")</f>
        <v/>
      </c>
      <c r="GH48" s="48" t="str">
        <f>IF(CD48=1,CHAR(34)&amp;"southc"&amp;CHAR(34)&amp;",","")</f>
        <v/>
      </c>
      <c r="GI48" s="48" t="str">
        <f>IF(CE48=1,CHAR(34)&amp;"hasmap"&amp;CHAR(34)&amp;",","")</f>
        <v/>
      </c>
      <c r="GJ48" s="48" t="str">
        <f>IF(CP48="y",CHAR(34)&amp;CP$1&amp;CHAR(34)&amp;",","")</f>
        <v>"NoStar",</v>
      </c>
      <c r="GK48" s="48" t="str">
        <f>IF(GJ48="",CHAR(34)&amp;"HasSta"&amp;CHAR(34)&amp;",","")</f>
        <v/>
      </c>
      <c r="GL48" s="48" t="str">
        <f>IF(CQ48="y",CHAR(34)&amp;CQ$1&amp;CHAR(34)&amp;",","")</f>
        <v/>
      </c>
      <c r="GM48" s="48" t="str">
        <f>IF(CR48="y",CHAR(34)&amp;CR$1&amp;CHAR(34)&amp;",","")</f>
        <v/>
      </c>
      <c r="GN48" s="48" t="str">
        <f>IF(CS48="y",CHAR(34)&amp;CS$1&amp;CHAR(34)&amp;",","")</f>
        <v/>
      </c>
      <c r="GP48" s="48" t="str">
        <f>CHAR(34)&amp;AU48&amp;CHAR(34)</f>
        <v>"State"</v>
      </c>
      <c r="GS48" s="48" t="str">
        <f>SUBSTITUTE("["&amp;_xlfn.CONCAT(CW48:GN48)&amp;"]",",]","]")</f>
        <v>["5+Colo","lets08","startV","with_v","year19","NoBand","Circle","Plants","Texted","Weapon","Center","Humans","Crowns","myrBLU","NoStar"]</v>
      </c>
      <c r="GT48" s="48" t="str">
        <f>IF(BL48&lt;&gt;"",CHAR(34)&amp;"cl_"&amp;BL48&amp;CHAR(34)&amp;",","")</f>
        <v>"cl_BLU",</v>
      </c>
      <c r="GU48" s="48" t="str">
        <f>IF(BM48&lt;&gt;"",CHAR(34)&amp;"cl_"&amp;BM48&amp;CHAR(34)&amp;",","")</f>
        <v>"cl_RED",</v>
      </c>
      <c r="GV48" s="48" t="str">
        <f>IF(BN48&lt;&gt;"",CHAR(34)&amp;"cl_"&amp;BN48&amp;CHAR(34)&amp;",","")</f>
        <v>"cl_GRE",</v>
      </c>
      <c r="GW48" s="48" t="str">
        <f>IF(BO48&lt;&gt;"",CHAR(34)&amp;"cl_"&amp;BO48&amp;CHAR(34)&amp;",","")</f>
        <v>"cl_BRO",</v>
      </c>
      <c r="GX48" s="48" t="str">
        <f>IF(BP48&lt;&gt;"",CHAR(34)&amp;"cl_"&amp;BP48&amp;CHAR(34)&amp;",","")</f>
        <v>"cl_BLA",</v>
      </c>
      <c r="GY48" s="48" t="str">
        <f>IF(BQ48&lt;&gt;"",CHAR(34)&amp;"cl_"&amp;BQ48&amp;CHAR(34)&amp;",","")</f>
        <v>"cl_WHI",</v>
      </c>
      <c r="GZ48" s="48" t="str">
        <f>IF(BR48&lt;&gt;"",CHAR(34)&amp;"cl_"&amp;BR48&amp;CHAR(34)&amp;",","")</f>
        <v>"cl_YEL",</v>
      </c>
      <c r="HA48" s="48" t="str">
        <f>IF(BS48&lt;&gt;"",CHAR(34)&amp;"cl_"&amp;BS48&amp;CHAR(34)&amp;",","")</f>
        <v/>
      </c>
      <c r="HB48" s="48" t="str">
        <f>IF(BT48&lt;&gt;"",CHAR(34)&amp;"cl_"&amp;BT48&amp;CHAR(34)&amp;",","")</f>
        <v/>
      </c>
      <c r="HC48" s="48" t="str">
        <f>SUBSTITUTE("["&amp;_xlfn.CONCAT(GT48:HB48)&amp;"]",",]","]")</f>
        <v>["cl_BLU","cl_RED","cl_GRE","cl_BRO","cl_BLA","cl_WHI","cl_YEL"]</v>
      </c>
      <c r="HE48" s="71"/>
      <c r="HF48" s="72" t="str">
        <f>"{couname:"&amp;CT48&amp;(IF(HK48&lt;&gt;"",",subtype:"&amp;CHAR(34)&amp;HK48&amp;CHAR(34),""))&amp;",year:"&amp;HJ48&amp;",region:"&amp;CU48&amp;",Colors:"&amp;HC48&amp;",Items:"&amp;GS48&amp;",Flag:"&amp;CV48&amp;",HDFlag:"&amp;CHAR(34)&amp;E48&amp;CHAR(34)&amp;",type:"&amp;GP48&amp;", describe: "&amp;HH48&amp;", isnew:"&amp;CHAR(34)&amp;F48&amp;CHAR(34)&amp;", links: "&amp;HL48&amp;"},"</f>
        <v>{couname:"[USA] Virginia",year:"1950 ",region:"rgn_North America",Colors:["cl_BLU","cl_RED","cl_GRE","cl_BRO","cl_BLA","cl_WHI","cl_YEL"],Items:["5+Colo","lets08","startV","with_v","year19","NoBand","Circle","Plants","Texted","Weapon","Center","Humans","Crowns","myrBLU","NoStar"],Flag:"https://upload.wikimedia.org/wikipedia/commons/thumb/4/47/Flag_of_Virginia.svg/383px-Flag_of_Virginia.svg.png",HDFlag:"https://upload.wikimedia.org/wikipedia/commons/thumb/4/47/Flag_of_Virginia.svg/2560px-Flag_of_Virginia.svg.png",type:"State", describe: "\nThe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 isnew:".", links: "https://en.wikipedia.org/wiki/Flag_and_seal_of_Virginia"},</v>
      </c>
      <c r="HG48" s="73" t="str">
        <f>"{couname:"&amp;CT48&amp;(IF(HK48&lt;&gt;"",",subtype:"&amp;CHAR(34)&amp;HK48&amp;CHAR(34),""))&amp;",year:"&amp;HJ48&amp;",region:"&amp;CU48&amp;",Colors:"&amp;HC48&amp;",Items:"&amp;GS48&amp;",Flag:"&amp;CV48&amp;",HDFlag:"&amp;CHAR(34)&amp;E48&amp;CHAR(34)&amp;",type:"&amp;GP48&amp;", describe: "&amp;HI48&amp;", links: "&amp;HL48&amp;"},"</f>
        <v>{couname:"[USA] Virginia",year:"1950 ",region:"rgn_North America",Colors:["cl_BLU","cl_RED","cl_GRE","cl_BRO","cl_BLA","cl_WHI","cl_YEL"],Items:["5+Colo","lets08","startV","with_v","year19","NoBand","Circle","Plants","Texted","Weapon","Center","Humans","Crowns","myrBLU","NoStar"],Flag:"https://upload.wikimedia.org/wikipedia/commons/thumb/4/47/Flag_of_Virginia.svg/383px-Flag_of_Virginia.svg.png",HDFlag:"https://upload.wikimedia.org/wikipedia/commons/thumb/4/47/Flag_of_Virginia.svg/2560px-Flag_of_Virginia.svg.png",type:"State", describe: "\nThe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 links: "https://en.wikipedia.org/wiki/Flag_and_seal_of_Virginia"},</v>
      </c>
      <c r="HH48" s="48" t="str">
        <f>IF(P48&lt;&gt;"",CHAR(34)&amp;"\n"&amp;P48&amp;CHAR(34),CHAR(34)&amp;CHAR(34))</f>
        <v>"\nThe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v>
      </c>
      <c r="HI48" s="48" t="str">
        <f>IF(J48=0,CHAR(34)&amp;CHAR(34),HH48)</f>
        <v>"\nThe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v>
      </c>
      <c r="HJ48" s="48" t="str">
        <f>CHAR(34)&amp;O48&amp;CHAR(34)</f>
        <v>"1950 "</v>
      </c>
      <c r="HL48" s="48" t="str">
        <f>CHAR(34)&amp;I48&amp;CHAR(34)</f>
        <v>"https://en.wikipedia.org/wiki/Flag_and_seal_of_Virginia"</v>
      </c>
      <c r="HM48" s="72"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"&amp;HH48&amp;", "&amp;CHAR(34)&amp;"isnew"&amp;CHAR(34)&amp;": "&amp;CHAR(34)&amp;F48&amp;CHAR(34)&amp;", "&amp;CHAR(34)&amp;"links"&amp;CHAR(34)&amp;": "&amp;HL48&amp;"},"</f>
        <v>{"couname":"[USA] Virginia","year":"1950 ","region":"rgn_North America","Colors":["cl_BLU","cl_RED","cl_GRE","cl_BRO","cl_BLA","cl_WHI","cl_YEL"],"Items":["5+Colo","lets08","startV","with_v","year19","NoBand","Circle","Plants","Texted","Weapon","Center","Humans","Crowns","myrBLU","NoStar"],"Flag":"https://upload.wikimedia.org/wikipedia/commons/thumb/4/47/Flag_of_Virginia.svg/383px-Flag_of_Virginia.svg.png","HDFlag":"https://upload.wikimedia.org/wikipedia/commons/thumb/4/47/Flag_of_Virginia.svg/2560px-Flag_of_Virginia.svg.png","type":"State", "describe": "\nThe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 "isnew": ".", "links": "https://en.wikipedia.org/wiki/Flag_and_seal_of_Virginia"},</v>
      </c>
      <c r="HN48" s="74" t="str">
        <f>"{"&amp;CHAR(34)&amp;"couname"&amp;CHAR(34)&amp;":"&amp;CT48&amp;(IF(H48&lt;&gt;"",","&amp;CHAR(34)&amp;"subtype"&amp;CHAR(34)&amp;":"&amp;CHAR(34)&amp;H48&amp;CHAR(34),""))&amp;","&amp;CHAR(34)&amp;"year"&amp;CHAR(34)&amp;":"&amp;HJ48&amp;","&amp;CHAR(34)&amp;"region"&amp;CHAR(34)&amp;":"&amp;CU48&amp;","&amp;CHAR(34)&amp;"Colors"&amp;CHAR(34)&amp;":"&amp;HC48&amp;","&amp;CHAR(34)&amp;"Items"&amp;CHAR(34)&amp;":"&amp;GS48&amp;","&amp;CHAR(34)&amp;"Flag"&amp;CHAR(34)&amp;":"&amp;CV48&amp;","&amp;CHAR(34)&amp;"HDFlag"&amp;CHAR(34)&amp;":"&amp;CHAR(34)&amp;E48&amp;CHAR(34)&amp;","&amp;CHAR(34)&amp;"type"&amp;CHAR(34)&amp;":"&amp;GP48&amp;", "&amp;CHAR(34)&amp;"describe"&amp;CHAR(34)&amp;": "&amp;HI48&amp;", "&amp;CHAR(34)&amp;"isnew"&amp;CHAR(34)&amp;": "&amp;CHAR(34)&amp;F48&amp;CHAR(34)&amp;", "&amp;CHAR(34)&amp;"links"&amp;CHAR(34)&amp;": "&amp;HL48&amp;"},"</f>
        <v>{"couname":"[USA] Virginia","year":"1950 ","region":"rgn_North America","Colors":["cl_BLU","cl_RED","cl_GRE","cl_BRO","cl_BLA","cl_WHI","cl_YEL"],"Items":["5+Colo","lets08","startV","with_v","year19","NoBand","Circle","Plants","Texted","Weapon","Center","Humans","Crowns","myrBLU","NoStar"],"Flag":"https://upload.wikimedia.org/wikipedia/commons/thumb/4/47/Flag_of_Virginia.svg/383px-Flag_of_Virginia.svg.png","HDFlag":"https://upload.wikimedia.org/wikipedia/commons/thumb/4/47/Flag_of_Virginia.svg/2560px-Flag_of_Virginia.svg.png","type":"State", "describe": "\nThe standing allegorical female figure of virtue is shown having vanquished tyranny, symbolized by a fallen king at her feet. She has an exposed breast in the manner of classical depictions of Amazons, making this the only state flag in the U.S. depicting a form of toplessness. The motto Sic semper tyrannis means 'Thus always to tyrants.'", "isnew": ".", "links": "https://en.wikipedia.org/wiki/Flag_and_seal_of_Virginia"},</v>
      </c>
      <c r="HO48" s="75"/>
      <c r="HP48" s="48" t="str" cm="1">
        <f t="array" ref="HP48">IF(_xlfn.TEXTJOIN(", ", TRUE, IF(ISNUMBER(SEARCH("BLA", BL48:BT48)), COLUMN(BL48:BT48) - COLUMN(BL48) + 1, ""))&lt;&gt;"","BLA","")</f>
        <v>BLA</v>
      </c>
      <c r="HQ48" s="48" t="str" cm="1">
        <f t="array" ref="HQ48">IF(_xlfn.TEXTJOIN(", ", TRUE, IF(ISNUMBER(SEARCH("BLU", BL48:BT48)), COLUMN(BL48:BT48) - COLUMN(BL48) + 1, ""))&lt;&gt;"","BLU","")</f>
        <v>BLU</v>
      </c>
      <c r="HR48" s="48" t="str" cm="1">
        <f t="array" ref="HR48">IF(_xlfn.TEXTJOIN(", ", TRUE, IF(ISNUMBER(SEARCH("GRE", BL48:BT48)), COLUMN(BL48:BT48) - COLUMN(BL48) + 1, ""))&lt;&gt;"","GRE","")</f>
        <v>GRE</v>
      </c>
      <c r="HS48" s="48" t="str" cm="1">
        <f t="array" ref="HS48">IF(_xlfn.TEXTJOIN(", ", TRUE, IF(ISNUMBER(SEARCH("RED", BL48:BT48)), COLUMN(BL48:BT48) - COLUMN(BL48) + 1, ""))&lt;&gt;"","RED","")</f>
        <v>RED</v>
      </c>
      <c r="HT48" s="48" t="str" cm="1">
        <f t="array" ref="HT48">IF(_xlfn.TEXTJOIN(", ", TRUE, IF(ISNUMBER(SEARCH("YEL", BL48:BT48)), COLUMN(BL48:BT48) - COLUMN(BL48) + 1, ""))&lt;&gt;"","YEL","")</f>
        <v>YEL</v>
      </c>
      <c r="HU48" s="48" t="str" cm="1">
        <f t="array" ref="HU48">IF(_xlfn.TEXTJOIN(", ", TRUE, IF(ISNUMBER(SEARCH("ORA", BL48:BT48)), COLUMN(BL48:BT48) - COLUMN(BL48) + 1, ""))&lt;&gt;"","ORA","")</f>
        <v/>
      </c>
      <c r="HV48" s="48" t="str" cm="1">
        <f t="array" ref="HV48">IF(_xlfn.TEXTJOIN(", ", TRUE, IF(ISNUMBER(SEARCH("BRO", BL48:BT48)), COLUMN(BL48:BT48) - COLUMN(BL48) + 1, ""))&lt;&gt;"","BRO","")</f>
        <v>BRO</v>
      </c>
      <c r="HW48" s="48" t="str" cm="1">
        <f t="array" ref="HW48">IF(_xlfn.TEXTJOIN(", ", TRUE, IF(ISNUMBER(SEARCH("PUR", BL48:BT48)), COLUMN(BL48:BT48) - COLUMN(BL48) + 1, ""))&lt;&gt;"","PUR","")</f>
        <v/>
      </c>
      <c r="HX48" s="48" t="str" cm="1">
        <f t="array" ref="HX48">IF(_xlfn.TEXTJOIN(", ", TRUE, IF(ISNUMBER(SEARCH("WHI", BL48:BT48)), COLUMN(BL48:BT48) - COLUMN(BL48) + 1, ""))&lt;&gt;"","WHI","")</f>
        <v>WHI</v>
      </c>
      <c r="HY48" s="76"/>
      <c r="HZ48" s="76"/>
      <c r="IA48" s="6"/>
      <c r="IB48" s="6"/>
      <c r="IC48" s="77"/>
      <c r="ID48" s="77"/>
      <c r="IE48" s="77"/>
      <c r="IF48" s="77"/>
      <c r="IG48" s="77"/>
      <c r="IH48" s="77"/>
      <c r="II48" s="77"/>
      <c r="IJ48" s="77"/>
      <c r="IK48" s="77"/>
      <c r="IL48" s="48">
        <f>SUM(IC48:IK48)</f>
        <v>0</v>
      </c>
      <c r="IM48" s="45">
        <f>COUNTIF(IC48:IK48,"&gt;0")-CG48</f>
        <v>-7</v>
      </c>
      <c r="IN48" s="78" t="str">
        <f>"http://mkweb.bcgsc.ca/color-summarizer/?url="&amp;D48&amp;"&amp;precision=low&amp;num_clusters="&amp;CG48&amp;"&amp;text=1"</f>
        <v>http://mkweb.bcgsc.ca/color-summarizer/?url=https://upload.wikimedia.org/wikipedia/commons/thumb/4/47/Flag_of_Virginia.svg/383px-Flag_of_Virginia.svg.png&amp;precision=low&amp;num_clusters=7&amp;text=1</v>
      </c>
      <c r="IO48" s="48" t="str">
        <f>IF(HP48&lt;&gt;"",CHAR(34)&amp;"black"&amp;CHAR(34),"")</f>
        <v>"black"</v>
      </c>
      <c r="IP48" s="48" t="str">
        <f>IF(HQ48&lt;&gt;"",CHAR(34)&amp;"blue"&amp;CHAR(34),"")</f>
        <v>"blue"</v>
      </c>
      <c r="IQ48" s="48" t="str">
        <f>IF(HR48&lt;&gt;"",CHAR(34)&amp;"green"&amp;CHAR(34),"")</f>
        <v>"green"</v>
      </c>
      <c r="IR48" s="48" t="str">
        <f>IF(HS48&lt;&gt;"",CHAR(34)&amp;"red"&amp;CHAR(34),"")</f>
        <v>"red"</v>
      </c>
      <c r="IS48" s="48" t="str">
        <f>IF(HT48&lt;&gt;"",CHAR(34)&amp;"yellow"&amp;CHAR(34),"")</f>
        <v>"yellow"</v>
      </c>
      <c r="IT48" s="48" t="str">
        <f>IF(HU48&lt;&gt;"",CHAR(34)&amp;"orange"&amp;CHAR(34),"")</f>
        <v/>
      </c>
      <c r="IU48" s="48" t="str">
        <f>IF(HV48&lt;&gt;"",CHAR(34)&amp;"brown"&amp;CHAR(34),"")</f>
        <v>"brown"</v>
      </c>
      <c r="IV48" s="48" t="str">
        <f>IF(HW48&lt;&gt;"",CHAR(34)&amp;"purple"&amp;CHAR(34),"")</f>
        <v/>
      </c>
      <c r="IW48" s="48" t="str">
        <f>IF(HX48&lt;&gt;"",CHAR(34)&amp;"white"&amp;CHAR(34),"")</f>
        <v>"white"</v>
      </c>
      <c r="IX48" s="48" t="str">
        <f>"{"&amp;CHAR(34)&amp;"url"&amp;CHAR(34)&amp;":"&amp;CHAR(34)&amp;IN48&amp;CHAR(34)&amp;","&amp;CHAR(34)&amp;"name"&amp;CHAR(34)&amp;":"&amp;CHAR(34)&amp;A48&amp;CHAR(34)&amp;"},"</f>
        <v>{"url":"http://mkweb.bcgsc.ca/color-summarizer/?url=https://upload.wikimedia.org/wikipedia/commons/thumb/4/47/Flag_of_Virginia.svg/383px-Flag_of_Virginia.svg.png&amp;precision=low&amp;num_clusters=7&amp;text=1","name":"[USA] Virginia"},</v>
      </c>
      <c r="IY48" s="48">
        <v>899</v>
      </c>
    </row>
    <row r="49" spans="1:259" s="48" customFormat="1" ht="38.4" customHeight="1" thickBot="1" x14ac:dyDescent="0.35">
      <c r="A49" s="79" t="s">
        <v>472</v>
      </c>
      <c r="B49" s="40" t="e" vm="190">
        <v>#VALUE!</v>
      </c>
      <c r="C49" s="41">
        <v>2</v>
      </c>
      <c r="D49" s="42" t="s">
        <v>1085</v>
      </c>
      <c r="E49" s="43" t="s">
        <v>1086</v>
      </c>
      <c r="F49" s="44" t="s">
        <v>163</v>
      </c>
      <c r="G49" s="45">
        <f>COUNTIF($A$1:$A$8580,A49)</f>
        <v>1</v>
      </c>
      <c r="H49" s="46"/>
      <c r="I49" s="47" t="s">
        <v>1087</v>
      </c>
      <c r="J49" s="48" t="str">
        <f>""</f>
        <v/>
      </c>
      <c r="K49" s="49"/>
      <c r="L49" s="50"/>
      <c r="M49" s="50"/>
      <c r="N49" s="51" t="s">
        <v>231</v>
      </c>
      <c r="O49" s="52" t="s">
        <v>1079</v>
      </c>
      <c r="P49" s="53" t="s">
        <v>1088</v>
      </c>
      <c r="Q49" s="54">
        <v>1</v>
      </c>
      <c r="R49" s="55" t="s">
        <v>231</v>
      </c>
      <c r="S49" s="56">
        <v>0</v>
      </c>
      <c r="T49" s="57" t="s">
        <v>164</v>
      </c>
      <c r="U49" s="58" t="s">
        <v>164</v>
      </c>
      <c r="V49" s="58" t="s">
        <v>164</v>
      </c>
      <c r="W49" s="58" t="s">
        <v>164</v>
      </c>
      <c r="X49" s="58" t="s">
        <v>165</v>
      </c>
      <c r="Y49" s="58" t="s">
        <v>164</v>
      </c>
      <c r="Z49" s="58" t="s">
        <v>164</v>
      </c>
      <c r="AA49" s="58" t="s">
        <v>164</v>
      </c>
      <c r="AB49" s="58" t="s">
        <v>165</v>
      </c>
      <c r="AC49" s="58" t="s">
        <v>164</v>
      </c>
      <c r="AD49" s="58" t="s">
        <v>164</v>
      </c>
      <c r="AE49" s="58" t="s">
        <v>164</v>
      </c>
      <c r="AF49" s="59" t="s">
        <v>164</v>
      </c>
      <c r="AG49" s="59" t="s">
        <v>164</v>
      </c>
      <c r="AH49" s="59" t="s">
        <v>165</v>
      </c>
      <c r="AI49" s="59" t="s">
        <v>164</v>
      </c>
      <c r="AJ49" s="59" t="s">
        <v>164</v>
      </c>
      <c r="AK49" s="59" t="s">
        <v>164</v>
      </c>
      <c r="AL49" s="59" t="s">
        <v>164</v>
      </c>
      <c r="AM49" s="59" t="s">
        <v>164</v>
      </c>
      <c r="AN49" s="59" t="s">
        <v>165</v>
      </c>
      <c r="AO49" s="59" t="s">
        <v>164</v>
      </c>
      <c r="AP49" s="59" t="s">
        <v>164</v>
      </c>
      <c r="AQ49" s="59" t="s">
        <v>164</v>
      </c>
      <c r="AR49" s="59" t="s">
        <v>164</v>
      </c>
      <c r="AS49" s="59" t="s">
        <v>164</v>
      </c>
      <c r="AT49" s="60">
        <v>0</v>
      </c>
      <c r="AU49" s="59" t="s">
        <v>207</v>
      </c>
      <c r="AV49" s="59" t="str">
        <f>IF(LEFT(A49,1)="[",LEFT(A49,5)&amp;AU49&amp;A49,"")</f>
        <v>[USA]State[USA] Washington</v>
      </c>
      <c r="AW49" s="59" t="str">
        <f>C49&amp;H49&amp;A49</f>
        <v>2[USA] Washington</v>
      </c>
      <c r="AX49" s="61"/>
      <c r="AY49" s="61"/>
      <c r="AZ49" s="62"/>
      <c r="BA49" s="62"/>
      <c r="BB49" s="62"/>
      <c r="BC49" s="63"/>
      <c r="BD49" s="64" t="s">
        <v>153</v>
      </c>
      <c r="BE49" s="47"/>
      <c r="BF49" s="64"/>
      <c r="BG49" s="64"/>
      <c r="BH49" s="64"/>
      <c r="BI49" s="64"/>
      <c r="BJ49" s="64"/>
      <c r="BK49" s="47"/>
      <c r="BL49" s="64" t="s">
        <v>153</v>
      </c>
      <c r="BM49" s="64" t="s">
        <v>155</v>
      </c>
      <c r="BN49" s="64" t="s">
        <v>152</v>
      </c>
      <c r="BO49" s="64" t="s">
        <v>151</v>
      </c>
      <c r="BP49" s="64" t="s">
        <v>159</v>
      </c>
      <c r="BQ49" s="64"/>
      <c r="BR49" s="64"/>
      <c r="BS49" s="64"/>
      <c r="BT49" s="64"/>
      <c r="BU49" s="65"/>
      <c r="BV49" s="66"/>
      <c r="BW49" s="66">
        <v>0</v>
      </c>
      <c r="BX49" s="47"/>
      <c r="CB49" s="6"/>
      <c r="CC49" s="6"/>
      <c r="CD49" s="67">
        <v>0</v>
      </c>
      <c r="CE49" s="67">
        <v>0</v>
      </c>
      <c r="CF49" s="67" t="e">
        <v>#REF!</v>
      </c>
      <c r="CG49" s="68" cm="1">
        <f t="array" ref="CG49">SUMPRODUCT(--(LEN(TRIM(BL49:BT49))&gt;0))</f>
        <v>5</v>
      </c>
      <c r="CH49" s="59" t="str">
        <f>IF(CG49=2,"y","n")</f>
        <v>n</v>
      </c>
      <c r="CI49" s="59" t="str">
        <f>IF(CG49=3,"y","n")</f>
        <v>n</v>
      </c>
      <c r="CJ49" s="59" t="str">
        <f>IF(CG49=4,"y","n")</f>
        <v>n</v>
      </c>
      <c r="CK49" s="59" t="str">
        <f>IF(CG49&gt;4,"y","n")</f>
        <v>y</v>
      </c>
      <c r="CL49" s="59" t="str">
        <f>IF(S49=0,"y","n")</f>
        <v>y</v>
      </c>
      <c r="CM49" s="59" t="str">
        <f>IF(S49=2,"y","n")</f>
        <v>n</v>
      </c>
      <c r="CN49" s="59" t="str">
        <f>IF(S49=3,"y","n")</f>
        <v>n</v>
      </c>
      <c r="CO49" s="59" t="str">
        <f>IF(S49&gt;=4,"y","n")</f>
        <v>n</v>
      </c>
      <c r="CP49" s="59" t="str">
        <f>IF(AT49=0,"y","n")</f>
        <v>y</v>
      </c>
      <c r="CQ49" s="59" t="str">
        <f>IF(AT49=1,"y","n")</f>
        <v>n</v>
      </c>
      <c r="CR49" s="59" t="str">
        <f>IF(AT49=2,"y","n")</f>
        <v>n</v>
      </c>
      <c r="CS49" s="59" t="str">
        <f>IF(AT49&gt;=3,"y","n")</f>
        <v>n</v>
      </c>
      <c r="CT49" s="69" t="str">
        <f>CHAR(34)&amp;A49&amp;CHAR(34)</f>
        <v>"[USA] Washington"</v>
      </c>
      <c r="CU49" s="70" t="str">
        <f>CHAR(34)&amp;"rgn_"&amp;R49&amp;CHAR(34)</f>
        <v>"rgn_North America"</v>
      </c>
      <c r="CV49" s="48" t="str">
        <f>CHAR(34)&amp;D49&amp;CHAR(34)</f>
        <v>"https://upload.wikimedia.org/wikipedia/commons/thumb/5/54/Flag_of_Washington.svg/383px-Flag_of_Washington.svg.png"</v>
      </c>
      <c r="CW49" s="48" t="str">
        <f>IF(CH49="y",CHAR(34)&amp;CH$1&amp;CHAR(34)&amp;",","")</f>
        <v/>
      </c>
      <c r="CX49" s="48" t="str">
        <f>IF(CI49="y",CHAR(34)&amp;CI$1&amp;CHAR(34)&amp;",","")</f>
        <v/>
      </c>
      <c r="CY49" s="48" t="str">
        <f>IF(CJ49="y",CHAR(34)&amp;CJ$1&amp;CHAR(34)&amp;",","")</f>
        <v/>
      </c>
      <c r="CZ49" s="48" t="str">
        <f>IF(CK49="y",CHAR(34)&amp;CK$1&amp;CHAR(34)&amp;",","")</f>
        <v>"5+Colo",</v>
      </c>
      <c r="DA49" s="48" t="str">
        <f>IF(Q49&gt;1,CHAR(34)&amp;"words2"&amp;CHAR(34)&amp;",","")</f>
        <v/>
      </c>
      <c r="DB49" s="48" t="str">
        <f>IF(Q49&gt;2,CHAR(34)&amp;"words3"&amp;CHAR(34)&amp;",","")</f>
        <v/>
      </c>
      <c r="DC49" s="48" t="str">
        <f>IF(Q49=2,CHAR(34)&amp;"exact2"&amp;CHAR(34)&amp;",","")</f>
        <v/>
      </c>
      <c r="DD49" s="48" t="str">
        <f>IF(LEN(CHAR(34)&amp;"lets"&amp;LEN(SUBSTITUTE(SUBSTITUTE(IFERROR(TRIM(SUBSTITUTE(SUBSTITUTE(SUBSTITUTE(IFERROR(TRIM(SUBSTITUTE(A49,MID(A49,FIND("(",A49),FIND(")",A49)-FIND("(",A49)+1),"")),A49),"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",""),"-",""))&amp;CHAR(34)&amp;",")=9,CHAR(34)&amp;"lets"&amp;LEN(SUBSTITUTE(SUBSTITUTE(IFERROR(TRIM(SUBSTITUTE(SUBSTITUTE(SUBSTITUTE(IFERROR(TRIM(SUBSTITUTE(A49,MID(A49,FIND("(",A49),FIND(")",A49)-FIND("(",A49)+1),"")),A49),"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",""),"-",""))&amp;CHAR(34)&amp;",",CHAR(34)&amp;"lets0"&amp;LEN(SUBSTITUTE(SUBSTITUTE(IFERROR(TRIM(SUBSTITUTE(SUBSTITUTE(SUBSTITUTE(IFERROR(TRIM(SUBSTITUTE(A49,MID(A49,FIND("(",A49),FIND(")",A49)-FIND("(",A49)+1),"")),A49)," ",""),"-",""),MID(SUBSTITUTE(SUBSTITUTE(IFERROR(TRIM(SUBSTITUTE(A49,MID(A49,FIND("(",A49),FIND(")",A49)-FIND("(",A49)+1),"")),A49)," ",""),"-",""),FIND("[",SUBSTITUTE(SUBSTITUTE(IFERROR(TRIM(SUBSTITUTE(A49,MID(A49,FIND("(",A49),FIND(")",A49)-FIND("(",A49)+1),"")),A49)," ",""),"-","")),FIND("]",SUBSTITUTE(SUBSTITUTE(IFERROR(TRIM(SUBSTITUTE(A49,MID(A49,FIND("(",A49),FIND(")",A49)-FIND("(",A49)+1),"")),A49)," ",""),"-",""))-FIND("[",SUBSTITUTE(SUBSTITUTE(IFERROR(TRIM(SUBSTITUTE(A49,MID(A49,FIND("(",A49),FIND(")",A49)-FIND("(",A49)+1),"")),A49)," ",""),"-",""))+1),"")),SUBSTITUTE(SUBSTITUTE(IFERROR(TRIM(SUBSTITUTE(A49,MID(A49,FIND("(",A49),FIND(")",A49)-FIND("(",A49)+1),"")),A49)," ",""),"-",""))," ",""),"-",""))&amp;CHAR(34)&amp;",")</f>
        <v>"lets10",</v>
      </c>
      <c r="DE49" s="48" t="str">
        <f>IFERROR(CHAR(34)&amp;"start"&amp;LEFT(TRIM(SUBSTITUTE(SUBSTITUTE(TRIM(SUBSTITUTE(SUBSTITUTE(A49, MID(A49, FIND("[", A49), FIND("]", A49) - FIND("[", A49) + 1), ""), "  ", " ")), MID(TRIM(SUBSTITUTE(SUBSTITUTE(A49, MID(A49, FIND("[", A49), FIND("]", A49) - FIND("[", A49) + 1), ""), "  ", " ")), FIND("[", TRIM(SUBSTITUTE(SUBSTITUTE(A49, MID(A49, FIND("[", A49), FIND("]", A49) - FIND("[", A49) + 1), ""), "  ", " "))), FIND("]", TRIM(SUBSTITUTE(SUBSTITUTE(A49, MID(A49, FIND("[", A49), FIND("]", A49) - FIND("[", A49) + 1), ""), "  ", " "))) - FIND("[", TRIM(SUBSTITUTE(SUBSTITUTE(A49, MID(A49, FIND("[", A49), FIND("]", A49) - FIND("[", A49) + 1), ""), "  ", " "))) + 1), ""), "  ", " ")),1)&amp;CHAR(34)&amp;",",CHAR(34)&amp;"start"&amp;IFERROR(LEFT(SUBSTITUTE(A49,"["&amp;MID(A49,FIND("[",A49)+1,FIND("]",A49)-FIND("[",A49)-1)&amp;"] ",""),1),LEFT(A49,1))&amp;CHAR(34)&amp;",")</f>
        <v>"startW",</v>
      </c>
      <c r="DF49" s="48" t="str">
        <f>IFERROR(IF(SEARCH("tan",A49)&gt;0,CHAR(34)&amp;"withtn"&amp;CHAR(34)&amp;",",""),"")</f>
        <v/>
      </c>
      <c r="DG49" s="48" t="str">
        <f>IFERROR(IF(SEARCH("q",A49)&gt;0,CHAR(34)&amp;"with_q"&amp;CHAR(34)&amp;",",""),"")</f>
        <v/>
      </c>
      <c r="DH49" s="48" t="str">
        <f>IFERROR(IF(SEARCH("v",A49)&gt;0,CHAR(34)&amp;"with_v"&amp;CHAR(34)&amp;",",""),"")</f>
        <v/>
      </c>
      <c r="DI49" s="48" t="str">
        <f>IFERROR(IF(SEARCH("w",A49)&gt;0,CHAR(34)&amp;"with_w"&amp;CHAR(34)&amp;",",""),"")</f>
        <v>"with_w",</v>
      </c>
      <c r="DJ49" s="48" t="str">
        <f>IFERROR(IF(SEARCH("y",A49)&gt;0,CHAR(34)&amp;"with_y"&amp;CHAR(34)&amp;",",""),"")</f>
        <v/>
      </c>
      <c r="DK49" s="48" t="str">
        <f>IFERROR(IF(SEARCH("z",A49)&gt;0,CHAR(34)&amp;"with_z"&amp;CHAR(34)&amp;",",""),"")</f>
        <v/>
      </c>
      <c r="DL49" s="48" t="str">
        <f>IF(CG49=2, CHAR(34) &amp; _xlfn.TEXTJOIN("", TRUE, _xlfn._xlws.SORT(HP49:HX49)) &amp; CHAR(34) &amp; ",", "")</f>
        <v/>
      </c>
      <c r="DM49" s="48" t="str" cm="1">
        <f t="array" ref="DM49">IF(CG49=3,CHAR(34) &amp; _xlfn.TEXTJOIN("", TRUE, RIGHT(HP49:HX49, 2)) &amp; CHAR(34) &amp; ",", "")</f>
        <v/>
      </c>
      <c r="DN49" s="48" t="str">
        <f>IF(AND(ISNUMBER(SEARCH("18", O49)), ISERROR(SEARCH("1918", O49)), ISERROR(SEARCH("2018", O49))), CHAR(34) &amp; "year18" &amp; CHAR(34) &amp; ",", "")</f>
        <v/>
      </c>
      <c r="DO49" s="48" t="str">
        <f>IF(AND(ISNUMBER(SEARCH("19", O49)), ISERROR(SEARCH("1819", O49)),  ISERROR(SEARCH("1219", O49)),ISERROR(SEARCH("1119", O49)),ISERROR(SEARCH("1190", O49)),ISERROR(SEARCH("2019", O49))), CHAR(34) &amp; "year19" &amp; CHAR(34) &amp; ",", "")</f>
        <v>"year19",</v>
      </c>
      <c r="DP49" s="6" t="str">
        <f>IF(AND(ISNUMBER(SEARCH("20", O49)), ISERROR(SEARCH("1920", O49))), CHAR(34)&amp;"year00"&amp;CHAR(34)&amp;",", "")</f>
        <v/>
      </c>
      <c r="DQ49" s="6" t="str">
        <f>IF(CC49="y",CHAR(34)&amp;"soviet"&amp;CHAR(34)&amp;",","")</f>
        <v/>
      </c>
      <c r="DR49" s="6" t="str">
        <f>IF(BY49="y",CHAR(34)&amp;"dgband"&amp;CHAR(34)&amp;",","")</f>
        <v/>
      </c>
      <c r="DS49" s="6" t="str">
        <f>IF(W49="y",IF(AND(V49="n",BY49&lt;&gt;"y"),CHAR(34)&amp;"allver"&amp;CHAR(34)&amp;",",""),"")</f>
        <v/>
      </c>
      <c r="DT49" s="6" t="str">
        <f>IF(V49="y",IF(AND(W49="n",BY49&lt;&gt;"y"),CHAR(34)&amp;"allhor"&amp;CHAR(34)&amp;",",""),"")</f>
        <v/>
      </c>
      <c r="DU49" s="6" t="str">
        <f>IF(BY49="y",IF(AND(W49="n",V49="n"),CHAR(34)&amp;"alldia"&amp;CHAR(34)&amp;",",""),"")</f>
        <v/>
      </c>
      <c r="DV49" s="48" t="str">
        <f>IF(IA49&lt;&gt;"",(IF(IA49="y",CHAR(34)&amp;"largec"&amp;CHAR(34)&amp;",",CHAR(34)&amp;"smallc"&amp;CHAR(34)&amp;",")),"")</f>
        <v/>
      </c>
      <c r="DW49" s="48" t="str">
        <f>IF(CL49="y",CHAR(34)&amp;CL$1&amp;CHAR(34)&amp;",","")</f>
        <v>"NoBand",</v>
      </c>
      <c r="DX49" s="48" t="str">
        <f>IF(CM49="y",CHAR(34)&amp;CM$1&amp;CHAR(34)&amp;",","")</f>
        <v/>
      </c>
      <c r="DY49" s="48" t="str">
        <f>IF(CN49="y",CHAR(34)&amp;CN$1&amp;CHAR(34)&amp;",","")</f>
        <v/>
      </c>
      <c r="DZ49" s="48" t="str">
        <f>IF(CO49="y",CHAR(34)&amp;CO$1&amp;CHAR(34)&amp;",","")</f>
        <v/>
      </c>
      <c r="EA49" s="48" t="str">
        <f>IF(T49="y",CHAR(34)&amp;T$1&amp;CHAR(34)&amp;",","")</f>
        <v/>
      </c>
      <c r="EB49" s="48" t="str">
        <f>IF(U49="y",CHAR(34)&amp;U$1&amp;CHAR(34)&amp;",","")</f>
        <v/>
      </c>
      <c r="EC49" s="48" t="str">
        <f>IF(V49="y",CHAR(34)&amp;V$1&amp;CHAR(34)&amp;",","")</f>
        <v/>
      </c>
      <c r="ED49" s="48" t="str">
        <f>IF(W49="y",CHAR(34)&amp;W$1&amp;CHAR(34)&amp;",","")</f>
        <v/>
      </c>
      <c r="EE49" s="48" t="str">
        <f>IF(X49="y",CHAR(34)&amp;X$1&amp;CHAR(34)&amp;",","")</f>
        <v>"Circle",</v>
      </c>
      <c r="EF49" s="48" t="str">
        <f>IF(AND(Y49&lt;&gt;"n",Y49&lt;&gt;""),CHAR(34)&amp;Y$1&amp;CHAR(34)&amp;",","")</f>
        <v/>
      </c>
      <c r="EG49" s="48" t="str">
        <f>IF(Z49="y",CHAR(34)&amp;Z$1&amp;CHAR(34)&amp;",","")</f>
        <v/>
      </c>
      <c r="EH49" s="48" t="str">
        <f>IF(AA49="y",CHAR(34)&amp;AA$1&amp;CHAR(34)&amp;",","")</f>
        <v/>
      </c>
      <c r="EI49" s="48" t="str">
        <f>IF(AB49="y",CHAR(34)&amp;AB$1&amp;CHAR(34)&amp;",","")</f>
        <v>"Texted",</v>
      </c>
      <c r="EJ49" s="48" t="str">
        <f>IF(AC49="y",CHAR(34)&amp;AC$1&amp;CHAR(34)&amp;",","")</f>
        <v/>
      </c>
      <c r="EK49" s="48" t="str">
        <f>IF(AD49="y",CHAR(34)&amp;AD$1&amp;CHAR(34)&amp;",","")</f>
        <v/>
      </c>
      <c r="EL49" s="48" t="str">
        <f>IF(AE49="y",CHAR(34)&amp;AE$1&amp;CHAR(34)&amp;",","")</f>
        <v/>
      </c>
      <c r="EM49" s="48" t="str">
        <f>IF(AF49="y",CHAR(34)&amp;AF$1&amp;CHAR(34)&amp;",","")</f>
        <v/>
      </c>
      <c r="EN49" s="48" t="str">
        <f>IF(AG49="y",CHAR(34)&amp;AG$1&amp;CHAR(34)&amp;",","")</f>
        <v/>
      </c>
      <c r="EO49" s="48" t="str">
        <f>IF(AH49="y",CHAR(34)&amp;AH$1&amp;CHAR(34)&amp;",","")</f>
        <v>"Center",</v>
      </c>
      <c r="EP49" s="48" t="str">
        <f>IF(AI49="y",CHAR(34)&amp;AI$1&amp;CHAR(34)&amp;",","")</f>
        <v/>
      </c>
      <c r="EQ49" s="48" t="str">
        <f>IF(AJ49="y",CHAR(34)&amp;AJ$1&amp;CHAR(34)&amp;",","")</f>
        <v/>
      </c>
      <c r="ER49" s="48" t="str">
        <f>IF(AK49="y",CHAR(34)&amp;AK$1&amp;CHAR(34)&amp;",","")</f>
        <v/>
      </c>
      <c r="ES49" s="48" t="str">
        <f>IF(AL49="y",CHAR(34)&amp;AL$1&amp;CHAR(34)&amp;",","")</f>
        <v/>
      </c>
      <c r="ET49" s="48" t="str">
        <f>IF(AM49="y",CHAR(34)&amp;AM$1&amp;CHAR(34)&amp;",","")</f>
        <v/>
      </c>
      <c r="EU49" s="48" t="str">
        <f>IF(AN49="y",CHAR(34)&amp;AN$1&amp;CHAR(34)&amp;",","")</f>
        <v>"Humans",</v>
      </c>
      <c r="EV49" s="48" t="str">
        <f>IF(AO49="y",CHAR(34)&amp;AO$1&amp;CHAR(34)&amp;",","")</f>
        <v/>
      </c>
      <c r="EW49" s="48" t="str">
        <f>IF(AP49="y",CHAR(34)&amp;AP$1&amp;CHAR(34)&amp;",","")</f>
        <v/>
      </c>
      <c r="EX49" s="48" t="str">
        <f>IF(AQ49="y",CHAR(34)&amp;AQ$1&amp;CHAR(34)&amp;",","")</f>
        <v/>
      </c>
      <c r="EY49" s="48" t="str">
        <f>IF(AR49="y",CHAR(34)&amp;AR$1&amp;CHAR(34)&amp;",","")</f>
        <v/>
      </c>
      <c r="EZ49" s="48" t="str">
        <f>IF(AS49="y",CHAR(34)&amp;AS$1&amp;CHAR(34)&amp;",","")</f>
        <v/>
      </c>
      <c r="FA49" s="48" t="str">
        <f>IF(AT49&gt;0,CHAR(34)&amp;"sta"&amp;AZ49&amp;CHAR(34)&amp;",","")</f>
        <v/>
      </c>
      <c r="FB49" s="48" t="str">
        <f>IF(AND(AT49&gt;0,BA49&lt;&gt;""),CHAR(34)&amp;"sta"&amp;BA49&amp;CHAR(34)&amp;",","")</f>
        <v/>
      </c>
      <c r="FC49" s="48" t="str">
        <f>IF(AND(AT49&gt;0,BB49&lt;&gt;""),CHAR(34)&amp;"sta"&amp;BB49&amp;CHAR(34)&amp;",","")</f>
        <v/>
      </c>
      <c r="FD49" s="48" t="str">
        <f>IF(BV49="n",CHAR(34)&amp;"tcWHYE"&amp;CHAR(34)&amp;",",IF(BV49="y",CHAR(34)&amp;FD$1&amp;CHAR(34)&amp;",",""))</f>
        <v/>
      </c>
      <c r="FE49" s="48" t="str">
        <f>IF(COUNTIF(BL49:BT49,"BLU")=0,CHAR(34)&amp;"NO_BLU"&amp;CHAR(34)&amp;",", "")</f>
        <v/>
      </c>
      <c r="FF49" s="48" t="str">
        <f>IF(COUNTIF(BL49:BT49,"WHI")=0,CHAR(34)&amp;"NO_WHI"&amp;CHAR(34)&amp;",", "")</f>
        <v/>
      </c>
      <c r="FG49" s="48" t="str">
        <f>IF(COUNTIF(BL49:BT49,"RED")=0,CHAR(34)&amp;"NO_RED"&amp;CHAR(34)&amp;",", "")</f>
        <v>"NO_RED",</v>
      </c>
      <c r="FH49" s="48" t="str">
        <f>IF(COUNTIF(BL49:BS49,"GRE")=0,CHAR(34)&amp;"NO_GRE"&amp;CHAR(34)&amp;",", "")</f>
        <v/>
      </c>
      <c r="FI49" s="48" t="str">
        <f>IF(COUNTIF(BL49:BT49,"YEL")=0,CHAR(34)&amp;"NO_YEL"&amp;CHAR(34)&amp;",", "")</f>
        <v/>
      </c>
      <c r="FJ49" s="48" t="str">
        <f>IF(COUNTIF(BL49:BT49,"BLA")=0,CHAR(34)&amp;"NO_BLA"&amp;CHAR(34)&amp;",", "")</f>
        <v/>
      </c>
      <c r="FK49" s="48" t="str">
        <f>IF(AND(FH49&lt;&gt;"",FF49&lt;&gt;""),CHAR(34)&amp;"WHGRNO"&amp;CHAR(34)&amp;",","")</f>
        <v/>
      </c>
      <c r="FL49" s="48" t="str">
        <f>IF(AND(FI49&lt;&gt;"",FF49&lt;&gt;""),CHAR(34)&amp;"WHYENO"&amp;CHAR(34)&amp;",","")</f>
        <v/>
      </c>
      <c r="FM49" s="48" t="str">
        <f>IF(AND(FJ49&lt;&gt;"",FF49&lt;&gt;""),CHAR(34)&amp;"BAWHNO"&amp;CHAR(34)&amp;",","")</f>
        <v/>
      </c>
      <c r="FN49" s="48" t="str">
        <f>IF(AND(FE49&lt;&gt;"",FF49&lt;&gt;""),CHAR(34)&amp;"BLWHNO"&amp;CHAR(34)&amp;",","")</f>
        <v/>
      </c>
      <c r="FO49" s="48" t="str">
        <f>IF(AND(FE49&lt;&gt;"",FG49&lt;&gt;""),CHAR(34)&amp;"BLRENO"&amp;CHAR(34)&amp;",","")</f>
        <v/>
      </c>
      <c r="FP49" s="48" t="str">
        <f>IF(AND(FF49&lt;&gt;"",FF49&lt;&gt;""),CHAR(34)&amp;"WHRENO"&amp;CHAR(34)&amp;",","")</f>
        <v/>
      </c>
      <c r="FQ49" s="48" t="str">
        <f>IF(LEN(BF49)=3,CHAR(34)&amp;"001"&amp;BF49&amp;CHAR(34)&amp;",","")</f>
        <v/>
      </c>
      <c r="FR49" s="48" t="str">
        <f>IF(LEN(BG49)=3,CHAR(34)&amp;"002"&amp;BG49&amp;CHAR(34)&amp;",","")</f>
        <v/>
      </c>
      <c r="FS49" s="48" t="str">
        <f>IF(LEN(BH49)=3,CHAR(34)&amp;"003"&amp;BH49&amp;CHAR(34)&amp;",","")</f>
        <v/>
      </c>
      <c r="FT49" s="48" t="str">
        <f>CHAR(34)&amp;"myr"&amp;BD49&amp;CHAR(34)&amp;","</f>
        <v>"myrGRE",</v>
      </c>
      <c r="FU49" s="48" t="str">
        <f>IF(AY49="y",CHAR(34)&amp;"island"&amp;CHAR(34)&amp;",","")</f>
        <v/>
      </c>
      <c r="FV49" s="48" t="str">
        <f>IF(BZ49="y",CHAR(34)&amp;"landlo"&amp;CHAR(34)&amp;",","")</f>
        <v/>
      </c>
      <c r="FW49" s="48" t="str">
        <f>IF(CA49="y",CHAR(34)&amp;"eunion"&amp;CHAR(34)&amp;",","")</f>
        <v/>
      </c>
      <c r="FX49" s="48" t="str">
        <f>SUBSTITUTE(IFERROR(SEARCH("[",A49),IFERROR(IF(AND(CA49&lt;&gt;"y",SEARCH("Europe",R49)&gt;0),CHAR(34)&amp;"noeuni"&amp;CHAR(34)&amp;",",""),"")),"1","")</f>
        <v/>
      </c>
      <c r="FY49" s="48" t="str">
        <f>IFERROR(IF(SEARCH("Arabic",CB49)&gt;0,CHAR(34)&amp;"arabic"&amp;CHAR(34)&amp;",",""),"")</f>
        <v/>
      </c>
      <c r="FZ49" s="48" t="str">
        <f>IFERROR(IF(SEARCH("English",CB49)&gt;0,CHAR(34)&amp;"englis"&amp;CHAR(34)&amp;",",""),"")</f>
        <v/>
      </c>
      <c r="GA49" s="48" t="str">
        <f>IFERROR(IF(SEARCH("French",CB49)&gt;0,CHAR(34)&amp;"french"&amp;CHAR(34)&amp;",",""),"")</f>
        <v/>
      </c>
      <c r="GB49" s="48" t="str">
        <f>IFERROR(IF(SEARCH("Spanish",CB49)&gt;0,CHAR(34)&amp;"spanis"&amp;CHAR(34)&amp;",",""),"")</f>
        <v/>
      </c>
      <c r="GC49" s="48" t="str">
        <f>IFERROR(IF(SEARCH("Portuguese",CB49)&gt;0,CHAR(34)&amp;"portug"&amp;CHAR(34)&amp;",",""),"")</f>
        <v/>
      </c>
      <c r="GD49" s="48" t="str">
        <f>IFERROR(IF(SEARCH("German",CB49)&gt;0,CHAR(34)&amp;"german"&amp;CHAR(34)&amp;",",""),"")</f>
        <v/>
      </c>
      <c r="GE49" s="48" t="str">
        <f>IFERROR(IF(SEARCH("Dutch",CB49)&gt;0,CHAR(34)&amp;"dutchs"&amp;CHAR(34)&amp;",",""),"")</f>
        <v/>
      </c>
      <c r="GF49" s="48" t="str">
        <f>IFERROR(IF(SEARCH("Historical",AU49)&gt;0,CHAR(34)&amp;"histor"&amp;CHAR(34)&amp;",",""),"")</f>
        <v/>
      </c>
      <c r="GG49" s="48" t="str">
        <f>IF(BU49="y",CHAR(34)&amp;"unjack"&amp;CHAR(34)&amp;",","")</f>
        <v/>
      </c>
      <c r="GH49" s="48" t="str">
        <f>IF(CD49=1,CHAR(34)&amp;"southc"&amp;CHAR(34)&amp;",","")</f>
        <v/>
      </c>
      <c r="GI49" s="48" t="str">
        <f>IF(CE49=1,CHAR(34)&amp;"hasmap"&amp;CHAR(34)&amp;",","")</f>
        <v/>
      </c>
      <c r="GJ49" s="48" t="str">
        <f>IF(CP49="y",CHAR(34)&amp;CP$1&amp;CHAR(34)&amp;",","")</f>
        <v>"NoStar",</v>
      </c>
      <c r="GK49" s="48" t="str">
        <f>IF(GJ49="",CHAR(34)&amp;"HasSta"&amp;CHAR(34)&amp;",","")</f>
        <v/>
      </c>
      <c r="GL49" s="48" t="str">
        <f>IF(CQ49="y",CHAR(34)&amp;CQ$1&amp;CHAR(34)&amp;",","")</f>
        <v/>
      </c>
      <c r="GM49" s="48" t="str">
        <f>IF(CR49="y",CHAR(34)&amp;CR$1&amp;CHAR(34)&amp;",","")</f>
        <v/>
      </c>
      <c r="GN49" s="48" t="str">
        <f>IF(CS49="y",CHAR(34)&amp;CS$1&amp;CHAR(34)&amp;",","")</f>
        <v/>
      </c>
      <c r="GP49" s="48" t="str">
        <f>CHAR(34)&amp;AU49&amp;CHAR(34)</f>
        <v>"State"</v>
      </c>
      <c r="GS49" s="48" t="str">
        <f>SUBSTITUTE("["&amp;_xlfn.CONCAT(CW49:GN49)&amp;"]",",]","]")</f>
        <v>["5+Colo","lets10","startW","with_w","year19","NoBand","Circle","Texted","Center","Humans","NO_RED","myrGRE","NoStar"]</v>
      </c>
      <c r="GT49" s="48" t="str">
        <f>IF(BL49&lt;&gt;"",CHAR(34)&amp;"cl_"&amp;BL49&amp;CHAR(34)&amp;",","")</f>
        <v>"cl_GRE",</v>
      </c>
      <c r="GU49" s="48" t="str">
        <f>IF(BM49&lt;&gt;"",CHAR(34)&amp;"cl_"&amp;BM49&amp;CHAR(34)&amp;",","")</f>
        <v>"cl_YEL",</v>
      </c>
      <c r="GV49" s="48" t="str">
        <f>IF(BN49&lt;&gt;"",CHAR(34)&amp;"cl_"&amp;BN49&amp;CHAR(34)&amp;",","")</f>
        <v>"cl_BLU",</v>
      </c>
      <c r="GW49" s="48" t="str">
        <f>IF(BO49&lt;&gt;"",CHAR(34)&amp;"cl_"&amp;BO49&amp;CHAR(34)&amp;",","")</f>
        <v>"cl_BLA",</v>
      </c>
      <c r="GX49" s="48" t="str">
        <f>IF(BP49&lt;&gt;"",CHAR(34)&amp;"cl_"&amp;BP49&amp;CHAR(34)&amp;",","")</f>
        <v>"cl_WHI",</v>
      </c>
      <c r="GY49" s="48" t="str">
        <f>IF(BQ49&lt;&gt;"",CHAR(34)&amp;"cl_"&amp;BQ49&amp;CHAR(34)&amp;",","")</f>
        <v/>
      </c>
      <c r="GZ49" s="48" t="str">
        <f>IF(BR49&lt;&gt;"",CHAR(34)&amp;"cl_"&amp;BR49&amp;CHAR(34)&amp;",","")</f>
        <v/>
      </c>
      <c r="HA49" s="48" t="str">
        <f>IF(BS49&lt;&gt;"",CHAR(34)&amp;"cl_"&amp;BS49&amp;CHAR(34)&amp;",","")</f>
        <v/>
      </c>
      <c r="HB49" s="48" t="str">
        <f>IF(BT49&lt;&gt;"",CHAR(34)&amp;"cl_"&amp;BT49&amp;CHAR(34)&amp;",","")</f>
        <v/>
      </c>
      <c r="HC49" s="48" t="str">
        <f>SUBSTITUTE("["&amp;_xlfn.CONCAT(GT49:HB49)&amp;"]",",]","]")</f>
        <v>["cl_GRE","cl_YEL","cl_BLU","cl_BLA","cl_WHI"]</v>
      </c>
      <c r="HE49" s="71"/>
      <c r="HF49" s="72" t="str">
        <f>"{couname:"&amp;CT49&amp;(IF(HK49&lt;&gt;"",",subtype:"&amp;CHAR(34)&amp;HK49&amp;CHAR(34),""))&amp;",year:"&amp;HJ49&amp;",region:"&amp;CU49&amp;",Colors:"&amp;HC49&amp;",Items:"&amp;GS49&amp;",Flag:"&amp;CV49&amp;",HDFlag:"&amp;CHAR(34)&amp;E49&amp;CHAR(34)&amp;",type:"&amp;GP49&amp;", describe: "&amp;HH49&amp;", isnew:"&amp;CHAR(34)&amp;F49&amp;CHAR(34)&amp;", links: "&amp;HL49&amp;"},"</f>
        <v>{couname:"[USA] Washington",year:"1923 ",region:"rgn_North America",Colors:["cl_GRE","cl_YEL","cl_BLU","cl_BLA","cl_WHI"],Items:["5+Colo","lets10","startW","with_w","year19","NoBand","Circle","Texted","Center","Humans","NO_RED","myrGRE","NoStar"],Flag:"https://upload.wikimedia.org/wikipedia/commons/thumb/5/54/Flag_of_Washington.svg/383px-Flag_of_Washington.svg.png",HDFlag:"https://upload.wikimedia.org/wikipedia/commons/thumb/5/54/Flag_of_Washington.svg/2560px-Flag_of_Washington.svg.png",type:"State", describe: "\nThe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 isnew:".", links: "https://en.wikipedia.org/wiki/Flag_of_Washington"},</v>
      </c>
      <c r="HG49" s="73" t="str">
        <f>"{couname:"&amp;CT49&amp;(IF(HK49&lt;&gt;"",",subtype:"&amp;CHAR(34)&amp;HK49&amp;CHAR(34),""))&amp;",year:"&amp;HJ49&amp;",region:"&amp;CU49&amp;",Colors:"&amp;HC49&amp;",Items:"&amp;GS49&amp;",Flag:"&amp;CV49&amp;",HDFlag:"&amp;CHAR(34)&amp;E49&amp;CHAR(34)&amp;",type:"&amp;GP49&amp;", describe: "&amp;HI49&amp;", links: "&amp;HL49&amp;"},"</f>
        <v>{couname:"[USA] Washington",year:"1923 ",region:"rgn_North America",Colors:["cl_GRE","cl_YEL","cl_BLU","cl_BLA","cl_WHI"],Items:["5+Colo","lets10","startW","with_w","year19","NoBand","Circle","Texted","Center","Humans","NO_RED","myrGRE","NoStar"],Flag:"https://upload.wikimedia.org/wikipedia/commons/thumb/5/54/Flag_of_Washington.svg/383px-Flag_of_Washington.svg.png",HDFlag:"https://upload.wikimedia.org/wikipedia/commons/thumb/5/54/Flag_of_Washington.svg/2560px-Flag_of_Washington.svg.png",type:"State", describe: "\nThe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 links: "https://en.wikipedia.org/wiki/Flag_of_Washington"},</v>
      </c>
      <c r="HH49" s="48" t="str">
        <f>IF(P49&lt;&gt;"",CHAR(34)&amp;"\n"&amp;P49&amp;CHAR(34),CHAR(34)&amp;CHAR(34))</f>
        <v>"\nThe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v>
      </c>
      <c r="HI49" s="48" t="str">
        <f>IF(J49=0,CHAR(34)&amp;CHAR(34),HH49)</f>
        <v>"\nThe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v>
      </c>
      <c r="HJ49" s="48" t="str">
        <f>CHAR(34)&amp;O49&amp;CHAR(34)</f>
        <v>"1923 "</v>
      </c>
      <c r="HL49" s="48" t="str">
        <f>CHAR(34)&amp;I49&amp;CHAR(34)</f>
        <v>"https://en.wikipedia.org/wiki/Flag_of_Washington"</v>
      </c>
      <c r="HM49" s="72"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"&amp;HH49&amp;", "&amp;CHAR(34)&amp;"isnew"&amp;CHAR(34)&amp;": "&amp;CHAR(34)&amp;F49&amp;CHAR(34)&amp;", "&amp;CHAR(34)&amp;"links"&amp;CHAR(34)&amp;": "&amp;HL49&amp;"},"</f>
        <v>{"couname":"[USA] Washington","year":"1923 ","region":"rgn_North America","Colors":["cl_GRE","cl_YEL","cl_BLU","cl_BLA","cl_WHI"],"Items":["5+Colo","lets10","startW","with_w","year19","NoBand","Circle","Texted","Center","Humans","NO_RED","myrGRE","NoStar"],"Flag":"https://upload.wikimedia.org/wikipedia/commons/thumb/5/54/Flag_of_Washington.svg/383px-Flag_of_Washington.svg.png","HDFlag":"https://upload.wikimedia.org/wikipedia/commons/thumb/5/54/Flag_of_Washington.svg/2560px-Flag_of_Washington.svg.png","type":"State", "describe": "\nThe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 "isnew": ".", "links": "https://en.wikipedia.org/wiki/Flag_of_Washington"},</v>
      </c>
      <c r="HN49" s="74" t="str">
        <f>"{"&amp;CHAR(34)&amp;"couname"&amp;CHAR(34)&amp;":"&amp;CT49&amp;(IF(H49&lt;&gt;"",","&amp;CHAR(34)&amp;"subtype"&amp;CHAR(34)&amp;":"&amp;CHAR(34)&amp;H49&amp;CHAR(34),""))&amp;","&amp;CHAR(34)&amp;"year"&amp;CHAR(34)&amp;":"&amp;HJ49&amp;","&amp;CHAR(34)&amp;"region"&amp;CHAR(34)&amp;":"&amp;CU49&amp;","&amp;CHAR(34)&amp;"Colors"&amp;CHAR(34)&amp;":"&amp;HC49&amp;","&amp;CHAR(34)&amp;"Items"&amp;CHAR(34)&amp;":"&amp;GS49&amp;","&amp;CHAR(34)&amp;"Flag"&amp;CHAR(34)&amp;":"&amp;CV49&amp;","&amp;CHAR(34)&amp;"HDFlag"&amp;CHAR(34)&amp;":"&amp;CHAR(34)&amp;E49&amp;CHAR(34)&amp;","&amp;CHAR(34)&amp;"type"&amp;CHAR(34)&amp;":"&amp;GP49&amp;", "&amp;CHAR(34)&amp;"describe"&amp;CHAR(34)&amp;": "&amp;HI49&amp;", "&amp;CHAR(34)&amp;"isnew"&amp;CHAR(34)&amp;": "&amp;CHAR(34)&amp;F49&amp;CHAR(34)&amp;", "&amp;CHAR(34)&amp;"links"&amp;CHAR(34)&amp;": "&amp;HL49&amp;"},"</f>
        <v>{"couname":"[USA] Washington","year":"1923 ","region":"rgn_North America","Colors":["cl_GRE","cl_YEL","cl_BLU","cl_BLA","cl_WHI"],"Items":["5+Colo","lets10","startW","with_w","year19","NoBand","Circle","Texted","Center","Humans","NO_RED","myrGRE","NoStar"],"Flag":"https://upload.wikimedia.org/wikipedia/commons/thumb/5/54/Flag_of_Washington.svg/383px-Flag_of_Washington.svg.png","HDFlag":"https://upload.wikimedia.org/wikipedia/commons/thumb/5/54/Flag_of_Washington.svg/2560px-Flag_of_Washington.svg.png","type":"State", "describe": "\nThe flag of Washington consists of the state seal, displaying an image of its namesake George Washington, on a field of dark green with gold fringe being optional.It is the only U.S.state flag with a field of green as well as the only state flag with the image of an American president. ", "isnew": ".", "links": "https://en.wikipedia.org/wiki/Flag_of_Washington"},</v>
      </c>
      <c r="HO49" s="75"/>
      <c r="HP49" s="48" t="str" cm="1">
        <f t="array" ref="HP49">IF(_xlfn.TEXTJOIN(", ", TRUE, IF(ISNUMBER(SEARCH("BLA", BL49:BT49)), COLUMN(BL49:BT49) - COLUMN(BL49) + 1, ""))&lt;&gt;"","BLA","")</f>
        <v>BLA</v>
      </c>
      <c r="HQ49" s="48" t="str" cm="1">
        <f t="array" ref="HQ49">IF(_xlfn.TEXTJOIN(", ", TRUE, IF(ISNUMBER(SEARCH("BLU", BL49:BT49)), COLUMN(BL49:BT49) - COLUMN(BL49) + 1, ""))&lt;&gt;"","BLU","")</f>
        <v>BLU</v>
      </c>
      <c r="HR49" s="48" t="str" cm="1">
        <f t="array" ref="HR49">IF(_xlfn.TEXTJOIN(", ", TRUE, IF(ISNUMBER(SEARCH("GRE", BL49:BT49)), COLUMN(BL49:BT49) - COLUMN(BL49) + 1, ""))&lt;&gt;"","GRE","")</f>
        <v>GRE</v>
      </c>
      <c r="HS49" s="48" t="str" cm="1">
        <f t="array" ref="HS49">IF(_xlfn.TEXTJOIN(", ", TRUE, IF(ISNUMBER(SEARCH("RED", BL49:BT49)), COLUMN(BL49:BT49) - COLUMN(BL49) + 1, ""))&lt;&gt;"","RED","")</f>
        <v/>
      </c>
      <c r="HT49" s="48" t="str" cm="1">
        <f t="array" ref="HT49">IF(_xlfn.TEXTJOIN(", ", TRUE, IF(ISNUMBER(SEARCH("YEL", BL49:BT49)), COLUMN(BL49:BT49) - COLUMN(BL49) + 1, ""))&lt;&gt;"","YEL","")</f>
        <v>YEL</v>
      </c>
      <c r="HU49" s="48" t="str" cm="1">
        <f t="array" ref="HU49">IF(_xlfn.TEXTJOIN(", ", TRUE, IF(ISNUMBER(SEARCH("ORA", BL49:BT49)), COLUMN(BL49:BT49) - COLUMN(BL49) + 1, ""))&lt;&gt;"","ORA","")</f>
        <v/>
      </c>
      <c r="HV49" s="48" t="str" cm="1">
        <f t="array" ref="HV49">IF(_xlfn.TEXTJOIN(", ", TRUE, IF(ISNUMBER(SEARCH("BRO", BL49:BT49)), COLUMN(BL49:BT49) - COLUMN(BL49) + 1, ""))&lt;&gt;"","BRO","")</f>
        <v/>
      </c>
      <c r="HW49" s="48" t="str" cm="1">
        <f t="array" ref="HW49">IF(_xlfn.TEXTJOIN(", ", TRUE, IF(ISNUMBER(SEARCH("PUR", BL49:BT49)), COLUMN(BL49:BT49) - COLUMN(BL49) + 1, ""))&lt;&gt;"","PUR","")</f>
        <v/>
      </c>
      <c r="HX49" s="48" t="str" cm="1">
        <f t="array" ref="HX49">IF(_xlfn.TEXTJOIN(", ", TRUE, IF(ISNUMBER(SEARCH("WHI", BL49:BT49)), COLUMN(BL49:BT49) - COLUMN(BL49) + 1, ""))&lt;&gt;"","WHI","")</f>
        <v>WHI</v>
      </c>
      <c r="HY49" s="76"/>
      <c r="HZ49" s="76"/>
      <c r="IA49" s="6"/>
      <c r="IB49" s="6"/>
      <c r="IC49" s="77"/>
      <c r="ID49" s="77"/>
      <c r="IE49" s="77"/>
      <c r="IF49" s="77"/>
      <c r="IG49" s="77"/>
      <c r="IH49" s="77"/>
      <c r="II49" s="77"/>
      <c r="IJ49" s="77"/>
      <c r="IK49" s="77"/>
      <c r="IL49" s="48">
        <f>SUM(IC49:IK49)</f>
        <v>0</v>
      </c>
      <c r="IM49" s="45">
        <f>COUNTIF(IC49:IK49,"&gt;0")-CG49</f>
        <v>-5</v>
      </c>
      <c r="IN49" s="78" t="str">
        <f>"http://mkweb.bcgsc.ca/color-summarizer/?url="&amp;D49&amp;"&amp;precision=low&amp;num_clusters="&amp;CG49&amp;"&amp;text=1"</f>
        <v>http://mkweb.bcgsc.ca/color-summarizer/?url=https://upload.wikimedia.org/wikipedia/commons/thumb/5/54/Flag_of_Washington.svg/383px-Flag_of_Washington.svg.png&amp;precision=low&amp;num_clusters=5&amp;text=1</v>
      </c>
      <c r="IO49" s="48" t="str">
        <f>IF(HP49&lt;&gt;"",CHAR(34)&amp;"black"&amp;CHAR(34),"")</f>
        <v>"black"</v>
      </c>
      <c r="IP49" s="48" t="str">
        <f>IF(HQ49&lt;&gt;"",CHAR(34)&amp;"blue"&amp;CHAR(34),"")</f>
        <v>"blue"</v>
      </c>
      <c r="IQ49" s="48" t="str">
        <f>IF(HR49&lt;&gt;"",CHAR(34)&amp;"green"&amp;CHAR(34),"")</f>
        <v>"green"</v>
      </c>
      <c r="IR49" s="48" t="str">
        <f>IF(HS49&lt;&gt;"",CHAR(34)&amp;"red"&amp;CHAR(34),"")</f>
        <v/>
      </c>
      <c r="IS49" s="48" t="str">
        <f>IF(HT49&lt;&gt;"",CHAR(34)&amp;"yellow"&amp;CHAR(34),"")</f>
        <v>"yellow"</v>
      </c>
      <c r="IT49" s="48" t="str">
        <f>IF(HU49&lt;&gt;"",CHAR(34)&amp;"orange"&amp;CHAR(34),"")</f>
        <v/>
      </c>
      <c r="IU49" s="48" t="str">
        <f>IF(HV49&lt;&gt;"",CHAR(34)&amp;"brown"&amp;CHAR(34),"")</f>
        <v/>
      </c>
      <c r="IV49" s="48" t="str">
        <f>IF(HW49&lt;&gt;"",CHAR(34)&amp;"purple"&amp;CHAR(34),"")</f>
        <v/>
      </c>
      <c r="IW49" s="48" t="str">
        <f>IF(HX49&lt;&gt;"",CHAR(34)&amp;"white"&amp;CHAR(34),"")</f>
        <v>"white"</v>
      </c>
      <c r="IX49" s="48" t="str">
        <f>"{"&amp;CHAR(34)&amp;"url"&amp;CHAR(34)&amp;":"&amp;CHAR(34)&amp;IN49&amp;CHAR(34)&amp;","&amp;CHAR(34)&amp;"name"&amp;CHAR(34)&amp;":"&amp;CHAR(34)&amp;A49&amp;CHAR(34)&amp;"},"</f>
        <v>{"url":"http://mkweb.bcgsc.ca/color-summarizer/?url=https://upload.wikimedia.org/wikipedia/commons/thumb/5/54/Flag_of_Washington.svg/383px-Flag_of_Washington.svg.png&amp;precision=low&amp;num_clusters=5&amp;text=1","name":"[USA] Washington"},</v>
      </c>
      <c r="IY49" s="48">
        <v>900</v>
      </c>
    </row>
    <row r="50" spans="1:259" s="48" customFormat="1" ht="38.4" customHeight="1" thickBot="1" x14ac:dyDescent="0.35">
      <c r="A50" s="79" t="s">
        <v>837</v>
      </c>
      <c r="B50" s="40" t="e" vm="191">
        <v>#VALUE!</v>
      </c>
      <c r="C50" s="41">
        <v>2</v>
      </c>
      <c r="D50" s="42" t="s">
        <v>1096</v>
      </c>
      <c r="E50" s="43" t="s">
        <v>1097</v>
      </c>
      <c r="F50" s="44" t="s">
        <v>163</v>
      </c>
      <c r="G50" s="45">
        <f>COUNTIF($A$1:$A$8580,A50)</f>
        <v>1</v>
      </c>
      <c r="H50" s="46"/>
      <c r="I50" s="47" t="s">
        <v>1098</v>
      </c>
      <c r="J50" s="48" t="str">
        <f>""</f>
        <v/>
      </c>
      <c r="K50" s="49"/>
      <c r="L50" s="50"/>
      <c r="M50" s="50"/>
      <c r="N50" s="51" t="s">
        <v>231</v>
      </c>
      <c r="O50" s="52" t="s">
        <v>1099</v>
      </c>
      <c r="P50" s="53" t="s">
        <v>211</v>
      </c>
      <c r="Q50" s="54">
        <v>2</v>
      </c>
      <c r="R50" s="55" t="s">
        <v>231</v>
      </c>
      <c r="S50" s="56">
        <v>0</v>
      </c>
      <c r="T50" s="57" t="s">
        <v>164</v>
      </c>
      <c r="U50" s="58" t="s">
        <v>164</v>
      </c>
      <c r="V50" s="58" t="s">
        <v>164</v>
      </c>
      <c r="W50" s="58" t="s">
        <v>164</v>
      </c>
      <c r="X50" s="58" t="s">
        <v>165</v>
      </c>
      <c r="Y50" s="58" t="s">
        <v>164</v>
      </c>
      <c r="Z50" s="58" t="s">
        <v>164</v>
      </c>
      <c r="AA50" s="58" t="s">
        <v>165</v>
      </c>
      <c r="AB50" s="58" t="s">
        <v>165</v>
      </c>
      <c r="AC50" s="58" t="s">
        <v>165</v>
      </c>
      <c r="AD50" s="58" t="s">
        <v>164</v>
      </c>
      <c r="AE50" s="58" t="s">
        <v>164</v>
      </c>
      <c r="AF50" s="59" t="s">
        <v>164</v>
      </c>
      <c r="AG50" s="59" t="s">
        <v>164</v>
      </c>
      <c r="AH50" s="59" t="s">
        <v>165</v>
      </c>
      <c r="AI50" s="59" t="s">
        <v>164</v>
      </c>
      <c r="AJ50" s="59" t="s">
        <v>164</v>
      </c>
      <c r="AK50" s="59" t="s">
        <v>164</v>
      </c>
      <c r="AL50" s="59" t="s">
        <v>164</v>
      </c>
      <c r="AM50" s="59" t="s">
        <v>164</v>
      </c>
      <c r="AN50" s="59" t="s">
        <v>165</v>
      </c>
      <c r="AO50" s="59" t="s">
        <v>164</v>
      </c>
      <c r="AP50" s="59" t="s">
        <v>164</v>
      </c>
      <c r="AQ50" s="59" t="s">
        <v>164</v>
      </c>
      <c r="AR50" s="59" t="s">
        <v>164</v>
      </c>
      <c r="AS50" s="59" t="s">
        <v>164</v>
      </c>
      <c r="AT50" s="60">
        <v>0</v>
      </c>
      <c r="AU50" s="59" t="s">
        <v>207</v>
      </c>
      <c r="AV50" s="59" t="str">
        <f>IF(LEFT(A50,1)="[",LEFT(A50,5)&amp;AU50&amp;A50,"")</f>
        <v>[USA]State[USA] West Virginia</v>
      </c>
      <c r="AW50" s="59" t="str">
        <f>C50&amp;H50&amp;A50</f>
        <v>2[USA] West Virginia</v>
      </c>
      <c r="AX50" s="61"/>
      <c r="AY50" s="61"/>
      <c r="AZ50" s="62"/>
      <c r="BA50" s="62"/>
      <c r="BB50" s="62"/>
      <c r="BC50" s="63"/>
      <c r="BD50" s="64" t="s">
        <v>159</v>
      </c>
      <c r="BE50" s="47"/>
      <c r="BF50" s="64"/>
      <c r="BG50" s="64"/>
      <c r="BH50" s="64"/>
      <c r="BI50" s="64"/>
      <c r="BJ50" s="64"/>
      <c r="BK50" s="47"/>
      <c r="BL50" s="64" t="s">
        <v>152</v>
      </c>
      <c r="BM50" s="64" t="s">
        <v>159</v>
      </c>
      <c r="BN50" s="64" t="s">
        <v>154</v>
      </c>
      <c r="BO50" s="64" t="s">
        <v>153</v>
      </c>
      <c r="BP50" s="64" t="s">
        <v>155</v>
      </c>
      <c r="BQ50" s="64" t="s">
        <v>157</v>
      </c>
      <c r="BR50" s="64"/>
      <c r="BS50" s="64"/>
      <c r="BT50" s="64"/>
      <c r="BU50" s="65"/>
      <c r="BV50" s="66"/>
      <c r="BW50" s="66">
        <v>0</v>
      </c>
      <c r="BX50" s="47"/>
      <c r="CB50" s="6"/>
      <c r="CC50" s="6"/>
      <c r="CD50" s="67">
        <v>0</v>
      </c>
      <c r="CE50" s="67">
        <v>0</v>
      </c>
      <c r="CF50" s="67" t="e">
        <v>#REF!</v>
      </c>
      <c r="CG50" s="68" cm="1">
        <f t="array" ref="CG50">SUMPRODUCT(--(LEN(TRIM(BL50:BT50))&gt;0))</f>
        <v>6</v>
      </c>
      <c r="CH50" s="59" t="str">
        <f>IF(CG50=2,"y","n")</f>
        <v>n</v>
      </c>
      <c r="CI50" s="59" t="str">
        <f>IF(CG50=3,"y","n")</f>
        <v>n</v>
      </c>
      <c r="CJ50" s="59" t="str">
        <f>IF(CG50=4,"y","n")</f>
        <v>n</v>
      </c>
      <c r="CK50" s="59" t="str">
        <f>IF(CG50&gt;4,"y","n")</f>
        <v>y</v>
      </c>
      <c r="CL50" s="59" t="str">
        <f>IF(S50=0,"y","n")</f>
        <v>y</v>
      </c>
      <c r="CM50" s="59" t="str">
        <f>IF(S50=2,"y","n")</f>
        <v>n</v>
      </c>
      <c r="CN50" s="59" t="str">
        <f>IF(S50=3,"y","n")</f>
        <v>n</v>
      </c>
      <c r="CO50" s="59" t="str">
        <f>IF(S50&gt;=4,"y","n")</f>
        <v>n</v>
      </c>
      <c r="CP50" s="59" t="str">
        <f>IF(AT50=0,"y","n")</f>
        <v>y</v>
      </c>
      <c r="CQ50" s="59" t="str">
        <f>IF(AT50=1,"y","n")</f>
        <v>n</v>
      </c>
      <c r="CR50" s="59" t="str">
        <f>IF(AT50=2,"y","n")</f>
        <v>n</v>
      </c>
      <c r="CS50" s="59" t="str">
        <f>IF(AT50&gt;=3,"y","n")</f>
        <v>n</v>
      </c>
      <c r="CT50" s="69" t="str">
        <f>CHAR(34)&amp;A50&amp;CHAR(34)</f>
        <v>"[USA] West Virginia"</v>
      </c>
      <c r="CU50" s="70" t="str">
        <f>CHAR(34)&amp;"rgn_"&amp;R50&amp;CHAR(34)</f>
        <v>"rgn_North America"</v>
      </c>
      <c r="CV50" s="48" t="str">
        <f>CHAR(34)&amp;D50&amp;CHAR(34)</f>
        <v>"https://upload.wikimedia.org/wikipedia/commons/thumb/2/22/Flag_of_West_Virginia.svg/383px-Flag_of_West_Virginia.svg.png"</v>
      </c>
      <c r="CW50" s="48" t="str">
        <f>IF(CH50="y",CHAR(34)&amp;CH$1&amp;CHAR(34)&amp;",","")</f>
        <v/>
      </c>
      <c r="CX50" s="48" t="str">
        <f>IF(CI50="y",CHAR(34)&amp;CI$1&amp;CHAR(34)&amp;",","")</f>
        <v/>
      </c>
      <c r="CY50" s="48" t="str">
        <f>IF(CJ50="y",CHAR(34)&amp;CJ$1&amp;CHAR(34)&amp;",","")</f>
        <v/>
      </c>
      <c r="CZ50" s="48" t="str">
        <f>IF(CK50="y",CHAR(34)&amp;CK$1&amp;CHAR(34)&amp;",","")</f>
        <v>"5+Colo",</v>
      </c>
      <c r="DA50" s="48" t="str">
        <f>IF(Q50&gt;1,CHAR(34)&amp;"words2"&amp;CHAR(34)&amp;",","")</f>
        <v>"words2",</v>
      </c>
      <c r="DB50" s="48" t="str">
        <f>IF(Q50&gt;2,CHAR(34)&amp;"words3"&amp;CHAR(34)&amp;",","")</f>
        <v/>
      </c>
      <c r="DC50" s="48" t="str">
        <f>IF(Q50=2,CHAR(34)&amp;"exact2"&amp;CHAR(34)&amp;",","")</f>
        <v>"exact2",</v>
      </c>
      <c r="DD50" s="48" t="str">
        <f>IF(LEN(CHAR(34)&amp;"lets"&amp;LEN(SUBSTITUTE(SUBSTITUTE(IFERROR(TRIM(SUBSTITUTE(SUBSTITUTE(SUBSTITUTE(IFERROR(TRIM(SUBSTITUTE(A50,MID(A50,FIND("(",A50),FIND(")",A50)-FIND("(",A50)+1),"")),A50),"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",""),"-",""))&amp;CHAR(34)&amp;",")=9,CHAR(34)&amp;"lets"&amp;LEN(SUBSTITUTE(SUBSTITUTE(IFERROR(TRIM(SUBSTITUTE(SUBSTITUTE(SUBSTITUTE(IFERROR(TRIM(SUBSTITUTE(A50,MID(A50,FIND("(",A50),FIND(")",A50)-FIND("(",A50)+1),"")),A50),"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",""),"-",""))&amp;CHAR(34)&amp;",",CHAR(34)&amp;"lets0"&amp;LEN(SUBSTITUTE(SUBSTITUTE(IFERROR(TRIM(SUBSTITUTE(SUBSTITUTE(SUBSTITUTE(IFERROR(TRIM(SUBSTITUTE(A50,MID(A50,FIND("(",A50),FIND(")",A50)-FIND("(",A50)+1),"")),A50)," ",""),"-",""),MID(SUBSTITUTE(SUBSTITUTE(IFERROR(TRIM(SUBSTITUTE(A50,MID(A50,FIND("(",A50),FIND(")",A50)-FIND("(",A50)+1),"")),A50)," ",""),"-",""),FIND("[",SUBSTITUTE(SUBSTITUTE(IFERROR(TRIM(SUBSTITUTE(A50,MID(A50,FIND("(",A50),FIND(")",A50)-FIND("(",A50)+1),"")),A50)," ",""),"-","")),FIND("]",SUBSTITUTE(SUBSTITUTE(IFERROR(TRIM(SUBSTITUTE(A50,MID(A50,FIND("(",A50),FIND(")",A50)-FIND("(",A50)+1),"")),A50)," ",""),"-",""))-FIND("[",SUBSTITUTE(SUBSTITUTE(IFERROR(TRIM(SUBSTITUTE(A50,MID(A50,FIND("(",A50),FIND(")",A50)-FIND("(",A50)+1),"")),A50)," ",""),"-",""))+1),"")),SUBSTITUTE(SUBSTITUTE(IFERROR(TRIM(SUBSTITUTE(A50,MID(A50,FIND("(",A50),FIND(")",A50)-FIND("(",A50)+1),"")),A50)," ",""),"-",""))," ",""),"-",""))&amp;CHAR(34)&amp;",")</f>
        <v>"lets12",</v>
      </c>
      <c r="DE50" s="48" t="str">
        <f>IFERROR(CHAR(34)&amp;"start"&amp;LEFT(TRIM(SUBSTITUTE(SUBSTITUTE(TRIM(SUBSTITUTE(SUBSTITUTE(A50, MID(A50, FIND("[", A50), FIND("]", A50) - FIND("[", A50) + 1), ""), "  ", " ")), MID(TRIM(SUBSTITUTE(SUBSTITUTE(A50, MID(A50, FIND("[", A50), FIND("]", A50) - FIND("[", A50) + 1), ""), "  ", " ")), FIND("[", TRIM(SUBSTITUTE(SUBSTITUTE(A50, MID(A50, FIND("[", A50), FIND("]", A50) - FIND("[", A50) + 1), ""), "  ", " "))), FIND("]", TRIM(SUBSTITUTE(SUBSTITUTE(A50, MID(A50, FIND("[", A50), FIND("]", A50) - FIND("[", A50) + 1), ""), "  ", " "))) - FIND("[", TRIM(SUBSTITUTE(SUBSTITUTE(A50, MID(A50, FIND("[", A50), FIND("]", A50) - FIND("[", A50) + 1), ""), "  ", " "))) + 1), ""), "  ", " ")),1)&amp;CHAR(34)&amp;",",CHAR(34)&amp;"start"&amp;IFERROR(LEFT(SUBSTITUTE(A50,"["&amp;MID(A50,FIND("[",A50)+1,FIND("]",A50)-FIND("[",A50)-1)&amp;"] ",""),1),LEFT(A50,1))&amp;CHAR(34)&amp;",")</f>
        <v>"startW",</v>
      </c>
      <c r="DF50" s="48" t="str">
        <f>IFERROR(IF(SEARCH("tan",A50)&gt;0,CHAR(34)&amp;"withtn"&amp;CHAR(34)&amp;",",""),"")</f>
        <v/>
      </c>
      <c r="DG50" s="48" t="str">
        <f>IFERROR(IF(SEARCH("q",A50)&gt;0,CHAR(34)&amp;"with_q"&amp;CHAR(34)&amp;",",""),"")</f>
        <v/>
      </c>
      <c r="DH50" s="48" t="str">
        <f>IFERROR(IF(SEARCH("v",A50)&gt;0,CHAR(34)&amp;"with_v"&amp;CHAR(34)&amp;",",""),"")</f>
        <v>"with_v",</v>
      </c>
      <c r="DI50" s="48" t="str">
        <f>IFERROR(IF(SEARCH("w",A50)&gt;0,CHAR(34)&amp;"with_w"&amp;CHAR(34)&amp;",",""),"")</f>
        <v>"with_w",</v>
      </c>
      <c r="DJ50" s="48" t="str">
        <f>IFERROR(IF(SEARCH("y",A50)&gt;0,CHAR(34)&amp;"with_y"&amp;CHAR(34)&amp;",",""),"")</f>
        <v/>
      </c>
      <c r="DK50" s="48" t="str">
        <f>IFERROR(IF(SEARCH("z",A50)&gt;0,CHAR(34)&amp;"with_z"&amp;CHAR(34)&amp;",",""),"")</f>
        <v/>
      </c>
      <c r="DL50" s="48" t="str">
        <f>IF(CG50=2, CHAR(34) &amp; _xlfn.TEXTJOIN("", TRUE, _xlfn._xlws.SORT(HP50:HX50)) &amp; CHAR(34) &amp; ",", "")</f>
        <v/>
      </c>
      <c r="DM50" s="48" t="str" cm="1">
        <f t="array" ref="DM50">IF(CG50=3,CHAR(34) &amp; _xlfn.TEXTJOIN("", TRUE, RIGHT(HP50:HX50, 2)) &amp; CHAR(34) &amp; ",", "")</f>
        <v/>
      </c>
      <c r="DN50" s="48" t="str">
        <f>IF(AND(ISNUMBER(SEARCH("18", O50)), ISERROR(SEARCH("1918", O50)), ISERROR(SEARCH("2018", O50))), CHAR(34) &amp; "year18" &amp; CHAR(34) &amp; ",", "")</f>
        <v/>
      </c>
      <c r="DO50" s="48" t="str">
        <f>IF(AND(ISNUMBER(SEARCH("19", O50)), ISERROR(SEARCH("1819", O50)),  ISERROR(SEARCH("1219", O50)),ISERROR(SEARCH("1119", O50)),ISERROR(SEARCH("1190", O50)),ISERROR(SEARCH("2019", O50))), CHAR(34) &amp; "year19" &amp; CHAR(34) &amp; ",", "")</f>
        <v>"year19",</v>
      </c>
      <c r="DP50" s="6" t="str">
        <f>IF(AND(ISNUMBER(SEARCH("20", O50)), ISERROR(SEARCH("1920", O50))), CHAR(34)&amp;"year00"&amp;CHAR(34)&amp;",", "")</f>
        <v/>
      </c>
      <c r="DQ50" s="6" t="str">
        <f>IF(CC50="y",CHAR(34)&amp;"soviet"&amp;CHAR(34)&amp;",","")</f>
        <v/>
      </c>
      <c r="DR50" s="6" t="str">
        <f>IF(BY50="y",CHAR(34)&amp;"dgband"&amp;CHAR(34)&amp;",","")</f>
        <v/>
      </c>
      <c r="DS50" s="6" t="str">
        <f>IF(W50="y",IF(AND(V50="n",BY50&lt;&gt;"y"),CHAR(34)&amp;"allver"&amp;CHAR(34)&amp;",",""),"")</f>
        <v/>
      </c>
      <c r="DT50" s="6" t="str">
        <f>IF(V50="y",IF(AND(W50="n",BY50&lt;&gt;"y"),CHAR(34)&amp;"allhor"&amp;CHAR(34)&amp;",",""),"")</f>
        <v/>
      </c>
      <c r="DU50" s="6" t="str">
        <f>IF(BY50="y",IF(AND(W50="n",V50="n"),CHAR(34)&amp;"alldia"&amp;CHAR(34)&amp;",",""),"")</f>
        <v/>
      </c>
      <c r="DV50" s="48" t="str">
        <f>IF(IA50&lt;&gt;"",(IF(IA50="y",CHAR(34)&amp;"largec"&amp;CHAR(34)&amp;",",CHAR(34)&amp;"smallc"&amp;CHAR(34)&amp;",")),"")</f>
        <v/>
      </c>
      <c r="DW50" s="48" t="str">
        <f>IF(CL50="y",CHAR(34)&amp;CL$1&amp;CHAR(34)&amp;",","")</f>
        <v>"NoBand",</v>
      </c>
      <c r="DX50" s="48" t="str">
        <f>IF(CM50="y",CHAR(34)&amp;CM$1&amp;CHAR(34)&amp;",","")</f>
        <v/>
      </c>
      <c r="DY50" s="48" t="str">
        <f>IF(CN50="y",CHAR(34)&amp;CN$1&amp;CHAR(34)&amp;",","")</f>
        <v/>
      </c>
      <c r="DZ50" s="48" t="str">
        <f>IF(CO50="y",CHAR(34)&amp;CO$1&amp;CHAR(34)&amp;",","")</f>
        <v/>
      </c>
      <c r="EA50" s="48" t="str">
        <f>IF(T50="y",CHAR(34)&amp;T$1&amp;CHAR(34)&amp;",","")</f>
        <v/>
      </c>
      <c r="EB50" s="48" t="str">
        <f>IF(U50="y",CHAR(34)&amp;U$1&amp;CHAR(34)&amp;",","")</f>
        <v/>
      </c>
      <c r="EC50" s="48" t="str">
        <f>IF(V50="y",CHAR(34)&amp;V$1&amp;CHAR(34)&amp;",","")</f>
        <v/>
      </c>
      <c r="ED50" s="48" t="str">
        <f>IF(W50="y",CHAR(34)&amp;W$1&amp;CHAR(34)&amp;",","")</f>
        <v/>
      </c>
      <c r="EE50" s="48" t="str">
        <f>IF(X50="y",CHAR(34)&amp;X$1&amp;CHAR(34)&amp;",","")</f>
        <v>"Circle",</v>
      </c>
      <c r="EF50" s="48" t="str">
        <f>IF(AND(Y50&lt;&gt;"n",Y50&lt;&gt;""),CHAR(34)&amp;Y$1&amp;CHAR(34)&amp;",","")</f>
        <v/>
      </c>
      <c r="EG50" s="48" t="str">
        <f>IF(Z50="y",CHAR(34)&amp;Z$1&amp;CHAR(34)&amp;",","")</f>
        <v/>
      </c>
      <c r="EH50" s="48" t="str">
        <f>IF(AA50="y",CHAR(34)&amp;AA$1&amp;CHAR(34)&amp;",","")</f>
        <v>"Plants",</v>
      </c>
      <c r="EI50" s="48" t="str">
        <f>IF(AB50="y",CHAR(34)&amp;AB$1&amp;CHAR(34)&amp;",","")</f>
        <v>"Texted",</v>
      </c>
      <c r="EJ50" s="48" t="str">
        <f>IF(AC50="y",CHAR(34)&amp;AC$1&amp;CHAR(34)&amp;",","")</f>
        <v>"Weapon",</v>
      </c>
      <c r="EK50" s="48" t="str">
        <f>IF(AD50="y",CHAR(34)&amp;AD$1&amp;CHAR(34)&amp;",","")</f>
        <v/>
      </c>
      <c r="EL50" s="48" t="str">
        <f>IF(AE50="y",CHAR(34)&amp;AE$1&amp;CHAR(34)&amp;",","")</f>
        <v/>
      </c>
      <c r="EM50" s="48" t="str">
        <f>IF(AF50="y",CHAR(34)&amp;AF$1&amp;CHAR(34)&amp;",","")</f>
        <v/>
      </c>
      <c r="EN50" s="48" t="str">
        <f>IF(AG50="y",CHAR(34)&amp;AG$1&amp;CHAR(34)&amp;",","")</f>
        <v/>
      </c>
      <c r="EO50" s="48" t="str">
        <f>IF(AH50="y",CHAR(34)&amp;AH$1&amp;CHAR(34)&amp;",","")</f>
        <v>"Center",</v>
      </c>
      <c r="EP50" s="48" t="str">
        <f>IF(AI50="y",CHAR(34)&amp;AI$1&amp;CHAR(34)&amp;",","")</f>
        <v/>
      </c>
      <c r="EQ50" s="48" t="str">
        <f>IF(AJ50="y",CHAR(34)&amp;AJ$1&amp;CHAR(34)&amp;",","")</f>
        <v/>
      </c>
      <c r="ER50" s="48" t="str">
        <f>IF(AK50="y",CHAR(34)&amp;AK$1&amp;CHAR(34)&amp;",","")</f>
        <v/>
      </c>
      <c r="ES50" s="48" t="str">
        <f>IF(AL50="y",CHAR(34)&amp;AL$1&amp;CHAR(34)&amp;",","")</f>
        <v/>
      </c>
      <c r="ET50" s="48" t="str">
        <f>IF(AM50="y",CHAR(34)&amp;AM$1&amp;CHAR(34)&amp;",","")</f>
        <v/>
      </c>
      <c r="EU50" s="48" t="str">
        <f>IF(AN50="y",CHAR(34)&amp;AN$1&amp;CHAR(34)&amp;",","")</f>
        <v>"Humans",</v>
      </c>
      <c r="EV50" s="48" t="str">
        <f>IF(AO50="y",CHAR(34)&amp;AO$1&amp;CHAR(34)&amp;",","")</f>
        <v/>
      </c>
      <c r="EW50" s="48" t="str">
        <f>IF(AP50="y",CHAR(34)&amp;AP$1&amp;CHAR(34)&amp;",","")</f>
        <v/>
      </c>
      <c r="EX50" s="48" t="str">
        <f>IF(AQ50="y",CHAR(34)&amp;AQ$1&amp;CHAR(34)&amp;",","")</f>
        <v/>
      </c>
      <c r="EY50" s="48" t="str">
        <f>IF(AR50="y",CHAR(34)&amp;AR$1&amp;CHAR(34)&amp;",","")</f>
        <v/>
      </c>
      <c r="EZ50" s="48" t="str">
        <f>IF(AS50="y",CHAR(34)&amp;AS$1&amp;CHAR(34)&amp;",","")</f>
        <v/>
      </c>
      <c r="FA50" s="48" t="str">
        <f>IF(AT50&gt;0,CHAR(34)&amp;"sta"&amp;AZ50&amp;CHAR(34)&amp;",","")</f>
        <v/>
      </c>
      <c r="FB50" s="48" t="str">
        <f>IF(AND(AT50&gt;0,BA50&lt;&gt;""),CHAR(34)&amp;"sta"&amp;BA50&amp;CHAR(34)&amp;",","")</f>
        <v/>
      </c>
      <c r="FC50" s="48" t="str">
        <f>IF(AND(AT50&gt;0,BB50&lt;&gt;""),CHAR(34)&amp;"sta"&amp;BB50&amp;CHAR(34)&amp;",","")</f>
        <v/>
      </c>
      <c r="FD50" s="48" t="str">
        <f>IF(BV50="n",CHAR(34)&amp;"tcWHYE"&amp;CHAR(34)&amp;",",IF(BV50="y",CHAR(34)&amp;FD$1&amp;CHAR(34)&amp;",",""))</f>
        <v/>
      </c>
      <c r="FE50" s="48" t="str">
        <f>IF(COUNTIF(BL50:BT50,"BLU")=0,CHAR(34)&amp;"NO_BLU"&amp;CHAR(34)&amp;",", "")</f>
        <v/>
      </c>
      <c r="FF50" s="48" t="str">
        <f>IF(COUNTIF(BL50:BT50,"WHI")=0,CHAR(34)&amp;"NO_WHI"&amp;CHAR(34)&amp;",", "")</f>
        <v/>
      </c>
      <c r="FG50" s="48" t="str">
        <f>IF(COUNTIF(BL50:BT50,"RED")=0,CHAR(34)&amp;"NO_RED"&amp;CHAR(34)&amp;",", "")</f>
        <v/>
      </c>
      <c r="FH50" s="48" t="str">
        <f>IF(COUNTIF(BL50:BS50,"GRE")=0,CHAR(34)&amp;"NO_GRE"&amp;CHAR(34)&amp;",", "")</f>
        <v/>
      </c>
      <c r="FI50" s="48" t="str">
        <f>IF(COUNTIF(BL50:BT50,"YEL")=0,CHAR(34)&amp;"NO_YEL"&amp;CHAR(34)&amp;",", "")</f>
        <v/>
      </c>
      <c r="FJ50" s="48" t="str">
        <f>IF(COUNTIF(BL50:BT50,"BLA")=0,CHAR(34)&amp;"NO_BLA"&amp;CHAR(34)&amp;",", "")</f>
        <v>"NO_BLA",</v>
      </c>
      <c r="FK50" s="48" t="str">
        <f>IF(AND(FH50&lt;&gt;"",FF50&lt;&gt;""),CHAR(34)&amp;"WHGRNO"&amp;CHAR(34)&amp;",","")</f>
        <v/>
      </c>
      <c r="FL50" s="48" t="str">
        <f>IF(AND(FI50&lt;&gt;"",FF50&lt;&gt;""),CHAR(34)&amp;"WHYENO"&amp;CHAR(34)&amp;",","")</f>
        <v/>
      </c>
      <c r="FM50" s="48" t="str">
        <f>IF(AND(FJ50&lt;&gt;"",FF50&lt;&gt;""),CHAR(34)&amp;"BAWHNO"&amp;CHAR(34)&amp;",","")</f>
        <v/>
      </c>
      <c r="FN50" s="48" t="str">
        <f>IF(AND(FE50&lt;&gt;"",FF50&lt;&gt;""),CHAR(34)&amp;"BLWHNO"&amp;CHAR(34)&amp;",","")</f>
        <v/>
      </c>
      <c r="FO50" s="48" t="str">
        <f>IF(AND(FE50&lt;&gt;"",FG50&lt;&gt;""),CHAR(34)&amp;"BLRENO"&amp;CHAR(34)&amp;",","")</f>
        <v/>
      </c>
      <c r="FP50" s="48" t="str">
        <f>IF(AND(FF50&lt;&gt;"",FF50&lt;&gt;""),CHAR(34)&amp;"WHRENO"&amp;CHAR(34)&amp;",","")</f>
        <v/>
      </c>
      <c r="FQ50" s="48" t="str">
        <f>IF(LEN(BF50)=3,CHAR(34)&amp;"001"&amp;BF50&amp;CHAR(34)&amp;",","")</f>
        <v/>
      </c>
      <c r="FR50" s="48" t="str">
        <f>IF(LEN(BG50)=3,CHAR(34)&amp;"002"&amp;BG50&amp;CHAR(34)&amp;",","")</f>
        <v/>
      </c>
      <c r="FS50" s="48" t="str">
        <f>IF(LEN(BH50)=3,CHAR(34)&amp;"003"&amp;BH50&amp;CHAR(34)&amp;",","")</f>
        <v/>
      </c>
      <c r="FT50" s="48" t="str">
        <f>CHAR(34)&amp;"myr"&amp;BD50&amp;CHAR(34)&amp;","</f>
        <v>"myrWHI",</v>
      </c>
      <c r="FU50" s="48" t="str">
        <f>IF(AY50="y",CHAR(34)&amp;"island"&amp;CHAR(34)&amp;",","")</f>
        <v/>
      </c>
      <c r="FV50" s="48" t="str">
        <f>IF(BZ50="y",CHAR(34)&amp;"landlo"&amp;CHAR(34)&amp;",","")</f>
        <v/>
      </c>
      <c r="FW50" s="48" t="str">
        <f>IF(CA50="y",CHAR(34)&amp;"eunion"&amp;CHAR(34)&amp;",","")</f>
        <v/>
      </c>
      <c r="FX50" s="48" t="str">
        <f>SUBSTITUTE(IFERROR(SEARCH("[",A50),IFERROR(IF(AND(CA50&lt;&gt;"y",SEARCH("Europe",R50)&gt;0),CHAR(34)&amp;"noeuni"&amp;CHAR(34)&amp;",",""),"")),"1","")</f>
        <v/>
      </c>
      <c r="FY50" s="48" t="str">
        <f>IFERROR(IF(SEARCH("Arabic",CB50)&gt;0,CHAR(34)&amp;"arabic"&amp;CHAR(34)&amp;",",""),"")</f>
        <v/>
      </c>
      <c r="FZ50" s="48" t="str">
        <f>IFERROR(IF(SEARCH("English",CB50)&gt;0,CHAR(34)&amp;"englis"&amp;CHAR(34)&amp;",",""),"")</f>
        <v/>
      </c>
      <c r="GA50" s="48" t="str">
        <f>IFERROR(IF(SEARCH("French",CB50)&gt;0,CHAR(34)&amp;"french"&amp;CHAR(34)&amp;",",""),"")</f>
        <v/>
      </c>
      <c r="GB50" s="48" t="str">
        <f>IFERROR(IF(SEARCH("Spanish",CB50)&gt;0,CHAR(34)&amp;"spanis"&amp;CHAR(34)&amp;",",""),"")</f>
        <v/>
      </c>
      <c r="GC50" s="48" t="str">
        <f>IFERROR(IF(SEARCH("Portuguese",CB50)&gt;0,CHAR(34)&amp;"portug"&amp;CHAR(34)&amp;",",""),"")</f>
        <v/>
      </c>
      <c r="GD50" s="48" t="str">
        <f>IFERROR(IF(SEARCH("German",CB50)&gt;0,CHAR(34)&amp;"german"&amp;CHAR(34)&amp;",",""),"")</f>
        <v/>
      </c>
      <c r="GE50" s="48" t="str">
        <f>IFERROR(IF(SEARCH("Dutch",CB50)&gt;0,CHAR(34)&amp;"dutchs"&amp;CHAR(34)&amp;",",""),"")</f>
        <v/>
      </c>
      <c r="GF50" s="48" t="str">
        <f>IFERROR(IF(SEARCH("Historical",AU50)&gt;0,CHAR(34)&amp;"histor"&amp;CHAR(34)&amp;",",""),"")</f>
        <v/>
      </c>
      <c r="GG50" s="48" t="str">
        <f>IF(BU50="y",CHAR(34)&amp;"unjack"&amp;CHAR(34)&amp;",","")</f>
        <v/>
      </c>
      <c r="GH50" s="48" t="str">
        <f>IF(CD50=1,CHAR(34)&amp;"southc"&amp;CHAR(34)&amp;",","")</f>
        <v/>
      </c>
      <c r="GI50" s="48" t="str">
        <f>IF(CE50=1,CHAR(34)&amp;"hasmap"&amp;CHAR(34)&amp;",","")</f>
        <v/>
      </c>
      <c r="GJ50" s="48" t="str">
        <f>IF(CP50="y",CHAR(34)&amp;CP$1&amp;CHAR(34)&amp;",","")</f>
        <v>"NoStar",</v>
      </c>
      <c r="GK50" s="48" t="str">
        <f>IF(GJ50="",CHAR(34)&amp;"HasSta"&amp;CHAR(34)&amp;",","")</f>
        <v/>
      </c>
      <c r="GL50" s="48" t="str">
        <f>IF(CQ50="y",CHAR(34)&amp;CQ$1&amp;CHAR(34)&amp;",","")</f>
        <v/>
      </c>
      <c r="GM50" s="48" t="str">
        <f>IF(CR50="y",CHAR(34)&amp;CR$1&amp;CHAR(34)&amp;",","")</f>
        <v/>
      </c>
      <c r="GN50" s="48" t="str">
        <f>IF(CS50="y",CHAR(34)&amp;CS$1&amp;CHAR(34)&amp;",","")</f>
        <v/>
      </c>
      <c r="GP50" s="48" t="str">
        <f>CHAR(34)&amp;AU50&amp;CHAR(34)</f>
        <v>"State"</v>
      </c>
      <c r="GS50" s="48" t="str">
        <f>SUBSTITUTE("["&amp;_xlfn.CONCAT(CW50:GN50)&amp;"]",",]","]")</f>
        <v>["5+Colo","words2","exact2","lets12","startW","with_v","with_w","year19","NoBand","Circle","Plants","Texted","Weapon","Center","Humans","NO_BLA","myrWHI","NoStar"]</v>
      </c>
      <c r="GT50" s="48" t="str">
        <f>IF(BL50&lt;&gt;"",CHAR(34)&amp;"cl_"&amp;BL50&amp;CHAR(34)&amp;",","")</f>
        <v>"cl_BLU",</v>
      </c>
      <c r="GU50" s="48" t="str">
        <f>IF(BM50&lt;&gt;"",CHAR(34)&amp;"cl_"&amp;BM50&amp;CHAR(34)&amp;",","")</f>
        <v>"cl_WHI",</v>
      </c>
      <c r="GV50" s="48" t="str">
        <f>IF(BN50&lt;&gt;"",CHAR(34)&amp;"cl_"&amp;BN50&amp;CHAR(34)&amp;",","")</f>
        <v>"cl_RED",</v>
      </c>
      <c r="GW50" s="48" t="str">
        <f>IF(BO50&lt;&gt;"",CHAR(34)&amp;"cl_"&amp;BO50&amp;CHAR(34)&amp;",","")</f>
        <v>"cl_GRE",</v>
      </c>
      <c r="GX50" s="48" t="str">
        <f>IF(BP50&lt;&gt;"",CHAR(34)&amp;"cl_"&amp;BP50&amp;CHAR(34)&amp;",","")</f>
        <v>"cl_YEL",</v>
      </c>
      <c r="GY50" s="48" t="str">
        <f>IF(BQ50&lt;&gt;"",CHAR(34)&amp;"cl_"&amp;BQ50&amp;CHAR(34)&amp;",","")</f>
        <v>"cl_BRO",</v>
      </c>
      <c r="GZ50" s="48" t="str">
        <f>IF(BR50&lt;&gt;"",CHAR(34)&amp;"cl_"&amp;BR50&amp;CHAR(34)&amp;",","")</f>
        <v/>
      </c>
      <c r="HA50" s="48" t="str">
        <f>IF(BS50&lt;&gt;"",CHAR(34)&amp;"cl_"&amp;BS50&amp;CHAR(34)&amp;",","")</f>
        <v/>
      </c>
      <c r="HB50" s="48" t="str">
        <f>IF(BT50&lt;&gt;"",CHAR(34)&amp;"cl_"&amp;BT50&amp;CHAR(34)&amp;",","")</f>
        <v/>
      </c>
      <c r="HC50" s="48" t="str">
        <f>SUBSTITUTE("["&amp;_xlfn.CONCAT(GT50:HB50)&amp;"]",",]","]")</f>
        <v>["cl_BLU","cl_WHI","cl_RED","cl_GRE","cl_YEL","cl_BRO"]</v>
      </c>
      <c r="HE50" s="71"/>
      <c r="HF50" s="72" t="str">
        <f>"{couname:"&amp;CT50&amp;(IF(HK50&lt;&gt;"",",subtype:"&amp;CHAR(34)&amp;HK50&amp;CHAR(34),""))&amp;",year:"&amp;HJ50&amp;",region:"&amp;CU50&amp;",Colors:"&amp;HC50&amp;",Items:"&amp;GS50&amp;",Flag:"&amp;CV50&amp;",HDFlag:"&amp;CHAR(34)&amp;E50&amp;CHAR(34)&amp;",type:"&amp;GP50&amp;", describe: "&amp;HH50&amp;", isnew:"&amp;CHAR(34)&amp;F50&amp;CHAR(34)&amp;", links: "&amp;HL50&amp;"},"</f>
        <v>{couname:"[USA] West Virginia",year:"1929 ",region:"rgn_North America",Colors:["cl_BLU","cl_WHI","cl_RED","cl_GRE","cl_YEL","cl_BRO"],Items:["5+Colo","words2","exact2","lets12","startW","with_v","with_w","year19","NoBand","Circle","Plants","Texted","Weapon","Center","Humans","NO_BLA","myrWHI","NoStar"],Flag:"https://upload.wikimedia.org/wikipedia/commons/thumb/2/22/Flag_of_West_Virginia.svg/383px-Flag_of_West_Virginia.svg.png",HDFlag:"https://upload.wikimedia.org/wikipedia/commons/thumb/2/22/Flag_of_West_Virginia.svg/2560px-Flag_of_West_Virginia.svg.png",type:"State", describe: "\nNot available", isnew:".", links: "https://en.wikipedia.org/wiki/Flag_of_West_Virginia"},</v>
      </c>
      <c r="HG50" s="73" t="str">
        <f>"{couname:"&amp;CT50&amp;(IF(HK50&lt;&gt;"",",subtype:"&amp;CHAR(34)&amp;HK50&amp;CHAR(34),""))&amp;",year:"&amp;HJ50&amp;",region:"&amp;CU50&amp;",Colors:"&amp;HC50&amp;",Items:"&amp;GS50&amp;",Flag:"&amp;CV50&amp;",HDFlag:"&amp;CHAR(34)&amp;E50&amp;CHAR(34)&amp;",type:"&amp;GP50&amp;", describe: "&amp;HI50&amp;", links: "&amp;HL50&amp;"},"</f>
        <v>{couname:"[USA] West Virginia",year:"1929 ",region:"rgn_North America",Colors:["cl_BLU","cl_WHI","cl_RED","cl_GRE","cl_YEL","cl_BRO"],Items:["5+Colo","words2","exact2","lets12","startW","with_v","with_w","year19","NoBand","Circle","Plants","Texted","Weapon","Center","Humans","NO_BLA","myrWHI","NoStar"],Flag:"https://upload.wikimedia.org/wikipedia/commons/thumb/2/22/Flag_of_West_Virginia.svg/383px-Flag_of_West_Virginia.svg.png",HDFlag:"https://upload.wikimedia.org/wikipedia/commons/thumb/2/22/Flag_of_West_Virginia.svg/2560px-Flag_of_West_Virginia.svg.png",type:"State", describe: "\nNot available", links: "https://en.wikipedia.org/wiki/Flag_of_West_Virginia"},</v>
      </c>
      <c r="HH50" s="48" t="str">
        <f>IF(P50&lt;&gt;"",CHAR(34)&amp;"\n"&amp;P50&amp;CHAR(34),CHAR(34)&amp;CHAR(34))</f>
        <v>"\nNot available"</v>
      </c>
      <c r="HI50" s="48" t="str">
        <f>IF(J50=0,CHAR(34)&amp;CHAR(34),HH50)</f>
        <v>"\nNot available"</v>
      </c>
      <c r="HJ50" s="48" t="str">
        <f>CHAR(34)&amp;O50&amp;CHAR(34)</f>
        <v>"1929 "</v>
      </c>
      <c r="HL50" s="48" t="str">
        <f>CHAR(34)&amp;I50&amp;CHAR(34)</f>
        <v>"https://en.wikipedia.org/wiki/Flag_of_West_Virginia"</v>
      </c>
      <c r="HM50" s="72"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"&amp;HH50&amp;", "&amp;CHAR(34)&amp;"isnew"&amp;CHAR(34)&amp;": "&amp;CHAR(34)&amp;F50&amp;CHAR(34)&amp;", "&amp;CHAR(34)&amp;"links"&amp;CHAR(34)&amp;": "&amp;HL50&amp;"},"</f>
        <v>{"couname":"[USA] West Virginia","year":"1929 ","region":"rgn_North America","Colors":["cl_BLU","cl_WHI","cl_RED","cl_GRE","cl_YEL","cl_BRO"],"Items":["5+Colo","words2","exact2","lets12","startW","with_v","with_w","year19","NoBand","Circle","Plants","Texted","Weapon","Center","Humans","NO_BLA","myrWHI","NoStar"],"Flag":"https://upload.wikimedia.org/wikipedia/commons/thumb/2/22/Flag_of_West_Virginia.svg/383px-Flag_of_West_Virginia.svg.png","HDFlag":"https://upload.wikimedia.org/wikipedia/commons/thumb/2/22/Flag_of_West_Virginia.svg/2560px-Flag_of_West_Virginia.svg.png","type":"State", "describe": "\nNot available", "isnew": ".", "links": "https://en.wikipedia.org/wiki/Flag_of_West_Virginia"},</v>
      </c>
      <c r="HN50" s="74" t="str">
        <f>"{"&amp;CHAR(34)&amp;"couname"&amp;CHAR(34)&amp;":"&amp;CT50&amp;(IF(H50&lt;&gt;"",","&amp;CHAR(34)&amp;"subtype"&amp;CHAR(34)&amp;":"&amp;CHAR(34)&amp;H50&amp;CHAR(34),""))&amp;","&amp;CHAR(34)&amp;"year"&amp;CHAR(34)&amp;":"&amp;HJ50&amp;","&amp;CHAR(34)&amp;"region"&amp;CHAR(34)&amp;":"&amp;CU50&amp;","&amp;CHAR(34)&amp;"Colors"&amp;CHAR(34)&amp;":"&amp;HC50&amp;","&amp;CHAR(34)&amp;"Items"&amp;CHAR(34)&amp;":"&amp;GS50&amp;","&amp;CHAR(34)&amp;"Flag"&amp;CHAR(34)&amp;":"&amp;CV50&amp;","&amp;CHAR(34)&amp;"HDFlag"&amp;CHAR(34)&amp;":"&amp;CHAR(34)&amp;E50&amp;CHAR(34)&amp;","&amp;CHAR(34)&amp;"type"&amp;CHAR(34)&amp;":"&amp;GP50&amp;", "&amp;CHAR(34)&amp;"describe"&amp;CHAR(34)&amp;": "&amp;HI50&amp;", "&amp;CHAR(34)&amp;"isnew"&amp;CHAR(34)&amp;": "&amp;CHAR(34)&amp;F50&amp;CHAR(34)&amp;", "&amp;CHAR(34)&amp;"links"&amp;CHAR(34)&amp;": "&amp;HL50&amp;"},"</f>
        <v>{"couname":"[USA] West Virginia","year":"1929 ","region":"rgn_North America","Colors":["cl_BLU","cl_WHI","cl_RED","cl_GRE","cl_YEL","cl_BRO"],"Items":["5+Colo","words2","exact2","lets12","startW","with_v","with_w","year19","NoBand","Circle","Plants","Texted","Weapon","Center","Humans","NO_BLA","myrWHI","NoStar"],"Flag":"https://upload.wikimedia.org/wikipedia/commons/thumb/2/22/Flag_of_West_Virginia.svg/383px-Flag_of_West_Virginia.svg.png","HDFlag":"https://upload.wikimedia.org/wikipedia/commons/thumb/2/22/Flag_of_West_Virginia.svg/2560px-Flag_of_West_Virginia.svg.png","type":"State", "describe": "\nNot available", "isnew": ".", "links": "https://en.wikipedia.org/wiki/Flag_of_West_Virginia"},</v>
      </c>
      <c r="HO50" s="75"/>
      <c r="HP50" s="48" t="str" cm="1">
        <f t="array" ref="HP50">IF(_xlfn.TEXTJOIN(", ", TRUE, IF(ISNUMBER(SEARCH("BLA", BL50:BT50)), COLUMN(BL50:BT50) - COLUMN(BL50) + 1, ""))&lt;&gt;"","BLA","")</f>
        <v/>
      </c>
      <c r="HQ50" s="48" t="str" cm="1">
        <f t="array" ref="HQ50">IF(_xlfn.TEXTJOIN(", ", TRUE, IF(ISNUMBER(SEARCH("BLU", BL50:BT50)), COLUMN(BL50:BT50) - COLUMN(BL50) + 1, ""))&lt;&gt;"","BLU","")</f>
        <v>BLU</v>
      </c>
      <c r="HR50" s="48" t="str" cm="1">
        <f t="array" ref="HR50">IF(_xlfn.TEXTJOIN(", ", TRUE, IF(ISNUMBER(SEARCH("GRE", BL50:BT50)), COLUMN(BL50:BT50) - COLUMN(BL50) + 1, ""))&lt;&gt;"","GRE","")</f>
        <v>GRE</v>
      </c>
      <c r="HS50" s="48" t="str" cm="1">
        <f t="array" ref="HS50">IF(_xlfn.TEXTJOIN(", ", TRUE, IF(ISNUMBER(SEARCH("RED", BL50:BT50)), COLUMN(BL50:BT50) - COLUMN(BL50) + 1, ""))&lt;&gt;"","RED","")</f>
        <v>RED</v>
      </c>
      <c r="HT50" s="48" t="str" cm="1">
        <f t="array" ref="HT50">IF(_xlfn.TEXTJOIN(", ", TRUE, IF(ISNUMBER(SEARCH("YEL", BL50:BT50)), COLUMN(BL50:BT50) - COLUMN(BL50) + 1, ""))&lt;&gt;"","YEL","")</f>
        <v>YEL</v>
      </c>
      <c r="HU50" s="48" t="str" cm="1">
        <f t="array" ref="HU50">IF(_xlfn.TEXTJOIN(", ", TRUE, IF(ISNUMBER(SEARCH("ORA", BL50:BT50)), COLUMN(BL50:BT50) - COLUMN(BL50) + 1, ""))&lt;&gt;"","ORA","")</f>
        <v/>
      </c>
      <c r="HV50" s="48" t="str" cm="1">
        <f t="array" ref="HV50">IF(_xlfn.TEXTJOIN(", ", TRUE, IF(ISNUMBER(SEARCH("BRO", BL50:BT50)), COLUMN(BL50:BT50) - COLUMN(BL50) + 1, ""))&lt;&gt;"","BRO","")</f>
        <v>BRO</v>
      </c>
      <c r="HW50" s="48" t="str" cm="1">
        <f t="array" ref="HW50">IF(_xlfn.TEXTJOIN(", ", TRUE, IF(ISNUMBER(SEARCH("PUR", BL50:BT50)), COLUMN(BL50:BT50) - COLUMN(BL50) + 1, ""))&lt;&gt;"","PUR","")</f>
        <v/>
      </c>
      <c r="HX50" s="48" t="str" cm="1">
        <f t="array" ref="HX50">IF(_xlfn.TEXTJOIN(", ", TRUE, IF(ISNUMBER(SEARCH("WHI", BL50:BT50)), COLUMN(BL50:BT50) - COLUMN(BL50) + 1, ""))&lt;&gt;"","WHI","")</f>
        <v>WHI</v>
      </c>
      <c r="HY50" s="76"/>
      <c r="HZ50" s="76"/>
      <c r="IA50" s="6"/>
      <c r="IB50" s="6"/>
      <c r="IC50" s="77"/>
      <c r="ID50" s="77"/>
      <c r="IE50" s="77"/>
      <c r="IF50" s="77"/>
      <c r="IG50" s="77"/>
      <c r="IH50" s="77"/>
      <c r="II50" s="77"/>
      <c r="IJ50" s="77"/>
      <c r="IK50" s="77"/>
      <c r="IL50" s="48">
        <f>SUM(IC50:IK50)</f>
        <v>0</v>
      </c>
      <c r="IM50" s="45">
        <f>COUNTIF(IC50:IK50,"&gt;0")-CG50</f>
        <v>-6</v>
      </c>
      <c r="IN50" s="78" t="str">
        <f>"http://mkweb.bcgsc.ca/color-summarizer/?url="&amp;D50&amp;"&amp;precision=low&amp;num_clusters="&amp;CG50&amp;"&amp;text=1"</f>
        <v>http://mkweb.bcgsc.ca/color-summarizer/?url=https://upload.wikimedia.org/wikipedia/commons/thumb/2/22/Flag_of_West_Virginia.svg/383px-Flag_of_West_Virginia.svg.png&amp;precision=low&amp;num_clusters=6&amp;text=1</v>
      </c>
      <c r="IO50" s="48" t="str">
        <f>IF(HP50&lt;&gt;"",CHAR(34)&amp;"black"&amp;CHAR(34),"")</f>
        <v/>
      </c>
      <c r="IP50" s="48" t="str">
        <f>IF(HQ50&lt;&gt;"",CHAR(34)&amp;"blue"&amp;CHAR(34),"")</f>
        <v>"blue"</v>
      </c>
      <c r="IQ50" s="48" t="str">
        <f>IF(HR50&lt;&gt;"",CHAR(34)&amp;"green"&amp;CHAR(34),"")</f>
        <v>"green"</v>
      </c>
      <c r="IR50" s="48" t="str">
        <f>IF(HS50&lt;&gt;"",CHAR(34)&amp;"red"&amp;CHAR(34),"")</f>
        <v>"red"</v>
      </c>
      <c r="IS50" s="48" t="str">
        <f>IF(HT50&lt;&gt;"",CHAR(34)&amp;"yellow"&amp;CHAR(34),"")</f>
        <v>"yellow"</v>
      </c>
      <c r="IT50" s="48" t="str">
        <f>IF(HU50&lt;&gt;"",CHAR(34)&amp;"orange"&amp;CHAR(34),"")</f>
        <v/>
      </c>
      <c r="IU50" s="48" t="str">
        <f>IF(HV50&lt;&gt;"",CHAR(34)&amp;"brown"&amp;CHAR(34),"")</f>
        <v>"brown"</v>
      </c>
      <c r="IV50" s="48" t="str">
        <f>IF(HW50&lt;&gt;"",CHAR(34)&amp;"purple"&amp;CHAR(34),"")</f>
        <v/>
      </c>
      <c r="IW50" s="48" t="str">
        <f>IF(HX50&lt;&gt;"",CHAR(34)&amp;"white"&amp;CHAR(34),"")</f>
        <v>"white"</v>
      </c>
      <c r="IX50" s="48" t="str">
        <f>"{"&amp;CHAR(34)&amp;"url"&amp;CHAR(34)&amp;":"&amp;CHAR(34)&amp;IN50&amp;CHAR(34)&amp;","&amp;CHAR(34)&amp;"name"&amp;CHAR(34)&amp;":"&amp;CHAR(34)&amp;A50&amp;CHAR(34)&amp;"},"</f>
        <v>{"url":"http://mkweb.bcgsc.ca/color-summarizer/?url=https://upload.wikimedia.org/wikipedia/commons/thumb/2/22/Flag_of_West_Virginia.svg/383px-Flag_of_West_Virginia.svg.png&amp;precision=low&amp;num_clusters=6&amp;text=1","name":"[USA] West Virginia"},</v>
      </c>
      <c r="IY50" s="48">
        <v>901</v>
      </c>
    </row>
    <row r="51" spans="1:259" s="48" customFormat="1" ht="38.4" customHeight="1" thickBot="1" x14ac:dyDescent="0.35">
      <c r="A51" s="79" t="s">
        <v>729</v>
      </c>
      <c r="B51" s="40" t="e" vm="192">
        <v>#VALUE!</v>
      </c>
      <c r="C51" s="41">
        <v>2</v>
      </c>
      <c r="D51" s="42" t="s">
        <v>1113</v>
      </c>
      <c r="E51" s="43" t="s">
        <v>1114</v>
      </c>
      <c r="F51" s="44" t="s">
        <v>163</v>
      </c>
      <c r="G51" s="45">
        <f>COUNTIF($A$1:$A$8580,A51)</f>
        <v>1</v>
      </c>
      <c r="H51" s="46"/>
      <c r="I51" s="47" t="s">
        <v>1115</v>
      </c>
      <c r="J51" s="48" t="str">
        <f>""</f>
        <v/>
      </c>
      <c r="K51" s="49"/>
      <c r="L51" s="50"/>
      <c r="M51" s="50"/>
      <c r="N51" s="51" t="s">
        <v>231</v>
      </c>
      <c r="O51" s="52" t="s">
        <v>775</v>
      </c>
      <c r="P51" s="53" t="s">
        <v>1116</v>
      </c>
      <c r="Q51" s="54">
        <v>1</v>
      </c>
      <c r="R51" s="55" t="s">
        <v>231</v>
      </c>
      <c r="S51" s="56">
        <v>0</v>
      </c>
      <c r="T51" s="57" t="s">
        <v>164</v>
      </c>
      <c r="U51" s="58" t="s">
        <v>164</v>
      </c>
      <c r="V51" s="58" t="s">
        <v>164</v>
      </c>
      <c r="W51" s="58" t="s">
        <v>164</v>
      </c>
      <c r="X51" s="58" t="s">
        <v>165</v>
      </c>
      <c r="Y51" s="58" t="s">
        <v>165</v>
      </c>
      <c r="Z51" s="58" t="s">
        <v>164</v>
      </c>
      <c r="AA51" s="58" t="s">
        <v>165</v>
      </c>
      <c r="AB51" s="58" t="s">
        <v>165</v>
      </c>
      <c r="AC51" s="58" t="s">
        <v>165</v>
      </c>
      <c r="AD51" s="58" t="s">
        <v>164</v>
      </c>
      <c r="AE51" s="58" t="s">
        <v>164</v>
      </c>
      <c r="AF51" s="59" t="s">
        <v>164</v>
      </c>
      <c r="AG51" s="59" t="s">
        <v>164</v>
      </c>
      <c r="AH51" s="59" t="s">
        <v>165</v>
      </c>
      <c r="AI51" s="59" t="s">
        <v>164</v>
      </c>
      <c r="AJ51" s="59" t="s">
        <v>164</v>
      </c>
      <c r="AK51" s="59" t="s">
        <v>164</v>
      </c>
      <c r="AL51" s="59" t="s">
        <v>164</v>
      </c>
      <c r="AM51" s="59" t="s">
        <v>164</v>
      </c>
      <c r="AN51" s="59" t="s">
        <v>165</v>
      </c>
      <c r="AO51" s="59" t="s">
        <v>164</v>
      </c>
      <c r="AP51" s="59" t="s">
        <v>164</v>
      </c>
      <c r="AQ51" s="59" t="s">
        <v>164</v>
      </c>
      <c r="AR51" s="59" t="s">
        <v>164</v>
      </c>
      <c r="AS51" s="59" t="s">
        <v>164</v>
      </c>
      <c r="AT51" s="60">
        <v>0</v>
      </c>
      <c r="AU51" s="59" t="s">
        <v>207</v>
      </c>
      <c r="AV51" s="59" t="str">
        <f>IF(LEFT(A51,1)="[",LEFT(A51,5)&amp;AU51&amp;A51,"")</f>
        <v>[USA]State[USA] Wisconsin</v>
      </c>
      <c r="AW51" s="59" t="str">
        <f>C51&amp;H51&amp;A51</f>
        <v>2[USA] Wisconsin</v>
      </c>
      <c r="AX51" s="61"/>
      <c r="AY51" s="61"/>
      <c r="AZ51" s="62"/>
      <c r="BA51" s="62"/>
      <c r="BB51" s="62"/>
      <c r="BC51" s="63"/>
      <c r="BD51" s="64" t="s">
        <v>152</v>
      </c>
      <c r="BE51" s="47"/>
      <c r="BF51" s="64"/>
      <c r="BG51" s="64"/>
      <c r="BH51" s="64"/>
      <c r="BI51" s="64"/>
      <c r="BJ51" s="64"/>
      <c r="BK51" s="47"/>
      <c r="BL51" s="64" t="s">
        <v>152</v>
      </c>
      <c r="BM51" s="64" t="s">
        <v>155</v>
      </c>
      <c r="BN51" s="64" t="s">
        <v>159</v>
      </c>
      <c r="BO51" s="64" t="s">
        <v>154</v>
      </c>
      <c r="BP51" s="64" t="s">
        <v>151</v>
      </c>
      <c r="BQ51" s="64"/>
      <c r="BR51" s="64"/>
      <c r="BS51" s="64"/>
      <c r="BT51" s="64"/>
      <c r="BU51" s="65"/>
      <c r="BV51" s="66"/>
      <c r="BW51" s="66">
        <v>0</v>
      </c>
      <c r="BX51" s="47"/>
      <c r="CB51" s="6"/>
      <c r="CC51" s="6"/>
      <c r="CD51" s="67">
        <v>0</v>
      </c>
      <c r="CE51" s="67">
        <v>0</v>
      </c>
      <c r="CF51" s="67" t="e">
        <v>#REF!</v>
      </c>
      <c r="CG51" s="68" cm="1">
        <f t="array" ref="CG51">SUMPRODUCT(--(LEN(TRIM(BL51:BT51))&gt;0))</f>
        <v>5</v>
      </c>
      <c r="CH51" s="59" t="str">
        <f>IF(CG51=2,"y","n")</f>
        <v>n</v>
      </c>
      <c r="CI51" s="59" t="str">
        <f>IF(CG51=3,"y","n")</f>
        <v>n</v>
      </c>
      <c r="CJ51" s="59" t="str">
        <f>IF(CG51=4,"y","n")</f>
        <v>n</v>
      </c>
      <c r="CK51" s="59" t="str">
        <f>IF(CG51&gt;4,"y","n")</f>
        <v>y</v>
      </c>
      <c r="CL51" s="59" t="str">
        <f>IF(S51=0,"y","n")</f>
        <v>y</v>
      </c>
      <c r="CM51" s="59" t="str">
        <f>IF(S51=2,"y","n")</f>
        <v>n</v>
      </c>
      <c r="CN51" s="59" t="str">
        <f>IF(S51=3,"y","n")</f>
        <v>n</v>
      </c>
      <c r="CO51" s="59" t="str">
        <f>IF(S51&gt;=4,"y","n")</f>
        <v>n</v>
      </c>
      <c r="CP51" s="59" t="str">
        <f>IF(AT51=0,"y","n")</f>
        <v>y</v>
      </c>
      <c r="CQ51" s="59" t="str">
        <f>IF(AT51=1,"y","n")</f>
        <v>n</v>
      </c>
      <c r="CR51" s="59" t="str">
        <f>IF(AT51=2,"y","n")</f>
        <v>n</v>
      </c>
      <c r="CS51" s="59" t="str">
        <f>IF(AT51&gt;=3,"y","n")</f>
        <v>n</v>
      </c>
      <c r="CT51" s="69" t="str">
        <f>CHAR(34)&amp;A51&amp;CHAR(34)</f>
        <v>"[USA] Wisconsin"</v>
      </c>
      <c r="CU51" s="70" t="str">
        <f>CHAR(34)&amp;"rgn_"&amp;R51&amp;CHAR(34)</f>
        <v>"rgn_North America"</v>
      </c>
      <c r="CV51" s="48" t="str">
        <f>CHAR(34)&amp;D51&amp;CHAR(34)</f>
        <v>"https://upload.wikimedia.org/wikipedia/commons/thumb/2/22/Flag_of_Wisconsin.svg/400px-Flag_of_Wisconsin.svg.png"</v>
      </c>
      <c r="CW51" s="48" t="str">
        <f>IF(CH51="y",CHAR(34)&amp;CH$1&amp;CHAR(34)&amp;",","")</f>
        <v/>
      </c>
      <c r="CX51" s="48" t="str">
        <f>IF(CI51="y",CHAR(34)&amp;CI$1&amp;CHAR(34)&amp;",","")</f>
        <v/>
      </c>
      <c r="CY51" s="48" t="str">
        <f>IF(CJ51="y",CHAR(34)&amp;CJ$1&amp;CHAR(34)&amp;",","")</f>
        <v/>
      </c>
      <c r="CZ51" s="48" t="str">
        <f>IF(CK51="y",CHAR(34)&amp;CK$1&amp;CHAR(34)&amp;",","")</f>
        <v>"5+Colo",</v>
      </c>
      <c r="DA51" s="48" t="str">
        <f>IF(Q51&gt;1,CHAR(34)&amp;"words2"&amp;CHAR(34)&amp;",","")</f>
        <v/>
      </c>
      <c r="DB51" s="48" t="str">
        <f>IF(Q51&gt;2,CHAR(34)&amp;"words3"&amp;CHAR(34)&amp;",","")</f>
        <v/>
      </c>
      <c r="DC51" s="48" t="str">
        <f>IF(Q51=2,CHAR(34)&amp;"exact2"&amp;CHAR(34)&amp;",","")</f>
        <v/>
      </c>
      <c r="DD51" s="48" t="str">
        <f>IF(LEN(CHAR(34)&amp;"lets"&amp;LEN(SUBSTITUTE(SUBSTITUTE(IFERROR(TRIM(SUBSTITUTE(SUBSTITUTE(SUBSTITUTE(IFERROR(TRIM(SUBSTITUTE(A51,MID(A51,FIND("(",A51),FIND(")",A51)-FIND("(",A51)+1),"")),A51)," ",""),"-",""),MID(SUBSTITUTE(SUBSTITUTE(IFERROR(TRIM(SUBSTITUTE(A51,MID(A51,FIND("(",A51),FIND(")",A51)-FIND("(",A51)+1),"")),A51)," ",""),"-",""),FIND("[",SUBSTITUTE(SUBSTITUTE(IFERROR(TRIM(SUBSTITUTE(A51,MID(A51,FIND("(",A51),FIND(")",A51)-FIND("(",A51)+1),"")),A51)," ",""),"-","")),FIND("]",SUBSTITUTE(SUBSTITUTE(IFERROR(TRIM(SUBSTITUTE(A51,MID(A51,FIND("(",A51),FIND(")",A51)-FIND("(",A51)+1),"")),A51)," ",""),"-",""))-FIND("[",SUBSTITUTE(SUBSTITUTE(IFERROR(TRIM(SUBSTITUTE(A51,MID(A51,FIND("(",A51),FIND(")",A51)-FIND("(",A51)+1),"")),A51)," ",""),"-",""))+1),"")),SUBSTITUTE(SUBSTITUTE(IFERROR(TRIM(SUBSTITUTE(A51,MID(A51,FIND("(",A51),FIND(")",A51)-FIND("(",A51)+1),"")),A51)," ",""),"-",""))," ",""),"-",""))&amp;CHAR(34)&amp;",")=9,CHAR(34)&amp;"lets"&amp;LEN(SUBSTITUTE(SUBSTITUTE(IFERROR(TRIM(SUBSTITUTE(SUBSTITUTE(SUBSTITUTE(IFERROR(TRIM(SUBSTITUTE(A51,MID(A51,FIND("(",A51),FIND(")",A51)-FIND("(",A51)+1),"")),A51)," ",""),"-",""),MID(SUBSTITUTE(SUBSTITUTE(IFERROR(TRIM(SUBSTITUTE(A51,MID(A51,FIND("(",A51),FIND(")",A51)-FIND("(",A51)+1),"")),A51)," ",""),"-",""),FIND("[",SUBSTITUTE(SUBSTITUTE(IFERROR(TRIM(SUBSTITUTE(A51,MID(A51,FIND("(",A51),FIND(")",A51)-FIND("(",A51)+1),"")),A51)," ",""),"-","")),FIND("]",SUBSTITUTE(SUBSTITUTE(IFERROR(TRIM(SUBSTITUTE(A51,MID(A51,FIND("(",A51),FIND(")",A51)-FIND("(",A51)+1),"")),A51)," ",""),"-",""))-FIND("[",SUBSTITUTE(SUBSTITUTE(IFERROR(TRIM(SUBSTITUTE(A51,MID(A51,FIND("(",A51),FIND(")",A51)-FIND("(",A51)+1),"")),A51)," ",""),"-",""))+1),"")),SUBSTITUTE(SUBSTITUTE(IFERROR(TRIM(SUBSTITUTE(A51,MID(A51,FIND("(",A51),FIND(")",A51)-FIND("(",A51)+1),"")),A51)," ",""),"-",""))," ",""),"-",""))&amp;CHAR(34)&amp;",",CHAR(34)&amp;"lets0"&amp;LEN(SUBSTITUTE(SUBSTITUTE(IFERROR(TRIM(SUBSTITUTE(SUBSTITUTE(SUBSTITUTE(IFERROR(TRIM(SUBSTITUTE(A51,MID(A51,FIND("(",A51),FIND(")",A51)-FIND("(",A51)+1),"")),A51)," ",""),"-",""),MID(SUBSTITUTE(SUBSTITUTE(IFERROR(TRIM(SUBSTITUTE(A51,MID(A51,FIND("(",A51),FIND(")",A51)-FIND("(",A51)+1),"")),A51)," ",""),"-",""),FIND("[",SUBSTITUTE(SUBSTITUTE(IFERROR(TRIM(SUBSTITUTE(A51,MID(A51,FIND("(",A51),FIND(")",A51)-FIND("(",A51)+1),"")),A51)," ",""),"-","")),FIND("]",SUBSTITUTE(SUBSTITUTE(IFERROR(TRIM(SUBSTITUTE(A51,MID(A51,FIND("(",A51),FIND(")",A51)-FIND("(",A51)+1),"")),A51)," ",""),"-",""))-FIND("[",SUBSTITUTE(SUBSTITUTE(IFERROR(TRIM(SUBSTITUTE(A51,MID(A51,FIND("(",A51),FIND(")",A51)-FIND("(",A51)+1),"")),A51)," ",""),"-",""))+1),"")),SUBSTITUTE(SUBSTITUTE(IFERROR(TRIM(SUBSTITUTE(A51,MID(A51,FIND("(",A51),FIND(")",A51)-FIND("(",A51)+1),"")),A51)," ",""),"-",""))," ",""),"-",""))&amp;CHAR(34)&amp;",")</f>
        <v>"lets09",</v>
      </c>
      <c r="DE51" s="48" t="str">
        <f>IFERROR(CHAR(34)&amp;"start"&amp;LEFT(TRIM(SUBSTITUTE(SUBSTITUTE(TRIM(SUBSTITUTE(SUBSTITUTE(A51, MID(A51, FIND("[", A51), FIND("]", A51) - FIND("[", A51) + 1), ""), "  ", " ")), MID(TRIM(SUBSTITUTE(SUBSTITUTE(A51, MID(A51, FIND("[", A51), FIND("]", A51) - FIND("[", A51) + 1), ""), "  ", " ")), FIND("[", TRIM(SUBSTITUTE(SUBSTITUTE(A51, MID(A51, FIND("[", A51), FIND("]", A51) - FIND("[", A51) + 1), ""), "  ", " "))), FIND("]", TRIM(SUBSTITUTE(SUBSTITUTE(A51, MID(A51, FIND("[", A51), FIND("]", A51) - FIND("[", A51) + 1), ""), "  ", " "))) - FIND("[", TRIM(SUBSTITUTE(SUBSTITUTE(A51, MID(A51, FIND("[", A51), FIND("]", A51) - FIND("[", A51) + 1), ""), "  ", " "))) + 1), ""), "  ", " ")),1)&amp;CHAR(34)&amp;",",CHAR(34)&amp;"start"&amp;IFERROR(LEFT(SUBSTITUTE(A51,"["&amp;MID(A51,FIND("[",A51)+1,FIND("]",A51)-FIND("[",A51)-1)&amp;"] ",""),1),LEFT(A51,1))&amp;CHAR(34)&amp;",")</f>
        <v>"startW",</v>
      </c>
      <c r="DF51" s="48" t="str">
        <f>IFERROR(IF(SEARCH("tan",A51)&gt;0,CHAR(34)&amp;"withtn"&amp;CHAR(34)&amp;",",""),"")</f>
        <v/>
      </c>
      <c r="DG51" s="48" t="str">
        <f>IFERROR(IF(SEARCH("q",A51)&gt;0,CHAR(34)&amp;"with_q"&amp;CHAR(34)&amp;",",""),"")</f>
        <v/>
      </c>
      <c r="DH51" s="48" t="str">
        <f>IFERROR(IF(SEARCH("v",A51)&gt;0,CHAR(34)&amp;"with_v"&amp;CHAR(34)&amp;",",""),"")</f>
        <v/>
      </c>
      <c r="DI51" s="48" t="str">
        <f>IFERROR(IF(SEARCH("w",A51)&gt;0,CHAR(34)&amp;"with_w"&amp;CHAR(34)&amp;",",""),"")</f>
        <v>"with_w",</v>
      </c>
      <c r="DJ51" s="48" t="str">
        <f>IFERROR(IF(SEARCH("y",A51)&gt;0,CHAR(34)&amp;"with_y"&amp;CHAR(34)&amp;",",""),"")</f>
        <v/>
      </c>
      <c r="DK51" s="48" t="str">
        <f>IFERROR(IF(SEARCH("z",A51)&gt;0,CHAR(34)&amp;"with_z"&amp;CHAR(34)&amp;",",""),"")</f>
        <v/>
      </c>
      <c r="DL51" s="48" t="str">
        <f>IF(CG51=2, CHAR(34) &amp; _xlfn.TEXTJOIN("", TRUE, _xlfn._xlws.SORT(HP51:HX51)) &amp; CHAR(34) &amp; ",", "")</f>
        <v/>
      </c>
      <c r="DM51" s="48" t="str" cm="1">
        <f t="array" ref="DM51">IF(CG51=3,CHAR(34) &amp; _xlfn.TEXTJOIN("", TRUE, RIGHT(HP51:HX51, 2)) &amp; CHAR(34) &amp; ",", "")</f>
        <v/>
      </c>
      <c r="DN51" s="48" t="str">
        <f>IF(AND(ISNUMBER(SEARCH("18", O51)), ISERROR(SEARCH("1918", O51)), ISERROR(SEARCH("2018", O51))), CHAR(34) &amp; "year18" &amp; CHAR(34) &amp; ",", "")</f>
        <v/>
      </c>
      <c r="DO51" s="48" t="str">
        <f>IF(AND(ISNUMBER(SEARCH("19", O51)), ISERROR(SEARCH("1819", O51)),  ISERROR(SEARCH("1219", O51)),ISERROR(SEARCH("1119", O51)),ISERROR(SEARCH("1190", O51)),ISERROR(SEARCH("2019", O51))), CHAR(34) &amp; "year19" &amp; CHAR(34) &amp; ",", "")</f>
        <v>"year19",</v>
      </c>
      <c r="DP51" s="6" t="str">
        <f>IF(AND(ISNUMBER(SEARCH("20", O51)), ISERROR(SEARCH("1920", O51))), CHAR(34)&amp;"year00"&amp;CHAR(34)&amp;",", "")</f>
        <v/>
      </c>
      <c r="DQ51" s="6" t="str">
        <f>IF(CC51="y",CHAR(34)&amp;"soviet"&amp;CHAR(34)&amp;",","")</f>
        <v/>
      </c>
      <c r="DR51" s="6" t="str">
        <f>IF(BY51="y",CHAR(34)&amp;"dgband"&amp;CHAR(34)&amp;",","")</f>
        <v/>
      </c>
      <c r="DS51" s="6" t="str">
        <f>IF(W51="y",IF(AND(V51="n",BY51&lt;&gt;"y"),CHAR(34)&amp;"allver"&amp;CHAR(34)&amp;",",""),"")</f>
        <v/>
      </c>
      <c r="DT51" s="6" t="str">
        <f>IF(V51="y",IF(AND(W51="n",BY51&lt;&gt;"y"),CHAR(34)&amp;"allhor"&amp;CHAR(34)&amp;",",""),"")</f>
        <v/>
      </c>
      <c r="DU51" s="6" t="str">
        <f>IF(BY51="y",IF(AND(W51="n",V51="n"),CHAR(34)&amp;"alldia"&amp;CHAR(34)&amp;",",""),"")</f>
        <v/>
      </c>
      <c r="DV51" s="48" t="str">
        <f>IF(IA51&lt;&gt;"",(IF(IA51="y",CHAR(34)&amp;"largec"&amp;CHAR(34)&amp;",",CHAR(34)&amp;"smallc"&amp;CHAR(34)&amp;",")),"")</f>
        <v/>
      </c>
      <c r="DW51" s="48" t="str">
        <f>IF(CL51="y",CHAR(34)&amp;CL$1&amp;CHAR(34)&amp;",","")</f>
        <v>"NoBand",</v>
      </c>
      <c r="DX51" s="48" t="str">
        <f>IF(CM51="y",CHAR(34)&amp;CM$1&amp;CHAR(34)&amp;",","")</f>
        <v/>
      </c>
      <c r="DY51" s="48" t="str">
        <f>IF(CN51="y",CHAR(34)&amp;CN$1&amp;CHAR(34)&amp;",","")</f>
        <v/>
      </c>
      <c r="DZ51" s="48" t="str">
        <f>IF(CO51="y",CHAR(34)&amp;CO$1&amp;CHAR(34)&amp;",","")</f>
        <v/>
      </c>
      <c r="EA51" s="48" t="str">
        <f>IF(T51="y",CHAR(34)&amp;T$1&amp;CHAR(34)&amp;",","")</f>
        <v/>
      </c>
      <c r="EB51" s="48" t="str">
        <f>IF(U51="y",CHAR(34)&amp;U$1&amp;CHAR(34)&amp;",","")</f>
        <v/>
      </c>
      <c r="EC51" s="48" t="str">
        <f>IF(V51="y",CHAR(34)&amp;V$1&amp;CHAR(34)&amp;",","")</f>
        <v/>
      </c>
      <c r="ED51" s="48" t="str">
        <f>IF(W51="y",CHAR(34)&amp;W$1&amp;CHAR(34)&amp;",","")</f>
        <v/>
      </c>
      <c r="EE51" s="48" t="str">
        <f>IF(X51="y",CHAR(34)&amp;X$1&amp;CHAR(34)&amp;",","")</f>
        <v>"Circle",</v>
      </c>
      <c r="EF51" s="48" t="str">
        <f>IF(AND(Y51&lt;&gt;"n",Y51&lt;&gt;""),CHAR(34)&amp;Y$1&amp;CHAR(34)&amp;",","")</f>
        <v>"Animal",</v>
      </c>
      <c r="EG51" s="48" t="str">
        <f>IF(Z51="y",CHAR(34)&amp;Z$1&amp;CHAR(34)&amp;",","")</f>
        <v/>
      </c>
      <c r="EH51" s="48" t="str">
        <f>IF(AA51="y",CHAR(34)&amp;AA$1&amp;CHAR(34)&amp;",","")</f>
        <v>"Plants",</v>
      </c>
      <c r="EI51" s="48" t="str">
        <f>IF(AB51="y",CHAR(34)&amp;AB$1&amp;CHAR(34)&amp;",","")</f>
        <v>"Texted",</v>
      </c>
      <c r="EJ51" s="48" t="str">
        <f>IF(AC51="y",CHAR(34)&amp;AC$1&amp;CHAR(34)&amp;",","")</f>
        <v>"Weapon",</v>
      </c>
      <c r="EK51" s="48" t="str">
        <f>IF(AD51="y",CHAR(34)&amp;AD$1&amp;CHAR(34)&amp;",","")</f>
        <v/>
      </c>
      <c r="EL51" s="48" t="str">
        <f>IF(AE51="y",CHAR(34)&amp;AE$1&amp;CHAR(34)&amp;",","")</f>
        <v/>
      </c>
      <c r="EM51" s="48" t="str">
        <f>IF(AF51="y",CHAR(34)&amp;AF$1&amp;CHAR(34)&amp;",","")</f>
        <v/>
      </c>
      <c r="EN51" s="48" t="str">
        <f>IF(AG51="y",CHAR(34)&amp;AG$1&amp;CHAR(34)&amp;",","")</f>
        <v/>
      </c>
      <c r="EO51" s="48" t="str">
        <f>IF(AH51="y",CHAR(34)&amp;AH$1&amp;CHAR(34)&amp;",","")</f>
        <v>"Center",</v>
      </c>
      <c r="EP51" s="48" t="str">
        <f>IF(AI51="y",CHAR(34)&amp;AI$1&amp;CHAR(34)&amp;",","")</f>
        <v/>
      </c>
      <c r="EQ51" s="48" t="str">
        <f>IF(AJ51="y",CHAR(34)&amp;AJ$1&amp;CHAR(34)&amp;",","")</f>
        <v/>
      </c>
      <c r="ER51" s="48" t="str">
        <f>IF(AK51="y",CHAR(34)&amp;AK$1&amp;CHAR(34)&amp;",","")</f>
        <v/>
      </c>
      <c r="ES51" s="48" t="str">
        <f>IF(AL51="y",CHAR(34)&amp;AL$1&amp;CHAR(34)&amp;",","")</f>
        <v/>
      </c>
      <c r="ET51" s="48" t="str">
        <f>IF(AM51="y",CHAR(34)&amp;AM$1&amp;CHAR(34)&amp;",","")</f>
        <v/>
      </c>
      <c r="EU51" s="48" t="str">
        <f>IF(AN51="y",CHAR(34)&amp;AN$1&amp;CHAR(34)&amp;",","")</f>
        <v>"Humans",</v>
      </c>
      <c r="EV51" s="48" t="str">
        <f>IF(AO51="y",CHAR(34)&amp;AO$1&amp;CHAR(34)&amp;",","")</f>
        <v/>
      </c>
      <c r="EW51" s="48" t="str">
        <f>IF(AP51="y",CHAR(34)&amp;AP$1&amp;CHAR(34)&amp;",","")</f>
        <v/>
      </c>
      <c r="EX51" s="48" t="str">
        <f>IF(AQ51="y",CHAR(34)&amp;AQ$1&amp;CHAR(34)&amp;",","")</f>
        <v/>
      </c>
      <c r="EY51" s="48" t="str">
        <f>IF(AR51="y",CHAR(34)&amp;AR$1&amp;CHAR(34)&amp;",","")</f>
        <v/>
      </c>
      <c r="EZ51" s="48" t="str">
        <f>IF(AS51="y",CHAR(34)&amp;AS$1&amp;CHAR(34)&amp;",","")</f>
        <v/>
      </c>
      <c r="FA51" s="48" t="str">
        <f>IF(AT51&gt;0,CHAR(34)&amp;"sta"&amp;AZ51&amp;CHAR(34)&amp;",","")</f>
        <v/>
      </c>
      <c r="FB51" s="48" t="str">
        <f>IF(AND(AT51&gt;0,BA51&lt;&gt;""),CHAR(34)&amp;"sta"&amp;BA51&amp;CHAR(34)&amp;",","")</f>
        <v/>
      </c>
      <c r="FC51" s="48" t="str">
        <f>IF(AND(AT51&gt;0,BB51&lt;&gt;""),CHAR(34)&amp;"sta"&amp;BB51&amp;CHAR(34)&amp;",","")</f>
        <v/>
      </c>
      <c r="FD51" s="48" t="str">
        <f>IF(BV51="n",CHAR(34)&amp;"tcWHYE"&amp;CHAR(34)&amp;",",IF(BV51="y",CHAR(34)&amp;FD$1&amp;CHAR(34)&amp;",",""))</f>
        <v/>
      </c>
      <c r="FE51" s="48" t="str">
        <f>IF(COUNTIF(BL51:BT51,"BLU")=0,CHAR(34)&amp;"NO_BLU"&amp;CHAR(34)&amp;",", "")</f>
        <v/>
      </c>
      <c r="FF51" s="48" t="str">
        <f>IF(COUNTIF(BL51:BT51,"WHI")=0,CHAR(34)&amp;"NO_WHI"&amp;CHAR(34)&amp;",", "")</f>
        <v/>
      </c>
      <c r="FG51" s="48" t="str">
        <f>IF(COUNTIF(BL51:BT51,"RED")=0,CHAR(34)&amp;"NO_RED"&amp;CHAR(34)&amp;",", "")</f>
        <v/>
      </c>
      <c r="FH51" s="48" t="str">
        <f>IF(COUNTIF(BL51:BS51,"GRE")=0,CHAR(34)&amp;"NO_GRE"&amp;CHAR(34)&amp;",", "")</f>
        <v>"NO_GRE",</v>
      </c>
      <c r="FI51" s="48" t="str">
        <f>IF(COUNTIF(BL51:BT51,"YEL")=0,CHAR(34)&amp;"NO_YEL"&amp;CHAR(34)&amp;",", "")</f>
        <v/>
      </c>
      <c r="FJ51" s="48" t="str">
        <f>IF(COUNTIF(BL51:BT51,"BLA")=0,CHAR(34)&amp;"NO_BLA"&amp;CHAR(34)&amp;",", "")</f>
        <v/>
      </c>
      <c r="FK51" s="48" t="str">
        <f>IF(AND(FH51&lt;&gt;"",FF51&lt;&gt;""),CHAR(34)&amp;"WHGRNO"&amp;CHAR(34)&amp;",","")</f>
        <v/>
      </c>
      <c r="FL51" s="48" t="str">
        <f>IF(AND(FI51&lt;&gt;"",FF51&lt;&gt;""),CHAR(34)&amp;"WHYENO"&amp;CHAR(34)&amp;",","")</f>
        <v/>
      </c>
      <c r="FM51" s="48" t="str">
        <f>IF(AND(FJ51&lt;&gt;"",FF51&lt;&gt;""),CHAR(34)&amp;"BAWHNO"&amp;CHAR(34)&amp;",","")</f>
        <v/>
      </c>
      <c r="FN51" s="48" t="str">
        <f>IF(AND(FE51&lt;&gt;"",FF51&lt;&gt;""),CHAR(34)&amp;"BLWHNO"&amp;CHAR(34)&amp;",","")</f>
        <v/>
      </c>
      <c r="FO51" s="48" t="str">
        <f>IF(AND(FE51&lt;&gt;"",FG51&lt;&gt;""),CHAR(34)&amp;"BLRENO"&amp;CHAR(34)&amp;",","")</f>
        <v/>
      </c>
      <c r="FP51" s="48" t="str">
        <f>IF(AND(FF51&lt;&gt;"",FF51&lt;&gt;""),CHAR(34)&amp;"WHRENO"&amp;CHAR(34)&amp;",","")</f>
        <v/>
      </c>
      <c r="FQ51" s="48" t="str">
        <f>IF(LEN(BF51)=3,CHAR(34)&amp;"001"&amp;BF51&amp;CHAR(34)&amp;",","")</f>
        <v/>
      </c>
      <c r="FR51" s="48" t="str">
        <f>IF(LEN(BG51)=3,CHAR(34)&amp;"002"&amp;BG51&amp;CHAR(34)&amp;",","")</f>
        <v/>
      </c>
      <c r="FS51" s="48" t="str">
        <f>IF(LEN(BH51)=3,CHAR(34)&amp;"003"&amp;BH51&amp;CHAR(34)&amp;",","")</f>
        <v/>
      </c>
      <c r="FT51" s="48" t="str">
        <f>CHAR(34)&amp;"myr"&amp;BD51&amp;CHAR(34)&amp;","</f>
        <v>"myrBLU",</v>
      </c>
      <c r="FU51" s="48" t="str">
        <f>IF(AY51="y",CHAR(34)&amp;"island"&amp;CHAR(34)&amp;",","")</f>
        <v/>
      </c>
      <c r="FV51" s="48" t="str">
        <f>IF(BZ51="y",CHAR(34)&amp;"landlo"&amp;CHAR(34)&amp;",","")</f>
        <v/>
      </c>
      <c r="FW51" s="48" t="str">
        <f>IF(CA51="y",CHAR(34)&amp;"eunion"&amp;CHAR(34)&amp;",","")</f>
        <v/>
      </c>
      <c r="FX51" s="48" t="str">
        <f>SUBSTITUTE(IFERROR(SEARCH("[",A51),IFERROR(IF(AND(CA51&lt;&gt;"y",SEARCH("Europe",R51)&gt;0),CHAR(34)&amp;"noeuni"&amp;CHAR(34)&amp;",",""),"")),"1","")</f>
        <v/>
      </c>
      <c r="FY51" s="48" t="str">
        <f>IFERROR(IF(SEARCH("Arabic",CB51)&gt;0,CHAR(34)&amp;"arabic"&amp;CHAR(34)&amp;",",""),"")</f>
        <v/>
      </c>
      <c r="FZ51" s="48" t="str">
        <f>IFERROR(IF(SEARCH("English",CB51)&gt;0,CHAR(34)&amp;"englis"&amp;CHAR(34)&amp;",",""),"")</f>
        <v/>
      </c>
      <c r="GA51" s="48" t="str">
        <f>IFERROR(IF(SEARCH("French",CB51)&gt;0,CHAR(34)&amp;"french"&amp;CHAR(34)&amp;",",""),"")</f>
        <v/>
      </c>
      <c r="GB51" s="48" t="str">
        <f>IFERROR(IF(SEARCH("Spanish",CB51)&gt;0,CHAR(34)&amp;"spanis"&amp;CHAR(34)&amp;",",""),"")</f>
        <v/>
      </c>
      <c r="GC51" s="48" t="str">
        <f>IFERROR(IF(SEARCH("Portuguese",CB51)&gt;0,CHAR(34)&amp;"portug"&amp;CHAR(34)&amp;",",""),"")</f>
        <v/>
      </c>
      <c r="GD51" s="48" t="str">
        <f>IFERROR(IF(SEARCH("German",CB51)&gt;0,CHAR(34)&amp;"german"&amp;CHAR(34)&amp;",",""),"")</f>
        <v/>
      </c>
      <c r="GE51" s="48" t="str">
        <f>IFERROR(IF(SEARCH("Dutch",CB51)&gt;0,CHAR(34)&amp;"dutchs"&amp;CHAR(34)&amp;",",""),"")</f>
        <v/>
      </c>
      <c r="GF51" s="48" t="str">
        <f>IFERROR(IF(SEARCH("Historical",AU51)&gt;0,CHAR(34)&amp;"histor"&amp;CHAR(34)&amp;",",""),"")</f>
        <v/>
      </c>
      <c r="GG51" s="48" t="str">
        <f>IF(BU51="y",CHAR(34)&amp;"unjack"&amp;CHAR(34)&amp;",","")</f>
        <v/>
      </c>
      <c r="GH51" s="48" t="str">
        <f>IF(CD51=1,CHAR(34)&amp;"southc"&amp;CHAR(34)&amp;",","")</f>
        <v/>
      </c>
      <c r="GI51" s="48" t="str">
        <f>IF(CE51=1,CHAR(34)&amp;"hasmap"&amp;CHAR(34)&amp;",","")</f>
        <v/>
      </c>
      <c r="GJ51" s="48" t="str">
        <f>IF(CP51="y",CHAR(34)&amp;CP$1&amp;CHAR(34)&amp;",","")</f>
        <v>"NoStar",</v>
      </c>
      <c r="GK51" s="48" t="str">
        <f>IF(GJ51="",CHAR(34)&amp;"HasSta"&amp;CHAR(34)&amp;",","")</f>
        <v/>
      </c>
      <c r="GL51" s="48" t="str">
        <f>IF(CQ51="y",CHAR(34)&amp;CQ$1&amp;CHAR(34)&amp;",","")</f>
        <v/>
      </c>
      <c r="GM51" s="48" t="str">
        <f>IF(CR51="y",CHAR(34)&amp;CR$1&amp;CHAR(34)&amp;",","")</f>
        <v/>
      </c>
      <c r="GN51" s="48" t="str">
        <f>IF(CS51="y",CHAR(34)&amp;CS$1&amp;CHAR(34)&amp;",","")</f>
        <v/>
      </c>
      <c r="GP51" s="48" t="str">
        <f>CHAR(34)&amp;AU51&amp;CHAR(34)</f>
        <v>"State"</v>
      </c>
      <c r="GS51" s="48" t="str">
        <f>SUBSTITUTE("["&amp;_xlfn.CONCAT(CW51:GN51)&amp;"]",",]","]")</f>
        <v>["5+Colo","lets09","startW","with_w","year19","NoBand","Circle","Animal","Plants","Texted","Weapon","Center","Humans","NO_GRE","myrBLU","NoStar"]</v>
      </c>
      <c r="GT51" s="48" t="str">
        <f>IF(BL51&lt;&gt;"",CHAR(34)&amp;"cl_"&amp;BL51&amp;CHAR(34)&amp;",","")</f>
        <v>"cl_BLU",</v>
      </c>
      <c r="GU51" s="48" t="str">
        <f>IF(BM51&lt;&gt;"",CHAR(34)&amp;"cl_"&amp;BM51&amp;CHAR(34)&amp;",","")</f>
        <v>"cl_YEL",</v>
      </c>
      <c r="GV51" s="48" t="str">
        <f>IF(BN51&lt;&gt;"",CHAR(34)&amp;"cl_"&amp;BN51&amp;CHAR(34)&amp;",","")</f>
        <v>"cl_WHI",</v>
      </c>
      <c r="GW51" s="48" t="str">
        <f>IF(BO51&lt;&gt;"",CHAR(34)&amp;"cl_"&amp;BO51&amp;CHAR(34)&amp;",","")</f>
        <v>"cl_RED",</v>
      </c>
      <c r="GX51" s="48" t="str">
        <f>IF(BP51&lt;&gt;"",CHAR(34)&amp;"cl_"&amp;BP51&amp;CHAR(34)&amp;",","")</f>
        <v>"cl_BLA",</v>
      </c>
      <c r="GY51" s="48" t="str">
        <f>IF(BQ51&lt;&gt;"",CHAR(34)&amp;"cl_"&amp;BQ51&amp;CHAR(34)&amp;",","")</f>
        <v/>
      </c>
      <c r="GZ51" s="48" t="str">
        <f>IF(BR51&lt;&gt;"",CHAR(34)&amp;"cl_"&amp;BR51&amp;CHAR(34)&amp;",","")</f>
        <v/>
      </c>
      <c r="HA51" s="48" t="str">
        <f>IF(BS51&lt;&gt;"",CHAR(34)&amp;"cl_"&amp;BS51&amp;CHAR(34)&amp;",","")</f>
        <v/>
      </c>
      <c r="HB51" s="48" t="str">
        <f>IF(BT51&lt;&gt;"",CHAR(34)&amp;"cl_"&amp;BT51&amp;CHAR(34)&amp;",","")</f>
        <v/>
      </c>
      <c r="HC51" s="48" t="str">
        <f>SUBSTITUTE("["&amp;_xlfn.CONCAT(GT51:HB51)&amp;"]",",]","]")</f>
        <v>["cl_BLU","cl_YEL","cl_WHI","cl_RED","cl_BLA"]</v>
      </c>
      <c r="HE51" s="71"/>
      <c r="HF51" s="72" t="str">
        <f>"{couname:"&amp;CT51&amp;(IF(HK51&lt;&gt;"",",subtype:"&amp;CHAR(34)&amp;HK51&amp;CHAR(34),""))&amp;",year:"&amp;HJ51&amp;",region:"&amp;CU51&amp;",Colors:"&amp;HC51&amp;",Items:"&amp;GS51&amp;",Flag:"&amp;CV51&amp;",HDFlag:"&amp;CHAR(34)&amp;E51&amp;CHAR(34)&amp;",type:"&amp;GP51&amp;", describe: "&amp;HH51&amp;", isnew:"&amp;CHAR(34)&amp;F51&amp;CHAR(34)&amp;", links: "&amp;HL51&amp;"},"</f>
        <v>{couname:"[USA] Wisconsin",year:"1981 ",region:"rgn_North America",Colors:["cl_BLU","cl_YEL","cl_WHI","cl_RED","cl_BLA"],Items:["5+Colo","lets09","startW","with_w","year19","NoBand","Circle","Animal","Plants","Texted","Weapon","Center","Humans","NO_GRE","myrBLU","NoStar"],Flag:"https://upload.wikimedia.org/wikipedia/commons/thumb/2/22/Flag_of_Wisconsin.svg/400px-Flag_of_Wisconsin.svg.png",HDFlag:"https://upload.wikimedia.org/wikipedia/commons/thumb/2/22/Flag_of_Wisconsin.svg/2560px-Flag_of_Wisconsin.svg.png",type:"State", describe: "\nThe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 isnew:".", links: "https://en.wikipedia.org/wiki/Flag_of_Wisconsin"},</v>
      </c>
      <c r="HG51" s="73" t="str">
        <f>"{couname:"&amp;CT51&amp;(IF(HK51&lt;&gt;"",",subtype:"&amp;CHAR(34)&amp;HK51&amp;CHAR(34),""))&amp;",year:"&amp;HJ51&amp;",region:"&amp;CU51&amp;",Colors:"&amp;HC51&amp;",Items:"&amp;GS51&amp;",Flag:"&amp;CV51&amp;",HDFlag:"&amp;CHAR(34)&amp;E51&amp;CHAR(34)&amp;",type:"&amp;GP51&amp;", describe: "&amp;HI51&amp;", links: "&amp;HL51&amp;"},"</f>
        <v>{couname:"[USA] Wisconsin",year:"1981 ",region:"rgn_North America",Colors:["cl_BLU","cl_YEL","cl_WHI","cl_RED","cl_BLA"],Items:["5+Colo","lets09","startW","with_w","year19","NoBand","Circle","Animal","Plants","Texted","Weapon","Center","Humans","NO_GRE","myrBLU","NoStar"],Flag:"https://upload.wikimedia.org/wikipedia/commons/thumb/2/22/Flag_of_Wisconsin.svg/400px-Flag_of_Wisconsin.svg.png",HDFlag:"https://upload.wikimedia.org/wikipedia/commons/thumb/2/22/Flag_of_Wisconsin.svg/2560px-Flag_of_Wisconsin.svg.png",type:"State", describe: "\nThe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 links: "https://en.wikipedia.org/wiki/Flag_of_Wisconsin"},</v>
      </c>
      <c r="HH51" s="48" t="str">
        <f>IF(P51&lt;&gt;"",CHAR(34)&amp;"\n"&amp;P51&amp;CHAR(34),CHAR(34)&amp;CHAR(34))</f>
        <v>"\nThe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v>
      </c>
      <c r="HI51" s="48" t="str">
        <f>IF(J51=0,CHAR(34)&amp;CHAR(34),HH51)</f>
        <v>"\nThe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v>
      </c>
      <c r="HJ51" s="48" t="str">
        <f>CHAR(34)&amp;O51&amp;CHAR(34)</f>
        <v>"1981 "</v>
      </c>
      <c r="HL51" s="48" t="str">
        <f>CHAR(34)&amp;I51&amp;CHAR(34)</f>
        <v>"https://en.wikipedia.org/wiki/Flag_of_Wisconsin"</v>
      </c>
      <c r="HM51" s="72"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"&amp;HH51&amp;", "&amp;CHAR(34)&amp;"isnew"&amp;CHAR(34)&amp;": "&amp;CHAR(34)&amp;F51&amp;CHAR(34)&amp;", "&amp;CHAR(34)&amp;"links"&amp;CHAR(34)&amp;": "&amp;HL51&amp;"},"</f>
        <v>{"couname":"[USA] Wisconsin","year":"1981 ","region":"rgn_North America","Colors":["cl_BLU","cl_YEL","cl_WHI","cl_RED","cl_BLA"],"Items":["5+Colo","lets09","startW","with_w","year19","NoBand","Circle","Animal","Plants","Texted","Weapon","Center","Humans","NO_GRE","myrBLU","NoStar"],"Flag":"https://upload.wikimedia.org/wikipedia/commons/thumb/2/22/Flag_of_Wisconsin.svg/400px-Flag_of_Wisconsin.svg.png","HDFlag":"https://upload.wikimedia.org/wikipedia/commons/thumb/2/22/Flag_of_Wisconsin.svg/2560px-Flag_of_Wisconsin.svg.png","type":"State", "describe": "\nThe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 "isnew": ".", "links": "https://en.wikipedia.org/wiki/Flag_of_Wisconsin"},</v>
      </c>
      <c r="HN51" s="74" t="str">
        <f>"{"&amp;CHAR(34)&amp;"couname"&amp;CHAR(34)&amp;":"&amp;CT51&amp;(IF(H51&lt;&gt;"",","&amp;CHAR(34)&amp;"subtype"&amp;CHAR(34)&amp;":"&amp;CHAR(34)&amp;H51&amp;CHAR(34),""))&amp;","&amp;CHAR(34)&amp;"year"&amp;CHAR(34)&amp;":"&amp;HJ51&amp;","&amp;CHAR(34)&amp;"region"&amp;CHAR(34)&amp;":"&amp;CU51&amp;","&amp;CHAR(34)&amp;"Colors"&amp;CHAR(34)&amp;":"&amp;HC51&amp;","&amp;CHAR(34)&amp;"Items"&amp;CHAR(34)&amp;":"&amp;GS51&amp;","&amp;CHAR(34)&amp;"Flag"&amp;CHAR(34)&amp;":"&amp;CV51&amp;","&amp;CHAR(34)&amp;"HDFlag"&amp;CHAR(34)&amp;":"&amp;CHAR(34)&amp;E51&amp;CHAR(34)&amp;","&amp;CHAR(34)&amp;"type"&amp;CHAR(34)&amp;":"&amp;GP51&amp;", "&amp;CHAR(34)&amp;"describe"&amp;CHAR(34)&amp;": "&amp;HI51&amp;", "&amp;CHAR(34)&amp;"isnew"&amp;CHAR(34)&amp;": "&amp;CHAR(34)&amp;F51&amp;CHAR(34)&amp;", "&amp;CHAR(34)&amp;"links"&amp;CHAR(34)&amp;": "&amp;HL51&amp;"},"</f>
        <v>{"couname":"[USA] Wisconsin","year":"1981 ","region":"rgn_North America","Colors":["cl_BLU","cl_YEL","cl_WHI","cl_RED","cl_BLA"],"Items":["5+Colo","lets09","startW","with_w","year19","NoBand","Circle","Animal","Plants","Texted","Weapon","Center","Humans","NO_GRE","myrBLU","NoStar"],"Flag":"https://upload.wikimedia.org/wikipedia/commons/thumb/2/22/Flag_of_Wisconsin.svg/400px-Flag_of_Wisconsin.svg.png","HDFlag":"https://upload.wikimedia.org/wikipedia/commons/thumb/2/22/Flag_of_Wisconsin.svg/2560px-Flag_of_Wisconsin.svg.png","type":"State", "describe": "\nThe flag field is navy blue with the Wisconsin coat of arms in the center, and the words 'Wisconsin' in all capital letters above and '1848' below the seal in a bold white font. On the top of the coat of arms, there is a badger, and the state motto 'Forward'. In the center, on the shield, there is a plow to represent farming, a pick and shovel to represent mining, an arm and hammer representing manufacturing, and an anchor representing navigation. In the center of the shield is the United States coat of arms. The shield is supported by a sailor and a yeoman, both representing labor on land and on water. On the bottom there is a cornucopia, representing prosperity, and there are 13 lead ingots representing both mineral wealth and the original 13 colonies of the United States.", "isnew": ".", "links": "https://en.wikipedia.org/wiki/Flag_of_Wisconsin"},</v>
      </c>
      <c r="HO51" s="75"/>
      <c r="HP51" s="48" t="str" cm="1">
        <f t="array" ref="HP51">IF(_xlfn.TEXTJOIN(", ", TRUE, IF(ISNUMBER(SEARCH("BLA", BL51:BT51)), COLUMN(BL51:BT51) - COLUMN(BL51) + 1, ""))&lt;&gt;"","BLA","")</f>
        <v>BLA</v>
      </c>
      <c r="HQ51" s="48" t="str" cm="1">
        <f t="array" ref="HQ51">IF(_xlfn.TEXTJOIN(", ", TRUE, IF(ISNUMBER(SEARCH("BLU", BL51:BT51)), COLUMN(BL51:BT51) - COLUMN(BL51) + 1, ""))&lt;&gt;"","BLU","")</f>
        <v>BLU</v>
      </c>
      <c r="HR51" s="48" t="str" cm="1">
        <f t="array" ref="HR51">IF(_xlfn.TEXTJOIN(", ", TRUE, IF(ISNUMBER(SEARCH("GRE", BL51:BT51)), COLUMN(BL51:BT51) - COLUMN(BL51) + 1, ""))&lt;&gt;"","GRE","")</f>
        <v/>
      </c>
      <c r="HS51" s="48" t="str" cm="1">
        <f t="array" ref="HS51">IF(_xlfn.TEXTJOIN(", ", TRUE, IF(ISNUMBER(SEARCH("RED", BL51:BT51)), COLUMN(BL51:BT51) - COLUMN(BL51) + 1, ""))&lt;&gt;"","RED","")</f>
        <v>RED</v>
      </c>
      <c r="HT51" s="48" t="str" cm="1">
        <f t="array" ref="HT51">IF(_xlfn.TEXTJOIN(", ", TRUE, IF(ISNUMBER(SEARCH("YEL", BL51:BT51)), COLUMN(BL51:BT51) - COLUMN(BL51) + 1, ""))&lt;&gt;"","YEL","")</f>
        <v>YEL</v>
      </c>
      <c r="HU51" s="48" t="str" cm="1">
        <f t="array" ref="HU51">IF(_xlfn.TEXTJOIN(", ", TRUE, IF(ISNUMBER(SEARCH("ORA", BL51:BT51)), COLUMN(BL51:BT51) - COLUMN(BL51) + 1, ""))&lt;&gt;"","ORA","")</f>
        <v/>
      </c>
      <c r="HV51" s="48" t="str" cm="1">
        <f t="array" ref="HV51">IF(_xlfn.TEXTJOIN(", ", TRUE, IF(ISNUMBER(SEARCH("BRO", BL51:BT51)), COLUMN(BL51:BT51) - COLUMN(BL51) + 1, ""))&lt;&gt;"","BRO","")</f>
        <v/>
      </c>
      <c r="HW51" s="48" t="str" cm="1">
        <f t="array" ref="HW51">IF(_xlfn.TEXTJOIN(", ", TRUE, IF(ISNUMBER(SEARCH("PUR", BL51:BT51)), COLUMN(BL51:BT51) - COLUMN(BL51) + 1, ""))&lt;&gt;"","PUR","")</f>
        <v/>
      </c>
      <c r="HX51" s="48" t="str" cm="1">
        <f t="array" ref="HX51">IF(_xlfn.TEXTJOIN(", ", TRUE, IF(ISNUMBER(SEARCH("WHI", BL51:BT51)), COLUMN(BL51:BT51) - COLUMN(BL51) + 1, ""))&lt;&gt;"","WHI","")</f>
        <v>WHI</v>
      </c>
      <c r="HY51" s="76"/>
      <c r="HZ51" s="76"/>
      <c r="IA51" s="6"/>
      <c r="IB51" s="6"/>
      <c r="IC51" s="77"/>
      <c r="ID51" s="77"/>
      <c r="IE51" s="77"/>
      <c r="IF51" s="77"/>
      <c r="IG51" s="77"/>
      <c r="IH51" s="77"/>
      <c r="II51" s="77"/>
      <c r="IJ51" s="77"/>
      <c r="IK51" s="77"/>
      <c r="IL51" s="48">
        <f>SUM(IC51:IK51)</f>
        <v>0</v>
      </c>
      <c r="IM51" s="45">
        <f>COUNTIF(IC51:IK51,"&gt;0")-CG51</f>
        <v>-5</v>
      </c>
      <c r="IN51" s="78" t="str">
        <f>"http://mkweb.bcgsc.ca/color-summarizer/?url="&amp;D51&amp;"&amp;precision=low&amp;num_clusters="&amp;CG51&amp;"&amp;text=1"</f>
        <v>http://mkweb.bcgsc.ca/color-summarizer/?url=https://upload.wikimedia.org/wikipedia/commons/thumb/2/22/Flag_of_Wisconsin.svg/400px-Flag_of_Wisconsin.svg.png&amp;precision=low&amp;num_clusters=5&amp;text=1</v>
      </c>
      <c r="IO51" s="48" t="str">
        <f>IF(HP51&lt;&gt;"",CHAR(34)&amp;"black"&amp;CHAR(34),"")</f>
        <v>"black"</v>
      </c>
      <c r="IP51" s="48" t="str">
        <f>IF(HQ51&lt;&gt;"",CHAR(34)&amp;"blue"&amp;CHAR(34),"")</f>
        <v>"blue"</v>
      </c>
      <c r="IQ51" s="48" t="str">
        <f>IF(HR51&lt;&gt;"",CHAR(34)&amp;"green"&amp;CHAR(34),"")</f>
        <v/>
      </c>
      <c r="IR51" s="48" t="str">
        <f>IF(HS51&lt;&gt;"",CHAR(34)&amp;"red"&amp;CHAR(34),"")</f>
        <v>"red"</v>
      </c>
      <c r="IS51" s="48" t="str">
        <f>IF(HT51&lt;&gt;"",CHAR(34)&amp;"yellow"&amp;CHAR(34),"")</f>
        <v>"yellow"</v>
      </c>
      <c r="IT51" s="48" t="str">
        <f>IF(HU51&lt;&gt;"",CHAR(34)&amp;"orange"&amp;CHAR(34),"")</f>
        <v/>
      </c>
      <c r="IU51" s="48" t="str">
        <f>IF(HV51&lt;&gt;"",CHAR(34)&amp;"brown"&amp;CHAR(34),"")</f>
        <v/>
      </c>
      <c r="IV51" s="48" t="str">
        <f>IF(HW51&lt;&gt;"",CHAR(34)&amp;"purple"&amp;CHAR(34),"")</f>
        <v/>
      </c>
      <c r="IW51" s="48" t="str">
        <f>IF(HX51&lt;&gt;"",CHAR(34)&amp;"white"&amp;CHAR(34),"")</f>
        <v>"white"</v>
      </c>
      <c r="IX51" s="48" t="str">
        <f>"{"&amp;CHAR(34)&amp;"url"&amp;CHAR(34)&amp;":"&amp;CHAR(34)&amp;IN51&amp;CHAR(34)&amp;","&amp;CHAR(34)&amp;"name"&amp;CHAR(34)&amp;":"&amp;CHAR(34)&amp;A51&amp;CHAR(34)&amp;"},"</f>
        <v>{"url":"http://mkweb.bcgsc.ca/color-summarizer/?url=https://upload.wikimedia.org/wikipedia/commons/thumb/2/22/Flag_of_Wisconsin.svg/400px-Flag_of_Wisconsin.svg.png&amp;precision=low&amp;num_clusters=5&amp;text=1","name":"[USA] Wisconsin"},</v>
      </c>
      <c r="IY51" s="48">
        <v>902</v>
      </c>
    </row>
    <row r="52" spans="1:259" s="48" customFormat="1" ht="38.4" customHeight="1" thickBot="1" x14ac:dyDescent="0.35">
      <c r="A52" s="79" t="s">
        <v>381</v>
      </c>
      <c r="B52" s="40" t="e" vm="193">
        <v>#VALUE!</v>
      </c>
      <c r="C52" s="41">
        <v>2</v>
      </c>
      <c r="D52" s="42" t="s">
        <v>1117</v>
      </c>
      <c r="E52" s="43" t="s">
        <v>1118</v>
      </c>
      <c r="F52" s="44" t="s">
        <v>163</v>
      </c>
      <c r="G52" s="45">
        <f>COUNTIF($A$1:$A$8580,A52)</f>
        <v>1</v>
      </c>
      <c r="H52" s="46"/>
      <c r="I52" s="47" t="s">
        <v>1119</v>
      </c>
      <c r="J52" s="48" t="str">
        <f>""</f>
        <v/>
      </c>
      <c r="K52" s="49"/>
      <c r="L52" s="50"/>
      <c r="M52" s="50"/>
      <c r="N52" s="51" t="s">
        <v>231</v>
      </c>
      <c r="O52" s="52" t="s">
        <v>223</v>
      </c>
      <c r="P52" s="53" t="s">
        <v>1120</v>
      </c>
      <c r="Q52" s="54">
        <v>1</v>
      </c>
      <c r="R52" s="55" t="s">
        <v>231</v>
      </c>
      <c r="S52" s="56">
        <v>0</v>
      </c>
      <c r="T52" s="57" t="s">
        <v>164</v>
      </c>
      <c r="U52" s="58" t="s">
        <v>164</v>
      </c>
      <c r="V52" s="58" t="s">
        <v>164</v>
      </c>
      <c r="W52" s="58" t="s">
        <v>164</v>
      </c>
      <c r="X52" s="58" t="s">
        <v>165</v>
      </c>
      <c r="Y52" s="58" t="s">
        <v>165</v>
      </c>
      <c r="Z52" s="58" t="s">
        <v>164</v>
      </c>
      <c r="AA52" s="58" t="s">
        <v>164</v>
      </c>
      <c r="AB52" s="58" t="s">
        <v>165</v>
      </c>
      <c r="AC52" s="58" t="s">
        <v>164</v>
      </c>
      <c r="AD52" s="58" t="s">
        <v>164</v>
      </c>
      <c r="AE52" s="58" t="s">
        <v>164</v>
      </c>
      <c r="AF52" s="59" t="s">
        <v>164</v>
      </c>
      <c r="AG52" s="59" t="s">
        <v>164</v>
      </c>
      <c r="AH52" s="59" t="s">
        <v>165</v>
      </c>
      <c r="AI52" s="59" t="s">
        <v>164</v>
      </c>
      <c r="AJ52" s="59" t="s">
        <v>164</v>
      </c>
      <c r="AK52" s="59" t="s">
        <v>164</v>
      </c>
      <c r="AL52" s="59" t="s">
        <v>164</v>
      </c>
      <c r="AM52" s="59" t="s">
        <v>164</v>
      </c>
      <c r="AN52" s="59" t="s">
        <v>165</v>
      </c>
      <c r="AO52" s="59" t="s">
        <v>164</v>
      </c>
      <c r="AP52" s="59" t="s">
        <v>164</v>
      </c>
      <c r="AQ52" s="59" t="s">
        <v>164</v>
      </c>
      <c r="AR52" s="59" t="s">
        <v>164</v>
      </c>
      <c r="AS52" s="59" t="s">
        <v>164</v>
      </c>
      <c r="AT52" s="60">
        <v>1</v>
      </c>
      <c r="AU52" s="59" t="s">
        <v>207</v>
      </c>
      <c r="AV52" s="59" t="str">
        <f>IF(LEFT(A52,1)="[",LEFT(A52,5)&amp;AU52&amp;A52,"")</f>
        <v>[USA]State[USA] Wyoming</v>
      </c>
      <c r="AW52" s="59" t="str">
        <f>C52&amp;H52&amp;A52</f>
        <v>2[USA] Wyoming</v>
      </c>
      <c r="AX52" s="61"/>
      <c r="AY52" s="61"/>
      <c r="AZ52" s="62" t="s">
        <v>159</v>
      </c>
      <c r="BA52" s="62" t="s">
        <v>152</v>
      </c>
      <c r="BB52" s="62"/>
      <c r="BC52" s="63"/>
      <c r="BD52" s="64" t="s">
        <v>152</v>
      </c>
      <c r="BE52" s="47"/>
      <c r="BF52" s="64"/>
      <c r="BG52" s="64"/>
      <c r="BH52" s="64"/>
      <c r="BI52" s="64"/>
      <c r="BJ52" s="64"/>
      <c r="BK52" s="47"/>
      <c r="BL52" s="64" t="s">
        <v>152</v>
      </c>
      <c r="BM52" s="64" t="s">
        <v>154</v>
      </c>
      <c r="BN52" s="64" t="s">
        <v>159</v>
      </c>
      <c r="BO52" s="64"/>
      <c r="BP52" s="64"/>
      <c r="BQ52" s="64"/>
      <c r="BR52" s="64"/>
      <c r="BS52" s="64"/>
      <c r="BT52" s="64"/>
      <c r="BU52" s="65"/>
      <c r="BV52" s="66"/>
      <c r="BW52" s="66">
        <v>0</v>
      </c>
      <c r="BX52" s="47"/>
      <c r="CB52" s="6"/>
      <c r="CC52" s="6"/>
      <c r="CD52" s="67">
        <v>0</v>
      </c>
      <c r="CE52" s="67">
        <v>0</v>
      </c>
      <c r="CF52" s="67" t="e">
        <v>#REF!</v>
      </c>
      <c r="CG52" s="68" cm="1">
        <f t="array" ref="CG52">SUMPRODUCT(--(LEN(TRIM(BL52:BT52))&gt;0))</f>
        <v>3</v>
      </c>
      <c r="CH52" s="59" t="str">
        <f>IF(CG52=2,"y","n")</f>
        <v>n</v>
      </c>
      <c r="CI52" s="59" t="str">
        <f>IF(CG52=3,"y","n")</f>
        <v>y</v>
      </c>
      <c r="CJ52" s="59" t="str">
        <f>IF(CG52=4,"y","n")</f>
        <v>n</v>
      </c>
      <c r="CK52" s="59" t="str">
        <f>IF(CG52&gt;4,"y","n")</f>
        <v>n</v>
      </c>
      <c r="CL52" s="59" t="str">
        <f>IF(S52=0,"y","n")</f>
        <v>y</v>
      </c>
      <c r="CM52" s="59" t="str">
        <f>IF(S52=2,"y","n")</f>
        <v>n</v>
      </c>
      <c r="CN52" s="59" t="str">
        <f>IF(S52=3,"y","n")</f>
        <v>n</v>
      </c>
      <c r="CO52" s="59" t="str">
        <f>IF(S52&gt;=4,"y","n")</f>
        <v>n</v>
      </c>
      <c r="CP52" s="59" t="str">
        <f>IF(AT52=0,"y","n")</f>
        <v>n</v>
      </c>
      <c r="CQ52" s="59" t="str">
        <f>IF(AT52=1,"y","n")</f>
        <v>y</v>
      </c>
      <c r="CR52" s="59" t="str">
        <f>IF(AT52=2,"y","n")</f>
        <v>n</v>
      </c>
      <c r="CS52" s="59" t="str">
        <f>IF(AT52&gt;=3,"y","n")</f>
        <v>n</v>
      </c>
      <c r="CT52" s="69" t="str">
        <f>CHAR(34)&amp;A52&amp;CHAR(34)</f>
        <v>"[USA] Wyoming"</v>
      </c>
      <c r="CU52" s="70" t="str">
        <f>CHAR(34)&amp;"rgn_"&amp;R52&amp;CHAR(34)</f>
        <v>"rgn_North America"</v>
      </c>
      <c r="CV52" s="48" t="str">
        <f>CHAR(34)&amp;D52&amp;CHAR(34)</f>
        <v>"https://upload.wikimedia.org/wikipedia/commons/thumb/b/bc/Flag_of_Wyoming.svg/364px-Flag_of_Wyoming.svg.png"</v>
      </c>
      <c r="CW52" s="48" t="str">
        <f>IF(CH52="y",CHAR(34)&amp;CH$1&amp;CHAR(34)&amp;",","")</f>
        <v/>
      </c>
      <c r="CX52" s="48" t="str">
        <f>IF(CI52="y",CHAR(34)&amp;CI$1&amp;CHAR(34)&amp;",","")</f>
        <v>"3Color",</v>
      </c>
      <c r="CY52" s="48" t="str">
        <f>IF(CJ52="y",CHAR(34)&amp;CJ$1&amp;CHAR(34)&amp;",","")</f>
        <v/>
      </c>
      <c r="CZ52" s="48" t="str">
        <f>IF(CK52="y",CHAR(34)&amp;CK$1&amp;CHAR(34)&amp;",","")</f>
        <v/>
      </c>
      <c r="DA52" s="48" t="str">
        <f>IF(Q52&gt;1,CHAR(34)&amp;"words2"&amp;CHAR(34)&amp;",","")</f>
        <v/>
      </c>
      <c r="DB52" s="48" t="str">
        <f>IF(Q52&gt;2,CHAR(34)&amp;"words3"&amp;CHAR(34)&amp;",","")</f>
        <v/>
      </c>
      <c r="DC52" s="48" t="str">
        <f>IF(Q52=2,CHAR(34)&amp;"exact2"&amp;CHAR(34)&amp;",","")</f>
        <v/>
      </c>
      <c r="DD52" s="48" t="str">
        <f>IF(LEN(CHAR(34)&amp;"lets"&amp;LEN(SUBSTITUTE(SUBSTITUTE(IFERROR(TRIM(SUBSTITUTE(SUBSTITUTE(SUBSTITUTE(IFERROR(TRIM(SUBSTITUTE(A52,MID(A52,FIND("(",A52),FIND(")",A52)-FIND("(",A52)+1),"")),A52),"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",""),"-",""))&amp;CHAR(34)&amp;",")=9,CHAR(34)&amp;"lets"&amp;LEN(SUBSTITUTE(SUBSTITUTE(IFERROR(TRIM(SUBSTITUTE(SUBSTITUTE(SUBSTITUTE(IFERROR(TRIM(SUBSTITUTE(A52,MID(A52,FIND("(",A52),FIND(")",A52)-FIND("(",A52)+1),"")),A52),"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",""),"-",""))&amp;CHAR(34)&amp;",",CHAR(34)&amp;"lets0"&amp;LEN(SUBSTITUTE(SUBSTITUTE(IFERROR(TRIM(SUBSTITUTE(SUBSTITUTE(SUBSTITUTE(IFERROR(TRIM(SUBSTITUTE(A52,MID(A52,FIND("(",A52),FIND(")",A52)-FIND("(",A52)+1),"")),A52)," ",""),"-",""),MID(SUBSTITUTE(SUBSTITUTE(IFERROR(TRIM(SUBSTITUTE(A52,MID(A52,FIND("(",A52),FIND(")",A52)-FIND("(",A52)+1),"")),A52)," ",""),"-",""),FIND("[",SUBSTITUTE(SUBSTITUTE(IFERROR(TRIM(SUBSTITUTE(A52,MID(A52,FIND("(",A52),FIND(")",A52)-FIND("(",A52)+1),"")),A52)," ",""),"-","")),FIND("]",SUBSTITUTE(SUBSTITUTE(IFERROR(TRIM(SUBSTITUTE(A52,MID(A52,FIND("(",A52),FIND(")",A52)-FIND("(",A52)+1),"")),A52)," ",""),"-",""))-FIND("[",SUBSTITUTE(SUBSTITUTE(IFERROR(TRIM(SUBSTITUTE(A52,MID(A52,FIND("(",A52),FIND(")",A52)-FIND("(",A52)+1),"")),A52)," ",""),"-",""))+1),"")),SUBSTITUTE(SUBSTITUTE(IFERROR(TRIM(SUBSTITUTE(A52,MID(A52,FIND("(",A52),FIND(")",A52)-FIND("(",A52)+1),"")),A52)," ",""),"-",""))," ",""),"-",""))&amp;CHAR(34)&amp;",")</f>
        <v>"lets07",</v>
      </c>
      <c r="DE52" s="48" t="str">
        <f>IFERROR(CHAR(34)&amp;"start"&amp;LEFT(TRIM(SUBSTITUTE(SUBSTITUTE(TRIM(SUBSTITUTE(SUBSTITUTE(A52, MID(A52, FIND("[", A52), FIND("]", A52) - FIND("[", A52) + 1), ""), "  ", " ")), MID(TRIM(SUBSTITUTE(SUBSTITUTE(A52, MID(A52, FIND("[", A52), FIND("]", A52) - FIND("[", A52) + 1), ""), "  ", " ")), FIND("[", TRIM(SUBSTITUTE(SUBSTITUTE(A52, MID(A52, FIND("[", A52), FIND("]", A52) - FIND("[", A52) + 1), ""), "  ", " "))), FIND("]", TRIM(SUBSTITUTE(SUBSTITUTE(A52, MID(A52, FIND("[", A52), FIND("]", A52) - FIND("[", A52) + 1), ""), "  ", " "))) - FIND("[", TRIM(SUBSTITUTE(SUBSTITUTE(A52, MID(A52, FIND("[", A52), FIND("]", A52) - FIND("[", A52) + 1), ""), "  ", " "))) + 1), ""), "  ", " ")),1)&amp;CHAR(34)&amp;",",CHAR(34)&amp;"start"&amp;IFERROR(LEFT(SUBSTITUTE(A52,"["&amp;MID(A52,FIND("[",A52)+1,FIND("]",A52)-FIND("[",A52)-1)&amp;"] ",""),1),LEFT(A52,1))&amp;CHAR(34)&amp;",")</f>
        <v>"startW",</v>
      </c>
      <c r="DF52" s="48" t="str">
        <f>IFERROR(IF(SEARCH("tan",A52)&gt;0,CHAR(34)&amp;"withtn"&amp;CHAR(34)&amp;",",""),"")</f>
        <v/>
      </c>
      <c r="DG52" s="48" t="str">
        <f>IFERROR(IF(SEARCH("q",A52)&gt;0,CHAR(34)&amp;"with_q"&amp;CHAR(34)&amp;",",""),"")</f>
        <v/>
      </c>
      <c r="DH52" s="48" t="str">
        <f>IFERROR(IF(SEARCH("v",A52)&gt;0,CHAR(34)&amp;"with_v"&amp;CHAR(34)&amp;",",""),"")</f>
        <v/>
      </c>
      <c r="DI52" s="48" t="str">
        <f>IFERROR(IF(SEARCH("w",A52)&gt;0,CHAR(34)&amp;"with_w"&amp;CHAR(34)&amp;",",""),"")</f>
        <v>"with_w",</v>
      </c>
      <c r="DJ52" s="48" t="str">
        <f>IFERROR(IF(SEARCH("y",A52)&gt;0,CHAR(34)&amp;"with_y"&amp;CHAR(34)&amp;",",""),"")</f>
        <v>"with_y",</v>
      </c>
      <c r="DK52" s="48" t="str">
        <f>IFERROR(IF(SEARCH("z",A52)&gt;0,CHAR(34)&amp;"with_z"&amp;CHAR(34)&amp;",",""),"")</f>
        <v/>
      </c>
      <c r="DL52" s="48" t="str">
        <f>IF(CG52=2, CHAR(34) &amp; _xlfn.TEXTJOIN("", TRUE, _xlfn._xlws.SORT(HP52:HX52)) &amp; CHAR(34) &amp; ",", "")</f>
        <v/>
      </c>
      <c r="DM52" s="48" t="str" cm="1">
        <f t="array" ref="DM52">IF(CG52=3,CHAR(34) &amp; _xlfn.TEXTJOIN("", TRUE, RIGHT(HP52:HX52, 2)) &amp; CHAR(34) &amp; ",", "")</f>
        <v>"LUEDHI",</v>
      </c>
      <c r="DN52" s="48" t="str">
        <f>IF(AND(ISNUMBER(SEARCH("18", O52)), ISERROR(SEARCH("1918", O52)), ISERROR(SEARCH("2018", O52))), CHAR(34) &amp; "year18" &amp; CHAR(34) &amp; ",", "")</f>
        <v/>
      </c>
      <c r="DO52" s="48" t="str">
        <f>IF(AND(ISNUMBER(SEARCH("19", O52)), ISERROR(SEARCH("1819", O52)),  ISERROR(SEARCH("1219", O52)),ISERROR(SEARCH("1119", O52)),ISERROR(SEARCH("1190", O52)),ISERROR(SEARCH("2019", O52))), CHAR(34) &amp; "year19" &amp; CHAR(34) &amp; ",", "")</f>
        <v>"year19",</v>
      </c>
      <c r="DP52" s="6" t="str">
        <f>IF(AND(ISNUMBER(SEARCH("20", O52)), ISERROR(SEARCH("1920", O52))), CHAR(34)&amp;"year00"&amp;CHAR(34)&amp;",", "")</f>
        <v/>
      </c>
      <c r="DQ52" s="6" t="str">
        <f>IF(CC52="y",CHAR(34)&amp;"soviet"&amp;CHAR(34)&amp;",","")</f>
        <v/>
      </c>
      <c r="DR52" s="6" t="str">
        <f>IF(BY52="y",CHAR(34)&amp;"dgband"&amp;CHAR(34)&amp;",","")</f>
        <v/>
      </c>
      <c r="DS52" s="6" t="str">
        <f>IF(W52="y",IF(AND(V52="n",BY52&lt;&gt;"y"),CHAR(34)&amp;"allver"&amp;CHAR(34)&amp;",",""),"")</f>
        <v/>
      </c>
      <c r="DT52" s="6" t="str">
        <f>IF(V52="y",IF(AND(W52="n",BY52&lt;&gt;"y"),CHAR(34)&amp;"allhor"&amp;CHAR(34)&amp;",",""),"")</f>
        <v/>
      </c>
      <c r="DU52" s="6" t="str">
        <f>IF(BY52="y",IF(AND(W52="n",V52="n"),CHAR(34)&amp;"alldia"&amp;CHAR(34)&amp;",",""),"")</f>
        <v/>
      </c>
      <c r="DV52" s="48" t="str">
        <f>IF(IA52&lt;&gt;"",(IF(IA52="y",CHAR(34)&amp;"largec"&amp;CHAR(34)&amp;",",CHAR(34)&amp;"smallc"&amp;CHAR(34)&amp;",")),"")</f>
        <v/>
      </c>
      <c r="DW52" s="48" t="str">
        <f>IF(CL52="y",CHAR(34)&amp;CL$1&amp;CHAR(34)&amp;",","")</f>
        <v>"NoBand",</v>
      </c>
      <c r="DX52" s="48" t="str">
        <f>IF(CM52="y",CHAR(34)&amp;CM$1&amp;CHAR(34)&amp;",","")</f>
        <v/>
      </c>
      <c r="DY52" s="48" t="str">
        <f>IF(CN52="y",CHAR(34)&amp;CN$1&amp;CHAR(34)&amp;",","")</f>
        <v/>
      </c>
      <c r="DZ52" s="48" t="str">
        <f>IF(CO52="y",CHAR(34)&amp;CO$1&amp;CHAR(34)&amp;",","")</f>
        <v/>
      </c>
      <c r="EA52" s="48" t="str">
        <f>IF(T52="y",CHAR(34)&amp;T$1&amp;CHAR(34)&amp;",","")</f>
        <v/>
      </c>
      <c r="EB52" s="48" t="str">
        <f>IF(U52="y",CHAR(34)&amp;U$1&amp;CHAR(34)&amp;",","")</f>
        <v/>
      </c>
      <c r="EC52" s="48" t="str">
        <f>IF(V52="y",CHAR(34)&amp;V$1&amp;CHAR(34)&amp;",","")</f>
        <v/>
      </c>
      <c r="ED52" s="48" t="str">
        <f>IF(W52="y",CHAR(34)&amp;W$1&amp;CHAR(34)&amp;",","")</f>
        <v/>
      </c>
      <c r="EE52" s="48" t="str">
        <f>IF(X52="y",CHAR(34)&amp;X$1&amp;CHAR(34)&amp;",","")</f>
        <v>"Circle",</v>
      </c>
      <c r="EF52" s="48" t="str">
        <f>IF(AND(Y52&lt;&gt;"n",Y52&lt;&gt;""),CHAR(34)&amp;Y$1&amp;CHAR(34)&amp;",","")</f>
        <v>"Animal",</v>
      </c>
      <c r="EG52" s="48" t="str">
        <f>IF(Z52="y",CHAR(34)&amp;Z$1&amp;CHAR(34)&amp;",","")</f>
        <v/>
      </c>
      <c r="EH52" s="48" t="str">
        <f>IF(AA52="y",CHAR(34)&amp;AA$1&amp;CHAR(34)&amp;",","")</f>
        <v/>
      </c>
      <c r="EI52" s="48" t="str">
        <f>IF(AB52="y",CHAR(34)&amp;AB$1&amp;CHAR(34)&amp;",","")</f>
        <v>"Texted",</v>
      </c>
      <c r="EJ52" s="48" t="str">
        <f>IF(AC52="y",CHAR(34)&amp;AC$1&amp;CHAR(34)&amp;",","")</f>
        <v/>
      </c>
      <c r="EK52" s="48" t="str">
        <f>IF(AD52="y",CHAR(34)&amp;AD$1&amp;CHAR(34)&amp;",","")</f>
        <v/>
      </c>
      <c r="EL52" s="48" t="str">
        <f>IF(AE52="y",CHAR(34)&amp;AE$1&amp;CHAR(34)&amp;",","")</f>
        <v/>
      </c>
      <c r="EM52" s="48" t="str">
        <f>IF(AF52="y",CHAR(34)&amp;AF$1&amp;CHAR(34)&amp;",","")</f>
        <v/>
      </c>
      <c r="EN52" s="48" t="str">
        <f>IF(AG52="y",CHAR(34)&amp;AG$1&amp;CHAR(34)&amp;",","")</f>
        <v/>
      </c>
      <c r="EO52" s="48" t="str">
        <f>IF(AH52="y",CHAR(34)&amp;AH$1&amp;CHAR(34)&amp;",","")</f>
        <v>"Center",</v>
      </c>
      <c r="EP52" s="48" t="str">
        <f>IF(AI52="y",CHAR(34)&amp;AI$1&amp;CHAR(34)&amp;",","")</f>
        <v/>
      </c>
      <c r="EQ52" s="48" t="str">
        <f>IF(AJ52="y",CHAR(34)&amp;AJ$1&amp;CHAR(34)&amp;",","")</f>
        <v/>
      </c>
      <c r="ER52" s="48" t="str">
        <f>IF(AK52="y",CHAR(34)&amp;AK$1&amp;CHAR(34)&amp;",","")</f>
        <v/>
      </c>
      <c r="ES52" s="48" t="str">
        <f>IF(AL52="y",CHAR(34)&amp;AL$1&amp;CHAR(34)&amp;",","")</f>
        <v/>
      </c>
      <c r="ET52" s="48" t="str">
        <f>IF(AM52="y",CHAR(34)&amp;AM$1&amp;CHAR(34)&amp;",","")</f>
        <v/>
      </c>
      <c r="EU52" s="48" t="str">
        <f>IF(AN52="y",CHAR(34)&amp;AN$1&amp;CHAR(34)&amp;",","")</f>
        <v>"Humans",</v>
      </c>
      <c r="EV52" s="48" t="str">
        <f>IF(AO52="y",CHAR(34)&amp;AO$1&amp;CHAR(34)&amp;",","")</f>
        <v/>
      </c>
      <c r="EW52" s="48" t="str">
        <f>IF(AP52="y",CHAR(34)&amp;AP$1&amp;CHAR(34)&amp;",","")</f>
        <v/>
      </c>
      <c r="EX52" s="48" t="str">
        <f>IF(AQ52="y",CHAR(34)&amp;AQ$1&amp;CHAR(34)&amp;",","")</f>
        <v/>
      </c>
      <c r="EY52" s="48" t="str">
        <f>IF(AR52="y",CHAR(34)&amp;AR$1&amp;CHAR(34)&amp;",","")</f>
        <v/>
      </c>
      <c r="EZ52" s="48" t="str">
        <f>IF(AS52="y",CHAR(34)&amp;AS$1&amp;CHAR(34)&amp;",","")</f>
        <v/>
      </c>
      <c r="FA52" s="48" t="str">
        <f>IF(AT52&gt;0,CHAR(34)&amp;"sta"&amp;AZ52&amp;CHAR(34)&amp;",","")</f>
        <v>"staWHI",</v>
      </c>
      <c r="FB52" s="48" t="str">
        <f>IF(AND(AT52&gt;0,BA52&lt;&gt;""),CHAR(34)&amp;"sta"&amp;BA52&amp;CHAR(34)&amp;",","")</f>
        <v>"staBLU",</v>
      </c>
      <c r="FC52" s="48" t="str">
        <f>IF(AND(AT52&gt;0,BB52&lt;&gt;""),CHAR(34)&amp;"sta"&amp;BB52&amp;CHAR(34)&amp;",","")</f>
        <v/>
      </c>
      <c r="FD52" s="48" t="str">
        <f>IF(BV52="n",CHAR(34)&amp;"tcWHYE"&amp;CHAR(34)&amp;",",IF(BV52="y",CHAR(34)&amp;FD$1&amp;CHAR(34)&amp;",",""))</f>
        <v/>
      </c>
      <c r="FE52" s="48" t="str">
        <f>IF(COUNTIF(BL52:BT52,"BLU")=0,CHAR(34)&amp;"NO_BLU"&amp;CHAR(34)&amp;",", "")</f>
        <v/>
      </c>
      <c r="FF52" s="48" t="str">
        <f>IF(COUNTIF(BL52:BT52,"WHI")=0,CHAR(34)&amp;"NO_WHI"&amp;CHAR(34)&amp;",", "")</f>
        <v/>
      </c>
      <c r="FG52" s="48" t="str">
        <f>IF(COUNTIF(BL52:BT52,"RED")=0,CHAR(34)&amp;"NO_RED"&amp;CHAR(34)&amp;",", "")</f>
        <v/>
      </c>
      <c r="FH52" s="48" t="str">
        <f>IF(COUNTIF(BL52:BS52,"GRE")=0,CHAR(34)&amp;"NO_GRE"&amp;CHAR(34)&amp;",", "")</f>
        <v>"NO_GRE",</v>
      </c>
      <c r="FI52" s="48" t="str">
        <f>IF(COUNTIF(BL52:BT52,"YEL")=0,CHAR(34)&amp;"NO_YEL"&amp;CHAR(34)&amp;",", "")</f>
        <v>"NO_YEL",</v>
      </c>
      <c r="FJ52" s="48" t="str">
        <f>IF(COUNTIF(BL52:BT52,"BLA")=0,CHAR(34)&amp;"NO_BLA"&amp;CHAR(34)&amp;",", "")</f>
        <v>"NO_BLA",</v>
      </c>
      <c r="FK52" s="48" t="str">
        <f>IF(AND(FH52&lt;&gt;"",FF52&lt;&gt;""),CHAR(34)&amp;"WHGRNO"&amp;CHAR(34)&amp;",","")</f>
        <v/>
      </c>
      <c r="FL52" s="48" t="str">
        <f>IF(AND(FI52&lt;&gt;"",FF52&lt;&gt;""),CHAR(34)&amp;"WHYENO"&amp;CHAR(34)&amp;",","")</f>
        <v/>
      </c>
      <c r="FM52" s="48" t="str">
        <f>IF(AND(FJ52&lt;&gt;"",FF52&lt;&gt;""),CHAR(34)&amp;"BAWHNO"&amp;CHAR(34)&amp;",","")</f>
        <v/>
      </c>
      <c r="FN52" s="48" t="str">
        <f>IF(AND(FE52&lt;&gt;"",FF52&lt;&gt;""),CHAR(34)&amp;"BLWHNO"&amp;CHAR(34)&amp;",","")</f>
        <v/>
      </c>
      <c r="FO52" s="48" t="str">
        <f>IF(AND(FE52&lt;&gt;"",FG52&lt;&gt;""),CHAR(34)&amp;"BLRENO"&amp;CHAR(34)&amp;",","")</f>
        <v/>
      </c>
      <c r="FP52" s="48" t="str">
        <f>IF(AND(FF52&lt;&gt;"",FF52&lt;&gt;""),CHAR(34)&amp;"WHRENO"&amp;CHAR(34)&amp;",","")</f>
        <v/>
      </c>
      <c r="FQ52" s="48" t="str">
        <f>IF(LEN(BF52)=3,CHAR(34)&amp;"001"&amp;BF52&amp;CHAR(34)&amp;",","")</f>
        <v/>
      </c>
      <c r="FR52" s="48" t="str">
        <f>IF(LEN(BG52)=3,CHAR(34)&amp;"002"&amp;BG52&amp;CHAR(34)&amp;",","")</f>
        <v/>
      </c>
      <c r="FS52" s="48" t="str">
        <f>IF(LEN(BH52)=3,CHAR(34)&amp;"003"&amp;BH52&amp;CHAR(34)&amp;",","")</f>
        <v/>
      </c>
      <c r="FT52" s="48" t="str">
        <f>CHAR(34)&amp;"myr"&amp;BD52&amp;CHAR(34)&amp;","</f>
        <v>"myrBLU",</v>
      </c>
      <c r="FU52" s="48" t="str">
        <f>IF(AY52="y",CHAR(34)&amp;"island"&amp;CHAR(34)&amp;",","")</f>
        <v/>
      </c>
      <c r="FV52" s="48" t="str">
        <f>IF(BZ52="y",CHAR(34)&amp;"landlo"&amp;CHAR(34)&amp;",","")</f>
        <v/>
      </c>
      <c r="FW52" s="48" t="str">
        <f>IF(CA52="y",CHAR(34)&amp;"eunion"&amp;CHAR(34)&amp;",","")</f>
        <v/>
      </c>
      <c r="FX52" s="48" t="str">
        <f>SUBSTITUTE(IFERROR(SEARCH("[",A52),IFERROR(IF(AND(CA52&lt;&gt;"y",SEARCH("Europe",R52)&gt;0),CHAR(34)&amp;"noeuni"&amp;CHAR(34)&amp;",",""),"")),"1","")</f>
        <v/>
      </c>
      <c r="FY52" s="48" t="str">
        <f>IFERROR(IF(SEARCH("Arabic",CB52)&gt;0,CHAR(34)&amp;"arabic"&amp;CHAR(34)&amp;",",""),"")</f>
        <v/>
      </c>
      <c r="FZ52" s="48" t="str">
        <f>IFERROR(IF(SEARCH("English",CB52)&gt;0,CHAR(34)&amp;"englis"&amp;CHAR(34)&amp;",",""),"")</f>
        <v/>
      </c>
      <c r="GA52" s="48" t="str">
        <f>IFERROR(IF(SEARCH("French",CB52)&gt;0,CHAR(34)&amp;"french"&amp;CHAR(34)&amp;",",""),"")</f>
        <v/>
      </c>
      <c r="GB52" s="48" t="str">
        <f>IFERROR(IF(SEARCH("Spanish",CB52)&gt;0,CHAR(34)&amp;"spanis"&amp;CHAR(34)&amp;",",""),"")</f>
        <v/>
      </c>
      <c r="GC52" s="48" t="str">
        <f>IFERROR(IF(SEARCH("Portuguese",CB52)&gt;0,CHAR(34)&amp;"portug"&amp;CHAR(34)&amp;",",""),"")</f>
        <v/>
      </c>
      <c r="GD52" s="48" t="str">
        <f>IFERROR(IF(SEARCH("German",CB52)&gt;0,CHAR(34)&amp;"german"&amp;CHAR(34)&amp;",",""),"")</f>
        <v/>
      </c>
      <c r="GE52" s="48" t="str">
        <f>IFERROR(IF(SEARCH("Dutch",CB52)&gt;0,CHAR(34)&amp;"dutchs"&amp;CHAR(34)&amp;",",""),"")</f>
        <v/>
      </c>
      <c r="GF52" s="48" t="str">
        <f>IFERROR(IF(SEARCH("Historical",AU52)&gt;0,CHAR(34)&amp;"histor"&amp;CHAR(34)&amp;",",""),"")</f>
        <v/>
      </c>
      <c r="GG52" s="48" t="str">
        <f>IF(BU52="y",CHAR(34)&amp;"unjack"&amp;CHAR(34)&amp;",","")</f>
        <v/>
      </c>
      <c r="GH52" s="48" t="str">
        <f>IF(CD52=1,CHAR(34)&amp;"southc"&amp;CHAR(34)&amp;",","")</f>
        <v/>
      </c>
      <c r="GI52" s="48" t="str">
        <f>IF(CE52=1,CHAR(34)&amp;"hasmap"&amp;CHAR(34)&amp;",","")</f>
        <v/>
      </c>
      <c r="GJ52" s="48" t="str">
        <f>IF(CP52="y",CHAR(34)&amp;CP$1&amp;CHAR(34)&amp;",","")</f>
        <v/>
      </c>
      <c r="GK52" s="48" t="str">
        <f>IF(GJ52="",CHAR(34)&amp;"HasSta"&amp;CHAR(34)&amp;",","")</f>
        <v>"HasSta",</v>
      </c>
      <c r="GL52" s="48" t="str">
        <f>IF(CQ52="y",CHAR(34)&amp;CQ$1&amp;CHAR(34)&amp;",","")</f>
        <v>"1Stars",</v>
      </c>
      <c r="GM52" s="48" t="str">
        <f>IF(CR52="y",CHAR(34)&amp;CR$1&amp;CHAR(34)&amp;",","")</f>
        <v/>
      </c>
      <c r="GN52" s="48" t="str">
        <f>IF(CS52="y",CHAR(34)&amp;CS$1&amp;CHAR(34)&amp;",","")</f>
        <v/>
      </c>
      <c r="GP52" s="48" t="str">
        <f>CHAR(34)&amp;AU52&amp;CHAR(34)</f>
        <v>"State"</v>
      </c>
      <c r="GS52" s="48" t="str">
        <f>SUBSTITUTE("["&amp;_xlfn.CONCAT(CW52:GN52)&amp;"]",",]","]")</f>
        <v>["3Color","lets07","startW","with_w","with_y","LUEDHI","year19","NoBand","Circle","Animal","Texted","Center","Humans","staWHI","staBLU","NO_GRE","NO_YEL","NO_BLA","myrBLU","HasSta","1Stars"]</v>
      </c>
      <c r="GT52" s="48" t="str">
        <f>IF(BL52&lt;&gt;"",CHAR(34)&amp;"cl_"&amp;BL52&amp;CHAR(34)&amp;",","")</f>
        <v>"cl_BLU",</v>
      </c>
      <c r="GU52" s="48" t="str">
        <f>IF(BM52&lt;&gt;"",CHAR(34)&amp;"cl_"&amp;BM52&amp;CHAR(34)&amp;",","")</f>
        <v>"cl_RED",</v>
      </c>
      <c r="GV52" s="48" t="str">
        <f>IF(BN52&lt;&gt;"",CHAR(34)&amp;"cl_"&amp;BN52&amp;CHAR(34)&amp;",","")</f>
        <v>"cl_WHI",</v>
      </c>
      <c r="GW52" s="48" t="str">
        <f>IF(BO52&lt;&gt;"",CHAR(34)&amp;"cl_"&amp;BO52&amp;CHAR(34)&amp;",","")</f>
        <v/>
      </c>
      <c r="GX52" s="48" t="str">
        <f>IF(BP52&lt;&gt;"",CHAR(34)&amp;"cl_"&amp;BP52&amp;CHAR(34)&amp;",","")</f>
        <v/>
      </c>
      <c r="GY52" s="48" t="str">
        <f>IF(BQ52&lt;&gt;"",CHAR(34)&amp;"cl_"&amp;BQ52&amp;CHAR(34)&amp;",","")</f>
        <v/>
      </c>
      <c r="GZ52" s="48" t="str">
        <f>IF(BR52&lt;&gt;"",CHAR(34)&amp;"cl_"&amp;BR52&amp;CHAR(34)&amp;",","")</f>
        <v/>
      </c>
      <c r="HA52" s="48" t="str">
        <f>IF(BS52&lt;&gt;"",CHAR(34)&amp;"cl_"&amp;BS52&amp;CHAR(34)&amp;",","")</f>
        <v/>
      </c>
      <c r="HB52" s="48" t="str">
        <f>IF(BT52&lt;&gt;"",CHAR(34)&amp;"cl_"&amp;BT52&amp;CHAR(34)&amp;",","")</f>
        <v/>
      </c>
      <c r="HC52" s="48" t="str">
        <f>SUBSTITUTE("["&amp;_xlfn.CONCAT(GT52:HB52)&amp;"]",",]","]")</f>
        <v>["cl_BLU","cl_RED","cl_WHI"]</v>
      </c>
      <c r="HE52" s="71"/>
      <c r="HF52" s="72" t="str">
        <f>"{couname:"&amp;CT52&amp;(IF(HK52&lt;&gt;"",",subtype:"&amp;CHAR(34)&amp;HK52&amp;CHAR(34),""))&amp;",year:"&amp;HJ52&amp;",region:"&amp;CU52&amp;",Colors:"&amp;HC52&amp;",Items:"&amp;GS52&amp;",Flag:"&amp;CV52&amp;",HDFlag:"&amp;CHAR(34)&amp;E52&amp;CHAR(34)&amp;",type:"&amp;GP52&amp;", describe: "&amp;HH52&amp;", isnew:"&amp;CHAR(34)&amp;F52&amp;CHAR(34)&amp;", links: "&amp;HL52&amp;"},"</f>
        <v>{couname:"[USA] Wyoming",year:"1917 ",region:"rgn_North America",Colors:["cl_BLU","cl_RED","cl_WHI"],Items:["3Color","lets07","startW","with_w","with_y","LUEDHI","year19","NoBand","Circle","Animal","Texted","Center","Humans","staWHI","staBLU","NO_GRE","NO_YEL","NO_BLA","myrBLU","HasSta","1Stars"],Flag:"https://upload.wikimedia.org/wikipedia/commons/thumb/b/bc/Flag_of_Wyoming.svg/364px-Flag_of_Wyoming.svg.png",HDFlag:"https://upload.wikimedia.org/wikipedia/commons/thumb/b/bc/Flag_of_Wyoming.svg/2560px-Flag_of_Wyoming.svg.png",type:"State", describe: "\nThe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 isnew:".", links: "https://en.wikipedia.org/wiki/Flag_of_Wyoming"},</v>
      </c>
      <c r="HG52" s="73" t="str">
        <f>"{couname:"&amp;CT52&amp;(IF(HK52&lt;&gt;"",",subtype:"&amp;CHAR(34)&amp;HK52&amp;CHAR(34),""))&amp;",year:"&amp;HJ52&amp;",region:"&amp;CU52&amp;",Colors:"&amp;HC52&amp;",Items:"&amp;GS52&amp;",Flag:"&amp;CV52&amp;",HDFlag:"&amp;CHAR(34)&amp;E52&amp;CHAR(34)&amp;",type:"&amp;GP52&amp;", describe: "&amp;HI52&amp;", links: "&amp;HL52&amp;"},"</f>
        <v>{couname:"[USA] Wyoming",year:"1917 ",region:"rgn_North America",Colors:["cl_BLU","cl_RED","cl_WHI"],Items:["3Color","lets07","startW","with_w","with_y","LUEDHI","year19","NoBand","Circle","Animal","Texted","Center","Humans","staWHI","staBLU","NO_GRE","NO_YEL","NO_BLA","myrBLU","HasSta","1Stars"],Flag:"https://upload.wikimedia.org/wikipedia/commons/thumb/b/bc/Flag_of_Wyoming.svg/364px-Flag_of_Wyoming.svg.png",HDFlag:"https://upload.wikimedia.org/wikipedia/commons/thumb/b/bc/Flag_of_Wyoming.svg/2560px-Flag_of_Wyoming.svg.png",type:"State", describe: "\nThe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 links: "https://en.wikipedia.org/wiki/Flag_of_Wyoming"},</v>
      </c>
      <c r="HH52" s="48" t="str">
        <f>IF(P52&lt;&gt;"",CHAR(34)&amp;"\n"&amp;P52&amp;CHAR(34),CHAR(34)&amp;CHAR(34))</f>
        <v>"\nThe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v>
      </c>
      <c r="HI52" s="48" t="str">
        <f>IF(J52=0,CHAR(34)&amp;CHAR(34),HH52)</f>
        <v>"\nThe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v>
      </c>
      <c r="HJ52" s="48" t="str">
        <f>CHAR(34)&amp;O52&amp;CHAR(34)</f>
        <v>"1917 "</v>
      </c>
      <c r="HL52" s="48" t="str">
        <f>CHAR(34)&amp;I52&amp;CHAR(34)</f>
        <v>"https://en.wikipedia.org/wiki/Flag_of_Wyoming"</v>
      </c>
      <c r="HM52" s="72"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"&amp;HH52&amp;", "&amp;CHAR(34)&amp;"isnew"&amp;CHAR(34)&amp;": "&amp;CHAR(34)&amp;F52&amp;CHAR(34)&amp;", "&amp;CHAR(34)&amp;"links"&amp;CHAR(34)&amp;": "&amp;HL52&amp;"},"</f>
        <v>{"couname":"[USA] Wyoming","year":"1917 ","region":"rgn_North America","Colors":["cl_BLU","cl_RED","cl_WHI"],"Items":["3Color","lets07","startW","with_w","with_y","LUEDHI","year19","NoBand","Circle","Animal","Texted","Center","Humans","staWHI","staBLU","NO_GRE","NO_YEL","NO_BLA","myrBLU","HasSta","1Stars"],"Flag":"https://upload.wikimedia.org/wikipedia/commons/thumb/b/bc/Flag_of_Wyoming.svg/364px-Flag_of_Wyoming.svg.png","HDFlag":"https://upload.wikimedia.org/wikipedia/commons/thumb/b/bc/Flag_of_Wyoming.svg/2560px-Flag_of_Wyoming.svg.png","type":"State", "describe": "\nThe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 "isnew": ".", "links": "https://en.wikipedia.org/wiki/Flag_of_Wyoming"},</v>
      </c>
      <c r="HN52" s="74" t="str">
        <f>"{"&amp;CHAR(34)&amp;"couname"&amp;CHAR(34)&amp;":"&amp;CT52&amp;(IF(H52&lt;&gt;"",","&amp;CHAR(34)&amp;"subtype"&amp;CHAR(34)&amp;":"&amp;CHAR(34)&amp;H52&amp;CHAR(34),""))&amp;","&amp;CHAR(34)&amp;"year"&amp;CHAR(34)&amp;":"&amp;HJ52&amp;","&amp;CHAR(34)&amp;"region"&amp;CHAR(34)&amp;":"&amp;CU52&amp;","&amp;CHAR(34)&amp;"Colors"&amp;CHAR(34)&amp;":"&amp;HC52&amp;","&amp;CHAR(34)&amp;"Items"&amp;CHAR(34)&amp;":"&amp;GS52&amp;","&amp;CHAR(34)&amp;"Flag"&amp;CHAR(34)&amp;":"&amp;CV52&amp;","&amp;CHAR(34)&amp;"HDFlag"&amp;CHAR(34)&amp;":"&amp;CHAR(34)&amp;E52&amp;CHAR(34)&amp;","&amp;CHAR(34)&amp;"type"&amp;CHAR(34)&amp;":"&amp;GP52&amp;", "&amp;CHAR(34)&amp;"describe"&amp;CHAR(34)&amp;": "&amp;HI52&amp;", "&amp;CHAR(34)&amp;"isnew"&amp;CHAR(34)&amp;": "&amp;CHAR(34)&amp;F52&amp;CHAR(34)&amp;", "&amp;CHAR(34)&amp;"links"&amp;CHAR(34)&amp;": "&amp;HL52&amp;"},"</f>
        <v>{"couname":"[USA] Wyoming","year":"1917 ","region":"rgn_North America","Colors":["cl_BLU","cl_RED","cl_WHI"],"Items":["3Color","lets07","startW","with_w","with_y","LUEDHI","year19","NoBand","Circle","Animal","Texted","Center","Humans","staWHI","staBLU","NO_GRE","NO_YEL","NO_BLA","myrBLU","HasSta","1Stars"],"Flag":"https://upload.wikimedia.org/wikipedia/commons/thumb/b/bc/Flag_of_Wyoming.svg/364px-Flag_of_Wyoming.svg.png","HDFlag":"https://upload.wikimedia.org/wikipedia/commons/thumb/b/bc/Flag_of_Wyoming.svg/2560px-Flag_of_Wyoming.svg.png","type":"State", "describe": "\nThe flag consists of the silhouette of an American bison. The red symbolizes the Native Americans and the blood of pioneers who gave their lives. The white is a symbol of purity and uprightness. The blue is the color of the skies and distant mountains. It is also a symbol of fidelity, justice and virility. The bison represents the local fauna, while the seal on it suggests the custom of branding livestock.", "isnew": ".", "links": "https://en.wikipedia.org/wiki/Flag_of_Wyoming"},</v>
      </c>
      <c r="HO52" s="75"/>
      <c r="HP52" s="48" t="str" cm="1">
        <f t="array" ref="HP52">IF(_xlfn.TEXTJOIN(", ", TRUE, IF(ISNUMBER(SEARCH("BLA", BL52:BT52)), COLUMN(BL52:BT52) - COLUMN(BL52) + 1, ""))&lt;&gt;"","BLA","")</f>
        <v/>
      </c>
      <c r="HQ52" s="48" t="str" cm="1">
        <f t="array" ref="HQ52">IF(_xlfn.TEXTJOIN(", ", TRUE, IF(ISNUMBER(SEARCH("BLU", BL52:BT52)), COLUMN(BL52:BT52) - COLUMN(BL52) + 1, ""))&lt;&gt;"","BLU","")</f>
        <v>BLU</v>
      </c>
      <c r="HR52" s="48" t="str" cm="1">
        <f t="array" ref="HR52">IF(_xlfn.TEXTJOIN(", ", TRUE, IF(ISNUMBER(SEARCH("GRE", BL52:BT52)), COLUMN(BL52:BT52) - COLUMN(BL52) + 1, ""))&lt;&gt;"","GRE","")</f>
        <v/>
      </c>
      <c r="HS52" s="48" t="str" cm="1">
        <f t="array" ref="HS52">IF(_xlfn.TEXTJOIN(", ", TRUE, IF(ISNUMBER(SEARCH("RED", BL52:BT52)), COLUMN(BL52:BT52) - COLUMN(BL52) + 1, ""))&lt;&gt;"","RED","")</f>
        <v>RED</v>
      </c>
      <c r="HT52" s="48" t="str" cm="1">
        <f t="array" ref="HT52">IF(_xlfn.TEXTJOIN(", ", TRUE, IF(ISNUMBER(SEARCH("YEL", BL52:BT52)), COLUMN(BL52:BT52) - COLUMN(BL52) + 1, ""))&lt;&gt;"","YEL","")</f>
        <v/>
      </c>
      <c r="HU52" s="48" t="str" cm="1">
        <f t="array" ref="HU52">IF(_xlfn.TEXTJOIN(", ", TRUE, IF(ISNUMBER(SEARCH("ORA", BL52:BT52)), COLUMN(BL52:BT52) - COLUMN(BL52) + 1, ""))&lt;&gt;"","ORA","")</f>
        <v/>
      </c>
      <c r="HV52" s="48" t="str" cm="1">
        <f t="array" ref="HV52">IF(_xlfn.TEXTJOIN(", ", TRUE, IF(ISNUMBER(SEARCH("BRO", BL52:BT52)), COLUMN(BL52:BT52) - COLUMN(BL52) + 1, ""))&lt;&gt;"","BRO","")</f>
        <v/>
      </c>
      <c r="HW52" s="48" t="str" cm="1">
        <f t="array" ref="HW52">IF(_xlfn.TEXTJOIN(", ", TRUE, IF(ISNUMBER(SEARCH("PUR", BL52:BT52)), COLUMN(BL52:BT52) - COLUMN(BL52) + 1, ""))&lt;&gt;"","PUR","")</f>
        <v/>
      </c>
      <c r="HX52" s="48" t="str" cm="1">
        <f t="array" ref="HX52">IF(_xlfn.TEXTJOIN(", ", TRUE, IF(ISNUMBER(SEARCH("WHI", BL52:BT52)), COLUMN(BL52:BT52) - COLUMN(BL52) + 1, ""))&lt;&gt;"","WHI","")</f>
        <v>WHI</v>
      </c>
      <c r="HY52" s="76"/>
      <c r="HZ52" s="76"/>
      <c r="IA52" s="6"/>
      <c r="IB52" s="6"/>
      <c r="IC52" s="77"/>
      <c r="ID52" s="77"/>
      <c r="IE52" s="77"/>
      <c r="IF52" s="77"/>
      <c r="IG52" s="77"/>
      <c r="IH52" s="77"/>
      <c r="II52" s="77"/>
      <c r="IJ52" s="77"/>
      <c r="IK52" s="77"/>
      <c r="IL52" s="48">
        <f>SUM(IC52:IK52)</f>
        <v>0</v>
      </c>
      <c r="IM52" s="45">
        <f>COUNTIF(IC52:IK52,"&gt;0")-CG52</f>
        <v>-3</v>
      </c>
      <c r="IN52" s="78" t="str">
        <f>"http://mkweb.bcgsc.ca/color-summarizer/?url="&amp;D52&amp;"&amp;precision=low&amp;num_clusters="&amp;CG52&amp;"&amp;text=1"</f>
        <v>http://mkweb.bcgsc.ca/color-summarizer/?url=https://upload.wikimedia.org/wikipedia/commons/thumb/b/bc/Flag_of_Wyoming.svg/364px-Flag_of_Wyoming.svg.png&amp;precision=low&amp;num_clusters=3&amp;text=1</v>
      </c>
      <c r="IO52" s="48" t="str">
        <f>IF(HP52&lt;&gt;"",CHAR(34)&amp;"black"&amp;CHAR(34),"")</f>
        <v/>
      </c>
      <c r="IP52" s="48" t="str">
        <f>IF(HQ52&lt;&gt;"",CHAR(34)&amp;"blue"&amp;CHAR(34),"")</f>
        <v>"blue"</v>
      </c>
      <c r="IQ52" s="48" t="str">
        <f>IF(HR52&lt;&gt;"",CHAR(34)&amp;"green"&amp;CHAR(34),"")</f>
        <v/>
      </c>
      <c r="IR52" s="48" t="str">
        <f>IF(HS52&lt;&gt;"",CHAR(34)&amp;"red"&amp;CHAR(34),"")</f>
        <v>"red"</v>
      </c>
      <c r="IS52" s="48" t="str">
        <f>IF(HT52&lt;&gt;"",CHAR(34)&amp;"yellow"&amp;CHAR(34),"")</f>
        <v/>
      </c>
      <c r="IT52" s="48" t="str">
        <f>IF(HU52&lt;&gt;"",CHAR(34)&amp;"orange"&amp;CHAR(34),"")</f>
        <v/>
      </c>
      <c r="IU52" s="48" t="str">
        <f>IF(HV52&lt;&gt;"",CHAR(34)&amp;"brown"&amp;CHAR(34),"")</f>
        <v/>
      </c>
      <c r="IV52" s="48" t="str">
        <f>IF(HW52&lt;&gt;"",CHAR(34)&amp;"purple"&amp;CHAR(34),"")</f>
        <v/>
      </c>
      <c r="IW52" s="48" t="str">
        <f>IF(HX52&lt;&gt;"",CHAR(34)&amp;"white"&amp;CHAR(34),"")</f>
        <v>"white"</v>
      </c>
      <c r="IX52" s="48" t="str">
        <f>"{"&amp;CHAR(34)&amp;"url"&amp;CHAR(34)&amp;":"&amp;CHAR(34)&amp;IN52&amp;CHAR(34)&amp;","&amp;CHAR(34)&amp;"name"&amp;CHAR(34)&amp;":"&amp;CHAR(34)&amp;A52&amp;CHAR(34)&amp;"},"</f>
        <v>{"url":"http://mkweb.bcgsc.ca/color-summarizer/?url=https://upload.wikimedia.org/wikipedia/commons/thumb/b/bc/Flag_of_Wyoming.svg/364px-Flag_of_Wyoming.svg.png&amp;precision=low&amp;num_clusters=3&amp;text=1","name":"[USA] Wyoming"},</v>
      </c>
      <c r="IY52" s="48">
        <v>903</v>
      </c>
    </row>
    <row r="53" spans="1:259" s="48" customFormat="1" ht="38.4" customHeight="1" thickBot="1" x14ac:dyDescent="0.35">
      <c r="A53" s="88" t="s">
        <v>1089</v>
      </c>
      <c r="B53" s="40" t="e" vm="194">
        <v>#VALUE!</v>
      </c>
      <c r="C53" s="41" t="s">
        <v>198</v>
      </c>
      <c r="D53" s="42" t="s">
        <v>1090</v>
      </c>
      <c r="E53" s="43" t="s">
        <v>1091</v>
      </c>
      <c r="F53" s="44" t="s">
        <v>163</v>
      </c>
      <c r="G53" s="45">
        <f>COUNTIF($A$1:$A$8580,A53)</f>
        <v>1</v>
      </c>
      <c r="H53" s="46"/>
      <c r="I53" s="47" t="s">
        <v>1092</v>
      </c>
      <c r="J53" s="48" t="str">
        <f>""</f>
        <v/>
      </c>
      <c r="K53" s="49"/>
      <c r="L53" s="50"/>
      <c r="M53" s="50"/>
      <c r="N53" s="51" t="s">
        <v>231</v>
      </c>
      <c r="O53" s="52" t="s">
        <v>1093</v>
      </c>
      <c r="P53" s="53" t="s">
        <v>1094</v>
      </c>
      <c r="Q53" s="54">
        <v>3</v>
      </c>
      <c r="R53" s="55" t="s">
        <v>231</v>
      </c>
      <c r="S53" s="56">
        <v>5</v>
      </c>
      <c r="T53" s="57" t="s">
        <v>164</v>
      </c>
      <c r="U53" s="58" t="s">
        <v>164</v>
      </c>
      <c r="V53" s="58" t="s">
        <v>165</v>
      </c>
      <c r="W53" s="58" t="s">
        <v>164</v>
      </c>
      <c r="X53" s="58" t="s">
        <v>164</v>
      </c>
      <c r="Y53" s="58" t="s">
        <v>164</v>
      </c>
      <c r="Z53" s="58" t="s">
        <v>164</v>
      </c>
      <c r="AA53" s="58" t="s">
        <v>164</v>
      </c>
      <c r="AB53" s="58" t="s">
        <v>164</v>
      </c>
      <c r="AC53" s="58" t="s">
        <v>164</v>
      </c>
      <c r="AD53" s="58" t="s">
        <v>164</v>
      </c>
      <c r="AE53" s="58" t="s">
        <v>164</v>
      </c>
      <c r="AF53" s="59" t="s">
        <v>164</v>
      </c>
      <c r="AG53" s="59" t="s">
        <v>165</v>
      </c>
      <c r="AH53" s="59" t="s">
        <v>164</v>
      </c>
      <c r="AI53" s="59" t="s">
        <v>164</v>
      </c>
      <c r="AJ53" s="59" t="s">
        <v>164</v>
      </c>
      <c r="AK53" s="59" t="s">
        <v>164</v>
      </c>
      <c r="AL53" s="59" t="s">
        <v>164</v>
      </c>
      <c r="AM53" s="59" t="s">
        <v>164</v>
      </c>
      <c r="AN53" s="59" t="s">
        <v>164</v>
      </c>
      <c r="AO53" s="59" t="s">
        <v>164</v>
      </c>
      <c r="AP53" s="59" t="s">
        <v>164</v>
      </c>
      <c r="AQ53" s="59" t="s">
        <v>164</v>
      </c>
      <c r="AR53" s="59" t="s">
        <v>164</v>
      </c>
      <c r="AS53" s="59" t="s">
        <v>164</v>
      </c>
      <c r="AT53" s="60">
        <v>3</v>
      </c>
      <c r="AU53" s="59" t="s">
        <v>1095</v>
      </c>
      <c r="AV53" s="59" t="str">
        <f>IF(LEFT(A53,1)="[",LEFT(A53,5)&amp;AU53&amp;A53,"")</f>
        <v>[USA]Federal District[USA] Washington, D.C.</v>
      </c>
      <c r="AW53" s="59" t="str">
        <f>C53&amp;H53&amp;A53</f>
        <v>2b[USA] Washington, D.C.</v>
      </c>
      <c r="AX53" s="61"/>
      <c r="AY53" s="61"/>
      <c r="AZ53" s="62" t="s">
        <v>154</v>
      </c>
      <c r="BA53" s="62"/>
      <c r="BB53" s="62"/>
      <c r="BC53" s="63"/>
      <c r="BD53" s="64" t="s">
        <v>159</v>
      </c>
      <c r="BE53" s="47"/>
      <c r="BF53" s="64" t="s">
        <v>159</v>
      </c>
      <c r="BG53" s="64" t="s">
        <v>159</v>
      </c>
      <c r="BH53" s="64" t="s">
        <v>159</v>
      </c>
      <c r="BI53" s="64" t="s">
        <v>154</v>
      </c>
      <c r="BJ53" s="64"/>
      <c r="BK53" s="47"/>
      <c r="BL53" s="64" t="s">
        <v>159</v>
      </c>
      <c r="BM53" s="64" t="s">
        <v>154</v>
      </c>
      <c r="BN53" s="64"/>
      <c r="BO53" s="64"/>
      <c r="BP53" s="64"/>
      <c r="BQ53" s="64"/>
      <c r="BR53" s="64"/>
      <c r="BS53" s="64"/>
      <c r="BT53" s="64"/>
      <c r="BU53" s="65"/>
      <c r="BV53" s="66"/>
      <c r="BW53" s="66">
        <v>0</v>
      </c>
      <c r="BX53" s="47"/>
      <c r="CB53" s="6"/>
      <c r="CC53" s="6"/>
      <c r="CD53" s="67">
        <v>0</v>
      </c>
      <c r="CE53" s="67">
        <v>0</v>
      </c>
      <c r="CF53" s="67" t="e">
        <v>#REF!</v>
      </c>
      <c r="CG53" s="68" cm="1">
        <f t="array" ref="CG53">SUMPRODUCT(--(LEN(TRIM(BL53:BT53))&gt;0))</f>
        <v>2</v>
      </c>
      <c r="CH53" s="59" t="str">
        <f>IF(CG53=2,"y","n")</f>
        <v>y</v>
      </c>
      <c r="CI53" s="59" t="str">
        <f>IF(CG53=3,"y","n")</f>
        <v>n</v>
      </c>
      <c r="CJ53" s="59" t="str">
        <f>IF(CG53=4,"y","n")</f>
        <v>n</v>
      </c>
      <c r="CK53" s="59" t="str">
        <f>IF(CG53&gt;4,"y","n")</f>
        <v>n</v>
      </c>
      <c r="CL53" s="59" t="str">
        <f>IF(S53=0,"y","n")</f>
        <v>n</v>
      </c>
      <c r="CM53" s="59" t="str">
        <f>IF(S53=2,"y","n")</f>
        <v>n</v>
      </c>
      <c r="CN53" s="59" t="str">
        <f>IF(S53=3,"y","n")</f>
        <v>n</v>
      </c>
      <c r="CO53" s="59" t="str">
        <f>IF(S53&gt;=4,"y","n")</f>
        <v>y</v>
      </c>
      <c r="CP53" s="59" t="str">
        <f>IF(AT53=0,"y","n")</f>
        <v>n</v>
      </c>
      <c r="CQ53" s="59" t="str">
        <f>IF(AT53=1,"y","n")</f>
        <v>n</v>
      </c>
      <c r="CR53" s="59" t="str">
        <f>IF(AT53=2,"y","n")</f>
        <v>n</v>
      </c>
      <c r="CS53" s="59" t="str">
        <f>IF(AT53&gt;=3,"y","n")</f>
        <v>y</v>
      </c>
      <c r="CT53" s="69" t="str">
        <f>CHAR(34)&amp;A53&amp;CHAR(34)</f>
        <v>"[USA] Washington, D.C."</v>
      </c>
      <c r="CU53" s="70" t="str">
        <f>CHAR(34)&amp;"rgn_"&amp;R53&amp;CHAR(34)</f>
        <v>"rgn_North America"</v>
      </c>
      <c r="CV53" s="48" t="str">
        <f>CHAR(34)&amp;D53&amp;CHAR(34)</f>
        <v>"https://upload.wikimedia.org/wikipedia/commons/thumb/0/03/Flag_of_Washington%2C_D.C.svg/255px-Flag_of_Washington%2C_D.C.svg.png"</v>
      </c>
      <c r="CW53" s="48" t="str">
        <f>IF(CH53="y",CHAR(34)&amp;CH$1&amp;CHAR(34)&amp;",","")</f>
        <v>"2Color",</v>
      </c>
      <c r="CX53" s="48" t="str">
        <f>IF(CI53="y",CHAR(34)&amp;CI$1&amp;CHAR(34)&amp;",","")</f>
        <v/>
      </c>
      <c r="CY53" s="48" t="str">
        <f>IF(CJ53="y",CHAR(34)&amp;CJ$1&amp;CHAR(34)&amp;",","")</f>
        <v/>
      </c>
      <c r="CZ53" s="48" t="str">
        <f>IF(CK53="y",CHAR(34)&amp;CK$1&amp;CHAR(34)&amp;",","")</f>
        <v/>
      </c>
      <c r="DA53" s="48" t="str">
        <f>IF(Q53&gt;1,CHAR(34)&amp;"words2"&amp;CHAR(34)&amp;",","")</f>
        <v>"words2",</v>
      </c>
      <c r="DB53" s="48" t="str">
        <f>IF(Q53&gt;2,CHAR(34)&amp;"words3"&amp;CHAR(34)&amp;",","")</f>
        <v>"words3",</v>
      </c>
      <c r="DC53" s="48" t="str">
        <f>IF(Q53=2,CHAR(34)&amp;"exact2"&amp;CHAR(34)&amp;",","")</f>
        <v/>
      </c>
      <c r="DD53" s="48" t="str">
        <f>IF(LEN(CHAR(34)&amp;"lets"&amp;LEN(SUBSTITUTE(SUBSTITUTE(IFERROR(TRIM(SUBSTITUTE(SUBSTITUTE(SUBSTITUTE(IFERROR(TRIM(SUBSTITUTE(A53,MID(A53,FIND("(",A53),FIND(")",A53)-FIND("(",A53)+1),"")),A53),"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",""),"-",""))&amp;CHAR(34)&amp;",")=9,CHAR(34)&amp;"lets"&amp;LEN(SUBSTITUTE(SUBSTITUTE(IFERROR(TRIM(SUBSTITUTE(SUBSTITUTE(SUBSTITUTE(IFERROR(TRIM(SUBSTITUTE(A53,MID(A53,FIND("(",A53),FIND(")",A53)-FIND("(",A53)+1),"")),A53),"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",""),"-",""))&amp;CHAR(34)&amp;",",CHAR(34)&amp;"lets0"&amp;LEN(SUBSTITUTE(SUBSTITUTE(IFERROR(TRIM(SUBSTITUTE(SUBSTITUTE(SUBSTITUTE(IFERROR(TRIM(SUBSTITUTE(A53,MID(A53,FIND("(",A53),FIND(")",A53)-FIND("(",A53)+1),"")),A53)," ",""),"-",""),MID(SUBSTITUTE(SUBSTITUTE(IFERROR(TRIM(SUBSTITUTE(A53,MID(A53,FIND("(",A53),FIND(")",A53)-FIND("(",A53)+1),"")),A53)," ",""),"-",""),FIND("[",SUBSTITUTE(SUBSTITUTE(IFERROR(TRIM(SUBSTITUTE(A53,MID(A53,FIND("(",A53),FIND(")",A53)-FIND("(",A53)+1),"")),A53)," ",""),"-","")),FIND("]",SUBSTITUTE(SUBSTITUTE(IFERROR(TRIM(SUBSTITUTE(A53,MID(A53,FIND("(",A53),FIND(")",A53)-FIND("(",A53)+1),"")),A53)," ",""),"-",""))-FIND("[",SUBSTITUTE(SUBSTITUTE(IFERROR(TRIM(SUBSTITUTE(A53,MID(A53,FIND("(",A53),FIND(")",A53)-FIND("(",A53)+1),"")),A53)," ",""),"-",""))+1),"")),SUBSTITUTE(SUBSTITUTE(IFERROR(TRIM(SUBSTITUTE(A53,MID(A53,FIND("(",A53),FIND(")",A53)-FIND("(",A53)+1),"")),A53)," ",""),"-",""))," ",""),"-",""))&amp;CHAR(34)&amp;",")</f>
        <v>"lets15",</v>
      </c>
      <c r="DE53" s="48" t="str">
        <f>IFERROR(CHAR(34)&amp;"start"&amp;LEFT(TRIM(SUBSTITUTE(SUBSTITUTE(TRIM(SUBSTITUTE(SUBSTITUTE(A53, MID(A53, FIND("[", A53), FIND("]", A53) - FIND("[", A53) + 1), ""), "  ", " ")), MID(TRIM(SUBSTITUTE(SUBSTITUTE(A53, MID(A53, FIND("[", A53), FIND("]", A53) - FIND("[", A53) + 1), ""), "  ", " ")), FIND("[", TRIM(SUBSTITUTE(SUBSTITUTE(A53, MID(A53, FIND("[", A53), FIND("]", A53) - FIND("[", A53) + 1), ""), "  ", " "))), FIND("]", TRIM(SUBSTITUTE(SUBSTITUTE(A53, MID(A53, FIND("[", A53), FIND("]", A53) - FIND("[", A53) + 1), ""), "  ", " "))) - FIND("[", TRIM(SUBSTITUTE(SUBSTITUTE(A53, MID(A53, FIND("[", A53), FIND("]", A53) - FIND("[", A53) + 1), ""), "  ", " "))) + 1), ""), "  ", " ")),1)&amp;CHAR(34)&amp;",",CHAR(34)&amp;"start"&amp;IFERROR(LEFT(SUBSTITUTE(A53,"["&amp;MID(A53,FIND("[",A53)+1,FIND("]",A53)-FIND("[",A53)-1)&amp;"] ",""),1),LEFT(A53,1))&amp;CHAR(34)&amp;",")</f>
        <v>"startW",</v>
      </c>
      <c r="DF53" s="48" t="str">
        <f>IFERROR(IF(SEARCH("tan",A53)&gt;0,CHAR(34)&amp;"withtn"&amp;CHAR(34)&amp;",",""),"")</f>
        <v/>
      </c>
      <c r="DG53" s="48" t="str">
        <f>IFERROR(IF(SEARCH("q",A53)&gt;0,CHAR(34)&amp;"with_q"&amp;CHAR(34)&amp;",",""),"")</f>
        <v/>
      </c>
      <c r="DH53" s="48" t="str">
        <f>IFERROR(IF(SEARCH("v",A53)&gt;0,CHAR(34)&amp;"with_v"&amp;CHAR(34)&amp;",",""),"")</f>
        <v/>
      </c>
      <c r="DI53" s="48" t="str">
        <f>IFERROR(IF(SEARCH("w",A53)&gt;0,CHAR(34)&amp;"with_w"&amp;CHAR(34)&amp;",",""),"")</f>
        <v>"with_w",</v>
      </c>
      <c r="DJ53" s="48" t="str">
        <f>IFERROR(IF(SEARCH("y",A53)&gt;0,CHAR(34)&amp;"with_y"&amp;CHAR(34)&amp;",",""),"")</f>
        <v/>
      </c>
      <c r="DK53" s="48" t="str">
        <f>IFERROR(IF(SEARCH("z",A53)&gt;0,CHAR(34)&amp;"with_z"&amp;CHAR(34)&amp;",",""),"")</f>
        <v/>
      </c>
      <c r="DL53" s="48" t="str">
        <f>IF(CG53=2, CHAR(34) &amp; _xlfn.TEXTJOIN("", TRUE, _xlfn._xlws.SORT(HP53:HX53)) &amp; CHAR(34) &amp; ",", "")</f>
        <v>"REDWHI",</v>
      </c>
      <c r="DM53" s="48" t="str" cm="1">
        <f t="array" ref="DM53">IF(CG53=3,CHAR(34) &amp; _xlfn.TEXTJOIN("", TRUE, RIGHT(HP53:HX53, 2)) &amp; CHAR(34) &amp; ",", "")</f>
        <v/>
      </c>
      <c r="DN53" s="48" t="str">
        <f>IF(AND(ISNUMBER(SEARCH("18", O53)), ISERROR(SEARCH("1918", O53)), ISERROR(SEARCH("2018", O53))), CHAR(34) &amp; "year18" &amp; CHAR(34) &amp; ",", "")</f>
        <v/>
      </c>
      <c r="DO53" s="48" t="str">
        <f>IF(AND(ISNUMBER(SEARCH("19", O53)), ISERROR(SEARCH("1819", O53)),  ISERROR(SEARCH("1219", O53)),ISERROR(SEARCH("1119", O53)),ISERROR(SEARCH("1190", O53)),ISERROR(SEARCH("2019", O53))), CHAR(34) &amp; "year19" &amp; CHAR(34) &amp; ",", "")</f>
        <v>"year19",</v>
      </c>
      <c r="DP53" s="6" t="str">
        <f>IF(AND(ISNUMBER(SEARCH("20", O53)), ISERROR(SEARCH("1920", O53))), CHAR(34)&amp;"year00"&amp;CHAR(34)&amp;",", "")</f>
        <v/>
      </c>
      <c r="DQ53" s="6" t="str">
        <f>IF(CC53="y",CHAR(34)&amp;"soviet"&amp;CHAR(34)&amp;",","")</f>
        <v/>
      </c>
      <c r="DR53" s="6" t="str">
        <f>IF(BY53="y",CHAR(34)&amp;"dgband"&amp;CHAR(34)&amp;",","")</f>
        <v/>
      </c>
      <c r="DS53" s="6" t="str">
        <f>IF(W53="y",IF(AND(V53="n",BY53&lt;&gt;"y"),CHAR(34)&amp;"allver"&amp;CHAR(34)&amp;",",""),"")</f>
        <v/>
      </c>
      <c r="DT53" s="6" t="str">
        <f>IF(V53="y",IF(AND(W53="n",BY53&lt;&gt;"y"),CHAR(34)&amp;"allhor"&amp;CHAR(34)&amp;",",""),"")</f>
        <v>"allhor",</v>
      </c>
      <c r="DU53" s="6" t="str">
        <f>IF(BY53="y",IF(AND(W53="n",V53="n"),CHAR(34)&amp;"alldia"&amp;CHAR(34)&amp;",",""),"")</f>
        <v/>
      </c>
      <c r="DV53" s="48" t="str">
        <f>IF(IA53&lt;&gt;"",(IF(IA53="y",CHAR(34)&amp;"largec"&amp;CHAR(34)&amp;",",CHAR(34)&amp;"smallc"&amp;CHAR(34)&amp;",")),"")</f>
        <v/>
      </c>
      <c r="DW53" s="48" t="str">
        <f>IF(CL53="y",CHAR(34)&amp;CL$1&amp;CHAR(34)&amp;",","")</f>
        <v/>
      </c>
      <c r="DX53" s="48" t="str">
        <f>IF(CM53="y",CHAR(34)&amp;CM$1&amp;CHAR(34)&amp;",","")</f>
        <v/>
      </c>
      <c r="DY53" s="48" t="str">
        <f>IF(CN53="y",CHAR(34)&amp;CN$1&amp;CHAR(34)&amp;",","")</f>
        <v/>
      </c>
      <c r="DZ53" s="48" t="str">
        <f>IF(CO53="y",CHAR(34)&amp;CO$1&amp;CHAR(34)&amp;",","")</f>
        <v>"4+Band",</v>
      </c>
      <c r="EA53" s="48" t="str">
        <f>IF(T53="y",CHAR(34)&amp;T$1&amp;CHAR(34)&amp;",","")</f>
        <v/>
      </c>
      <c r="EB53" s="48" t="str">
        <f>IF(U53="y",CHAR(34)&amp;U$1&amp;CHAR(34)&amp;",","")</f>
        <v/>
      </c>
      <c r="EC53" s="48" t="str">
        <f>IF(V53="y",CHAR(34)&amp;V$1&amp;CHAR(34)&amp;",","")</f>
        <v>"Horizo",</v>
      </c>
      <c r="ED53" s="48" t="str">
        <f>IF(W53="y",CHAR(34)&amp;W$1&amp;CHAR(34)&amp;",","")</f>
        <v/>
      </c>
      <c r="EE53" s="48" t="str">
        <f>IF(X53="y",CHAR(34)&amp;X$1&amp;CHAR(34)&amp;",","")</f>
        <v/>
      </c>
      <c r="EF53" s="48" t="str">
        <f>IF(AND(Y53&lt;&gt;"n",Y53&lt;&gt;""),CHAR(34)&amp;Y$1&amp;CHAR(34)&amp;",","")</f>
        <v/>
      </c>
      <c r="EG53" s="48" t="str">
        <f>IF(Z53="y",CHAR(34)&amp;Z$1&amp;CHAR(34)&amp;",","")</f>
        <v/>
      </c>
      <c r="EH53" s="48" t="str">
        <f>IF(AA53="y",CHAR(34)&amp;AA$1&amp;CHAR(34)&amp;",","")</f>
        <v/>
      </c>
      <c r="EI53" s="48" t="str">
        <f>IF(AB53="y",CHAR(34)&amp;AB$1&amp;CHAR(34)&amp;",","")</f>
        <v/>
      </c>
      <c r="EJ53" s="48" t="str">
        <f>IF(AC53="y",CHAR(34)&amp;AC$1&amp;CHAR(34)&amp;",","")</f>
        <v/>
      </c>
      <c r="EK53" s="48" t="str">
        <f>IF(AD53="y",CHAR(34)&amp;AD$1&amp;CHAR(34)&amp;",","")</f>
        <v/>
      </c>
      <c r="EL53" s="48" t="str">
        <f>IF(AE53="y",CHAR(34)&amp;AE$1&amp;CHAR(34)&amp;",","")</f>
        <v/>
      </c>
      <c r="EM53" s="48" t="str">
        <f>IF(AF53="y",CHAR(34)&amp;AF$1&amp;CHAR(34)&amp;",","")</f>
        <v/>
      </c>
      <c r="EN53" s="48" t="str">
        <f>IF(AG53="y",CHAR(34)&amp;AG$1&amp;CHAR(34)&amp;",","")</f>
        <v>"Unequa",</v>
      </c>
      <c r="EO53" s="48" t="str">
        <f>IF(AH53="y",CHAR(34)&amp;AH$1&amp;CHAR(34)&amp;",","")</f>
        <v/>
      </c>
      <c r="EP53" s="48" t="str">
        <f>IF(AI53="y",CHAR(34)&amp;AI$1&amp;CHAR(34)&amp;",","")</f>
        <v/>
      </c>
      <c r="EQ53" s="48" t="str">
        <f>IF(AJ53="y",CHAR(34)&amp;AJ$1&amp;CHAR(34)&amp;",","")</f>
        <v/>
      </c>
      <c r="ER53" s="48" t="str">
        <f>IF(AK53="y",CHAR(34)&amp;AK$1&amp;CHAR(34)&amp;",","")</f>
        <v/>
      </c>
      <c r="ES53" s="48" t="str">
        <f>IF(AL53="y",CHAR(34)&amp;AL$1&amp;CHAR(34)&amp;",","")</f>
        <v/>
      </c>
      <c r="ET53" s="48" t="str">
        <f>IF(AM53="y",CHAR(34)&amp;AM$1&amp;CHAR(34)&amp;",","")</f>
        <v/>
      </c>
      <c r="EU53" s="48" t="str">
        <f>IF(AN53="y",CHAR(34)&amp;AN$1&amp;CHAR(34)&amp;",","")</f>
        <v/>
      </c>
      <c r="EV53" s="48" t="str">
        <f>IF(AO53="y",CHAR(34)&amp;AO$1&amp;CHAR(34)&amp;",","")</f>
        <v/>
      </c>
      <c r="EW53" s="48" t="str">
        <f>IF(AP53="y",CHAR(34)&amp;AP$1&amp;CHAR(34)&amp;",","")</f>
        <v/>
      </c>
      <c r="EX53" s="48" t="str">
        <f>IF(AQ53="y",CHAR(34)&amp;AQ$1&amp;CHAR(34)&amp;",","")</f>
        <v/>
      </c>
      <c r="EY53" s="48" t="str">
        <f>IF(AR53="y",CHAR(34)&amp;AR$1&amp;CHAR(34)&amp;",","")</f>
        <v/>
      </c>
      <c r="EZ53" s="48" t="str">
        <f>IF(AS53="y",CHAR(34)&amp;AS$1&amp;CHAR(34)&amp;",","")</f>
        <v/>
      </c>
      <c r="FA53" s="48" t="str">
        <f>IF(AT53&gt;0,CHAR(34)&amp;"sta"&amp;AZ53&amp;CHAR(34)&amp;",","")</f>
        <v>"staRED",</v>
      </c>
      <c r="FB53" s="48" t="str">
        <f>IF(AND(AT53&gt;0,BA53&lt;&gt;""),CHAR(34)&amp;"sta"&amp;BA53&amp;CHAR(34)&amp;",","")</f>
        <v/>
      </c>
      <c r="FC53" s="48" t="str">
        <f>IF(AND(AT53&gt;0,BB53&lt;&gt;""),CHAR(34)&amp;"sta"&amp;BB53&amp;CHAR(34)&amp;",","")</f>
        <v/>
      </c>
      <c r="FD53" s="48" t="str">
        <f>IF(BV53="n",CHAR(34)&amp;"tcWHYE"&amp;CHAR(34)&amp;",",IF(BV53="y",CHAR(34)&amp;FD$1&amp;CHAR(34)&amp;",",""))</f>
        <v/>
      </c>
      <c r="FE53" s="48" t="str">
        <f>IF(COUNTIF(BL53:BT53,"BLU")=0,CHAR(34)&amp;"NO_BLU"&amp;CHAR(34)&amp;",", "")</f>
        <v>"NO_BLU",</v>
      </c>
      <c r="FF53" s="48" t="str">
        <f>IF(COUNTIF(BL53:BT53,"WHI")=0,CHAR(34)&amp;"NO_WHI"&amp;CHAR(34)&amp;",", "")</f>
        <v/>
      </c>
      <c r="FG53" s="48" t="str">
        <f>IF(COUNTIF(BL53:BT53,"RED")=0,CHAR(34)&amp;"NO_RED"&amp;CHAR(34)&amp;",", "")</f>
        <v/>
      </c>
      <c r="FH53" s="48" t="str">
        <f>IF(COUNTIF(BL53:BS53,"GRE")=0,CHAR(34)&amp;"NO_GRE"&amp;CHAR(34)&amp;",", "")</f>
        <v>"NO_GRE",</v>
      </c>
      <c r="FI53" s="48" t="str">
        <f>IF(COUNTIF(BL53:BT53,"YEL")=0,CHAR(34)&amp;"NO_YEL"&amp;CHAR(34)&amp;",", "")</f>
        <v>"NO_YEL",</v>
      </c>
      <c r="FJ53" s="48" t="str">
        <f>IF(COUNTIF(BL53:BT53,"BLA")=0,CHAR(34)&amp;"NO_BLA"&amp;CHAR(34)&amp;",", "")</f>
        <v>"NO_BLA",</v>
      </c>
      <c r="FK53" s="48" t="str">
        <f>IF(AND(FH53&lt;&gt;"",FF53&lt;&gt;""),CHAR(34)&amp;"WHGRNO"&amp;CHAR(34)&amp;",","")</f>
        <v/>
      </c>
      <c r="FL53" s="48" t="str">
        <f>IF(AND(FI53&lt;&gt;"",FF53&lt;&gt;""),CHAR(34)&amp;"WHYENO"&amp;CHAR(34)&amp;",","")</f>
        <v/>
      </c>
      <c r="FM53" s="48" t="str">
        <f>IF(AND(FJ53&lt;&gt;"",FF53&lt;&gt;""),CHAR(34)&amp;"BAWHNO"&amp;CHAR(34)&amp;",","")</f>
        <v/>
      </c>
      <c r="FN53" s="48" t="str">
        <f>IF(AND(FE53&lt;&gt;"",FF53&lt;&gt;""),CHAR(34)&amp;"BLWHNO"&amp;CHAR(34)&amp;",","")</f>
        <v/>
      </c>
      <c r="FO53" s="48" t="str">
        <f>IF(AND(FE53&lt;&gt;"",FG53&lt;&gt;""),CHAR(34)&amp;"BLRENO"&amp;CHAR(34)&amp;",","")</f>
        <v/>
      </c>
      <c r="FP53" s="48" t="str">
        <f>IF(AND(FF53&lt;&gt;"",FF53&lt;&gt;""),CHAR(34)&amp;"WHRENO"&amp;CHAR(34)&amp;",","")</f>
        <v/>
      </c>
      <c r="FQ53" s="48" t="str">
        <f>IF(LEN(BF53)=3,CHAR(34)&amp;"001"&amp;BF53&amp;CHAR(34)&amp;",","")</f>
        <v>"001WHI",</v>
      </c>
      <c r="FR53" s="48" t="str">
        <f>IF(LEN(BG53)=3,CHAR(34)&amp;"002"&amp;BG53&amp;CHAR(34)&amp;",","")</f>
        <v>"002WHI",</v>
      </c>
      <c r="FS53" s="48" t="str">
        <f>IF(LEN(BH53)=3,CHAR(34)&amp;"003"&amp;BH53&amp;CHAR(34)&amp;",","")</f>
        <v>"003WHI",</v>
      </c>
      <c r="FT53" s="48" t="str">
        <f>CHAR(34)&amp;"myr"&amp;BD53&amp;CHAR(34)&amp;","</f>
        <v>"myrWHI",</v>
      </c>
      <c r="FU53" s="48" t="str">
        <f>IF(AY53="y",CHAR(34)&amp;"island"&amp;CHAR(34)&amp;",","")</f>
        <v/>
      </c>
      <c r="FV53" s="48" t="str">
        <f>IF(BZ53="y",CHAR(34)&amp;"landlo"&amp;CHAR(34)&amp;",","")</f>
        <v/>
      </c>
      <c r="FW53" s="48" t="str">
        <f>IF(CA53="y",CHAR(34)&amp;"eunion"&amp;CHAR(34)&amp;",","")</f>
        <v/>
      </c>
      <c r="FX53" s="48" t="str">
        <f>SUBSTITUTE(IFERROR(SEARCH("[",A53),IFERROR(IF(AND(CA53&lt;&gt;"y",SEARCH("Europe",R53)&gt;0),CHAR(34)&amp;"noeuni"&amp;CHAR(34)&amp;",",""),"")),"1","")</f>
        <v/>
      </c>
      <c r="FY53" s="48" t="str">
        <f>IFERROR(IF(SEARCH("Arabic",CB53)&gt;0,CHAR(34)&amp;"arabic"&amp;CHAR(34)&amp;",",""),"")</f>
        <v/>
      </c>
      <c r="FZ53" s="48" t="str">
        <f>IFERROR(IF(SEARCH("English",CB53)&gt;0,CHAR(34)&amp;"englis"&amp;CHAR(34)&amp;",",""),"")</f>
        <v/>
      </c>
      <c r="GA53" s="48" t="str">
        <f>IFERROR(IF(SEARCH("French",CB53)&gt;0,CHAR(34)&amp;"french"&amp;CHAR(34)&amp;",",""),"")</f>
        <v/>
      </c>
      <c r="GB53" s="48" t="str">
        <f>IFERROR(IF(SEARCH("Spanish",CB53)&gt;0,CHAR(34)&amp;"spanis"&amp;CHAR(34)&amp;",",""),"")</f>
        <v/>
      </c>
      <c r="GC53" s="48" t="str">
        <f>IFERROR(IF(SEARCH("Portuguese",CB53)&gt;0,CHAR(34)&amp;"portug"&amp;CHAR(34)&amp;",",""),"")</f>
        <v/>
      </c>
      <c r="GD53" s="48" t="str">
        <f>IFERROR(IF(SEARCH("German",CB53)&gt;0,CHAR(34)&amp;"german"&amp;CHAR(34)&amp;",",""),"")</f>
        <v/>
      </c>
      <c r="GE53" s="48" t="str">
        <f>IFERROR(IF(SEARCH("Dutch",CB53)&gt;0,CHAR(34)&amp;"dutchs"&amp;CHAR(34)&amp;",",""),"")</f>
        <v/>
      </c>
      <c r="GF53" s="48" t="str">
        <f>IFERROR(IF(SEARCH("Historical",AU53)&gt;0,CHAR(34)&amp;"histor"&amp;CHAR(34)&amp;",",""),"")</f>
        <v/>
      </c>
      <c r="GG53" s="48" t="str">
        <f>IF(BU53="y",CHAR(34)&amp;"unjack"&amp;CHAR(34)&amp;",","")</f>
        <v/>
      </c>
      <c r="GH53" s="48" t="str">
        <f>IF(CD53=1,CHAR(34)&amp;"southc"&amp;CHAR(34)&amp;",","")</f>
        <v/>
      </c>
      <c r="GI53" s="48" t="str">
        <f>IF(CE53=1,CHAR(34)&amp;"hasmap"&amp;CHAR(34)&amp;",","")</f>
        <v/>
      </c>
      <c r="GJ53" s="48" t="str">
        <f>IF(CP53="y",CHAR(34)&amp;CP$1&amp;CHAR(34)&amp;",","")</f>
        <v/>
      </c>
      <c r="GK53" s="48" t="str">
        <f>IF(GJ53="",CHAR(34)&amp;"HasSta"&amp;CHAR(34)&amp;",","")</f>
        <v>"HasSta",</v>
      </c>
      <c r="GL53" s="48" t="str">
        <f>IF(CQ53="y",CHAR(34)&amp;CQ$1&amp;CHAR(34)&amp;",","")</f>
        <v/>
      </c>
      <c r="GM53" s="48" t="str">
        <f>IF(CR53="y",CHAR(34)&amp;CR$1&amp;CHAR(34)&amp;",","")</f>
        <v/>
      </c>
      <c r="GN53" s="48" t="str">
        <f>IF(CS53="y",CHAR(34)&amp;CS$1&amp;CHAR(34)&amp;",","")</f>
        <v>"3+Star",</v>
      </c>
      <c r="GP53" s="48" t="str">
        <f>CHAR(34)&amp;AU53&amp;CHAR(34)</f>
        <v>"Federal District"</v>
      </c>
      <c r="GS53" s="48" t="str">
        <f>SUBSTITUTE("["&amp;_xlfn.CONCAT(CW53:GN53)&amp;"]",",]","]")</f>
        <v>["2Color","words2","words3","lets15","startW","with_w","REDWHI","year19","allhor","4+Band","Horizo","Unequa","staRED","NO_BLU","NO_GRE","NO_YEL","NO_BLA","001WHI","002WHI","003WHI","myrWHI","HasSta","3+Star"]</v>
      </c>
      <c r="GT53" s="48" t="str">
        <f>IF(BL53&lt;&gt;"",CHAR(34)&amp;"cl_"&amp;BL53&amp;CHAR(34)&amp;",","")</f>
        <v>"cl_WHI",</v>
      </c>
      <c r="GU53" s="48" t="str">
        <f>IF(BM53&lt;&gt;"",CHAR(34)&amp;"cl_"&amp;BM53&amp;CHAR(34)&amp;",","")</f>
        <v>"cl_RED",</v>
      </c>
      <c r="GV53" s="48" t="str">
        <f>IF(BN53&lt;&gt;"",CHAR(34)&amp;"cl_"&amp;BN53&amp;CHAR(34)&amp;",","")</f>
        <v/>
      </c>
      <c r="GW53" s="48" t="str">
        <f>IF(BO53&lt;&gt;"",CHAR(34)&amp;"cl_"&amp;BO53&amp;CHAR(34)&amp;",","")</f>
        <v/>
      </c>
      <c r="GX53" s="48" t="str">
        <f>IF(BP53&lt;&gt;"",CHAR(34)&amp;"cl_"&amp;BP53&amp;CHAR(34)&amp;",","")</f>
        <v/>
      </c>
      <c r="GY53" s="48" t="str">
        <f>IF(BQ53&lt;&gt;"",CHAR(34)&amp;"cl_"&amp;BQ53&amp;CHAR(34)&amp;",","")</f>
        <v/>
      </c>
      <c r="GZ53" s="48" t="str">
        <f>IF(BR53&lt;&gt;"",CHAR(34)&amp;"cl_"&amp;BR53&amp;CHAR(34)&amp;",","")</f>
        <v/>
      </c>
      <c r="HA53" s="48" t="str">
        <f>IF(BS53&lt;&gt;"",CHAR(34)&amp;"cl_"&amp;BS53&amp;CHAR(34)&amp;",","")</f>
        <v/>
      </c>
      <c r="HB53" s="48" t="str">
        <f>IF(BT53&lt;&gt;"",CHAR(34)&amp;"cl_"&amp;BT53&amp;CHAR(34)&amp;",","")</f>
        <v/>
      </c>
      <c r="HC53" s="48" t="str">
        <f>SUBSTITUTE("["&amp;_xlfn.CONCAT(GT53:HB53)&amp;"]",",]","]")</f>
        <v>["cl_WHI","cl_RED"]</v>
      </c>
      <c r="HE53" s="71"/>
      <c r="HF53" s="72" t="str">
        <f>"{couname:"&amp;CT53&amp;(IF(HK53&lt;&gt;"",",subtype:"&amp;CHAR(34)&amp;HK53&amp;CHAR(34),""))&amp;",year:"&amp;HJ53&amp;",region:"&amp;CU53&amp;",Colors:"&amp;HC53&amp;",Items:"&amp;GS53&amp;",Flag:"&amp;CV53&amp;",HDFlag:"&amp;CHAR(34)&amp;E53&amp;CHAR(34)&amp;",type:"&amp;GP53&amp;", describe: "&amp;HH53&amp;", isnew:"&amp;CHAR(34)&amp;F53&amp;CHAR(34)&amp;", links: "&amp;HL53&amp;"},"</f>
        <v>{couname:"[USA] Washington, D.C.",year:"1938 ",region:"rgn_North America",Colors:["cl_WHI","cl_RED"],Items:["2Color","words2","words3","lets15","startW","with_w","REDWHI","year19","allhor","4+Band","Horizo","Unequa","staRED","NO_BLU","NO_GRE","NO_YEL","NO_BLA","001WHI","002WHI","003WHI","myrWHI","HasSta","3+Star"],Flag:"https://upload.wikimedia.org/wikipedia/commons/thumb/0/03/Flag_of_Washington%2C_D.C.svg/255px-Flag_of_Washington%2C_D.C.svg.png",HDFlag:"https://upload.wikimedia.org/wikipedia/commons/thumb/0/03/Flag_of_Washington%2C_D.C.svg/2560px-Flag_of_Washington%2C_D.C.svg.png",type:"Federal District", describe: "\nThe flag of Washington, D.C., consists of three red stars above two red bars on a white background. It is an armorial banner based on the coat of arms granted to Lawrence Washington (George Washington's 3rd great-grandfather) of Sulgrave Manor Northamptonshire, England, in 1592.", isnew:".", links: "https://en.wikipedia.org/wiki/Flag_of_Washington,_D.C."},</v>
      </c>
      <c r="HG53" s="73" t="str">
        <f>"{couname:"&amp;CT53&amp;(IF(HK53&lt;&gt;"",",subtype:"&amp;CHAR(34)&amp;HK53&amp;CHAR(34),""))&amp;",year:"&amp;HJ53&amp;",region:"&amp;CU53&amp;",Colors:"&amp;HC53&amp;",Items:"&amp;GS53&amp;",Flag:"&amp;CV53&amp;",HDFlag:"&amp;CHAR(34)&amp;E53&amp;CHAR(34)&amp;",type:"&amp;GP53&amp;", describe: "&amp;HI53&amp;", links: "&amp;HL53&amp;"},"</f>
        <v>{couname:"[USA] Washington, D.C.",year:"1938 ",region:"rgn_North America",Colors:["cl_WHI","cl_RED"],Items:["2Color","words2","words3","lets15","startW","with_w","REDWHI","year19","allhor","4+Band","Horizo","Unequa","staRED","NO_BLU","NO_GRE","NO_YEL","NO_BLA","001WHI","002WHI","003WHI","myrWHI","HasSta","3+Star"],Flag:"https://upload.wikimedia.org/wikipedia/commons/thumb/0/03/Flag_of_Washington%2C_D.C.svg/255px-Flag_of_Washington%2C_D.C.svg.png",HDFlag:"https://upload.wikimedia.org/wikipedia/commons/thumb/0/03/Flag_of_Washington%2C_D.C.svg/2560px-Flag_of_Washington%2C_D.C.svg.png",type:"Federal District", describe: "\nThe flag of Washington, D.C., consists of three red stars above two red bars on a white background. It is an armorial banner based on the coat of arms granted to Lawrence Washington (George Washington's 3rd great-grandfather) of Sulgrave Manor Northamptonshire, England, in 1592.", links: "https://en.wikipedia.org/wiki/Flag_of_Washington,_D.C."},</v>
      </c>
      <c r="HH53" s="48" t="str">
        <f>IF(P53&lt;&gt;"",CHAR(34)&amp;"\n"&amp;P53&amp;CHAR(34),CHAR(34)&amp;CHAR(34))</f>
        <v>"\nThe flag of Washington, D.C., consists of three red stars above two red bars on a white background. It is an armorial banner based on the coat of arms granted to Lawrence Washington (George Washington's 3rd great-grandfather) of Sulgrave Manor Northamptonshire, England, in 1592."</v>
      </c>
      <c r="HI53" s="48" t="str">
        <f>IF(J53=0,CHAR(34)&amp;CHAR(34),HH53)</f>
        <v>"\nThe flag of Washington, D.C., consists of three red stars above two red bars on a white background. It is an armorial banner based on the coat of arms granted to Lawrence Washington (George Washington's 3rd great-grandfather) of Sulgrave Manor Northamptonshire, England, in 1592."</v>
      </c>
      <c r="HJ53" s="48" t="str">
        <f>CHAR(34)&amp;O53&amp;CHAR(34)</f>
        <v>"1938 "</v>
      </c>
      <c r="HL53" s="48" t="str">
        <f>CHAR(34)&amp;I53&amp;CHAR(34)</f>
        <v>"https://en.wikipedia.org/wiki/Flag_of_Washington,_D.C."</v>
      </c>
      <c r="HM53" s="72"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"&amp;HH53&amp;", "&amp;CHAR(34)&amp;"isnew"&amp;CHAR(34)&amp;": "&amp;CHAR(34)&amp;F53&amp;CHAR(34)&amp;", "&amp;CHAR(34)&amp;"links"&amp;CHAR(34)&amp;": "&amp;HL53&amp;"},"</f>
        <v>{"couname":"[USA] Washington, D.C.","year":"1938 ","region":"rgn_North America","Colors":["cl_WHI","cl_RED"],"Items":["2Color","words2","words3","lets15","startW","with_w","REDWHI","year19","allhor","4+Band","Horizo","Unequa","staRED","NO_BLU","NO_GRE","NO_YEL","NO_BLA","001WHI","002WHI","003WHI","myrWHI","HasSta","3+Star"],"Flag":"https://upload.wikimedia.org/wikipedia/commons/thumb/0/03/Flag_of_Washington%2C_D.C.svg/255px-Flag_of_Washington%2C_D.C.svg.png","HDFlag":"https://upload.wikimedia.org/wikipedia/commons/thumb/0/03/Flag_of_Washington%2C_D.C.svg/2560px-Flag_of_Washington%2C_D.C.svg.png","type":"Federal District", "describe": "\nThe flag of Washington, D.C., consists of three red stars above two red bars on a white background. It is an armorial banner based on the coat of arms granted to Lawrence Washington (George Washington's 3rd great-grandfather) of Sulgrave Manor Northamptonshire, England, in 1592.", "isnew": ".", "links": "https://en.wikipedia.org/wiki/Flag_of_Washington,_D.C."},</v>
      </c>
      <c r="HN53" s="74" t="str">
        <f>"{"&amp;CHAR(34)&amp;"couname"&amp;CHAR(34)&amp;":"&amp;CT53&amp;(IF(H53&lt;&gt;"",","&amp;CHAR(34)&amp;"subtype"&amp;CHAR(34)&amp;":"&amp;CHAR(34)&amp;H53&amp;CHAR(34),""))&amp;","&amp;CHAR(34)&amp;"year"&amp;CHAR(34)&amp;":"&amp;HJ53&amp;","&amp;CHAR(34)&amp;"region"&amp;CHAR(34)&amp;":"&amp;CU53&amp;","&amp;CHAR(34)&amp;"Colors"&amp;CHAR(34)&amp;":"&amp;HC53&amp;","&amp;CHAR(34)&amp;"Items"&amp;CHAR(34)&amp;":"&amp;GS53&amp;","&amp;CHAR(34)&amp;"Flag"&amp;CHAR(34)&amp;":"&amp;CV53&amp;","&amp;CHAR(34)&amp;"HDFlag"&amp;CHAR(34)&amp;":"&amp;CHAR(34)&amp;E53&amp;CHAR(34)&amp;","&amp;CHAR(34)&amp;"type"&amp;CHAR(34)&amp;":"&amp;GP53&amp;", "&amp;CHAR(34)&amp;"describe"&amp;CHAR(34)&amp;": "&amp;HI53&amp;", "&amp;CHAR(34)&amp;"isnew"&amp;CHAR(34)&amp;": "&amp;CHAR(34)&amp;F53&amp;CHAR(34)&amp;", "&amp;CHAR(34)&amp;"links"&amp;CHAR(34)&amp;": "&amp;HL53&amp;"},"</f>
        <v>{"couname":"[USA] Washington, D.C.","year":"1938 ","region":"rgn_North America","Colors":["cl_WHI","cl_RED"],"Items":["2Color","words2","words3","lets15","startW","with_w","REDWHI","year19","allhor","4+Band","Horizo","Unequa","staRED","NO_BLU","NO_GRE","NO_YEL","NO_BLA","001WHI","002WHI","003WHI","myrWHI","HasSta","3+Star"],"Flag":"https://upload.wikimedia.org/wikipedia/commons/thumb/0/03/Flag_of_Washington%2C_D.C.svg/255px-Flag_of_Washington%2C_D.C.svg.png","HDFlag":"https://upload.wikimedia.org/wikipedia/commons/thumb/0/03/Flag_of_Washington%2C_D.C.svg/2560px-Flag_of_Washington%2C_D.C.svg.png","type":"Federal District", "describe": "\nThe flag of Washington, D.C., consists of three red stars above two red bars on a white background. It is an armorial banner based on the coat of arms granted to Lawrence Washington (George Washington's 3rd great-grandfather) of Sulgrave Manor Northamptonshire, England, in 1592.", "isnew": ".", "links": "https://en.wikipedia.org/wiki/Flag_of_Washington,_D.C."},</v>
      </c>
      <c r="HO53" s="75"/>
      <c r="HP53" s="48" t="str" cm="1">
        <f t="array" ref="HP53">IF(_xlfn.TEXTJOIN(", ", TRUE, IF(ISNUMBER(SEARCH("BLA", BL53:BT53)), COLUMN(BL53:BT53) - COLUMN(BL53) + 1, ""))&lt;&gt;"","BLA","")</f>
        <v/>
      </c>
      <c r="HQ53" s="48" t="str" cm="1">
        <f t="array" ref="HQ53">IF(_xlfn.TEXTJOIN(", ", TRUE, IF(ISNUMBER(SEARCH("BLU", BL53:BT53)), COLUMN(BL53:BT53) - COLUMN(BL53) + 1, ""))&lt;&gt;"","BLU","")</f>
        <v/>
      </c>
      <c r="HR53" s="48" t="str" cm="1">
        <f t="array" ref="HR53">IF(_xlfn.TEXTJOIN(", ", TRUE, IF(ISNUMBER(SEARCH("GRE", BL53:BT53)), COLUMN(BL53:BT53) - COLUMN(BL53) + 1, ""))&lt;&gt;"","GRE","")</f>
        <v/>
      </c>
      <c r="HS53" s="48" t="str" cm="1">
        <f t="array" ref="HS53">IF(_xlfn.TEXTJOIN(", ", TRUE, IF(ISNUMBER(SEARCH("RED", BL53:BT53)), COLUMN(BL53:BT53) - COLUMN(BL53) + 1, ""))&lt;&gt;"","RED","")</f>
        <v>RED</v>
      </c>
      <c r="HT53" s="48" t="str" cm="1">
        <f t="array" ref="HT53">IF(_xlfn.TEXTJOIN(", ", TRUE, IF(ISNUMBER(SEARCH("YEL", BL53:BT53)), COLUMN(BL53:BT53) - COLUMN(BL53) + 1, ""))&lt;&gt;"","YEL","")</f>
        <v/>
      </c>
      <c r="HU53" s="48" t="str" cm="1">
        <f t="array" ref="HU53">IF(_xlfn.TEXTJOIN(", ", TRUE, IF(ISNUMBER(SEARCH("ORA", BL53:BT53)), COLUMN(BL53:BT53) - COLUMN(BL53) + 1, ""))&lt;&gt;"","ORA","")</f>
        <v/>
      </c>
      <c r="HV53" s="48" t="str" cm="1">
        <f t="array" ref="HV53">IF(_xlfn.TEXTJOIN(", ", TRUE, IF(ISNUMBER(SEARCH("BRO", BL53:BT53)), COLUMN(BL53:BT53) - COLUMN(BL53) + 1, ""))&lt;&gt;"","BRO","")</f>
        <v/>
      </c>
      <c r="HW53" s="48" t="str" cm="1">
        <f t="array" ref="HW53">IF(_xlfn.TEXTJOIN(", ", TRUE, IF(ISNUMBER(SEARCH("PUR", BL53:BT53)), COLUMN(BL53:BT53) - COLUMN(BL53) + 1, ""))&lt;&gt;"","PUR","")</f>
        <v/>
      </c>
      <c r="HX53" s="48" t="str" cm="1">
        <f t="array" ref="HX53">IF(_xlfn.TEXTJOIN(", ", TRUE, IF(ISNUMBER(SEARCH("WHI", BL53:BT53)), COLUMN(BL53:BT53) - COLUMN(BL53) + 1, ""))&lt;&gt;"","WHI","")</f>
        <v>WHI</v>
      </c>
      <c r="HY53" s="76"/>
      <c r="HZ53" s="76"/>
      <c r="IA53" s="6"/>
      <c r="IB53" s="6"/>
      <c r="IC53" s="77"/>
      <c r="ID53" s="77"/>
      <c r="IE53" s="77"/>
      <c r="IF53" s="77"/>
      <c r="IG53" s="77"/>
      <c r="IH53" s="77"/>
      <c r="II53" s="77"/>
      <c r="IJ53" s="77"/>
      <c r="IK53" s="77"/>
      <c r="IL53" s="48">
        <f>SUM(IC53:IK53)</f>
        <v>0</v>
      </c>
      <c r="IM53" s="45">
        <f>COUNTIF(IC53:IK53,"&gt;0")-CG53</f>
        <v>-2</v>
      </c>
      <c r="IN53" s="78" t="str">
        <f>"http://mkweb.bcgsc.ca/color-summarizer/?url="&amp;D53&amp;"&amp;precision=low&amp;num_clusters="&amp;CG53&amp;"&amp;text=1"</f>
        <v>http://mkweb.bcgsc.ca/color-summarizer/?url=https://upload.wikimedia.org/wikipedia/commons/thumb/0/03/Flag_of_Washington%2C_D.C.svg/255px-Flag_of_Washington%2C_D.C.svg.png&amp;precision=low&amp;num_clusters=2&amp;text=1</v>
      </c>
      <c r="IO53" s="48" t="str">
        <f>IF(HP53&lt;&gt;"",CHAR(34)&amp;"black"&amp;CHAR(34),"")</f>
        <v/>
      </c>
      <c r="IP53" s="48" t="str">
        <f>IF(HQ53&lt;&gt;"",CHAR(34)&amp;"blue"&amp;CHAR(34),"")</f>
        <v/>
      </c>
      <c r="IQ53" s="48" t="str">
        <f>IF(HR53&lt;&gt;"",CHAR(34)&amp;"green"&amp;CHAR(34),"")</f>
        <v/>
      </c>
      <c r="IR53" s="48" t="str">
        <f>IF(HS53&lt;&gt;"",CHAR(34)&amp;"red"&amp;CHAR(34),"")</f>
        <v>"red"</v>
      </c>
      <c r="IS53" s="48" t="str">
        <f>IF(HT53&lt;&gt;"",CHAR(34)&amp;"yellow"&amp;CHAR(34),"")</f>
        <v/>
      </c>
      <c r="IT53" s="48" t="str">
        <f>IF(HU53&lt;&gt;"",CHAR(34)&amp;"orange"&amp;CHAR(34),"")</f>
        <v/>
      </c>
      <c r="IU53" s="48" t="str">
        <f>IF(HV53&lt;&gt;"",CHAR(34)&amp;"brown"&amp;CHAR(34),"")</f>
        <v/>
      </c>
      <c r="IV53" s="48" t="str">
        <f>IF(HW53&lt;&gt;"",CHAR(34)&amp;"purple"&amp;CHAR(34),"")</f>
        <v/>
      </c>
      <c r="IW53" s="48" t="str">
        <f>IF(HX53&lt;&gt;"",CHAR(34)&amp;"white"&amp;CHAR(34),"")</f>
        <v>"white"</v>
      </c>
      <c r="IX53" s="48" t="str">
        <f>"{"&amp;CHAR(34)&amp;"url"&amp;CHAR(34)&amp;":"&amp;CHAR(34)&amp;IN53&amp;CHAR(34)&amp;","&amp;CHAR(34)&amp;"name"&amp;CHAR(34)&amp;":"&amp;CHAR(34)&amp;A53&amp;CHAR(34)&amp;"},"</f>
        <v>{"url":"http://mkweb.bcgsc.ca/color-summarizer/?url=https://upload.wikimedia.org/wikipedia/commons/thumb/0/03/Flag_of_Washington%2C_D.C.svg/255px-Flag_of_Washington%2C_D.C.svg.png&amp;precision=low&amp;num_clusters=2&amp;text=1","name":"[USA] Washington, D.C."},</v>
      </c>
      <c r="IY53" s="48">
        <v>845</v>
      </c>
    </row>
    <row r="54" spans="1:259" s="48" customFormat="1" ht="38.4" customHeight="1" thickBot="1" x14ac:dyDescent="0.35">
      <c r="A54" s="97" t="s">
        <v>328</v>
      </c>
      <c r="B54" s="40" t="e" vm="195">
        <v>#VALUE!</v>
      </c>
      <c r="C54" s="41">
        <v>3</v>
      </c>
      <c r="D54" s="42" t="s">
        <v>329</v>
      </c>
      <c r="E54" s="43" t="s">
        <v>330</v>
      </c>
      <c r="F54" s="44" t="s">
        <v>163</v>
      </c>
      <c r="G54" s="45">
        <f>COUNTIF($A$1:$A$8580,A54)</f>
        <v>1</v>
      </c>
      <c r="H54" s="46" t="s">
        <v>233</v>
      </c>
      <c r="I54" s="47" t="s">
        <v>331</v>
      </c>
      <c r="J54" s="48" t="str">
        <f>""</f>
        <v/>
      </c>
      <c r="K54" s="49"/>
      <c r="L54" s="50"/>
      <c r="M54" s="50"/>
      <c r="N54" s="51" t="s">
        <v>231</v>
      </c>
      <c r="O54" s="52">
        <v>1925</v>
      </c>
      <c r="P54" s="53" t="s">
        <v>332</v>
      </c>
      <c r="Q54" s="54">
        <v>1</v>
      </c>
      <c r="R54" s="55" t="s">
        <v>231</v>
      </c>
      <c r="S54" s="56">
        <v>3</v>
      </c>
      <c r="T54" s="57" t="s">
        <v>165</v>
      </c>
      <c r="U54" s="58" t="s">
        <v>164</v>
      </c>
      <c r="V54" s="58" t="s">
        <v>165</v>
      </c>
      <c r="W54" s="58" t="s">
        <v>165</v>
      </c>
      <c r="X54" s="58" t="s">
        <v>165</v>
      </c>
      <c r="Y54" s="58" t="s">
        <v>164</v>
      </c>
      <c r="Z54" s="58" t="s">
        <v>164</v>
      </c>
      <c r="AA54" s="58" t="s">
        <v>165</v>
      </c>
      <c r="AB54" s="58" t="s">
        <v>165</v>
      </c>
      <c r="AC54" s="58" t="s">
        <v>164</v>
      </c>
      <c r="AD54" s="58" t="s">
        <v>164</v>
      </c>
      <c r="AE54" s="58" t="s">
        <v>164</v>
      </c>
      <c r="AF54" s="59" t="s">
        <v>164</v>
      </c>
      <c r="AG54" s="59" t="s">
        <v>164</v>
      </c>
      <c r="AH54" s="59" t="s">
        <v>165</v>
      </c>
      <c r="AI54" s="59" t="s">
        <v>164</v>
      </c>
      <c r="AJ54" s="59" t="s">
        <v>164</v>
      </c>
      <c r="AK54" s="59" t="s">
        <v>164</v>
      </c>
      <c r="AL54" s="59" t="s">
        <v>164</v>
      </c>
      <c r="AM54" s="59" t="s">
        <v>165</v>
      </c>
      <c r="AN54" s="59" t="s">
        <v>165</v>
      </c>
      <c r="AO54" s="59" t="s">
        <v>165</v>
      </c>
      <c r="AP54" s="59" t="s">
        <v>164</v>
      </c>
      <c r="AQ54" s="59" t="s">
        <v>164</v>
      </c>
      <c r="AR54" s="59" t="s">
        <v>164</v>
      </c>
      <c r="AS54" s="59" t="s">
        <v>164</v>
      </c>
      <c r="AT54" s="60">
        <v>69</v>
      </c>
      <c r="AU54" s="59" t="s">
        <v>196</v>
      </c>
      <c r="AV54" s="59" t="str">
        <f>IF(LEFT(A54,1)="[",LEFT(A54,5)&amp;AU54&amp;A54,"")</f>
        <v>[USA]City[USA] Birmingham</v>
      </c>
      <c r="AW54" s="59" t="str">
        <f>C54&amp;H54&amp;A54</f>
        <v>3[USA] Alabama[USA] Birmingham</v>
      </c>
      <c r="AX54" s="61"/>
      <c r="AY54" s="61"/>
      <c r="AZ54" s="62" t="s">
        <v>154</v>
      </c>
      <c r="BA54" s="62" t="s">
        <v>155</v>
      </c>
      <c r="BB54" s="62"/>
      <c r="BC54" s="63"/>
      <c r="BD54" s="64" t="s">
        <v>154</v>
      </c>
      <c r="BE54" s="47"/>
      <c r="BF54" s="64" t="s">
        <v>154</v>
      </c>
      <c r="BG54" s="64" t="s">
        <v>159</v>
      </c>
      <c r="BH54" s="64" t="s">
        <v>154</v>
      </c>
      <c r="BI54" s="64"/>
      <c r="BJ54" s="64"/>
      <c r="BK54" s="47"/>
      <c r="BL54" s="64" t="s">
        <v>151</v>
      </c>
      <c r="BM54" s="64" t="s">
        <v>167</v>
      </c>
      <c r="BN54" s="64" t="s">
        <v>167</v>
      </c>
      <c r="BO54" s="64" t="s">
        <v>154</v>
      </c>
      <c r="BP54" s="64" t="s">
        <v>155</v>
      </c>
      <c r="BQ54" s="64" t="s">
        <v>167</v>
      </c>
      <c r="BR54" s="64" t="s">
        <v>167</v>
      </c>
      <c r="BS54" s="64" t="s">
        <v>167</v>
      </c>
      <c r="BT54" s="64" t="s">
        <v>159</v>
      </c>
      <c r="BU54" s="65"/>
      <c r="BV54" s="66"/>
      <c r="BW54" s="66">
        <v>0</v>
      </c>
      <c r="BX54" s="47"/>
      <c r="BY54" s="48" t="s">
        <v>164</v>
      </c>
      <c r="CB54" s="6"/>
      <c r="CC54" s="6"/>
      <c r="CD54" s="67">
        <v>0</v>
      </c>
      <c r="CE54" s="67">
        <v>0</v>
      </c>
      <c r="CF54" s="67" t="e">
        <v>#REF!</v>
      </c>
      <c r="CG54" s="68" cm="1">
        <f t="array" ref="CG54">SUMPRODUCT(--(LEN(TRIM(BL54:BT54))&gt;0))</f>
        <v>4</v>
      </c>
      <c r="CH54" s="59" t="str">
        <f>IF(CG54=2,"y","n")</f>
        <v>n</v>
      </c>
      <c r="CI54" s="59" t="str">
        <f>IF(CG54=3,"y","n")</f>
        <v>n</v>
      </c>
      <c r="CJ54" s="59" t="str">
        <f>IF(CG54=4,"y","n")</f>
        <v>y</v>
      </c>
      <c r="CK54" s="59" t="str">
        <f>IF(CG54&gt;4,"y","n")</f>
        <v>n</v>
      </c>
      <c r="CL54" s="59" t="str">
        <f>IF(S54=0,"y","n")</f>
        <v>n</v>
      </c>
      <c r="CM54" s="59" t="str">
        <f>IF(S54=2,"y","n")</f>
        <v>n</v>
      </c>
      <c r="CN54" s="59" t="str">
        <f>IF(S54=3,"y","n")</f>
        <v>y</v>
      </c>
      <c r="CO54" s="59" t="str">
        <f>IF(S54&gt;=4,"y","n")</f>
        <v>n</v>
      </c>
      <c r="CP54" s="59" t="str">
        <f>IF(AT54=0,"y","n")</f>
        <v>n</v>
      </c>
      <c r="CQ54" s="59" t="str">
        <f>IF(AT54=1,"y","n")</f>
        <v>n</v>
      </c>
      <c r="CR54" s="59" t="str">
        <f>IF(AT54=2,"y","n")</f>
        <v>n</v>
      </c>
      <c r="CS54" s="59" t="str">
        <f>IF(AT54&gt;=3,"y","n")</f>
        <v>y</v>
      </c>
      <c r="CT54" s="69" t="str">
        <f>CHAR(34)&amp;A54&amp;CHAR(34)</f>
        <v>"[USA] Birmingham"</v>
      </c>
      <c r="CU54" s="70" t="str">
        <f>CHAR(34)&amp;"rgn_"&amp;R54&amp;CHAR(34)</f>
        <v>"rgn_North America"</v>
      </c>
      <c r="CV54" s="48" t="str">
        <f>CHAR(34)&amp;D54&amp;CHAR(34)</f>
        <v>"https://upload.wikimedia.org/wikipedia/commons/thumb/7/76/Flag_of_Birmingham%2C_Alabama.svg/640px-Flag_of_Birmingham%2C_Alabama.svg.png"</v>
      </c>
      <c r="CW54" s="48" t="str">
        <f>IF(CH54="y",CHAR(34)&amp;CH$1&amp;CHAR(34)&amp;",","")</f>
        <v/>
      </c>
      <c r="CX54" s="48" t="str">
        <f>IF(CI54="y",CHAR(34)&amp;CI$1&amp;CHAR(34)&amp;",","")</f>
        <v/>
      </c>
      <c r="CY54" s="48" t="str">
        <f>IF(CJ54="y",CHAR(34)&amp;CJ$1&amp;CHAR(34)&amp;",","")</f>
        <v>"4Color",</v>
      </c>
      <c r="CZ54" s="48" t="str">
        <f>IF(CK54="y",CHAR(34)&amp;CK$1&amp;CHAR(34)&amp;",","")</f>
        <v/>
      </c>
      <c r="DA54" s="48" t="str">
        <f>IF(Q54&gt;1,CHAR(34)&amp;"words2"&amp;CHAR(34)&amp;",","")</f>
        <v/>
      </c>
      <c r="DB54" s="48" t="str">
        <f>IF(Q54&gt;2,CHAR(34)&amp;"words3"&amp;CHAR(34)&amp;",","")</f>
        <v/>
      </c>
      <c r="DD54" s="48" t="str">
        <f>IF(LEN(CHAR(34)&amp;"lets"&amp;LEN(SUBSTITUTE(SUBSTITUTE(IFERROR(TRIM(SUBSTITUTE(A54,MID(A54,FIND("[",A54),FIND("]",A54)-FIND("[",A54)+1),"")),A54)," ",""),"-",""))&amp;CHAR(34)&amp;",")=9,CHAR(34)&amp;"lets"&amp;LEN(SUBSTITUTE(SUBSTITUTE(IFERROR(TRIM(SUBSTITUTE(A54,MID(A54,FIND("[",A54),FIND("]",A54)-FIND("[",A54)+1),"")),A54)," ",""),"-",""))&amp;CHAR(34)&amp;",",CHAR(34)&amp;"lets0"&amp;LEN(SUBSTITUTE(SUBSTITUTE(IFERROR(TRIM(SUBSTITUTE(A54,MID(A54,FIND("[",A54),FIND("]",A54)-FIND("[",A54)+1),"")),A54)," ",""),"-",""))&amp;CHAR(34)&amp;",")</f>
        <v>"lets10",</v>
      </c>
      <c r="DE54" s="48" t="str">
        <f>CHAR(34)&amp;"start"&amp;IFERROR(LEFT(SUBSTITUTE(A54,"["&amp;MID(A54,FIND("[",A54)+1,FIND("]",A54)-FIND("[",A54)-1)&amp;"] ",""),1),LEFT(A54,1))&amp;CHAR(34)&amp;","</f>
        <v>"startB",</v>
      </c>
      <c r="DF54" s="48" t="str">
        <f>IFERROR(IF(SEARCH("tan",A54)&gt;0,CHAR(34)&amp;"withtn"&amp;CHAR(34)&amp;",",""),"")</f>
        <v/>
      </c>
      <c r="DG54" s="48" t="str">
        <f>IFERROR(IF(SEARCH("q",A54)&gt;0,CHAR(34)&amp;"with_q"&amp;CHAR(34)&amp;",",""),"")</f>
        <v/>
      </c>
      <c r="DH54" s="48" t="str">
        <f>IFERROR(IF(SEARCH("v",A54)&gt;0,CHAR(34)&amp;"with_v"&amp;CHAR(34)&amp;",",""),"")</f>
        <v/>
      </c>
      <c r="DI54" s="48" t="str">
        <f>IFERROR(IF(SEARCH("w",A54)&gt;0,CHAR(34)&amp;"with_w"&amp;CHAR(34)&amp;",",""),"")</f>
        <v/>
      </c>
      <c r="DJ54" s="48" t="str">
        <f>IFERROR(IF(SEARCH("y",A54)&gt;0,CHAR(34)&amp;"with_y"&amp;CHAR(34)&amp;",",""),"")</f>
        <v/>
      </c>
      <c r="DK54" s="48" t="str">
        <f>IFERROR(IF(SEARCH("z",A54)&gt;0,CHAR(34)&amp;"with_z"&amp;CHAR(34)&amp;",",""),"")</f>
        <v/>
      </c>
      <c r="DL54" s="48" t="str">
        <f>IF(CG54=2, CHAR(34) &amp; _xlfn.TEXTJOIN("", TRUE, _xlfn._xlws.SORT(HP54:HX54)) &amp; CHAR(34) &amp; ",", "")</f>
        <v/>
      </c>
      <c r="DM54" s="48" t="str" cm="1">
        <f t="array" ref="DM54">IF(CG54=3,CHAR(34) &amp; _xlfn.TEXTJOIN("", TRUE, RIGHT(HP54:HX54, 2)) &amp; CHAR(34) &amp; ",", "")</f>
        <v/>
      </c>
      <c r="DN54" s="48" t="str">
        <f>IF(AND(ISNUMBER(SEARCH("18", O54)), ISERROR(SEARCH("1918", O54)), ISERROR(SEARCH("2018", O54))), CHAR(34) &amp; "year18" &amp; CHAR(34) &amp; ",", "")</f>
        <v/>
      </c>
      <c r="DO54" s="48" t="str">
        <f>IF(AND(ISNUMBER(SEARCH("19", O54)), ISERROR(SEARCH("1819", O54)),  ISERROR(SEARCH("1219", O54)),ISERROR(SEARCH("1119", O54)),ISERROR(SEARCH("1190", O54)),ISERROR(SEARCH("2019", O54))), CHAR(34) &amp; "year19" &amp; CHAR(34) &amp; ",", "")</f>
        <v>"year19",</v>
      </c>
      <c r="DP54" s="6" t="str">
        <f>IF(AND(ISNUMBER(SEARCH("20", O54)), ISERROR(SEARCH("1920", O54))), CHAR(34)&amp;"year00"&amp;CHAR(34)&amp;",", "")</f>
        <v/>
      </c>
      <c r="DQ54" s="6" t="str">
        <f>IF(CC54="y",CHAR(34)&amp;"soviet"&amp;CHAR(34)&amp;",","")</f>
        <v/>
      </c>
      <c r="DR54" s="6" t="str">
        <f>IF(BY54="y",CHAR(34)&amp;"dgband"&amp;CHAR(34)&amp;",","")</f>
        <v/>
      </c>
      <c r="DS54" s="6" t="str">
        <f>IF(W54="y",IF(AND(V54="n",BY54&lt;&gt;"y"),CHAR(34)&amp;"allver"&amp;CHAR(34)&amp;",",""),"")</f>
        <v/>
      </c>
      <c r="DT54" s="6" t="str">
        <f>IF(V54="y",IF(AND(W54="n",BY54&lt;&gt;"y"),CHAR(34)&amp;"allhor"&amp;CHAR(34)&amp;",",""),"")</f>
        <v/>
      </c>
      <c r="DU54" s="6" t="str">
        <f>IF(BY54="y",IF(AND(W54="n",V54="n"),CHAR(34)&amp;"alldia"&amp;CHAR(34)&amp;",",""),"")</f>
        <v/>
      </c>
      <c r="DW54" s="48" t="str">
        <f>IF(CL54="y",CHAR(34)&amp;CL$1&amp;CHAR(34)&amp;",","")</f>
        <v/>
      </c>
      <c r="DX54" s="48" t="str">
        <f>IF(CM54="y",CHAR(34)&amp;CM$1&amp;CHAR(34)&amp;",","")</f>
        <v/>
      </c>
      <c r="DY54" s="48" t="str">
        <f>IF(CN54="y",CHAR(34)&amp;CN$1&amp;CHAR(34)&amp;",","")</f>
        <v>"3Bands",</v>
      </c>
      <c r="DZ54" s="48" t="str">
        <f>IF(CO54="y",CHAR(34)&amp;CO$1&amp;CHAR(34)&amp;",","")</f>
        <v/>
      </c>
      <c r="EA54" s="48" t="str">
        <f>IF(T54="y",CHAR(34)&amp;T$1&amp;CHAR(34)&amp;",","")</f>
        <v>"Diagon",</v>
      </c>
      <c r="EB54" s="48" t="str">
        <f>IF(U54="y",CHAR(34)&amp;U$1&amp;CHAR(34)&amp;",","")</f>
        <v/>
      </c>
      <c r="EC54" s="48" t="str">
        <f>IF(V54="y",CHAR(34)&amp;V$1&amp;CHAR(34)&amp;",","")</f>
        <v>"Horizo",</v>
      </c>
      <c r="ED54" s="48" t="str">
        <f>IF(W54="y",CHAR(34)&amp;W$1&amp;CHAR(34)&amp;",","")</f>
        <v>"Vertic",</v>
      </c>
      <c r="EE54" s="48" t="str">
        <f>IF(X54="y",CHAR(34)&amp;X$1&amp;CHAR(34)&amp;",","")</f>
        <v>"Circle",</v>
      </c>
      <c r="EF54" s="48" t="str">
        <f>IF(AND(Y54&lt;&gt;"n",Y54&lt;&gt;""),CHAR(34)&amp;Y$1&amp;CHAR(34)&amp;",","")</f>
        <v/>
      </c>
      <c r="EG54" s="48" t="str">
        <f>IF(Z54="y",CHAR(34)&amp;Z$1&amp;CHAR(34)&amp;",","")</f>
        <v/>
      </c>
      <c r="EH54" s="48" t="str">
        <f>IF(AA54="y",CHAR(34)&amp;AA$1&amp;CHAR(34)&amp;",","")</f>
        <v>"Plants",</v>
      </c>
      <c r="EI54" s="48" t="str">
        <f>IF(AB54="y",CHAR(34)&amp;AB$1&amp;CHAR(34)&amp;",","")</f>
        <v>"Texted",</v>
      </c>
      <c r="EJ54" s="48" t="str">
        <f>IF(AC54="y",CHAR(34)&amp;AC$1&amp;CHAR(34)&amp;",","")</f>
        <v/>
      </c>
      <c r="EK54" s="48" t="str">
        <f>IF(AD54="y",CHAR(34)&amp;AD$1&amp;CHAR(34)&amp;",","")</f>
        <v/>
      </c>
      <c r="EL54" s="48" t="str">
        <f>IF(AE54="y",CHAR(34)&amp;AE$1&amp;CHAR(34)&amp;",","")</f>
        <v/>
      </c>
      <c r="EM54" s="48" t="str">
        <f>IF(AF54="y",CHAR(34)&amp;AF$1&amp;CHAR(34)&amp;",","")</f>
        <v/>
      </c>
      <c r="EN54" s="48" t="str">
        <f>IF(AG54="y",CHAR(34)&amp;AG$1&amp;CHAR(34)&amp;",","")</f>
        <v/>
      </c>
      <c r="EO54" s="48" t="str">
        <f>IF(AH54="y",CHAR(34)&amp;AH$1&amp;CHAR(34)&amp;",","")</f>
        <v>"Center",</v>
      </c>
      <c r="EP54" s="48" t="str">
        <f>IF(AI54="y",CHAR(34)&amp;AI$1&amp;CHAR(34)&amp;",","")</f>
        <v/>
      </c>
      <c r="EQ54" s="48" t="str">
        <f>IF(AJ54="y",CHAR(34)&amp;AJ$1&amp;CHAR(34)&amp;",","")</f>
        <v/>
      </c>
      <c r="ER54" s="48" t="str">
        <f>IF(AK54="y",CHAR(34)&amp;AK$1&amp;CHAR(34)&amp;",","")</f>
        <v/>
      </c>
      <c r="ES54" s="48" t="str">
        <f>IF(AL54="y",CHAR(34)&amp;AL$1&amp;CHAR(34)&amp;",","")</f>
        <v/>
      </c>
      <c r="ET54" s="48" t="str">
        <f>IF(AM54="y",CHAR(34)&amp;AM$1&amp;CHAR(34)&amp;",","")</f>
        <v>"Geogrh",</v>
      </c>
      <c r="EU54" s="48" t="str">
        <f>IF(AN54="y",CHAR(34)&amp;AN$1&amp;CHAR(34)&amp;",","")</f>
        <v>"Humans",</v>
      </c>
      <c r="EV54" s="48" t="str">
        <f>IF(AO54="y",CHAR(34)&amp;AO$1&amp;CHAR(34)&amp;",","")</f>
        <v>"Builds",</v>
      </c>
      <c r="EW54" s="48" t="str">
        <f>IF(AP54="y",CHAR(34)&amp;AP$1&amp;CHAR(34)&amp;",","")</f>
        <v/>
      </c>
      <c r="EX54" s="48" t="str">
        <f>IF(AQ54="y",CHAR(34)&amp;AQ$1&amp;CHAR(34)&amp;",","")</f>
        <v/>
      </c>
      <c r="EY54" s="48" t="str">
        <f>IF(AR54="y",CHAR(34)&amp;AR$1&amp;CHAR(34)&amp;",","")</f>
        <v/>
      </c>
      <c r="EZ54" s="48" t="str">
        <f>IF(AS54="y",CHAR(34)&amp;AS$1&amp;CHAR(34)&amp;",","")</f>
        <v/>
      </c>
      <c r="FA54" s="48" t="str">
        <f>IF(AT54&gt;0,CHAR(34)&amp;"sta"&amp;AZ54&amp;CHAR(34)&amp;",","")</f>
        <v>"staRED",</v>
      </c>
      <c r="FB54" s="48" t="str">
        <f>IF(AND(AT54&gt;0,BA54&lt;&gt;""),CHAR(34)&amp;"sta"&amp;BA54&amp;CHAR(34)&amp;",","")</f>
        <v>"staYEL",</v>
      </c>
      <c r="FD54" s="48" t="str">
        <f>IF(BV54="n",CHAR(34)&amp;"tcWHYE"&amp;CHAR(34)&amp;",",IF(BV54="y",CHAR(34)&amp;FD$1&amp;CHAR(34)&amp;",",""))</f>
        <v/>
      </c>
      <c r="FE54" s="48" t="str">
        <f>IF(COUNTIF(BL54:BT54,"BLU")=0,CHAR(34)&amp;"NO_BLU"&amp;CHAR(34)&amp;",", "")</f>
        <v>"NO_BLU",</v>
      </c>
      <c r="FF54" s="48" t="str">
        <f>IF(COUNTIF(BL54:BT54,"WHI")=0,CHAR(34)&amp;"NO_WHI"&amp;CHAR(34)&amp;",", "")</f>
        <v/>
      </c>
      <c r="FG54" s="48" t="str">
        <f>IF(COUNTIF(BL54:BT54,"RED")=0,CHAR(34)&amp;"NO_RED"&amp;CHAR(34)&amp;",", "")</f>
        <v/>
      </c>
      <c r="FH54" s="48" t="str">
        <f>IF(COUNTIF(BL54:BS54,"GRE")=0,CHAR(34)&amp;"NO_GRE"&amp;CHAR(34)&amp;",", "")</f>
        <v>"NO_GRE",</v>
      </c>
      <c r="FI54" s="48" t="str">
        <f>IF(COUNTIF(BL54:BT54,"YEL")=0,CHAR(34)&amp;"NO_YEL"&amp;CHAR(34)&amp;",", "")</f>
        <v/>
      </c>
      <c r="FJ54" s="48" t="str">
        <f>IF(COUNTIF(BL54:BT54,"BLA")=0,CHAR(34)&amp;"NO_BLA"&amp;CHAR(34)&amp;",", "")</f>
        <v/>
      </c>
      <c r="FK54" s="48" t="str">
        <f>IF(AND(FH54&lt;&gt;"",FF54&lt;&gt;""),CHAR(34)&amp;"WHGRNO"&amp;CHAR(34)&amp;",","")</f>
        <v/>
      </c>
      <c r="FL54" s="48" t="str">
        <f>IF(AND(FI54&lt;&gt;"",FF54&lt;&gt;""),CHAR(34)&amp;"WHYENO"&amp;CHAR(34)&amp;",","")</f>
        <v/>
      </c>
      <c r="FM54" s="48" t="str">
        <f>IF(AND(FJ54&lt;&gt;"",FF54&lt;&gt;""),CHAR(34)&amp;"BAWHNO"&amp;CHAR(34)&amp;",","")</f>
        <v/>
      </c>
      <c r="FN54" s="48" t="str">
        <f>IF(AND(FE54&lt;&gt;"",FF54&lt;&gt;""),CHAR(34)&amp;"BLWHNO"&amp;CHAR(34)&amp;",","")</f>
        <v/>
      </c>
      <c r="FO54" s="48" t="str">
        <f>IF(AND(FE54&lt;&gt;"",FG54&lt;&gt;""),CHAR(34)&amp;"BLRENO"&amp;CHAR(34)&amp;",","")</f>
        <v/>
      </c>
      <c r="FP54" s="48" t="str">
        <f>IF(AND(FF54&lt;&gt;"",FF54&lt;&gt;""),CHAR(34)&amp;"WHRENO"&amp;CHAR(34)&amp;",","")</f>
        <v/>
      </c>
      <c r="FQ54" s="48" t="str">
        <f>IF(LEN(BF54)=3,CHAR(34)&amp;"001"&amp;BF54&amp;CHAR(34)&amp;",","")</f>
        <v>"001RED",</v>
      </c>
      <c r="FR54" s="48" t="str">
        <f>IF(LEN(BG54)=3,CHAR(34)&amp;"002"&amp;BG54&amp;CHAR(34)&amp;",","")</f>
        <v>"002WHI",</v>
      </c>
      <c r="FS54" s="48" t="str">
        <f>IF(LEN(BH54)=3,CHAR(34)&amp;"003"&amp;BH54&amp;CHAR(34)&amp;",","")</f>
        <v>"003RED",</v>
      </c>
      <c r="FT54" s="48" t="str">
        <f>CHAR(34)&amp;"myr"&amp;BD54&amp;CHAR(34)&amp;","</f>
        <v>"myrRED",</v>
      </c>
      <c r="FU54" s="48" t="str">
        <f>IF(AY54="y",CHAR(34)&amp;"island"&amp;CHAR(34)&amp;",","")</f>
        <v/>
      </c>
      <c r="FV54" s="48" t="str">
        <f>IF(BZ54="y",CHAR(34)&amp;"landlo"&amp;CHAR(34)&amp;",","")</f>
        <v/>
      </c>
      <c r="FW54" s="48" t="str">
        <f>IF(CA54="y",CHAR(34)&amp;"eunion"&amp;CHAR(34)&amp;",","")</f>
        <v/>
      </c>
      <c r="FY54" s="48" t="str">
        <f>IFERROR(IF(SEARCH("Arabic",CB54)&gt;0,CHAR(34)&amp;"arabic"&amp;CHAR(34)&amp;",",""),"")</f>
        <v/>
      </c>
      <c r="FZ54" s="48" t="str">
        <f>IFERROR(IF(SEARCH("English",CB54)&gt;0,CHAR(34)&amp;"englis"&amp;CHAR(34)&amp;",",""),"")</f>
        <v/>
      </c>
      <c r="GA54" s="48" t="str">
        <f>IFERROR(IF(SEARCH("French",CB54)&gt;0,CHAR(34)&amp;"french"&amp;CHAR(34)&amp;",",""),"")</f>
        <v/>
      </c>
      <c r="GB54" s="48" t="str">
        <f>IFERROR(IF(SEARCH("Spanish",CB54)&gt;0,CHAR(34)&amp;"spanis"&amp;CHAR(34)&amp;",",""),"")</f>
        <v/>
      </c>
      <c r="GE54" s="48" t="str">
        <f>IFERROR(IF(SEARCH("Dutch",CB54)&gt;0,CHAR(34)&amp;"dutchs"&amp;CHAR(34)&amp;",",""),"")</f>
        <v/>
      </c>
      <c r="GF54" s="48" t="str">
        <f>IFERROR(IF(SEARCH("Historical",AU54)&gt;0,CHAR(34)&amp;"histor"&amp;CHAR(34)&amp;",",""),"")</f>
        <v/>
      </c>
      <c r="GG54" s="48" t="str">
        <f>IF(BU54="y",CHAR(34)&amp;"unjack"&amp;CHAR(34)&amp;",","")</f>
        <v/>
      </c>
      <c r="GH54" s="48" t="str">
        <f>IF(CD54=1,CHAR(34)&amp;"southc"&amp;CHAR(34)&amp;",","")</f>
        <v/>
      </c>
      <c r="GI54" s="48" t="str">
        <f>IF(CE54=1,CHAR(34)&amp;"hasmap"&amp;CHAR(34)&amp;",","")</f>
        <v/>
      </c>
      <c r="GJ54" s="48" t="str">
        <f>IF(CP54="y",CHAR(34)&amp;CP$1&amp;CHAR(34)&amp;",","")</f>
        <v/>
      </c>
      <c r="GK54" s="48" t="str">
        <f>IF(GJ54="",CHAR(34)&amp;"HasSta"&amp;CHAR(34)&amp;",","")</f>
        <v>"HasSta",</v>
      </c>
      <c r="GL54" s="48" t="str">
        <f>IF(CQ54="y",CHAR(34)&amp;CQ$1&amp;CHAR(34)&amp;",","")</f>
        <v/>
      </c>
      <c r="GM54" s="48" t="str">
        <f>IF(CR54="y",CHAR(34)&amp;CR$1&amp;CHAR(34)&amp;",","")</f>
        <v/>
      </c>
      <c r="GN54" s="48" t="str">
        <f>IF(CS54="y",CHAR(34)&amp;CS$1&amp;CHAR(34)&amp;",","")</f>
        <v>"3+Star",</v>
      </c>
      <c r="GP54" s="48" t="str">
        <f>CHAR(34)&amp;AU54&amp;CHAR(34)</f>
        <v>"City"</v>
      </c>
      <c r="GS54" s="48" t="str">
        <f>SUBSTITUTE("["&amp;_xlfn.CONCAT(CW54:GN54)&amp;"]",",]","]")</f>
        <v>["4Color","lets10","startB","year19","3Bands","Diagon","Horizo","Vertic","Circle","Plants","Texted","Center","Geogrh","Humans","Builds","staRED","staYEL","NO_BLU","NO_GRE","001RED","002WHI","003RED","myrRED","HasSta","3+Star"]</v>
      </c>
      <c r="GT54" s="48" t="str">
        <f>IF(BL54&lt;&gt;"",CHAR(34)&amp;"cl_"&amp;BL54&amp;CHAR(34)&amp;",","")</f>
        <v>"cl_BLA",</v>
      </c>
      <c r="GU54" s="48" t="str">
        <f>IF(BM54&lt;&gt;"",CHAR(34)&amp;"cl_"&amp;BM54&amp;CHAR(34)&amp;",","")</f>
        <v/>
      </c>
      <c r="GV54" s="48" t="str">
        <f>IF(BN54&lt;&gt;"",CHAR(34)&amp;"cl_"&amp;BN54&amp;CHAR(34)&amp;",","")</f>
        <v/>
      </c>
      <c r="GW54" s="48" t="str">
        <f>IF(BO54&lt;&gt;"",CHAR(34)&amp;"cl_"&amp;BO54&amp;CHAR(34)&amp;",","")</f>
        <v>"cl_RED",</v>
      </c>
      <c r="GX54" s="48" t="str">
        <f>IF(BP54&lt;&gt;"",CHAR(34)&amp;"cl_"&amp;BP54&amp;CHAR(34)&amp;",","")</f>
        <v>"cl_YEL",</v>
      </c>
      <c r="GY54" s="48" t="str">
        <f>IF(BQ54&lt;&gt;"",CHAR(34)&amp;"cl_"&amp;BQ54&amp;CHAR(34)&amp;",","")</f>
        <v/>
      </c>
      <c r="GZ54" s="48" t="str">
        <f>IF(BR54&lt;&gt;"",CHAR(34)&amp;"cl_"&amp;BR54&amp;CHAR(34)&amp;",","")</f>
        <v/>
      </c>
      <c r="HA54" s="48" t="str">
        <f>IF(BS54&lt;&gt;"",CHAR(34)&amp;"cl_"&amp;BS54&amp;CHAR(34)&amp;",","")</f>
        <v/>
      </c>
      <c r="HB54" s="48" t="str">
        <f>IF(BT54&lt;&gt;"",CHAR(34)&amp;"cl_"&amp;BT54&amp;CHAR(34)&amp;",","")</f>
        <v>"cl_WHI",</v>
      </c>
      <c r="HC54" s="48" t="str">
        <f>SUBSTITUTE("["&amp;_xlfn.CONCAT(GT54:HB54)&amp;"]",",]","]")</f>
        <v>["cl_BLA","cl_RED","cl_YEL","cl_WHI"]</v>
      </c>
      <c r="HE54" s="71"/>
      <c r="HF54" s="72" t="str">
        <f>"{couname:"&amp;CT54&amp;(IF(HK54&lt;&gt;"",",subtype:"&amp;CHAR(34)&amp;HK54&amp;CHAR(34),""))&amp;",year:"&amp;HJ54&amp;",region:"&amp;CU54&amp;",Colors:"&amp;HC54&amp;",Items:"&amp;GS54&amp;",Flag:"&amp;CV54&amp;",HDFlag:"&amp;CHAR(34)&amp;E54&amp;CHAR(34)&amp;",type:"&amp;GP54&amp;", describe: "&amp;HH54&amp;", isnew:"&amp;CHAR(34)&amp;F54&amp;CHAR(34)&amp;", links: "&amp;HL54&amp;"},"</f>
        <v>{couname:"[USA] Birmingham",year:"1925",region:"rgn_North America",Colors:["cl_BLA","cl_RED","cl_YEL","cl_WHI"],Items:["4Color","lets10","startB","year19","3Bands","Diagon","Horizo","Vertic","Circle","Plants","Texted","Center","Geogrh","Humans","Builds","staRED","staYEL","NO_BLU","NO_GRE","001RED","002WHI","003RED","myrRED","HasSta","3+Star"],Flag:"https://upload.wikimedia.org/wikipedia/commons/thumb/7/76/Flag_of_Birmingham%2C_Alabama.svg/640px-Flag_of_Birmingham%2C_Alabama.svg.png",HDFlag:"https://upload.wikimedia.org/wikipedia/commons/thumb/7/76/Flag_of_Birmingham%2C_Alabama.svg/2850px-Flag_of_Birmingham%2C_Alabama.svg.png",type:"City", describe: "\nFrom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 isnew:".", links: "https://en.m.wikipedia.org/wiki/Flag_of_Birmingham,_Alabama"},</v>
      </c>
      <c r="HG54" s="73" t="str">
        <f>"{couname:"&amp;CT54&amp;(IF(HK54&lt;&gt;"",",subtype:"&amp;CHAR(34)&amp;HK54&amp;CHAR(34),""))&amp;",year:"&amp;HJ54&amp;",region:"&amp;CU54&amp;",Colors:"&amp;HC54&amp;",Items:"&amp;GS54&amp;",Flag:"&amp;CV54&amp;",HDFlag:"&amp;CHAR(34)&amp;E54&amp;CHAR(34)&amp;",type:"&amp;GP54&amp;", describe: "&amp;HI54&amp;", links: "&amp;HL54&amp;"},"</f>
        <v>{couname:"[USA] Birmingham",year:"1925",region:"rgn_North America",Colors:["cl_BLA","cl_RED","cl_YEL","cl_WHI"],Items:["4Color","lets10","startB","year19","3Bands","Diagon","Horizo","Vertic","Circle","Plants","Texted","Center","Geogrh","Humans","Builds","staRED","staYEL","NO_BLU","NO_GRE","001RED","002WHI","003RED","myrRED","HasSta","3+Star"],Flag:"https://upload.wikimedia.org/wikipedia/commons/thumb/7/76/Flag_of_Birmingham%2C_Alabama.svg/640px-Flag_of_Birmingham%2C_Alabama.svg.png",HDFlag:"https://upload.wikimedia.org/wikipedia/commons/thumb/7/76/Flag_of_Birmingham%2C_Alabama.svg/2850px-Flag_of_Birmingham%2C_Alabama.svg.png",type:"City", describe: "\nFrom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 links: "https://en.m.wikipedia.org/wiki/Flag_of_Birmingham,_Alabama"},</v>
      </c>
      <c r="HH54" s="48" t="str">
        <f>IF(P54&lt;&gt;"",CHAR(34)&amp;"\n"&amp;P54&amp;CHAR(34),CHAR(34)&amp;CHAR(34))</f>
        <v>"\nFrom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v>
      </c>
      <c r="HI54" s="48" t="str">
        <f>IF(J54=0,CHAR(34)&amp;CHAR(34),HH54)</f>
        <v>"\nFrom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v>
      </c>
      <c r="HJ54" s="48" t="str">
        <f>CHAR(34)&amp;O54&amp;CHAR(34)</f>
        <v>"1925"</v>
      </c>
      <c r="HL54" s="48" t="str">
        <f>CHAR(34)&amp;I54&amp;CHAR(34)</f>
        <v>"https://en.m.wikipedia.org/wiki/Flag_of_Birmingham,_Alabama"</v>
      </c>
      <c r="HM54" s="72"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"&amp;HH54&amp;", "&amp;CHAR(34)&amp;"isnew"&amp;CHAR(34)&amp;": "&amp;CHAR(34)&amp;F54&amp;CHAR(34)&amp;", "&amp;CHAR(34)&amp;"links"&amp;CHAR(34)&amp;": "&amp;HL54&amp;"},"</f>
        <v>{"couname":"[USA] Birmingham","subtype":"[USA] Alabama","year":"1925","region":"rgn_North America","Colors":["cl_BLA","cl_RED","cl_YEL","cl_WHI"],"Items":["4Color","lets10","startB","year19","3Bands","Diagon","Horizo","Vertic","Circle","Plants","Texted","Center","Geogrh","Humans","Builds","staRED","staYEL","NO_BLU","NO_GRE","001RED","002WHI","003RED","myrRED","HasSta","3+Star"],"Flag":"https://upload.wikimedia.org/wikipedia/commons/thumb/7/76/Flag_of_Birmingham%2C_Alabama.svg/640px-Flag_of_Birmingham%2C_Alabama.svg.png","HDFlag":"https://upload.wikimedia.org/wikipedia/commons/thumb/7/76/Flag_of_Birmingham%2C_Alabama.svg/2850px-Flag_of_Birmingham%2C_Alabama.svg.png","type":"City", "describe": "\nFrom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 "isnew": ".", "links": "https://en.m.wikipedia.org/wiki/Flag_of_Birmingham,_Alabama"},</v>
      </c>
      <c r="HN54" s="74" t="str">
        <f>"{"&amp;CHAR(34)&amp;"couname"&amp;CHAR(34)&amp;":"&amp;CT54&amp;(IF(H54&lt;&gt;"",","&amp;CHAR(34)&amp;"subtype"&amp;CHAR(34)&amp;":"&amp;CHAR(34)&amp;H54&amp;CHAR(34),""))&amp;","&amp;CHAR(34)&amp;"year"&amp;CHAR(34)&amp;":"&amp;HJ54&amp;","&amp;CHAR(34)&amp;"region"&amp;CHAR(34)&amp;":"&amp;CU54&amp;","&amp;CHAR(34)&amp;"Colors"&amp;CHAR(34)&amp;":"&amp;HC54&amp;","&amp;CHAR(34)&amp;"Items"&amp;CHAR(34)&amp;":"&amp;GS54&amp;","&amp;CHAR(34)&amp;"Flag"&amp;CHAR(34)&amp;":"&amp;CV54&amp;","&amp;CHAR(34)&amp;"HDFlag"&amp;CHAR(34)&amp;":"&amp;CHAR(34)&amp;E54&amp;CHAR(34)&amp;","&amp;CHAR(34)&amp;"type"&amp;CHAR(34)&amp;":"&amp;GP54&amp;", "&amp;CHAR(34)&amp;"describe"&amp;CHAR(34)&amp;": "&amp;HI54&amp;", "&amp;CHAR(34)&amp;"isnew"&amp;CHAR(34)&amp;": "&amp;CHAR(34)&amp;F54&amp;CHAR(34)&amp;", "&amp;CHAR(34)&amp;"links"&amp;CHAR(34)&amp;": "&amp;HL54&amp;"},"</f>
        <v>{"couname":"[USA] Birmingham","subtype":"[USA] Alabama","year":"1925","region":"rgn_North America","Colors":["cl_BLA","cl_RED","cl_YEL","cl_WHI"],"Items":["4Color","lets10","startB","year19","3Bands","Diagon","Horizo","Vertic","Circle","Plants","Texted","Center","Geogrh","Humans","Builds","staRED","staYEL","NO_BLU","NO_GRE","001RED","002WHI","003RED","myrRED","HasSta","3+Star"],"Flag":"https://upload.wikimedia.org/wikipedia/commons/thumb/7/76/Flag_of_Birmingham%2C_Alabama.svg/640px-Flag_of_Birmingham%2C_Alabama.svg.png","HDFlag":"https://upload.wikimedia.org/wikipedia/commons/thumb/7/76/Flag_of_Birmingham%2C_Alabama.svg/2850px-Flag_of_Birmingham%2C_Alabama.svg.png","type":"City", "describe": "\nFrom Wikipedia:\n'•White: reflected the purity of the women of the city.\n•Red: symbolic of the valour of the men of Birmingham.\n•Gold: points towards the mineral wealth of the city as well as the high standard of its citizens.\nThe large red star was included to represent the city, whilst the golden notches reflect Birmingham being a 'hub' of commerce and industry in the region.\n\nThe 67 golden stars were included to represent the 67 counties of Alabama, whereas the 85 golden rays suggest that 'All roads lead to Birmingham'; a play on the proverb 'All roads lead to Rome.''", "isnew": ".", "links": "https://en.m.wikipedia.org/wiki/Flag_of_Birmingham,_Alabama"},</v>
      </c>
      <c r="HO54" s="75">
        <v>45618</v>
      </c>
      <c r="HP54" s="48" t="str" cm="1">
        <f t="array" ref="HP54">IF(_xlfn.TEXTJOIN(", ", TRUE, IF(ISNUMBER(SEARCH("BLA", BL54:BT54)), COLUMN(BL54:BT54) - COLUMN(BL54) + 1, ""))&lt;&gt;"","BLA","")</f>
        <v>BLA</v>
      </c>
      <c r="HQ54" s="48" t="str" cm="1">
        <f t="array" ref="HQ54">IF(_xlfn.TEXTJOIN(", ", TRUE, IF(ISNUMBER(SEARCH("BLU", BL54:BT54)), COLUMN(BL54:BT54) - COLUMN(BL54) + 1, ""))&lt;&gt;"","BLU","")</f>
        <v/>
      </c>
      <c r="HR54" s="48" t="str" cm="1">
        <f t="array" ref="HR54">IF(_xlfn.TEXTJOIN(", ", TRUE, IF(ISNUMBER(SEARCH("GRE", BL54:BT54)), COLUMN(BL54:BT54) - COLUMN(BL54) + 1, ""))&lt;&gt;"","GRE","")</f>
        <v/>
      </c>
      <c r="HS54" s="48" t="str" cm="1">
        <f t="array" ref="HS54">IF(_xlfn.TEXTJOIN(", ", TRUE, IF(ISNUMBER(SEARCH("RED", BL54:BT54)), COLUMN(BL54:BT54) - COLUMN(BL54) + 1, ""))&lt;&gt;"","RED","")</f>
        <v>RED</v>
      </c>
      <c r="HT54" s="48" t="str" cm="1">
        <f t="array" ref="HT54">IF(_xlfn.TEXTJOIN(", ", TRUE, IF(ISNUMBER(SEARCH("YEL", BL54:BT54)), COLUMN(BL54:BT54) - COLUMN(BL54) + 1, ""))&lt;&gt;"","YEL","")</f>
        <v>YEL</v>
      </c>
      <c r="HU54" s="48" t="str" cm="1">
        <f t="array" ref="HU54">IF(_xlfn.TEXTJOIN(", ", TRUE, IF(ISNUMBER(SEARCH("ORA", BL54:BT54)), COLUMN(BL54:BT54) - COLUMN(BL54) + 1, ""))&lt;&gt;"","ORA","")</f>
        <v/>
      </c>
      <c r="HV54" s="48" t="str" cm="1">
        <f t="array" ref="HV54">IF(_xlfn.TEXTJOIN(", ", TRUE, IF(ISNUMBER(SEARCH("BRO", BL54:BT54)), COLUMN(BL54:BT54) - COLUMN(BL54) + 1, ""))&lt;&gt;"","BRO","")</f>
        <v/>
      </c>
      <c r="HW54" s="48" t="str" cm="1">
        <f t="array" ref="HW54">IF(_xlfn.TEXTJOIN(", ", TRUE, IF(ISNUMBER(SEARCH("PUR", BL54:BT54)), COLUMN(BL54:BT54) - COLUMN(BL54) + 1, ""))&lt;&gt;"","PUR","")</f>
        <v/>
      </c>
      <c r="HX54" s="48" t="str" cm="1">
        <f t="array" ref="HX54">IF(_xlfn.TEXTJOIN(", ", TRUE, IF(ISNUMBER(SEARCH("WHI", BL54:BT54)), COLUMN(BL54:BT54) - COLUMN(BL54) + 1, ""))&lt;&gt;"","WHI","")</f>
        <v>WHI</v>
      </c>
      <c r="HY54" s="76"/>
      <c r="HZ54" s="76"/>
      <c r="IA54" s="6"/>
      <c r="IB54" s="6"/>
      <c r="IC54" s="77"/>
      <c r="ID54" s="77"/>
      <c r="IE54" s="77"/>
      <c r="IF54" s="77"/>
      <c r="IG54" s="77"/>
      <c r="IH54" s="77"/>
      <c r="II54" s="77"/>
      <c r="IJ54" s="77"/>
      <c r="IK54" s="77"/>
      <c r="IM54" s="45">
        <f>COUNTIF(IC54:IK54,"&gt;0")-CG54</f>
        <v>-4</v>
      </c>
      <c r="IN54" s="78" t="str">
        <f>"http://mkweb.bcgsc.ca/color-summarizer/?url="&amp;D54&amp;"&amp;precision=low&amp;num_clusters="&amp;CG54&amp;"&amp;text=1"</f>
        <v>http://mkweb.bcgsc.ca/color-summarizer/?url=https://upload.wikimedia.org/wikipedia/commons/thumb/7/76/Flag_of_Birmingham%2C_Alabama.svg/640px-Flag_of_Birmingham%2C_Alabama.svg.png&amp;precision=low&amp;num_clusters=4&amp;text=1</v>
      </c>
      <c r="IO54" s="48" t="str">
        <f>IF(HP54&lt;&gt;"",CHAR(34)&amp;"black"&amp;CHAR(34),"")</f>
        <v>"black"</v>
      </c>
      <c r="IP54" s="48" t="str">
        <f>IF(HQ54&lt;&gt;"",CHAR(34)&amp;"blue"&amp;CHAR(34),"")</f>
        <v/>
      </c>
      <c r="IQ54" s="48" t="str">
        <f>IF(HR54&lt;&gt;"",CHAR(34)&amp;"green"&amp;CHAR(34),"")</f>
        <v/>
      </c>
      <c r="IR54" s="48" t="str">
        <f>IF(HS54&lt;&gt;"",CHAR(34)&amp;"red"&amp;CHAR(34),"")</f>
        <v>"red"</v>
      </c>
      <c r="IS54" s="48" t="str">
        <f>IF(HT54&lt;&gt;"",CHAR(34)&amp;"yellow"&amp;CHAR(34),"")</f>
        <v>"yellow"</v>
      </c>
      <c r="IT54" s="48" t="str">
        <f>IF(HU54&lt;&gt;"",CHAR(34)&amp;"orange"&amp;CHAR(34),"")</f>
        <v/>
      </c>
      <c r="IU54" s="48" t="str">
        <f>IF(HV54&lt;&gt;"",CHAR(34)&amp;"brown"&amp;CHAR(34),"")</f>
        <v/>
      </c>
      <c r="IV54" s="48" t="str">
        <f>IF(HW54&lt;&gt;"",CHAR(34)&amp;"purple"&amp;CHAR(34),"")</f>
        <v/>
      </c>
      <c r="IW54" s="48" t="str">
        <f>IF(HX54&lt;&gt;"",CHAR(34)&amp;"white"&amp;CHAR(34),"")</f>
        <v>"white"</v>
      </c>
      <c r="IX54" s="48" t="str">
        <f>"{"&amp;CHAR(34)&amp;"url"&amp;CHAR(34)&amp;":"&amp;CHAR(34)&amp;IN54&amp;CHAR(34)&amp;","&amp;CHAR(34)&amp;"name"&amp;CHAR(34)&amp;":"&amp;CHAR(34)&amp;A54&amp;CHAR(34)&amp;"},"</f>
        <v>{"url":"http://mkweb.bcgsc.ca/color-summarizer/?url=https://upload.wikimedia.org/wikipedia/commons/thumb/7/76/Flag_of_Birmingham%2C_Alabama.svg/640px-Flag_of_Birmingham%2C_Alabama.svg.png&amp;precision=low&amp;num_clusters=4&amp;text=1","name":"[USA] Birmingham"},</v>
      </c>
      <c r="IY54" s="48">
        <v>1130</v>
      </c>
    </row>
    <row r="55" spans="1:259" s="48" customFormat="1" ht="38.4" customHeight="1" thickBot="1" x14ac:dyDescent="0.35">
      <c r="A55" s="97" t="s">
        <v>767</v>
      </c>
      <c r="B55" s="40" t="e" vm="196">
        <v>#VALUE!</v>
      </c>
      <c r="C55" s="41">
        <v>3</v>
      </c>
      <c r="D55" s="42" t="s">
        <v>768</v>
      </c>
      <c r="E55" s="43" t="s">
        <v>768</v>
      </c>
      <c r="F55" s="44" t="s">
        <v>163</v>
      </c>
      <c r="G55" s="45">
        <f>COUNTIF($A$1:$A$8580,A55)</f>
        <v>1</v>
      </c>
      <c r="H55" s="46" t="s">
        <v>233</v>
      </c>
      <c r="I55" s="47" t="s">
        <v>769</v>
      </c>
      <c r="J55" s="48" t="str">
        <f>""</f>
        <v/>
      </c>
      <c r="K55" s="49"/>
      <c r="L55" s="50"/>
      <c r="M55" s="50"/>
      <c r="N55" s="51" t="s">
        <v>231</v>
      </c>
      <c r="O55" s="52">
        <v>1968</v>
      </c>
      <c r="P55" s="53" t="s">
        <v>770</v>
      </c>
      <c r="Q55" s="54">
        <v>1</v>
      </c>
      <c r="R55" s="55" t="s">
        <v>231</v>
      </c>
      <c r="S55" s="56">
        <v>5</v>
      </c>
      <c r="T55" s="57" t="s">
        <v>165</v>
      </c>
      <c r="U55" s="58" t="s">
        <v>165</v>
      </c>
      <c r="V55" s="58" t="s">
        <v>165</v>
      </c>
      <c r="W55" s="58" t="s">
        <v>165</v>
      </c>
      <c r="X55" s="58" t="s">
        <v>165</v>
      </c>
      <c r="Y55" s="58" t="s">
        <v>165</v>
      </c>
      <c r="Z55" s="58" t="s">
        <v>164</v>
      </c>
      <c r="AA55" s="58" t="s">
        <v>165</v>
      </c>
      <c r="AB55" s="58" t="s">
        <v>165</v>
      </c>
      <c r="AC55" s="58" t="s">
        <v>164</v>
      </c>
      <c r="AD55" s="58" t="s">
        <v>164</v>
      </c>
      <c r="AE55" s="58" t="s">
        <v>164</v>
      </c>
      <c r="AF55" s="59" t="s">
        <v>164</v>
      </c>
      <c r="AG55" s="59" t="s">
        <v>164</v>
      </c>
      <c r="AH55" s="59" t="s">
        <v>165</v>
      </c>
      <c r="AI55" s="59" t="s">
        <v>164</v>
      </c>
      <c r="AJ55" s="59" t="s">
        <v>164</v>
      </c>
      <c r="AK55" s="59" t="s">
        <v>164</v>
      </c>
      <c r="AL55" s="59" t="s">
        <v>164</v>
      </c>
      <c r="AM55" s="59" t="s">
        <v>164</v>
      </c>
      <c r="AN55" s="59" t="s">
        <v>165</v>
      </c>
      <c r="AO55" s="59" t="s">
        <v>165</v>
      </c>
      <c r="AP55" s="59" t="s">
        <v>165</v>
      </c>
      <c r="AQ55" s="59" t="s">
        <v>164</v>
      </c>
      <c r="AR55" s="59" t="s">
        <v>164</v>
      </c>
      <c r="AS55" s="59" t="s">
        <v>164</v>
      </c>
      <c r="AT55" s="60">
        <v>7</v>
      </c>
      <c r="AU55" s="59" t="s">
        <v>196</v>
      </c>
      <c r="AV55" s="59" t="str">
        <f>IF(LEFT(A55,1)="[",LEFT(A55,5)&amp;AU55&amp;A55,"")</f>
        <v>[USA]City[USA] Mobile (Alabama)</v>
      </c>
      <c r="AW55" s="59" t="str">
        <f>C55&amp;H55&amp;A55</f>
        <v>3[USA] Alabama[USA] Mobile (Alabama)</v>
      </c>
      <c r="AX55" s="61"/>
      <c r="AY55" s="61"/>
      <c r="AZ55" s="62" t="s">
        <v>159</v>
      </c>
      <c r="BA55" s="62" t="s">
        <v>167</v>
      </c>
      <c r="BB55" s="62"/>
      <c r="BC55" s="63"/>
      <c r="BD55" s="64" t="s">
        <v>159</v>
      </c>
      <c r="BE55" s="47"/>
      <c r="BF55" s="64" t="s">
        <v>159</v>
      </c>
      <c r="BG55" s="64" t="s">
        <v>159</v>
      </c>
      <c r="BH55" s="64" t="s">
        <v>159</v>
      </c>
      <c r="BI55" s="64"/>
      <c r="BJ55" s="64"/>
      <c r="BK55" s="47"/>
      <c r="BL55" s="64" t="s">
        <v>151</v>
      </c>
      <c r="BM55" s="64" t="s">
        <v>152</v>
      </c>
      <c r="BN55" s="64" t="s">
        <v>167</v>
      </c>
      <c r="BO55" s="64" t="s">
        <v>154</v>
      </c>
      <c r="BP55" s="64" t="s">
        <v>155</v>
      </c>
      <c r="BQ55" s="64" t="s">
        <v>167</v>
      </c>
      <c r="BR55" s="64" t="s">
        <v>167</v>
      </c>
      <c r="BS55" s="64" t="s">
        <v>167</v>
      </c>
      <c r="BT55" s="64" t="s">
        <v>159</v>
      </c>
      <c r="BU55" s="65"/>
      <c r="BV55" s="66"/>
      <c r="BW55" s="66">
        <v>0</v>
      </c>
      <c r="BX55" s="47"/>
      <c r="BY55" s="48" t="s">
        <v>164</v>
      </c>
      <c r="CB55" s="6"/>
      <c r="CC55" s="6"/>
      <c r="CD55" s="67">
        <v>0</v>
      </c>
      <c r="CE55" s="67">
        <v>0</v>
      </c>
      <c r="CF55" s="67" t="e">
        <v>#REF!</v>
      </c>
      <c r="CG55" s="68" cm="1">
        <f t="array" ref="CG55">SUMPRODUCT(--(LEN(TRIM(BL55:BT55))&gt;0))</f>
        <v>5</v>
      </c>
      <c r="CH55" s="59" t="str">
        <f>IF(CG55=2,"y","n")</f>
        <v>n</v>
      </c>
      <c r="CI55" s="59" t="str">
        <f>IF(CG55=3,"y","n")</f>
        <v>n</v>
      </c>
      <c r="CJ55" s="59" t="str">
        <f>IF(CG55=4,"y","n")</f>
        <v>n</v>
      </c>
      <c r="CK55" s="59" t="str">
        <f>IF(CG55&gt;4,"y","n")</f>
        <v>y</v>
      </c>
      <c r="CL55" s="59" t="str">
        <f>IF(S55=0,"y","n")</f>
        <v>n</v>
      </c>
      <c r="CM55" s="59" t="str">
        <f>IF(S55=2,"y","n")</f>
        <v>n</v>
      </c>
      <c r="CN55" s="59" t="str">
        <f>IF(S55=3,"y","n")</f>
        <v>n</v>
      </c>
      <c r="CO55" s="59" t="str">
        <f>IF(S55&gt;=4,"y","n")</f>
        <v>y</v>
      </c>
      <c r="CP55" s="59" t="str">
        <f>IF(AT55=0,"y","n")</f>
        <v>n</v>
      </c>
      <c r="CQ55" s="59" t="str">
        <f>IF(AT55=1,"y","n")</f>
        <v>n</v>
      </c>
      <c r="CR55" s="59" t="str">
        <f>IF(AT55=2,"y","n")</f>
        <v>n</v>
      </c>
      <c r="CS55" s="59" t="str">
        <f>IF(AT55&gt;=3,"y","n")</f>
        <v>y</v>
      </c>
      <c r="CT55" s="69" t="str">
        <f>CHAR(34)&amp;A55&amp;CHAR(34)</f>
        <v>"[USA] Mobile (Alabama)"</v>
      </c>
      <c r="CU55" s="70" t="str">
        <f>CHAR(34)&amp;"rgn_"&amp;R55&amp;CHAR(34)</f>
        <v>"rgn_North America"</v>
      </c>
      <c r="CV55" s="48" t="str">
        <f>CHAR(34)&amp;D55&amp;CHAR(34)</f>
        <v>"https://upload.wikimedia.org/wikipedia/commons/8/85/Flag_of_Mobile%2C_Alabama.png"</v>
      </c>
      <c r="CW55" s="48" t="str">
        <f>IF(CH55="y",CHAR(34)&amp;CH$1&amp;CHAR(34)&amp;",","")</f>
        <v/>
      </c>
      <c r="CX55" s="48" t="str">
        <f>IF(CI55="y",CHAR(34)&amp;CI$1&amp;CHAR(34)&amp;",","")</f>
        <v/>
      </c>
      <c r="CY55" s="48" t="str">
        <f>IF(CJ55="y",CHAR(34)&amp;CJ$1&amp;CHAR(34)&amp;",","")</f>
        <v/>
      </c>
      <c r="CZ55" s="48" t="str">
        <f>IF(CK55="y",CHAR(34)&amp;CK$1&amp;CHAR(34)&amp;",","")</f>
        <v>"5+Colo",</v>
      </c>
      <c r="DA55" s="48" t="str">
        <f>IF(Q55&gt;1,CHAR(34)&amp;"words2"&amp;CHAR(34)&amp;",","")</f>
        <v/>
      </c>
      <c r="DB55" s="48" t="str">
        <f>IF(Q55&gt;2,CHAR(34)&amp;"words3"&amp;CHAR(34)&amp;",","")</f>
        <v/>
      </c>
      <c r="DD55" s="48" t="str">
        <f>IF(LEN(CHAR(34)&amp;"lets"&amp;LEN(SUBSTITUTE(SUBSTITUTE(IFERROR(TRIM(SUBSTITUTE(A55,MID(A55,FIND("[",A55),FIND("]",A55)-FIND("[",A55)+1),"")),A55)," ",""),"-",""))&amp;CHAR(34)&amp;",")=9,CHAR(34)&amp;"lets"&amp;LEN(SUBSTITUTE(SUBSTITUTE(IFERROR(TRIM(SUBSTITUTE(A55,MID(A55,FIND("[",A55),FIND("]",A55)-FIND("[",A55)+1),"")),A55)," ",""),"-",""))&amp;CHAR(34)&amp;",",CHAR(34)&amp;"lets0"&amp;LEN(SUBSTITUTE(SUBSTITUTE(IFERROR(TRIM(SUBSTITUTE(A55,MID(A55,FIND("[",A55),FIND("]",A55)-FIND("[",A55)+1),"")),A55)," ",""),"-",""))&amp;CHAR(34)&amp;",")</f>
        <v>"lets15",</v>
      </c>
      <c r="DE55" s="48" t="str">
        <f>CHAR(34)&amp;"start"&amp;IFERROR(LEFT(SUBSTITUTE(A55,"["&amp;MID(A55,FIND("[",A55)+1,FIND("]",A55)-FIND("[",A55)-1)&amp;"] ",""),1),LEFT(A55,1))&amp;CHAR(34)&amp;","</f>
        <v>"startM",</v>
      </c>
      <c r="DF55" s="48" t="str">
        <f>IFERROR(IF(SEARCH("tan",A55)&gt;0,CHAR(34)&amp;"withtn"&amp;CHAR(34)&amp;",",""),"")</f>
        <v/>
      </c>
      <c r="DG55" s="48" t="str">
        <f>IFERROR(IF(SEARCH("q",A55)&gt;0,CHAR(34)&amp;"with_q"&amp;CHAR(34)&amp;",",""),"")</f>
        <v/>
      </c>
      <c r="DH55" s="48" t="str">
        <f>IFERROR(IF(SEARCH("v",A55)&gt;0,CHAR(34)&amp;"with_v"&amp;CHAR(34)&amp;",",""),"")</f>
        <v/>
      </c>
      <c r="DI55" s="48" t="str">
        <f>IFERROR(IF(SEARCH("w",A55)&gt;0,CHAR(34)&amp;"with_w"&amp;CHAR(34)&amp;",",""),"")</f>
        <v/>
      </c>
      <c r="DJ55" s="48" t="str">
        <f>IFERROR(IF(SEARCH("y",A55)&gt;0,CHAR(34)&amp;"with_y"&amp;CHAR(34)&amp;",",""),"")</f>
        <v/>
      </c>
      <c r="DK55" s="48" t="str">
        <f>IFERROR(IF(SEARCH("z",A55)&gt;0,CHAR(34)&amp;"with_z"&amp;CHAR(34)&amp;",",""),"")</f>
        <v/>
      </c>
      <c r="DL55" s="48" t="str">
        <f>IF(CG55=2, CHAR(34) &amp; _xlfn.TEXTJOIN("", TRUE, _xlfn._xlws.SORT(HP55:HX55)) &amp; CHAR(34) &amp; ",", "")</f>
        <v/>
      </c>
      <c r="DM55" s="48" t="str" cm="1">
        <f t="array" ref="DM55">IF(CG55=3,CHAR(34) &amp; _xlfn.TEXTJOIN("", TRUE, RIGHT(HP55:HX55, 2)) &amp; CHAR(34) &amp; ",", "")</f>
        <v/>
      </c>
      <c r="DN55" s="48" t="str">
        <f>IF(AND(ISNUMBER(SEARCH("18", O55)), ISERROR(SEARCH("1918", O55)), ISERROR(SEARCH("2018", O55))), CHAR(34) &amp; "year18" &amp; CHAR(34) &amp; ",", "")</f>
        <v/>
      </c>
      <c r="DO55" s="48" t="str">
        <f>IF(AND(ISNUMBER(SEARCH("19", O55)), ISERROR(SEARCH("1819", O55)),  ISERROR(SEARCH("1219", O55)),ISERROR(SEARCH("1119", O55)),ISERROR(SEARCH("1190", O55)),ISERROR(SEARCH("2019", O55))), CHAR(34) &amp; "year19" &amp; CHAR(34) &amp; ",", "")</f>
        <v>"year19",</v>
      </c>
      <c r="DP55" s="6" t="str">
        <f>IF(AND(ISNUMBER(SEARCH("20", O55)), ISERROR(SEARCH("1920", O55))), CHAR(34)&amp;"year00"&amp;CHAR(34)&amp;",", "")</f>
        <v/>
      </c>
      <c r="DQ55" s="6" t="str">
        <f>IF(CC55="y",CHAR(34)&amp;"soviet"&amp;CHAR(34)&amp;",","")</f>
        <v/>
      </c>
      <c r="DR55" s="6" t="str">
        <f>IF(BY55="y",CHAR(34)&amp;"dgband"&amp;CHAR(34)&amp;",","")</f>
        <v/>
      </c>
      <c r="DS55" s="6" t="str">
        <f>IF(W55="y",IF(AND(V55="n",BY55&lt;&gt;"y"),CHAR(34)&amp;"allver"&amp;CHAR(34)&amp;",",""),"")</f>
        <v/>
      </c>
      <c r="DT55" s="6" t="str">
        <f>IF(V55="y",IF(AND(W55="n",BY55&lt;&gt;"y"),CHAR(34)&amp;"allhor"&amp;CHAR(34)&amp;",",""),"")</f>
        <v/>
      </c>
      <c r="DU55" s="6" t="str">
        <f>IF(BY55="y",IF(AND(W55="n",V55="n"),CHAR(34)&amp;"alldia"&amp;CHAR(34)&amp;",",""),"")</f>
        <v/>
      </c>
      <c r="DW55" s="48" t="str">
        <f>IF(CL55="y",CHAR(34)&amp;CL$1&amp;CHAR(34)&amp;",","")</f>
        <v/>
      </c>
      <c r="DX55" s="48" t="str">
        <f>IF(CM55="y",CHAR(34)&amp;CM$1&amp;CHAR(34)&amp;",","")</f>
        <v/>
      </c>
      <c r="DY55" s="48" t="str">
        <f>IF(CN55="y",CHAR(34)&amp;CN$1&amp;CHAR(34)&amp;",","")</f>
        <v/>
      </c>
      <c r="DZ55" s="48" t="str">
        <f>IF(CO55="y",CHAR(34)&amp;CO$1&amp;CHAR(34)&amp;",","")</f>
        <v>"4+Band",</v>
      </c>
      <c r="EA55" s="48" t="str">
        <f>IF(T55="y",CHAR(34)&amp;T$1&amp;CHAR(34)&amp;",","")</f>
        <v>"Diagon",</v>
      </c>
      <c r="EB55" s="48" t="str">
        <f>IF(U55="y",CHAR(34)&amp;U$1&amp;CHAR(34)&amp;",","")</f>
        <v>"Crosse",</v>
      </c>
      <c r="EC55" s="48" t="str">
        <f>IF(V55="y",CHAR(34)&amp;V$1&amp;CHAR(34)&amp;",","")</f>
        <v>"Horizo",</v>
      </c>
      <c r="ED55" s="48" t="str">
        <f>IF(W55="y",CHAR(34)&amp;W$1&amp;CHAR(34)&amp;",","")</f>
        <v>"Vertic",</v>
      </c>
      <c r="EE55" s="48" t="str">
        <f>IF(X55="y",CHAR(34)&amp;X$1&amp;CHAR(34)&amp;",","")</f>
        <v>"Circle",</v>
      </c>
      <c r="EF55" s="48" t="str">
        <f>IF(AND(Y55&lt;&gt;"n",Y55&lt;&gt;""),CHAR(34)&amp;Y$1&amp;CHAR(34)&amp;",","")</f>
        <v>"Animal",</v>
      </c>
      <c r="EG55" s="48" t="str">
        <f>IF(Z55="y",CHAR(34)&amp;Z$1&amp;CHAR(34)&amp;",","")</f>
        <v/>
      </c>
      <c r="EH55" s="48" t="str">
        <f>IF(AA55="y",CHAR(34)&amp;AA$1&amp;CHAR(34)&amp;",","")</f>
        <v>"Plants",</v>
      </c>
      <c r="EI55" s="48" t="str">
        <f>IF(AB55="y",CHAR(34)&amp;AB$1&amp;CHAR(34)&amp;",","")</f>
        <v>"Texted",</v>
      </c>
      <c r="EJ55" s="48" t="str">
        <f>IF(AC55="y",CHAR(34)&amp;AC$1&amp;CHAR(34)&amp;",","")</f>
        <v/>
      </c>
      <c r="EK55" s="48" t="str">
        <f>IF(AD55="y",CHAR(34)&amp;AD$1&amp;CHAR(34)&amp;",","")</f>
        <v/>
      </c>
      <c r="EL55" s="48" t="str">
        <f>IF(AE55="y",CHAR(34)&amp;AE$1&amp;CHAR(34)&amp;",","")</f>
        <v/>
      </c>
      <c r="EM55" s="48" t="str">
        <f>IF(AF55="y",CHAR(34)&amp;AF$1&amp;CHAR(34)&amp;",","")</f>
        <v/>
      </c>
      <c r="EN55" s="48" t="str">
        <f>IF(AG55="y",CHAR(34)&amp;AG$1&amp;CHAR(34)&amp;",","")</f>
        <v/>
      </c>
      <c r="EO55" s="48" t="str">
        <f>IF(AH55="y",CHAR(34)&amp;AH$1&amp;CHAR(34)&amp;",","")</f>
        <v>"Center",</v>
      </c>
      <c r="EP55" s="48" t="str">
        <f>IF(AI55="y",CHAR(34)&amp;AI$1&amp;CHAR(34)&amp;",","")</f>
        <v/>
      </c>
      <c r="EQ55" s="48" t="str">
        <f>IF(AJ55="y",CHAR(34)&amp;AJ$1&amp;CHAR(34)&amp;",","")</f>
        <v/>
      </c>
      <c r="ER55" s="48" t="str">
        <f>IF(AK55="y",CHAR(34)&amp;AK$1&amp;CHAR(34)&amp;",","")</f>
        <v/>
      </c>
      <c r="ES55" s="48" t="str">
        <f>IF(AL55="y",CHAR(34)&amp;AL$1&amp;CHAR(34)&amp;",","")</f>
        <v/>
      </c>
      <c r="ET55" s="48" t="str">
        <f>IF(AM55="y",CHAR(34)&amp;AM$1&amp;CHAR(34)&amp;",","")</f>
        <v/>
      </c>
      <c r="EU55" s="48" t="str">
        <f>IF(AN55="y",CHAR(34)&amp;AN$1&amp;CHAR(34)&amp;",","")</f>
        <v>"Humans",</v>
      </c>
      <c r="EV55" s="48" t="str">
        <f>IF(AO55="y",CHAR(34)&amp;AO$1&amp;CHAR(34)&amp;",","")</f>
        <v>"Builds",</v>
      </c>
      <c r="EW55" s="48" t="str">
        <f>IF(AP55="y",CHAR(34)&amp;AP$1&amp;CHAR(34)&amp;",","")</f>
        <v>"Ships!",</v>
      </c>
      <c r="EX55" s="48" t="str">
        <f>IF(AQ55="y",CHAR(34)&amp;AQ$1&amp;CHAR(34)&amp;",","")</f>
        <v/>
      </c>
      <c r="EY55" s="48" t="str">
        <f>IF(AR55="y",CHAR(34)&amp;AR$1&amp;CHAR(34)&amp;",","")</f>
        <v/>
      </c>
      <c r="EZ55" s="48" t="str">
        <f>IF(AS55="y",CHAR(34)&amp;AS$1&amp;CHAR(34)&amp;",","")</f>
        <v/>
      </c>
      <c r="FA55" s="48" t="str">
        <f>IF(AT55&gt;0,CHAR(34)&amp;"sta"&amp;AZ55&amp;CHAR(34)&amp;",","")</f>
        <v>"staWHI",</v>
      </c>
      <c r="FB55" s="48" t="str">
        <f>IF(AND(AT55&gt;0,BA55&lt;&gt;""),CHAR(34)&amp;"sta"&amp;BA55&amp;CHAR(34)&amp;",","")</f>
        <v/>
      </c>
      <c r="FD55" s="48" t="str">
        <f>IF(BV55="n",CHAR(34)&amp;"tcWHYE"&amp;CHAR(34)&amp;",",IF(BV55="y",CHAR(34)&amp;FD$1&amp;CHAR(34)&amp;",",""))</f>
        <v/>
      </c>
      <c r="FE55" s="48" t="str">
        <f>IF(COUNTIF(BL55:BT55,"BLU")=0,CHAR(34)&amp;"NO_BLU"&amp;CHAR(34)&amp;",", "")</f>
        <v/>
      </c>
      <c r="FF55" s="48" t="str">
        <f>IF(COUNTIF(BL55:BT55,"WHI")=0,CHAR(34)&amp;"NO_WHI"&amp;CHAR(34)&amp;",", "")</f>
        <v/>
      </c>
      <c r="FG55" s="48" t="str">
        <f>IF(COUNTIF(BL55:BT55,"RED")=0,CHAR(34)&amp;"NO_RED"&amp;CHAR(34)&amp;",", "")</f>
        <v/>
      </c>
      <c r="FH55" s="48" t="str">
        <f>IF(COUNTIF(BL55:BS55,"GRE")=0,CHAR(34)&amp;"NO_GRE"&amp;CHAR(34)&amp;",", "")</f>
        <v>"NO_GRE",</v>
      </c>
      <c r="FI55" s="48" t="str">
        <f>IF(COUNTIF(BL55:BT55,"YEL")=0,CHAR(34)&amp;"NO_YEL"&amp;CHAR(34)&amp;",", "")</f>
        <v/>
      </c>
      <c r="FJ55" s="48" t="str">
        <f>IF(COUNTIF(BL55:BT55,"BLA")=0,CHAR(34)&amp;"NO_BLA"&amp;CHAR(34)&amp;",", "")</f>
        <v/>
      </c>
      <c r="FK55" s="48" t="str">
        <f>IF(AND(FH55&lt;&gt;"",FF55&lt;&gt;""),CHAR(34)&amp;"WHGRNO"&amp;CHAR(34)&amp;",","")</f>
        <v/>
      </c>
      <c r="FL55" s="48" t="str">
        <f>IF(AND(FI55&lt;&gt;"",FF55&lt;&gt;""),CHAR(34)&amp;"WHYENO"&amp;CHAR(34)&amp;",","")</f>
        <v/>
      </c>
      <c r="FM55" s="48" t="str">
        <f>IF(AND(FJ55&lt;&gt;"",FF55&lt;&gt;""),CHAR(34)&amp;"BAWHNO"&amp;CHAR(34)&amp;",","")</f>
        <v/>
      </c>
      <c r="FN55" s="48" t="str">
        <f>IF(AND(FE55&lt;&gt;"",FF55&lt;&gt;""),CHAR(34)&amp;"BLWHNO"&amp;CHAR(34)&amp;",","")</f>
        <v/>
      </c>
      <c r="FO55" s="48" t="str">
        <f>IF(AND(FE55&lt;&gt;"",FG55&lt;&gt;""),CHAR(34)&amp;"BLRENO"&amp;CHAR(34)&amp;",","")</f>
        <v/>
      </c>
      <c r="FP55" s="48" t="str">
        <f>IF(AND(FF55&lt;&gt;"",FF55&lt;&gt;""),CHAR(34)&amp;"WHRENO"&amp;CHAR(34)&amp;",","")</f>
        <v/>
      </c>
      <c r="FQ55" s="48" t="str">
        <f>IF(LEN(BF55)=3,CHAR(34)&amp;"001"&amp;BF55&amp;CHAR(34)&amp;",","")</f>
        <v>"001WHI",</v>
      </c>
      <c r="FR55" s="48" t="str">
        <f>IF(LEN(BG55)=3,CHAR(34)&amp;"002"&amp;BG55&amp;CHAR(34)&amp;",","")</f>
        <v>"002WHI",</v>
      </c>
      <c r="FS55" s="48" t="str">
        <f>IF(LEN(BH55)=3,CHAR(34)&amp;"003"&amp;BH55&amp;CHAR(34)&amp;",","")</f>
        <v>"003WHI",</v>
      </c>
      <c r="FT55" s="48" t="str">
        <f>CHAR(34)&amp;"myr"&amp;BD55&amp;CHAR(34)&amp;","</f>
        <v>"myrWHI",</v>
      </c>
      <c r="FU55" s="48" t="str">
        <f>IF(AY55="y",CHAR(34)&amp;"island"&amp;CHAR(34)&amp;",","")</f>
        <v/>
      </c>
      <c r="FV55" s="48" t="str">
        <f>IF(BZ55="y",CHAR(34)&amp;"landlo"&amp;CHAR(34)&amp;",","")</f>
        <v/>
      </c>
      <c r="FW55" s="48" t="str">
        <f>IF(CA55="y",CHAR(34)&amp;"eunion"&amp;CHAR(34)&amp;",","")</f>
        <v/>
      </c>
      <c r="FY55" s="48" t="str">
        <f>IFERROR(IF(SEARCH("Arabic",CB55)&gt;0,CHAR(34)&amp;"arabic"&amp;CHAR(34)&amp;",",""),"")</f>
        <v/>
      </c>
      <c r="FZ55" s="48" t="str">
        <f>IFERROR(IF(SEARCH("English",CB55)&gt;0,CHAR(34)&amp;"englis"&amp;CHAR(34)&amp;",",""),"")</f>
        <v/>
      </c>
      <c r="GA55" s="48" t="str">
        <f>IFERROR(IF(SEARCH("French",CB55)&gt;0,CHAR(34)&amp;"french"&amp;CHAR(34)&amp;",",""),"")</f>
        <v/>
      </c>
      <c r="GB55" s="48" t="str">
        <f>IFERROR(IF(SEARCH("Spanish",CB55)&gt;0,CHAR(34)&amp;"spanis"&amp;CHAR(34)&amp;",",""),"")</f>
        <v/>
      </c>
      <c r="GE55" s="48" t="str">
        <f>IFERROR(IF(SEARCH("Dutch",CB55)&gt;0,CHAR(34)&amp;"dutchs"&amp;CHAR(34)&amp;",",""),"")</f>
        <v/>
      </c>
      <c r="GF55" s="48" t="str">
        <f>IFERROR(IF(SEARCH("Historical",AU55)&gt;0,CHAR(34)&amp;"histor"&amp;CHAR(34)&amp;",",""),"")</f>
        <v/>
      </c>
      <c r="GG55" s="48" t="str">
        <f>IF(BU55="y",CHAR(34)&amp;"unjack"&amp;CHAR(34)&amp;",","")</f>
        <v/>
      </c>
      <c r="GH55" s="48" t="str">
        <f>IF(CD55=1,CHAR(34)&amp;"southc"&amp;CHAR(34)&amp;",","")</f>
        <v/>
      </c>
      <c r="GI55" s="48" t="str">
        <f>IF(CE55=1,CHAR(34)&amp;"hasmap"&amp;CHAR(34)&amp;",","")</f>
        <v/>
      </c>
      <c r="GJ55" s="48" t="str">
        <f>IF(CP55="y",CHAR(34)&amp;CP$1&amp;CHAR(34)&amp;",","")</f>
        <v/>
      </c>
      <c r="GK55" s="48" t="str">
        <f>IF(GJ55="",CHAR(34)&amp;"HasSta"&amp;CHAR(34)&amp;",","")</f>
        <v>"HasSta",</v>
      </c>
      <c r="GL55" s="48" t="str">
        <f>IF(CQ55="y",CHAR(34)&amp;CQ$1&amp;CHAR(34)&amp;",","")</f>
        <v/>
      </c>
      <c r="GM55" s="48" t="str">
        <f>IF(CR55="y",CHAR(34)&amp;CR$1&amp;CHAR(34)&amp;",","")</f>
        <v/>
      </c>
      <c r="GN55" s="48" t="str">
        <f>IF(CS55="y",CHAR(34)&amp;CS$1&amp;CHAR(34)&amp;",","")</f>
        <v>"3+Star",</v>
      </c>
      <c r="GP55" s="48" t="str">
        <f>CHAR(34)&amp;AU55&amp;CHAR(34)</f>
        <v>"City"</v>
      </c>
      <c r="GS55" s="48" t="str">
        <f>SUBSTITUTE("["&amp;_xlfn.CONCAT(CW55:GN55)&amp;"]",",]","]")</f>
        <v>["5+Colo","lets15","startM","year19","4+Band","Diagon","Crosse","Horizo","Vertic","Circle","Animal","Plants","Texted","Center","Humans","Builds","Ships!","staWHI","NO_GRE","001WHI","002WHI","003WHI","myrWHI","HasSta","3+Star"]</v>
      </c>
      <c r="GT55" s="48" t="str">
        <f>IF(BL55&lt;&gt;"",CHAR(34)&amp;"cl_"&amp;BL55&amp;CHAR(34)&amp;",","")</f>
        <v>"cl_BLA",</v>
      </c>
      <c r="GU55" s="48" t="str">
        <f>IF(BM55&lt;&gt;"",CHAR(34)&amp;"cl_"&amp;BM55&amp;CHAR(34)&amp;",","")</f>
        <v>"cl_BLU",</v>
      </c>
      <c r="GV55" s="48" t="str">
        <f>IF(BN55&lt;&gt;"",CHAR(34)&amp;"cl_"&amp;BN55&amp;CHAR(34)&amp;",","")</f>
        <v/>
      </c>
      <c r="GW55" s="48" t="str">
        <f>IF(BO55&lt;&gt;"",CHAR(34)&amp;"cl_"&amp;BO55&amp;CHAR(34)&amp;",","")</f>
        <v>"cl_RED",</v>
      </c>
      <c r="GX55" s="48" t="str">
        <f>IF(BP55&lt;&gt;"",CHAR(34)&amp;"cl_"&amp;BP55&amp;CHAR(34)&amp;",","")</f>
        <v>"cl_YEL",</v>
      </c>
      <c r="GY55" s="48" t="str">
        <f>IF(BQ55&lt;&gt;"",CHAR(34)&amp;"cl_"&amp;BQ55&amp;CHAR(34)&amp;",","")</f>
        <v/>
      </c>
      <c r="GZ55" s="48" t="str">
        <f>IF(BR55&lt;&gt;"",CHAR(34)&amp;"cl_"&amp;BR55&amp;CHAR(34)&amp;",","")</f>
        <v/>
      </c>
      <c r="HA55" s="48" t="str">
        <f>IF(BS55&lt;&gt;"",CHAR(34)&amp;"cl_"&amp;BS55&amp;CHAR(34)&amp;",","")</f>
        <v/>
      </c>
      <c r="HB55" s="48" t="str">
        <f>IF(BT55&lt;&gt;"",CHAR(34)&amp;"cl_"&amp;BT55&amp;CHAR(34)&amp;",","")</f>
        <v>"cl_WHI",</v>
      </c>
      <c r="HC55" s="48" t="str">
        <f>SUBSTITUTE("["&amp;_xlfn.CONCAT(GT55:HB55)&amp;"]",",]","]")</f>
        <v>["cl_BLA","cl_BLU","cl_RED","cl_YEL","cl_WHI"]</v>
      </c>
      <c r="HE55" s="71"/>
      <c r="HF55" s="72" t="str">
        <f>"{couname:"&amp;CT55&amp;(IF(HK55&lt;&gt;"",",subtype:"&amp;CHAR(34)&amp;HK55&amp;CHAR(34),""))&amp;",year:"&amp;HJ55&amp;",region:"&amp;CU55&amp;",Colors:"&amp;HC55&amp;",Items:"&amp;GS55&amp;",Flag:"&amp;CV55&amp;",HDFlag:"&amp;CHAR(34)&amp;E55&amp;CHAR(34)&amp;",type:"&amp;GP55&amp;", describe: "&amp;HH55&amp;", isnew:"&amp;CHAR(34)&amp;F55&amp;CHAR(34)&amp;", links: "&amp;HL55&amp;"},"</f>
        <v>{couname:"[USA] Mobile (Alabama)",year:"1968",region:"rgn_North America",Colors:["cl_BLA","cl_BLU","cl_RED","cl_YEL","cl_WHI"],Items:["5+Colo","lets15","startM","year19","4+Band","Diagon","Crosse","Horizo","Vertic","Circle","Animal","Plants","Texted","Center","Humans","Builds","Ships!","staWHI","NO_GRE","001WHI","002WHI","003WHI","myrWHI","HasSta","3+Star"],Flag:"https://upload.wikimedia.org/wikipedia/commons/8/85/Flag_of_Mobile%2C_Alabama.png",HDFlag:"https://upload.wikimedia.org/wikipedia/commons/8/85/Flag_of_Mobile%2C_Alabama.png",type:"City", describe: "\nA flag with five horizontal stripes of white, red, white, blue, and white with the Seal of the City of Mobile in the center.", isnew:".", links: "https://en.m.wikipedia.org/wiki/Flag_of_Mobile,_Alabama"},</v>
      </c>
      <c r="HG55" s="73" t="str">
        <f>"{couname:"&amp;CT55&amp;(IF(HK55&lt;&gt;"",",subtype:"&amp;CHAR(34)&amp;HK55&amp;CHAR(34),""))&amp;",year:"&amp;HJ55&amp;",region:"&amp;CU55&amp;",Colors:"&amp;HC55&amp;",Items:"&amp;GS55&amp;",Flag:"&amp;CV55&amp;",HDFlag:"&amp;CHAR(34)&amp;E55&amp;CHAR(34)&amp;",type:"&amp;GP55&amp;", describe: "&amp;HI55&amp;", links: "&amp;HL55&amp;"},"</f>
        <v>{couname:"[USA] Mobile (Alabama)",year:"1968",region:"rgn_North America",Colors:["cl_BLA","cl_BLU","cl_RED","cl_YEL","cl_WHI"],Items:["5+Colo","lets15","startM","year19","4+Band","Diagon","Crosse","Horizo","Vertic","Circle","Animal","Plants","Texted","Center","Humans","Builds","Ships!","staWHI","NO_GRE","001WHI","002WHI","003WHI","myrWHI","HasSta","3+Star"],Flag:"https://upload.wikimedia.org/wikipedia/commons/8/85/Flag_of_Mobile%2C_Alabama.png",HDFlag:"https://upload.wikimedia.org/wikipedia/commons/8/85/Flag_of_Mobile%2C_Alabama.png",type:"City", describe: "\nA flag with five horizontal stripes of white, red, white, blue, and white with the Seal of the City of Mobile in the center.", links: "https://en.m.wikipedia.org/wiki/Flag_of_Mobile,_Alabama"},</v>
      </c>
      <c r="HH55" s="48" t="str">
        <f>IF(P55&lt;&gt;"",CHAR(34)&amp;"\n"&amp;P55&amp;CHAR(34),CHAR(34)&amp;CHAR(34))</f>
        <v>"\nA flag with five horizontal stripes of white, red, white, blue, and white with the Seal of the City of Mobile in the center."</v>
      </c>
      <c r="HI55" s="48" t="str">
        <f>IF(J55=0,CHAR(34)&amp;CHAR(34),HH55)</f>
        <v>"\nA flag with five horizontal stripes of white, red, white, blue, and white with the Seal of the City of Mobile in the center."</v>
      </c>
      <c r="HJ55" s="48" t="str">
        <f>CHAR(34)&amp;O55&amp;CHAR(34)</f>
        <v>"1968"</v>
      </c>
      <c r="HL55" s="48" t="str">
        <f>CHAR(34)&amp;I55&amp;CHAR(34)</f>
        <v>"https://en.m.wikipedia.org/wiki/Flag_of_Mobile,_Alabama"</v>
      </c>
      <c r="HM55" s="72"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"&amp;HH55&amp;", "&amp;CHAR(34)&amp;"isnew"&amp;CHAR(34)&amp;": "&amp;CHAR(34)&amp;F55&amp;CHAR(34)&amp;", "&amp;CHAR(34)&amp;"links"&amp;CHAR(34)&amp;": "&amp;HL55&amp;"},"</f>
        <v>{"couname":"[USA] Mobile (Alabama)","subtype":"[USA] Alabama","year":"1968","region":"rgn_North America","Colors":["cl_BLA","cl_BLU","cl_RED","cl_YEL","cl_WHI"],"Items":["5+Colo","lets15","startM","year19","4+Band","Diagon","Crosse","Horizo","Vertic","Circle","Animal","Plants","Texted","Center","Humans","Builds","Ships!","staWHI","NO_GRE","001WHI","002WHI","003WHI","myrWHI","HasSta","3+Star"],"Flag":"https://upload.wikimedia.org/wikipedia/commons/8/85/Flag_of_Mobile%2C_Alabama.png","HDFlag":"https://upload.wikimedia.org/wikipedia/commons/8/85/Flag_of_Mobile%2C_Alabama.png","type":"City", "describe": "\nA flag with five horizontal stripes of white, red, white, blue, and white with the Seal of the City of Mobile in the center.", "isnew": ".", "links": "https://en.m.wikipedia.org/wiki/Flag_of_Mobile,_Alabama"},</v>
      </c>
      <c r="HN55" s="74" t="str">
        <f>"{"&amp;CHAR(34)&amp;"couname"&amp;CHAR(34)&amp;":"&amp;CT55&amp;(IF(H55&lt;&gt;"",","&amp;CHAR(34)&amp;"subtype"&amp;CHAR(34)&amp;":"&amp;CHAR(34)&amp;H55&amp;CHAR(34),""))&amp;","&amp;CHAR(34)&amp;"year"&amp;CHAR(34)&amp;":"&amp;HJ55&amp;","&amp;CHAR(34)&amp;"region"&amp;CHAR(34)&amp;":"&amp;CU55&amp;","&amp;CHAR(34)&amp;"Colors"&amp;CHAR(34)&amp;":"&amp;HC55&amp;","&amp;CHAR(34)&amp;"Items"&amp;CHAR(34)&amp;":"&amp;GS55&amp;","&amp;CHAR(34)&amp;"Flag"&amp;CHAR(34)&amp;":"&amp;CV55&amp;","&amp;CHAR(34)&amp;"HDFlag"&amp;CHAR(34)&amp;":"&amp;CHAR(34)&amp;E55&amp;CHAR(34)&amp;","&amp;CHAR(34)&amp;"type"&amp;CHAR(34)&amp;":"&amp;GP55&amp;", "&amp;CHAR(34)&amp;"describe"&amp;CHAR(34)&amp;": "&amp;HI55&amp;", "&amp;CHAR(34)&amp;"isnew"&amp;CHAR(34)&amp;": "&amp;CHAR(34)&amp;F55&amp;CHAR(34)&amp;", "&amp;CHAR(34)&amp;"links"&amp;CHAR(34)&amp;": "&amp;HL55&amp;"},"</f>
        <v>{"couname":"[USA] Mobile (Alabama)","subtype":"[USA] Alabama","year":"1968","region":"rgn_North America","Colors":["cl_BLA","cl_BLU","cl_RED","cl_YEL","cl_WHI"],"Items":["5+Colo","lets15","startM","year19","4+Band","Diagon","Crosse","Horizo","Vertic","Circle","Animal","Plants","Texted","Center","Humans","Builds","Ships!","staWHI","NO_GRE","001WHI","002WHI","003WHI","myrWHI","HasSta","3+Star"],"Flag":"https://upload.wikimedia.org/wikipedia/commons/8/85/Flag_of_Mobile%2C_Alabama.png","HDFlag":"https://upload.wikimedia.org/wikipedia/commons/8/85/Flag_of_Mobile%2C_Alabama.png","type":"City", "describe": "\nA flag with five horizontal stripes of white, red, white, blue, and white with the Seal of the City of Mobile in the center.", "isnew": ".", "links": "https://en.m.wikipedia.org/wiki/Flag_of_Mobile,_Alabama"},</v>
      </c>
      <c r="HO55" s="75">
        <v>45610</v>
      </c>
      <c r="HP55" s="48" t="str" cm="1">
        <f t="array" ref="HP55">IF(_xlfn.TEXTJOIN(", ", TRUE, IF(ISNUMBER(SEARCH("BLA", BL55:BT55)), COLUMN(BL55:BT55) - COLUMN(BL55) + 1, ""))&lt;&gt;"","BLA","")</f>
        <v>BLA</v>
      </c>
      <c r="HQ55" s="48" t="str" cm="1">
        <f t="array" ref="HQ55">IF(_xlfn.TEXTJOIN(", ", TRUE, IF(ISNUMBER(SEARCH("BLU", BL55:BT55)), COLUMN(BL55:BT55) - COLUMN(BL55) + 1, ""))&lt;&gt;"","BLU","")</f>
        <v>BLU</v>
      </c>
      <c r="HR55" s="48" t="str" cm="1">
        <f t="array" ref="HR55">IF(_xlfn.TEXTJOIN(", ", TRUE, IF(ISNUMBER(SEARCH("GRE", BL55:BT55)), COLUMN(BL55:BT55) - COLUMN(BL55) + 1, ""))&lt;&gt;"","GRE","")</f>
        <v/>
      </c>
      <c r="HS55" s="48" t="str" cm="1">
        <f t="array" ref="HS55">IF(_xlfn.TEXTJOIN(", ", TRUE, IF(ISNUMBER(SEARCH("RED", BL55:BT55)), COLUMN(BL55:BT55) - COLUMN(BL55) + 1, ""))&lt;&gt;"","RED","")</f>
        <v>RED</v>
      </c>
      <c r="HT55" s="48" t="str" cm="1">
        <f t="array" ref="HT55">IF(_xlfn.TEXTJOIN(", ", TRUE, IF(ISNUMBER(SEARCH("YEL", BL55:BT55)), COLUMN(BL55:BT55) - COLUMN(BL55) + 1, ""))&lt;&gt;"","YEL","")</f>
        <v>YEL</v>
      </c>
      <c r="HU55" s="48" t="str" cm="1">
        <f t="array" ref="HU55">IF(_xlfn.TEXTJOIN(", ", TRUE, IF(ISNUMBER(SEARCH("ORA", BL55:BT55)), COLUMN(BL55:BT55) - COLUMN(BL55) + 1, ""))&lt;&gt;"","ORA","")</f>
        <v/>
      </c>
      <c r="HV55" s="48" t="str" cm="1">
        <f t="array" ref="HV55">IF(_xlfn.TEXTJOIN(", ", TRUE, IF(ISNUMBER(SEARCH("BRO", BL55:BT55)), COLUMN(BL55:BT55) - COLUMN(BL55) + 1, ""))&lt;&gt;"","BRO","")</f>
        <v/>
      </c>
      <c r="HW55" s="48" t="str" cm="1">
        <f t="array" ref="HW55">IF(_xlfn.TEXTJOIN(", ", TRUE, IF(ISNUMBER(SEARCH("PUR", BL55:BT55)), COLUMN(BL55:BT55) - COLUMN(BL55) + 1, ""))&lt;&gt;"","PUR","")</f>
        <v/>
      </c>
      <c r="HX55" s="48" t="str" cm="1">
        <f t="array" ref="HX55">IF(_xlfn.TEXTJOIN(", ", TRUE, IF(ISNUMBER(SEARCH("WHI", BL55:BT55)), COLUMN(BL55:BT55) - COLUMN(BL55) + 1, ""))&lt;&gt;"","WHI","")</f>
        <v>WHI</v>
      </c>
      <c r="HY55" s="76"/>
      <c r="HZ55" s="76"/>
      <c r="IA55" s="6"/>
      <c r="IB55" s="6"/>
      <c r="IC55" s="77"/>
      <c r="ID55" s="77"/>
      <c r="IE55" s="77"/>
      <c r="IF55" s="77"/>
      <c r="IG55" s="77"/>
      <c r="IH55" s="77"/>
      <c r="II55" s="77"/>
      <c r="IJ55" s="77"/>
      <c r="IK55" s="77"/>
      <c r="IM55" s="45">
        <f>COUNTIF(IC55:IK55,"&gt;0")-CG55</f>
        <v>-5</v>
      </c>
      <c r="IN55" s="78" t="str">
        <f>"http://mkweb.bcgsc.ca/color-summarizer/?url="&amp;D55&amp;"&amp;precision=low&amp;num_clusters="&amp;CG55&amp;"&amp;text=1"</f>
        <v>http://mkweb.bcgsc.ca/color-summarizer/?url=https://upload.wikimedia.org/wikipedia/commons/8/85/Flag_of_Mobile%2C_Alabama.png&amp;precision=low&amp;num_clusters=5&amp;text=1</v>
      </c>
      <c r="IO55" s="48" t="str">
        <f>IF(HP55&lt;&gt;"",CHAR(34)&amp;"black"&amp;CHAR(34),"")</f>
        <v>"black"</v>
      </c>
      <c r="IP55" s="48" t="str">
        <f>IF(HQ55&lt;&gt;"",CHAR(34)&amp;"blue"&amp;CHAR(34),"")</f>
        <v>"blue"</v>
      </c>
      <c r="IQ55" s="48" t="str">
        <f>IF(HR55&lt;&gt;"",CHAR(34)&amp;"green"&amp;CHAR(34),"")</f>
        <v/>
      </c>
      <c r="IR55" s="48" t="str">
        <f>IF(HS55&lt;&gt;"",CHAR(34)&amp;"red"&amp;CHAR(34),"")</f>
        <v>"red"</v>
      </c>
      <c r="IS55" s="48" t="str">
        <f>IF(HT55&lt;&gt;"",CHAR(34)&amp;"yellow"&amp;CHAR(34),"")</f>
        <v>"yellow"</v>
      </c>
      <c r="IT55" s="48" t="str">
        <f>IF(HU55&lt;&gt;"",CHAR(34)&amp;"orange"&amp;CHAR(34),"")</f>
        <v/>
      </c>
      <c r="IU55" s="48" t="str">
        <f>IF(HV55&lt;&gt;"",CHAR(34)&amp;"brown"&amp;CHAR(34),"")</f>
        <v/>
      </c>
      <c r="IV55" s="48" t="str">
        <f>IF(HW55&lt;&gt;"",CHAR(34)&amp;"purple"&amp;CHAR(34),"")</f>
        <v/>
      </c>
      <c r="IW55" s="48" t="str">
        <f>IF(HX55&lt;&gt;"",CHAR(34)&amp;"white"&amp;CHAR(34),"")</f>
        <v>"white"</v>
      </c>
      <c r="IX55" s="48" t="str">
        <f>"{"&amp;CHAR(34)&amp;"url"&amp;CHAR(34)&amp;":"&amp;CHAR(34)&amp;IN55&amp;CHAR(34)&amp;","&amp;CHAR(34)&amp;"name"&amp;CHAR(34)&amp;":"&amp;CHAR(34)&amp;A55&amp;CHAR(34)&amp;"},"</f>
        <v>{"url":"http://mkweb.bcgsc.ca/color-summarizer/?url=https://upload.wikimedia.org/wikipedia/commons/8/85/Flag_of_Mobile%2C_Alabama.png&amp;precision=low&amp;num_clusters=5&amp;text=1","name":"[USA] Mobile (Alabama)"},</v>
      </c>
      <c r="IY55" s="48">
        <v>1439</v>
      </c>
    </row>
    <row r="56" spans="1:259" s="48" customFormat="1" ht="38.4" customHeight="1" thickBot="1" x14ac:dyDescent="0.35">
      <c r="A56" s="97" t="s">
        <v>776</v>
      </c>
      <c r="B56" s="40" t="e" vm="197">
        <v>#VALUE!</v>
      </c>
      <c r="C56" s="41">
        <v>3</v>
      </c>
      <c r="D56" s="42" t="s">
        <v>777</v>
      </c>
      <c r="E56" s="43" t="s">
        <v>778</v>
      </c>
      <c r="F56" s="44" t="s">
        <v>163</v>
      </c>
      <c r="G56" s="45">
        <f>COUNTIF($A$1:$A$8580,A56)</f>
        <v>1</v>
      </c>
      <c r="H56" s="46" t="s">
        <v>233</v>
      </c>
      <c r="I56" s="47" t="s">
        <v>779</v>
      </c>
      <c r="J56" s="48" t="str">
        <f>""</f>
        <v/>
      </c>
      <c r="K56" s="49"/>
      <c r="L56" s="50"/>
      <c r="M56" s="50"/>
      <c r="N56" s="51" t="s">
        <v>231</v>
      </c>
      <c r="O56" s="52">
        <v>1952</v>
      </c>
      <c r="P56" s="53" t="s">
        <v>780</v>
      </c>
      <c r="Q56" s="54">
        <v>1</v>
      </c>
      <c r="R56" s="55" t="s">
        <v>231</v>
      </c>
      <c r="S56" s="56">
        <v>5</v>
      </c>
      <c r="T56" s="57" t="s">
        <v>165</v>
      </c>
      <c r="U56" s="58" t="s">
        <v>164</v>
      </c>
      <c r="V56" s="58" t="s">
        <v>164</v>
      </c>
      <c r="W56" s="58" t="s">
        <v>164</v>
      </c>
      <c r="X56" s="58" t="s">
        <v>165</v>
      </c>
      <c r="Y56" s="58" t="s">
        <v>164</v>
      </c>
      <c r="Z56" s="58" t="s">
        <v>164</v>
      </c>
      <c r="AA56" s="58" t="s">
        <v>165</v>
      </c>
      <c r="AB56" s="58" t="s">
        <v>165</v>
      </c>
      <c r="AC56" s="58" t="s">
        <v>164</v>
      </c>
      <c r="AD56" s="58" t="s">
        <v>164</v>
      </c>
      <c r="AE56" s="58" t="s">
        <v>164</v>
      </c>
      <c r="AF56" s="59" t="s">
        <v>164</v>
      </c>
      <c r="AG56" s="59" t="s">
        <v>164</v>
      </c>
      <c r="AH56" s="59" t="s">
        <v>165</v>
      </c>
      <c r="AI56" s="59" t="s">
        <v>164</v>
      </c>
      <c r="AJ56" s="59" t="s">
        <v>164</v>
      </c>
      <c r="AK56" s="59" t="s">
        <v>164</v>
      </c>
      <c r="AL56" s="59" t="s">
        <v>164</v>
      </c>
      <c r="AM56" s="59" t="s">
        <v>164</v>
      </c>
      <c r="AN56" s="59" t="s">
        <v>164</v>
      </c>
      <c r="AO56" s="59" t="s">
        <v>164</v>
      </c>
      <c r="AP56" s="59" t="s">
        <v>164</v>
      </c>
      <c r="AQ56" s="59" t="s">
        <v>164</v>
      </c>
      <c r="AR56" s="59" t="s">
        <v>164</v>
      </c>
      <c r="AS56" s="59" t="s">
        <v>164</v>
      </c>
      <c r="AT56" s="60">
        <v>11</v>
      </c>
      <c r="AU56" s="59" t="s">
        <v>196</v>
      </c>
      <c r="AV56" s="59" t="str">
        <f>IF(LEFT(A56,1)="[",LEFT(A56,5)&amp;AU56&amp;A56,"")</f>
        <v>[USA]City[USA] Montgomery</v>
      </c>
      <c r="AW56" s="59" t="str">
        <f>C56&amp;H56&amp;A56</f>
        <v>3[USA] Alabama[USA] Montgomery</v>
      </c>
      <c r="AX56" s="61"/>
      <c r="AY56" s="61"/>
      <c r="AZ56" s="62" t="s">
        <v>159</v>
      </c>
      <c r="BA56" s="62" t="s">
        <v>167</v>
      </c>
      <c r="BB56" s="62"/>
      <c r="BC56" s="63"/>
      <c r="BD56" s="64" t="s">
        <v>168</v>
      </c>
      <c r="BE56" s="47"/>
      <c r="BF56" s="64" t="s">
        <v>159</v>
      </c>
      <c r="BG56" s="64" t="s">
        <v>152</v>
      </c>
      <c r="BH56" s="64" t="s">
        <v>154</v>
      </c>
      <c r="BI56" s="64"/>
      <c r="BJ56" s="64"/>
      <c r="BK56" s="47"/>
      <c r="BL56" s="64" t="s">
        <v>151</v>
      </c>
      <c r="BM56" s="64" t="s">
        <v>152</v>
      </c>
      <c r="BN56" s="64" t="s">
        <v>167</v>
      </c>
      <c r="BO56" s="64" t="s">
        <v>154</v>
      </c>
      <c r="BP56" s="64" t="s">
        <v>155</v>
      </c>
      <c r="BQ56" s="64" t="s">
        <v>167</v>
      </c>
      <c r="BR56" s="64" t="s">
        <v>167</v>
      </c>
      <c r="BS56" s="64" t="s">
        <v>167</v>
      </c>
      <c r="BT56" s="64" t="s">
        <v>159</v>
      </c>
      <c r="BU56" s="65"/>
      <c r="BV56" s="66"/>
      <c r="BW56" s="66">
        <v>0</v>
      </c>
      <c r="BX56" s="47"/>
      <c r="BY56" s="48" t="s">
        <v>165</v>
      </c>
      <c r="CB56" s="6"/>
      <c r="CC56" s="6"/>
      <c r="CD56" s="67">
        <v>0</v>
      </c>
      <c r="CE56" s="67">
        <v>0</v>
      </c>
      <c r="CF56" s="67" t="e">
        <v>#REF!</v>
      </c>
      <c r="CG56" s="68" cm="1">
        <f t="array" ref="CG56">SUMPRODUCT(--(LEN(TRIM(BL56:BT56))&gt;0))</f>
        <v>5</v>
      </c>
      <c r="CH56" s="59" t="str">
        <f>IF(CG56=2,"y","n")</f>
        <v>n</v>
      </c>
      <c r="CI56" s="59" t="str">
        <f>IF(CG56=3,"y","n")</f>
        <v>n</v>
      </c>
      <c r="CJ56" s="59" t="str">
        <f>IF(CG56=4,"y","n")</f>
        <v>n</v>
      </c>
      <c r="CK56" s="59" t="str">
        <f>IF(CG56&gt;4,"y","n")</f>
        <v>y</v>
      </c>
      <c r="CL56" s="59" t="str">
        <f>IF(S56=0,"y","n")</f>
        <v>n</v>
      </c>
      <c r="CM56" s="59" t="str">
        <f>IF(S56=2,"y","n")</f>
        <v>n</v>
      </c>
      <c r="CN56" s="59" t="str">
        <f>IF(S56=3,"y","n")</f>
        <v>n</v>
      </c>
      <c r="CO56" s="59" t="str">
        <f>IF(S56&gt;=4,"y","n")</f>
        <v>y</v>
      </c>
      <c r="CP56" s="59" t="str">
        <f>IF(AT56=0,"y","n")</f>
        <v>n</v>
      </c>
      <c r="CQ56" s="59" t="str">
        <f>IF(AT56=1,"y","n")</f>
        <v>n</v>
      </c>
      <c r="CR56" s="59" t="str">
        <f>IF(AT56=2,"y","n")</f>
        <v>n</v>
      </c>
      <c r="CS56" s="59" t="str">
        <f>IF(AT56&gt;=3,"y","n")</f>
        <v>y</v>
      </c>
      <c r="CT56" s="69" t="str">
        <f>CHAR(34)&amp;A56&amp;CHAR(34)</f>
        <v>"[USA] Montgomery"</v>
      </c>
      <c r="CU56" s="70" t="str">
        <f>CHAR(34)&amp;"rgn_"&amp;R56&amp;CHAR(34)</f>
        <v>"rgn_North America"</v>
      </c>
      <c r="CV56" s="48" t="str">
        <f>CHAR(34)&amp;D56&amp;CHAR(34)</f>
        <v>"https://upload.wikimedia.org/wikipedia/commons/thumb/e/ee/Flag_of_Montgomery%2C_Alabama.svg/320px-Flag_of_Montgomery%2C_Alabama.svg.png"</v>
      </c>
      <c r="CW56" s="48" t="str">
        <f>IF(CH56="y",CHAR(34)&amp;CH$1&amp;CHAR(34)&amp;",","")</f>
        <v/>
      </c>
      <c r="CX56" s="48" t="str">
        <f>IF(CI56="y",CHAR(34)&amp;CI$1&amp;CHAR(34)&amp;",","")</f>
        <v/>
      </c>
      <c r="CY56" s="48" t="str">
        <f>IF(CJ56="y",CHAR(34)&amp;CJ$1&amp;CHAR(34)&amp;",","")</f>
        <v/>
      </c>
      <c r="CZ56" s="48" t="str">
        <f>IF(CK56="y",CHAR(34)&amp;CK$1&amp;CHAR(34)&amp;",","")</f>
        <v>"5+Colo",</v>
      </c>
      <c r="DA56" s="48" t="str">
        <f>IF(Q56&gt;1,CHAR(34)&amp;"words2"&amp;CHAR(34)&amp;",","")</f>
        <v/>
      </c>
      <c r="DB56" s="48" t="str">
        <f>IF(Q56&gt;2,CHAR(34)&amp;"words3"&amp;CHAR(34)&amp;",","")</f>
        <v/>
      </c>
      <c r="DD56" s="48" t="str">
        <f>IF(LEN(CHAR(34)&amp;"lets"&amp;LEN(SUBSTITUTE(SUBSTITUTE(IFERROR(TRIM(SUBSTITUTE(A56,MID(A56,FIND("[",A56),FIND("]",A56)-FIND("[",A56)+1),"")),A56)," ",""),"-",""))&amp;CHAR(34)&amp;",")=9,CHAR(34)&amp;"lets"&amp;LEN(SUBSTITUTE(SUBSTITUTE(IFERROR(TRIM(SUBSTITUTE(A56,MID(A56,FIND("[",A56),FIND("]",A56)-FIND("[",A56)+1),"")),A56)," ",""),"-",""))&amp;CHAR(34)&amp;",",CHAR(34)&amp;"lets0"&amp;LEN(SUBSTITUTE(SUBSTITUTE(IFERROR(TRIM(SUBSTITUTE(A56,MID(A56,FIND("[",A56),FIND("]",A56)-FIND("[",A56)+1),"")),A56)," ",""),"-",""))&amp;CHAR(34)&amp;",")</f>
        <v>"lets10",</v>
      </c>
      <c r="DE56" s="48" t="str">
        <f>CHAR(34)&amp;"start"&amp;IFERROR(LEFT(SUBSTITUTE(A56,"["&amp;MID(A56,FIND("[",A56)+1,FIND("]",A56)-FIND("[",A56)-1)&amp;"] ",""),1),LEFT(A56,1))&amp;CHAR(34)&amp;","</f>
        <v>"startM",</v>
      </c>
      <c r="DF56" s="48" t="str">
        <f>IFERROR(IF(SEARCH("tan",A56)&gt;0,CHAR(34)&amp;"withtn"&amp;CHAR(34)&amp;",",""),"")</f>
        <v/>
      </c>
      <c r="DG56" s="48" t="str">
        <f>IFERROR(IF(SEARCH("q",A56)&gt;0,CHAR(34)&amp;"with_q"&amp;CHAR(34)&amp;",",""),"")</f>
        <v/>
      </c>
      <c r="DH56" s="48" t="str">
        <f>IFERROR(IF(SEARCH("v",A56)&gt;0,CHAR(34)&amp;"with_v"&amp;CHAR(34)&amp;",",""),"")</f>
        <v/>
      </c>
      <c r="DI56" s="48" t="str">
        <f>IFERROR(IF(SEARCH("w",A56)&gt;0,CHAR(34)&amp;"with_w"&amp;CHAR(34)&amp;",",""),"")</f>
        <v/>
      </c>
      <c r="DJ56" s="48" t="str">
        <f>IFERROR(IF(SEARCH("y",A56)&gt;0,CHAR(34)&amp;"with_y"&amp;CHAR(34)&amp;",",""),"")</f>
        <v>"with_y",</v>
      </c>
      <c r="DK56" s="48" t="str">
        <f>IFERROR(IF(SEARCH("z",A56)&gt;0,CHAR(34)&amp;"with_z"&amp;CHAR(34)&amp;",",""),"")</f>
        <v/>
      </c>
      <c r="DL56" s="48" t="str">
        <f>IF(CG56=2, CHAR(34) &amp; _xlfn.TEXTJOIN("", TRUE, _xlfn._xlws.SORT(HP56:HX56)) &amp; CHAR(34) &amp; ",", "")</f>
        <v/>
      </c>
      <c r="DM56" s="48" t="str" cm="1">
        <f t="array" ref="DM56">IF(CG56=3,CHAR(34) &amp; _xlfn.TEXTJOIN("", TRUE, RIGHT(HP56:HX56, 2)) &amp; CHAR(34) &amp; ",", "")</f>
        <v/>
      </c>
      <c r="DN56" s="48" t="str">
        <f>IF(AND(ISNUMBER(SEARCH("18", O56)), ISERROR(SEARCH("1918", O56)), ISERROR(SEARCH("2018", O56))), CHAR(34) &amp; "year18" &amp; CHAR(34) &amp; ",", "")</f>
        <v/>
      </c>
      <c r="DO56" s="48" t="str">
        <f>IF(AND(ISNUMBER(SEARCH("19", O56)), ISERROR(SEARCH("1819", O56)),  ISERROR(SEARCH("1219", O56)),ISERROR(SEARCH("1119", O56)),ISERROR(SEARCH("1190", O56)),ISERROR(SEARCH("2019", O56))), CHAR(34) &amp; "year19" &amp; CHAR(34) &amp; ",", "")</f>
        <v>"year19",</v>
      </c>
      <c r="DP56" s="6" t="str">
        <f>IF(AND(ISNUMBER(SEARCH("20", O56)), ISERROR(SEARCH("1920", O56))), CHAR(34)&amp;"year00"&amp;CHAR(34)&amp;",", "")</f>
        <v/>
      </c>
      <c r="DQ56" s="6" t="str">
        <f>IF(CC56="y",CHAR(34)&amp;"soviet"&amp;CHAR(34)&amp;",","")</f>
        <v/>
      </c>
      <c r="DR56" s="6" t="str">
        <f>IF(BY56="y",CHAR(34)&amp;"dgband"&amp;CHAR(34)&amp;",","")</f>
        <v>"dgband",</v>
      </c>
      <c r="DS56" s="6" t="str">
        <f>IF(W56="y",IF(AND(V56="n",BY56&lt;&gt;"y"),CHAR(34)&amp;"allver"&amp;CHAR(34)&amp;",",""),"")</f>
        <v/>
      </c>
      <c r="DT56" s="6" t="str">
        <f>IF(V56="y",IF(AND(W56="n",BY56&lt;&gt;"y"),CHAR(34)&amp;"allhor"&amp;CHAR(34)&amp;",",""),"")</f>
        <v/>
      </c>
      <c r="DU56" s="6" t="str">
        <f>IF(BY56="y",IF(AND(W56="n",V56="n"),CHAR(34)&amp;"alldia"&amp;CHAR(34)&amp;",",""),"")</f>
        <v>"alldia",</v>
      </c>
      <c r="DW56" s="48" t="str">
        <f>IF(CL56="y",CHAR(34)&amp;CL$1&amp;CHAR(34)&amp;",","")</f>
        <v/>
      </c>
      <c r="DX56" s="48" t="str">
        <f>IF(CM56="y",CHAR(34)&amp;CM$1&amp;CHAR(34)&amp;",","")</f>
        <v/>
      </c>
      <c r="DY56" s="48" t="str">
        <f>IF(CN56="y",CHAR(34)&amp;CN$1&amp;CHAR(34)&amp;",","")</f>
        <v/>
      </c>
      <c r="DZ56" s="48" t="str">
        <f>IF(CO56="y",CHAR(34)&amp;CO$1&amp;CHAR(34)&amp;",","")</f>
        <v>"4+Band",</v>
      </c>
      <c r="EA56" s="48" t="str">
        <f>IF(T56="y",CHAR(34)&amp;T$1&amp;CHAR(34)&amp;",","")</f>
        <v>"Diagon",</v>
      </c>
      <c r="EB56" s="48" t="str">
        <f>IF(U56="y",CHAR(34)&amp;U$1&amp;CHAR(34)&amp;",","")</f>
        <v/>
      </c>
      <c r="EC56" s="48" t="str">
        <f>IF(V56="y",CHAR(34)&amp;V$1&amp;CHAR(34)&amp;",","")</f>
        <v/>
      </c>
      <c r="ED56" s="48" t="str">
        <f>IF(W56="y",CHAR(34)&amp;W$1&amp;CHAR(34)&amp;",","")</f>
        <v/>
      </c>
      <c r="EE56" s="48" t="str">
        <f>IF(X56="y",CHAR(34)&amp;X$1&amp;CHAR(34)&amp;",","")</f>
        <v>"Circle",</v>
      </c>
      <c r="EF56" s="48" t="str">
        <f>IF(AND(Y56&lt;&gt;"n",Y56&lt;&gt;""),CHAR(34)&amp;Y$1&amp;CHAR(34)&amp;",","")</f>
        <v/>
      </c>
      <c r="EG56" s="48" t="str">
        <f>IF(Z56="y",CHAR(34)&amp;Z$1&amp;CHAR(34)&amp;",","")</f>
        <v/>
      </c>
      <c r="EH56" s="48" t="str">
        <f>IF(AA56="y",CHAR(34)&amp;AA$1&amp;CHAR(34)&amp;",","")</f>
        <v>"Plants",</v>
      </c>
      <c r="EI56" s="48" t="str">
        <f>IF(AB56="y",CHAR(34)&amp;AB$1&amp;CHAR(34)&amp;",","")</f>
        <v>"Texted",</v>
      </c>
      <c r="EJ56" s="48" t="str">
        <f>IF(AC56="y",CHAR(34)&amp;AC$1&amp;CHAR(34)&amp;",","")</f>
        <v/>
      </c>
      <c r="EK56" s="48" t="str">
        <f>IF(AD56="y",CHAR(34)&amp;AD$1&amp;CHAR(34)&amp;",","")</f>
        <v/>
      </c>
      <c r="EL56" s="48" t="str">
        <f>IF(AE56="y",CHAR(34)&amp;AE$1&amp;CHAR(34)&amp;",","")</f>
        <v/>
      </c>
      <c r="EM56" s="48" t="str">
        <f>IF(AF56="y",CHAR(34)&amp;AF$1&amp;CHAR(34)&amp;",","")</f>
        <v/>
      </c>
      <c r="EN56" s="48" t="str">
        <f>IF(AG56="y",CHAR(34)&amp;AG$1&amp;CHAR(34)&amp;",","")</f>
        <v/>
      </c>
      <c r="EO56" s="48" t="str">
        <f>IF(AH56="y",CHAR(34)&amp;AH$1&amp;CHAR(34)&amp;",","")</f>
        <v>"Center",</v>
      </c>
      <c r="EP56" s="48" t="str">
        <f>IF(AI56="y",CHAR(34)&amp;AI$1&amp;CHAR(34)&amp;",","")</f>
        <v/>
      </c>
      <c r="EQ56" s="48" t="str">
        <f>IF(AJ56="y",CHAR(34)&amp;AJ$1&amp;CHAR(34)&amp;",","")</f>
        <v/>
      </c>
      <c r="ER56" s="48" t="str">
        <f>IF(AK56="y",CHAR(34)&amp;AK$1&amp;CHAR(34)&amp;",","")</f>
        <v/>
      </c>
      <c r="ES56" s="48" t="str">
        <f>IF(AL56="y",CHAR(34)&amp;AL$1&amp;CHAR(34)&amp;",","")</f>
        <v/>
      </c>
      <c r="ET56" s="48" t="str">
        <f>IF(AM56="y",CHAR(34)&amp;AM$1&amp;CHAR(34)&amp;",","")</f>
        <v/>
      </c>
      <c r="EU56" s="48" t="str">
        <f>IF(AN56="y",CHAR(34)&amp;AN$1&amp;CHAR(34)&amp;",","")</f>
        <v/>
      </c>
      <c r="EV56" s="48" t="str">
        <f>IF(AO56="y",CHAR(34)&amp;AO$1&amp;CHAR(34)&amp;",","")</f>
        <v/>
      </c>
      <c r="EW56" s="48" t="str">
        <f>IF(AP56="y",CHAR(34)&amp;AP$1&amp;CHAR(34)&amp;",","")</f>
        <v/>
      </c>
      <c r="EX56" s="48" t="str">
        <f>IF(AQ56="y",CHAR(34)&amp;AQ$1&amp;CHAR(34)&amp;",","")</f>
        <v/>
      </c>
      <c r="EY56" s="48" t="str">
        <f>IF(AR56="y",CHAR(34)&amp;AR$1&amp;CHAR(34)&amp;",","")</f>
        <v/>
      </c>
      <c r="EZ56" s="48" t="str">
        <f>IF(AS56="y",CHAR(34)&amp;AS$1&amp;CHAR(34)&amp;",","")</f>
        <v/>
      </c>
      <c r="FA56" s="48" t="str">
        <f>IF(AT56&gt;0,CHAR(34)&amp;"sta"&amp;AZ56&amp;CHAR(34)&amp;",","")</f>
        <v>"staWHI",</v>
      </c>
      <c r="FB56" s="48" t="str">
        <f>IF(AND(AT56&gt;0,BA56&lt;&gt;""),CHAR(34)&amp;"sta"&amp;BA56&amp;CHAR(34)&amp;",","")</f>
        <v/>
      </c>
      <c r="FD56" s="48" t="str">
        <f>IF(BV56="n",CHAR(34)&amp;"tcWHYE"&amp;CHAR(34)&amp;",",IF(BV56="y",CHAR(34)&amp;FD$1&amp;CHAR(34)&amp;",",""))</f>
        <v/>
      </c>
      <c r="FE56" s="48" t="str">
        <f>IF(COUNTIF(BL56:BT56,"BLU")=0,CHAR(34)&amp;"NO_BLU"&amp;CHAR(34)&amp;",", "")</f>
        <v/>
      </c>
      <c r="FF56" s="48" t="str">
        <f>IF(COUNTIF(BL56:BT56,"WHI")=0,CHAR(34)&amp;"NO_WHI"&amp;CHAR(34)&amp;",", "")</f>
        <v/>
      </c>
      <c r="FG56" s="48" t="str">
        <f>IF(COUNTIF(BL56:BT56,"RED")=0,CHAR(34)&amp;"NO_RED"&amp;CHAR(34)&amp;",", "")</f>
        <v/>
      </c>
      <c r="FH56" s="48" t="str">
        <f>IF(COUNTIF(BL56:BS56,"GRE")=0,CHAR(34)&amp;"NO_GRE"&amp;CHAR(34)&amp;",", "")</f>
        <v>"NO_GRE",</v>
      </c>
      <c r="FI56" s="48" t="str">
        <f>IF(COUNTIF(BL56:BT56,"YEL")=0,CHAR(34)&amp;"NO_YEL"&amp;CHAR(34)&amp;",", "")</f>
        <v/>
      </c>
      <c r="FJ56" s="48" t="str">
        <f>IF(COUNTIF(BL56:BT56,"BLA")=0,CHAR(34)&amp;"NO_BLA"&amp;CHAR(34)&amp;",", "")</f>
        <v/>
      </c>
      <c r="FK56" s="48" t="str">
        <f>IF(AND(FH56&lt;&gt;"",FF56&lt;&gt;""),CHAR(34)&amp;"WHGRNO"&amp;CHAR(34)&amp;",","")</f>
        <v/>
      </c>
      <c r="FL56" s="48" t="str">
        <f>IF(AND(FI56&lt;&gt;"",FF56&lt;&gt;""),CHAR(34)&amp;"WHYENO"&amp;CHAR(34)&amp;",","")</f>
        <v/>
      </c>
      <c r="FM56" s="48" t="str">
        <f>IF(AND(FJ56&lt;&gt;"",FF56&lt;&gt;""),CHAR(34)&amp;"BAWHNO"&amp;CHAR(34)&amp;",","")</f>
        <v/>
      </c>
      <c r="FN56" s="48" t="str">
        <f>IF(AND(FE56&lt;&gt;"",FF56&lt;&gt;""),CHAR(34)&amp;"BLWHNO"&amp;CHAR(34)&amp;",","")</f>
        <v/>
      </c>
      <c r="FO56" s="48" t="str">
        <f>IF(AND(FE56&lt;&gt;"",FG56&lt;&gt;""),CHAR(34)&amp;"BLRENO"&amp;CHAR(34)&amp;",","")</f>
        <v/>
      </c>
      <c r="FP56" s="48" t="str">
        <f>IF(AND(FF56&lt;&gt;"",FF56&lt;&gt;""),CHAR(34)&amp;"WHRENO"&amp;CHAR(34)&amp;",","")</f>
        <v/>
      </c>
      <c r="FQ56" s="48" t="str">
        <f>IF(LEN(BF56)=3,CHAR(34)&amp;"001"&amp;BF56&amp;CHAR(34)&amp;",","")</f>
        <v>"001WHI",</v>
      </c>
      <c r="FR56" s="48" t="str">
        <f>IF(LEN(BG56)=3,CHAR(34)&amp;"002"&amp;BG56&amp;CHAR(34)&amp;",","")</f>
        <v>"002BLU",</v>
      </c>
      <c r="FS56" s="48" t="str">
        <f>IF(LEN(BH56)=3,CHAR(34)&amp;"003"&amp;BH56&amp;CHAR(34)&amp;",","")</f>
        <v>"003RED",</v>
      </c>
      <c r="FT56" s="48" t="str">
        <f>CHAR(34)&amp;"myr"&amp;BD56&amp;CHAR(34)&amp;","</f>
        <v>"myrEQ",</v>
      </c>
      <c r="FU56" s="48" t="str">
        <f>IF(AY56="y",CHAR(34)&amp;"island"&amp;CHAR(34)&amp;",","")</f>
        <v/>
      </c>
      <c r="FV56" s="48" t="str">
        <f>IF(BZ56="y",CHAR(34)&amp;"landlo"&amp;CHAR(34)&amp;",","")</f>
        <v/>
      </c>
      <c r="FW56" s="48" t="str">
        <f>IF(CA56="y",CHAR(34)&amp;"eunion"&amp;CHAR(34)&amp;",","")</f>
        <v/>
      </c>
      <c r="FY56" s="48" t="str">
        <f>IFERROR(IF(SEARCH("Arabic",CB56)&gt;0,CHAR(34)&amp;"arabic"&amp;CHAR(34)&amp;",",""),"")</f>
        <v/>
      </c>
      <c r="FZ56" s="48" t="str">
        <f>IFERROR(IF(SEARCH("English",CB56)&gt;0,CHAR(34)&amp;"englis"&amp;CHAR(34)&amp;",",""),"")</f>
        <v/>
      </c>
      <c r="GA56" s="48" t="str">
        <f>IFERROR(IF(SEARCH("French",CB56)&gt;0,CHAR(34)&amp;"french"&amp;CHAR(34)&amp;",",""),"")</f>
        <v/>
      </c>
      <c r="GB56" s="48" t="str">
        <f>IFERROR(IF(SEARCH("Spanish",CB56)&gt;0,CHAR(34)&amp;"spanis"&amp;CHAR(34)&amp;",",""),"")</f>
        <v/>
      </c>
      <c r="GE56" s="48" t="str">
        <f>IFERROR(IF(SEARCH("Dutch",CB56)&gt;0,CHAR(34)&amp;"dutchs"&amp;CHAR(34)&amp;",",""),"")</f>
        <v/>
      </c>
      <c r="GF56" s="48" t="str">
        <f>IFERROR(IF(SEARCH("Historical",AU56)&gt;0,CHAR(34)&amp;"histor"&amp;CHAR(34)&amp;",",""),"")</f>
        <v/>
      </c>
      <c r="GG56" s="48" t="str">
        <f>IF(BU56="y",CHAR(34)&amp;"unjack"&amp;CHAR(34)&amp;",","")</f>
        <v/>
      </c>
      <c r="GH56" s="48" t="str">
        <f>IF(CD56=1,CHAR(34)&amp;"southc"&amp;CHAR(34)&amp;",","")</f>
        <v/>
      </c>
      <c r="GI56" s="48" t="str">
        <f>IF(CE56=1,CHAR(34)&amp;"hasmap"&amp;CHAR(34)&amp;",","")</f>
        <v/>
      </c>
      <c r="GJ56" s="48" t="str">
        <f>IF(CP56="y",CHAR(34)&amp;CP$1&amp;CHAR(34)&amp;",","")</f>
        <v/>
      </c>
      <c r="GK56" s="48" t="str">
        <f>IF(GJ56="",CHAR(34)&amp;"HasSta"&amp;CHAR(34)&amp;",","")</f>
        <v>"HasSta",</v>
      </c>
      <c r="GL56" s="48" t="str">
        <f>IF(CQ56="y",CHAR(34)&amp;CQ$1&amp;CHAR(34)&amp;",","")</f>
        <v/>
      </c>
      <c r="GM56" s="48" t="str">
        <f>IF(CR56="y",CHAR(34)&amp;CR$1&amp;CHAR(34)&amp;",","")</f>
        <v/>
      </c>
      <c r="GN56" s="48" t="str">
        <f>IF(CS56="y",CHAR(34)&amp;CS$1&amp;CHAR(34)&amp;",","")</f>
        <v>"3+Star",</v>
      </c>
      <c r="GP56" s="48" t="str">
        <f>CHAR(34)&amp;AU56&amp;CHAR(34)</f>
        <v>"City"</v>
      </c>
      <c r="GS56" s="48" t="str">
        <f>SUBSTITUTE("["&amp;_xlfn.CONCAT(CW56:GN56)&amp;"]",",]","]")</f>
        <v>["5+Colo","lets10","startM","with_y","year19","dgband","alldia","4+Band","Diagon","Circle","Plants","Texted","Center","staWHI","NO_GRE","001WHI","002BLU","003RED","myrEQ","HasSta","3+Star"]</v>
      </c>
      <c r="GT56" s="48" t="str">
        <f>IF(BL56&lt;&gt;"",CHAR(34)&amp;"cl_"&amp;BL56&amp;CHAR(34)&amp;",","")</f>
        <v>"cl_BLA",</v>
      </c>
      <c r="GU56" s="48" t="str">
        <f>IF(BM56&lt;&gt;"",CHAR(34)&amp;"cl_"&amp;BM56&amp;CHAR(34)&amp;",","")</f>
        <v>"cl_BLU",</v>
      </c>
      <c r="GV56" s="48" t="str">
        <f>IF(BN56&lt;&gt;"",CHAR(34)&amp;"cl_"&amp;BN56&amp;CHAR(34)&amp;",","")</f>
        <v/>
      </c>
      <c r="GW56" s="48" t="str">
        <f>IF(BO56&lt;&gt;"",CHAR(34)&amp;"cl_"&amp;BO56&amp;CHAR(34)&amp;",","")</f>
        <v>"cl_RED",</v>
      </c>
      <c r="GX56" s="48" t="str">
        <f>IF(BP56&lt;&gt;"",CHAR(34)&amp;"cl_"&amp;BP56&amp;CHAR(34)&amp;",","")</f>
        <v>"cl_YEL",</v>
      </c>
      <c r="GY56" s="48" t="str">
        <f>IF(BQ56&lt;&gt;"",CHAR(34)&amp;"cl_"&amp;BQ56&amp;CHAR(34)&amp;",","")</f>
        <v/>
      </c>
      <c r="GZ56" s="48" t="str">
        <f>IF(BR56&lt;&gt;"",CHAR(34)&amp;"cl_"&amp;BR56&amp;CHAR(34)&amp;",","")</f>
        <v/>
      </c>
      <c r="HA56" s="48" t="str">
        <f>IF(BS56&lt;&gt;"",CHAR(34)&amp;"cl_"&amp;BS56&amp;CHAR(34)&amp;",","")</f>
        <v/>
      </c>
      <c r="HB56" s="48" t="str">
        <f>IF(BT56&lt;&gt;"",CHAR(34)&amp;"cl_"&amp;BT56&amp;CHAR(34)&amp;",","")</f>
        <v>"cl_WHI",</v>
      </c>
      <c r="HC56" s="48" t="str">
        <f>SUBSTITUTE("["&amp;_xlfn.CONCAT(GT56:HB56)&amp;"]",",]","]")</f>
        <v>["cl_BLA","cl_BLU","cl_RED","cl_YEL","cl_WHI"]</v>
      </c>
      <c r="HE56" s="71"/>
      <c r="HF56" s="72" t="str">
        <f>"{couname:"&amp;CT56&amp;(IF(HK56&lt;&gt;"",",subtype:"&amp;CHAR(34)&amp;HK56&amp;CHAR(34),""))&amp;",year:"&amp;HJ56&amp;",region:"&amp;CU56&amp;",Colors:"&amp;HC56&amp;",Items:"&amp;GS56&amp;",Flag:"&amp;CV56&amp;",HDFlag:"&amp;CHAR(34)&amp;E56&amp;CHAR(34)&amp;",type:"&amp;GP56&amp;", describe: "&amp;HH56&amp;", isnew:"&amp;CHAR(34)&amp;F56&amp;CHAR(34)&amp;", links: "&amp;HL56&amp;"},"</f>
        <v>{couname:"[USA] Montgomery",year:"1952",region:"rgn_North America",Colors:["cl_BLA","cl_BLU","cl_RED","cl_YEL","cl_WHI"],Items:["5+Colo","lets10","startM","with_y","year19","dgband","alldia","4+Band","Diagon","Circle","Plants","Texted","Center","staWHI","NO_GRE","001WHI","002BLU","003RED","myrEQ","HasSta","3+Star"],Flag:"https://upload.wikimedia.org/wikipedia/commons/thumb/e/ee/Flag_of_Montgomery%2C_Alabama.svg/320px-Flag_of_Montgomery%2C_Alabama.svg.png",HDFlag:"https://upload.wikimedia.org/wikipedia/commons/thumb/e/ee/Flag_of_Montgomery%2C_Alabama.svg/800px-Flag_of_Montgomery%2C_Alabama.svg.png",type:"City", describe: "\nGray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 isnew:".", links: "https://www.pdcnet.org/85257D7A006284F7/file/DC3137666C1805EAC1257DCD0053B000/$FILE/raven_2002_0009_0000_0225_0226.pdf"},</v>
      </c>
      <c r="HG56" s="73" t="str">
        <f>"{couname:"&amp;CT56&amp;(IF(HK56&lt;&gt;"",",subtype:"&amp;CHAR(34)&amp;HK56&amp;CHAR(34),""))&amp;",year:"&amp;HJ56&amp;",region:"&amp;CU56&amp;",Colors:"&amp;HC56&amp;",Items:"&amp;GS56&amp;",Flag:"&amp;CV56&amp;",HDFlag:"&amp;CHAR(34)&amp;E56&amp;CHAR(34)&amp;",type:"&amp;GP56&amp;", describe: "&amp;HI56&amp;", links: "&amp;HL56&amp;"},"</f>
        <v>{couname:"[USA] Montgomery",year:"1952",region:"rgn_North America",Colors:["cl_BLA","cl_BLU","cl_RED","cl_YEL","cl_WHI"],Items:["5+Colo","lets10","startM","with_y","year19","dgband","alldia","4+Band","Diagon","Circle","Plants","Texted","Center","staWHI","NO_GRE","001WHI","002BLU","003RED","myrEQ","HasSta","3+Star"],Flag:"https://upload.wikimedia.org/wikipedia/commons/thumb/e/ee/Flag_of_Montgomery%2C_Alabama.svg/320px-Flag_of_Montgomery%2C_Alabama.svg.png",HDFlag:"https://upload.wikimedia.org/wikipedia/commons/thumb/e/ee/Flag_of_Montgomery%2C_Alabama.svg/800px-Flag_of_Montgomery%2C_Alabama.svg.png",type:"City", describe: "\nGray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 links: "https://www.pdcnet.org/85257D7A006284F7/file/DC3137666C1805EAC1257DCD0053B000/$FILE/raven_2002_0009_0000_0225_0226.pdf"},</v>
      </c>
      <c r="HH56" s="48" t="str">
        <f>IF(P56&lt;&gt;"",CHAR(34)&amp;"\n"&amp;P56&amp;CHAR(34),CHAR(34)&amp;CHAR(34))</f>
        <v>"\nGray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v>
      </c>
      <c r="HI56" s="48" t="str">
        <f>IF(J56=0,CHAR(34)&amp;CHAR(34),HH56)</f>
        <v>"\nGray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v>
      </c>
      <c r="HJ56" s="48" t="str">
        <f>CHAR(34)&amp;O56&amp;CHAR(34)</f>
        <v>"1952"</v>
      </c>
      <c r="HL56" s="48" t="str">
        <f>CHAR(34)&amp;I56&amp;CHAR(34)</f>
        <v>"https://www.pdcnet.org/85257D7A006284F7/file/DC3137666C1805EAC1257DCD0053B000/$FILE/raven_2002_0009_0000_0225_0226.pdf"</v>
      </c>
      <c r="HM56" s="72"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"&amp;HH56&amp;", "&amp;CHAR(34)&amp;"isnew"&amp;CHAR(34)&amp;": "&amp;CHAR(34)&amp;F56&amp;CHAR(34)&amp;", "&amp;CHAR(34)&amp;"links"&amp;CHAR(34)&amp;": "&amp;HL56&amp;"},"</f>
        <v>{"couname":"[USA] Montgomery","subtype":"[USA] Alabama","year":"1952","region":"rgn_North America","Colors":["cl_BLA","cl_BLU","cl_RED","cl_YEL","cl_WHI"],"Items":["5+Colo","lets10","startM","with_y","year19","dgband","alldia","4+Band","Diagon","Circle","Plants","Texted","Center","staWHI","NO_GRE","001WHI","002BLU","003RED","myrEQ","HasSta","3+Star"],"Flag":"https://upload.wikimedia.org/wikipedia/commons/thumb/e/ee/Flag_of_Montgomery%2C_Alabama.svg/320px-Flag_of_Montgomery%2C_Alabama.svg.png","HDFlag":"https://upload.wikimedia.org/wikipedia/commons/thumb/e/ee/Flag_of_Montgomery%2C_Alabama.svg/800px-Flag_of_Montgomery%2C_Alabama.svg.png","type":"City", "describe": "\nGray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 "isnew": ".", "links": "https://www.pdcnet.org/85257D7A006284F7/file/DC3137666C1805EAC1257DCD0053B000/$FILE/raven_2002_0009_0000_0225_0226.pdf"},</v>
      </c>
      <c r="HN56" s="74" t="str">
        <f>"{"&amp;CHAR(34)&amp;"couname"&amp;CHAR(34)&amp;":"&amp;CT56&amp;(IF(H56&lt;&gt;"",","&amp;CHAR(34)&amp;"subtype"&amp;CHAR(34)&amp;":"&amp;CHAR(34)&amp;H56&amp;CHAR(34),""))&amp;","&amp;CHAR(34)&amp;"year"&amp;CHAR(34)&amp;":"&amp;HJ56&amp;","&amp;CHAR(34)&amp;"region"&amp;CHAR(34)&amp;":"&amp;CU56&amp;","&amp;CHAR(34)&amp;"Colors"&amp;CHAR(34)&amp;":"&amp;HC56&amp;","&amp;CHAR(34)&amp;"Items"&amp;CHAR(34)&amp;":"&amp;GS56&amp;","&amp;CHAR(34)&amp;"Flag"&amp;CHAR(34)&amp;":"&amp;CV56&amp;","&amp;CHAR(34)&amp;"HDFlag"&amp;CHAR(34)&amp;":"&amp;CHAR(34)&amp;E56&amp;CHAR(34)&amp;","&amp;CHAR(34)&amp;"type"&amp;CHAR(34)&amp;":"&amp;GP56&amp;", "&amp;CHAR(34)&amp;"describe"&amp;CHAR(34)&amp;": "&amp;HI56&amp;", "&amp;CHAR(34)&amp;"isnew"&amp;CHAR(34)&amp;": "&amp;CHAR(34)&amp;F56&amp;CHAR(34)&amp;", "&amp;CHAR(34)&amp;"links"&amp;CHAR(34)&amp;": "&amp;HL56&amp;"},"</f>
        <v>{"couname":"[USA] Montgomery","subtype":"[USA] Alabama","year":"1952","region":"rgn_North America","Colors":["cl_BLA","cl_BLU","cl_RED","cl_YEL","cl_WHI"],"Items":["5+Colo","lets10","startM","with_y","year19","dgband","alldia","4+Band","Diagon","Circle","Plants","Texted","Center","staWHI","NO_GRE","001WHI","002BLU","003RED","myrEQ","HasSta","3+Star"],"Flag":"https://upload.wikimedia.org/wikipedia/commons/thumb/e/ee/Flag_of_Montgomery%2C_Alabama.svg/320px-Flag_of_Montgomery%2C_Alabama.svg.png","HDFlag":"https://upload.wikimedia.org/wikipedia/commons/thumb/e/ee/Flag_of_Montgomery%2C_Alabama.svg/800px-Flag_of_Montgomery%2C_Alabama.svg.png","type":"City", "describe": "\nGray represents the Confederacy, from the color of the uniforms of the soldiers of the CSA. Red, the color of the saltire on the state’s flag, symbolizes Alabama. Blue denotes the “blue and gray” unity of today. The seven white stars symbolize the seven original states of the Confederacy, “brought together in the center wreathed in glory and honor”, according to the city’s chamber of commerce.", "isnew": ".", "links": "https://www.pdcnet.org/85257D7A006284F7/file/DC3137666C1805EAC1257DCD0053B000/$FILE/raven_2002_0009_0000_0225_0226.pdf"},</v>
      </c>
      <c r="HO56" s="75">
        <v>45610</v>
      </c>
      <c r="HP56" s="48" t="str" cm="1">
        <f t="array" ref="HP56">IF(_xlfn.TEXTJOIN(", ", TRUE, IF(ISNUMBER(SEARCH("BLA", BL56:BT56)), COLUMN(BL56:BT56) - COLUMN(BL56) + 1, ""))&lt;&gt;"","BLA","")</f>
        <v>BLA</v>
      </c>
      <c r="HQ56" s="48" t="str" cm="1">
        <f t="array" ref="HQ56">IF(_xlfn.TEXTJOIN(", ", TRUE, IF(ISNUMBER(SEARCH("BLU", BL56:BT56)), COLUMN(BL56:BT56) - COLUMN(BL56) + 1, ""))&lt;&gt;"","BLU","")</f>
        <v>BLU</v>
      </c>
      <c r="HR56" s="48" t="str" cm="1">
        <f t="array" ref="HR56">IF(_xlfn.TEXTJOIN(", ", TRUE, IF(ISNUMBER(SEARCH("GRE", BL56:BT56)), COLUMN(BL56:BT56) - COLUMN(BL56) + 1, ""))&lt;&gt;"","GRE","")</f>
        <v/>
      </c>
      <c r="HS56" s="48" t="str" cm="1">
        <f t="array" ref="HS56">IF(_xlfn.TEXTJOIN(", ", TRUE, IF(ISNUMBER(SEARCH("RED", BL56:BT56)), COLUMN(BL56:BT56) - COLUMN(BL56) + 1, ""))&lt;&gt;"","RED","")</f>
        <v>RED</v>
      </c>
      <c r="HT56" s="48" t="str" cm="1">
        <f t="array" ref="HT56">IF(_xlfn.TEXTJOIN(", ", TRUE, IF(ISNUMBER(SEARCH("YEL", BL56:BT56)), COLUMN(BL56:BT56) - COLUMN(BL56) + 1, ""))&lt;&gt;"","YEL","")</f>
        <v>YEL</v>
      </c>
      <c r="HU56" s="48" t="str" cm="1">
        <f t="array" ref="HU56">IF(_xlfn.TEXTJOIN(", ", TRUE, IF(ISNUMBER(SEARCH("ORA", BL56:BT56)), COLUMN(BL56:BT56) - COLUMN(BL56) + 1, ""))&lt;&gt;"","ORA","")</f>
        <v/>
      </c>
      <c r="HV56" s="48" t="str" cm="1">
        <f t="array" ref="HV56">IF(_xlfn.TEXTJOIN(", ", TRUE, IF(ISNUMBER(SEARCH("BRO", BL56:BT56)), COLUMN(BL56:BT56) - COLUMN(BL56) + 1, ""))&lt;&gt;"","BRO","")</f>
        <v/>
      </c>
      <c r="HW56" s="48" t="str" cm="1">
        <f t="array" ref="HW56">IF(_xlfn.TEXTJOIN(", ", TRUE, IF(ISNUMBER(SEARCH("PUR", BL56:BT56)), COLUMN(BL56:BT56) - COLUMN(BL56) + 1, ""))&lt;&gt;"","PUR","")</f>
        <v/>
      </c>
      <c r="HX56" s="48" t="str" cm="1">
        <f t="array" ref="HX56">IF(_xlfn.TEXTJOIN(", ", TRUE, IF(ISNUMBER(SEARCH("WHI", BL56:BT56)), COLUMN(BL56:BT56) - COLUMN(BL56) + 1, ""))&lt;&gt;"","WHI","")</f>
        <v>WHI</v>
      </c>
      <c r="HY56" s="76"/>
      <c r="HZ56" s="76"/>
      <c r="IA56" s="6"/>
      <c r="IB56" s="6"/>
      <c r="IC56" s="77"/>
      <c r="ID56" s="77"/>
      <c r="IE56" s="77"/>
      <c r="IF56" s="77"/>
      <c r="IG56" s="77"/>
      <c r="IH56" s="77"/>
      <c r="II56" s="77"/>
      <c r="IJ56" s="77"/>
      <c r="IK56" s="77"/>
      <c r="IM56" s="45">
        <f>COUNTIF(IC56:IK56,"&gt;0")-CG56</f>
        <v>-5</v>
      </c>
      <c r="IN56" s="78" t="str">
        <f>"http://mkweb.bcgsc.ca/color-summarizer/?url="&amp;D56&amp;"&amp;precision=low&amp;num_clusters="&amp;CG56&amp;"&amp;text=1"</f>
        <v>http://mkweb.bcgsc.ca/color-summarizer/?url=https://upload.wikimedia.org/wikipedia/commons/thumb/e/ee/Flag_of_Montgomery%2C_Alabama.svg/320px-Flag_of_Montgomery%2C_Alabama.svg.png&amp;precision=low&amp;num_clusters=5&amp;text=1</v>
      </c>
      <c r="IO56" s="48" t="str">
        <f>IF(HP56&lt;&gt;"",CHAR(34)&amp;"black"&amp;CHAR(34),"")</f>
        <v>"black"</v>
      </c>
      <c r="IP56" s="48" t="str">
        <f>IF(HQ56&lt;&gt;"",CHAR(34)&amp;"blue"&amp;CHAR(34),"")</f>
        <v>"blue"</v>
      </c>
      <c r="IQ56" s="48" t="str">
        <f>IF(HR56&lt;&gt;"",CHAR(34)&amp;"green"&amp;CHAR(34),"")</f>
        <v/>
      </c>
      <c r="IR56" s="48" t="str">
        <f>IF(HS56&lt;&gt;"",CHAR(34)&amp;"red"&amp;CHAR(34),"")</f>
        <v>"red"</v>
      </c>
      <c r="IS56" s="48" t="str">
        <f>IF(HT56&lt;&gt;"",CHAR(34)&amp;"yellow"&amp;CHAR(34),"")</f>
        <v>"yellow"</v>
      </c>
      <c r="IT56" s="48" t="str">
        <f>IF(HU56&lt;&gt;"",CHAR(34)&amp;"orange"&amp;CHAR(34),"")</f>
        <v/>
      </c>
      <c r="IU56" s="48" t="str">
        <f>IF(HV56&lt;&gt;"",CHAR(34)&amp;"brown"&amp;CHAR(34),"")</f>
        <v/>
      </c>
      <c r="IV56" s="48" t="str">
        <f>IF(HW56&lt;&gt;"",CHAR(34)&amp;"purple"&amp;CHAR(34),"")</f>
        <v/>
      </c>
      <c r="IW56" s="48" t="str">
        <f>IF(HX56&lt;&gt;"",CHAR(34)&amp;"white"&amp;CHAR(34),"")</f>
        <v>"white"</v>
      </c>
      <c r="IX56" s="48" t="str">
        <f>"{"&amp;CHAR(34)&amp;"url"&amp;CHAR(34)&amp;":"&amp;CHAR(34)&amp;IN56&amp;CHAR(34)&amp;","&amp;CHAR(34)&amp;"name"&amp;CHAR(34)&amp;":"&amp;CHAR(34)&amp;A56&amp;CHAR(34)&amp;"},"</f>
        <v>{"url":"http://mkweb.bcgsc.ca/color-summarizer/?url=https://upload.wikimedia.org/wikipedia/commons/thumb/e/ee/Flag_of_Montgomery%2C_Alabama.svg/320px-Flag_of_Montgomery%2C_Alabama.svg.png&amp;precision=low&amp;num_clusters=5&amp;text=1","name":"[USA] Montgomery"},</v>
      </c>
      <c r="IY56" s="48">
        <v>1440</v>
      </c>
    </row>
    <row r="57" spans="1:259" s="48" customFormat="1" ht="38.4" customHeight="1" thickBot="1" x14ac:dyDescent="0.35">
      <c r="A57" s="97" t="s">
        <v>257</v>
      </c>
      <c r="B57" s="40" t="e" vm="198">
        <v>#VALUE!</v>
      </c>
      <c r="C57" s="41">
        <v>3</v>
      </c>
      <c r="D57" s="42" t="s">
        <v>258</v>
      </c>
      <c r="E57" s="43" t="s">
        <v>259</v>
      </c>
      <c r="F57" s="44" t="s">
        <v>163</v>
      </c>
      <c r="G57" s="45">
        <f>COUNTIF($A$1:$A$8580,A57)</f>
        <v>1</v>
      </c>
      <c r="H57" s="46" t="s">
        <v>239</v>
      </c>
      <c r="I57" s="47" t="s">
        <v>260</v>
      </c>
      <c r="J57" s="48" t="str">
        <f>""</f>
        <v/>
      </c>
      <c r="K57" s="49"/>
      <c r="L57" s="50"/>
      <c r="M57" s="50"/>
      <c r="N57" s="51" t="s">
        <v>231</v>
      </c>
      <c r="O57" s="52">
        <v>1973</v>
      </c>
      <c r="P57" s="53" t="s">
        <v>261</v>
      </c>
      <c r="Q57" s="54">
        <v>2</v>
      </c>
      <c r="R57" s="55" t="s">
        <v>231</v>
      </c>
      <c r="S57" s="56">
        <v>0</v>
      </c>
      <c r="T57" s="57" t="s">
        <v>164</v>
      </c>
      <c r="U57" s="58" t="s">
        <v>164</v>
      </c>
      <c r="V57" s="58" t="s">
        <v>165</v>
      </c>
      <c r="W57" s="58" t="s">
        <v>165</v>
      </c>
      <c r="X57" s="58" t="s">
        <v>165</v>
      </c>
      <c r="Y57" s="58" t="s">
        <v>164</v>
      </c>
      <c r="Z57" s="58" t="s">
        <v>164</v>
      </c>
      <c r="AA57" s="58" t="s">
        <v>164</v>
      </c>
      <c r="AB57" s="58" t="s">
        <v>165</v>
      </c>
      <c r="AC57" s="58" t="s">
        <v>164</v>
      </c>
      <c r="AD57" s="58" t="s">
        <v>165</v>
      </c>
      <c r="AE57" s="58" t="s">
        <v>164</v>
      </c>
      <c r="AF57" s="59" t="s">
        <v>164</v>
      </c>
      <c r="AG57" s="59" t="s">
        <v>165</v>
      </c>
      <c r="AH57" s="59" t="s">
        <v>165</v>
      </c>
      <c r="AI57" s="59" t="s">
        <v>164</v>
      </c>
      <c r="AJ57" s="59" t="s">
        <v>164</v>
      </c>
      <c r="AK57" s="59" t="s">
        <v>164</v>
      </c>
      <c r="AL57" s="59" t="s">
        <v>164</v>
      </c>
      <c r="AM57" s="59" t="s">
        <v>164</v>
      </c>
      <c r="AN57" s="59" t="s">
        <v>164</v>
      </c>
      <c r="AO57" s="59" t="s">
        <v>164</v>
      </c>
      <c r="AP57" s="59" t="s">
        <v>165</v>
      </c>
      <c r="AQ57" s="59" t="s">
        <v>164</v>
      </c>
      <c r="AR57" s="59" t="s">
        <v>164</v>
      </c>
      <c r="AS57" s="59" t="s">
        <v>164</v>
      </c>
      <c r="AT57" s="60">
        <v>0</v>
      </c>
      <c r="AU57" s="59" t="s">
        <v>196</v>
      </c>
      <c r="AV57" s="59" t="str">
        <f>IF(LEFT(A57,1)="[",LEFT(A57,5)&amp;AU57&amp;A57,"")</f>
        <v>[USA]City[USA] Anchorage</v>
      </c>
      <c r="AW57" s="59" t="str">
        <f>C57&amp;H57&amp;A57</f>
        <v>3[USA] Alaska[USA] Anchorage</v>
      </c>
      <c r="AX57" s="61"/>
      <c r="AY57" s="61"/>
      <c r="AZ57" s="62" t="s">
        <v>167</v>
      </c>
      <c r="BA57" s="62" t="s">
        <v>167</v>
      </c>
      <c r="BB57" s="62"/>
      <c r="BC57" s="63"/>
      <c r="BD57" s="64" t="s">
        <v>155</v>
      </c>
      <c r="BE57" s="47"/>
      <c r="BF57" s="64" t="s">
        <v>167</v>
      </c>
      <c r="BG57" s="64" t="s">
        <v>167</v>
      </c>
      <c r="BH57" s="64" t="s">
        <v>167</v>
      </c>
      <c r="BI57" s="64"/>
      <c r="BJ57" s="64"/>
      <c r="BK57" s="47"/>
      <c r="BL57" s="64" t="s">
        <v>167</v>
      </c>
      <c r="BM57" s="64" t="s">
        <v>152</v>
      </c>
      <c r="BN57" s="64" t="s">
        <v>167</v>
      </c>
      <c r="BO57" s="64" t="s">
        <v>167</v>
      </c>
      <c r="BP57" s="64" t="s">
        <v>155</v>
      </c>
      <c r="BQ57" s="64" t="s">
        <v>167</v>
      </c>
      <c r="BR57" s="64" t="s">
        <v>167</v>
      </c>
      <c r="BS57" s="64" t="s">
        <v>167</v>
      </c>
      <c r="BT57" s="64" t="s">
        <v>159</v>
      </c>
      <c r="BU57" s="65"/>
      <c r="BV57" s="66"/>
      <c r="BW57" s="66">
        <v>0</v>
      </c>
      <c r="BX57" s="47"/>
      <c r="CB57" s="6"/>
      <c r="CC57" s="6"/>
      <c r="CD57" s="67">
        <v>0</v>
      </c>
      <c r="CE57" s="67">
        <v>0</v>
      </c>
      <c r="CF57" s="67" t="e">
        <v>#REF!</v>
      </c>
      <c r="CG57" s="68" cm="1">
        <f t="array" ref="CG57">SUMPRODUCT(--(LEN(TRIM(BL57:BT57))&gt;0))</f>
        <v>3</v>
      </c>
      <c r="CH57" s="59" t="str">
        <f>IF(CG57=2,"y","n")</f>
        <v>n</v>
      </c>
      <c r="CI57" s="59" t="str">
        <f>IF(CG57=3,"y","n")</f>
        <v>y</v>
      </c>
      <c r="CJ57" s="59" t="str">
        <f>IF(CG57=4,"y","n")</f>
        <v>n</v>
      </c>
      <c r="CK57" s="59" t="str">
        <f>IF(CG57&gt;4,"y","n")</f>
        <v>n</v>
      </c>
      <c r="CL57" s="59" t="str">
        <f>IF(S57=0,"y","n")</f>
        <v>y</v>
      </c>
      <c r="CM57" s="59" t="str">
        <f>IF(S57=2,"y","n")</f>
        <v>n</v>
      </c>
      <c r="CN57" s="59" t="str">
        <f>IF(S57=3,"y","n")</f>
        <v>n</v>
      </c>
      <c r="CO57" s="59" t="str">
        <f>IF(S57&gt;=4,"y","n")</f>
        <v>n</v>
      </c>
      <c r="CP57" s="59" t="str">
        <f>IF(AT57=0,"y","n")</f>
        <v>y</v>
      </c>
      <c r="CQ57" s="59" t="str">
        <f>IF(AT57=1,"y","n")</f>
        <v>n</v>
      </c>
      <c r="CR57" s="59" t="str">
        <f>IF(AT57=2,"y","n")</f>
        <v>n</v>
      </c>
      <c r="CS57" s="59" t="str">
        <f>IF(AT57&gt;=3,"y","n")</f>
        <v>n</v>
      </c>
      <c r="CT57" s="69" t="str">
        <f>CHAR(34)&amp;A57&amp;CHAR(34)</f>
        <v>"[USA] Anchorage"</v>
      </c>
      <c r="CU57" s="70" t="str">
        <f>CHAR(34)&amp;"rgn_"&amp;R57&amp;CHAR(34)</f>
        <v>"rgn_North America"</v>
      </c>
      <c r="CV57" s="48" t="str">
        <f>CHAR(34)&amp;D57&amp;CHAR(34)</f>
        <v>"https://upload.wikimedia.org/wikipedia/commons/thumb/3/32/Flag_of_Anchorage%2C_Alaska.svg/640px-Flag_of_Anchorage%2C_Alaska.svg.png"</v>
      </c>
      <c r="CW57" s="48" t="str">
        <f>IF(CH57="y",CHAR(34)&amp;CH$1&amp;CHAR(34)&amp;",","")</f>
        <v/>
      </c>
      <c r="CX57" s="48" t="str">
        <f>IF(CI57="y",CHAR(34)&amp;CI$1&amp;CHAR(34)&amp;",","")</f>
        <v>"3Color",</v>
      </c>
      <c r="CY57" s="48" t="str">
        <f>IF(CJ57="y",CHAR(34)&amp;CJ$1&amp;CHAR(34)&amp;",","")</f>
        <v/>
      </c>
      <c r="CZ57" s="48" t="str">
        <f>IF(CK57="y",CHAR(34)&amp;CK$1&amp;CHAR(34)&amp;",","")</f>
        <v/>
      </c>
      <c r="DA57" s="48" t="str">
        <f>IF(Q57&gt;1,CHAR(34)&amp;"words2"&amp;CHAR(34)&amp;",","")</f>
        <v>"words2",</v>
      </c>
      <c r="DB57" s="48" t="str">
        <f>IF(Q57&gt;2,CHAR(34)&amp;"words3"&amp;CHAR(34)&amp;",","")</f>
        <v/>
      </c>
      <c r="DD57" s="48" t="str">
        <f>IF(LEN(CHAR(34)&amp;"lets"&amp;LEN(SUBSTITUTE(SUBSTITUTE(IFERROR(TRIM(SUBSTITUTE(A57,MID(A57,FIND("[",A57),FIND("]",A57)-FIND("[",A57)+1),"")),A57)," ",""),"-",""))&amp;CHAR(34)&amp;",")=9,CHAR(34)&amp;"lets"&amp;LEN(SUBSTITUTE(SUBSTITUTE(IFERROR(TRIM(SUBSTITUTE(A57,MID(A57,FIND("[",A57),FIND("]",A57)-FIND("[",A57)+1),"")),A57)," ",""),"-",""))&amp;CHAR(34)&amp;",",CHAR(34)&amp;"lets0"&amp;LEN(SUBSTITUTE(SUBSTITUTE(IFERROR(TRIM(SUBSTITUTE(A57,MID(A57,FIND("[",A57),FIND("]",A57)-FIND("[",A57)+1),"")),A57)," ",""),"-",""))&amp;CHAR(34)&amp;",")</f>
        <v>"lets09",</v>
      </c>
      <c r="DE57" s="48" t="str">
        <f>CHAR(34)&amp;"start"&amp;IFERROR(LEFT(SUBSTITUTE(A57,"["&amp;MID(A57,FIND("[",A57)+1,FIND("]",A57)-FIND("[",A57)-1)&amp;"] ",""),1),LEFT(A57,1))&amp;CHAR(34)&amp;","</f>
        <v>"startA",</v>
      </c>
      <c r="DF57" s="48" t="str">
        <f>IFERROR(IF(SEARCH("tan",A57)&gt;0,CHAR(34)&amp;"withtn"&amp;CHAR(34)&amp;",",""),"")</f>
        <v/>
      </c>
      <c r="DG57" s="48" t="str">
        <f>IFERROR(IF(SEARCH("q",A57)&gt;0,CHAR(34)&amp;"with_q"&amp;CHAR(34)&amp;",",""),"")</f>
        <v/>
      </c>
      <c r="DH57" s="48" t="str">
        <f>IFERROR(IF(SEARCH("v",A57)&gt;0,CHAR(34)&amp;"with_v"&amp;CHAR(34)&amp;",",""),"")</f>
        <v/>
      </c>
      <c r="DI57" s="48" t="str">
        <f>IFERROR(IF(SEARCH("w",A57)&gt;0,CHAR(34)&amp;"with_w"&amp;CHAR(34)&amp;",",""),"")</f>
        <v/>
      </c>
      <c r="DJ57" s="48" t="str">
        <f>IFERROR(IF(SEARCH("y",A57)&gt;0,CHAR(34)&amp;"with_y"&amp;CHAR(34)&amp;",",""),"")</f>
        <v/>
      </c>
      <c r="DK57" s="48" t="str">
        <f>IFERROR(IF(SEARCH("z",A57)&gt;0,CHAR(34)&amp;"with_z"&amp;CHAR(34)&amp;",",""),"")</f>
        <v/>
      </c>
      <c r="DL57" s="48" t="str">
        <f>IF(CG57=2, CHAR(34) &amp; _xlfn.TEXTJOIN("", TRUE, _xlfn._xlws.SORT(HP57:HX57)) &amp; CHAR(34) &amp; ",", "")</f>
        <v/>
      </c>
      <c r="DM57" s="48" t="str" cm="1">
        <f t="array" ref="DM57">IF(CG57=3,CHAR(34) &amp; _xlfn.TEXTJOIN("", TRUE, RIGHT(HP57:HX57, 2)) &amp; CHAR(34) &amp; ",", "")</f>
        <v>"LUELHI",</v>
      </c>
      <c r="DN57" s="48" t="str">
        <f>IF(AND(ISNUMBER(SEARCH("18", O57)), ISERROR(SEARCH("1918", O57)), ISERROR(SEARCH("2018", O57))), CHAR(34) &amp; "year18" &amp; CHAR(34) &amp; ",", "")</f>
        <v/>
      </c>
      <c r="DO57" s="48" t="str">
        <f>IF(AND(ISNUMBER(SEARCH("19", O57)), ISERROR(SEARCH("1819", O57)),  ISERROR(SEARCH("1219", O57)),ISERROR(SEARCH("1119", O57)),ISERROR(SEARCH("1190", O57)),ISERROR(SEARCH("2019", O57))), CHAR(34) &amp; "year19" &amp; CHAR(34) &amp; ",", "")</f>
        <v>"year19",</v>
      </c>
      <c r="DP57" s="6" t="str">
        <f>IF(AND(ISNUMBER(SEARCH("20", O57)), ISERROR(SEARCH("1920", O57))), CHAR(34)&amp;"year00"&amp;CHAR(34)&amp;",", "")</f>
        <v/>
      </c>
      <c r="DQ57" s="6" t="str">
        <f>IF(CC57="y",CHAR(34)&amp;"soviet"&amp;CHAR(34)&amp;",","")</f>
        <v/>
      </c>
      <c r="DR57" s="6" t="str">
        <f>IF(BY57="y",CHAR(34)&amp;"dgband"&amp;CHAR(34)&amp;",","")</f>
        <v/>
      </c>
      <c r="DS57" s="6" t="str">
        <f>IF(W57="y",IF(AND(V57="n",BY57&lt;&gt;"y"),CHAR(34)&amp;"allver"&amp;CHAR(34)&amp;",",""),"")</f>
        <v/>
      </c>
      <c r="DT57" s="6" t="str">
        <f>IF(V57="y",IF(AND(W57="n",BY57&lt;&gt;"y"),CHAR(34)&amp;"allhor"&amp;CHAR(34)&amp;",",""),"")</f>
        <v/>
      </c>
      <c r="DU57" s="6" t="str">
        <f>IF(BY57="y",IF(AND(W57="n",V57="n"),CHAR(34)&amp;"alldia"&amp;CHAR(34)&amp;",",""),"")</f>
        <v/>
      </c>
      <c r="DW57" s="48" t="str">
        <f>IF(CL57="y",CHAR(34)&amp;CL$1&amp;CHAR(34)&amp;",","")</f>
        <v>"NoBand",</v>
      </c>
      <c r="DX57" s="48" t="str">
        <f>IF(CM57="y",CHAR(34)&amp;CM$1&amp;CHAR(34)&amp;",","")</f>
        <v/>
      </c>
      <c r="DY57" s="48" t="str">
        <f>IF(CN57="y",CHAR(34)&amp;CN$1&amp;CHAR(34)&amp;",","")</f>
        <v/>
      </c>
      <c r="DZ57" s="48" t="str">
        <f>IF(CO57="y",CHAR(34)&amp;CO$1&amp;CHAR(34)&amp;",","")</f>
        <v/>
      </c>
      <c r="EA57" s="48" t="str">
        <f>IF(T57="y",CHAR(34)&amp;T$1&amp;CHAR(34)&amp;",","")</f>
        <v/>
      </c>
      <c r="EB57" s="48" t="str">
        <f>IF(U57="y",CHAR(34)&amp;U$1&amp;CHAR(34)&amp;",","")</f>
        <v/>
      </c>
      <c r="EC57" s="48" t="str">
        <f>IF(V57="y",CHAR(34)&amp;V$1&amp;CHAR(34)&amp;",","")</f>
        <v>"Horizo",</v>
      </c>
      <c r="ED57" s="48" t="str">
        <f>IF(W57="y",CHAR(34)&amp;W$1&amp;CHAR(34)&amp;",","")</f>
        <v>"Vertic",</v>
      </c>
      <c r="EE57" s="48" t="str">
        <f>IF(X57="y",CHAR(34)&amp;X$1&amp;CHAR(34)&amp;",","")</f>
        <v>"Circle",</v>
      </c>
      <c r="EF57" s="48" t="str">
        <f>IF(AND(Y57&lt;&gt;"n",Y57&lt;&gt;""),CHAR(34)&amp;Y$1&amp;CHAR(34)&amp;",","")</f>
        <v/>
      </c>
      <c r="EG57" s="48" t="str">
        <f>IF(Z57="y",CHAR(34)&amp;Z$1&amp;CHAR(34)&amp;",","")</f>
        <v/>
      </c>
      <c r="EH57" s="48" t="str">
        <f>IF(AA57="y",CHAR(34)&amp;AA$1&amp;CHAR(34)&amp;",","")</f>
        <v/>
      </c>
      <c r="EI57" s="48" t="str">
        <f>IF(AB57="y",CHAR(34)&amp;AB$1&amp;CHAR(34)&amp;",","")</f>
        <v>"Texted",</v>
      </c>
      <c r="EJ57" s="48" t="str">
        <f>IF(AC57="y",CHAR(34)&amp;AC$1&amp;CHAR(34)&amp;",","")</f>
        <v/>
      </c>
      <c r="EK57" s="48" t="str">
        <f>IF(AD57="y",CHAR(34)&amp;AD$1&amp;CHAR(34)&amp;",","")</f>
        <v>"HasSun",</v>
      </c>
      <c r="EL57" s="48" t="str">
        <f>IF(AE57="y",CHAR(34)&amp;AE$1&amp;CHAR(34)&amp;",","")</f>
        <v/>
      </c>
      <c r="EM57" s="48" t="str">
        <f>IF(AF57="y",CHAR(34)&amp;AF$1&amp;CHAR(34)&amp;",","")</f>
        <v/>
      </c>
      <c r="EN57" s="48" t="str">
        <f>IF(AG57="y",CHAR(34)&amp;AG$1&amp;CHAR(34)&amp;",","")</f>
        <v>"Unequa",</v>
      </c>
      <c r="EO57" s="48" t="str">
        <f>IF(AH57="y",CHAR(34)&amp;AH$1&amp;CHAR(34)&amp;",","")</f>
        <v>"Center",</v>
      </c>
      <c r="EP57" s="48" t="str">
        <f>IF(AI57="y",CHAR(34)&amp;AI$1&amp;CHAR(34)&amp;",","")</f>
        <v/>
      </c>
      <c r="EQ57" s="48" t="str">
        <f>IF(AJ57="y",CHAR(34)&amp;AJ$1&amp;CHAR(34)&amp;",","")</f>
        <v/>
      </c>
      <c r="ER57" s="48" t="str">
        <f>IF(AK57="y",CHAR(34)&amp;AK$1&amp;CHAR(34)&amp;",","")</f>
        <v/>
      </c>
      <c r="ES57" s="48" t="str">
        <f>IF(AL57="y",CHAR(34)&amp;AL$1&amp;CHAR(34)&amp;",","")</f>
        <v/>
      </c>
      <c r="ET57" s="48" t="str">
        <f>IF(AM57="y",CHAR(34)&amp;AM$1&amp;CHAR(34)&amp;",","")</f>
        <v/>
      </c>
      <c r="EU57" s="48" t="str">
        <f>IF(AN57="y",CHAR(34)&amp;AN$1&amp;CHAR(34)&amp;",","")</f>
        <v/>
      </c>
      <c r="EV57" s="48" t="str">
        <f>IF(AO57="y",CHAR(34)&amp;AO$1&amp;CHAR(34)&amp;",","")</f>
        <v/>
      </c>
      <c r="EW57" s="48" t="str">
        <f>IF(AP57="y",CHAR(34)&amp;AP$1&amp;CHAR(34)&amp;",","")</f>
        <v>"Ships!",</v>
      </c>
      <c r="EX57" s="48" t="str">
        <f>IF(AQ57="y",CHAR(34)&amp;AQ$1&amp;CHAR(34)&amp;",","")</f>
        <v/>
      </c>
      <c r="EY57" s="48" t="str">
        <f>IF(AR57="y",CHAR(34)&amp;AR$1&amp;CHAR(34)&amp;",","")</f>
        <v/>
      </c>
      <c r="EZ57" s="48" t="str">
        <f>IF(AS57="y",CHAR(34)&amp;AS$1&amp;CHAR(34)&amp;",","")</f>
        <v/>
      </c>
      <c r="FA57" s="48" t="str">
        <f>IF(AT57&gt;0,CHAR(34)&amp;"sta"&amp;AZ57&amp;CHAR(34)&amp;",","")</f>
        <v/>
      </c>
      <c r="FB57" s="48" t="str">
        <f>IF(AND(AT57&gt;0,BA57&lt;&gt;""),CHAR(34)&amp;"sta"&amp;BA57&amp;CHAR(34)&amp;",","")</f>
        <v/>
      </c>
      <c r="FD57" s="48" t="str">
        <f>IF(BV57="n",CHAR(34)&amp;"tcWHYE"&amp;CHAR(34)&amp;",",IF(BV57="y",CHAR(34)&amp;FD$1&amp;CHAR(34)&amp;",",""))</f>
        <v/>
      </c>
      <c r="FE57" s="48" t="str">
        <f>IF(COUNTIF(BL57:BT57,"BLU")=0,CHAR(34)&amp;"NO_BLU"&amp;CHAR(34)&amp;",", "")</f>
        <v/>
      </c>
      <c r="FF57" s="48" t="str">
        <f>IF(COUNTIF(BL57:BT57,"WHI")=0,CHAR(34)&amp;"NO_WHI"&amp;CHAR(34)&amp;",", "")</f>
        <v/>
      </c>
      <c r="FG57" s="48" t="str">
        <f>IF(COUNTIF(BL57:BT57,"RED")=0,CHAR(34)&amp;"NO_RED"&amp;CHAR(34)&amp;",", "")</f>
        <v>"NO_RED",</v>
      </c>
      <c r="FH57" s="48" t="str">
        <f>IF(COUNTIF(BL57:BS57,"GRE")=0,CHAR(34)&amp;"NO_GRE"&amp;CHAR(34)&amp;",", "")</f>
        <v>"NO_GRE",</v>
      </c>
      <c r="FI57" s="48" t="str">
        <f>IF(COUNTIF(BL57:BT57,"YEL")=0,CHAR(34)&amp;"NO_YEL"&amp;CHAR(34)&amp;",", "")</f>
        <v/>
      </c>
      <c r="FJ57" s="48" t="str">
        <f>IF(COUNTIF(BL57:BT57,"BLA")=0,CHAR(34)&amp;"NO_BLA"&amp;CHAR(34)&amp;",", "")</f>
        <v>"NO_BLA",</v>
      </c>
      <c r="FK57" s="48" t="str">
        <f>IF(AND(FH57&lt;&gt;"",FF57&lt;&gt;""),CHAR(34)&amp;"WHGRNO"&amp;CHAR(34)&amp;",","")</f>
        <v/>
      </c>
      <c r="FL57" s="48" t="str">
        <f>IF(AND(FI57&lt;&gt;"",FF57&lt;&gt;""),CHAR(34)&amp;"WHYENO"&amp;CHAR(34)&amp;",","")</f>
        <v/>
      </c>
      <c r="FM57" s="48" t="str">
        <f>IF(AND(FJ57&lt;&gt;"",FF57&lt;&gt;""),CHAR(34)&amp;"BAWHNO"&amp;CHAR(34)&amp;",","")</f>
        <v/>
      </c>
      <c r="FN57" s="48" t="str">
        <f>IF(AND(FE57&lt;&gt;"",FF57&lt;&gt;""),CHAR(34)&amp;"BLWHNO"&amp;CHAR(34)&amp;",","")</f>
        <v/>
      </c>
      <c r="FO57" s="48" t="str">
        <f>IF(AND(FE57&lt;&gt;"",FG57&lt;&gt;""),CHAR(34)&amp;"BLRENO"&amp;CHAR(34)&amp;",","")</f>
        <v/>
      </c>
      <c r="FP57" s="48" t="str">
        <f>IF(AND(FF57&lt;&gt;"",FF57&lt;&gt;""),CHAR(34)&amp;"WHRENO"&amp;CHAR(34)&amp;",","")</f>
        <v/>
      </c>
      <c r="FQ57" s="48" t="str">
        <f>IF(LEN(BF57)=3,CHAR(34)&amp;"001"&amp;BF57&amp;CHAR(34)&amp;",","")</f>
        <v/>
      </c>
      <c r="FR57" s="48" t="str">
        <f>IF(LEN(BG57)=3,CHAR(34)&amp;"002"&amp;BG57&amp;CHAR(34)&amp;",","")</f>
        <v/>
      </c>
      <c r="FS57" s="48" t="str">
        <f>IF(LEN(BH57)=3,CHAR(34)&amp;"003"&amp;BH57&amp;CHAR(34)&amp;",","")</f>
        <v/>
      </c>
      <c r="FT57" s="48" t="str">
        <f>CHAR(34)&amp;"myr"&amp;BD57&amp;CHAR(34)&amp;","</f>
        <v>"myrYEL",</v>
      </c>
      <c r="FU57" s="48" t="str">
        <f>IF(AY57="y",CHAR(34)&amp;"island"&amp;CHAR(34)&amp;",","")</f>
        <v/>
      </c>
      <c r="FV57" s="48" t="str">
        <f>IF(BZ57="y",CHAR(34)&amp;"landlo"&amp;CHAR(34)&amp;",","")</f>
        <v/>
      </c>
      <c r="FW57" s="48" t="str">
        <f>IF(CA57="y",CHAR(34)&amp;"eunion"&amp;CHAR(34)&amp;",","")</f>
        <v/>
      </c>
      <c r="FY57" s="48" t="str">
        <f>IFERROR(IF(SEARCH("Arabic",CB57)&gt;0,CHAR(34)&amp;"arabic"&amp;CHAR(34)&amp;",",""),"")</f>
        <v/>
      </c>
      <c r="FZ57" s="48" t="str">
        <f>IFERROR(IF(SEARCH("English",CB57)&gt;0,CHAR(34)&amp;"englis"&amp;CHAR(34)&amp;",",""),"")</f>
        <v/>
      </c>
      <c r="GA57" s="48" t="str">
        <f>IFERROR(IF(SEARCH("French",CB57)&gt;0,CHAR(34)&amp;"french"&amp;CHAR(34)&amp;",",""),"")</f>
        <v/>
      </c>
      <c r="GB57" s="48" t="str">
        <f>IFERROR(IF(SEARCH("Spanish",CB57)&gt;0,CHAR(34)&amp;"spanis"&amp;CHAR(34)&amp;",",""),"")</f>
        <v/>
      </c>
      <c r="GE57" s="48" t="str">
        <f>IFERROR(IF(SEARCH("Dutch",CB57)&gt;0,CHAR(34)&amp;"dutchs"&amp;CHAR(34)&amp;",",""),"")</f>
        <v/>
      </c>
      <c r="GF57" s="48" t="str">
        <f>IFERROR(IF(SEARCH("Historical",AU57)&gt;0,CHAR(34)&amp;"histor"&amp;CHAR(34)&amp;",",""),"")</f>
        <v/>
      </c>
      <c r="GG57" s="48" t="str">
        <f>IF(BU57="y",CHAR(34)&amp;"unjack"&amp;CHAR(34)&amp;",","")</f>
        <v/>
      </c>
      <c r="GH57" s="48" t="str">
        <f>IF(CD57=1,CHAR(34)&amp;"southc"&amp;CHAR(34)&amp;",","")</f>
        <v/>
      </c>
      <c r="GI57" s="48" t="str">
        <f>IF(CE57=1,CHAR(34)&amp;"hasmap"&amp;CHAR(34)&amp;",","")</f>
        <v/>
      </c>
      <c r="GJ57" s="48" t="str">
        <f>IF(CP57="y",CHAR(34)&amp;CP$1&amp;CHAR(34)&amp;",","")</f>
        <v>"NoStar",</v>
      </c>
      <c r="GK57" s="48" t="str">
        <f>IF(GJ57="",CHAR(34)&amp;"HasSta"&amp;CHAR(34)&amp;",","")</f>
        <v/>
      </c>
      <c r="GL57" s="48" t="str">
        <f>IF(CQ57="y",CHAR(34)&amp;CQ$1&amp;CHAR(34)&amp;",","")</f>
        <v/>
      </c>
      <c r="GM57" s="48" t="str">
        <f>IF(CR57="y",CHAR(34)&amp;CR$1&amp;CHAR(34)&amp;",","")</f>
        <v/>
      </c>
      <c r="GN57" s="48" t="str">
        <f>IF(CS57="y",CHAR(34)&amp;CS$1&amp;CHAR(34)&amp;",","")</f>
        <v/>
      </c>
      <c r="GP57" s="48" t="str">
        <f>CHAR(34)&amp;AU57&amp;CHAR(34)</f>
        <v>"City"</v>
      </c>
      <c r="GS57" s="48" t="str">
        <f>SUBSTITUTE("["&amp;_xlfn.CONCAT(CW57:GN57)&amp;"]",",]","]")</f>
        <v>["3Color","words2","lets09","startA","LUELHI","year19","NoBand","Horizo","Vertic","Circle","Texted","HasSun","Unequa","Center","Ships!","NO_RED","NO_GRE","NO_BLA","myrYEL","NoStar"]</v>
      </c>
      <c r="GT57" s="48" t="str">
        <f>IF(BL57&lt;&gt;"",CHAR(34)&amp;"cl_"&amp;BL57&amp;CHAR(34)&amp;",","")</f>
        <v/>
      </c>
      <c r="GU57" s="48" t="str">
        <f>IF(BM57&lt;&gt;"",CHAR(34)&amp;"cl_"&amp;BM57&amp;CHAR(34)&amp;",","")</f>
        <v>"cl_BLU",</v>
      </c>
      <c r="GV57" s="48" t="str">
        <f>IF(BN57&lt;&gt;"",CHAR(34)&amp;"cl_"&amp;BN57&amp;CHAR(34)&amp;",","")</f>
        <v/>
      </c>
      <c r="GW57" s="48" t="str">
        <f>IF(BO57&lt;&gt;"",CHAR(34)&amp;"cl_"&amp;BO57&amp;CHAR(34)&amp;",","")</f>
        <v/>
      </c>
      <c r="GX57" s="48" t="str">
        <f>IF(BP57&lt;&gt;"",CHAR(34)&amp;"cl_"&amp;BP57&amp;CHAR(34)&amp;",","")</f>
        <v>"cl_YEL",</v>
      </c>
      <c r="GY57" s="48" t="str">
        <f>IF(BQ57&lt;&gt;"",CHAR(34)&amp;"cl_"&amp;BQ57&amp;CHAR(34)&amp;",","")</f>
        <v/>
      </c>
      <c r="GZ57" s="48" t="str">
        <f>IF(BR57&lt;&gt;"",CHAR(34)&amp;"cl_"&amp;BR57&amp;CHAR(34)&amp;",","")</f>
        <v/>
      </c>
      <c r="HA57" s="48" t="str">
        <f>IF(BS57&lt;&gt;"",CHAR(34)&amp;"cl_"&amp;BS57&amp;CHAR(34)&amp;",","")</f>
        <v/>
      </c>
      <c r="HB57" s="48" t="str">
        <f>IF(BT57&lt;&gt;"",CHAR(34)&amp;"cl_"&amp;BT57&amp;CHAR(34)&amp;",","")</f>
        <v>"cl_WHI",</v>
      </c>
      <c r="HC57" s="48" t="str">
        <f>SUBSTITUTE("["&amp;_xlfn.CONCAT(GT57:HB57)&amp;"]",",]","]")</f>
        <v>["cl_BLU","cl_YEL","cl_WHI"]</v>
      </c>
      <c r="HE57" s="71"/>
      <c r="HF57" s="72" t="str">
        <f>"{couname:"&amp;CT57&amp;(IF(HK57&lt;&gt;"",",subtype:"&amp;CHAR(34)&amp;HK57&amp;CHAR(34),""))&amp;",year:"&amp;HJ57&amp;",region:"&amp;CU57&amp;",Colors:"&amp;HC57&amp;",Items:"&amp;GS57&amp;",Flag:"&amp;CV57&amp;",HDFlag:"&amp;CHAR(34)&amp;E57&amp;CHAR(34)&amp;",type:"&amp;GP57&amp;", describe: "&amp;HH57&amp;", isnew:"&amp;CHAR(34)&amp;F57&amp;CHAR(34)&amp;", links: "&amp;HL57&amp;"},"</f>
        <v>{couname:"[USA] Anchorage",year:"1973",region:"rgn_North America",Colors:["cl_BLU","cl_YEL","cl_WHI"],Items:["3Color","words2","lets09","startA","LUELHI","year19","NoBand","Horizo","Vertic","Circle","Texted","HasSun","Unequa","Center","Ships!","NO_RED","NO_GRE","NO_BLA","myrYEL","NoStar"],Flag:"https://upload.wikimedia.org/wikipedia/commons/thumb/3/32/Flag_of_Anchorage%2C_Alaska.svg/640px-Flag_of_Anchorage%2C_Alaska.svg.png",HDFlag:"https://upload.wikimedia.org/wikipedia/commons/thumb/3/32/Flag_of_Anchorage%2C_Alaska.svg/1280px-Flag_of_Anchorage%2C_Alaska.svg.png",type:"City", describe: "\nA yellow field with the words 'ANCHORAGE ALASKA' around a blue-bordered white circle featuring a blue anchor, blue airplane, yellow sun, and yellow sailboat", isnew:".", links: "https://en.m.wikipedia.org/wiki/Flag_of_Anchorage,_Alaska"},</v>
      </c>
      <c r="HG57" s="73" t="str">
        <f>"{couname:"&amp;CT57&amp;(IF(HK57&lt;&gt;"",",subtype:"&amp;CHAR(34)&amp;HK57&amp;CHAR(34),""))&amp;",year:"&amp;HJ57&amp;",region:"&amp;CU57&amp;",Colors:"&amp;HC57&amp;",Items:"&amp;GS57&amp;",Flag:"&amp;CV57&amp;",HDFlag:"&amp;CHAR(34)&amp;E57&amp;CHAR(34)&amp;",type:"&amp;GP57&amp;", describe: "&amp;HI57&amp;", links: "&amp;HL57&amp;"},"</f>
        <v>{couname:"[USA] Anchorage",year:"1973",region:"rgn_North America",Colors:["cl_BLU","cl_YEL","cl_WHI"],Items:["3Color","words2","lets09","startA","LUELHI","year19","NoBand","Horizo","Vertic","Circle","Texted","HasSun","Unequa","Center","Ships!","NO_RED","NO_GRE","NO_BLA","myrYEL","NoStar"],Flag:"https://upload.wikimedia.org/wikipedia/commons/thumb/3/32/Flag_of_Anchorage%2C_Alaska.svg/640px-Flag_of_Anchorage%2C_Alaska.svg.png",HDFlag:"https://upload.wikimedia.org/wikipedia/commons/thumb/3/32/Flag_of_Anchorage%2C_Alaska.svg/1280px-Flag_of_Anchorage%2C_Alaska.svg.png",type:"City", describe: "\nA yellow field with the words 'ANCHORAGE ALASKA' around a blue-bordered white circle featuring a blue anchor, blue airplane, yellow sun, and yellow sailboat", links: "https://en.m.wikipedia.org/wiki/Flag_of_Anchorage,_Alaska"},</v>
      </c>
      <c r="HH57" s="48" t="str">
        <f>IF(P57&lt;&gt;"",CHAR(34)&amp;"\n"&amp;P57&amp;CHAR(34),CHAR(34)&amp;CHAR(34))</f>
        <v>"\nA yellow field with the words 'ANCHORAGE ALASKA' around a blue-bordered white circle featuring a blue anchor, blue airplane, yellow sun, and yellow sailboat"</v>
      </c>
      <c r="HI57" s="48" t="str">
        <f>IF(J57=0,CHAR(34)&amp;CHAR(34),HH57)</f>
        <v>"\nA yellow field with the words 'ANCHORAGE ALASKA' around a blue-bordered white circle featuring a blue anchor, blue airplane, yellow sun, and yellow sailboat"</v>
      </c>
      <c r="HJ57" s="48" t="str">
        <f>CHAR(34)&amp;O57&amp;CHAR(34)</f>
        <v>"1973"</v>
      </c>
      <c r="HL57" s="48" t="str">
        <f>CHAR(34)&amp;I57&amp;CHAR(34)</f>
        <v>"https://en.m.wikipedia.org/wiki/Flag_of_Anchorage,_Alaska"</v>
      </c>
      <c r="HM57" s="72"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"&amp;HH57&amp;", "&amp;CHAR(34)&amp;"isnew"&amp;CHAR(34)&amp;": "&amp;CHAR(34)&amp;F57&amp;CHAR(34)&amp;", "&amp;CHAR(34)&amp;"links"&amp;CHAR(34)&amp;": "&amp;HL57&amp;"},"</f>
        <v>{"couname":"[USA] Anchorage","subtype":"[USA] Alaska","year":"1973","region":"rgn_North America","Colors":["cl_BLU","cl_YEL","cl_WHI"],"Items":["3Color","words2","lets09","startA","LUELHI","year19","NoBand","Horizo","Vertic","Circle","Texted","HasSun","Unequa","Center","Ships!","NO_RED","NO_GRE","NO_BLA","myrYEL","NoStar"],"Flag":"https://upload.wikimedia.org/wikipedia/commons/thumb/3/32/Flag_of_Anchorage%2C_Alaska.svg/640px-Flag_of_Anchorage%2C_Alaska.svg.png","HDFlag":"https://upload.wikimedia.org/wikipedia/commons/thumb/3/32/Flag_of_Anchorage%2C_Alaska.svg/1280px-Flag_of_Anchorage%2C_Alaska.svg.png","type":"City", "describe": "\nA yellow field with the words 'ANCHORAGE ALASKA' around a blue-bordered white circle featuring a blue anchor, blue airplane, yellow sun, and yellow sailboat", "isnew": ".", "links": "https://en.m.wikipedia.org/wiki/Flag_of_Anchorage,_Alaska"},</v>
      </c>
      <c r="HN57" s="74" t="str">
        <f>"{"&amp;CHAR(34)&amp;"couname"&amp;CHAR(34)&amp;":"&amp;CT57&amp;(IF(H57&lt;&gt;"",","&amp;CHAR(34)&amp;"subtype"&amp;CHAR(34)&amp;":"&amp;CHAR(34)&amp;H57&amp;CHAR(34),""))&amp;","&amp;CHAR(34)&amp;"year"&amp;CHAR(34)&amp;":"&amp;HJ57&amp;","&amp;CHAR(34)&amp;"region"&amp;CHAR(34)&amp;":"&amp;CU57&amp;","&amp;CHAR(34)&amp;"Colors"&amp;CHAR(34)&amp;":"&amp;HC57&amp;","&amp;CHAR(34)&amp;"Items"&amp;CHAR(34)&amp;":"&amp;GS57&amp;","&amp;CHAR(34)&amp;"Flag"&amp;CHAR(34)&amp;":"&amp;CV57&amp;","&amp;CHAR(34)&amp;"HDFlag"&amp;CHAR(34)&amp;":"&amp;CHAR(34)&amp;E57&amp;CHAR(34)&amp;","&amp;CHAR(34)&amp;"type"&amp;CHAR(34)&amp;":"&amp;GP57&amp;", "&amp;CHAR(34)&amp;"describe"&amp;CHAR(34)&amp;": "&amp;HI57&amp;", "&amp;CHAR(34)&amp;"isnew"&amp;CHAR(34)&amp;": "&amp;CHAR(34)&amp;F57&amp;CHAR(34)&amp;", "&amp;CHAR(34)&amp;"links"&amp;CHAR(34)&amp;": "&amp;HL57&amp;"},"</f>
        <v>{"couname":"[USA] Anchorage","subtype":"[USA] Alaska","year":"1973","region":"rgn_North America","Colors":["cl_BLU","cl_YEL","cl_WHI"],"Items":["3Color","words2","lets09","startA","LUELHI","year19","NoBand","Horizo","Vertic","Circle","Texted","HasSun","Unequa","Center","Ships!","NO_RED","NO_GRE","NO_BLA","myrYEL","NoStar"],"Flag":"https://upload.wikimedia.org/wikipedia/commons/thumb/3/32/Flag_of_Anchorage%2C_Alaska.svg/640px-Flag_of_Anchorage%2C_Alaska.svg.png","HDFlag":"https://upload.wikimedia.org/wikipedia/commons/thumb/3/32/Flag_of_Anchorage%2C_Alaska.svg/1280px-Flag_of_Anchorage%2C_Alaska.svg.png","type":"City", "describe": "\nA yellow field with the words 'ANCHORAGE ALASKA' around a blue-bordered white circle featuring a blue anchor, blue airplane, yellow sun, and yellow sailboat", "isnew": ".", "links": "https://en.m.wikipedia.org/wiki/Flag_of_Anchorage,_Alaska"},</v>
      </c>
      <c r="HO57" s="75">
        <v>45618</v>
      </c>
      <c r="HP57" s="48" t="str" cm="1">
        <f t="array" ref="HP57">IF(_xlfn.TEXTJOIN(", ", TRUE, IF(ISNUMBER(SEARCH("BLA", BL57:BT57)), COLUMN(BL57:BT57) - COLUMN(BL57) + 1, ""))&lt;&gt;"","BLA","")</f>
        <v/>
      </c>
      <c r="HQ57" s="48" t="str" cm="1">
        <f t="array" ref="HQ57">IF(_xlfn.TEXTJOIN(", ", TRUE, IF(ISNUMBER(SEARCH("BLU", BL57:BT57)), COLUMN(BL57:BT57) - COLUMN(BL57) + 1, ""))&lt;&gt;"","BLU","")</f>
        <v>BLU</v>
      </c>
      <c r="HR57" s="48" t="str" cm="1">
        <f t="array" ref="HR57">IF(_xlfn.TEXTJOIN(", ", TRUE, IF(ISNUMBER(SEARCH("GRE", BL57:BT57)), COLUMN(BL57:BT57) - COLUMN(BL57) + 1, ""))&lt;&gt;"","GRE","")</f>
        <v/>
      </c>
      <c r="HS57" s="48" t="str" cm="1">
        <f t="array" ref="HS57">IF(_xlfn.TEXTJOIN(", ", TRUE, IF(ISNUMBER(SEARCH("RED", BL57:BT57)), COLUMN(BL57:BT57) - COLUMN(BL57) + 1, ""))&lt;&gt;"","RED","")</f>
        <v/>
      </c>
      <c r="HT57" s="48" t="str" cm="1">
        <f t="array" ref="HT57">IF(_xlfn.TEXTJOIN(", ", TRUE, IF(ISNUMBER(SEARCH("YEL", BL57:BT57)), COLUMN(BL57:BT57) - COLUMN(BL57) + 1, ""))&lt;&gt;"","YEL","")</f>
        <v>YEL</v>
      </c>
      <c r="HU57" s="48" t="str" cm="1">
        <f t="array" ref="HU57">IF(_xlfn.TEXTJOIN(", ", TRUE, IF(ISNUMBER(SEARCH("ORA", BL57:BT57)), COLUMN(BL57:BT57) - COLUMN(BL57) + 1, ""))&lt;&gt;"","ORA","")</f>
        <v/>
      </c>
      <c r="HV57" s="48" t="str" cm="1">
        <f t="array" ref="HV57">IF(_xlfn.TEXTJOIN(", ", TRUE, IF(ISNUMBER(SEARCH("BRO", BL57:BT57)), COLUMN(BL57:BT57) - COLUMN(BL57) + 1, ""))&lt;&gt;"","BRO","")</f>
        <v/>
      </c>
      <c r="HW57" s="48" t="str" cm="1">
        <f t="array" ref="HW57">IF(_xlfn.TEXTJOIN(", ", TRUE, IF(ISNUMBER(SEARCH("PUR", BL57:BT57)), COLUMN(BL57:BT57) - COLUMN(BL57) + 1, ""))&lt;&gt;"","PUR","")</f>
        <v/>
      </c>
      <c r="HX57" s="48" t="str" cm="1">
        <f t="array" ref="HX57">IF(_xlfn.TEXTJOIN(", ", TRUE, IF(ISNUMBER(SEARCH("WHI", BL57:BT57)), COLUMN(BL57:BT57) - COLUMN(BL57) + 1, ""))&lt;&gt;"","WHI","")</f>
        <v>WHI</v>
      </c>
      <c r="HY57" s="76"/>
      <c r="HZ57" s="76"/>
      <c r="IA57" s="6"/>
      <c r="IB57" s="6"/>
      <c r="IC57" s="77"/>
      <c r="ID57" s="77"/>
      <c r="IE57" s="77"/>
      <c r="IF57" s="77"/>
      <c r="IG57" s="77"/>
      <c r="IH57" s="77"/>
      <c r="II57" s="77"/>
      <c r="IJ57" s="77"/>
      <c r="IK57" s="77"/>
      <c r="IM57" s="45">
        <f>COUNTIF(IC57:IK57,"&gt;0")-CG57</f>
        <v>-3</v>
      </c>
      <c r="IN57" s="78" t="str">
        <f>"http://mkweb.bcgsc.ca/color-summarizer/?url="&amp;D57&amp;"&amp;precision=low&amp;num_clusters="&amp;CG57&amp;"&amp;text=1"</f>
        <v>http://mkweb.bcgsc.ca/color-summarizer/?url=https://upload.wikimedia.org/wikipedia/commons/thumb/3/32/Flag_of_Anchorage%2C_Alaska.svg/640px-Flag_of_Anchorage%2C_Alaska.svg.png&amp;precision=low&amp;num_clusters=3&amp;text=1</v>
      </c>
      <c r="IO57" s="48" t="str">
        <f>IF(HP57&lt;&gt;"",CHAR(34)&amp;"black"&amp;CHAR(34),"")</f>
        <v/>
      </c>
      <c r="IP57" s="48" t="str">
        <f>IF(HQ57&lt;&gt;"",CHAR(34)&amp;"blue"&amp;CHAR(34),"")</f>
        <v>"blue"</v>
      </c>
      <c r="IQ57" s="48" t="str">
        <f>IF(HR57&lt;&gt;"",CHAR(34)&amp;"green"&amp;CHAR(34),"")</f>
        <v/>
      </c>
      <c r="IR57" s="48" t="str">
        <f>IF(HS57&lt;&gt;"",CHAR(34)&amp;"red"&amp;CHAR(34),"")</f>
        <v/>
      </c>
      <c r="IS57" s="48" t="str">
        <f>IF(HT57&lt;&gt;"",CHAR(34)&amp;"yellow"&amp;CHAR(34),"")</f>
        <v>"yellow"</v>
      </c>
      <c r="IT57" s="48" t="str">
        <f>IF(HU57&lt;&gt;"",CHAR(34)&amp;"orange"&amp;CHAR(34),"")</f>
        <v/>
      </c>
      <c r="IU57" s="48" t="str">
        <f>IF(HV57&lt;&gt;"",CHAR(34)&amp;"brown"&amp;CHAR(34),"")</f>
        <v/>
      </c>
      <c r="IV57" s="48" t="str">
        <f>IF(HW57&lt;&gt;"",CHAR(34)&amp;"purple"&amp;CHAR(34),"")</f>
        <v/>
      </c>
      <c r="IW57" s="48" t="str">
        <f>IF(HX57&lt;&gt;"",CHAR(34)&amp;"white"&amp;CHAR(34),"")</f>
        <v>"white"</v>
      </c>
      <c r="IX57" s="48" t="str">
        <f>"{"&amp;CHAR(34)&amp;"url"&amp;CHAR(34)&amp;":"&amp;CHAR(34)&amp;IN57&amp;CHAR(34)&amp;","&amp;CHAR(34)&amp;"name"&amp;CHAR(34)&amp;":"&amp;CHAR(34)&amp;A57&amp;CHAR(34)&amp;"},"</f>
        <v>{"url":"http://mkweb.bcgsc.ca/color-summarizer/?url=https://upload.wikimedia.org/wikipedia/commons/thumb/3/32/Flag_of_Anchorage%2C_Alaska.svg/640px-Flag_of_Anchorage%2C_Alaska.svg.png&amp;precision=low&amp;num_clusters=3&amp;text=1","name":"[USA] Anchorage"},</v>
      </c>
      <c r="IY57" s="48">
        <v>1123</v>
      </c>
    </row>
    <row r="58" spans="1:259" s="48" customFormat="1" ht="38.4" customHeight="1" thickBot="1" x14ac:dyDescent="0.35">
      <c r="A58" s="97" t="s">
        <v>606</v>
      </c>
      <c r="B58" s="40" t="e" vm="199">
        <v>#VALUE!</v>
      </c>
      <c r="C58" s="41">
        <v>3</v>
      </c>
      <c r="D58" s="42" t="s">
        <v>607</v>
      </c>
      <c r="E58" s="43" t="s">
        <v>608</v>
      </c>
      <c r="F58" s="44" t="s">
        <v>163</v>
      </c>
      <c r="G58" s="45">
        <f>COUNTIF($A$1:$A$8580,A58)</f>
        <v>1</v>
      </c>
      <c r="H58" s="46" t="s">
        <v>239</v>
      </c>
      <c r="I58" s="47" t="s">
        <v>609</v>
      </c>
      <c r="J58" s="48" t="str">
        <f>""</f>
        <v/>
      </c>
      <c r="K58" s="49"/>
      <c r="L58" s="50"/>
      <c r="M58" s="50"/>
      <c r="N58" s="51" t="s">
        <v>231</v>
      </c>
      <c r="O58" s="52">
        <v>1970</v>
      </c>
      <c r="P58" s="53" t="s">
        <v>610</v>
      </c>
      <c r="Q58" s="54">
        <v>1</v>
      </c>
      <c r="R58" s="55" t="s">
        <v>231</v>
      </c>
      <c r="S58" s="56">
        <v>0</v>
      </c>
      <c r="T58" s="57" t="s">
        <v>165</v>
      </c>
      <c r="U58" s="58" t="s">
        <v>164</v>
      </c>
      <c r="V58" s="58" t="s">
        <v>165</v>
      </c>
      <c r="W58" s="58" t="s">
        <v>164</v>
      </c>
      <c r="X58" s="58" t="s">
        <v>164</v>
      </c>
      <c r="Y58" s="58" t="s">
        <v>164</v>
      </c>
      <c r="Z58" s="58" t="s">
        <v>164</v>
      </c>
      <c r="AA58" s="58" t="s">
        <v>164</v>
      </c>
      <c r="AB58" s="58" t="s">
        <v>165</v>
      </c>
      <c r="AC58" s="58" t="s">
        <v>164</v>
      </c>
      <c r="AD58" s="58" t="s">
        <v>164</v>
      </c>
      <c r="AE58" s="58" t="s">
        <v>164</v>
      </c>
      <c r="AF58" s="59" t="s">
        <v>164</v>
      </c>
      <c r="AG58" s="59" t="s">
        <v>164</v>
      </c>
      <c r="AH58" s="59" t="s">
        <v>165</v>
      </c>
      <c r="AI58" s="59" t="s">
        <v>164</v>
      </c>
      <c r="AJ58" s="59" t="s">
        <v>164</v>
      </c>
      <c r="AK58" s="59" t="s">
        <v>164</v>
      </c>
      <c r="AL58" s="59" t="s">
        <v>164</v>
      </c>
      <c r="AM58" s="59" t="s">
        <v>165</v>
      </c>
      <c r="AN58" s="59" t="s">
        <v>164</v>
      </c>
      <c r="AO58" s="59" t="s">
        <v>164</v>
      </c>
      <c r="AP58" s="59" t="s">
        <v>164</v>
      </c>
      <c r="AQ58" s="59" t="s">
        <v>164</v>
      </c>
      <c r="AR58" s="59" t="s">
        <v>164</v>
      </c>
      <c r="AS58" s="59" t="s">
        <v>164</v>
      </c>
      <c r="AT58" s="60">
        <v>1</v>
      </c>
      <c r="AU58" s="59" t="s">
        <v>196</v>
      </c>
      <c r="AV58" s="59" t="str">
        <f>IF(LEFT(A58,1)="[",LEFT(A58,5)&amp;AU58&amp;A58,"")</f>
        <v>[USA]City[USA] Juneau</v>
      </c>
      <c r="AW58" s="59" t="str">
        <f>C58&amp;H58&amp;A58</f>
        <v>3[USA] Alaska[USA] Juneau</v>
      </c>
      <c r="AX58" s="61"/>
      <c r="AY58" s="61"/>
      <c r="AZ58" s="62" t="s">
        <v>152</v>
      </c>
      <c r="BA58" s="62" t="s">
        <v>152</v>
      </c>
      <c r="BB58" s="62"/>
      <c r="BC58" s="63"/>
      <c r="BD58" s="64" t="s">
        <v>152</v>
      </c>
      <c r="BE58" s="47"/>
      <c r="BF58" s="64" t="s">
        <v>167</v>
      </c>
      <c r="BG58" s="64" t="s">
        <v>167</v>
      </c>
      <c r="BH58" s="64" t="s">
        <v>167</v>
      </c>
      <c r="BI58" s="64"/>
      <c r="BJ58" s="64"/>
      <c r="BK58" s="47"/>
      <c r="BL58" s="64" t="s">
        <v>167</v>
      </c>
      <c r="BM58" s="64" t="s">
        <v>152</v>
      </c>
      <c r="BN58" s="64" t="s">
        <v>153</v>
      </c>
      <c r="BO58" s="64" t="s">
        <v>167</v>
      </c>
      <c r="BP58" s="64" t="s">
        <v>155</v>
      </c>
      <c r="BQ58" s="64" t="s">
        <v>167</v>
      </c>
      <c r="BR58" s="64" t="s">
        <v>167</v>
      </c>
      <c r="BS58" s="64" t="s">
        <v>167</v>
      </c>
      <c r="BT58" s="64" t="s">
        <v>167</v>
      </c>
      <c r="BU58" s="65"/>
      <c r="BV58" s="66"/>
      <c r="BW58" s="66">
        <v>0</v>
      </c>
      <c r="BX58" s="47"/>
      <c r="BY58" s="48" t="s">
        <v>164</v>
      </c>
      <c r="CB58" s="6"/>
      <c r="CC58" s="6"/>
      <c r="CD58" s="67">
        <v>0</v>
      </c>
      <c r="CE58" s="67">
        <v>0</v>
      </c>
      <c r="CF58" s="67" t="e">
        <v>#REF!</v>
      </c>
      <c r="CG58" s="68" cm="1">
        <f t="array" ref="CG58">SUMPRODUCT(--(LEN(TRIM(BL58:BT58))&gt;0))</f>
        <v>3</v>
      </c>
      <c r="CH58" s="59" t="str">
        <f>IF(CG58=2,"y","n")</f>
        <v>n</v>
      </c>
      <c r="CI58" s="59" t="str">
        <f>IF(CG58=3,"y","n")</f>
        <v>y</v>
      </c>
      <c r="CJ58" s="59" t="str">
        <f>IF(CG58=4,"y","n")</f>
        <v>n</v>
      </c>
      <c r="CK58" s="59" t="str">
        <f>IF(CG58&gt;4,"y","n")</f>
        <v>n</v>
      </c>
      <c r="CL58" s="59" t="str">
        <f>IF(S58=0,"y","n")</f>
        <v>y</v>
      </c>
      <c r="CM58" s="59" t="str">
        <f>IF(S58=2,"y","n")</f>
        <v>n</v>
      </c>
      <c r="CN58" s="59" t="str">
        <f>IF(S58=3,"y","n")</f>
        <v>n</v>
      </c>
      <c r="CO58" s="59" t="str">
        <f>IF(S58&gt;=4,"y","n")</f>
        <v>n</v>
      </c>
      <c r="CP58" s="59" t="str">
        <f>IF(AT58=0,"y","n")</f>
        <v>n</v>
      </c>
      <c r="CQ58" s="59" t="str">
        <f>IF(AT58=1,"y","n")</f>
        <v>y</v>
      </c>
      <c r="CR58" s="59" t="str">
        <f>IF(AT58=2,"y","n")</f>
        <v>n</v>
      </c>
      <c r="CS58" s="59" t="str">
        <f>IF(AT58&gt;=3,"y","n")</f>
        <v>n</v>
      </c>
      <c r="CT58" s="69" t="str">
        <f>CHAR(34)&amp;A58&amp;CHAR(34)</f>
        <v>"[USA] Juneau"</v>
      </c>
      <c r="CU58" s="70" t="str">
        <f>CHAR(34)&amp;"rgn_"&amp;R58&amp;CHAR(34)</f>
        <v>"rgn_North America"</v>
      </c>
      <c r="CV58" s="48" t="str">
        <f>CHAR(34)&amp;D58&amp;CHAR(34)</f>
        <v>"https://upload.wikimedia.org/wikipedia/commons/thumb/7/77/Flag_of_Juneau%2C_Alaska.svg/320px-Flag_of_Juneau%2C_Alaska.svg.png"</v>
      </c>
      <c r="CW58" s="48" t="str">
        <f>IF(CH58="y",CHAR(34)&amp;CH$1&amp;CHAR(34)&amp;",","")</f>
        <v/>
      </c>
      <c r="CX58" s="48" t="str">
        <f>IF(CI58="y",CHAR(34)&amp;CI$1&amp;CHAR(34)&amp;",","")</f>
        <v>"3Color",</v>
      </c>
      <c r="CY58" s="48" t="str">
        <f>IF(CJ58="y",CHAR(34)&amp;CJ$1&amp;CHAR(34)&amp;",","")</f>
        <v/>
      </c>
      <c r="CZ58" s="48" t="str">
        <f>IF(CK58="y",CHAR(34)&amp;CK$1&amp;CHAR(34)&amp;",","")</f>
        <v/>
      </c>
      <c r="DA58" s="48" t="str">
        <f>IF(Q58&gt;1,CHAR(34)&amp;"words2"&amp;CHAR(34)&amp;",","")</f>
        <v/>
      </c>
      <c r="DB58" s="48" t="str">
        <f>IF(Q58&gt;2,CHAR(34)&amp;"words3"&amp;CHAR(34)&amp;",","")</f>
        <v/>
      </c>
      <c r="DD58" s="48" t="str">
        <f>IF(LEN(CHAR(34)&amp;"lets"&amp;LEN(SUBSTITUTE(SUBSTITUTE(IFERROR(TRIM(SUBSTITUTE(A58,MID(A58,FIND("[",A58),FIND("]",A58)-FIND("[",A58)+1),"")),A58)," ",""),"-",""))&amp;CHAR(34)&amp;",")=9,CHAR(34)&amp;"lets"&amp;LEN(SUBSTITUTE(SUBSTITUTE(IFERROR(TRIM(SUBSTITUTE(A58,MID(A58,FIND("[",A58),FIND("]",A58)-FIND("[",A58)+1),"")),A58)," ",""),"-",""))&amp;CHAR(34)&amp;",",CHAR(34)&amp;"lets0"&amp;LEN(SUBSTITUTE(SUBSTITUTE(IFERROR(TRIM(SUBSTITUTE(A58,MID(A58,FIND("[",A58),FIND("]",A58)-FIND("[",A58)+1),"")),A58)," ",""),"-",""))&amp;CHAR(34)&amp;",")</f>
        <v>"lets06",</v>
      </c>
      <c r="DE58" s="48" t="str">
        <f>CHAR(34)&amp;"start"&amp;IFERROR(LEFT(SUBSTITUTE(A58,"["&amp;MID(A58,FIND("[",A58)+1,FIND("]",A58)-FIND("[",A58)-1)&amp;"] ",""),1),LEFT(A58,1))&amp;CHAR(34)&amp;","</f>
        <v>"startJ",</v>
      </c>
      <c r="DF58" s="48" t="str">
        <f>IFERROR(IF(SEARCH("tan",A58)&gt;0,CHAR(34)&amp;"withtn"&amp;CHAR(34)&amp;",",""),"")</f>
        <v/>
      </c>
      <c r="DG58" s="48" t="str">
        <f>IFERROR(IF(SEARCH("q",A58)&gt;0,CHAR(34)&amp;"with_q"&amp;CHAR(34)&amp;",",""),"")</f>
        <v/>
      </c>
      <c r="DH58" s="48" t="str">
        <f>IFERROR(IF(SEARCH("v",A58)&gt;0,CHAR(34)&amp;"with_v"&amp;CHAR(34)&amp;",",""),"")</f>
        <v/>
      </c>
      <c r="DI58" s="48" t="str">
        <f>IFERROR(IF(SEARCH("w",A58)&gt;0,CHAR(34)&amp;"with_w"&amp;CHAR(34)&amp;",",""),"")</f>
        <v/>
      </c>
      <c r="DJ58" s="48" t="str">
        <f>IFERROR(IF(SEARCH("y",A58)&gt;0,CHAR(34)&amp;"with_y"&amp;CHAR(34)&amp;",",""),"")</f>
        <v/>
      </c>
      <c r="DK58" s="48" t="str">
        <f>IFERROR(IF(SEARCH("z",A58)&gt;0,CHAR(34)&amp;"with_z"&amp;CHAR(34)&amp;",",""),"")</f>
        <v/>
      </c>
      <c r="DL58" s="48" t="str">
        <f>IF(CG58=2, CHAR(34) &amp; _xlfn.TEXTJOIN("", TRUE, _xlfn._xlws.SORT(HP58:HX58)) &amp; CHAR(34) &amp; ",", "")</f>
        <v/>
      </c>
      <c r="DM58" s="48" t="str" cm="1">
        <f t="array" ref="DM58">IF(CG58=3,CHAR(34) &amp; _xlfn.TEXTJOIN("", TRUE, RIGHT(HP58:HX58, 2)) &amp; CHAR(34) &amp; ",", "")</f>
        <v>"LUREEL",</v>
      </c>
      <c r="DN58" s="48" t="str">
        <f>IF(AND(ISNUMBER(SEARCH("18", O58)), ISERROR(SEARCH("1918", O58)), ISERROR(SEARCH("2018", O58))), CHAR(34) &amp; "year18" &amp; CHAR(34) &amp; ",", "")</f>
        <v/>
      </c>
      <c r="DO58" s="48" t="str">
        <f>IF(AND(ISNUMBER(SEARCH("19", O58)), ISERROR(SEARCH("1819", O58)),  ISERROR(SEARCH("1219", O58)),ISERROR(SEARCH("1119", O58)),ISERROR(SEARCH("1190", O58)),ISERROR(SEARCH("2019", O58))), CHAR(34) &amp; "year19" &amp; CHAR(34) &amp; ",", "")</f>
        <v>"year19",</v>
      </c>
      <c r="DP58" s="6" t="str">
        <f>IF(AND(ISNUMBER(SEARCH("20", O58)), ISERROR(SEARCH("1920", O58))), CHAR(34)&amp;"year00"&amp;CHAR(34)&amp;",", "")</f>
        <v/>
      </c>
      <c r="DQ58" s="6" t="str">
        <f>IF(CC58="y",CHAR(34)&amp;"soviet"&amp;CHAR(34)&amp;",","")</f>
        <v/>
      </c>
      <c r="DR58" s="6" t="str">
        <f>IF(BY58="y",CHAR(34)&amp;"dgband"&amp;CHAR(34)&amp;",","")</f>
        <v/>
      </c>
      <c r="DS58" s="6" t="str">
        <f>IF(W58="y",IF(AND(V58="n",BY58&lt;&gt;"y"),CHAR(34)&amp;"allver"&amp;CHAR(34)&amp;",",""),"")</f>
        <v/>
      </c>
      <c r="DT58" s="6" t="str">
        <f>IF(V58="y",IF(AND(W58="n",BY58&lt;&gt;"y"),CHAR(34)&amp;"allhor"&amp;CHAR(34)&amp;",",""),"")</f>
        <v>"allhor",</v>
      </c>
      <c r="DU58" s="6" t="str">
        <f>IF(BY58="y",IF(AND(W58="n",V58="n"),CHAR(34)&amp;"alldia"&amp;CHAR(34)&amp;",",""),"")</f>
        <v/>
      </c>
      <c r="DW58" s="48" t="str">
        <f>IF(CL58="y",CHAR(34)&amp;CL$1&amp;CHAR(34)&amp;",","")</f>
        <v>"NoBand",</v>
      </c>
      <c r="DX58" s="48" t="str">
        <f>IF(CM58="y",CHAR(34)&amp;CM$1&amp;CHAR(34)&amp;",","")</f>
        <v/>
      </c>
      <c r="DY58" s="48" t="str">
        <f>IF(CN58="y",CHAR(34)&amp;CN$1&amp;CHAR(34)&amp;",","")</f>
        <v/>
      </c>
      <c r="DZ58" s="48" t="str">
        <f>IF(CO58="y",CHAR(34)&amp;CO$1&amp;CHAR(34)&amp;",","")</f>
        <v/>
      </c>
      <c r="EA58" s="48" t="str">
        <f>IF(T58="y",CHAR(34)&amp;T$1&amp;CHAR(34)&amp;",","")</f>
        <v>"Diagon",</v>
      </c>
      <c r="EB58" s="48" t="str">
        <f>IF(U58="y",CHAR(34)&amp;U$1&amp;CHAR(34)&amp;",","")</f>
        <v/>
      </c>
      <c r="EC58" s="48" t="str">
        <f>IF(V58="y",CHAR(34)&amp;V$1&amp;CHAR(34)&amp;",","")</f>
        <v>"Horizo",</v>
      </c>
      <c r="ED58" s="48" t="str">
        <f>IF(W58="y",CHAR(34)&amp;W$1&amp;CHAR(34)&amp;",","")</f>
        <v/>
      </c>
      <c r="EE58" s="48" t="str">
        <f>IF(X58="y",CHAR(34)&amp;X$1&amp;CHAR(34)&amp;",","")</f>
        <v/>
      </c>
      <c r="EF58" s="48" t="str">
        <f>IF(AND(Y58&lt;&gt;"n",Y58&lt;&gt;""),CHAR(34)&amp;Y$1&amp;CHAR(34)&amp;",","")</f>
        <v/>
      </c>
      <c r="EG58" s="48" t="str">
        <f>IF(Z58="y",CHAR(34)&amp;Z$1&amp;CHAR(34)&amp;",","")</f>
        <v/>
      </c>
      <c r="EH58" s="48" t="str">
        <f>IF(AA58="y",CHAR(34)&amp;AA$1&amp;CHAR(34)&amp;",","")</f>
        <v/>
      </c>
      <c r="EI58" s="48" t="str">
        <f>IF(AB58="y",CHAR(34)&amp;AB$1&amp;CHAR(34)&amp;",","")</f>
        <v>"Texted",</v>
      </c>
      <c r="EJ58" s="48" t="str">
        <f>IF(AC58="y",CHAR(34)&amp;AC$1&amp;CHAR(34)&amp;",","")</f>
        <v/>
      </c>
      <c r="EK58" s="48" t="str">
        <f>IF(AD58="y",CHAR(34)&amp;AD$1&amp;CHAR(34)&amp;",","")</f>
        <v/>
      </c>
      <c r="EL58" s="48" t="str">
        <f>IF(AE58="y",CHAR(34)&amp;AE$1&amp;CHAR(34)&amp;",","")</f>
        <v/>
      </c>
      <c r="EM58" s="48" t="str">
        <f>IF(AF58="y",CHAR(34)&amp;AF$1&amp;CHAR(34)&amp;",","")</f>
        <v/>
      </c>
      <c r="EN58" s="48" t="str">
        <f>IF(AG58="y",CHAR(34)&amp;AG$1&amp;CHAR(34)&amp;",","")</f>
        <v/>
      </c>
      <c r="EO58" s="48" t="str">
        <f>IF(AH58="y",CHAR(34)&amp;AH$1&amp;CHAR(34)&amp;",","")</f>
        <v>"Center",</v>
      </c>
      <c r="EP58" s="48" t="str">
        <f>IF(AI58="y",CHAR(34)&amp;AI$1&amp;CHAR(34)&amp;",","")</f>
        <v/>
      </c>
      <c r="EQ58" s="48" t="str">
        <f>IF(AJ58="y",CHAR(34)&amp;AJ$1&amp;CHAR(34)&amp;",","")</f>
        <v/>
      </c>
      <c r="ER58" s="48" t="str">
        <f>IF(AK58="y",CHAR(34)&amp;AK$1&amp;CHAR(34)&amp;",","")</f>
        <v/>
      </c>
      <c r="ES58" s="48" t="str">
        <f>IF(AL58="y",CHAR(34)&amp;AL$1&amp;CHAR(34)&amp;",","")</f>
        <v/>
      </c>
      <c r="ET58" s="48" t="str">
        <f>IF(AM58="y",CHAR(34)&amp;AM$1&amp;CHAR(34)&amp;",","")</f>
        <v>"Geogrh",</v>
      </c>
      <c r="EU58" s="48" t="str">
        <f>IF(AN58="y",CHAR(34)&amp;AN$1&amp;CHAR(34)&amp;",","")</f>
        <v/>
      </c>
      <c r="EV58" s="48" t="str">
        <f>IF(AO58="y",CHAR(34)&amp;AO$1&amp;CHAR(34)&amp;",","")</f>
        <v/>
      </c>
      <c r="EW58" s="48" t="str">
        <f>IF(AP58="y",CHAR(34)&amp;AP$1&amp;CHAR(34)&amp;",","")</f>
        <v/>
      </c>
      <c r="EX58" s="48" t="str">
        <f>IF(AQ58="y",CHAR(34)&amp;AQ$1&amp;CHAR(34)&amp;",","")</f>
        <v/>
      </c>
      <c r="EY58" s="48" t="str">
        <f>IF(AR58="y",CHAR(34)&amp;AR$1&amp;CHAR(34)&amp;",","")</f>
        <v/>
      </c>
      <c r="EZ58" s="48" t="str">
        <f>IF(AS58="y",CHAR(34)&amp;AS$1&amp;CHAR(34)&amp;",","")</f>
        <v/>
      </c>
      <c r="FA58" s="48" t="str">
        <f>IF(AT58&gt;0,CHAR(34)&amp;"sta"&amp;AZ58&amp;CHAR(34)&amp;",","")</f>
        <v>"staBLU",</v>
      </c>
      <c r="FB58" s="48" t="str">
        <f>IF(AND(AT58&gt;0,BA58&lt;&gt;""),CHAR(34)&amp;"sta"&amp;BA58&amp;CHAR(34)&amp;",","")</f>
        <v>"staBLU",</v>
      </c>
      <c r="FD58" s="48" t="str">
        <f>IF(BV58="n",CHAR(34)&amp;"tcWHYE"&amp;CHAR(34)&amp;",",IF(BV58="y",CHAR(34)&amp;FD$1&amp;CHAR(34)&amp;",",""))</f>
        <v/>
      </c>
      <c r="FE58" s="48" t="str">
        <f>IF(COUNTIF(BL58:BT58,"BLU")=0,CHAR(34)&amp;"NO_BLU"&amp;CHAR(34)&amp;",", "")</f>
        <v/>
      </c>
      <c r="FF58" s="48" t="str">
        <f>IF(COUNTIF(BL58:BT58,"WHI")=0,CHAR(34)&amp;"NO_WHI"&amp;CHAR(34)&amp;",", "")</f>
        <v>"NO_WHI",</v>
      </c>
      <c r="FG58" s="48" t="str">
        <f>IF(COUNTIF(BL58:BT58,"RED")=0,CHAR(34)&amp;"NO_RED"&amp;CHAR(34)&amp;",", "")</f>
        <v>"NO_RED",</v>
      </c>
      <c r="FH58" s="48" t="str">
        <f>IF(COUNTIF(BL58:BS58,"GRE")=0,CHAR(34)&amp;"NO_GRE"&amp;CHAR(34)&amp;",", "")</f>
        <v/>
      </c>
      <c r="FI58" s="48" t="str">
        <f>IF(COUNTIF(BL58:BT58,"YEL")=0,CHAR(34)&amp;"NO_YEL"&amp;CHAR(34)&amp;",", "")</f>
        <v/>
      </c>
      <c r="FJ58" s="48" t="str">
        <f>IF(COUNTIF(BL58:BT58,"BLA")=0,CHAR(34)&amp;"NO_BLA"&amp;CHAR(34)&amp;",", "")</f>
        <v>"NO_BLA",</v>
      </c>
      <c r="FK58" s="48" t="str">
        <f>IF(AND(FH58&lt;&gt;"",FF58&lt;&gt;""),CHAR(34)&amp;"WHGRNO"&amp;CHAR(34)&amp;",","")</f>
        <v/>
      </c>
      <c r="FL58" s="48" t="str">
        <f>IF(AND(FI58&lt;&gt;"",FF58&lt;&gt;""),CHAR(34)&amp;"WHYENO"&amp;CHAR(34)&amp;",","")</f>
        <v/>
      </c>
      <c r="FM58" s="48" t="str">
        <f>IF(AND(FJ58&lt;&gt;"",FF58&lt;&gt;""),CHAR(34)&amp;"BAWHNO"&amp;CHAR(34)&amp;",","")</f>
        <v>"BAWHNO",</v>
      </c>
      <c r="FN58" s="48" t="str">
        <f>IF(AND(FE58&lt;&gt;"",FF58&lt;&gt;""),CHAR(34)&amp;"BLWHNO"&amp;CHAR(34)&amp;",","")</f>
        <v/>
      </c>
      <c r="FO58" s="48" t="str">
        <f>IF(AND(FE58&lt;&gt;"",FG58&lt;&gt;""),CHAR(34)&amp;"BLRENO"&amp;CHAR(34)&amp;",","")</f>
        <v/>
      </c>
      <c r="FP58" s="48" t="str">
        <f>IF(AND(FF58&lt;&gt;"",FF58&lt;&gt;""),CHAR(34)&amp;"WHRENO"&amp;CHAR(34)&amp;",","")</f>
        <v>"WHRENO",</v>
      </c>
      <c r="FQ58" s="48" t="str">
        <f>IF(LEN(BF58)=3,CHAR(34)&amp;"001"&amp;BF58&amp;CHAR(34)&amp;",","")</f>
        <v/>
      </c>
      <c r="FR58" s="48" t="str">
        <f>IF(LEN(BG58)=3,CHAR(34)&amp;"002"&amp;BG58&amp;CHAR(34)&amp;",","")</f>
        <v/>
      </c>
      <c r="FS58" s="48" t="str">
        <f>IF(LEN(BH58)=3,CHAR(34)&amp;"003"&amp;BH58&amp;CHAR(34)&amp;",","")</f>
        <v/>
      </c>
      <c r="FT58" s="48" t="str">
        <f>CHAR(34)&amp;"myr"&amp;BD58&amp;CHAR(34)&amp;","</f>
        <v>"myrBLU",</v>
      </c>
      <c r="FU58" s="48" t="str">
        <f>IF(AY58="y",CHAR(34)&amp;"island"&amp;CHAR(34)&amp;",","")</f>
        <v/>
      </c>
      <c r="FV58" s="48" t="str">
        <f>IF(BZ58="y",CHAR(34)&amp;"landlo"&amp;CHAR(34)&amp;",","")</f>
        <v/>
      </c>
      <c r="FW58" s="48" t="str">
        <f>IF(CA58="y",CHAR(34)&amp;"eunion"&amp;CHAR(34)&amp;",","")</f>
        <v/>
      </c>
      <c r="FY58" s="48" t="str">
        <f>IFERROR(IF(SEARCH("Arabic",CB58)&gt;0,CHAR(34)&amp;"arabic"&amp;CHAR(34)&amp;",",""),"")</f>
        <v/>
      </c>
      <c r="FZ58" s="48" t="str">
        <f>IFERROR(IF(SEARCH("English",CB58)&gt;0,CHAR(34)&amp;"englis"&amp;CHAR(34)&amp;",",""),"")</f>
        <v/>
      </c>
      <c r="GA58" s="48" t="str">
        <f>IFERROR(IF(SEARCH("French",CB58)&gt;0,CHAR(34)&amp;"french"&amp;CHAR(34)&amp;",",""),"")</f>
        <v/>
      </c>
      <c r="GB58" s="48" t="str">
        <f>IFERROR(IF(SEARCH("Spanish",CB58)&gt;0,CHAR(34)&amp;"spanis"&amp;CHAR(34)&amp;",",""),"")</f>
        <v/>
      </c>
      <c r="GE58" s="48" t="str">
        <f>IFERROR(IF(SEARCH("Dutch",CB58)&gt;0,CHAR(34)&amp;"dutchs"&amp;CHAR(34)&amp;",",""),"")</f>
        <v/>
      </c>
      <c r="GF58" s="48" t="str">
        <f>IFERROR(IF(SEARCH("Historical",AU58)&gt;0,CHAR(34)&amp;"histor"&amp;CHAR(34)&amp;",",""),"")</f>
        <v/>
      </c>
      <c r="GG58" s="48" t="str">
        <f>IF(BU58="y",CHAR(34)&amp;"unjack"&amp;CHAR(34)&amp;",","")</f>
        <v/>
      </c>
      <c r="GH58" s="48" t="str">
        <f>IF(CD58=1,CHAR(34)&amp;"southc"&amp;CHAR(34)&amp;",","")</f>
        <v/>
      </c>
      <c r="GI58" s="48" t="str">
        <f>IF(CE58=1,CHAR(34)&amp;"hasmap"&amp;CHAR(34)&amp;",","")</f>
        <v/>
      </c>
      <c r="GJ58" s="48" t="str">
        <f>IF(CP58="y",CHAR(34)&amp;CP$1&amp;CHAR(34)&amp;",","")</f>
        <v/>
      </c>
      <c r="GK58" s="48" t="str">
        <f>IF(GJ58="",CHAR(34)&amp;"HasSta"&amp;CHAR(34)&amp;",","")</f>
        <v>"HasSta",</v>
      </c>
      <c r="GL58" s="48" t="str">
        <f>IF(CQ58="y",CHAR(34)&amp;CQ$1&amp;CHAR(34)&amp;",","")</f>
        <v>"1Stars",</v>
      </c>
      <c r="GM58" s="48" t="str">
        <f>IF(CR58="y",CHAR(34)&amp;CR$1&amp;CHAR(34)&amp;",","")</f>
        <v/>
      </c>
      <c r="GN58" s="48" t="str">
        <f>IF(CS58="y",CHAR(34)&amp;CS$1&amp;CHAR(34)&amp;",","")</f>
        <v/>
      </c>
      <c r="GP58" s="48" t="str">
        <f>CHAR(34)&amp;AU58&amp;CHAR(34)</f>
        <v>"City"</v>
      </c>
      <c r="GS58" s="48" t="str">
        <f>SUBSTITUTE("["&amp;_xlfn.CONCAT(CW58:GN58)&amp;"]",",]","]")</f>
        <v>["3Color","lets06","startJ","LUREEL","year19","allhor","NoBand","Diagon","Horizo","Texted","Center","Geogrh","staBLU","staBLU","NO_WHI","NO_RED","NO_BLA","BAWHNO","WHRENO","myrBLU","HasSta","1Stars"]</v>
      </c>
      <c r="GT58" s="48" t="str">
        <f>IF(BL58&lt;&gt;"",CHAR(34)&amp;"cl_"&amp;BL58&amp;CHAR(34)&amp;",","")</f>
        <v/>
      </c>
      <c r="GU58" s="48" t="str">
        <f>IF(BM58&lt;&gt;"",CHAR(34)&amp;"cl_"&amp;BM58&amp;CHAR(34)&amp;",","")</f>
        <v>"cl_BLU",</v>
      </c>
      <c r="GV58" s="48" t="str">
        <f>IF(BN58&lt;&gt;"",CHAR(34)&amp;"cl_"&amp;BN58&amp;CHAR(34)&amp;",","")</f>
        <v>"cl_GRE",</v>
      </c>
      <c r="GW58" s="48" t="str">
        <f>IF(BO58&lt;&gt;"",CHAR(34)&amp;"cl_"&amp;BO58&amp;CHAR(34)&amp;",","")</f>
        <v/>
      </c>
      <c r="GX58" s="48" t="str">
        <f>IF(BP58&lt;&gt;"",CHAR(34)&amp;"cl_"&amp;BP58&amp;CHAR(34)&amp;",","")</f>
        <v>"cl_YEL",</v>
      </c>
      <c r="GY58" s="48" t="str">
        <f>IF(BQ58&lt;&gt;"",CHAR(34)&amp;"cl_"&amp;BQ58&amp;CHAR(34)&amp;",","")</f>
        <v/>
      </c>
      <c r="GZ58" s="48" t="str">
        <f>IF(BR58&lt;&gt;"",CHAR(34)&amp;"cl_"&amp;BR58&amp;CHAR(34)&amp;",","")</f>
        <v/>
      </c>
      <c r="HA58" s="48" t="str">
        <f>IF(BS58&lt;&gt;"",CHAR(34)&amp;"cl_"&amp;BS58&amp;CHAR(34)&amp;",","")</f>
        <v/>
      </c>
      <c r="HB58" s="48" t="str">
        <f>IF(BT58&lt;&gt;"",CHAR(34)&amp;"cl_"&amp;BT58&amp;CHAR(34)&amp;",","")</f>
        <v/>
      </c>
      <c r="HC58" s="48" t="str">
        <f>SUBSTITUTE("["&amp;_xlfn.CONCAT(GT58:HB58)&amp;"]",",]","]")</f>
        <v>["cl_BLU","cl_GRE","cl_YEL"]</v>
      </c>
      <c r="HE58" s="71"/>
      <c r="HF58" s="72" t="str">
        <f>"{couname:"&amp;CT58&amp;(IF(HK58&lt;&gt;"",",subtype:"&amp;CHAR(34)&amp;HK58&amp;CHAR(34),""))&amp;",year:"&amp;HJ58&amp;",region:"&amp;CU58&amp;",Colors:"&amp;HC58&amp;",Items:"&amp;GS58&amp;",Flag:"&amp;CV58&amp;",HDFlag:"&amp;CHAR(34)&amp;E58&amp;CHAR(34)&amp;",type:"&amp;GP58&amp;", describe: "&amp;HH58&amp;", isnew:"&amp;CHAR(34)&amp;F58&amp;CHAR(34)&amp;", links: "&amp;HL58&amp;"},"</f>
        <v>{couname:"[USA] Juneau",year:"1970",region:"rgn_North America",Colors:["cl_BLU","cl_GRE","cl_YEL"],Items:["3Color","lets06","startJ","LUREEL","year19","allhor","NoBand","Diagon","Horizo","Texted","Center","Geogrh","staBLU","staBLU","NO_WHI","NO_RED","NO_BLA","BAWHNO","WHRENO","myrBLU","HasSta","1Stars"],Flag:"https://upload.wikimedia.org/wikipedia/commons/thumb/7/77/Flag_of_Juneau%2C_Alaska.svg/320px-Flag_of_Juneau%2C_Alaska.svg.png",HDFlag:"https://upload.wikimedia.org/wikipedia/commons/thumb/7/77/Flag_of_Juneau%2C_Alaska.svg/640px-Flag_of_Juneau%2C_Alaska.svg.png",type:"City", describe: "\nJuneau can be reached only by air or water. The wavy blue bar represents the Pacific Ocean, on which the city is located. The gold star represents Juneau's status as the capital of Alaska. The green figures suggest the city's northerly clime and mountainous setting.", isnew:".", links: "https://www.crwflags.com/FOTW/FLAGS/us-ak-ju.html"},</v>
      </c>
      <c r="HG58" s="73" t="str">
        <f>"{couname:"&amp;CT58&amp;(IF(HK58&lt;&gt;"",",subtype:"&amp;CHAR(34)&amp;HK58&amp;CHAR(34),""))&amp;",year:"&amp;HJ58&amp;",region:"&amp;CU58&amp;",Colors:"&amp;HC58&amp;",Items:"&amp;GS58&amp;",Flag:"&amp;CV58&amp;",HDFlag:"&amp;CHAR(34)&amp;E58&amp;CHAR(34)&amp;",type:"&amp;GP58&amp;", describe: "&amp;HI58&amp;", links: "&amp;HL58&amp;"},"</f>
        <v>{couname:"[USA] Juneau",year:"1970",region:"rgn_North America",Colors:["cl_BLU","cl_GRE","cl_YEL"],Items:["3Color","lets06","startJ","LUREEL","year19","allhor","NoBand","Diagon","Horizo","Texted","Center","Geogrh","staBLU","staBLU","NO_WHI","NO_RED","NO_BLA","BAWHNO","WHRENO","myrBLU","HasSta","1Stars"],Flag:"https://upload.wikimedia.org/wikipedia/commons/thumb/7/77/Flag_of_Juneau%2C_Alaska.svg/320px-Flag_of_Juneau%2C_Alaska.svg.png",HDFlag:"https://upload.wikimedia.org/wikipedia/commons/thumb/7/77/Flag_of_Juneau%2C_Alaska.svg/640px-Flag_of_Juneau%2C_Alaska.svg.png",type:"City", describe: "\nJuneau can be reached only by air or water. The wavy blue bar represents the Pacific Ocean, on which the city is located. The gold star represents Juneau's status as the capital of Alaska. The green figures suggest the city's northerly clime and mountainous setting.", links: "https://www.crwflags.com/FOTW/FLAGS/us-ak-ju.html"},</v>
      </c>
      <c r="HH58" s="48" t="str">
        <f>IF(P58&lt;&gt;"",CHAR(34)&amp;"\n"&amp;P58&amp;CHAR(34),CHAR(34)&amp;CHAR(34))</f>
        <v>"\nJuneau can be reached only by air or water. The wavy blue bar represents the Pacific Ocean, on which the city is located. The gold star represents Juneau's status as the capital of Alaska. The green figures suggest the city's northerly clime and mountainous setting."</v>
      </c>
      <c r="HI58" s="48" t="str">
        <f>IF(J58=0,CHAR(34)&amp;CHAR(34),HH58)</f>
        <v>"\nJuneau can be reached only by air or water. The wavy blue bar represents the Pacific Ocean, on which the city is located. The gold star represents Juneau's status as the capital of Alaska. The green figures suggest the city's northerly clime and mountainous setting."</v>
      </c>
      <c r="HJ58" s="48" t="str">
        <f>CHAR(34)&amp;O58&amp;CHAR(34)</f>
        <v>"1970"</v>
      </c>
      <c r="HL58" s="48" t="str">
        <f>CHAR(34)&amp;I58&amp;CHAR(34)</f>
        <v>"https://www.crwflags.com/FOTW/FLAGS/us-ak-ju.html"</v>
      </c>
      <c r="HM58" s="72"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"&amp;HH58&amp;", "&amp;CHAR(34)&amp;"isnew"&amp;CHAR(34)&amp;": "&amp;CHAR(34)&amp;F58&amp;CHAR(34)&amp;", "&amp;CHAR(34)&amp;"links"&amp;CHAR(34)&amp;": "&amp;HL58&amp;"},"</f>
        <v>{"couname":"[USA] Juneau","subtype":"[USA] Alaska","year":"1970","region":"rgn_North America","Colors":["cl_BLU","cl_GRE","cl_YEL"],"Items":["3Color","lets06","startJ","LUREEL","year19","allhor","NoBand","Diagon","Horizo","Texted","Center","Geogrh","staBLU","staBLU","NO_WHI","NO_RED","NO_BLA","BAWHNO","WHRENO","myrBLU","HasSta","1Stars"],"Flag":"https://upload.wikimedia.org/wikipedia/commons/thumb/7/77/Flag_of_Juneau%2C_Alaska.svg/320px-Flag_of_Juneau%2C_Alaska.svg.png","HDFlag":"https://upload.wikimedia.org/wikipedia/commons/thumb/7/77/Flag_of_Juneau%2C_Alaska.svg/640px-Flag_of_Juneau%2C_Alaska.svg.png","type":"City", "describe": "\nJuneau can be reached only by air or water. The wavy blue bar represents the Pacific Ocean, on which the city is located. The gold star represents Juneau's status as the capital of Alaska. The green figures suggest the city's northerly clime and mountainous setting.", "isnew": ".", "links": "https://www.crwflags.com/FOTW/FLAGS/us-ak-ju.html"},</v>
      </c>
      <c r="HN58" s="74" t="str">
        <f>"{"&amp;CHAR(34)&amp;"couname"&amp;CHAR(34)&amp;":"&amp;CT58&amp;(IF(H58&lt;&gt;"",","&amp;CHAR(34)&amp;"subtype"&amp;CHAR(34)&amp;":"&amp;CHAR(34)&amp;H58&amp;CHAR(34),""))&amp;","&amp;CHAR(34)&amp;"year"&amp;CHAR(34)&amp;":"&amp;HJ58&amp;","&amp;CHAR(34)&amp;"region"&amp;CHAR(34)&amp;":"&amp;CU58&amp;","&amp;CHAR(34)&amp;"Colors"&amp;CHAR(34)&amp;":"&amp;HC58&amp;","&amp;CHAR(34)&amp;"Items"&amp;CHAR(34)&amp;":"&amp;GS58&amp;","&amp;CHAR(34)&amp;"Flag"&amp;CHAR(34)&amp;":"&amp;CV58&amp;","&amp;CHAR(34)&amp;"HDFlag"&amp;CHAR(34)&amp;":"&amp;CHAR(34)&amp;E58&amp;CHAR(34)&amp;","&amp;CHAR(34)&amp;"type"&amp;CHAR(34)&amp;":"&amp;GP58&amp;", "&amp;CHAR(34)&amp;"describe"&amp;CHAR(34)&amp;": "&amp;HI58&amp;", "&amp;CHAR(34)&amp;"isnew"&amp;CHAR(34)&amp;": "&amp;CHAR(34)&amp;F58&amp;CHAR(34)&amp;", "&amp;CHAR(34)&amp;"links"&amp;CHAR(34)&amp;": "&amp;HL58&amp;"},"</f>
        <v>{"couname":"[USA] Juneau","subtype":"[USA] Alaska","year":"1970","region":"rgn_North America","Colors":["cl_BLU","cl_GRE","cl_YEL"],"Items":["3Color","lets06","startJ","LUREEL","year19","allhor","NoBand","Diagon","Horizo","Texted","Center","Geogrh","staBLU","staBLU","NO_WHI","NO_RED","NO_BLA","BAWHNO","WHRENO","myrBLU","HasSta","1Stars"],"Flag":"https://upload.wikimedia.org/wikipedia/commons/thumb/7/77/Flag_of_Juneau%2C_Alaska.svg/320px-Flag_of_Juneau%2C_Alaska.svg.png","HDFlag":"https://upload.wikimedia.org/wikipedia/commons/thumb/7/77/Flag_of_Juneau%2C_Alaska.svg/640px-Flag_of_Juneau%2C_Alaska.svg.png","type":"City", "describe": "\nJuneau can be reached only by air or water. The wavy blue bar represents the Pacific Ocean, on which the city is located. The gold star represents Juneau's status as the capital of Alaska. The green figures suggest the city's northerly clime and mountainous setting.", "isnew": ".", "links": "https://www.crwflags.com/FOTW/FLAGS/us-ak-ju.html"},</v>
      </c>
      <c r="HO58" s="75">
        <v>45610</v>
      </c>
      <c r="HP58" s="48" t="str" cm="1">
        <f t="array" ref="HP58">IF(_xlfn.TEXTJOIN(", ", TRUE, IF(ISNUMBER(SEARCH("BLA", BL58:BT58)), COLUMN(BL58:BT58) - COLUMN(BL58) + 1, ""))&lt;&gt;"","BLA","")</f>
        <v/>
      </c>
      <c r="HQ58" s="48" t="str" cm="1">
        <f t="array" ref="HQ58">IF(_xlfn.TEXTJOIN(", ", TRUE, IF(ISNUMBER(SEARCH("BLU", BL58:BT58)), COLUMN(BL58:BT58) - COLUMN(BL58) + 1, ""))&lt;&gt;"","BLU","")</f>
        <v>BLU</v>
      </c>
      <c r="HR58" s="48" t="str" cm="1">
        <f t="array" ref="HR58">IF(_xlfn.TEXTJOIN(", ", TRUE, IF(ISNUMBER(SEARCH("GRE", BL58:BT58)), COLUMN(BL58:BT58) - COLUMN(BL58) + 1, ""))&lt;&gt;"","GRE","")</f>
        <v>GRE</v>
      </c>
      <c r="HS58" s="48" t="str" cm="1">
        <f t="array" ref="HS58">IF(_xlfn.TEXTJOIN(", ", TRUE, IF(ISNUMBER(SEARCH("RED", BL58:BT58)), COLUMN(BL58:BT58) - COLUMN(BL58) + 1, ""))&lt;&gt;"","RED","")</f>
        <v/>
      </c>
      <c r="HT58" s="48" t="str" cm="1">
        <f t="array" ref="HT58">IF(_xlfn.TEXTJOIN(", ", TRUE, IF(ISNUMBER(SEARCH("YEL", BL58:BT58)), COLUMN(BL58:BT58) - COLUMN(BL58) + 1, ""))&lt;&gt;"","YEL","")</f>
        <v>YEL</v>
      </c>
      <c r="HU58" s="48" t="str" cm="1">
        <f t="array" ref="HU58">IF(_xlfn.TEXTJOIN(", ", TRUE, IF(ISNUMBER(SEARCH("ORA", BL58:BT58)), COLUMN(BL58:BT58) - COLUMN(BL58) + 1, ""))&lt;&gt;"","ORA","")</f>
        <v/>
      </c>
      <c r="HV58" s="48" t="str" cm="1">
        <f t="array" ref="HV58">IF(_xlfn.TEXTJOIN(", ", TRUE, IF(ISNUMBER(SEARCH("BRO", BL58:BT58)), COLUMN(BL58:BT58) - COLUMN(BL58) + 1, ""))&lt;&gt;"","BRO","")</f>
        <v/>
      </c>
      <c r="HW58" s="48" t="str" cm="1">
        <f t="array" ref="HW58">IF(_xlfn.TEXTJOIN(", ", TRUE, IF(ISNUMBER(SEARCH("PUR", BL58:BT58)), COLUMN(BL58:BT58) - COLUMN(BL58) + 1, ""))&lt;&gt;"","PUR","")</f>
        <v/>
      </c>
      <c r="HX58" s="48" t="str" cm="1">
        <f t="array" ref="HX58">IF(_xlfn.TEXTJOIN(", ", TRUE, IF(ISNUMBER(SEARCH("WHI", BL58:BT58)), COLUMN(BL58:BT58) - COLUMN(BL58) + 1, ""))&lt;&gt;"","WHI","")</f>
        <v/>
      </c>
      <c r="HY58" s="76"/>
      <c r="HZ58" s="76"/>
      <c r="IA58" s="6"/>
      <c r="IB58" s="6"/>
      <c r="IC58" s="77"/>
      <c r="ID58" s="77"/>
      <c r="IE58" s="77"/>
      <c r="IF58" s="77"/>
      <c r="IG58" s="77"/>
      <c r="IH58" s="77"/>
      <c r="II58" s="77"/>
      <c r="IJ58" s="77"/>
      <c r="IK58" s="77"/>
      <c r="IM58" s="45">
        <f>COUNTIF(IC58:IK58,"&gt;0")-CG58</f>
        <v>-3</v>
      </c>
      <c r="IN58" s="78" t="str">
        <f>"http://mkweb.bcgsc.ca/color-summarizer/?url="&amp;D58&amp;"&amp;precision=low&amp;num_clusters="&amp;CG58&amp;"&amp;text=1"</f>
        <v>http://mkweb.bcgsc.ca/color-summarizer/?url=https://upload.wikimedia.org/wikipedia/commons/thumb/7/77/Flag_of_Juneau%2C_Alaska.svg/320px-Flag_of_Juneau%2C_Alaska.svg.png&amp;precision=low&amp;num_clusters=3&amp;text=1</v>
      </c>
      <c r="IO58" s="48" t="str">
        <f>IF(HP58&lt;&gt;"",CHAR(34)&amp;"black"&amp;CHAR(34),"")</f>
        <v/>
      </c>
      <c r="IP58" s="48" t="str">
        <f>IF(HQ58&lt;&gt;"",CHAR(34)&amp;"blue"&amp;CHAR(34),"")</f>
        <v>"blue"</v>
      </c>
      <c r="IQ58" s="48" t="str">
        <f>IF(HR58&lt;&gt;"",CHAR(34)&amp;"green"&amp;CHAR(34),"")</f>
        <v>"green"</v>
      </c>
      <c r="IR58" s="48" t="str">
        <f>IF(HS58&lt;&gt;"",CHAR(34)&amp;"red"&amp;CHAR(34),"")</f>
        <v/>
      </c>
      <c r="IS58" s="48" t="str">
        <f>IF(HT58&lt;&gt;"",CHAR(34)&amp;"yellow"&amp;CHAR(34),"")</f>
        <v>"yellow"</v>
      </c>
      <c r="IT58" s="48" t="str">
        <f>IF(HU58&lt;&gt;"",CHAR(34)&amp;"orange"&amp;CHAR(34),"")</f>
        <v/>
      </c>
      <c r="IU58" s="48" t="str">
        <f>IF(HV58&lt;&gt;"",CHAR(34)&amp;"brown"&amp;CHAR(34),"")</f>
        <v/>
      </c>
      <c r="IV58" s="48" t="str">
        <f>IF(HW58&lt;&gt;"",CHAR(34)&amp;"purple"&amp;CHAR(34),"")</f>
        <v/>
      </c>
      <c r="IW58" s="48" t="str">
        <f>IF(HX58&lt;&gt;"",CHAR(34)&amp;"white"&amp;CHAR(34),"")</f>
        <v/>
      </c>
      <c r="IX58" s="48" t="str">
        <f>"{"&amp;CHAR(34)&amp;"url"&amp;CHAR(34)&amp;":"&amp;CHAR(34)&amp;IN58&amp;CHAR(34)&amp;","&amp;CHAR(34)&amp;"name"&amp;CHAR(34)&amp;":"&amp;CHAR(34)&amp;A58&amp;CHAR(34)&amp;"},"</f>
        <v>{"url":"http://mkweb.bcgsc.ca/color-summarizer/?url=https://upload.wikimedia.org/wikipedia/commons/thumb/7/77/Flag_of_Juneau%2C_Alaska.svg/320px-Flag_of_Juneau%2C_Alaska.svg.png&amp;precision=low&amp;num_clusters=3&amp;text=1","name":"[USA] Juneau"},</v>
      </c>
      <c r="IY58" s="48">
        <v>1434</v>
      </c>
    </row>
    <row r="59" spans="1:259" s="48" customFormat="1" ht="38.4" customHeight="1" thickBot="1" x14ac:dyDescent="0.35">
      <c r="A59" s="97" t="s">
        <v>847</v>
      </c>
      <c r="B59" s="40" t="e" vm="200">
        <v>#VALUE!</v>
      </c>
      <c r="C59" s="41">
        <v>3</v>
      </c>
      <c r="D59" s="42" t="s">
        <v>848</v>
      </c>
      <c r="E59" s="43" t="s">
        <v>848</v>
      </c>
      <c r="F59" s="44" t="s">
        <v>163</v>
      </c>
      <c r="G59" s="45">
        <f>COUNTIF($A$1:$A$8580,A59)</f>
        <v>1</v>
      </c>
      <c r="H59" s="46" t="s">
        <v>239</v>
      </c>
      <c r="I59" s="47" t="s">
        <v>849</v>
      </c>
      <c r="J59" s="48" t="str">
        <f>""</f>
        <v/>
      </c>
      <c r="K59" s="49"/>
      <c r="L59" s="50"/>
      <c r="M59" s="50"/>
      <c r="N59" s="51" t="s">
        <v>231</v>
      </c>
      <c r="O59" s="52" t="s">
        <v>176</v>
      </c>
      <c r="P59" s="53" t="s">
        <v>850</v>
      </c>
      <c r="Q59" s="54">
        <v>2</v>
      </c>
      <c r="R59" s="55" t="s">
        <v>231</v>
      </c>
      <c r="S59" s="56">
        <v>10</v>
      </c>
      <c r="T59" s="57" t="s">
        <v>165</v>
      </c>
      <c r="U59" s="58" t="s">
        <v>164</v>
      </c>
      <c r="V59" s="58" t="s">
        <v>164</v>
      </c>
      <c r="W59" s="58" t="s">
        <v>164</v>
      </c>
      <c r="X59" s="58" t="s">
        <v>165</v>
      </c>
      <c r="Y59" s="58" t="s">
        <v>165</v>
      </c>
      <c r="Z59" s="58" t="s">
        <v>164</v>
      </c>
      <c r="AA59" s="58" t="s">
        <v>165</v>
      </c>
      <c r="AB59" s="58" t="s">
        <v>165</v>
      </c>
      <c r="AC59" s="58" t="s">
        <v>164</v>
      </c>
      <c r="AD59" s="58" t="s">
        <v>164</v>
      </c>
      <c r="AE59" s="58" t="s">
        <v>164</v>
      </c>
      <c r="AF59" s="59" t="s">
        <v>164</v>
      </c>
      <c r="AG59" s="59" t="s">
        <v>164</v>
      </c>
      <c r="AH59" s="59" t="s">
        <v>165</v>
      </c>
      <c r="AI59" s="59" t="s">
        <v>164</v>
      </c>
      <c r="AJ59" s="59" t="s">
        <v>164</v>
      </c>
      <c r="AK59" s="59" t="s">
        <v>164</v>
      </c>
      <c r="AL59" s="59" t="s">
        <v>164</v>
      </c>
      <c r="AM59" s="59" t="s">
        <v>165</v>
      </c>
      <c r="AN59" s="59" t="s">
        <v>165</v>
      </c>
      <c r="AO59" s="59" t="s">
        <v>164</v>
      </c>
      <c r="AP59" s="59" t="s">
        <v>164</v>
      </c>
      <c r="AQ59" s="59" t="s">
        <v>164</v>
      </c>
      <c r="AR59" s="59" t="s">
        <v>164</v>
      </c>
      <c r="AS59" s="59" t="s">
        <v>164</v>
      </c>
      <c r="AT59" s="60">
        <v>8</v>
      </c>
      <c r="AU59" s="59" t="s">
        <v>196</v>
      </c>
      <c r="AV59" s="59" t="str">
        <f>IF(LEFT(A59,1)="[",LEFT(A59,5)&amp;AU59&amp;A59,"")</f>
        <v>[USA]City[USA] North Pole</v>
      </c>
      <c r="AW59" s="59" t="str">
        <f>C59&amp;H59&amp;A59</f>
        <v>3[USA] Alaska[USA] North Pole</v>
      </c>
      <c r="AX59" s="61"/>
      <c r="AY59" s="61"/>
      <c r="AZ59" s="62" t="s">
        <v>155</v>
      </c>
      <c r="BA59" s="62"/>
      <c r="BB59" s="62"/>
      <c r="BC59" s="63"/>
      <c r="BD59" s="64" t="s">
        <v>159</v>
      </c>
      <c r="BE59" s="47"/>
      <c r="BF59" s="64" t="s">
        <v>159</v>
      </c>
      <c r="BG59" s="64"/>
      <c r="BH59" s="64" t="s">
        <v>154</v>
      </c>
      <c r="BI59" s="64"/>
      <c r="BJ59" s="64"/>
      <c r="BK59" s="47"/>
      <c r="BL59" s="64" t="s">
        <v>159</v>
      </c>
      <c r="BM59" s="64" t="s">
        <v>154</v>
      </c>
      <c r="BN59" s="64" t="s">
        <v>152</v>
      </c>
      <c r="BO59" s="64" t="s">
        <v>153</v>
      </c>
      <c r="BP59" s="64" t="s">
        <v>155</v>
      </c>
      <c r="BQ59" s="64" t="s">
        <v>151</v>
      </c>
      <c r="BR59" s="64" t="s">
        <v>157</v>
      </c>
      <c r="BS59" s="64"/>
      <c r="BT59" s="64"/>
      <c r="BU59" s="65"/>
      <c r="BV59" s="66"/>
      <c r="BW59" s="66">
        <v>0</v>
      </c>
      <c r="BX59" s="47"/>
      <c r="BY59" s="48" t="s">
        <v>164</v>
      </c>
      <c r="CB59" s="6"/>
      <c r="CC59" s="6"/>
      <c r="CD59" s="67">
        <v>0</v>
      </c>
      <c r="CE59" s="67">
        <v>0</v>
      </c>
      <c r="CF59" s="67" t="e">
        <v>#REF!</v>
      </c>
      <c r="CG59" s="68" cm="1">
        <f t="array" ref="CG59">SUMPRODUCT(--(LEN(TRIM(BL59:BT59))&gt;0))</f>
        <v>7</v>
      </c>
      <c r="CH59" s="59" t="str">
        <f>IF(CG59=2,"y","n")</f>
        <v>n</v>
      </c>
      <c r="CI59" s="59" t="str">
        <f>IF(CG59=3,"y","n")</f>
        <v>n</v>
      </c>
      <c r="CJ59" s="59" t="str">
        <f>IF(CG59=4,"y","n")</f>
        <v>n</v>
      </c>
      <c r="CK59" s="59" t="str">
        <f>IF(CG59&gt;4,"y","n")</f>
        <v>y</v>
      </c>
      <c r="CL59" s="59" t="str">
        <f>IF(S59=0,"y","n")</f>
        <v>n</v>
      </c>
      <c r="CM59" s="59" t="str">
        <f>IF(S59=2,"y","n")</f>
        <v>n</v>
      </c>
      <c r="CN59" s="59" t="str">
        <f>IF(S59=3,"y","n")</f>
        <v>n</v>
      </c>
      <c r="CO59" s="59" t="str">
        <f>IF(S59&gt;=4,"y","n")</f>
        <v>y</v>
      </c>
      <c r="CP59" s="59" t="str">
        <f>IF(AT59=0,"y","n")</f>
        <v>n</v>
      </c>
      <c r="CQ59" s="59" t="str">
        <f>IF(AT59=1,"y","n")</f>
        <v>n</v>
      </c>
      <c r="CR59" s="59" t="str">
        <f>IF(AT59=2,"y","n")</f>
        <v>n</v>
      </c>
      <c r="CS59" s="59" t="str">
        <f>IF(AT59&gt;=3,"y","n")</f>
        <v>y</v>
      </c>
      <c r="CT59" s="69" t="str">
        <f>CHAR(34)&amp;A59&amp;CHAR(34)</f>
        <v>"[USA] North Pole"</v>
      </c>
      <c r="CU59" s="70" t="str">
        <f>CHAR(34)&amp;"rgn_"&amp;R59&amp;CHAR(34)</f>
        <v>"rgn_North America"</v>
      </c>
      <c r="CV59" s="48" t="str">
        <f>CHAR(34)&amp;D59&amp;CHAR(34)</f>
        <v>"https://upload.wikimedia.org/wikipedia/en/a/ab/Flag_of_North_Pole%2C_Alaska.gif"</v>
      </c>
      <c r="CW59" s="48" t="str">
        <f>IF(CH59="y",CHAR(34)&amp;CH$1&amp;CHAR(34)&amp;",","")</f>
        <v/>
      </c>
      <c r="CX59" s="48" t="str">
        <f>IF(CI59="y",CHAR(34)&amp;CI$1&amp;CHAR(34)&amp;",","")</f>
        <v/>
      </c>
      <c r="CY59" s="48" t="str">
        <f>IF(CJ59="y",CHAR(34)&amp;CJ$1&amp;CHAR(34)&amp;",","")</f>
        <v/>
      </c>
      <c r="CZ59" s="48" t="str">
        <f>IF(CK59="y",CHAR(34)&amp;CK$1&amp;CHAR(34)&amp;",","")</f>
        <v>"5+Colo",</v>
      </c>
      <c r="DA59" s="48" t="str">
        <f>IF(Q59&gt;1,CHAR(34)&amp;"words2"&amp;CHAR(34)&amp;",","")</f>
        <v>"words2",</v>
      </c>
      <c r="DB59" s="48" t="str">
        <f>IF(Q59&gt;2,CHAR(34)&amp;"words3"&amp;CHAR(34)&amp;",","")</f>
        <v/>
      </c>
      <c r="DD59" s="48" t="str">
        <f>IF(LEN(CHAR(34)&amp;"lets"&amp;LEN(SUBSTITUTE(SUBSTITUTE(IFERROR(TRIM(SUBSTITUTE(A59,MID(A59,FIND("[",A59),FIND("]",A59)-FIND("[",A59)+1),"")),A59)," ",""),"-",""))&amp;CHAR(34)&amp;",")=9,CHAR(34)&amp;"lets"&amp;LEN(SUBSTITUTE(SUBSTITUTE(IFERROR(TRIM(SUBSTITUTE(A59,MID(A59,FIND("[",A59),FIND("]",A59)-FIND("[",A59)+1),"")),A59)," ",""),"-",""))&amp;CHAR(34)&amp;",",CHAR(34)&amp;"lets0"&amp;LEN(SUBSTITUTE(SUBSTITUTE(IFERROR(TRIM(SUBSTITUTE(A59,MID(A59,FIND("[",A59),FIND("]",A59)-FIND("[",A59)+1),"")),A59)," ",""),"-",""))&amp;CHAR(34)&amp;",")</f>
        <v>"lets09",</v>
      </c>
      <c r="DE59" s="48" t="str">
        <f>CHAR(34)&amp;"start"&amp;IFERROR(LEFT(SUBSTITUTE(A59,"["&amp;MID(A59,FIND("[",A59)+1,FIND("]",A59)-FIND("[",A59)-1)&amp;"] ",""),1),LEFT(A59,1))&amp;CHAR(34)&amp;","</f>
        <v>"startN",</v>
      </c>
      <c r="DF59" s="48" t="str">
        <f>IFERROR(IF(SEARCH("tan",A59)&gt;0,CHAR(34)&amp;"withtn"&amp;CHAR(34)&amp;",",""),"")</f>
        <v/>
      </c>
      <c r="DG59" s="48" t="str">
        <f>IFERROR(IF(SEARCH("q",A59)&gt;0,CHAR(34)&amp;"with_q"&amp;CHAR(34)&amp;",",""),"")</f>
        <v/>
      </c>
      <c r="DH59" s="48" t="str">
        <f>IFERROR(IF(SEARCH("v",A59)&gt;0,CHAR(34)&amp;"with_v"&amp;CHAR(34)&amp;",",""),"")</f>
        <v/>
      </c>
      <c r="DI59" s="48" t="str">
        <f>IFERROR(IF(SEARCH("w",A59)&gt;0,CHAR(34)&amp;"with_w"&amp;CHAR(34)&amp;",",""),"")</f>
        <v/>
      </c>
      <c r="DJ59" s="48" t="str">
        <f>IFERROR(IF(SEARCH("y",A59)&gt;0,CHAR(34)&amp;"with_y"&amp;CHAR(34)&amp;",",""),"")</f>
        <v/>
      </c>
      <c r="DK59" s="48" t="str">
        <f>IFERROR(IF(SEARCH("z",A59)&gt;0,CHAR(34)&amp;"with_z"&amp;CHAR(34)&amp;",",""),"")</f>
        <v/>
      </c>
      <c r="DL59" s="48" t="str">
        <f>IF(CG59=2, CHAR(34) &amp; _xlfn.TEXTJOIN("", TRUE, _xlfn._xlws.SORT(HP59:HX59)) &amp; CHAR(34) &amp; ",", "")</f>
        <v/>
      </c>
      <c r="DM59" s="48" t="str" cm="1">
        <f t="array" ref="DM59">IF(CG59=3,CHAR(34) &amp; _xlfn.TEXTJOIN("", TRUE, RIGHT(HP59:HX59, 2)) &amp; CHAR(34) &amp; ",", "")</f>
        <v/>
      </c>
      <c r="DN59" s="48" t="str">
        <f>IF(AND(ISNUMBER(SEARCH("18", O59)), ISERROR(SEARCH("1918", O59)), ISERROR(SEARCH("2018", O59))), CHAR(34) &amp; "year18" &amp; CHAR(34) &amp; ",", "")</f>
        <v/>
      </c>
      <c r="DO59" s="48" t="str">
        <f>IF(AND(ISNUMBER(SEARCH("19", O59)), ISERROR(SEARCH("1819", O59)),  ISERROR(SEARCH("1219", O59)),ISERROR(SEARCH("1119", O59)),ISERROR(SEARCH("1190", O59)),ISERROR(SEARCH("2019", O59))), CHAR(34) &amp; "year19" &amp; CHAR(34) &amp; ",", "")</f>
        <v/>
      </c>
      <c r="DP59" s="6" t="str">
        <f>IF(AND(ISNUMBER(SEARCH("20", O59)), ISERROR(SEARCH("1920", O59))), CHAR(34)&amp;"year00"&amp;CHAR(34)&amp;",", "")</f>
        <v/>
      </c>
      <c r="DQ59" s="6" t="str">
        <f>IF(CC59="y",CHAR(34)&amp;"soviet"&amp;CHAR(34)&amp;",","")</f>
        <v/>
      </c>
      <c r="DR59" s="6" t="str">
        <f>IF(BY59="y",CHAR(34)&amp;"dgband"&amp;CHAR(34)&amp;",","")</f>
        <v/>
      </c>
      <c r="DS59" s="6" t="str">
        <f>IF(W59="y",IF(AND(V59="n",BY59&lt;&gt;"y"),CHAR(34)&amp;"allver"&amp;CHAR(34)&amp;",",""),"")</f>
        <v/>
      </c>
      <c r="DT59" s="6" t="str">
        <f>IF(V59="y",IF(AND(W59="n",BY59&lt;&gt;"y"),CHAR(34)&amp;"allhor"&amp;CHAR(34)&amp;",",""),"")</f>
        <v/>
      </c>
      <c r="DU59" s="6" t="str">
        <f>IF(BY59="y",IF(AND(W59="n",V59="n"),CHAR(34)&amp;"alldia"&amp;CHAR(34)&amp;",",""),"")</f>
        <v/>
      </c>
      <c r="DW59" s="48" t="str">
        <f>IF(CL59="y",CHAR(34)&amp;CL$1&amp;CHAR(34)&amp;",","")</f>
        <v/>
      </c>
      <c r="DX59" s="48" t="str">
        <f>IF(CM59="y",CHAR(34)&amp;CM$1&amp;CHAR(34)&amp;",","")</f>
        <v/>
      </c>
      <c r="DY59" s="48" t="str">
        <f>IF(CN59="y",CHAR(34)&amp;CN$1&amp;CHAR(34)&amp;",","")</f>
        <v/>
      </c>
      <c r="DZ59" s="48" t="str">
        <f>IF(CO59="y",CHAR(34)&amp;CO$1&amp;CHAR(34)&amp;",","")</f>
        <v>"4+Band",</v>
      </c>
      <c r="EA59" s="48" t="str">
        <f>IF(T59="y",CHAR(34)&amp;T$1&amp;CHAR(34)&amp;",","")</f>
        <v>"Diagon",</v>
      </c>
      <c r="EB59" s="48" t="str">
        <f>IF(U59="y",CHAR(34)&amp;U$1&amp;CHAR(34)&amp;",","")</f>
        <v/>
      </c>
      <c r="EC59" s="48" t="str">
        <f>IF(V59="y",CHAR(34)&amp;V$1&amp;CHAR(34)&amp;",","")</f>
        <v/>
      </c>
      <c r="ED59" s="48" t="str">
        <f>IF(W59="y",CHAR(34)&amp;W$1&amp;CHAR(34)&amp;",","")</f>
        <v/>
      </c>
      <c r="EE59" s="48" t="str">
        <f>IF(X59="y",CHAR(34)&amp;X$1&amp;CHAR(34)&amp;",","")</f>
        <v>"Circle",</v>
      </c>
      <c r="EF59" s="48" t="str">
        <f>IF(AND(Y59&lt;&gt;"n",Y59&lt;&gt;""),CHAR(34)&amp;Y$1&amp;CHAR(34)&amp;",","")</f>
        <v>"Animal",</v>
      </c>
      <c r="EG59" s="48" t="str">
        <f>IF(Z59="y",CHAR(34)&amp;Z$1&amp;CHAR(34)&amp;",","")</f>
        <v/>
      </c>
      <c r="EH59" s="48" t="str">
        <f>IF(AA59="y",CHAR(34)&amp;AA$1&amp;CHAR(34)&amp;",","")</f>
        <v>"Plants",</v>
      </c>
      <c r="EI59" s="48" t="str">
        <f>IF(AB59="y",CHAR(34)&amp;AB$1&amp;CHAR(34)&amp;",","")</f>
        <v>"Texted",</v>
      </c>
      <c r="EJ59" s="48" t="str">
        <f>IF(AC59="y",CHAR(34)&amp;AC$1&amp;CHAR(34)&amp;",","")</f>
        <v/>
      </c>
      <c r="EK59" s="48" t="str">
        <f>IF(AD59="y",CHAR(34)&amp;AD$1&amp;CHAR(34)&amp;",","")</f>
        <v/>
      </c>
      <c r="EL59" s="48" t="str">
        <f>IF(AE59="y",CHAR(34)&amp;AE$1&amp;CHAR(34)&amp;",","")</f>
        <v/>
      </c>
      <c r="EM59" s="48" t="str">
        <f>IF(AF59="y",CHAR(34)&amp;AF$1&amp;CHAR(34)&amp;",","")</f>
        <v/>
      </c>
      <c r="EN59" s="48" t="str">
        <f>IF(AG59="y",CHAR(34)&amp;AG$1&amp;CHAR(34)&amp;",","")</f>
        <v/>
      </c>
      <c r="EO59" s="48" t="str">
        <f>IF(AH59="y",CHAR(34)&amp;AH$1&amp;CHAR(34)&amp;",","")</f>
        <v>"Center",</v>
      </c>
      <c r="EP59" s="48" t="str">
        <f>IF(AI59="y",CHAR(34)&amp;AI$1&amp;CHAR(34)&amp;",","")</f>
        <v/>
      </c>
      <c r="EQ59" s="48" t="str">
        <f>IF(AJ59="y",CHAR(34)&amp;AJ$1&amp;CHAR(34)&amp;",","")</f>
        <v/>
      </c>
      <c r="ER59" s="48" t="str">
        <f>IF(AK59="y",CHAR(34)&amp;AK$1&amp;CHAR(34)&amp;",","")</f>
        <v/>
      </c>
      <c r="ES59" s="48" t="str">
        <f>IF(AL59="y",CHAR(34)&amp;AL$1&amp;CHAR(34)&amp;",","")</f>
        <v/>
      </c>
      <c r="ET59" s="48" t="str">
        <f>IF(AM59="y",CHAR(34)&amp;AM$1&amp;CHAR(34)&amp;",","")</f>
        <v>"Geogrh",</v>
      </c>
      <c r="EU59" s="48" t="str">
        <f>IF(AN59="y",CHAR(34)&amp;AN$1&amp;CHAR(34)&amp;",","")</f>
        <v>"Humans",</v>
      </c>
      <c r="EV59" s="48" t="str">
        <f>IF(AO59="y",CHAR(34)&amp;AO$1&amp;CHAR(34)&amp;",","")</f>
        <v/>
      </c>
      <c r="EW59" s="48" t="str">
        <f>IF(AP59="y",CHAR(34)&amp;AP$1&amp;CHAR(34)&amp;",","")</f>
        <v/>
      </c>
      <c r="EX59" s="48" t="str">
        <f>IF(AQ59="y",CHAR(34)&amp;AQ$1&amp;CHAR(34)&amp;",","")</f>
        <v/>
      </c>
      <c r="EY59" s="48" t="str">
        <f>IF(AR59="y",CHAR(34)&amp;AR$1&amp;CHAR(34)&amp;",","")</f>
        <v/>
      </c>
      <c r="EZ59" s="48" t="str">
        <f>IF(AS59="y",CHAR(34)&amp;AS$1&amp;CHAR(34)&amp;",","")</f>
        <v/>
      </c>
      <c r="FA59" s="48" t="str">
        <f>IF(AT59&gt;0,CHAR(34)&amp;"sta"&amp;AZ59&amp;CHAR(34)&amp;",","")</f>
        <v>"staYEL",</v>
      </c>
      <c r="FB59" s="48" t="str">
        <f>IF(AND(AT59&gt;0,BA59&lt;&gt;""),CHAR(34)&amp;"sta"&amp;BA59&amp;CHAR(34)&amp;",","")</f>
        <v/>
      </c>
      <c r="FD59" s="48" t="str">
        <f>IF(BV59="n",CHAR(34)&amp;"tcWHYE"&amp;CHAR(34)&amp;",",IF(BV59="y",CHAR(34)&amp;FD$1&amp;CHAR(34)&amp;",",""))</f>
        <v/>
      </c>
      <c r="FE59" s="48" t="str">
        <f>IF(COUNTIF(BL59:BT59,"BLU")=0,CHAR(34)&amp;"NO_BLU"&amp;CHAR(34)&amp;",", "")</f>
        <v/>
      </c>
      <c r="FF59" s="48" t="str">
        <f>IF(COUNTIF(BL59:BT59,"WHI")=0,CHAR(34)&amp;"NO_WHI"&amp;CHAR(34)&amp;",", "")</f>
        <v/>
      </c>
      <c r="FG59" s="48" t="str">
        <f>IF(COUNTIF(BL59:BT59,"RED")=0,CHAR(34)&amp;"NO_RED"&amp;CHAR(34)&amp;",", "")</f>
        <v/>
      </c>
      <c r="FH59" s="48" t="str">
        <f>IF(COUNTIF(BL59:BS59,"GRE")=0,CHAR(34)&amp;"NO_GRE"&amp;CHAR(34)&amp;",", "")</f>
        <v/>
      </c>
      <c r="FI59" s="48" t="str">
        <f>IF(COUNTIF(BL59:BT59,"YEL")=0,CHAR(34)&amp;"NO_YEL"&amp;CHAR(34)&amp;",", "")</f>
        <v/>
      </c>
      <c r="FJ59" s="48" t="str">
        <f>IF(COUNTIF(BL59:BT59,"BLA")=0,CHAR(34)&amp;"NO_BLA"&amp;CHAR(34)&amp;",", "")</f>
        <v/>
      </c>
      <c r="FK59" s="48" t="str">
        <f>IF(AND(FH59&lt;&gt;"",FF59&lt;&gt;""),CHAR(34)&amp;"WHGRNO"&amp;CHAR(34)&amp;",","")</f>
        <v/>
      </c>
      <c r="FL59" s="48" t="str">
        <f>IF(AND(FI59&lt;&gt;"",FF59&lt;&gt;""),CHAR(34)&amp;"WHYENO"&amp;CHAR(34)&amp;",","")</f>
        <v/>
      </c>
      <c r="FM59" s="48" t="str">
        <f>IF(AND(FJ59&lt;&gt;"",FF59&lt;&gt;""),CHAR(34)&amp;"BAWHNO"&amp;CHAR(34)&amp;",","")</f>
        <v/>
      </c>
      <c r="FN59" s="48" t="str">
        <f>IF(AND(FE59&lt;&gt;"",FF59&lt;&gt;""),CHAR(34)&amp;"BLWHNO"&amp;CHAR(34)&amp;",","")</f>
        <v/>
      </c>
      <c r="FO59" s="48" t="str">
        <f>IF(AND(FE59&lt;&gt;"",FG59&lt;&gt;""),CHAR(34)&amp;"BLRENO"&amp;CHAR(34)&amp;",","")</f>
        <v/>
      </c>
      <c r="FP59" s="48" t="str">
        <f>IF(AND(FF59&lt;&gt;"",FF59&lt;&gt;""),CHAR(34)&amp;"WHRENO"&amp;CHAR(34)&amp;",","")</f>
        <v/>
      </c>
      <c r="FQ59" s="48" t="str">
        <f>IF(LEN(BF59)=3,CHAR(34)&amp;"001"&amp;BF59&amp;CHAR(34)&amp;",","")</f>
        <v>"001WHI",</v>
      </c>
      <c r="FR59" s="48" t="str">
        <f>IF(LEN(BG59)=3,CHAR(34)&amp;"002"&amp;BG59&amp;CHAR(34)&amp;",","")</f>
        <v/>
      </c>
      <c r="FS59" s="48" t="str">
        <f>IF(LEN(BH59)=3,CHAR(34)&amp;"003"&amp;BH59&amp;CHAR(34)&amp;",","")</f>
        <v>"003RED",</v>
      </c>
      <c r="FT59" s="48" t="str">
        <f>CHAR(34)&amp;"myr"&amp;BD59&amp;CHAR(34)&amp;","</f>
        <v>"myrWHI",</v>
      </c>
      <c r="FU59" s="48" t="str">
        <f>IF(AY59="y",CHAR(34)&amp;"island"&amp;CHAR(34)&amp;",","")</f>
        <v/>
      </c>
      <c r="FV59" s="48" t="str">
        <f>IF(BZ59="y",CHAR(34)&amp;"landlo"&amp;CHAR(34)&amp;",","")</f>
        <v/>
      </c>
      <c r="FW59" s="48" t="str">
        <f>IF(CA59="y",CHAR(34)&amp;"eunion"&amp;CHAR(34)&amp;",","")</f>
        <v/>
      </c>
      <c r="FY59" s="48" t="str">
        <f>IFERROR(IF(SEARCH("Arabic",CB59)&gt;0,CHAR(34)&amp;"arabic"&amp;CHAR(34)&amp;",",""),"")</f>
        <v/>
      </c>
      <c r="FZ59" s="48" t="str">
        <f>IFERROR(IF(SEARCH("English",CB59)&gt;0,CHAR(34)&amp;"englis"&amp;CHAR(34)&amp;",",""),"")</f>
        <v/>
      </c>
      <c r="GA59" s="48" t="str">
        <f>IFERROR(IF(SEARCH("French",CB59)&gt;0,CHAR(34)&amp;"french"&amp;CHAR(34)&amp;",",""),"")</f>
        <v/>
      </c>
      <c r="GB59" s="48" t="str">
        <f>IFERROR(IF(SEARCH("Spanish",CB59)&gt;0,CHAR(34)&amp;"spanis"&amp;CHAR(34)&amp;",",""),"")</f>
        <v/>
      </c>
      <c r="GE59" s="48" t="str">
        <f>IFERROR(IF(SEARCH("Dutch",CB59)&gt;0,CHAR(34)&amp;"dutchs"&amp;CHAR(34)&amp;",",""),"")</f>
        <v/>
      </c>
      <c r="GF59" s="48" t="str">
        <f>IFERROR(IF(SEARCH("Historical",AU59)&gt;0,CHAR(34)&amp;"histor"&amp;CHAR(34)&amp;",",""),"")</f>
        <v/>
      </c>
      <c r="GG59" s="48" t="str">
        <f>IF(BU59="y",CHAR(34)&amp;"unjack"&amp;CHAR(34)&amp;",","")</f>
        <v/>
      </c>
      <c r="GH59" s="48" t="str">
        <f>IF(CD59=1,CHAR(34)&amp;"southc"&amp;CHAR(34)&amp;",","")</f>
        <v/>
      </c>
      <c r="GI59" s="48" t="str">
        <f>IF(CE59=1,CHAR(34)&amp;"hasmap"&amp;CHAR(34)&amp;",","")</f>
        <v/>
      </c>
      <c r="GJ59" s="48" t="str">
        <f>IF(CP59="y",CHAR(34)&amp;CP$1&amp;CHAR(34)&amp;",","")</f>
        <v/>
      </c>
      <c r="GK59" s="48" t="str">
        <f>IF(GJ59="",CHAR(34)&amp;"HasSta"&amp;CHAR(34)&amp;",","")</f>
        <v>"HasSta",</v>
      </c>
      <c r="GL59" s="48" t="str">
        <f>IF(CQ59="y",CHAR(34)&amp;CQ$1&amp;CHAR(34)&amp;",","")</f>
        <v/>
      </c>
      <c r="GM59" s="48" t="str">
        <f>IF(CR59="y",CHAR(34)&amp;CR$1&amp;CHAR(34)&amp;",","")</f>
        <v/>
      </c>
      <c r="GN59" s="48" t="str">
        <f>IF(CS59="y",CHAR(34)&amp;CS$1&amp;CHAR(34)&amp;",","")</f>
        <v>"3+Star",</v>
      </c>
      <c r="GP59" s="48" t="str">
        <f>CHAR(34)&amp;AU59&amp;CHAR(34)</f>
        <v>"City"</v>
      </c>
      <c r="GS59" s="48" t="str">
        <f>SUBSTITUTE("["&amp;_xlfn.CONCAT(CW59:GN59)&amp;"]",",]","]")</f>
        <v>["5+Colo","words2","lets09","startN","4+Band","Diagon","Circle","Animal","Plants","Texted","Center","Geogrh","Humans","staYEL","001WHI","003RED","myrWHI","HasSta","3+Star"]</v>
      </c>
      <c r="GT59" s="48" t="str">
        <f>IF(BL59&lt;&gt;"",CHAR(34)&amp;"cl_"&amp;BL59&amp;CHAR(34)&amp;",","")</f>
        <v>"cl_WHI",</v>
      </c>
      <c r="GU59" s="48" t="str">
        <f>IF(BM59&lt;&gt;"",CHAR(34)&amp;"cl_"&amp;BM59&amp;CHAR(34)&amp;",","")</f>
        <v>"cl_RED",</v>
      </c>
      <c r="GV59" s="48" t="str">
        <f>IF(BN59&lt;&gt;"",CHAR(34)&amp;"cl_"&amp;BN59&amp;CHAR(34)&amp;",","")</f>
        <v>"cl_BLU",</v>
      </c>
      <c r="GW59" s="48" t="str">
        <f>IF(BO59&lt;&gt;"",CHAR(34)&amp;"cl_"&amp;BO59&amp;CHAR(34)&amp;",","")</f>
        <v>"cl_GRE",</v>
      </c>
      <c r="GX59" s="48" t="str">
        <f>IF(BP59&lt;&gt;"",CHAR(34)&amp;"cl_"&amp;BP59&amp;CHAR(34)&amp;",","")</f>
        <v>"cl_YEL",</v>
      </c>
      <c r="GY59" s="48" t="str">
        <f>IF(BQ59&lt;&gt;"",CHAR(34)&amp;"cl_"&amp;BQ59&amp;CHAR(34)&amp;",","")</f>
        <v>"cl_BLA",</v>
      </c>
      <c r="GZ59" s="48" t="str">
        <f>IF(BR59&lt;&gt;"",CHAR(34)&amp;"cl_"&amp;BR59&amp;CHAR(34)&amp;",","")</f>
        <v>"cl_BRO",</v>
      </c>
      <c r="HA59" s="48" t="str">
        <f>IF(BS59&lt;&gt;"",CHAR(34)&amp;"cl_"&amp;BS59&amp;CHAR(34)&amp;",","")</f>
        <v/>
      </c>
      <c r="HB59" s="48" t="str">
        <f>IF(BT59&lt;&gt;"",CHAR(34)&amp;"cl_"&amp;BT59&amp;CHAR(34)&amp;",","")</f>
        <v/>
      </c>
      <c r="HC59" s="48" t="str">
        <f>SUBSTITUTE("["&amp;_xlfn.CONCAT(GT59:HB59)&amp;"]",",]","]")</f>
        <v>["cl_WHI","cl_RED","cl_BLU","cl_GRE","cl_YEL","cl_BLA","cl_BRO"]</v>
      </c>
      <c r="HE59" s="71"/>
      <c r="HF59" s="72" t="str">
        <f>"{couname:"&amp;CT59&amp;(IF(HK59&lt;&gt;"",",subtype:"&amp;CHAR(34)&amp;HK59&amp;CHAR(34),""))&amp;",year:"&amp;HJ59&amp;",region:"&amp;CU59&amp;",Colors:"&amp;HC59&amp;",Items:"&amp;GS59&amp;",Flag:"&amp;CV59&amp;",HDFlag:"&amp;CHAR(34)&amp;E59&amp;CHAR(34)&amp;",type:"&amp;GP59&amp;", describe: "&amp;HH59&amp;", isnew:"&amp;CHAR(34)&amp;F59&amp;CHAR(34)&amp;", links: "&amp;HL59&amp;"},"</f>
        <v>{couname:"[USA] North Pole",year:"???",region:"rgn_North America",Colors:["cl_WHI","cl_RED","cl_BLU","cl_GRE","cl_YEL","cl_BLA","cl_BRO"],Items:["5+Colo","words2","lets09","startN","4+Band","Diagon","Circle","Animal","Plants","Texted","Center","Geogrh","Humans","staYEL","001WHI","003RED","myrWHI","HasSta","3+Star"],Flag:"https://upload.wikimedia.org/wikipedia/en/a/ab/Flag_of_North_Pole%2C_Alaska.gif",HDFlag:"https://upload.wikimedia.org/wikipedia/en/a/ab/Flag_of_North_Pole%2C_Alaska.gif",type:"City", describe: "\nMotto: 'Where the Spirit of Christmas Lives Year Round!'", isnew:".", links: "https://en.m.wikipedia.org/wiki/North_Pole,_Alaska"},</v>
      </c>
      <c r="HG59" s="73" t="str">
        <f>"{couname:"&amp;CT59&amp;(IF(HK59&lt;&gt;"",",subtype:"&amp;CHAR(34)&amp;HK59&amp;CHAR(34),""))&amp;",year:"&amp;HJ59&amp;",region:"&amp;CU59&amp;",Colors:"&amp;HC59&amp;",Items:"&amp;GS59&amp;",Flag:"&amp;CV59&amp;",HDFlag:"&amp;CHAR(34)&amp;E59&amp;CHAR(34)&amp;",type:"&amp;GP59&amp;", describe: "&amp;HI59&amp;", links: "&amp;HL59&amp;"},"</f>
        <v>{couname:"[USA] North Pole",year:"???",region:"rgn_North America",Colors:["cl_WHI","cl_RED","cl_BLU","cl_GRE","cl_YEL","cl_BLA","cl_BRO"],Items:["5+Colo","words2","lets09","startN","4+Band","Diagon","Circle","Animal","Plants","Texted","Center","Geogrh","Humans","staYEL","001WHI","003RED","myrWHI","HasSta","3+Star"],Flag:"https://upload.wikimedia.org/wikipedia/en/a/ab/Flag_of_North_Pole%2C_Alaska.gif",HDFlag:"https://upload.wikimedia.org/wikipedia/en/a/ab/Flag_of_North_Pole%2C_Alaska.gif",type:"City", describe: "\nMotto: 'Where the Spirit of Christmas Lives Year Round!'", links: "https://en.m.wikipedia.org/wiki/North_Pole,_Alaska"},</v>
      </c>
      <c r="HH59" s="48" t="str">
        <f>IF(P59&lt;&gt;"",CHAR(34)&amp;"\n"&amp;P59&amp;CHAR(34),CHAR(34)&amp;CHAR(34))</f>
        <v>"\nMotto: 'Where the Spirit of Christmas Lives Year Round!'"</v>
      </c>
      <c r="HI59" s="48" t="str">
        <f>IF(J59=0,CHAR(34)&amp;CHAR(34),HH59)</f>
        <v>"\nMotto: 'Where the Spirit of Christmas Lives Year Round!'"</v>
      </c>
      <c r="HJ59" s="48" t="str">
        <f>CHAR(34)&amp;O59&amp;CHAR(34)</f>
        <v>"???"</v>
      </c>
      <c r="HL59" s="48" t="str">
        <f>CHAR(34)&amp;I59&amp;CHAR(34)</f>
        <v>"https://en.m.wikipedia.org/wiki/North_Pole,_Alaska"</v>
      </c>
      <c r="HM59" s="72"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"&amp;HH59&amp;", "&amp;CHAR(34)&amp;"isnew"&amp;CHAR(34)&amp;": "&amp;CHAR(34)&amp;F59&amp;CHAR(34)&amp;", "&amp;CHAR(34)&amp;"links"&amp;CHAR(34)&amp;": "&amp;HL59&amp;"},"</f>
        <v>{"couname":"[USA] North Pole","subtype":"[USA] Alaska","year":"???","region":"rgn_North America","Colors":["cl_WHI","cl_RED","cl_BLU","cl_GRE","cl_YEL","cl_BLA","cl_BRO"],"Items":["5+Colo","words2","lets09","startN","4+Band","Diagon","Circle","Animal","Plants","Texted","Center","Geogrh","Humans","staYEL","001WHI","003RED","myrWHI","HasSta","3+Star"],"Flag":"https://upload.wikimedia.org/wikipedia/en/a/ab/Flag_of_North_Pole%2C_Alaska.gif","HDFlag":"https://upload.wikimedia.org/wikipedia/en/a/ab/Flag_of_North_Pole%2C_Alaska.gif","type":"City", "describe": "\nMotto: 'Where the Spirit of Christmas Lives Year Round!'", "isnew": ".", "links": "https://en.m.wikipedia.org/wiki/North_Pole,_Alaska"},</v>
      </c>
      <c r="HN59" s="74" t="str">
        <f>"{"&amp;CHAR(34)&amp;"couname"&amp;CHAR(34)&amp;":"&amp;CT59&amp;(IF(H59&lt;&gt;"",","&amp;CHAR(34)&amp;"subtype"&amp;CHAR(34)&amp;":"&amp;CHAR(34)&amp;H59&amp;CHAR(34),""))&amp;","&amp;CHAR(34)&amp;"year"&amp;CHAR(34)&amp;":"&amp;HJ59&amp;","&amp;CHAR(34)&amp;"region"&amp;CHAR(34)&amp;":"&amp;CU59&amp;","&amp;CHAR(34)&amp;"Colors"&amp;CHAR(34)&amp;":"&amp;HC59&amp;","&amp;CHAR(34)&amp;"Items"&amp;CHAR(34)&amp;":"&amp;GS59&amp;","&amp;CHAR(34)&amp;"Flag"&amp;CHAR(34)&amp;":"&amp;CV59&amp;","&amp;CHAR(34)&amp;"HDFlag"&amp;CHAR(34)&amp;":"&amp;CHAR(34)&amp;E59&amp;CHAR(34)&amp;","&amp;CHAR(34)&amp;"type"&amp;CHAR(34)&amp;":"&amp;GP59&amp;", "&amp;CHAR(34)&amp;"describe"&amp;CHAR(34)&amp;": "&amp;HI59&amp;", "&amp;CHAR(34)&amp;"isnew"&amp;CHAR(34)&amp;": "&amp;CHAR(34)&amp;F59&amp;CHAR(34)&amp;", "&amp;CHAR(34)&amp;"links"&amp;CHAR(34)&amp;": "&amp;HL59&amp;"},"</f>
        <v>{"couname":"[USA] North Pole","subtype":"[USA] Alaska","year":"???","region":"rgn_North America","Colors":["cl_WHI","cl_RED","cl_BLU","cl_GRE","cl_YEL","cl_BLA","cl_BRO"],"Items":["5+Colo","words2","lets09","startN","4+Band","Diagon","Circle","Animal","Plants","Texted","Center","Geogrh","Humans","staYEL","001WHI","003RED","myrWHI","HasSta","3+Star"],"Flag":"https://upload.wikimedia.org/wikipedia/en/a/ab/Flag_of_North_Pole%2C_Alaska.gif","HDFlag":"https://upload.wikimedia.org/wikipedia/en/a/ab/Flag_of_North_Pole%2C_Alaska.gif","type":"City", "describe": "\nMotto: 'Where the Spirit of Christmas Lives Year Round!'", "isnew": ".", "links": "https://en.m.wikipedia.org/wiki/North_Pole,_Alaska"},</v>
      </c>
      <c r="HO59" s="75">
        <v>45619</v>
      </c>
      <c r="HP59" s="48" t="str" cm="1">
        <f t="array" ref="HP59">IF(_xlfn.TEXTJOIN(", ", TRUE, IF(ISNUMBER(SEARCH("BLA", BL59:BT59)), COLUMN(BL59:BT59) - COLUMN(BL59) + 1, ""))&lt;&gt;"","BLA","")</f>
        <v>BLA</v>
      </c>
      <c r="HQ59" s="48" t="str" cm="1">
        <f t="array" ref="HQ59">IF(_xlfn.TEXTJOIN(", ", TRUE, IF(ISNUMBER(SEARCH("BLU", BL59:BT59)), COLUMN(BL59:BT59) - COLUMN(BL59) + 1, ""))&lt;&gt;"","BLU","")</f>
        <v>BLU</v>
      </c>
      <c r="HR59" s="48" t="str" cm="1">
        <f t="array" ref="HR59">IF(_xlfn.TEXTJOIN(", ", TRUE, IF(ISNUMBER(SEARCH("GRE", BL59:BT59)), COLUMN(BL59:BT59) - COLUMN(BL59) + 1, ""))&lt;&gt;"","GRE","")</f>
        <v>GRE</v>
      </c>
      <c r="HS59" s="48" t="str" cm="1">
        <f t="array" ref="HS59">IF(_xlfn.TEXTJOIN(", ", TRUE, IF(ISNUMBER(SEARCH("RED", BL59:BT59)), COLUMN(BL59:BT59) - COLUMN(BL59) + 1, ""))&lt;&gt;"","RED","")</f>
        <v>RED</v>
      </c>
      <c r="HT59" s="48" t="str" cm="1">
        <f t="array" ref="HT59">IF(_xlfn.TEXTJOIN(", ", TRUE, IF(ISNUMBER(SEARCH("YEL", BL59:BT59)), COLUMN(BL59:BT59) - COLUMN(BL59) + 1, ""))&lt;&gt;"","YEL","")</f>
        <v>YEL</v>
      </c>
      <c r="HU59" s="48" t="str" cm="1">
        <f t="array" ref="HU59">IF(_xlfn.TEXTJOIN(", ", TRUE, IF(ISNUMBER(SEARCH("ORA", BL59:BT59)), COLUMN(BL59:BT59) - COLUMN(BL59) + 1, ""))&lt;&gt;"","ORA","")</f>
        <v/>
      </c>
      <c r="HV59" s="48" t="str" cm="1">
        <f t="array" ref="HV59">IF(_xlfn.TEXTJOIN(", ", TRUE, IF(ISNUMBER(SEARCH("BRO", BL59:BT59)), COLUMN(BL59:BT59) - COLUMN(BL59) + 1, ""))&lt;&gt;"","BRO","")</f>
        <v>BRO</v>
      </c>
      <c r="HW59" s="48" t="str" cm="1">
        <f t="array" ref="HW59">IF(_xlfn.TEXTJOIN(", ", TRUE, IF(ISNUMBER(SEARCH("PUR", BL59:BT59)), COLUMN(BL59:BT59) - COLUMN(BL59) + 1, ""))&lt;&gt;"","PUR","")</f>
        <v/>
      </c>
      <c r="HX59" s="48" t="str" cm="1">
        <f t="array" ref="HX59">IF(_xlfn.TEXTJOIN(", ", TRUE, IF(ISNUMBER(SEARCH("WHI", BL59:BT59)), COLUMN(BL59:BT59) - COLUMN(BL59) + 1, ""))&lt;&gt;"","WHI","")</f>
        <v>WHI</v>
      </c>
      <c r="HY59" s="76"/>
      <c r="HZ59" s="76"/>
      <c r="IA59" s="6"/>
      <c r="IB59" s="6"/>
      <c r="IC59" s="77"/>
      <c r="ID59" s="77"/>
      <c r="IE59" s="77"/>
      <c r="IF59" s="77"/>
      <c r="IG59" s="77"/>
      <c r="IH59" s="77"/>
      <c r="II59" s="77"/>
      <c r="IJ59" s="77"/>
      <c r="IK59" s="77"/>
      <c r="IM59" s="45">
        <f>COUNTIF(IC59:IK59,"&gt;0")-CG59</f>
        <v>-7</v>
      </c>
      <c r="IN59" s="78" t="str">
        <f>"http://mkweb.bcgsc.ca/color-summarizer/?url="&amp;D59&amp;"&amp;precision=low&amp;num_clusters="&amp;CG59&amp;"&amp;text=1"</f>
        <v>http://mkweb.bcgsc.ca/color-summarizer/?url=https://upload.wikimedia.org/wikipedia/en/a/ab/Flag_of_North_Pole%2C_Alaska.gif&amp;precision=low&amp;num_clusters=7&amp;text=1</v>
      </c>
      <c r="IO59" s="48" t="str">
        <f>IF(HP59&lt;&gt;"",CHAR(34)&amp;"black"&amp;CHAR(34),"")</f>
        <v>"black"</v>
      </c>
      <c r="IP59" s="48" t="str">
        <f>IF(HQ59&lt;&gt;"",CHAR(34)&amp;"blue"&amp;CHAR(34),"")</f>
        <v>"blue"</v>
      </c>
      <c r="IQ59" s="48" t="str">
        <f>IF(HR59&lt;&gt;"",CHAR(34)&amp;"green"&amp;CHAR(34),"")</f>
        <v>"green"</v>
      </c>
      <c r="IR59" s="48" t="str">
        <f>IF(HS59&lt;&gt;"",CHAR(34)&amp;"red"&amp;CHAR(34),"")</f>
        <v>"red"</v>
      </c>
      <c r="IS59" s="48" t="str">
        <f>IF(HT59&lt;&gt;"",CHAR(34)&amp;"yellow"&amp;CHAR(34),"")</f>
        <v>"yellow"</v>
      </c>
      <c r="IT59" s="48" t="str">
        <f>IF(HU59&lt;&gt;"",CHAR(34)&amp;"orange"&amp;CHAR(34),"")</f>
        <v/>
      </c>
      <c r="IU59" s="48" t="str">
        <f>IF(HV59&lt;&gt;"",CHAR(34)&amp;"brown"&amp;CHAR(34),"")</f>
        <v>"brown"</v>
      </c>
      <c r="IV59" s="48" t="str">
        <f>IF(HW59&lt;&gt;"",CHAR(34)&amp;"purple"&amp;CHAR(34),"")</f>
        <v/>
      </c>
      <c r="IW59" s="48" t="str">
        <f>IF(HX59&lt;&gt;"",CHAR(34)&amp;"white"&amp;CHAR(34),"")</f>
        <v>"white"</v>
      </c>
      <c r="IX59" s="48" t="str">
        <f>"{"&amp;CHAR(34)&amp;"url"&amp;CHAR(34)&amp;":"&amp;CHAR(34)&amp;IN59&amp;CHAR(34)&amp;","&amp;CHAR(34)&amp;"name"&amp;CHAR(34)&amp;":"&amp;CHAR(34)&amp;A59&amp;CHAR(34)&amp;"},"</f>
        <v>{"url":"http://mkweb.bcgsc.ca/color-summarizer/?url=https://upload.wikimedia.org/wikipedia/en/a/ab/Flag_of_North_Pole%2C_Alaska.gif&amp;precision=low&amp;num_clusters=7&amp;text=1","name":"[USA] North Pole"},</v>
      </c>
      <c r="IY59" s="48">
        <v>1161</v>
      </c>
    </row>
    <row r="60" spans="1:259" s="48" customFormat="1" ht="38.4" customHeight="1" thickBot="1" x14ac:dyDescent="0.35">
      <c r="A60" s="97" t="s">
        <v>900</v>
      </c>
      <c r="B60" s="40" t="e" vm="201">
        <v>#VALUE!</v>
      </c>
      <c r="C60" s="41">
        <v>3</v>
      </c>
      <c r="D60" s="42" t="s">
        <v>901</v>
      </c>
      <c r="E60" s="43" t="s">
        <v>902</v>
      </c>
      <c r="F60" s="44" t="s">
        <v>163</v>
      </c>
      <c r="G60" s="45">
        <f>COUNTIF($A$1:$A$8580,A60)</f>
        <v>1</v>
      </c>
      <c r="H60" s="46" t="s">
        <v>268</v>
      </c>
      <c r="I60" s="47" t="s">
        <v>903</v>
      </c>
      <c r="J60" s="48" t="str">
        <f>""</f>
        <v/>
      </c>
      <c r="K60" s="49"/>
      <c r="L60" s="50"/>
      <c r="M60" s="50"/>
      <c r="N60" s="51" t="s">
        <v>231</v>
      </c>
      <c r="O60" s="52">
        <v>1990</v>
      </c>
      <c r="P60" s="53" t="s">
        <v>904</v>
      </c>
      <c r="Q60" s="54">
        <v>1</v>
      </c>
      <c r="R60" s="55" t="s">
        <v>231</v>
      </c>
      <c r="S60" s="56">
        <v>0</v>
      </c>
      <c r="T60" s="57" t="s">
        <v>164</v>
      </c>
      <c r="U60" s="58" t="s">
        <v>164</v>
      </c>
      <c r="V60" s="58" t="s">
        <v>164</v>
      </c>
      <c r="W60" s="58" t="s">
        <v>164</v>
      </c>
      <c r="X60" s="58" t="s">
        <v>165</v>
      </c>
      <c r="Y60" s="58" t="s">
        <v>165</v>
      </c>
      <c r="Z60" s="58" t="s">
        <v>164</v>
      </c>
      <c r="AA60" s="58" t="s">
        <v>164</v>
      </c>
      <c r="AB60" s="58" t="s">
        <v>164</v>
      </c>
      <c r="AC60" s="58" t="s">
        <v>164</v>
      </c>
      <c r="AD60" s="58" t="s">
        <v>164</v>
      </c>
      <c r="AE60" s="58" t="s">
        <v>164</v>
      </c>
      <c r="AF60" s="59" t="s">
        <v>164</v>
      </c>
      <c r="AG60" s="59" t="s">
        <v>164</v>
      </c>
      <c r="AH60" s="59" t="s">
        <v>165</v>
      </c>
      <c r="AI60" s="59" t="s">
        <v>164</v>
      </c>
      <c r="AJ60" s="59" t="s">
        <v>164</v>
      </c>
      <c r="AK60" s="59" t="s">
        <v>164</v>
      </c>
      <c r="AL60" s="59" t="s">
        <v>164</v>
      </c>
      <c r="AM60" s="59" t="s">
        <v>164</v>
      </c>
      <c r="AN60" s="59" t="s">
        <v>164</v>
      </c>
      <c r="AO60" s="59" t="s">
        <v>164</v>
      </c>
      <c r="AP60" s="59" t="s">
        <v>164</v>
      </c>
      <c r="AQ60" s="59" t="s">
        <v>164</v>
      </c>
      <c r="AR60" s="59" t="s">
        <v>164</v>
      </c>
      <c r="AS60" s="59" t="s">
        <v>164</v>
      </c>
      <c r="AT60" s="60">
        <v>0</v>
      </c>
      <c r="AU60" s="59" t="s">
        <v>196</v>
      </c>
      <c r="AV60" s="59" t="str">
        <f>IF(LEFT(A60,1)="[",LEFT(A60,5)&amp;AU60&amp;A60,"")</f>
        <v>[USA]City[USA] Phoenix</v>
      </c>
      <c r="AW60" s="59" t="str">
        <f>C60&amp;H60&amp;A60</f>
        <v>3[USA] Arizona[USA] Phoenix</v>
      </c>
      <c r="AX60" s="61"/>
      <c r="AY60" s="61"/>
      <c r="AZ60" s="62" t="s">
        <v>167</v>
      </c>
      <c r="BA60" s="62" t="s">
        <v>167</v>
      </c>
      <c r="BB60" s="62"/>
      <c r="BC60" s="63"/>
      <c r="BD60" s="64" t="s">
        <v>154</v>
      </c>
      <c r="BE60" s="47"/>
      <c r="BF60" s="64" t="s">
        <v>167</v>
      </c>
      <c r="BG60" s="64" t="s">
        <v>167</v>
      </c>
      <c r="BH60" s="64" t="s">
        <v>167</v>
      </c>
      <c r="BI60" s="64"/>
      <c r="BJ60" s="64"/>
      <c r="BK60" s="47"/>
      <c r="BL60" s="64" t="s">
        <v>167</v>
      </c>
      <c r="BM60" s="64" t="s">
        <v>167</v>
      </c>
      <c r="BN60" s="64" t="s">
        <v>167</v>
      </c>
      <c r="BO60" s="64" t="s">
        <v>154</v>
      </c>
      <c r="BP60" s="64" t="s">
        <v>167</v>
      </c>
      <c r="BQ60" s="64" t="s">
        <v>167</v>
      </c>
      <c r="BR60" s="64" t="s">
        <v>167</v>
      </c>
      <c r="BS60" s="64" t="s">
        <v>167</v>
      </c>
      <c r="BT60" s="64" t="s">
        <v>159</v>
      </c>
      <c r="BU60" s="65"/>
      <c r="BV60" s="66"/>
      <c r="BW60" s="66">
        <v>0</v>
      </c>
      <c r="BX60" s="47"/>
      <c r="CB60" s="6"/>
      <c r="CC60" s="6"/>
      <c r="CD60" s="67">
        <v>0</v>
      </c>
      <c r="CE60" s="67">
        <v>0</v>
      </c>
      <c r="CF60" s="67" t="e">
        <v>#REF!</v>
      </c>
      <c r="CG60" s="68" cm="1">
        <f t="array" ref="CG60">SUMPRODUCT(--(LEN(TRIM(BL60:BT60))&gt;0))</f>
        <v>2</v>
      </c>
      <c r="CH60" s="59" t="str">
        <f>IF(CG60=2,"y","n")</f>
        <v>y</v>
      </c>
      <c r="CI60" s="59" t="str">
        <f>IF(CG60=3,"y","n")</f>
        <v>n</v>
      </c>
      <c r="CJ60" s="59" t="str">
        <f>IF(CG60=4,"y","n")</f>
        <v>n</v>
      </c>
      <c r="CK60" s="59" t="str">
        <f>IF(CG60&gt;4,"y","n")</f>
        <v>n</v>
      </c>
      <c r="CL60" s="59" t="str">
        <f>IF(S60=0,"y","n")</f>
        <v>y</v>
      </c>
      <c r="CM60" s="59" t="str">
        <f>IF(S60=2,"y","n")</f>
        <v>n</v>
      </c>
      <c r="CN60" s="59" t="str">
        <f>IF(S60=3,"y","n")</f>
        <v>n</v>
      </c>
      <c r="CO60" s="59" t="str">
        <f>IF(S60&gt;=4,"y","n")</f>
        <v>n</v>
      </c>
      <c r="CP60" s="59" t="str">
        <f>IF(AT60=0,"y","n")</f>
        <v>y</v>
      </c>
      <c r="CQ60" s="59" t="str">
        <f>IF(AT60=1,"y","n")</f>
        <v>n</v>
      </c>
      <c r="CR60" s="59" t="str">
        <f>IF(AT60=2,"y","n")</f>
        <v>n</v>
      </c>
      <c r="CS60" s="59" t="str">
        <f>IF(AT60&gt;=3,"y","n")</f>
        <v>n</v>
      </c>
      <c r="CT60" s="69" t="str">
        <f>CHAR(34)&amp;A60&amp;CHAR(34)</f>
        <v>"[USA] Phoenix"</v>
      </c>
      <c r="CU60" s="70" t="str">
        <f>CHAR(34)&amp;"rgn_"&amp;R60&amp;CHAR(34)</f>
        <v>"rgn_North America"</v>
      </c>
      <c r="CV60" s="48" t="str">
        <f>CHAR(34)&amp;D60&amp;CHAR(34)</f>
        <v>"https://upload.wikimedia.org/wikipedia/commons/thumb/9/98/Flag_of_Phoenix%2C_Arizona.svg/320px-Flag_of_Phoenix%2C_Arizona.svg.png"</v>
      </c>
      <c r="CW60" s="48" t="str">
        <f>IF(CH60="y",CHAR(34)&amp;CH$1&amp;CHAR(34)&amp;",","")</f>
        <v>"2Color",</v>
      </c>
      <c r="CX60" s="48" t="str">
        <f>IF(CI60="y",CHAR(34)&amp;CI$1&amp;CHAR(34)&amp;",","")</f>
        <v/>
      </c>
      <c r="CY60" s="48" t="str">
        <f>IF(CJ60="y",CHAR(34)&amp;CJ$1&amp;CHAR(34)&amp;",","")</f>
        <v/>
      </c>
      <c r="CZ60" s="48" t="str">
        <f>IF(CK60="y",CHAR(34)&amp;CK$1&amp;CHAR(34)&amp;",","")</f>
        <v/>
      </c>
      <c r="DA60" s="48" t="str">
        <f>IF(Q60&gt;1,CHAR(34)&amp;"words2"&amp;CHAR(34)&amp;",","")</f>
        <v/>
      </c>
      <c r="DB60" s="48" t="str">
        <f>IF(Q60&gt;2,CHAR(34)&amp;"words3"&amp;CHAR(34)&amp;",","")</f>
        <v/>
      </c>
      <c r="DD60" s="48" t="str">
        <f>IF(LEN(CHAR(34)&amp;"lets"&amp;LEN(SUBSTITUTE(SUBSTITUTE(IFERROR(TRIM(SUBSTITUTE(A60,MID(A60,FIND("[",A60),FIND("]",A60)-FIND("[",A60)+1),"")),A60)," ",""),"-",""))&amp;CHAR(34)&amp;",")=9,CHAR(34)&amp;"lets"&amp;LEN(SUBSTITUTE(SUBSTITUTE(IFERROR(TRIM(SUBSTITUTE(A60,MID(A60,FIND("[",A60),FIND("]",A60)-FIND("[",A60)+1),"")),A60)," ",""),"-",""))&amp;CHAR(34)&amp;",",CHAR(34)&amp;"lets0"&amp;LEN(SUBSTITUTE(SUBSTITUTE(IFERROR(TRIM(SUBSTITUTE(A60,MID(A60,FIND("[",A60),FIND("]",A60)-FIND("[",A60)+1),"")),A60)," ",""),"-",""))&amp;CHAR(34)&amp;",")</f>
        <v>"lets07",</v>
      </c>
      <c r="DE60" s="48" t="str">
        <f>CHAR(34)&amp;"start"&amp;IFERROR(LEFT(SUBSTITUTE(A60,"["&amp;MID(A60,FIND("[",A60)+1,FIND("]",A60)-FIND("[",A60)-1)&amp;"] ",""),1),LEFT(A60,1))&amp;CHAR(34)&amp;","</f>
        <v>"startP",</v>
      </c>
      <c r="DF60" s="48" t="str">
        <f>IFERROR(IF(SEARCH("tan",A60)&gt;0,CHAR(34)&amp;"withtn"&amp;CHAR(34)&amp;",",""),"")</f>
        <v/>
      </c>
      <c r="DG60" s="48" t="str">
        <f>IFERROR(IF(SEARCH("q",A60)&gt;0,CHAR(34)&amp;"with_q"&amp;CHAR(34)&amp;",",""),"")</f>
        <v/>
      </c>
      <c r="DH60" s="48" t="str">
        <f>IFERROR(IF(SEARCH("v",A60)&gt;0,CHAR(34)&amp;"with_v"&amp;CHAR(34)&amp;",",""),"")</f>
        <v/>
      </c>
      <c r="DI60" s="48" t="str">
        <f>IFERROR(IF(SEARCH("w",A60)&gt;0,CHAR(34)&amp;"with_w"&amp;CHAR(34)&amp;",",""),"")</f>
        <v/>
      </c>
      <c r="DJ60" s="48" t="str">
        <f>IFERROR(IF(SEARCH("y",A60)&gt;0,CHAR(34)&amp;"with_y"&amp;CHAR(34)&amp;",",""),"")</f>
        <v/>
      </c>
      <c r="DK60" s="48" t="str">
        <f>IFERROR(IF(SEARCH("z",A60)&gt;0,CHAR(34)&amp;"with_z"&amp;CHAR(34)&amp;",",""),"")</f>
        <v/>
      </c>
      <c r="DL60" s="48" t="str">
        <f>IF(CG60=2, CHAR(34) &amp; _xlfn.TEXTJOIN("", TRUE, _xlfn._xlws.SORT(HP60:HX60)) &amp; CHAR(34) &amp; ",", "")</f>
        <v>"REDWHI",</v>
      </c>
      <c r="DM60" s="48" t="str" cm="1">
        <f t="array" ref="DM60">IF(CG60=3,CHAR(34) &amp; _xlfn.TEXTJOIN("", TRUE, RIGHT(HP60:HX60, 2)) &amp; CHAR(34) &amp; ",", "")</f>
        <v/>
      </c>
      <c r="DN60" s="48" t="str">
        <f>IF(AND(ISNUMBER(SEARCH("18", O60)), ISERROR(SEARCH("1918", O60)), ISERROR(SEARCH("2018", O60))), CHAR(34) &amp; "year18" &amp; CHAR(34) &amp; ",", "")</f>
        <v/>
      </c>
      <c r="DO60" s="48" t="str">
        <f>IF(AND(ISNUMBER(SEARCH("19", O60)), ISERROR(SEARCH("1819", O60)),  ISERROR(SEARCH("1219", O60)),ISERROR(SEARCH("1119", O60)),ISERROR(SEARCH("1190", O60)),ISERROR(SEARCH("2019", O60))), CHAR(34) &amp; "year19" &amp; CHAR(34) &amp; ",", "")</f>
        <v>"year19",</v>
      </c>
      <c r="DP60" s="6" t="str">
        <f>IF(AND(ISNUMBER(SEARCH("20", O60)), ISERROR(SEARCH("1920", O60))), CHAR(34)&amp;"year00"&amp;CHAR(34)&amp;",", "")</f>
        <v/>
      </c>
      <c r="DQ60" s="6" t="str">
        <f>IF(CC60="y",CHAR(34)&amp;"soviet"&amp;CHAR(34)&amp;",","")</f>
        <v/>
      </c>
      <c r="DR60" s="6" t="str">
        <f>IF(BY60="y",CHAR(34)&amp;"dgband"&amp;CHAR(34)&amp;",","")</f>
        <v/>
      </c>
      <c r="DS60" s="6" t="str">
        <f>IF(W60="y",IF(AND(V60="n",BY60&lt;&gt;"y"),CHAR(34)&amp;"allver"&amp;CHAR(34)&amp;",",""),"")</f>
        <v/>
      </c>
      <c r="DT60" s="6" t="str">
        <f>IF(V60="y",IF(AND(W60="n",BY60&lt;&gt;"y"),CHAR(34)&amp;"allhor"&amp;CHAR(34)&amp;",",""),"")</f>
        <v/>
      </c>
      <c r="DU60" s="6" t="str">
        <f>IF(BY60="y",IF(AND(W60="n",V60="n"),CHAR(34)&amp;"alldia"&amp;CHAR(34)&amp;",",""),"")</f>
        <v/>
      </c>
      <c r="DW60" s="48" t="str">
        <f>IF(CL60="y",CHAR(34)&amp;CL$1&amp;CHAR(34)&amp;",","")</f>
        <v>"NoBand",</v>
      </c>
      <c r="DX60" s="48" t="str">
        <f>IF(CM60="y",CHAR(34)&amp;CM$1&amp;CHAR(34)&amp;",","")</f>
        <v/>
      </c>
      <c r="DY60" s="48" t="str">
        <f>IF(CN60="y",CHAR(34)&amp;CN$1&amp;CHAR(34)&amp;",","")</f>
        <v/>
      </c>
      <c r="DZ60" s="48" t="str">
        <f>IF(CO60="y",CHAR(34)&amp;CO$1&amp;CHAR(34)&amp;",","")</f>
        <v/>
      </c>
      <c r="EA60" s="48" t="str">
        <f>IF(T60="y",CHAR(34)&amp;T$1&amp;CHAR(34)&amp;",","")</f>
        <v/>
      </c>
      <c r="EB60" s="48" t="str">
        <f>IF(U60="y",CHAR(34)&amp;U$1&amp;CHAR(34)&amp;",","")</f>
        <v/>
      </c>
      <c r="EC60" s="48" t="str">
        <f>IF(V60="y",CHAR(34)&amp;V$1&amp;CHAR(34)&amp;",","")</f>
        <v/>
      </c>
      <c r="ED60" s="48" t="str">
        <f>IF(W60="y",CHAR(34)&amp;W$1&amp;CHAR(34)&amp;",","")</f>
        <v/>
      </c>
      <c r="EE60" s="48" t="str">
        <f>IF(X60="y",CHAR(34)&amp;X$1&amp;CHAR(34)&amp;",","")</f>
        <v>"Circle",</v>
      </c>
      <c r="EF60" s="48" t="str">
        <f>IF(AND(Y60&lt;&gt;"n",Y60&lt;&gt;""),CHAR(34)&amp;Y$1&amp;CHAR(34)&amp;",","")</f>
        <v>"Animal",</v>
      </c>
      <c r="EG60" s="48" t="str">
        <f>IF(Z60="y",CHAR(34)&amp;Z$1&amp;CHAR(34)&amp;",","")</f>
        <v/>
      </c>
      <c r="EH60" s="48" t="str">
        <f>IF(AA60="y",CHAR(34)&amp;AA$1&amp;CHAR(34)&amp;",","")</f>
        <v/>
      </c>
      <c r="EI60" s="48" t="str">
        <f>IF(AB60="y",CHAR(34)&amp;AB$1&amp;CHAR(34)&amp;",","")</f>
        <v/>
      </c>
      <c r="EJ60" s="48" t="str">
        <f>IF(AC60="y",CHAR(34)&amp;AC$1&amp;CHAR(34)&amp;",","")</f>
        <v/>
      </c>
      <c r="EK60" s="48" t="str">
        <f>IF(AD60="y",CHAR(34)&amp;AD$1&amp;CHAR(34)&amp;",","")</f>
        <v/>
      </c>
      <c r="EL60" s="48" t="str">
        <f>IF(AE60="y",CHAR(34)&amp;AE$1&amp;CHAR(34)&amp;",","")</f>
        <v/>
      </c>
      <c r="EM60" s="48" t="str">
        <f>IF(AF60="y",CHAR(34)&amp;AF$1&amp;CHAR(34)&amp;",","")</f>
        <v/>
      </c>
      <c r="EN60" s="48" t="str">
        <f>IF(AG60="y",CHAR(34)&amp;AG$1&amp;CHAR(34)&amp;",","")</f>
        <v/>
      </c>
      <c r="EO60" s="48" t="str">
        <f>IF(AH60="y",CHAR(34)&amp;AH$1&amp;CHAR(34)&amp;",","")</f>
        <v>"Center",</v>
      </c>
      <c r="EP60" s="48" t="str">
        <f>IF(AI60="y",CHAR(34)&amp;AI$1&amp;CHAR(34)&amp;",","")</f>
        <v/>
      </c>
      <c r="EQ60" s="48" t="str">
        <f>IF(AJ60="y",CHAR(34)&amp;AJ$1&amp;CHAR(34)&amp;",","")</f>
        <v/>
      </c>
      <c r="ER60" s="48" t="str">
        <f>IF(AK60="y",CHAR(34)&amp;AK$1&amp;CHAR(34)&amp;",","")</f>
        <v/>
      </c>
      <c r="ES60" s="48" t="str">
        <f>IF(AL60="y",CHAR(34)&amp;AL$1&amp;CHAR(34)&amp;",","")</f>
        <v/>
      </c>
      <c r="ET60" s="48" t="str">
        <f>IF(AM60="y",CHAR(34)&amp;AM$1&amp;CHAR(34)&amp;",","")</f>
        <v/>
      </c>
      <c r="EU60" s="48" t="str">
        <f>IF(AN60="y",CHAR(34)&amp;AN$1&amp;CHAR(34)&amp;",","")</f>
        <v/>
      </c>
      <c r="EV60" s="48" t="str">
        <f>IF(AO60="y",CHAR(34)&amp;AO$1&amp;CHAR(34)&amp;",","")</f>
        <v/>
      </c>
      <c r="EW60" s="48" t="str">
        <f>IF(AP60="y",CHAR(34)&amp;AP$1&amp;CHAR(34)&amp;",","")</f>
        <v/>
      </c>
      <c r="EX60" s="48" t="str">
        <f>IF(AQ60="y",CHAR(34)&amp;AQ$1&amp;CHAR(34)&amp;",","")</f>
        <v/>
      </c>
      <c r="EY60" s="48" t="str">
        <f>IF(AR60="y",CHAR(34)&amp;AR$1&amp;CHAR(34)&amp;",","")</f>
        <v/>
      </c>
      <c r="EZ60" s="48" t="str">
        <f>IF(AS60="y",CHAR(34)&amp;AS$1&amp;CHAR(34)&amp;",","")</f>
        <v/>
      </c>
      <c r="FA60" s="48" t="str">
        <f>IF(AT60&gt;0,CHAR(34)&amp;"sta"&amp;AZ60&amp;CHAR(34)&amp;",","")</f>
        <v/>
      </c>
      <c r="FB60" s="48" t="str">
        <f>IF(AND(AT60&gt;0,BA60&lt;&gt;""),CHAR(34)&amp;"sta"&amp;BA60&amp;CHAR(34)&amp;",","")</f>
        <v/>
      </c>
      <c r="FD60" s="48" t="str">
        <f>IF(BV60="n",CHAR(34)&amp;"tcWHYE"&amp;CHAR(34)&amp;",",IF(BV60="y",CHAR(34)&amp;FD$1&amp;CHAR(34)&amp;",",""))</f>
        <v/>
      </c>
      <c r="FE60" s="48" t="str">
        <f>IF(COUNTIF(BL60:BT60,"BLU")=0,CHAR(34)&amp;"NO_BLU"&amp;CHAR(34)&amp;",", "")</f>
        <v>"NO_BLU",</v>
      </c>
      <c r="FF60" s="48" t="str">
        <f>IF(COUNTIF(BL60:BT60,"WHI")=0,CHAR(34)&amp;"NO_WHI"&amp;CHAR(34)&amp;",", "")</f>
        <v/>
      </c>
      <c r="FG60" s="48" t="str">
        <f>IF(COUNTIF(BL60:BT60,"RED")=0,CHAR(34)&amp;"NO_RED"&amp;CHAR(34)&amp;",", "")</f>
        <v/>
      </c>
      <c r="FH60" s="48" t="str">
        <f>IF(COUNTIF(BL60:BS60,"GRE")=0,CHAR(34)&amp;"NO_GRE"&amp;CHAR(34)&amp;",", "")</f>
        <v>"NO_GRE",</v>
      </c>
      <c r="FI60" s="48" t="str">
        <f>IF(COUNTIF(BL60:BT60,"YEL")=0,CHAR(34)&amp;"NO_YEL"&amp;CHAR(34)&amp;",", "")</f>
        <v>"NO_YEL",</v>
      </c>
      <c r="FJ60" s="48" t="str">
        <f>IF(COUNTIF(BL60:BT60,"BLA")=0,CHAR(34)&amp;"NO_BLA"&amp;CHAR(34)&amp;",", "")</f>
        <v>"NO_BLA",</v>
      </c>
      <c r="FK60" s="48" t="str">
        <f>IF(AND(FH60&lt;&gt;"",FF60&lt;&gt;""),CHAR(34)&amp;"WHGRNO"&amp;CHAR(34)&amp;",","")</f>
        <v/>
      </c>
      <c r="FL60" s="48" t="str">
        <f>IF(AND(FI60&lt;&gt;"",FF60&lt;&gt;""),CHAR(34)&amp;"WHYENO"&amp;CHAR(34)&amp;",","")</f>
        <v/>
      </c>
      <c r="FM60" s="48" t="str">
        <f>IF(AND(FJ60&lt;&gt;"",FF60&lt;&gt;""),CHAR(34)&amp;"BAWHNO"&amp;CHAR(34)&amp;",","")</f>
        <v/>
      </c>
      <c r="FN60" s="48" t="str">
        <f>IF(AND(FE60&lt;&gt;"",FF60&lt;&gt;""),CHAR(34)&amp;"BLWHNO"&amp;CHAR(34)&amp;",","")</f>
        <v/>
      </c>
      <c r="FO60" s="48" t="str">
        <f>IF(AND(FE60&lt;&gt;"",FG60&lt;&gt;""),CHAR(34)&amp;"BLRENO"&amp;CHAR(34)&amp;",","")</f>
        <v/>
      </c>
      <c r="FP60" s="48" t="str">
        <f>IF(AND(FF60&lt;&gt;"",FF60&lt;&gt;""),CHAR(34)&amp;"WHRENO"&amp;CHAR(34)&amp;",","")</f>
        <v/>
      </c>
      <c r="FQ60" s="48" t="str">
        <f>IF(LEN(BF60)=3,CHAR(34)&amp;"001"&amp;BF60&amp;CHAR(34)&amp;",","")</f>
        <v/>
      </c>
      <c r="FR60" s="48" t="str">
        <f>IF(LEN(BG60)=3,CHAR(34)&amp;"002"&amp;BG60&amp;CHAR(34)&amp;",","")</f>
        <v/>
      </c>
      <c r="FS60" s="48" t="str">
        <f>IF(LEN(BH60)=3,CHAR(34)&amp;"003"&amp;BH60&amp;CHAR(34)&amp;",","")</f>
        <v/>
      </c>
      <c r="FT60" s="48" t="str">
        <f>CHAR(34)&amp;"myr"&amp;BD60&amp;CHAR(34)&amp;","</f>
        <v>"myrRED",</v>
      </c>
      <c r="FU60" s="48" t="str">
        <f>IF(AY60="y",CHAR(34)&amp;"island"&amp;CHAR(34)&amp;",","")</f>
        <v/>
      </c>
      <c r="FV60" s="48" t="str">
        <f>IF(BZ60="y",CHAR(34)&amp;"landlo"&amp;CHAR(34)&amp;",","")</f>
        <v/>
      </c>
      <c r="FW60" s="48" t="str">
        <f>IF(CA60="y",CHAR(34)&amp;"eunion"&amp;CHAR(34)&amp;",","")</f>
        <v/>
      </c>
      <c r="FY60" s="48" t="str">
        <f>IFERROR(IF(SEARCH("Arabic",CB60)&gt;0,CHAR(34)&amp;"arabic"&amp;CHAR(34)&amp;",",""),"")</f>
        <v/>
      </c>
      <c r="FZ60" s="48" t="str">
        <f>IFERROR(IF(SEARCH("English",CB60)&gt;0,CHAR(34)&amp;"englis"&amp;CHAR(34)&amp;",",""),"")</f>
        <v/>
      </c>
      <c r="GA60" s="48" t="str">
        <f>IFERROR(IF(SEARCH("French",CB60)&gt;0,CHAR(34)&amp;"french"&amp;CHAR(34)&amp;",",""),"")</f>
        <v/>
      </c>
      <c r="GB60" s="48" t="str">
        <f>IFERROR(IF(SEARCH("Spanish",CB60)&gt;0,CHAR(34)&amp;"spanis"&amp;CHAR(34)&amp;",",""),"")</f>
        <v/>
      </c>
      <c r="GE60" s="48" t="str">
        <f>IFERROR(IF(SEARCH("Dutch",CB60)&gt;0,CHAR(34)&amp;"dutchs"&amp;CHAR(34)&amp;",",""),"")</f>
        <v/>
      </c>
      <c r="GF60" s="48" t="str">
        <f>IFERROR(IF(SEARCH("Historical",AU60)&gt;0,CHAR(34)&amp;"histor"&amp;CHAR(34)&amp;",",""),"")</f>
        <v/>
      </c>
      <c r="GG60" s="48" t="str">
        <f>IF(BU60="y",CHAR(34)&amp;"unjack"&amp;CHAR(34)&amp;",","")</f>
        <v/>
      </c>
      <c r="GH60" s="48" t="str">
        <f>IF(CD60=1,CHAR(34)&amp;"southc"&amp;CHAR(34)&amp;",","")</f>
        <v/>
      </c>
      <c r="GI60" s="48" t="str">
        <f>IF(CE60=1,CHAR(34)&amp;"hasmap"&amp;CHAR(34)&amp;",","")</f>
        <v/>
      </c>
      <c r="GJ60" s="48" t="str">
        <f>IF(CP60="y",CHAR(34)&amp;CP$1&amp;CHAR(34)&amp;",","")</f>
        <v>"NoStar",</v>
      </c>
      <c r="GK60" s="48" t="str">
        <f>IF(GJ60="",CHAR(34)&amp;"HasSta"&amp;CHAR(34)&amp;",","")</f>
        <v/>
      </c>
      <c r="GL60" s="48" t="str">
        <f>IF(CQ60="y",CHAR(34)&amp;CQ$1&amp;CHAR(34)&amp;",","")</f>
        <v/>
      </c>
      <c r="GM60" s="48" t="str">
        <f>IF(CR60="y",CHAR(34)&amp;CR$1&amp;CHAR(34)&amp;",","")</f>
        <v/>
      </c>
      <c r="GN60" s="48" t="str">
        <f>IF(CS60="y",CHAR(34)&amp;CS$1&amp;CHAR(34)&amp;",","")</f>
        <v/>
      </c>
      <c r="GP60" s="48" t="str">
        <f>CHAR(34)&amp;AU60&amp;CHAR(34)</f>
        <v>"City"</v>
      </c>
      <c r="GS60" s="48" t="str">
        <f>SUBSTITUTE("["&amp;_xlfn.CONCAT(CW60:GN60)&amp;"]",",]","]")</f>
        <v>["2Color","lets07","startP","REDWHI","year19","NoBand","Circle","Animal","Center","NO_BLU","NO_GRE","NO_YEL","NO_BLA","myrRED","NoStar"]</v>
      </c>
      <c r="GT60" s="48" t="str">
        <f>IF(BL60&lt;&gt;"",CHAR(34)&amp;"cl_"&amp;BL60&amp;CHAR(34)&amp;",","")</f>
        <v/>
      </c>
      <c r="GU60" s="48" t="str">
        <f>IF(BM60&lt;&gt;"",CHAR(34)&amp;"cl_"&amp;BM60&amp;CHAR(34)&amp;",","")</f>
        <v/>
      </c>
      <c r="GV60" s="48" t="str">
        <f>IF(BN60&lt;&gt;"",CHAR(34)&amp;"cl_"&amp;BN60&amp;CHAR(34)&amp;",","")</f>
        <v/>
      </c>
      <c r="GW60" s="48" t="str">
        <f>IF(BO60&lt;&gt;"",CHAR(34)&amp;"cl_"&amp;BO60&amp;CHAR(34)&amp;",","")</f>
        <v>"cl_RED",</v>
      </c>
      <c r="GX60" s="48" t="str">
        <f>IF(BP60&lt;&gt;"",CHAR(34)&amp;"cl_"&amp;BP60&amp;CHAR(34)&amp;",","")</f>
        <v/>
      </c>
      <c r="GY60" s="48" t="str">
        <f>IF(BQ60&lt;&gt;"",CHAR(34)&amp;"cl_"&amp;BQ60&amp;CHAR(34)&amp;",","")</f>
        <v/>
      </c>
      <c r="GZ60" s="48" t="str">
        <f>IF(BR60&lt;&gt;"",CHAR(34)&amp;"cl_"&amp;BR60&amp;CHAR(34)&amp;",","")</f>
        <v/>
      </c>
      <c r="HA60" s="48" t="str">
        <f>IF(BS60&lt;&gt;"",CHAR(34)&amp;"cl_"&amp;BS60&amp;CHAR(34)&amp;",","")</f>
        <v/>
      </c>
      <c r="HB60" s="48" t="str">
        <f>IF(BT60&lt;&gt;"",CHAR(34)&amp;"cl_"&amp;BT60&amp;CHAR(34)&amp;",","")</f>
        <v>"cl_WHI",</v>
      </c>
      <c r="HC60" s="48" t="str">
        <f>SUBSTITUTE("["&amp;_xlfn.CONCAT(GT60:HB60)&amp;"]",",]","]")</f>
        <v>["cl_RED","cl_WHI"]</v>
      </c>
      <c r="HE60" s="71"/>
      <c r="HF60" s="72" t="str">
        <f>"{couname:"&amp;CT60&amp;(IF(HK60&lt;&gt;"",",subtype:"&amp;CHAR(34)&amp;HK60&amp;CHAR(34),""))&amp;",year:"&amp;HJ60&amp;",region:"&amp;CU60&amp;",Colors:"&amp;HC60&amp;",Items:"&amp;GS60&amp;",Flag:"&amp;CV60&amp;",HDFlag:"&amp;CHAR(34)&amp;E60&amp;CHAR(34)&amp;",type:"&amp;GP60&amp;", describe: "&amp;HH60&amp;", isnew:"&amp;CHAR(34)&amp;F60&amp;CHAR(34)&amp;", links: "&amp;HL60&amp;"},"</f>
        <v>{couname:"[USA] Phoenix",year:"1990",region:"rgn_North America",Colors:["cl_RED","cl_WHI"],Items:["2Color","lets07","startP","REDWHI","year19","NoBand","Circle","Animal","Center","NO_BLU","NO_GRE","NO_YEL","NO_BLA","myrRED","NoStar"],Flag:"https://upload.wikimedia.org/wikipedia/commons/thumb/9/98/Flag_of_Phoenix%2C_Arizona.svg/320px-Flag_of_Phoenix%2C_Arizona.svg.png",HDFlag:"https://upload.wikimedia.org/wikipedia/commons/thumb/9/98/Flag_of_Phoenix%2C_Arizona.svg/640px-Flag_of_Phoenix%2C_Arizona.svg.png",type:"City", describe: "\nThe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 isnew:".", links: "https://en.wikipedia.org/wiki/Flag_of_Phoenix"},</v>
      </c>
      <c r="HG60" s="73" t="str">
        <f>"{couname:"&amp;CT60&amp;(IF(HK60&lt;&gt;"",",subtype:"&amp;CHAR(34)&amp;HK60&amp;CHAR(34),""))&amp;",year:"&amp;HJ60&amp;",region:"&amp;CU60&amp;",Colors:"&amp;HC60&amp;",Items:"&amp;GS60&amp;",Flag:"&amp;CV60&amp;",HDFlag:"&amp;CHAR(34)&amp;E60&amp;CHAR(34)&amp;",type:"&amp;GP60&amp;", describe: "&amp;HI60&amp;", links: "&amp;HL60&amp;"},"</f>
        <v>{couname:"[USA] Phoenix",year:"1990",region:"rgn_North America",Colors:["cl_RED","cl_WHI"],Items:["2Color","lets07","startP","REDWHI","year19","NoBand","Circle","Animal","Center","NO_BLU","NO_GRE","NO_YEL","NO_BLA","myrRED","NoStar"],Flag:"https://upload.wikimedia.org/wikipedia/commons/thumb/9/98/Flag_of_Phoenix%2C_Arizona.svg/320px-Flag_of_Phoenix%2C_Arizona.svg.png",HDFlag:"https://upload.wikimedia.org/wikipedia/commons/thumb/9/98/Flag_of_Phoenix%2C_Arizona.svg/640px-Flag_of_Phoenix%2C_Arizona.svg.png",type:"City", describe: "\nThe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 links: "https://en.wikipedia.org/wiki/Flag_of_Phoenix"},</v>
      </c>
      <c r="HH60" s="48" t="str">
        <f>IF(P60&lt;&gt;"",CHAR(34)&amp;"\n"&amp;P60&amp;CHAR(34),CHAR(34)&amp;CHAR(34))</f>
        <v>"\nThe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v>
      </c>
      <c r="HI60" s="48" t="str">
        <f>IF(J60=0,CHAR(34)&amp;CHAR(34),HH60)</f>
        <v>"\nThe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v>
      </c>
      <c r="HJ60" s="48" t="str">
        <f>CHAR(34)&amp;O60&amp;CHAR(34)</f>
        <v>"1990"</v>
      </c>
      <c r="HL60" s="48" t="str">
        <f>CHAR(34)&amp;I60&amp;CHAR(34)</f>
        <v>"https://en.wikipedia.org/wiki/Flag_of_Phoenix"</v>
      </c>
      <c r="HM60" s="72"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"&amp;HH60&amp;", "&amp;CHAR(34)&amp;"isnew"&amp;CHAR(34)&amp;": "&amp;CHAR(34)&amp;F60&amp;CHAR(34)&amp;", "&amp;CHAR(34)&amp;"links"&amp;CHAR(34)&amp;": "&amp;HL60&amp;"},"</f>
        <v>{"couname":"[USA] Phoenix","subtype":"[USA] Arizona","year":"1990","region":"rgn_North America","Colors":["cl_RED","cl_WHI"],"Items":["2Color","lets07","startP","REDWHI","year19","NoBand","Circle","Animal","Center","NO_BLU","NO_GRE","NO_YEL","NO_BLA","myrRED","NoStar"],"Flag":"https://upload.wikimedia.org/wikipedia/commons/thumb/9/98/Flag_of_Phoenix%2C_Arizona.svg/320px-Flag_of_Phoenix%2C_Arizona.svg.png","HDFlag":"https://upload.wikimedia.org/wikipedia/commons/thumb/9/98/Flag_of_Phoenix%2C_Arizona.svg/640px-Flag_of_Phoenix%2C_Arizona.svg.png","type":"City", "describe": "\nThe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 "isnew": ".", "links": "https://en.wikipedia.org/wiki/Flag_of_Phoenix"},</v>
      </c>
      <c r="HN60" s="74" t="str">
        <f>"{"&amp;CHAR(34)&amp;"couname"&amp;CHAR(34)&amp;":"&amp;CT60&amp;(IF(H60&lt;&gt;"",","&amp;CHAR(34)&amp;"subtype"&amp;CHAR(34)&amp;":"&amp;CHAR(34)&amp;H60&amp;CHAR(34),""))&amp;","&amp;CHAR(34)&amp;"year"&amp;CHAR(34)&amp;":"&amp;HJ60&amp;","&amp;CHAR(34)&amp;"region"&amp;CHAR(34)&amp;":"&amp;CU60&amp;","&amp;CHAR(34)&amp;"Colors"&amp;CHAR(34)&amp;":"&amp;HC60&amp;","&amp;CHAR(34)&amp;"Items"&amp;CHAR(34)&amp;":"&amp;GS60&amp;","&amp;CHAR(34)&amp;"Flag"&amp;CHAR(34)&amp;":"&amp;CV60&amp;","&amp;CHAR(34)&amp;"HDFlag"&amp;CHAR(34)&amp;":"&amp;CHAR(34)&amp;E60&amp;CHAR(34)&amp;","&amp;CHAR(34)&amp;"type"&amp;CHAR(34)&amp;":"&amp;GP60&amp;", "&amp;CHAR(34)&amp;"describe"&amp;CHAR(34)&amp;": "&amp;HI60&amp;", "&amp;CHAR(34)&amp;"isnew"&amp;CHAR(34)&amp;": "&amp;CHAR(34)&amp;F60&amp;CHAR(34)&amp;", "&amp;CHAR(34)&amp;"links"&amp;CHAR(34)&amp;": "&amp;HL60&amp;"},"</f>
        <v>{"couname":"[USA] Phoenix","subtype":"[USA] Arizona","year":"1990","region":"rgn_North America","Colors":["cl_RED","cl_WHI"],"Items":["2Color","lets07","startP","REDWHI","year19","NoBand","Circle","Animal","Center","NO_BLU","NO_GRE","NO_YEL","NO_BLA","myrRED","NoStar"],"Flag":"https://upload.wikimedia.org/wikipedia/commons/thumb/9/98/Flag_of_Phoenix%2C_Arizona.svg/320px-Flag_of_Phoenix%2C_Arizona.svg.png","HDFlag":"https://upload.wikimedia.org/wikipedia/commons/thumb/9/98/Flag_of_Phoenix%2C_Arizona.svg/640px-Flag_of_Phoenix%2C_Arizona.svg.png","type":"City", "describe": "\nThe bird's wings curve upward to nearly complete a full circle, with a diameter of one-third the length of the flag. In Greek, 'phoenix' means dark red, a fact reflected in the color choice for the flag. The mythological phoenix is the namesake of the city, suggested by Darrell Duppa in 1868 because it described a city born from the ruins of former Native American civilizations. The design of the flag might take inspiration from Japanese prefecture flags.", "isnew": ".", "links": "https://en.wikipedia.org/wiki/Flag_of_Phoenix"},</v>
      </c>
      <c r="HO60" s="75">
        <v>45618</v>
      </c>
      <c r="HP60" s="48" t="str" cm="1">
        <f t="array" ref="HP60">IF(_xlfn.TEXTJOIN(", ", TRUE, IF(ISNUMBER(SEARCH("BLA", BL60:BT60)), COLUMN(BL60:BT60) - COLUMN(BL60) + 1, ""))&lt;&gt;"","BLA","")</f>
        <v/>
      </c>
      <c r="HQ60" s="48" t="str" cm="1">
        <f t="array" ref="HQ60">IF(_xlfn.TEXTJOIN(", ", TRUE, IF(ISNUMBER(SEARCH("BLU", BL60:BT60)), COLUMN(BL60:BT60) - COLUMN(BL60) + 1, ""))&lt;&gt;"","BLU","")</f>
        <v/>
      </c>
      <c r="HR60" s="48" t="str" cm="1">
        <f t="array" ref="HR60">IF(_xlfn.TEXTJOIN(", ", TRUE, IF(ISNUMBER(SEARCH("GRE", BL60:BT60)), COLUMN(BL60:BT60) - COLUMN(BL60) + 1, ""))&lt;&gt;"","GRE","")</f>
        <v/>
      </c>
      <c r="HS60" s="48" t="str" cm="1">
        <f t="array" ref="HS60">IF(_xlfn.TEXTJOIN(", ", TRUE, IF(ISNUMBER(SEARCH("RED", BL60:BT60)), COLUMN(BL60:BT60) - COLUMN(BL60) + 1, ""))&lt;&gt;"","RED","")</f>
        <v>RED</v>
      </c>
      <c r="HT60" s="48" t="str" cm="1">
        <f t="array" ref="HT60">IF(_xlfn.TEXTJOIN(", ", TRUE, IF(ISNUMBER(SEARCH("YEL", BL60:BT60)), COLUMN(BL60:BT60) - COLUMN(BL60) + 1, ""))&lt;&gt;"","YEL","")</f>
        <v/>
      </c>
      <c r="HU60" s="48" t="str" cm="1">
        <f t="array" ref="HU60">IF(_xlfn.TEXTJOIN(", ", TRUE, IF(ISNUMBER(SEARCH("ORA", BL60:BT60)), COLUMN(BL60:BT60) - COLUMN(BL60) + 1, ""))&lt;&gt;"","ORA","")</f>
        <v/>
      </c>
      <c r="HV60" s="48" t="str" cm="1">
        <f t="array" ref="HV60">IF(_xlfn.TEXTJOIN(", ", TRUE, IF(ISNUMBER(SEARCH("BRO", BL60:BT60)), COLUMN(BL60:BT60) - COLUMN(BL60) + 1, ""))&lt;&gt;"","BRO","")</f>
        <v/>
      </c>
      <c r="HW60" s="48" t="str" cm="1">
        <f t="array" ref="HW60">IF(_xlfn.TEXTJOIN(", ", TRUE, IF(ISNUMBER(SEARCH("PUR", BL60:BT60)), COLUMN(BL60:BT60) - COLUMN(BL60) + 1, ""))&lt;&gt;"","PUR","")</f>
        <v/>
      </c>
      <c r="HX60" s="48" t="str" cm="1">
        <f t="array" ref="HX60">IF(_xlfn.TEXTJOIN(", ", TRUE, IF(ISNUMBER(SEARCH("WHI", BL60:BT60)), COLUMN(BL60:BT60) - COLUMN(BL60) + 1, ""))&lt;&gt;"","WHI","")</f>
        <v>WHI</v>
      </c>
      <c r="HY60" s="76"/>
      <c r="HZ60" s="76"/>
      <c r="IA60" s="6"/>
      <c r="IB60" s="6"/>
      <c r="IC60" s="77"/>
      <c r="ID60" s="77"/>
      <c r="IE60" s="77"/>
      <c r="IF60" s="77"/>
      <c r="IG60" s="77"/>
      <c r="IH60" s="77"/>
      <c r="II60" s="77"/>
      <c r="IJ60" s="77"/>
      <c r="IK60" s="77"/>
      <c r="IM60" s="45">
        <f>COUNTIF(IC60:IK60,"&gt;0")-CG60</f>
        <v>-2</v>
      </c>
      <c r="IN60" s="78" t="str">
        <f>"http://mkweb.bcgsc.ca/color-summarizer/?url="&amp;D60&amp;"&amp;precision=low&amp;num_clusters="&amp;CG60&amp;"&amp;text=1"</f>
        <v>http://mkweb.bcgsc.ca/color-summarizer/?url=https://upload.wikimedia.org/wikipedia/commons/thumb/9/98/Flag_of_Phoenix%2C_Arizona.svg/320px-Flag_of_Phoenix%2C_Arizona.svg.png&amp;precision=low&amp;num_clusters=2&amp;text=1</v>
      </c>
      <c r="IO60" s="48" t="str">
        <f>IF(HP60&lt;&gt;"",CHAR(34)&amp;"black"&amp;CHAR(34),"")</f>
        <v/>
      </c>
      <c r="IP60" s="48" t="str">
        <f>IF(HQ60&lt;&gt;"",CHAR(34)&amp;"blue"&amp;CHAR(34),"")</f>
        <v/>
      </c>
      <c r="IQ60" s="48" t="str">
        <f>IF(HR60&lt;&gt;"",CHAR(34)&amp;"green"&amp;CHAR(34),"")</f>
        <v/>
      </c>
      <c r="IR60" s="48" t="str">
        <f>IF(HS60&lt;&gt;"",CHAR(34)&amp;"red"&amp;CHAR(34),"")</f>
        <v>"red"</v>
      </c>
      <c r="IS60" s="48" t="str">
        <f>IF(HT60&lt;&gt;"",CHAR(34)&amp;"yellow"&amp;CHAR(34),"")</f>
        <v/>
      </c>
      <c r="IT60" s="48" t="str">
        <f>IF(HU60&lt;&gt;"",CHAR(34)&amp;"orange"&amp;CHAR(34),"")</f>
        <v/>
      </c>
      <c r="IU60" s="48" t="str">
        <f>IF(HV60&lt;&gt;"",CHAR(34)&amp;"brown"&amp;CHAR(34),"")</f>
        <v/>
      </c>
      <c r="IV60" s="48" t="str">
        <f>IF(HW60&lt;&gt;"",CHAR(34)&amp;"purple"&amp;CHAR(34),"")</f>
        <v/>
      </c>
      <c r="IW60" s="48" t="str">
        <f>IF(HX60&lt;&gt;"",CHAR(34)&amp;"white"&amp;CHAR(34),"")</f>
        <v>"white"</v>
      </c>
      <c r="IX60" s="48" t="str">
        <f>"{"&amp;CHAR(34)&amp;"url"&amp;CHAR(34)&amp;":"&amp;CHAR(34)&amp;IN60&amp;CHAR(34)&amp;","&amp;CHAR(34)&amp;"name"&amp;CHAR(34)&amp;":"&amp;CHAR(34)&amp;A60&amp;CHAR(34)&amp;"},"</f>
        <v>{"url":"http://mkweb.bcgsc.ca/color-summarizer/?url=https://upload.wikimedia.org/wikipedia/commons/thumb/9/98/Flag_of_Phoenix%2C_Arizona.svg/320px-Flag_of_Phoenix%2C_Arizona.svg.png&amp;precision=low&amp;num_clusters=2&amp;text=1","name":"[USA] Phoenix"},</v>
      </c>
      <c r="IY60" s="48">
        <v>1167</v>
      </c>
    </row>
    <row r="61" spans="1:259" s="48" customFormat="1" ht="38.4" customHeight="1" thickBot="1" x14ac:dyDescent="0.35">
      <c r="A61" s="97" t="s">
        <v>1033</v>
      </c>
      <c r="B61" s="40" t="e" vm="202">
        <v>#VALUE!</v>
      </c>
      <c r="C61" s="41">
        <v>3</v>
      </c>
      <c r="D61" s="42" t="s">
        <v>1034</v>
      </c>
      <c r="E61" s="43" t="s">
        <v>1035</v>
      </c>
      <c r="F61" s="44" t="s">
        <v>163</v>
      </c>
      <c r="G61" s="45">
        <f>COUNTIF($A$1:$A$8580,A61)</f>
        <v>1</v>
      </c>
      <c r="H61" s="46" t="s">
        <v>268</v>
      </c>
      <c r="I61" s="47" t="s">
        <v>1036</v>
      </c>
      <c r="J61" s="48" t="str">
        <f>""</f>
        <v/>
      </c>
      <c r="K61" s="49"/>
      <c r="L61" s="50"/>
      <c r="M61" s="50"/>
      <c r="N61" s="51" t="s">
        <v>231</v>
      </c>
      <c r="O61" s="52">
        <v>1953</v>
      </c>
      <c r="P61" s="53" t="s">
        <v>1037</v>
      </c>
      <c r="Q61" s="54">
        <v>1</v>
      </c>
      <c r="R61" s="55" t="s">
        <v>231</v>
      </c>
      <c r="S61" s="56">
        <v>0</v>
      </c>
      <c r="T61" s="57" t="s">
        <v>164</v>
      </c>
      <c r="U61" s="58" t="s">
        <v>164</v>
      </c>
      <c r="V61" s="58" t="s">
        <v>164</v>
      </c>
      <c r="W61" s="58" t="s">
        <v>164</v>
      </c>
      <c r="X61" s="58" t="s">
        <v>165</v>
      </c>
      <c r="Y61" s="58" t="s">
        <v>164</v>
      </c>
      <c r="Z61" s="58" t="s">
        <v>164</v>
      </c>
      <c r="AA61" s="58" t="s">
        <v>165</v>
      </c>
      <c r="AB61" s="58" t="s">
        <v>165</v>
      </c>
      <c r="AC61" s="58" t="s">
        <v>164</v>
      </c>
      <c r="AD61" s="58" t="s">
        <v>165</v>
      </c>
      <c r="AE61" s="58" t="s">
        <v>164</v>
      </c>
      <c r="AF61" s="59" t="s">
        <v>164</v>
      </c>
      <c r="AG61" s="59" t="s">
        <v>164</v>
      </c>
      <c r="AH61" s="59" t="s">
        <v>165</v>
      </c>
      <c r="AI61" s="59" t="s">
        <v>164</v>
      </c>
      <c r="AJ61" s="59" t="s">
        <v>164</v>
      </c>
      <c r="AK61" s="59" t="s">
        <v>164</v>
      </c>
      <c r="AL61" s="59" t="s">
        <v>164</v>
      </c>
      <c r="AM61" s="59" t="s">
        <v>165</v>
      </c>
      <c r="AN61" s="59" t="s">
        <v>164</v>
      </c>
      <c r="AO61" s="59" t="s">
        <v>165</v>
      </c>
      <c r="AP61" s="59" t="s">
        <v>164</v>
      </c>
      <c r="AQ61" s="59" t="s">
        <v>164</v>
      </c>
      <c r="AR61" s="59" t="s">
        <v>164</v>
      </c>
      <c r="AS61" s="59" t="s">
        <v>164</v>
      </c>
      <c r="AT61" s="60">
        <v>0</v>
      </c>
      <c r="AU61" s="59" t="s">
        <v>196</v>
      </c>
      <c r="AV61" s="59" t="str">
        <f>IF(LEFT(A61,1)="[",LEFT(A61,5)&amp;AU61&amp;A61,"")</f>
        <v>[USA]City[USA] Tucson</v>
      </c>
      <c r="AW61" s="59" t="str">
        <f>C61&amp;H61&amp;A61</f>
        <v>3[USA] Arizona[USA] Tucson</v>
      </c>
      <c r="AX61" s="61"/>
      <c r="AY61" s="61"/>
      <c r="AZ61" s="62" t="s">
        <v>167</v>
      </c>
      <c r="BA61" s="62" t="s">
        <v>167</v>
      </c>
      <c r="BB61" s="62"/>
      <c r="BC61" s="63"/>
      <c r="BD61" s="64" t="s">
        <v>159</v>
      </c>
      <c r="BE61" s="47"/>
      <c r="BF61" s="64" t="s">
        <v>167</v>
      </c>
      <c r="BG61" s="64" t="s">
        <v>167</v>
      </c>
      <c r="BH61" s="64" t="s">
        <v>167</v>
      </c>
      <c r="BI61" s="64"/>
      <c r="BJ61" s="64"/>
      <c r="BK61" s="47"/>
      <c r="BL61" s="64" t="s">
        <v>151</v>
      </c>
      <c r="BM61" s="64" t="s">
        <v>152</v>
      </c>
      <c r="BN61" s="64" t="s">
        <v>153</v>
      </c>
      <c r="BO61" s="64" t="s">
        <v>154</v>
      </c>
      <c r="BP61" s="64" t="s">
        <v>155</v>
      </c>
      <c r="BQ61" s="64" t="s">
        <v>156</v>
      </c>
      <c r="BR61" s="64" t="s">
        <v>157</v>
      </c>
      <c r="BS61" s="64" t="s">
        <v>158</v>
      </c>
      <c r="BT61" s="64" t="s">
        <v>159</v>
      </c>
      <c r="BU61" s="65"/>
      <c r="BV61" s="66"/>
      <c r="BW61" s="66">
        <v>0</v>
      </c>
      <c r="BX61" s="47"/>
      <c r="CB61" s="6"/>
      <c r="CC61" s="6"/>
      <c r="CD61" s="67">
        <v>0</v>
      </c>
      <c r="CE61" s="67">
        <v>0</v>
      </c>
      <c r="CF61" s="67" t="e">
        <v>#REF!</v>
      </c>
      <c r="CG61" s="68" cm="1">
        <f t="array" ref="CG61">SUMPRODUCT(--(LEN(TRIM(BL61:BT61))&gt;0))</f>
        <v>9</v>
      </c>
      <c r="CH61" s="59" t="str">
        <f>IF(CG61=2,"y","n")</f>
        <v>n</v>
      </c>
      <c r="CI61" s="59" t="str">
        <f>IF(CG61=3,"y","n")</f>
        <v>n</v>
      </c>
      <c r="CJ61" s="59" t="str">
        <f>IF(CG61=4,"y","n")</f>
        <v>n</v>
      </c>
      <c r="CK61" s="59" t="str">
        <f>IF(CG61&gt;4,"y","n")</f>
        <v>y</v>
      </c>
      <c r="CL61" s="59" t="str">
        <f>IF(S61=0,"y","n")</f>
        <v>y</v>
      </c>
      <c r="CM61" s="59" t="str">
        <f>IF(S61=2,"y","n")</f>
        <v>n</v>
      </c>
      <c r="CN61" s="59" t="str">
        <f>IF(S61=3,"y","n")</f>
        <v>n</v>
      </c>
      <c r="CO61" s="59" t="str">
        <f>IF(S61&gt;=4,"y","n")</f>
        <v>n</v>
      </c>
      <c r="CP61" s="59" t="str">
        <f>IF(AT61=0,"y","n")</f>
        <v>y</v>
      </c>
      <c r="CQ61" s="59" t="str">
        <f>IF(AT61=1,"y","n")</f>
        <v>n</v>
      </c>
      <c r="CR61" s="59" t="str">
        <f>IF(AT61=2,"y","n")</f>
        <v>n</v>
      </c>
      <c r="CS61" s="59" t="str">
        <f>IF(AT61&gt;=3,"y","n")</f>
        <v>n</v>
      </c>
      <c r="CT61" s="69" t="str">
        <f>CHAR(34)&amp;A61&amp;CHAR(34)</f>
        <v>"[USA] Tucson"</v>
      </c>
      <c r="CU61" s="70" t="str">
        <f>CHAR(34)&amp;"rgn_"&amp;R61&amp;CHAR(34)</f>
        <v>"rgn_North America"</v>
      </c>
      <c r="CV61" s="48" t="str">
        <f>CHAR(34)&amp;D61&amp;CHAR(34)</f>
        <v>"https://upload.wikimedia.org/wikipedia/commons/thumb/b/b1/Flag_of_Tucson%2C_Arizona.svg/320px-Flag_of_Tucson%2C_Arizona.svg.png"</v>
      </c>
      <c r="CW61" s="48" t="str">
        <f>IF(CH61="y",CHAR(34)&amp;CH$1&amp;CHAR(34)&amp;",","")</f>
        <v/>
      </c>
      <c r="CX61" s="48" t="str">
        <f>IF(CI61="y",CHAR(34)&amp;CI$1&amp;CHAR(34)&amp;",","")</f>
        <v/>
      </c>
      <c r="CY61" s="48" t="str">
        <f>IF(CJ61="y",CHAR(34)&amp;CJ$1&amp;CHAR(34)&amp;",","")</f>
        <v/>
      </c>
      <c r="CZ61" s="48" t="str">
        <f>IF(CK61="y",CHAR(34)&amp;CK$1&amp;CHAR(34)&amp;",","")</f>
        <v>"5+Colo",</v>
      </c>
      <c r="DA61" s="48" t="str">
        <f>IF(Q61&gt;1,CHAR(34)&amp;"words2"&amp;CHAR(34)&amp;",","")</f>
        <v/>
      </c>
      <c r="DB61" s="48" t="str">
        <f>IF(Q61&gt;2,CHAR(34)&amp;"words3"&amp;CHAR(34)&amp;",","")</f>
        <v/>
      </c>
      <c r="DD61" s="48" t="str">
        <f>IF(LEN(CHAR(34)&amp;"lets"&amp;LEN(SUBSTITUTE(SUBSTITUTE(IFERROR(TRIM(SUBSTITUTE(A61,MID(A61,FIND("[",A61),FIND("]",A61)-FIND("[",A61)+1),"")),A61)," ",""),"-",""))&amp;CHAR(34)&amp;",")=9,CHAR(34)&amp;"lets"&amp;LEN(SUBSTITUTE(SUBSTITUTE(IFERROR(TRIM(SUBSTITUTE(A61,MID(A61,FIND("[",A61),FIND("]",A61)-FIND("[",A61)+1),"")),A61)," ",""),"-",""))&amp;CHAR(34)&amp;",",CHAR(34)&amp;"lets0"&amp;LEN(SUBSTITUTE(SUBSTITUTE(IFERROR(TRIM(SUBSTITUTE(A61,MID(A61,FIND("[",A61),FIND("]",A61)-FIND("[",A61)+1),"")),A61)," ",""),"-",""))&amp;CHAR(34)&amp;",")</f>
        <v>"lets06",</v>
      </c>
      <c r="DE61" s="48" t="str">
        <f>CHAR(34)&amp;"start"&amp;IFERROR(LEFT(SUBSTITUTE(A61,"["&amp;MID(A61,FIND("[",A61)+1,FIND("]",A61)-FIND("[",A61)-1)&amp;"] ",""),1),LEFT(A61,1))&amp;CHAR(34)&amp;","</f>
        <v>"startT",</v>
      </c>
      <c r="DF61" s="48" t="str">
        <f>IFERROR(IF(SEARCH("tan",A61)&gt;0,CHAR(34)&amp;"withtn"&amp;CHAR(34)&amp;",",""),"")</f>
        <v/>
      </c>
      <c r="DG61" s="48" t="str">
        <f>IFERROR(IF(SEARCH("q",A61)&gt;0,CHAR(34)&amp;"with_q"&amp;CHAR(34)&amp;",",""),"")</f>
        <v/>
      </c>
      <c r="DH61" s="48" t="str">
        <f>IFERROR(IF(SEARCH("v",A61)&gt;0,CHAR(34)&amp;"with_v"&amp;CHAR(34)&amp;",",""),"")</f>
        <v/>
      </c>
      <c r="DI61" s="48" t="str">
        <f>IFERROR(IF(SEARCH("w",A61)&gt;0,CHAR(34)&amp;"with_w"&amp;CHAR(34)&amp;",",""),"")</f>
        <v/>
      </c>
      <c r="DJ61" s="48" t="str">
        <f>IFERROR(IF(SEARCH("y",A61)&gt;0,CHAR(34)&amp;"with_y"&amp;CHAR(34)&amp;",",""),"")</f>
        <v/>
      </c>
      <c r="DK61" s="48" t="str">
        <f>IFERROR(IF(SEARCH("z",A61)&gt;0,CHAR(34)&amp;"with_z"&amp;CHAR(34)&amp;",",""),"")</f>
        <v/>
      </c>
      <c r="DL61" s="48" t="str">
        <f>IF(CG61=2, CHAR(34) &amp; _xlfn.TEXTJOIN("", TRUE, _xlfn._xlws.SORT(HP61:HX61)) &amp; CHAR(34) &amp; ",", "")</f>
        <v/>
      </c>
      <c r="DM61" s="48" t="str" cm="1">
        <f t="array" ref="DM61">IF(CG61=3,CHAR(34) &amp; _xlfn.TEXTJOIN("", TRUE, RIGHT(HP61:HX61, 2)) &amp; CHAR(34) &amp; ",", "")</f>
        <v/>
      </c>
      <c r="DN61" s="48" t="str">
        <f>IF(AND(ISNUMBER(SEARCH("18", O61)), ISERROR(SEARCH("1918", O61)), ISERROR(SEARCH("2018", O61))), CHAR(34) &amp; "year18" &amp; CHAR(34) &amp; ",", "")</f>
        <v/>
      </c>
      <c r="DO61" s="48" t="str">
        <f>IF(AND(ISNUMBER(SEARCH("19", O61)), ISERROR(SEARCH("1819", O61)),  ISERROR(SEARCH("1219", O61)),ISERROR(SEARCH("1119", O61)),ISERROR(SEARCH("1190", O61)),ISERROR(SEARCH("2019", O61))), CHAR(34) &amp; "year19" &amp; CHAR(34) &amp; ",", "")</f>
        <v>"year19",</v>
      </c>
      <c r="DP61" s="6" t="str">
        <f>IF(AND(ISNUMBER(SEARCH("20", O61)), ISERROR(SEARCH("1920", O61))), CHAR(34)&amp;"year00"&amp;CHAR(34)&amp;",", "")</f>
        <v/>
      </c>
      <c r="DQ61" s="6" t="str">
        <f>IF(CC61="y",CHAR(34)&amp;"soviet"&amp;CHAR(34)&amp;",","")</f>
        <v/>
      </c>
      <c r="DR61" s="6" t="str">
        <f>IF(BY61="y",CHAR(34)&amp;"dgband"&amp;CHAR(34)&amp;",","")</f>
        <v/>
      </c>
      <c r="DS61" s="6" t="str">
        <f>IF(W61="y",IF(AND(V61="n",BY61&lt;&gt;"y"),CHAR(34)&amp;"allver"&amp;CHAR(34)&amp;",",""),"")</f>
        <v/>
      </c>
      <c r="DT61" s="6" t="str">
        <f>IF(V61="y",IF(AND(W61="n",BY61&lt;&gt;"y"),CHAR(34)&amp;"allhor"&amp;CHAR(34)&amp;",",""),"")</f>
        <v/>
      </c>
      <c r="DU61" s="6" t="str">
        <f>IF(BY61="y",IF(AND(W61="n",V61="n"),CHAR(34)&amp;"alldia"&amp;CHAR(34)&amp;",",""),"")</f>
        <v/>
      </c>
      <c r="DW61" s="48" t="str">
        <f>IF(CL61="y",CHAR(34)&amp;CL$1&amp;CHAR(34)&amp;",","")</f>
        <v>"NoBand",</v>
      </c>
      <c r="DX61" s="48" t="str">
        <f>IF(CM61="y",CHAR(34)&amp;CM$1&amp;CHAR(34)&amp;",","")</f>
        <v/>
      </c>
      <c r="DY61" s="48" t="str">
        <f>IF(CN61="y",CHAR(34)&amp;CN$1&amp;CHAR(34)&amp;",","")</f>
        <v/>
      </c>
      <c r="DZ61" s="48" t="str">
        <f>IF(CO61="y",CHAR(34)&amp;CO$1&amp;CHAR(34)&amp;",","")</f>
        <v/>
      </c>
      <c r="EA61" s="48" t="str">
        <f>IF(T61="y",CHAR(34)&amp;T$1&amp;CHAR(34)&amp;",","")</f>
        <v/>
      </c>
      <c r="EB61" s="48" t="str">
        <f>IF(U61="y",CHAR(34)&amp;U$1&amp;CHAR(34)&amp;",","")</f>
        <v/>
      </c>
      <c r="EC61" s="48" t="str">
        <f>IF(V61="y",CHAR(34)&amp;V$1&amp;CHAR(34)&amp;",","")</f>
        <v/>
      </c>
      <c r="ED61" s="48" t="str">
        <f>IF(W61="y",CHAR(34)&amp;W$1&amp;CHAR(34)&amp;",","")</f>
        <v/>
      </c>
      <c r="EE61" s="48" t="str">
        <f>IF(X61="y",CHAR(34)&amp;X$1&amp;CHAR(34)&amp;",","")</f>
        <v>"Circle",</v>
      </c>
      <c r="EF61" s="48" t="str">
        <f>IF(AND(Y61&lt;&gt;"n",Y61&lt;&gt;""),CHAR(34)&amp;Y$1&amp;CHAR(34)&amp;",","")</f>
        <v/>
      </c>
      <c r="EG61" s="48" t="str">
        <f>IF(Z61="y",CHAR(34)&amp;Z$1&amp;CHAR(34)&amp;",","")</f>
        <v/>
      </c>
      <c r="EH61" s="48" t="str">
        <f>IF(AA61="y",CHAR(34)&amp;AA$1&amp;CHAR(34)&amp;",","")</f>
        <v>"Plants",</v>
      </c>
      <c r="EI61" s="48" t="str">
        <f>IF(AB61="y",CHAR(34)&amp;AB$1&amp;CHAR(34)&amp;",","")</f>
        <v>"Texted",</v>
      </c>
      <c r="EJ61" s="48" t="str">
        <f>IF(AC61="y",CHAR(34)&amp;AC$1&amp;CHAR(34)&amp;",","")</f>
        <v/>
      </c>
      <c r="EK61" s="48" t="str">
        <f>IF(AD61="y",CHAR(34)&amp;AD$1&amp;CHAR(34)&amp;",","")</f>
        <v>"HasSun",</v>
      </c>
      <c r="EL61" s="48" t="str">
        <f>IF(AE61="y",CHAR(34)&amp;AE$1&amp;CHAR(34)&amp;",","")</f>
        <v/>
      </c>
      <c r="EM61" s="48" t="str">
        <f>IF(AF61="y",CHAR(34)&amp;AF$1&amp;CHAR(34)&amp;",","")</f>
        <v/>
      </c>
      <c r="EN61" s="48" t="str">
        <f>IF(AG61="y",CHAR(34)&amp;AG$1&amp;CHAR(34)&amp;",","")</f>
        <v/>
      </c>
      <c r="EO61" s="48" t="str">
        <f>IF(AH61="y",CHAR(34)&amp;AH$1&amp;CHAR(34)&amp;",","")</f>
        <v>"Center",</v>
      </c>
      <c r="EP61" s="48" t="str">
        <f>IF(AI61="y",CHAR(34)&amp;AI$1&amp;CHAR(34)&amp;",","")</f>
        <v/>
      </c>
      <c r="EQ61" s="48" t="str">
        <f>IF(AJ61="y",CHAR(34)&amp;AJ$1&amp;CHAR(34)&amp;",","")</f>
        <v/>
      </c>
      <c r="ER61" s="48" t="str">
        <f>IF(AK61="y",CHAR(34)&amp;AK$1&amp;CHAR(34)&amp;",","")</f>
        <v/>
      </c>
      <c r="ES61" s="48" t="str">
        <f>IF(AL61="y",CHAR(34)&amp;AL$1&amp;CHAR(34)&amp;",","")</f>
        <v/>
      </c>
      <c r="ET61" s="48" t="str">
        <f>IF(AM61="y",CHAR(34)&amp;AM$1&amp;CHAR(34)&amp;",","")</f>
        <v>"Geogrh",</v>
      </c>
      <c r="EU61" s="48" t="str">
        <f>IF(AN61="y",CHAR(34)&amp;AN$1&amp;CHAR(34)&amp;",","")</f>
        <v/>
      </c>
      <c r="EV61" s="48" t="str">
        <f>IF(AO61="y",CHAR(34)&amp;AO$1&amp;CHAR(34)&amp;",","")</f>
        <v>"Builds",</v>
      </c>
      <c r="EW61" s="48" t="str">
        <f>IF(AP61="y",CHAR(34)&amp;AP$1&amp;CHAR(34)&amp;",","")</f>
        <v/>
      </c>
      <c r="EX61" s="48" t="str">
        <f>IF(AQ61="y",CHAR(34)&amp;AQ$1&amp;CHAR(34)&amp;",","")</f>
        <v/>
      </c>
      <c r="EY61" s="48" t="str">
        <f>IF(AR61="y",CHAR(34)&amp;AR$1&amp;CHAR(34)&amp;",","")</f>
        <v/>
      </c>
      <c r="EZ61" s="48" t="str">
        <f>IF(AS61="y",CHAR(34)&amp;AS$1&amp;CHAR(34)&amp;",","")</f>
        <v/>
      </c>
      <c r="FA61" s="48" t="str">
        <f>IF(AT61&gt;0,CHAR(34)&amp;"sta"&amp;AZ61&amp;CHAR(34)&amp;",","")</f>
        <v/>
      </c>
      <c r="FB61" s="48" t="str">
        <f>IF(AND(AT61&gt;0,BA61&lt;&gt;""),CHAR(34)&amp;"sta"&amp;BA61&amp;CHAR(34)&amp;",","")</f>
        <v/>
      </c>
      <c r="FD61" s="48" t="str">
        <f>IF(BV61="n",CHAR(34)&amp;"tcWHYE"&amp;CHAR(34)&amp;",",IF(BV61="y",CHAR(34)&amp;FD$1&amp;CHAR(34)&amp;",",""))</f>
        <v/>
      </c>
      <c r="FE61" s="48" t="str">
        <f>IF(COUNTIF(BL61:BT61,"BLU")=0,CHAR(34)&amp;"NO_BLU"&amp;CHAR(34)&amp;",", "")</f>
        <v/>
      </c>
      <c r="FF61" s="48" t="str">
        <f>IF(COUNTIF(BL61:BT61,"WHI")=0,CHAR(34)&amp;"NO_WHI"&amp;CHAR(34)&amp;",", "")</f>
        <v/>
      </c>
      <c r="FG61" s="48" t="str">
        <f>IF(COUNTIF(BL61:BT61,"RED")=0,CHAR(34)&amp;"NO_RED"&amp;CHAR(34)&amp;",", "")</f>
        <v/>
      </c>
      <c r="FH61" s="48" t="str">
        <f>IF(COUNTIF(BL61:BS61,"GRE")=0,CHAR(34)&amp;"NO_GRE"&amp;CHAR(34)&amp;",", "")</f>
        <v/>
      </c>
      <c r="FI61" s="48" t="str">
        <f>IF(COUNTIF(BL61:BT61,"YEL")=0,CHAR(34)&amp;"NO_YEL"&amp;CHAR(34)&amp;",", "")</f>
        <v/>
      </c>
      <c r="FJ61" s="48" t="str">
        <f>IF(COUNTIF(BL61:BT61,"BLA")=0,CHAR(34)&amp;"NO_BLA"&amp;CHAR(34)&amp;",", "")</f>
        <v/>
      </c>
      <c r="FK61" s="48" t="str">
        <f>IF(AND(FH61&lt;&gt;"",FF61&lt;&gt;""),CHAR(34)&amp;"WHGRNO"&amp;CHAR(34)&amp;",","")</f>
        <v/>
      </c>
      <c r="FL61" s="48" t="str">
        <f>IF(AND(FI61&lt;&gt;"",FF61&lt;&gt;""),CHAR(34)&amp;"WHYENO"&amp;CHAR(34)&amp;",","")</f>
        <v/>
      </c>
      <c r="FM61" s="48" t="str">
        <f>IF(AND(FJ61&lt;&gt;"",FF61&lt;&gt;""),CHAR(34)&amp;"BAWHNO"&amp;CHAR(34)&amp;",","")</f>
        <v/>
      </c>
      <c r="FN61" s="48" t="str">
        <f>IF(AND(FE61&lt;&gt;"",FF61&lt;&gt;""),CHAR(34)&amp;"BLWHNO"&amp;CHAR(34)&amp;",","")</f>
        <v/>
      </c>
      <c r="FO61" s="48" t="str">
        <f>IF(AND(FE61&lt;&gt;"",FG61&lt;&gt;""),CHAR(34)&amp;"BLRENO"&amp;CHAR(34)&amp;",","")</f>
        <v/>
      </c>
      <c r="FP61" s="48" t="str">
        <f>IF(AND(FF61&lt;&gt;"",FF61&lt;&gt;""),CHAR(34)&amp;"WHRENO"&amp;CHAR(34)&amp;",","")</f>
        <v/>
      </c>
      <c r="FQ61" s="48" t="str">
        <f>IF(LEN(BF61)=3,CHAR(34)&amp;"001"&amp;BF61&amp;CHAR(34)&amp;",","")</f>
        <v/>
      </c>
      <c r="FR61" s="48" t="str">
        <f>IF(LEN(BG61)=3,CHAR(34)&amp;"002"&amp;BG61&amp;CHAR(34)&amp;",","")</f>
        <v/>
      </c>
      <c r="FS61" s="48" t="str">
        <f>IF(LEN(BH61)=3,CHAR(34)&amp;"003"&amp;BH61&amp;CHAR(34)&amp;",","")</f>
        <v/>
      </c>
      <c r="FT61" s="48" t="str">
        <f>CHAR(34)&amp;"myr"&amp;BD61&amp;CHAR(34)&amp;","</f>
        <v>"myrWHI",</v>
      </c>
      <c r="FU61" s="48" t="str">
        <f>IF(AY61="y",CHAR(34)&amp;"island"&amp;CHAR(34)&amp;",","")</f>
        <v/>
      </c>
      <c r="FV61" s="48" t="str">
        <f>IF(BZ61="y",CHAR(34)&amp;"landlo"&amp;CHAR(34)&amp;",","")</f>
        <v/>
      </c>
      <c r="FW61" s="48" t="str">
        <f>IF(CA61="y",CHAR(34)&amp;"eunion"&amp;CHAR(34)&amp;",","")</f>
        <v/>
      </c>
      <c r="FY61" s="48" t="str">
        <f>IFERROR(IF(SEARCH("Arabic",CB61)&gt;0,CHAR(34)&amp;"arabic"&amp;CHAR(34)&amp;",",""),"")</f>
        <v/>
      </c>
      <c r="FZ61" s="48" t="str">
        <f>IFERROR(IF(SEARCH("English",CB61)&gt;0,CHAR(34)&amp;"englis"&amp;CHAR(34)&amp;",",""),"")</f>
        <v/>
      </c>
      <c r="GA61" s="48" t="str">
        <f>IFERROR(IF(SEARCH("French",CB61)&gt;0,CHAR(34)&amp;"french"&amp;CHAR(34)&amp;",",""),"")</f>
        <v/>
      </c>
      <c r="GB61" s="48" t="str">
        <f>IFERROR(IF(SEARCH("Spanish",CB61)&gt;0,CHAR(34)&amp;"spanis"&amp;CHAR(34)&amp;",",""),"")</f>
        <v/>
      </c>
      <c r="GE61" s="48" t="str">
        <f>IFERROR(IF(SEARCH("Dutch",CB61)&gt;0,CHAR(34)&amp;"dutchs"&amp;CHAR(34)&amp;",",""),"")</f>
        <v/>
      </c>
      <c r="GF61" s="48" t="str">
        <f>IFERROR(IF(SEARCH("Historical",AU61)&gt;0,CHAR(34)&amp;"histor"&amp;CHAR(34)&amp;",",""),"")</f>
        <v/>
      </c>
      <c r="GG61" s="48" t="str">
        <f>IF(BU61="y",CHAR(34)&amp;"unjack"&amp;CHAR(34)&amp;",","")</f>
        <v/>
      </c>
      <c r="GH61" s="48" t="str">
        <f>IF(CD61=1,CHAR(34)&amp;"southc"&amp;CHAR(34)&amp;",","")</f>
        <v/>
      </c>
      <c r="GI61" s="48" t="str">
        <f>IF(CE61=1,CHAR(34)&amp;"hasmap"&amp;CHAR(34)&amp;",","")</f>
        <v/>
      </c>
      <c r="GJ61" s="48" t="str">
        <f>IF(CP61="y",CHAR(34)&amp;CP$1&amp;CHAR(34)&amp;",","")</f>
        <v>"NoStar",</v>
      </c>
      <c r="GK61" s="48" t="str">
        <f>IF(GJ61="",CHAR(34)&amp;"HasSta"&amp;CHAR(34)&amp;",","")</f>
        <v/>
      </c>
      <c r="GL61" s="48" t="str">
        <f>IF(CQ61="y",CHAR(34)&amp;CQ$1&amp;CHAR(34)&amp;",","")</f>
        <v/>
      </c>
      <c r="GM61" s="48" t="str">
        <f>IF(CR61="y",CHAR(34)&amp;CR$1&amp;CHAR(34)&amp;",","")</f>
        <v/>
      </c>
      <c r="GN61" s="48" t="str">
        <f>IF(CS61="y",CHAR(34)&amp;CS$1&amp;CHAR(34)&amp;",","")</f>
        <v/>
      </c>
      <c r="GP61" s="48" t="str">
        <f>CHAR(34)&amp;AU61&amp;CHAR(34)</f>
        <v>"City"</v>
      </c>
      <c r="GS61" s="48" t="str">
        <f>SUBSTITUTE("["&amp;_xlfn.CONCAT(CW61:GN61)&amp;"]",",]","]")</f>
        <v>["5+Colo","lets06","startT","year19","NoBand","Circle","Plants","Texted","HasSun","Center","Geogrh","Builds","myrWHI","NoStar"]</v>
      </c>
      <c r="GT61" s="48" t="str">
        <f>IF(BL61&lt;&gt;"",CHAR(34)&amp;"cl_"&amp;BL61&amp;CHAR(34)&amp;",","")</f>
        <v>"cl_BLA",</v>
      </c>
      <c r="GU61" s="48" t="str">
        <f>IF(BM61&lt;&gt;"",CHAR(34)&amp;"cl_"&amp;BM61&amp;CHAR(34)&amp;",","")</f>
        <v>"cl_BLU",</v>
      </c>
      <c r="GV61" s="48" t="str">
        <f>IF(BN61&lt;&gt;"",CHAR(34)&amp;"cl_"&amp;BN61&amp;CHAR(34)&amp;",","")</f>
        <v>"cl_GRE",</v>
      </c>
      <c r="GW61" s="48" t="str">
        <f>IF(BO61&lt;&gt;"",CHAR(34)&amp;"cl_"&amp;BO61&amp;CHAR(34)&amp;",","")</f>
        <v>"cl_RED",</v>
      </c>
      <c r="GX61" s="48" t="str">
        <f>IF(BP61&lt;&gt;"",CHAR(34)&amp;"cl_"&amp;BP61&amp;CHAR(34)&amp;",","")</f>
        <v>"cl_YEL",</v>
      </c>
      <c r="GY61" s="48" t="str">
        <f>IF(BQ61&lt;&gt;"",CHAR(34)&amp;"cl_"&amp;BQ61&amp;CHAR(34)&amp;",","")</f>
        <v>"cl_ORA",</v>
      </c>
      <c r="GZ61" s="48" t="str">
        <f>IF(BR61&lt;&gt;"",CHAR(34)&amp;"cl_"&amp;BR61&amp;CHAR(34)&amp;",","")</f>
        <v>"cl_BRO",</v>
      </c>
      <c r="HA61" s="48" t="str">
        <f>IF(BS61&lt;&gt;"",CHAR(34)&amp;"cl_"&amp;BS61&amp;CHAR(34)&amp;",","")</f>
        <v>"cl_PUR",</v>
      </c>
      <c r="HB61" s="48" t="str">
        <f>IF(BT61&lt;&gt;"",CHAR(34)&amp;"cl_"&amp;BT61&amp;CHAR(34)&amp;",","")</f>
        <v>"cl_WHI",</v>
      </c>
      <c r="HC61" s="48" t="str">
        <f>SUBSTITUTE("["&amp;_xlfn.CONCAT(GT61:HB61)&amp;"]",",]","]")</f>
        <v>["cl_BLA","cl_BLU","cl_GRE","cl_RED","cl_YEL","cl_ORA","cl_BRO","cl_PUR","cl_WHI"]</v>
      </c>
      <c r="HE61" s="71"/>
      <c r="HF61" s="72" t="str">
        <f>"{couname:"&amp;CT61&amp;(IF(HK61&lt;&gt;"",",subtype:"&amp;CHAR(34)&amp;HK61&amp;CHAR(34),""))&amp;",year:"&amp;HJ61&amp;",region:"&amp;CU61&amp;",Colors:"&amp;HC61&amp;",Items:"&amp;GS61&amp;",Flag:"&amp;CV61&amp;",HDFlag:"&amp;CHAR(34)&amp;E61&amp;CHAR(34)&amp;",type:"&amp;GP61&amp;", describe: "&amp;HH61&amp;", isnew:"&amp;CHAR(34)&amp;F61&amp;CHAR(34)&amp;", links: "&amp;HL61&amp;"},"</f>
        <v>{couname:"[USA] Tucson",year:"1953",region:"rgn_North America",Colors:["cl_BLA","cl_BLU","cl_GRE","cl_RED","cl_YEL","cl_ORA","cl_BRO","cl_PUR","cl_WHI"],Items:["5+Colo","lets06","startT","year19","NoBand","Circle","Plants","Texted","HasSun","Center","Geogrh","Builds","myrWHI","NoStar"],Flag:"https://upload.wikimedia.org/wikipedia/commons/thumb/b/b1/Flag_of_Tucson%2C_Arizona.svg/320px-Flag_of_Tucson%2C_Arizona.svg.png",HDFlag:"https://upload.wikimedia.org/wikipedia/commons/thumb/b/b1/Flag_of_Tucson%2C_Arizona.svg/2560px-Flag_of_Tucson%2C_Arizona.svg.png",type:"City", describe: "\nThe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 isnew:".", links: "https://en.wikipedia.org/wiki/Flag_of_Tucson"},</v>
      </c>
      <c r="HG61" s="73" t="str">
        <f>"{couname:"&amp;CT61&amp;(IF(HK61&lt;&gt;"",",subtype:"&amp;CHAR(34)&amp;HK61&amp;CHAR(34),""))&amp;",year:"&amp;HJ61&amp;",region:"&amp;CU61&amp;",Colors:"&amp;HC61&amp;",Items:"&amp;GS61&amp;",Flag:"&amp;CV61&amp;",HDFlag:"&amp;CHAR(34)&amp;E61&amp;CHAR(34)&amp;",type:"&amp;GP61&amp;", describe: "&amp;HI61&amp;", links: "&amp;HL61&amp;"},"</f>
        <v>{couname:"[USA] Tucson",year:"1953",region:"rgn_North America",Colors:["cl_BLA","cl_BLU","cl_GRE","cl_RED","cl_YEL","cl_ORA","cl_BRO","cl_PUR","cl_WHI"],Items:["5+Colo","lets06","startT","year19","NoBand","Circle","Plants","Texted","HasSun","Center","Geogrh","Builds","myrWHI","NoStar"],Flag:"https://upload.wikimedia.org/wikipedia/commons/thumb/b/b1/Flag_of_Tucson%2C_Arizona.svg/320px-Flag_of_Tucson%2C_Arizona.svg.png",HDFlag:"https://upload.wikimedia.org/wikipedia/commons/thumb/b/b1/Flag_of_Tucson%2C_Arizona.svg/2560px-Flag_of_Tucson%2C_Arizona.svg.png",type:"City", describe: "\nThe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 links: "https://en.wikipedia.org/wiki/Flag_of_Tucson"},</v>
      </c>
      <c r="HH61" s="48" t="str">
        <f>IF(P61&lt;&gt;"",CHAR(34)&amp;"\n"&amp;P61&amp;CHAR(34),CHAR(34)&amp;CHAR(34))</f>
        <v>"\nThe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v>
      </c>
      <c r="HI61" s="48" t="str">
        <f>IF(J61=0,CHAR(34)&amp;CHAR(34),HH61)</f>
        <v>"\nThe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v>
      </c>
      <c r="HJ61" s="48" t="str">
        <f>CHAR(34)&amp;O61&amp;CHAR(34)</f>
        <v>"1953"</v>
      </c>
      <c r="HL61" s="48" t="str">
        <f>CHAR(34)&amp;I61&amp;CHAR(34)</f>
        <v>"https://en.wikipedia.org/wiki/Flag_of_Tucson"</v>
      </c>
      <c r="HM61" s="72"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"&amp;HH61&amp;", "&amp;CHAR(34)&amp;"isnew"&amp;CHAR(34)&amp;": "&amp;CHAR(34)&amp;F61&amp;CHAR(34)&amp;", "&amp;CHAR(34)&amp;"links"&amp;CHAR(34)&amp;": "&amp;HL61&amp;"},"</f>
        <v>{"couname":"[USA] Tucson","subtype":"[USA] Arizona","year":"1953","region":"rgn_North America","Colors":["cl_BLA","cl_BLU","cl_GRE","cl_RED","cl_YEL","cl_ORA","cl_BRO","cl_PUR","cl_WHI"],"Items":["5+Colo","lets06","startT","year19","NoBand","Circle","Plants","Texted","HasSun","Center","Geogrh","Builds","myrWHI","NoStar"],"Flag":"https://upload.wikimedia.org/wikipedia/commons/thumb/b/b1/Flag_of_Tucson%2C_Arizona.svg/320px-Flag_of_Tucson%2C_Arizona.svg.png","HDFlag":"https://upload.wikimedia.org/wikipedia/commons/thumb/b/b1/Flag_of_Tucson%2C_Arizona.svg/2560px-Flag_of_Tucson%2C_Arizona.svg.png","type":"City", "describe": "\nThe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 "isnew": ".", "links": "https://en.wikipedia.org/wiki/Flag_of_Tucson"},</v>
      </c>
      <c r="HN61" s="74" t="str">
        <f>"{"&amp;CHAR(34)&amp;"couname"&amp;CHAR(34)&amp;":"&amp;CT61&amp;(IF(H61&lt;&gt;"",","&amp;CHAR(34)&amp;"subtype"&amp;CHAR(34)&amp;":"&amp;CHAR(34)&amp;H61&amp;CHAR(34),""))&amp;","&amp;CHAR(34)&amp;"year"&amp;CHAR(34)&amp;":"&amp;HJ61&amp;","&amp;CHAR(34)&amp;"region"&amp;CHAR(34)&amp;":"&amp;CU61&amp;","&amp;CHAR(34)&amp;"Colors"&amp;CHAR(34)&amp;":"&amp;HC61&amp;","&amp;CHAR(34)&amp;"Items"&amp;CHAR(34)&amp;":"&amp;GS61&amp;","&amp;CHAR(34)&amp;"Flag"&amp;CHAR(34)&amp;":"&amp;CV61&amp;","&amp;CHAR(34)&amp;"HDFlag"&amp;CHAR(34)&amp;":"&amp;CHAR(34)&amp;E61&amp;CHAR(34)&amp;","&amp;CHAR(34)&amp;"type"&amp;CHAR(34)&amp;":"&amp;GP61&amp;", "&amp;CHAR(34)&amp;"describe"&amp;CHAR(34)&amp;": "&amp;HI61&amp;", "&amp;CHAR(34)&amp;"isnew"&amp;CHAR(34)&amp;": "&amp;CHAR(34)&amp;F61&amp;CHAR(34)&amp;", "&amp;CHAR(34)&amp;"links"&amp;CHAR(34)&amp;": "&amp;HL61&amp;"},"</f>
        <v>{"couname":"[USA] Tucson","subtype":"[USA] Arizona","year":"1953","region":"rgn_North America","Colors":["cl_BLA","cl_BLU","cl_GRE","cl_RED","cl_YEL","cl_ORA","cl_BRO","cl_PUR","cl_WHI"],"Items":["5+Colo","lets06","startT","year19","NoBand","Circle","Plants","Texted","HasSun","Center","Geogrh","Builds","myrWHI","NoStar"],"Flag":"https://upload.wikimedia.org/wikipedia/commons/thumb/b/b1/Flag_of_Tucson%2C_Arizona.svg/320px-Flag_of_Tucson%2C_Arizona.svg.png","HDFlag":"https://upload.wikimedia.org/wikipedia/commons/thumb/b/b1/Flag_of_Tucson%2C_Arizona.svg/2560px-Flag_of_Tucson%2C_Arizona.svg.png","type":"City", "describe": "\nThe seal consists of text surrounding it reading 'City of Tucson' at the top and 'Arizona' at the bottom (both in all caps), as well as a yin and yang-like design with yellow and blue/purple. The yellow part of the seal contains the skyline of Tucson in 1949; the blue/purple part contains the Mission San Xavier del Bac. The designer, Tucson local Mary Crowfoot, wished to contrast the modern Tucson with the historic city. The lariat symbolically binds the two eras together.", "isnew": ".", "links": "https://en.wikipedia.org/wiki/Flag_of_Tucson"},</v>
      </c>
      <c r="HO61" s="75">
        <v>45618</v>
      </c>
      <c r="HP61" s="48" t="str" cm="1">
        <f t="array" ref="HP61">IF(_xlfn.TEXTJOIN(", ", TRUE, IF(ISNUMBER(SEARCH("BLA", BL61:BT61)), COLUMN(BL61:BT61) - COLUMN(BL61) + 1, ""))&lt;&gt;"","BLA","")</f>
        <v>BLA</v>
      </c>
      <c r="HQ61" s="48" t="str" cm="1">
        <f t="array" ref="HQ61">IF(_xlfn.TEXTJOIN(", ", TRUE, IF(ISNUMBER(SEARCH("BLU", BL61:BT61)), COLUMN(BL61:BT61) - COLUMN(BL61) + 1, ""))&lt;&gt;"","BLU","")</f>
        <v>BLU</v>
      </c>
      <c r="HR61" s="48" t="str" cm="1">
        <f t="array" ref="HR61">IF(_xlfn.TEXTJOIN(", ", TRUE, IF(ISNUMBER(SEARCH("GRE", BL61:BT61)), COLUMN(BL61:BT61) - COLUMN(BL61) + 1, ""))&lt;&gt;"","GRE","")</f>
        <v>GRE</v>
      </c>
      <c r="HS61" s="48" t="str" cm="1">
        <f t="array" ref="HS61">IF(_xlfn.TEXTJOIN(", ", TRUE, IF(ISNUMBER(SEARCH("RED", BL61:BT61)), COLUMN(BL61:BT61) - COLUMN(BL61) + 1, ""))&lt;&gt;"","RED","")</f>
        <v>RED</v>
      </c>
      <c r="HT61" s="48" t="str" cm="1">
        <f t="array" ref="HT61">IF(_xlfn.TEXTJOIN(", ", TRUE, IF(ISNUMBER(SEARCH("YEL", BL61:BT61)), COLUMN(BL61:BT61) - COLUMN(BL61) + 1, ""))&lt;&gt;"","YEL","")</f>
        <v>YEL</v>
      </c>
      <c r="HU61" s="48" t="str" cm="1">
        <f t="array" ref="HU61">IF(_xlfn.TEXTJOIN(", ", TRUE, IF(ISNUMBER(SEARCH("ORA", BL61:BT61)), COLUMN(BL61:BT61) - COLUMN(BL61) + 1, ""))&lt;&gt;"","ORA","")</f>
        <v>ORA</v>
      </c>
      <c r="HV61" s="48" t="str" cm="1">
        <f t="array" ref="HV61">IF(_xlfn.TEXTJOIN(", ", TRUE, IF(ISNUMBER(SEARCH("BRO", BL61:BT61)), COLUMN(BL61:BT61) - COLUMN(BL61) + 1, ""))&lt;&gt;"","BRO","")</f>
        <v>BRO</v>
      </c>
      <c r="HW61" s="48" t="str" cm="1">
        <f t="array" ref="HW61">IF(_xlfn.TEXTJOIN(", ", TRUE, IF(ISNUMBER(SEARCH("PUR", BL61:BT61)), COLUMN(BL61:BT61) - COLUMN(BL61) + 1, ""))&lt;&gt;"","PUR","")</f>
        <v>PUR</v>
      </c>
      <c r="HX61" s="48" t="str" cm="1">
        <f t="array" ref="HX61">IF(_xlfn.TEXTJOIN(", ", TRUE, IF(ISNUMBER(SEARCH("WHI", BL61:BT61)), COLUMN(BL61:BT61) - COLUMN(BL61) + 1, ""))&lt;&gt;"","WHI","")</f>
        <v>WHI</v>
      </c>
      <c r="HY61" s="76"/>
      <c r="HZ61" s="76"/>
      <c r="IA61" s="6"/>
      <c r="IB61" s="6"/>
      <c r="IC61" s="77"/>
      <c r="ID61" s="77"/>
      <c r="IE61" s="77"/>
      <c r="IF61" s="77"/>
      <c r="IG61" s="77"/>
      <c r="IH61" s="77"/>
      <c r="II61" s="77"/>
      <c r="IJ61" s="77"/>
      <c r="IK61" s="77"/>
      <c r="IM61" s="45">
        <f>COUNTIF(IC61:IK61,"&gt;0")-CG61</f>
        <v>-9</v>
      </c>
      <c r="IN61" s="78" t="str">
        <f>"http://mkweb.bcgsc.ca/color-summarizer/?url="&amp;D61&amp;"&amp;precision=low&amp;num_clusters="&amp;CG61&amp;"&amp;text=1"</f>
        <v>http://mkweb.bcgsc.ca/color-summarizer/?url=https://upload.wikimedia.org/wikipedia/commons/thumb/b/b1/Flag_of_Tucson%2C_Arizona.svg/320px-Flag_of_Tucson%2C_Arizona.svg.png&amp;precision=low&amp;num_clusters=9&amp;text=1</v>
      </c>
      <c r="IO61" s="48" t="str">
        <f>IF(HP61&lt;&gt;"",CHAR(34)&amp;"black"&amp;CHAR(34),"")</f>
        <v>"black"</v>
      </c>
      <c r="IP61" s="48" t="str">
        <f>IF(HQ61&lt;&gt;"",CHAR(34)&amp;"blue"&amp;CHAR(34),"")</f>
        <v>"blue"</v>
      </c>
      <c r="IQ61" s="48" t="str">
        <f>IF(HR61&lt;&gt;"",CHAR(34)&amp;"green"&amp;CHAR(34),"")</f>
        <v>"green"</v>
      </c>
      <c r="IR61" s="48" t="str">
        <f>IF(HS61&lt;&gt;"",CHAR(34)&amp;"red"&amp;CHAR(34),"")</f>
        <v>"red"</v>
      </c>
      <c r="IS61" s="48" t="str">
        <f>IF(HT61&lt;&gt;"",CHAR(34)&amp;"yellow"&amp;CHAR(34),"")</f>
        <v>"yellow"</v>
      </c>
      <c r="IT61" s="48" t="str">
        <f>IF(HU61&lt;&gt;"",CHAR(34)&amp;"orange"&amp;CHAR(34),"")</f>
        <v>"orange"</v>
      </c>
      <c r="IU61" s="48" t="str">
        <f>IF(HV61&lt;&gt;"",CHAR(34)&amp;"brown"&amp;CHAR(34),"")</f>
        <v>"brown"</v>
      </c>
      <c r="IV61" s="48" t="str">
        <f>IF(HW61&lt;&gt;"",CHAR(34)&amp;"purple"&amp;CHAR(34),"")</f>
        <v>"purple"</v>
      </c>
      <c r="IW61" s="48" t="str">
        <f>IF(HX61&lt;&gt;"",CHAR(34)&amp;"white"&amp;CHAR(34),"")</f>
        <v>"white"</v>
      </c>
      <c r="IX61" s="48" t="str">
        <f>"{"&amp;CHAR(34)&amp;"url"&amp;CHAR(34)&amp;":"&amp;CHAR(34)&amp;IN61&amp;CHAR(34)&amp;","&amp;CHAR(34)&amp;"name"&amp;CHAR(34)&amp;":"&amp;CHAR(34)&amp;A61&amp;CHAR(34)&amp;"},"</f>
        <v>{"url":"http://mkweb.bcgsc.ca/color-summarizer/?url=https://upload.wikimedia.org/wikipedia/commons/thumb/b/b1/Flag_of_Tucson%2C_Arizona.svg/320px-Flag_of_Tucson%2C_Arizona.svg.png&amp;precision=low&amp;num_clusters=9&amp;text=1","name":"[USA] Tucson"},</v>
      </c>
      <c r="IY61" s="48">
        <v>1182</v>
      </c>
    </row>
    <row r="62" spans="1:259" s="48" customFormat="1" ht="38.4" customHeight="1" thickBot="1" x14ac:dyDescent="0.35">
      <c r="A62" s="97" t="s">
        <v>656</v>
      </c>
      <c r="B62" s="40" t="e" vm="203">
        <v>#VALUE!</v>
      </c>
      <c r="C62" s="41">
        <v>3</v>
      </c>
      <c r="D62" s="42" t="s">
        <v>657</v>
      </c>
      <c r="E62" s="43" t="s">
        <v>658</v>
      </c>
      <c r="F62" s="44" t="s">
        <v>163</v>
      </c>
      <c r="G62" s="45">
        <f>COUNTIF($A$1:$A$8580,A62)</f>
        <v>1</v>
      </c>
      <c r="H62" s="46" t="s">
        <v>273</v>
      </c>
      <c r="I62" s="47" t="s">
        <v>659</v>
      </c>
      <c r="J62" s="48" t="str">
        <f>""</f>
        <v/>
      </c>
      <c r="K62" s="49"/>
      <c r="L62" s="50"/>
      <c r="M62" s="50"/>
      <c r="N62" s="51" t="s">
        <v>231</v>
      </c>
      <c r="O62" s="52">
        <v>1988</v>
      </c>
      <c r="P62" s="53" t="s">
        <v>660</v>
      </c>
      <c r="Q62" s="54">
        <v>2</v>
      </c>
      <c r="R62" s="55" t="s">
        <v>231</v>
      </c>
      <c r="S62" s="56">
        <v>2</v>
      </c>
      <c r="T62" s="57" t="s">
        <v>164</v>
      </c>
      <c r="U62" s="58" t="s">
        <v>165</v>
      </c>
      <c r="V62" s="58" t="s">
        <v>165</v>
      </c>
      <c r="W62" s="58" t="s">
        <v>165</v>
      </c>
      <c r="X62" s="58" t="s">
        <v>165</v>
      </c>
      <c r="Y62" s="58" t="s">
        <v>164</v>
      </c>
      <c r="Z62" s="58" t="s">
        <v>164</v>
      </c>
      <c r="AA62" s="58" t="s">
        <v>165</v>
      </c>
      <c r="AB62" s="58" t="s">
        <v>165</v>
      </c>
      <c r="AC62" s="58" t="s">
        <v>164</v>
      </c>
      <c r="AD62" s="58" t="s">
        <v>164</v>
      </c>
      <c r="AE62" s="58" t="s">
        <v>164</v>
      </c>
      <c r="AF62" s="59" t="s">
        <v>164</v>
      </c>
      <c r="AG62" s="59" t="s">
        <v>164</v>
      </c>
      <c r="AH62" s="59" t="s">
        <v>164</v>
      </c>
      <c r="AI62" s="59" t="s">
        <v>164</v>
      </c>
      <c r="AJ62" s="59" t="s">
        <v>165</v>
      </c>
      <c r="AK62" s="59" t="s">
        <v>164</v>
      </c>
      <c r="AL62" s="59" t="s">
        <v>164</v>
      </c>
      <c r="AM62" s="59" t="s">
        <v>165</v>
      </c>
      <c r="AN62" s="59" t="s">
        <v>164</v>
      </c>
      <c r="AO62" s="59" t="s">
        <v>164</v>
      </c>
      <c r="AP62" s="59" t="s">
        <v>164</v>
      </c>
      <c r="AQ62" s="59" t="s">
        <v>164</v>
      </c>
      <c r="AR62" s="59" t="s">
        <v>164</v>
      </c>
      <c r="AS62" s="59" t="s">
        <v>164</v>
      </c>
      <c r="AT62" s="60">
        <v>1</v>
      </c>
      <c r="AU62" s="59" t="s">
        <v>196</v>
      </c>
      <c r="AV62" s="59" t="str">
        <f>IF(LEFT(A62,1)="[",LEFT(A62,5)&amp;AU62&amp;A62,"")</f>
        <v>[USA]City[USA] Little Rock</v>
      </c>
      <c r="AW62" s="59" t="str">
        <f>C62&amp;H62&amp;A62</f>
        <v>3[USA] Arkansas[USA] Little Rock</v>
      </c>
      <c r="AX62" s="61"/>
      <c r="AY62" s="61"/>
      <c r="AZ62" s="62" t="s">
        <v>155</v>
      </c>
      <c r="BA62" s="62" t="s">
        <v>167</v>
      </c>
      <c r="BB62" s="62"/>
      <c r="BC62" s="63"/>
      <c r="BD62" s="64" t="s">
        <v>159</v>
      </c>
      <c r="BE62" s="47"/>
      <c r="BF62" s="64" t="s">
        <v>167</v>
      </c>
      <c r="BG62" s="64" t="s">
        <v>167</v>
      </c>
      <c r="BH62" s="64" t="s">
        <v>167</v>
      </c>
      <c r="BI62" s="64"/>
      <c r="BJ62" s="64"/>
      <c r="BK62" s="47"/>
      <c r="BL62" s="64" t="s">
        <v>151</v>
      </c>
      <c r="BM62" s="64" t="s">
        <v>152</v>
      </c>
      <c r="BN62" s="64" t="s">
        <v>153</v>
      </c>
      <c r="BO62" s="64" t="s">
        <v>154</v>
      </c>
      <c r="BP62" s="64" t="s">
        <v>155</v>
      </c>
      <c r="BQ62" s="64" t="s">
        <v>167</v>
      </c>
      <c r="BR62" s="64" t="s">
        <v>157</v>
      </c>
      <c r="BS62" s="64" t="s">
        <v>167</v>
      </c>
      <c r="BT62" s="64" t="s">
        <v>159</v>
      </c>
      <c r="BU62" s="65"/>
      <c r="BV62" s="66"/>
      <c r="BW62" s="66">
        <v>0</v>
      </c>
      <c r="BX62" s="47"/>
      <c r="CB62" s="6"/>
      <c r="CC62" s="6"/>
      <c r="CD62" s="67">
        <v>0</v>
      </c>
      <c r="CE62" s="67">
        <v>0</v>
      </c>
      <c r="CF62" s="67" t="e">
        <v>#REF!</v>
      </c>
      <c r="CG62" s="68" cm="1">
        <f t="array" ref="CG62">SUMPRODUCT(--(LEN(TRIM(BL62:BT62))&gt;0))</f>
        <v>7</v>
      </c>
      <c r="CH62" s="59" t="str">
        <f>IF(CG62=2,"y","n")</f>
        <v>n</v>
      </c>
      <c r="CI62" s="59" t="str">
        <f>IF(CG62=3,"y","n")</f>
        <v>n</v>
      </c>
      <c r="CJ62" s="59" t="str">
        <f>IF(CG62=4,"y","n")</f>
        <v>n</v>
      </c>
      <c r="CK62" s="59" t="str">
        <f>IF(CG62&gt;4,"y","n")</f>
        <v>y</v>
      </c>
      <c r="CL62" s="59" t="str">
        <f>IF(S62=0,"y","n")</f>
        <v>n</v>
      </c>
      <c r="CM62" s="59" t="str">
        <f>IF(S62=2,"y","n")</f>
        <v>y</v>
      </c>
      <c r="CN62" s="59" t="str">
        <f>IF(S62=3,"y","n")</f>
        <v>n</v>
      </c>
      <c r="CO62" s="59" t="str">
        <f>IF(S62&gt;=4,"y","n")</f>
        <v>n</v>
      </c>
      <c r="CP62" s="59" t="str">
        <f>IF(AT62=0,"y","n")</f>
        <v>n</v>
      </c>
      <c r="CQ62" s="59" t="str">
        <f>IF(AT62=1,"y","n")</f>
        <v>y</v>
      </c>
      <c r="CR62" s="59" t="str">
        <f>IF(AT62=2,"y","n")</f>
        <v>n</v>
      </c>
      <c r="CS62" s="59" t="str">
        <f>IF(AT62&gt;=3,"y","n")</f>
        <v>n</v>
      </c>
      <c r="CT62" s="69" t="str">
        <f>CHAR(34)&amp;A62&amp;CHAR(34)</f>
        <v>"[USA] Little Rock"</v>
      </c>
      <c r="CU62" s="70" t="str">
        <f>CHAR(34)&amp;"rgn_"&amp;R62&amp;CHAR(34)</f>
        <v>"rgn_North America"</v>
      </c>
      <c r="CV62" s="48" t="str">
        <f>CHAR(34)&amp;D62&amp;CHAR(34)</f>
        <v>"https://upload.wikimedia.org/wikipedia/commons/thumb/7/73/Flag_of_Little_Rock%2C_Arkansas.svg/320px-Flag_of_Little_Rock%2C_Arkansas.svg.png"</v>
      </c>
      <c r="CW62" s="48" t="str">
        <f>IF(CH62="y",CHAR(34)&amp;CH$1&amp;CHAR(34)&amp;",","")</f>
        <v/>
      </c>
      <c r="CX62" s="48" t="str">
        <f>IF(CI62="y",CHAR(34)&amp;CI$1&amp;CHAR(34)&amp;",","")</f>
        <v/>
      </c>
      <c r="CY62" s="48" t="str">
        <f>IF(CJ62="y",CHAR(34)&amp;CJ$1&amp;CHAR(34)&amp;",","")</f>
        <v/>
      </c>
      <c r="CZ62" s="48" t="str">
        <f>IF(CK62="y",CHAR(34)&amp;CK$1&amp;CHAR(34)&amp;",","")</f>
        <v>"5+Colo",</v>
      </c>
      <c r="DA62" s="48" t="str">
        <f>IF(Q62&gt;1,CHAR(34)&amp;"words2"&amp;CHAR(34)&amp;",","")</f>
        <v>"words2",</v>
      </c>
      <c r="DB62" s="48" t="str">
        <f>IF(Q62&gt;2,CHAR(34)&amp;"words3"&amp;CHAR(34)&amp;",","")</f>
        <v/>
      </c>
      <c r="DD62" s="48" t="str">
        <f>IF(LEN(CHAR(34)&amp;"lets"&amp;LEN(SUBSTITUTE(SUBSTITUTE(IFERROR(TRIM(SUBSTITUTE(A62,MID(A62,FIND("[",A62),FIND("]",A62)-FIND("[",A62)+1),"")),A62)," ",""),"-",""))&amp;CHAR(34)&amp;",")=9,CHAR(34)&amp;"lets"&amp;LEN(SUBSTITUTE(SUBSTITUTE(IFERROR(TRIM(SUBSTITUTE(A62,MID(A62,FIND("[",A62),FIND("]",A62)-FIND("[",A62)+1),"")),A62)," ",""),"-",""))&amp;CHAR(34)&amp;",",CHAR(34)&amp;"lets0"&amp;LEN(SUBSTITUTE(SUBSTITUTE(IFERROR(TRIM(SUBSTITUTE(A62,MID(A62,FIND("[",A62),FIND("]",A62)-FIND("[",A62)+1),"")),A62)," ",""),"-",""))&amp;CHAR(34)&amp;",")</f>
        <v>"lets10",</v>
      </c>
      <c r="DE62" s="48" t="str">
        <f>CHAR(34)&amp;"start"&amp;IFERROR(LEFT(SUBSTITUTE(A62,"["&amp;MID(A62,FIND("[",A62)+1,FIND("]",A62)-FIND("[",A62)-1)&amp;"] ",""),1),LEFT(A62,1))&amp;CHAR(34)&amp;","</f>
        <v>"startL",</v>
      </c>
      <c r="DF62" s="48" t="str">
        <f>IFERROR(IF(SEARCH("tan",A62)&gt;0,CHAR(34)&amp;"withtn"&amp;CHAR(34)&amp;",",""),"")</f>
        <v/>
      </c>
      <c r="DG62" s="48" t="str">
        <f>IFERROR(IF(SEARCH("q",A62)&gt;0,CHAR(34)&amp;"with_q"&amp;CHAR(34)&amp;",",""),"")</f>
        <v/>
      </c>
      <c r="DH62" s="48" t="str">
        <f>IFERROR(IF(SEARCH("v",A62)&gt;0,CHAR(34)&amp;"with_v"&amp;CHAR(34)&amp;",",""),"")</f>
        <v/>
      </c>
      <c r="DI62" s="48" t="str">
        <f>IFERROR(IF(SEARCH("w",A62)&gt;0,CHAR(34)&amp;"with_w"&amp;CHAR(34)&amp;",",""),"")</f>
        <v/>
      </c>
      <c r="DJ62" s="48" t="str">
        <f>IFERROR(IF(SEARCH("y",A62)&gt;0,CHAR(34)&amp;"with_y"&amp;CHAR(34)&amp;",",""),"")</f>
        <v/>
      </c>
      <c r="DK62" s="48" t="str">
        <f>IFERROR(IF(SEARCH("z",A62)&gt;0,CHAR(34)&amp;"with_z"&amp;CHAR(34)&amp;",",""),"")</f>
        <v/>
      </c>
      <c r="DL62" s="48" t="str">
        <f>IF(CG62=2, CHAR(34) &amp; _xlfn.TEXTJOIN("", TRUE, _xlfn._xlws.SORT(HP62:HX62)) &amp; CHAR(34) &amp; ",", "")</f>
        <v/>
      </c>
      <c r="DM62" s="48" t="str" cm="1">
        <f t="array" ref="DM62">IF(CG62=3,CHAR(34) &amp; _xlfn.TEXTJOIN("", TRUE, RIGHT(HP62:HX62, 2)) &amp; CHAR(34) &amp; ",", "")</f>
        <v/>
      </c>
      <c r="DN62" s="48" t="str">
        <f>IF(AND(ISNUMBER(SEARCH("18", O62)), ISERROR(SEARCH("1918", O62)), ISERROR(SEARCH("2018", O62))), CHAR(34) &amp; "year18" &amp; CHAR(34) &amp; ",", "")</f>
        <v/>
      </c>
      <c r="DO62" s="48" t="str">
        <f>IF(AND(ISNUMBER(SEARCH("19", O62)), ISERROR(SEARCH("1819", O62)),  ISERROR(SEARCH("1219", O62)),ISERROR(SEARCH("1119", O62)),ISERROR(SEARCH("1190", O62)),ISERROR(SEARCH("2019", O62))), CHAR(34) &amp; "year19" &amp; CHAR(34) &amp; ",", "")</f>
        <v>"year19",</v>
      </c>
      <c r="DP62" s="6" t="str">
        <f>IF(AND(ISNUMBER(SEARCH("20", O62)), ISERROR(SEARCH("1920", O62))), CHAR(34)&amp;"year00"&amp;CHAR(34)&amp;",", "")</f>
        <v/>
      </c>
      <c r="DQ62" s="6" t="str">
        <f>IF(CC62="y",CHAR(34)&amp;"soviet"&amp;CHAR(34)&amp;",","")</f>
        <v/>
      </c>
      <c r="DR62" s="6" t="str">
        <f>IF(BY62="y",CHAR(34)&amp;"dgband"&amp;CHAR(34)&amp;",","")</f>
        <v/>
      </c>
      <c r="DS62" s="6" t="str">
        <f>IF(W62="y",IF(AND(V62="n",BY62&lt;&gt;"y"),CHAR(34)&amp;"allver"&amp;CHAR(34)&amp;",",""),"")</f>
        <v/>
      </c>
      <c r="DT62" s="6" t="str">
        <f>IF(V62="y",IF(AND(W62="n",BY62&lt;&gt;"y"),CHAR(34)&amp;"allhor"&amp;CHAR(34)&amp;",",""),"")</f>
        <v/>
      </c>
      <c r="DU62" s="6" t="str">
        <f>IF(BY62="y",IF(AND(W62="n",V62="n"),CHAR(34)&amp;"alldia"&amp;CHAR(34)&amp;",",""),"")</f>
        <v/>
      </c>
      <c r="DW62" s="48" t="str">
        <f>IF(CL62="y",CHAR(34)&amp;CL$1&amp;CHAR(34)&amp;",","")</f>
        <v/>
      </c>
      <c r="DX62" s="48" t="str">
        <f>IF(CM62="y",CHAR(34)&amp;CM$1&amp;CHAR(34)&amp;",","")</f>
        <v>"2Bands",</v>
      </c>
      <c r="DY62" s="48" t="str">
        <f>IF(CN62="y",CHAR(34)&amp;CN$1&amp;CHAR(34)&amp;",","")</f>
        <v/>
      </c>
      <c r="DZ62" s="48" t="str">
        <f>IF(CO62="y",CHAR(34)&amp;CO$1&amp;CHAR(34)&amp;",","")</f>
        <v/>
      </c>
      <c r="EA62" s="48" t="str">
        <f>IF(T62="y",CHAR(34)&amp;T$1&amp;CHAR(34)&amp;",","")</f>
        <v/>
      </c>
      <c r="EB62" s="48" t="str">
        <f>IF(U62="y",CHAR(34)&amp;U$1&amp;CHAR(34)&amp;",","")</f>
        <v>"Crosse",</v>
      </c>
      <c r="EC62" s="48" t="str">
        <f>IF(V62="y",CHAR(34)&amp;V$1&amp;CHAR(34)&amp;",","")</f>
        <v>"Horizo",</v>
      </c>
      <c r="ED62" s="48" t="str">
        <f>IF(W62="y",CHAR(34)&amp;W$1&amp;CHAR(34)&amp;",","")</f>
        <v>"Vertic",</v>
      </c>
      <c r="EE62" s="48" t="str">
        <f>IF(X62="y",CHAR(34)&amp;X$1&amp;CHAR(34)&amp;",","")</f>
        <v>"Circle",</v>
      </c>
      <c r="EF62" s="48" t="str">
        <f>IF(AND(Y62&lt;&gt;"n",Y62&lt;&gt;""),CHAR(34)&amp;Y$1&amp;CHAR(34)&amp;",","")</f>
        <v/>
      </c>
      <c r="EG62" s="48" t="str">
        <f>IF(Z62="y",CHAR(34)&amp;Z$1&amp;CHAR(34)&amp;",","")</f>
        <v/>
      </c>
      <c r="EH62" s="48" t="str">
        <f>IF(AA62="y",CHAR(34)&amp;AA$1&amp;CHAR(34)&amp;",","")</f>
        <v>"Plants",</v>
      </c>
      <c r="EI62" s="48" t="str">
        <f>IF(AB62="y",CHAR(34)&amp;AB$1&amp;CHAR(34)&amp;",","")</f>
        <v>"Texted",</v>
      </c>
      <c r="EJ62" s="48" t="str">
        <f>IF(AC62="y",CHAR(34)&amp;AC$1&amp;CHAR(34)&amp;",","")</f>
        <v/>
      </c>
      <c r="EK62" s="48" t="str">
        <f>IF(AD62="y",CHAR(34)&amp;AD$1&amp;CHAR(34)&amp;",","")</f>
        <v/>
      </c>
      <c r="EL62" s="48" t="str">
        <f>IF(AE62="y",CHAR(34)&amp;AE$1&amp;CHAR(34)&amp;",","")</f>
        <v/>
      </c>
      <c r="EM62" s="48" t="str">
        <f>IF(AF62="y",CHAR(34)&amp;AF$1&amp;CHAR(34)&amp;",","")</f>
        <v/>
      </c>
      <c r="EN62" s="48" t="str">
        <f>IF(AG62="y",CHAR(34)&amp;AG$1&amp;CHAR(34)&amp;",","")</f>
        <v/>
      </c>
      <c r="EO62" s="48" t="str">
        <f>IF(AH62="y",CHAR(34)&amp;AH$1&amp;CHAR(34)&amp;",","")</f>
        <v/>
      </c>
      <c r="EP62" s="48" t="str">
        <f>IF(AI62="y",CHAR(34)&amp;AI$1&amp;CHAR(34)&amp;",","")</f>
        <v/>
      </c>
      <c r="EQ62" s="48" t="str">
        <f>IF(AJ62="y",CHAR(34)&amp;AJ$1&amp;CHAR(34)&amp;",","")</f>
        <v>"Nordic",</v>
      </c>
      <c r="ER62" s="48" t="str">
        <f>IF(AK62="y",CHAR(34)&amp;AK$1&amp;CHAR(34)&amp;",","")</f>
        <v/>
      </c>
      <c r="ES62" s="48" t="str">
        <f>IF(AL62="y",CHAR(34)&amp;AL$1&amp;CHAR(34)&amp;",","")</f>
        <v/>
      </c>
      <c r="ET62" s="48" t="str">
        <f>IF(AM62="y",CHAR(34)&amp;AM$1&amp;CHAR(34)&amp;",","")</f>
        <v>"Geogrh",</v>
      </c>
      <c r="EU62" s="48" t="str">
        <f>IF(AN62="y",CHAR(34)&amp;AN$1&amp;CHAR(34)&amp;",","")</f>
        <v/>
      </c>
      <c r="EV62" s="48" t="str">
        <f>IF(AO62="y",CHAR(34)&amp;AO$1&amp;CHAR(34)&amp;",","")</f>
        <v/>
      </c>
      <c r="EW62" s="48" t="str">
        <f>IF(AP62="y",CHAR(34)&amp;AP$1&amp;CHAR(34)&amp;",","")</f>
        <v/>
      </c>
      <c r="EX62" s="48" t="str">
        <f>IF(AQ62="y",CHAR(34)&amp;AQ$1&amp;CHAR(34)&amp;",","")</f>
        <v/>
      </c>
      <c r="EY62" s="48" t="str">
        <f>IF(AR62="y",CHAR(34)&amp;AR$1&amp;CHAR(34)&amp;",","")</f>
        <v/>
      </c>
      <c r="EZ62" s="48" t="str">
        <f>IF(AS62="y",CHAR(34)&amp;AS$1&amp;CHAR(34)&amp;",","")</f>
        <v/>
      </c>
      <c r="FA62" s="48" t="str">
        <f>IF(AT62&gt;0,CHAR(34)&amp;"sta"&amp;AZ62&amp;CHAR(34)&amp;",","")</f>
        <v>"staYEL",</v>
      </c>
      <c r="FB62" s="48" t="str">
        <f>IF(AND(AT62&gt;0,BA62&lt;&gt;""),CHAR(34)&amp;"sta"&amp;BA62&amp;CHAR(34)&amp;",","")</f>
        <v/>
      </c>
      <c r="FD62" s="48" t="str">
        <f>IF(BV62="n",CHAR(34)&amp;"tcWHYE"&amp;CHAR(34)&amp;",",IF(BV62="y",CHAR(34)&amp;FD$1&amp;CHAR(34)&amp;",",""))</f>
        <v/>
      </c>
      <c r="FE62" s="48" t="str">
        <f>IF(COUNTIF(BL62:BT62,"BLU")=0,CHAR(34)&amp;"NO_BLU"&amp;CHAR(34)&amp;",", "")</f>
        <v/>
      </c>
      <c r="FF62" s="48" t="str">
        <f>IF(COUNTIF(BL62:BT62,"WHI")=0,CHAR(34)&amp;"NO_WHI"&amp;CHAR(34)&amp;",", "")</f>
        <v/>
      </c>
      <c r="FG62" s="48" t="str">
        <f>IF(COUNTIF(BL62:BT62,"RED")=0,CHAR(34)&amp;"NO_RED"&amp;CHAR(34)&amp;",", "")</f>
        <v/>
      </c>
      <c r="FH62" s="48" t="str">
        <f>IF(COUNTIF(BL62:BS62,"GRE")=0,CHAR(34)&amp;"NO_GRE"&amp;CHAR(34)&amp;",", "")</f>
        <v/>
      </c>
      <c r="FI62" s="48" t="str">
        <f>IF(COUNTIF(BL62:BT62,"YEL")=0,CHAR(34)&amp;"NO_YEL"&amp;CHAR(34)&amp;",", "")</f>
        <v/>
      </c>
      <c r="FJ62" s="48" t="str">
        <f>IF(COUNTIF(BL62:BT62,"BLA")=0,CHAR(34)&amp;"NO_BLA"&amp;CHAR(34)&amp;",", "")</f>
        <v/>
      </c>
      <c r="FK62" s="48" t="str">
        <f>IF(AND(FH62&lt;&gt;"",FF62&lt;&gt;""),CHAR(34)&amp;"WHGRNO"&amp;CHAR(34)&amp;",","")</f>
        <v/>
      </c>
      <c r="FL62" s="48" t="str">
        <f>IF(AND(FI62&lt;&gt;"",FF62&lt;&gt;""),CHAR(34)&amp;"WHYENO"&amp;CHAR(34)&amp;",","")</f>
        <v/>
      </c>
      <c r="FM62" s="48" t="str">
        <f>IF(AND(FJ62&lt;&gt;"",FF62&lt;&gt;""),CHAR(34)&amp;"BAWHNO"&amp;CHAR(34)&amp;",","")</f>
        <v/>
      </c>
      <c r="FN62" s="48" t="str">
        <f>IF(AND(FE62&lt;&gt;"",FF62&lt;&gt;""),CHAR(34)&amp;"BLWHNO"&amp;CHAR(34)&amp;",","")</f>
        <v/>
      </c>
      <c r="FO62" s="48" t="str">
        <f>IF(AND(FE62&lt;&gt;"",FG62&lt;&gt;""),CHAR(34)&amp;"BLRENO"&amp;CHAR(34)&amp;",","")</f>
        <v/>
      </c>
      <c r="FP62" s="48" t="str">
        <f>IF(AND(FF62&lt;&gt;"",FF62&lt;&gt;""),CHAR(34)&amp;"WHRENO"&amp;CHAR(34)&amp;",","")</f>
        <v/>
      </c>
      <c r="FQ62" s="48" t="str">
        <f>IF(LEN(BF62)=3,CHAR(34)&amp;"001"&amp;BF62&amp;CHAR(34)&amp;",","")</f>
        <v/>
      </c>
      <c r="FR62" s="48" t="str">
        <f>IF(LEN(BG62)=3,CHAR(34)&amp;"002"&amp;BG62&amp;CHAR(34)&amp;",","")</f>
        <v/>
      </c>
      <c r="FS62" s="48" t="str">
        <f>IF(LEN(BH62)=3,CHAR(34)&amp;"003"&amp;BH62&amp;CHAR(34)&amp;",","")</f>
        <v/>
      </c>
      <c r="FT62" s="48" t="str">
        <f>CHAR(34)&amp;"myr"&amp;BD62&amp;CHAR(34)&amp;","</f>
        <v>"myrWHI",</v>
      </c>
      <c r="FU62" s="48" t="str">
        <f>IF(AY62="y",CHAR(34)&amp;"island"&amp;CHAR(34)&amp;",","")</f>
        <v/>
      </c>
      <c r="FV62" s="48" t="str">
        <f>IF(BZ62="y",CHAR(34)&amp;"landlo"&amp;CHAR(34)&amp;",","")</f>
        <v/>
      </c>
      <c r="FW62" s="48" t="str">
        <f>IF(CA62="y",CHAR(34)&amp;"eunion"&amp;CHAR(34)&amp;",","")</f>
        <v/>
      </c>
      <c r="FY62" s="48" t="str">
        <f>IFERROR(IF(SEARCH("Arabic",CB62)&gt;0,CHAR(34)&amp;"arabic"&amp;CHAR(34)&amp;",",""),"")</f>
        <v/>
      </c>
      <c r="FZ62" s="48" t="str">
        <f>IFERROR(IF(SEARCH("English",CB62)&gt;0,CHAR(34)&amp;"englis"&amp;CHAR(34)&amp;",",""),"")</f>
        <v/>
      </c>
      <c r="GA62" s="48" t="str">
        <f>IFERROR(IF(SEARCH("French",CB62)&gt;0,CHAR(34)&amp;"french"&amp;CHAR(34)&amp;",",""),"")</f>
        <v/>
      </c>
      <c r="GB62" s="48" t="str">
        <f>IFERROR(IF(SEARCH("Spanish",CB62)&gt;0,CHAR(34)&amp;"spanis"&amp;CHAR(34)&amp;",",""),"")</f>
        <v/>
      </c>
      <c r="GE62" s="48" t="str">
        <f>IFERROR(IF(SEARCH("Dutch",CB62)&gt;0,CHAR(34)&amp;"dutchs"&amp;CHAR(34)&amp;",",""),"")</f>
        <v/>
      </c>
      <c r="GF62" s="48" t="str">
        <f>IFERROR(IF(SEARCH("Historical",AU62)&gt;0,CHAR(34)&amp;"histor"&amp;CHAR(34)&amp;",",""),"")</f>
        <v/>
      </c>
      <c r="GG62" s="48" t="str">
        <f>IF(BU62="y",CHAR(34)&amp;"unjack"&amp;CHAR(34)&amp;",","")</f>
        <v/>
      </c>
      <c r="GH62" s="48" t="str">
        <f>IF(CD62=1,CHAR(34)&amp;"southc"&amp;CHAR(34)&amp;",","")</f>
        <v/>
      </c>
      <c r="GI62" s="48" t="str">
        <f>IF(CE62=1,CHAR(34)&amp;"hasmap"&amp;CHAR(34)&amp;",","")</f>
        <v/>
      </c>
      <c r="GJ62" s="48" t="str">
        <f>IF(CP62="y",CHAR(34)&amp;CP$1&amp;CHAR(34)&amp;",","")</f>
        <v/>
      </c>
      <c r="GK62" s="48" t="str">
        <f>IF(GJ62="",CHAR(34)&amp;"HasSta"&amp;CHAR(34)&amp;",","")</f>
        <v>"HasSta",</v>
      </c>
      <c r="GL62" s="48" t="str">
        <f>IF(CQ62="y",CHAR(34)&amp;CQ$1&amp;CHAR(34)&amp;",","")</f>
        <v>"1Stars",</v>
      </c>
      <c r="GM62" s="48" t="str">
        <f>IF(CR62="y",CHAR(34)&amp;CR$1&amp;CHAR(34)&amp;",","")</f>
        <v/>
      </c>
      <c r="GN62" s="48" t="str">
        <f>IF(CS62="y",CHAR(34)&amp;CS$1&amp;CHAR(34)&amp;",","")</f>
        <v/>
      </c>
      <c r="GP62" s="48" t="str">
        <f>CHAR(34)&amp;AU62&amp;CHAR(34)</f>
        <v>"City"</v>
      </c>
      <c r="GS62" s="48" t="str">
        <f>SUBSTITUTE("["&amp;_xlfn.CONCAT(CW62:GN62)&amp;"]",",]","]")</f>
        <v>["5+Colo","words2","lets10","startL","year19","2Bands","Crosse","Horizo","Vertic","Circle","Plants","Texted","Nordic","Geogrh","staYEL","myrWHI","HasSta","1Stars"]</v>
      </c>
      <c r="GT62" s="48" t="str">
        <f>IF(BL62&lt;&gt;"",CHAR(34)&amp;"cl_"&amp;BL62&amp;CHAR(34)&amp;",","")</f>
        <v>"cl_BLA",</v>
      </c>
      <c r="GU62" s="48" t="str">
        <f>IF(BM62&lt;&gt;"",CHAR(34)&amp;"cl_"&amp;BM62&amp;CHAR(34)&amp;",","")</f>
        <v>"cl_BLU",</v>
      </c>
      <c r="GV62" s="48" t="str">
        <f>IF(BN62&lt;&gt;"",CHAR(34)&amp;"cl_"&amp;BN62&amp;CHAR(34)&amp;",","")</f>
        <v>"cl_GRE",</v>
      </c>
      <c r="GW62" s="48" t="str">
        <f>IF(BO62&lt;&gt;"",CHAR(34)&amp;"cl_"&amp;BO62&amp;CHAR(34)&amp;",","")</f>
        <v>"cl_RED",</v>
      </c>
      <c r="GX62" s="48" t="str">
        <f>IF(BP62&lt;&gt;"",CHAR(34)&amp;"cl_"&amp;BP62&amp;CHAR(34)&amp;",","")</f>
        <v>"cl_YEL",</v>
      </c>
      <c r="GY62" s="48" t="str">
        <f>IF(BQ62&lt;&gt;"",CHAR(34)&amp;"cl_"&amp;BQ62&amp;CHAR(34)&amp;",","")</f>
        <v/>
      </c>
      <c r="GZ62" s="48" t="str">
        <f>IF(BR62&lt;&gt;"",CHAR(34)&amp;"cl_"&amp;BR62&amp;CHAR(34)&amp;",","")</f>
        <v>"cl_BRO",</v>
      </c>
      <c r="HA62" s="48" t="str">
        <f>IF(BS62&lt;&gt;"",CHAR(34)&amp;"cl_"&amp;BS62&amp;CHAR(34)&amp;",","")</f>
        <v/>
      </c>
      <c r="HB62" s="48" t="str">
        <f>IF(BT62&lt;&gt;"",CHAR(34)&amp;"cl_"&amp;BT62&amp;CHAR(34)&amp;",","")</f>
        <v>"cl_WHI",</v>
      </c>
      <c r="HC62" s="48" t="str">
        <f>SUBSTITUTE("["&amp;_xlfn.CONCAT(GT62:HB62)&amp;"]",",]","]")</f>
        <v>["cl_BLA","cl_BLU","cl_GRE","cl_RED","cl_YEL","cl_BRO","cl_WHI"]</v>
      </c>
      <c r="HE62" s="71"/>
      <c r="HF62" s="72" t="str">
        <f>"{couname:"&amp;CT62&amp;(IF(HK62&lt;&gt;"",",subtype:"&amp;CHAR(34)&amp;HK62&amp;CHAR(34),""))&amp;",year:"&amp;HJ62&amp;",region:"&amp;CU62&amp;",Colors:"&amp;HC62&amp;",Items:"&amp;GS62&amp;",Flag:"&amp;CV62&amp;",HDFlag:"&amp;CHAR(34)&amp;E62&amp;CHAR(34)&amp;",type:"&amp;GP62&amp;", describe: "&amp;HH62&amp;", isnew:"&amp;CHAR(34)&amp;F62&amp;CHAR(34)&amp;", links: "&amp;HL62&amp;"},"</f>
        <v>{couname:"[USA] Little Rock",year:"1988",region:"rgn_North America",Colors:["cl_BLA","cl_BLU","cl_GRE","cl_RED","cl_YEL","cl_BRO","cl_WHI"],Items:["5+Colo","words2","lets10","startL","year19","2Bands","Crosse","Horizo","Vertic","Circle","Plants","Texted","Nordic","Geogrh","staYEL","myrWHI","HasSta","1Stars"],Flag:"https://upload.wikimedia.org/wikipedia/commons/thumb/7/73/Flag_of_Little_Rock%2C_Arkansas.svg/320px-Flag_of_Little_Rock%2C_Arkansas.svg.png",HDFlag:"https://upload.wikimedia.org/wikipedia/commons/thumb/7/73/Flag_of_Little_Rock%2C_Arkansas.svg/714px-Flag_of_Little_Rock%2C_Arkansas.svg.png",type:"City", describe: "\nThe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 isnew:".", links: "https://www.crwflags.com/fotw/flags/us-ar-lr.html"},</v>
      </c>
      <c r="HG62" s="73" t="str">
        <f>"{couname:"&amp;CT62&amp;(IF(HK62&lt;&gt;"",",subtype:"&amp;CHAR(34)&amp;HK62&amp;CHAR(34),""))&amp;",year:"&amp;HJ62&amp;",region:"&amp;CU62&amp;",Colors:"&amp;HC62&amp;",Items:"&amp;GS62&amp;",Flag:"&amp;CV62&amp;",HDFlag:"&amp;CHAR(34)&amp;E62&amp;CHAR(34)&amp;",type:"&amp;GP62&amp;", describe: "&amp;HI62&amp;", links: "&amp;HL62&amp;"},"</f>
        <v>{couname:"[USA] Little Rock",year:"1988",region:"rgn_North America",Colors:["cl_BLA","cl_BLU","cl_GRE","cl_RED","cl_YEL","cl_BRO","cl_WHI"],Items:["5+Colo","words2","lets10","startL","year19","2Bands","Crosse","Horizo","Vertic","Circle","Plants","Texted","Nordic","Geogrh","staYEL","myrWHI","HasSta","1Stars"],Flag:"https://upload.wikimedia.org/wikipedia/commons/thumb/7/73/Flag_of_Little_Rock%2C_Arkansas.svg/320px-Flag_of_Little_Rock%2C_Arkansas.svg.png",HDFlag:"https://upload.wikimedia.org/wikipedia/commons/thumb/7/73/Flag_of_Little_Rock%2C_Arkansas.svg/714px-Flag_of_Little_Rock%2C_Arkansas.svg.png",type:"City", describe: "\nThe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 links: "https://www.crwflags.com/fotw/flags/us-ar-lr.html"},</v>
      </c>
      <c r="HH62" s="48" t="str">
        <f>IF(P62&lt;&gt;"",CHAR(34)&amp;"\n"&amp;P62&amp;CHAR(34),CHAR(34)&amp;CHAR(34))</f>
        <v>"\nThe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v>
      </c>
      <c r="HI62" s="48" t="str">
        <f>IF(J62=0,CHAR(34)&amp;CHAR(34),HH62)</f>
        <v>"\nThe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v>
      </c>
      <c r="HJ62" s="48" t="str">
        <f>CHAR(34)&amp;O62&amp;CHAR(34)</f>
        <v>"1988"</v>
      </c>
      <c r="HL62" s="48" t="str">
        <f>CHAR(34)&amp;I62&amp;CHAR(34)</f>
        <v>"https://www.crwflags.com/fotw/flags/us-ar-lr.html"</v>
      </c>
      <c r="HM62" s="72"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"&amp;HH62&amp;", "&amp;CHAR(34)&amp;"isnew"&amp;CHAR(34)&amp;": "&amp;CHAR(34)&amp;F62&amp;CHAR(34)&amp;", "&amp;CHAR(34)&amp;"links"&amp;CHAR(34)&amp;": "&amp;HL62&amp;"},"</f>
        <v>{"couname":"[USA] Little Rock","subtype":"[USA] Arkansas","year":"1988","region":"rgn_North America","Colors":["cl_BLA","cl_BLU","cl_GRE","cl_RED","cl_YEL","cl_BRO","cl_WHI"],"Items":["5+Colo","words2","lets10","startL","year19","2Bands","Crosse","Horizo","Vertic","Circle","Plants","Texted","Nordic","Geogrh","staYEL","myrWHI","HasSta","1Stars"],"Flag":"https://upload.wikimedia.org/wikipedia/commons/thumb/7/73/Flag_of_Little_Rock%2C_Arkansas.svg/320px-Flag_of_Little_Rock%2C_Arkansas.svg.png","HDFlag":"https://upload.wikimedia.org/wikipedia/commons/thumb/7/73/Flag_of_Little_Rock%2C_Arkansas.svg/714px-Flag_of_Little_Rock%2C_Arkansas.svg.png","type":"City", "describe": "\nThe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 "isnew": ".", "links": "https://www.crwflags.com/fotw/flags/us-ar-lr.html"},</v>
      </c>
      <c r="HN62" s="74" t="str">
        <f>"{"&amp;CHAR(34)&amp;"couname"&amp;CHAR(34)&amp;":"&amp;CT62&amp;(IF(H62&lt;&gt;"",","&amp;CHAR(34)&amp;"subtype"&amp;CHAR(34)&amp;":"&amp;CHAR(34)&amp;H62&amp;CHAR(34),""))&amp;","&amp;CHAR(34)&amp;"year"&amp;CHAR(34)&amp;":"&amp;HJ62&amp;","&amp;CHAR(34)&amp;"region"&amp;CHAR(34)&amp;":"&amp;CU62&amp;","&amp;CHAR(34)&amp;"Colors"&amp;CHAR(34)&amp;":"&amp;HC62&amp;","&amp;CHAR(34)&amp;"Items"&amp;CHAR(34)&amp;":"&amp;GS62&amp;","&amp;CHAR(34)&amp;"Flag"&amp;CHAR(34)&amp;":"&amp;CV62&amp;","&amp;CHAR(34)&amp;"HDFlag"&amp;CHAR(34)&amp;":"&amp;CHAR(34)&amp;E62&amp;CHAR(34)&amp;","&amp;CHAR(34)&amp;"type"&amp;CHAR(34)&amp;":"&amp;GP62&amp;", "&amp;CHAR(34)&amp;"describe"&amp;CHAR(34)&amp;": "&amp;HI62&amp;", "&amp;CHAR(34)&amp;"isnew"&amp;CHAR(34)&amp;": "&amp;CHAR(34)&amp;F62&amp;CHAR(34)&amp;", "&amp;CHAR(34)&amp;"links"&amp;CHAR(34)&amp;": "&amp;HL62&amp;"},"</f>
        <v>{"couname":"[USA] Little Rock","subtype":"[USA] Arkansas","year":"1988","region":"rgn_North America","Colors":["cl_BLA","cl_BLU","cl_GRE","cl_RED","cl_YEL","cl_BRO","cl_WHI"],"Items":["5+Colo","words2","lets10","startL","year19","2Bands","Crosse","Horizo","Vertic","Circle","Plants","Texted","Nordic","Geogrh","staYEL","myrWHI","HasSta","1Stars"],"Flag":"https://upload.wikimedia.org/wikipedia/commons/thumb/7/73/Flag_of_Little_Rock%2C_Arkansas.svg/320px-Flag_of_Little_Rock%2C_Arkansas.svg.png","HDFlag":"https://upload.wikimedia.org/wikipedia/commons/thumb/7/73/Flag_of_Little_Rock%2C_Arkansas.svg/714px-Flag_of_Little_Rock%2C_Arkansas.svg.png","type":"City", "describe": "\nThe white background of the banner represents the optimism and open potential that the City has to offer. The royal blue horizontal stripe symbolizes the Arkansas River which borders Little Rock and has served as an economic and historical emblem since the City's beginning. The cross symbolizes the location and stature of Little Rock a city serving not only as the crossroads of Arkansas but a crossroads of the mid-southern States as well. The strong forest green color depicts the fields, parks, and forests that contribute to the natural beauty of the City. The razorback red silhouette of the State of Arkansas shows their capital, the City of Little Rock, represented by the centered star. The star rises directly above 'Little Rock' protruding cliff along the Arkansas River. The Arkansas River behind the rock and the symmetrical oak leaves on the border of the seal are a stylized illustration of what the flag's stripes represent the natural beauty of the city. Finally, the golden yellow color of the seal and the bordering stripes symbolize the superior economic history and the future economic potential that is available in the City of Little Rock.", "isnew": ".", "links": "https://www.crwflags.com/fotw/flags/us-ar-lr.html"},</v>
      </c>
      <c r="HO62" s="75">
        <v>45610</v>
      </c>
      <c r="HP62" s="48" t="str" cm="1">
        <f t="array" ref="HP62">IF(_xlfn.TEXTJOIN(", ", TRUE, IF(ISNUMBER(SEARCH("BLA", BL62:BT62)), COLUMN(BL62:BT62) - COLUMN(BL62) + 1, ""))&lt;&gt;"","BLA","")</f>
        <v>BLA</v>
      </c>
      <c r="HQ62" s="48" t="str" cm="1">
        <f t="array" ref="HQ62">IF(_xlfn.TEXTJOIN(", ", TRUE, IF(ISNUMBER(SEARCH("BLU", BL62:BT62)), COLUMN(BL62:BT62) - COLUMN(BL62) + 1, ""))&lt;&gt;"","BLU","")</f>
        <v>BLU</v>
      </c>
      <c r="HR62" s="48" t="str" cm="1">
        <f t="array" ref="HR62">IF(_xlfn.TEXTJOIN(", ", TRUE, IF(ISNUMBER(SEARCH("GRE", BL62:BT62)), COLUMN(BL62:BT62) - COLUMN(BL62) + 1, ""))&lt;&gt;"","GRE","")</f>
        <v>GRE</v>
      </c>
      <c r="HS62" s="48" t="str" cm="1">
        <f t="array" ref="HS62">IF(_xlfn.TEXTJOIN(", ", TRUE, IF(ISNUMBER(SEARCH("RED", BL62:BT62)), COLUMN(BL62:BT62) - COLUMN(BL62) + 1, ""))&lt;&gt;"","RED","")</f>
        <v>RED</v>
      </c>
      <c r="HT62" s="48" t="str" cm="1">
        <f t="array" ref="HT62">IF(_xlfn.TEXTJOIN(", ", TRUE, IF(ISNUMBER(SEARCH("YEL", BL62:BT62)), COLUMN(BL62:BT62) - COLUMN(BL62) + 1, ""))&lt;&gt;"","YEL","")</f>
        <v>YEL</v>
      </c>
      <c r="HU62" s="48" t="str" cm="1">
        <f t="array" ref="HU62">IF(_xlfn.TEXTJOIN(", ", TRUE, IF(ISNUMBER(SEARCH("ORA", BL62:BT62)), COLUMN(BL62:BT62) - COLUMN(BL62) + 1, ""))&lt;&gt;"","ORA","")</f>
        <v/>
      </c>
      <c r="HV62" s="48" t="str" cm="1">
        <f t="array" ref="HV62">IF(_xlfn.TEXTJOIN(", ", TRUE, IF(ISNUMBER(SEARCH("BRO", BL62:BT62)), COLUMN(BL62:BT62) - COLUMN(BL62) + 1, ""))&lt;&gt;"","BRO","")</f>
        <v>BRO</v>
      </c>
      <c r="HW62" s="48" t="str" cm="1">
        <f t="array" ref="HW62">IF(_xlfn.TEXTJOIN(", ", TRUE, IF(ISNUMBER(SEARCH("PUR", BL62:BT62)), COLUMN(BL62:BT62) - COLUMN(BL62) + 1, ""))&lt;&gt;"","PUR","")</f>
        <v/>
      </c>
      <c r="HX62" s="48" t="str" cm="1">
        <f t="array" ref="HX62">IF(_xlfn.TEXTJOIN(", ", TRUE, IF(ISNUMBER(SEARCH("WHI", BL62:BT62)), COLUMN(BL62:BT62) - COLUMN(BL62) + 1, ""))&lt;&gt;"","WHI","")</f>
        <v>WHI</v>
      </c>
      <c r="HY62" s="76"/>
      <c r="HZ62" s="76"/>
      <c r="IA62" s="6"/>
      <c r="IB62" s="6"/>
      <c r="IC62" s="77"/>
      <c r="ID62" s="77"/>
      <c r="IE62" s="77"/>
      <c r="IF62" s="77"/>
      <c r="IG62" s="77"/>
      <c r="IH62" s="77"/>
      <c r="II62" s="77"/>
      <c r="IJ62" s="77"/>
      <c r="IK62" s="77"/>
      <c r="IM62" s="45">
        <f>COUNTIF(IC62:IK62,"&gt;0")-CG62</f>
        <v>-7</v>
      </c>
      <c r="IN62" s="78" t="str">
        <f>"http://mkweb.bcgsc.ca/color-summarizer/?url="&amp;D62&amp;"&amp;precision=low&amp;num_clusters="&amp;CG62&amp;"&amp;text=1"</f>
        <v>http://mkweb.bcgsc.ca/color-summarizer/?url=https://upload.wikimedia.org/wikipedia/commons/thumb/7/73/Flag_of_Little_Rock%2C_Arkansas.svg/320px-Flag_of_Little_Rock%2C_Arkansas.svg.png&amp;precision=low&amp;num_clusters=7&amp;text=1</v>
      </c>
      <c r="IO62" s="48" t="str">
        <f>IF(HP62&lt;&gt;"",CHAR(34)&amp;"black"&amp;CHAR(34),"")</f>
        <v>"black"</v>
      </c>
      <c r="IP62" s="48" t="str">
        <f>IF(HQ62&lt;&gt;"",CHAR(34)&amp;"blue"&amp;CHAR(34),"")</f>
        <v>"blue"</v>
      </c>
      <c r="IQ62" s="48" t="str">
        <f>IF(HR62&lt;&gt;"",CHAR(34)&amp;"green"&amp;CHAR(34),"")</f>
        <v>"green"</v>
      </c>
      <c r="IR62" s="48" t="str">
        <f>IF(HS62&lt;&gt;"",CHAR(34)&amp;"red"&amp;CHAR(34),"")</f>
        <v>"red"</v>
      </c>
      <c r="IS62" s="48" t="str">
        <f>IF(HT62&lt;&gt;"",CHAR(34)&amp;"yellow"&amp;CHAR(34),"")</f>
        <v>"yellow"</v>
      </c>
      <c r="IT62" s="48" t="str">
        <f>IF(HU62&lt;&gt;"",CHAR(34)&amp;"orange"&amp;CHAR(34),"")</f>
        <v/>
      </c>
      <c r="IU62" s="48" t="str">
        <f>IF(HV62&lt;&gt;"",CHAR(34)&amp;"brown"&amp;CHAR(34),"")</f>
        <v>"brown"</v>
      </c>
      <c r="IV62" s="48" t="str">
        <f>IF(HW62&lt;&gt;"",CHAR(34)&amp;"purple"&amp;CHAR(34),"")</f>
        <v/>
      </c>
      <c r="IW62" s="48" t="str">
        <f>IF(HX62&lt;&gt;"",CHAR(34)&amp;"white"&amp;CHAR(34),"")</f>
        <v>"white"</v>
      </c>
      <c r="IX62" s="48" t="str">
        <f>"{"&amp;CHAR(34)&amp;"url"&amp;CHAR(34)&amp;":"&amp;CHAR(34)&amp;IN62&amp;CHAR(34)&amp;","&amp;CHAR(34)&amp;"name"&amp;CHAR(34)&amp;":"&amp;CHAR(34)&amp;A62&amp;CHAR(34)&amp;"},"</f>
        <v>{"url":"http://mkweb.bcgsc.ca/color-summarizer/?url=https://upload.wikimedia.org/wikipedia/commons/thumb/7/73/Flag_of_Little_Rock%2C_Arkansas.svg/320px-Flag_of_Little_Rock%2C_Arkansas.svg.png&amp;precision=low&amp;num_clusters=7&amp;text=1","name":"[USA] Little Rock"},</v>
      </c>
      <c r="IY62" s="48">
        <v>1435</v>
      </c>
    </row>
    <row r="63" spans="1:259" s="48" customFormat="1" ht="38.4" customHeight="1" thickBot="1" x14ac:dyDescent="0.35">
      <c r="A63" s="97" t="s">
        <v>600</v>
      </c>
      <c r="B63" s="40" t="e" vm="204">
        <v>#VALUE!</v>
      </c>
      <c r="C63" s="41">
        <v>3</v>
      </c>
      <c r="D63" s="42" t="s">
        <v>601</v>
      </c>
      <c r="E63" s="43" t="s">
        <v>602</v>
      </c>
      <c r="F63" s="44" t="s">
        <v>163</v>
      </c>
      <c r="G63" s="45">
        <f>COUNTIF($A$1:$A$8580,A63)</f>
        <v>1</v>
      </c>
      <c r="H63" s="46" t="s">
        <v>363</v>
      </c>
      <c r="I63" s="47" t="s">
        <v>603</v>
      </c>
      <c r="J63" s="48" t="str">
        <f>""</f>
        <v/>
      </c>
      <c r="K63" s="49"/>
      <c r="L63" s="50"/>
      <c r="M63" s="50"/>
      <c r="N63" s="51" t="s">
        <v>231</v>
      </c>
      <c r="O63" s="52">
        <v>2021</v>
      </c>
      <c r="P63" s="53" t="s">
        <v>604</v>
      </c>
      <c r="Q63" s="54">
        <v>1</v>
      </c>
      <c r="R63" s="55" t="s">
        <v>231</v>
      </c>
      <c r="S63" s="56">
        <v>0</v>
      </c>
      <c r="T63" s="57" t="s">
        <v>165</v>
      </c>
      <c r="U63" s="58" t="s">
        <v>164</v>
      </c>
      <c r="V63" s="58" t="s">
        <v>165</v>
      </c>
      <c r="W63" s="58" t="s">
        <v>164</v>
      </c>
      <c r="X63" s="58" t="s">
        <v>165</v>
      </c>
      <c r="Y63" s="58" t="s">
        <v>164</v>
      </c>
      <c r="Z63" s="58" t="s">
        <v>164</v>
      </c>
      <c r="AA63" s="58" t="s">
        <v>164</v>
      </c>
      <c r="AB63" s="58" t="s">
        <v>164</v>
      </c>
      <c r="AC63" s="58" t="s">
        <v>164</v>
      </c>
      <c r="AD63" s="58" t="s">
        <v>165</v>
      </c>
      <c r="AE63" s="58" t="s">
        <v>164</v>
      </c>
      <c r="AF63" s="59" t="s">
        <v>164</v>
      </c>
      <c r="AG63" s="59" t="s">
        <v>164</v>
      </c>
      <c r="AH63" s="59" t="s">
        <v>164</v>
      </c>
      <c r="AI63" s="59" t="s">
        <v>164</v>
      </c>
      <c r="AJ63" s="59" t="s">
        <v>164</v>
      </c>
      <c r="AK63" s="59" t="s">
        <v>164</v>
      </c>
      <c r="AL63" s="59" t="s">
        <v>164</v>
      </c>
      <c r="AM63" s="59" t="s">
        <v>165</v>
      </c>
      <c r="AN63" s="59" t="s">
        <v>164</v>
      </c>
      <c r="AO63" s="59" t="s">
        <v>164</v>
      </c>
      <c r="AP63" s="59" t="s">
        <v>164</v>
      </c>
      <c r="AQ63" s="59" t="s">
        <v>164</v>
      </c>
      <c r="AR63" s="59" t="s">
        <v>164</v>
      </c>
      <c r="AS63" s="59" t="s">
        <v>164</v>
      </c>
      <c r="AT63" s="60">
        <v>1</v>
      </c>
      <c r="AU63" s="59" t="s">
        <v>605</v>
      </c>
      <c r="AV63" s="59" t="str">
        <f>IF(LEFT(A63,1)="[",LEFT(A63,5)&amp;AU63&amp;A63,"")</f>
        <v>[USA]Census-designated Place[USA] Julian</v>
      </c>
      <c r="AW63" s="59" t="str">
        <f>C63&amp;H63&amp;A63</f>
        <v>3[USA] California[USA] Julian</v>
      </c>
      <c r="AX63" s="61"/>
      <c r="AY63" s="61"/>
      <c r="AZ63" s="62" t="s">
        <v>155</v>
      </c>
      <c r="BA63" s="62" t="s">
        <v>167</v>
      </c>
      <c r="BB63" s="62"/>
      <c r="BC63" s="63"/>
      <c r="BD63" s="64" t="s">
        <v>158</v>
      </c>
      <c r="BE63" s="47"/>
      <c r="BF63" s="64" t="s">
        <v>167</v>
      </c>
      <c r="BG63" s="64" t="s">
        <v>167</v>
      </c>
      <c r="BH63" s="64" t="s">
        <v>167</v>
      </c>
      <c r="BI63" s="64"/>
      <c r="BJ63" s="64"/>
      <c r="BK63" s="47"/>
      <c r="BL63" s="64" t="s">
        <v>151</v>
      </c>
      <c r="BM63" s="64" t="s">
        <v>167</v>
      </c>
      <c r="BN63" s="64" t="s">
        <v>167</v>
      </c>
      <c r="BO63" s="64" t="s">
        <v>167</v>
      </c>
      <c r="BP63" s="64" t="s">
        <v>155</v>
      </c>
      <c r="BQ63" s="64" t="s">
        <v>167</v>
      </c>
      <c r="BR63" s="64" t="s">
        <v>167</v>
      </c>
      <c r="BS63" s="64" t="s">
        <v>158</v>
      </c>
      <c r="BT63" s="64" t="s">
        <v>167</v>
      </c>
      <c r="BU63" s="65"/>
      <c r="BV63" s="66"/>
      <c r="BW63" s="66">
        <v>0</v>
      </c>
      <c r="BX63" s="47"/>
      <c r="BY63" s="48" t="s">
        <v>164</v>
      </c>
      <c r="CB63" s="6"/>
      <c r="CC63" s="6"/>
      <c r="CD63" s="67">
        <v>0</v>
      </c>
      <c r="CE63" s="67">
        <v>0</v>
      </c>
      <c r="CF63" s="67" t="e">
        <v>#REF!</v>
      </c>
      <c r="CG63" s="68" cm="1">
        <f t="array" ref="CG63">SUMPRODUCT(--(LEN(TRIM(BL63:BT63))&gt;0))</f>
        <v>3</v>
      </c>
      <c r="CH63" s="59" t="str">
        <f>IF(CG63=2,"y","n")</f>
        <v>n</v>
      </c>
      <c r="CI63" s="59" t="str">
        <f>IF(CG63=3,"y","n")</f>
        <v>y</v>
      </c>
      <c r="CJ63" s="59" t="str">
        <f>IF(CG63=4,"y","n")</f>
        <v>n</v>
      </c>
      <c r="CK63" s="59" t="str">
        <f>IF(CG63&gt;4,"y","n")</f>
        <v>n</v>
      </c>
      <c r="CL63" s="59" t="str">
        <f>IF(S63=0,"y","n")</f>
        <v>y</v>
      </c>
      <c r="CM63" s="59" t="str">
        <f>IF(S63=2,"y","n")</f>
        <v>n</v>
      </c>
      <c r="CN63" s="59" t="str">
        <f>IF(S63=3,"y","n")</f>
        <v>n</v>
      </c>
      <c r="CO63" s="59" t="str">
        <f>IF(S63&gt;=4,"y","n")</f>
        <v>n</v>
      </c>
      <c r="CP63" s="59" t="str">
        <f>IF(AT63=0,"y","n")</f>
        <v>n</v>
      </c>
      <c r="CQ63" s="59" t="str">
        <f>IF(AT63=1,"y","n")</f>
        <v>y</v>
      </c>
      <c r="CR63" s="59" t="str">
        <f>IF(AT63=2,"y","n")</f>
        <v>n</v>
      </c>
      <c r="CS63" s="59" t="str">
        <f>IF(AT63&gt;=3,"y","n")</f>
        <v>n</v>
      </c>
      <c r="CT63" s="69" t="str">
        <f>CHAR(34)&amp;A63&amp;CHAR(34)</f>
        <v>"[USA] Julian"</v>
      </c>
      <c r="CU63" s="70" t="str">
        <f>CHAR(34)&amp;"rgn_"&amp;R63&amp;CHAR(34)</f>
        <v>"rgn_North America"</v>
      </c>
      <c r="CV63" s="48" t="str">
        <f>CHAR(34)&amp;D63&amp;CHAR(34)</f>
        <v>"https://upload.wikimedia.org/wikipedia/commons/thumb/1/15/Flag_of_Julian%2C_California.svg/320px-Flag_of_Julian%2C_California.svg.png"</v>
      </c>
      <c r="CW63" s="48" t="str">
        <f>IF(CH63="y",CHAR(34)&amp;CH$1&amp;CHAR(34)&amp;",","")</f>
        <v/>
      </c>
      <c r="CX63" s="48" t="str">
        <f>IF(CI63="y",CHAR(34)&amp;CI$1&amp;CHAR(34)&amp;",","")</f>
        <v>"3Color",</v>
      </c>
      <c r="CY63" s="48" t="str">
        <f>IF(CJ63="y",CHAR(34)&amp;CJ$1&amp;CHAR(34)&amp;",","")</f>
        <v/>
      </c>
      <c r="CZ63" s="48" t="str">
        <f>IF(CK63="y",CHAR(34)&amp;CK$1&amp;CHAR(34)&amp;",","")</f>
        <v/>
      </c>
      <c r="DA63" s="48" t="str">
        <f>IF(Q63&gt;1,CHAR(34)&amp;"words2"&amp;CHAR(34)&amp;",","")</f>
        <v/>
      </c>
      <c r="DB63" s="48" t="str">
        <f>IF(Q63&gt;2,CHAR(34)&amp;"words3"&amp;CHAR(34)&amp;",","")</f>
        <v/>
      </c>
      <c r="DD63" s="48" t="str">
        <f>IF(LEN(CHAR(34)&amp;"lets"&amp;LEN(SUBSTITUTE(SUBSTITUTE(IFERROR(TRIM(SUBSTITUTE(A63,MID(A63,FIND("[",A63),FIND("]",A63)-FIND("[",A63)+1),"")),A63)," ",""),"-",""))&amp;CHAR(34)&amp;",")=9,CHAR(34)&amp;"lets"&amp;LEN(SUBSTITUTE(SUBSTITUTE(IFERROR(TRIM(SUBSTITUTE(A63,MID(A63,FIND("[",A63),FIND("]",A63)-FIND("[",A63)+1),"")),A63)," ",""),"-",""))&amp;CHAR(34)&amp;",",CHAR(34)&amp;"lets0"&amp;LEN(SUBSTITUTE(SUBSTITUTE(IFERROR(TRIM(SUBSTITUTE(A63,MID(A63,FIND("[",A63),FIND("]",A63)-FIND("[",A63)+1),"")),A63)," ",""),"-",""))&amp;CHAR(34)&amp;",")</f>
        <v>"lets06",</v>
      </c>
      <c r="DE63" s="48" t="str">
        <f>CHAR(34)&amp;"start"&amp;IFERROR(LEFT(SUBSTITUTE(A63,"["&amp;MID(A63,FIND("[",A63)+1,FIND("]",A63)-FIND("[",A63)-1)&amp;"] ",""),1),LEFT(A63,1))&amp;CHAR(34)&amp;","</f>
        <v>"startJ",</v>
      </c>
      <c r="DF63" s="48" t="str">
        <f>IFERROR(IF(SEARCH("tan",A63)&gt;0,CHAR(34)&amp;"withtn"&amp;CHAR(34)&amp;",",""),"")</f>
        <v/>
      </c>
      <c r="DG63" s="48" t="str">
        <f>IFERROR(IF(SEARCH("q",A63)&gt;0,CHAR(34)&amp;"with_q"&amp;CHAR(34)&amp;",",""),"")</f>
        <v/>
      </c>
      <c r="DH63" s="48" t="str">
        <f>IFERROR(IF(SEARCH("v",A63)&gt;0,CHAR(34)&amp;"with_v"&amp;CHAR(34)&amp;",",""),"")</f>
        <v/>
      </c>
      <c r="DI63" s="48" t="str">
        <f>IFERROR(IF(SEARCH("w",A63)&gt;0,CHAR(34)&amp;"with_w"&amp;CHAR(34)&amp;",",""),"")</f>
        <v/>
      </c>
      <c r="DJ63" s="48" t="str">
        <f>IFERROR(IF(SEARCH("y",A63)&gt;0,CHAR(34)&amp;"with_y"&amp;CHAR(34)&amp;",",""),"")</f>
        <v/>
      </c>
      <c r="DK63" s="48" t="str">
        <f>IFERROR(IF(SEARCH("z",A63)&gt;0,CHAR(34)&amp;"with_z"&amp;CHAR(34)&amp;",",""),"")</f>
        <v/>
      </c>
      <c r="DL63" s="48" t="str">
        <f>IF(CG63=2, CHAR(34) &amp; _xlfn.TEXTJOIN("", TRUE, _xlfn._xlws.SORT(HP63:HX63)) &amp; CHAR(34) &amp; ",", "")</f>
        <v/>
      </c>
      <c r="DM63" s="48" t="str" cm="1">
        <f t="array" ref="DM63">IF(CG63=3,CHAR(34) &amp; _xlfn.TEXTJOIN("", TRUE, RIGHT(HP63:HX63, 2)) &amp; CHAR(34) &amp; ",", "")</f>
        <v>"LAELUR",</v>
      </c>
      <c r="DN63" s="48" t="str">
        <f>IF(AND(ISNUMBER(SEARCH("18", O63)), ISERROR(SEARCH("1918", O63)), ISERROR(SEARCH("2018", O63))), CHAR(34) &amp; "year18" &amp; CHAR(34) &amp; ",", "")</f>
        <v/>
      </c>
      <c r="DO63" s="48" t="str">
        <f>IF(AND(ISNUMBER(SEARCH("19", O63)), ISERROR(SEARCH("1819", O63)),  ISERROR(SEARCH("1219", O63)),ISERROR(SEARCH("1119", O63)),ISERROR(SEARCH("1190", O63)),ISERROR(SEARCH("2019", O63))), CHAR(34) &amp; "year19" &amp; CHAR(34) &amp; ",", "")</f>
        <v/>
      </c>
      <c r="DP63" s="6" t="str">
        <f>IF(AND(ISNUMBER(SEARCH("20", O63)), ISERROR(SEARCH("1920", O63))), CHAR(34)&amp;"year00"&amp;CHAR(34)&amp;",", "")</f>
        <v>"year00",</v>
      </c>
      <c r="DQ63" s="6" t="str">
        <f>IF(CC63="y",CHAR(34)&amp;"soviet"&amp;CHAR(34)&amp;",","")</f>
        <v/>
      </c>
      <c r="DR63" s="6" t="str">
        <f>IF(BY63="y",CHAR(34)&amp;"dgband"&amp;CHAR(34)&amp;",","")</f>
        <v/>
      </c>
      <c r="DS63" s="6" t="str">
        <f>IF(W63="y",IF(AND(V63="n",BY63&lt;&gt;"y"),CHAR(34)&amp;"allver"&amp;CHAR(34)&amp;",",""),"")</f>
        <v/>
      </c>
      <c r="DT63" s="6" t="str">
        <f>IF(V63="y",IF(AND(W63="n",BY63&lt;&gt;"y"),CHAR(34)&amp;"allhor"&amp;CHAR(34)&amp;",",""),"")</f>
        <v>"allhor",</v>
      </c>
      <c r="DU63" s="6" t="str">
        <f>IF(BY63="y",IF(AND(W63="n",V63="n"),CHAR(34)&amp;"alldia"&amp;CHAR(34)&amp;",",""),"")</f>
        <v/>
      </c>
      <c r="DW63" s="48" t="str">
        <f>IF(CL63="y",CHAR(34)&amp;CL$1&amp;CHAR(34)&amp;",","")</f>
        <v>"NoBand",</v>
      </c>
      <c r="DX63" s="48" t="str">
        <f>IF(CM63="y",CHAR(34)&amp;CM$1&amp;CHAR(34)&amp;",","")</f>
        <v/>
      </c>
      <c r="DY63" s="48" t="str">
        <f>IF(CN63="y",CHAR(34)&amp;CN$1&amp;CHAR(34)&amp;",","")</f>
        <v/>
      </c>
      <c r="DZ63" s="48" t="str">
        <f>IF(CO63="y",CHAR(34)&amp;CO$1&amp;CHAR(34)&amp;",","")</f>
        <v/>
      </c>
      <c r="EA63" s="48" t="str">
        <f>IF(T63="y",CHAR(34)&amp;T$1&amp;CHAR(34)&amp;",","")</f>
        <v>"Diagon",</v>
      </c>
      <c r="EB63" s="48" t="str">
        <f>IF(U63="y",CHAR(34)&amp;U$1&amp;CHAR(34)&amp;",","")</f>
        <v/>
      </c>
      <c r="EC63" s="48" t="str">
        <f>IF(V63="y",CHAR(34)&amp;V$1&amp;CHAR(34)&amp;",","")</f>
        <v>"Horizo",</v>
      </c>
      <c r="ED63" s="48" t="str">
        <f>IF(W63="y",CHAR(34)&amp;W$1&amp;CHAR(34)&amp;",","")</f>
        <v/>
      </c>
      <c r="EE63" s="48" t="str">
        <f>IF(X63="y",CHAR(34)&amp;X$1&amp;CHAR(34)&amp;",","")</f>
        <v>"Circle",</v>
      </c>
      <c r="EF63" s="48" t="str">
        <f>IF(AND(Y63&lt;&gt;"n",Y63&lt;&gt;""),CHAR(34)&amp;Y$1&amp;CHAR(34)&amp;",","")</f>
        <v/>
      </c>
      <c r="EG63" s="48" t="str">
        <f>IF(Z63="y",CHAR(34)&amp;Z$1&amp;CHAR(34)&amp;",","")</f>
        <v/>
      </c>
      <c r="EH63" s="48" t="str">
        <f>IF(AA63="y",CHAR(34)&amp;AA$1&amp;CHAR(34)&amp;",","")</f>
        <v/>
      </c>
      <c r="EI63" s="48" t="str">
        <f>IF(AB63="y",CHAR(34)&amp;AB$1&amp;CHAR(34)&amp;",","")</f>
        <v/>
      </c>
      <c r="EJ63" s="48" t="str">
        <f>IF(AC63="y",CHAR(34)&amp;AC$1&amp;CHAR(34)&amp;",","")</f>
        <v/>
      </c>
      <c r="EK63" s="48" t="str">
        <f>IF(AD63="y",CHAR(34)&amp;AD$1&amp;CHAR(34)&amp;",","")</f>
        <v>"HasSun",</v>
      </c>
      <c r="EL63" s="48" t="str">
        <f>IF(AE63="y",CHAR(34)&amp;AE$1&amp;CHAR(34)&amp;",","")</f>
        <v/>
      </c>
      <c r="EM63" s="48" t="str">
        <f>IF(AF63="y",CHAR(34)&amp;AF$1&amp;CHAR(34)&amp;",","")</f>
        <v/>
      </c>
      <c r="EN63" s="48" t="str">
        <f>IF(AG63="y",CHAR(34)&amp;AG$1&amp;CHAR(34)&amp;",","")</f>
        <v/>
      </c>
      <c r="EO63" s="48" t="str">
        <f>IF(AH63="y",CHAR(34)&amp;AH$1&amp;CHAR(34)&amp;",","")</f>
        <v/>
      </c>
      <c r="EP63" s="48" t="str">
        <f>IF(AI63="y",CHAR(34)&amp;AI$1&amp;CHAR(34)&amp;",","")</f>
        <v/>
      </c>
      <c r="EQ63" s="48" t="str">
        <f>IF(AJ63="y",CHAR(34)&amp;AJ$1&amp;CHAR(34)&amp;",","")</f>
        <v/>
      </c>
      <c r="ER63" s="48" t="str">
        <f>IF(AK63="y",CHAR(34)&amp;AK$1&amp;CHAR(34)&amp;",","")</f>
        <v/>
      </c>
      <c r="ES63" s="48" t="str">
        <f>IF(AL63="y",CHAR(34)&amp;AL$1&amp;CHAR(34)&amp;",","")</f>
        <v/>
      </c>
      <c r="ET63" s="48" t="str">
        <f>IF(AM63="y",CHAR(34)&amp;AM$1&amp;CHAR(34)&amp;",","")</f>
        <v>"Geogrh",</v>
      </c>
      <c r="EU63" s="48" t="str">
        <f>IF(AN63="y",CHAR(34)&amp;AN$1&amp;CHAR(34)&amp;",","")</f>
        <v/>
      </c>
      <c r="EV63" s="48" t="str">
        <f>IF(AO63="y",CHAR(34)&amp;AO$1&amp;CHAR(34)&amp;",","")</f>
        <v/>
      </c>
      <c r="EW63" s="48" t="str">
        <f>IF(AP63="y",CHAR(34)&amp;AP$1&amp;CHAR(34)&amp;",","")</f>
        <v/>
      </c>
      <c r="EX63" s="48" t="str">
        <f>IF(AQ63="y",CHAR(34)&amp;AQ$1&amp;CHAR(34)&amp;",","")</f>
        <v/>
      </c>
      <c r="EY63" s="48" t="str">
        <f>IF(AR63="y",CHAR(34)&amp;AR$1&amp;CHAR(34)&amp;",","")</f>
        <v/>
      </c>
      <c r="EZ63" s="48" t="str">
        <f>IF(AS63="y",CHAR(34)&amp;AS$1&amp;CHAR(34)&amp;",","")</f>
        <v/>
      </c>
      <c r="FA63" s="48" t="str">
        <f>IF(AT63&gt;0,CHAR(34)&amp;"sta"&amp;AZ63&amp;CHAR(34)&amp;",","")</f>
        <v>"staYEL",</v>
      </c>
      <c r="FB63" s="48" t="str">
        <f>IF(AND(AT63&gt;0,BA63&lt;&gt;""),CHAR(34)&amp;"sta"&amp;BA63&amp;CHAR(34)&amp;",","")</f>
        <v/>
      </c>
      <c r="FD63" s="48" t="str">
        <f>IF(BV63="n",CHAR(34)&amp;"tcWHYE"&amp;CHAR(34)&amp;",",IF(BV63="y",CHAR(34)&amp;FD$1&amp;CHAR(34)&amp;",",""))</f>
        <v/>
      </c>
      <c r="FE63" s="48" t="str">
        <f>IF(COUNTIF(BL63:BT63,"BLU")=0,CHAR(34)&amp;"NO_BLU"&amp;CHAR(34)&amp;",", "")</f>
        <v>"NO_BLU",</v>
      </c>
      <c r="FF63" s="48" t="str">
        <f>IF(COUNTIF(BL63:BT63,"WHI")=0,CHAR(34)&amp;"NO_WHI"&amp;CHAR(34)&amp;",", "")</f>
        <v>"NO_WHI",</v>
      </c>
      <c r="FG63" s="48" t="str">
        <f>IF(COUNTIF(BL63:BT63,"RED")=0,CHAR(34)&amp;"NO_RED"&amp;CHAR(34)&amp;",", "")</f>
        <v>"NO_RED",</v>
      </c>
      <c r="FH63" s="48" t="str">
        <f>IF(COUNTIF(BL63:BS63,"GRE")=0,CHAR(34)&amp;"NO_GRE"&amp;CHAR(34)&amp;",", "")</f>
        <v>"NO_GRE",</v>
      </c>
      <c r="FI63" s="48" t="str">
        <f>IF(COUNTIF(BL63:BT63,"YEL")=0,CHAR(34)&amp;"NO_YEL"&amp;CHAR(34)&amp;",", "")</f>
        <v/>
      </c>
      <c r="FJ63" s="48" t="str">
        <f>IF(COUNTIF(BL63:BT63,"BLA")=0,CHAR(34)&amp;"NO_BLA"&amp;CHAR(34)&amp;",", "")</f>
        <v/>
      </c>
      <c r="FK63" s="48" t="str">
        <f>IF(AND(FH63&lt;&gt;"",FF63&lt;&gt;""),CHAR(34)&amp;"WHGRNO"&amp;CHAR(34)&amp;",","")</f>
        <v>"WHGRNO",</v>
      </c>
      <c r="FL63" s="48" t="str">
        <f>IF(AND(FI63&lt;&gt;"",FF63&lt;&gt;""),CHAR(34)&amp;"WHYENO"&amp;CHAR(34)&amp;",","")</f>
        <v/>
      </c>
      <c r="FM63" s="48" t="str">
        <f>IF(AND(FJ63&lt;&gt;"",FF63&lt;&gt;""),CHAR(34)&amp;"BAWHNO"&amp;CHAR(34)&amp;",","")</f>
        <v/>
      </c>
      <c r="FN63" s="48" t="str">
        <f>IF(AND(FE63&lt;&gt;"",FF63&lt;&gt;""),CHAR(34)&amp;"BLWHNO"&amp;CHAR(34)&amp;",","")</f>
        <v>"BLWHNO",</v>
      </c>
      <c r="FO63" s="48" t="str">
        <f>IF(AND(FE63&lt;&gt;"",FG63&lt;&gt;""),CHAR(34)&amp;"BLRENO"&amp;CHAR(34)&amp;",","")</f>
        <v>"BLRENO",</v>
      </c>
      <c r="FP63" s="48" t="str">
        <f>IF(AND(FF63&lt;&gt;"",FF63&lt;&gt;""),CHAR(34)&amp;"WHRENO"&amp;CHAR(34)&amp;",","")</f>
        <v>"WHRENO",</v>
      </c>
      <c r="FQ63" s="48" t="str">
        <f>IF(LEN(BF63)=3,CHAR(34)&amp;"001"&amp;BF63&amp;CHAR(34)&amp;",","")</f>
        <v/>
      </c>
      <c r="FR63" s="48" t="str">
        <f>IF(LEN(BG63)=3,CHAR(34)&amp;"002"&amp;BG63&amp;CHAR(34)&amp;",","")</f>
        <v/>
      </c>
      <c r="FS63" s="48" t="str">
        <f>IF(LEN(BH63)=3,CHAR(34)&amp;"003"&amp;BH63&amp;CHAR(34)&amp;",","")</f>
        <v/>
      </c>
      <c r="FT63" s="48" t="str">
        <f>CHAR(34)&amp;"myr"&amp;BD63&amp;CHAR(34)&amp;","</f>
        <v>"myrPUR",</v>
      </c>
      <c r="FU63" s="48" t="str">
        <f>IF(AY63="y",CHAR(34)&amp;"island"&amp;CHAR(34)&amp;",","")</f>
        <v/>
      </c>
      <c r="FV63" s="48" t="str">
        <f>IF(BZ63="y",CHAR(34)&amp;"landlo"&amp;CHAR(34)&amp;",","")</f>
        <v/>
      </c>
      <c r="FW63" s="48" t="str">
        <f>IF(CA63="y",CHAR(34)&amp;"eunion"&amp;CHAR(34)&amp;",","")</f>
        <v/>
      </c>
      <c r="FY63" s="48" t="str">
        <f>IFERROR(IF(SEARCH("Arabic",CB63)&gt;0,CHAR(34)&amp;"arabic"&amp;CHAR(34)&amp;",",""),"")</f>
        <v/>
      </c>
      <c r="FZ63" s="48" t="str">
        <f>IFERROR(IF(SEARCH("English",CB63)&gt;0,CHAR(34)&amp;"englis"&amp;CHAR(34)&amp;",",""),"")</f>
        <v/>
      </c>
      <c r="GA63" s="48" t="str">
        <f>IFERROR(IF(SEARCH("French",CB63)&gt;0,CHAR(34)&amp;"french"&amp;CHAR(34)&amp;",",""),"")</f>
        <v/>
      </c>
      <c r="GB63" s="48" t="str">
        <f>IFERROR(IF(SEARCH("Spanish",CB63)&gt;0,CHAR(34)&amp;"spanis"&amp;CHAR(34)&amp;",",""),"")</f>
        <v/>
      </c>
      <c r="GE63" s="48" t="str">
        <f>IFERROR(IF(SEARCH("Dutch",CB63)&gt;0,CHAR(34)&amp;"dutchs"&amp;CHAR(34)&amp;",",""),"")</f>
        <v/>
      </c>
      <c r="GF63" s="48" t="str">
        <f>IFERROR(IF(SEARCH("Historical",AU63)&gt;0,CHAR(34)&amp;"histor"&amp;CHAR(34)&amp;",",""),"")</f>
        <v/>
      </c>
      <c r="GG63" s="48" t="str">
        <f>IF(BU63="y",CHAR(34)&amp;"unjack"&amp;CHAR(34)&amp;",","")</f>
        <v/>
      </c>
      <c r="GH63" s="48" t="str">
        <f>IF(CD63=1,CHAR(34)&amp;"southc"&amp;CHAR(34)&amp;",","")</f>
        <v/>
      </c>
      <c r="GI63" s="48" t="str">
        <f>IF(CE63=1,CHAR(34)&amp;"hasmap"&amp;CHAR(34)&amp;",","")</f>
        <v/>
      </c>
      <c r="GJ63" s="48" t="str">
        <f>IF(CP63="y",CHAR(34)&amp;CP$1&amp;CHAR(34)&amp;",","")</f>
        <v/>
      </c>
      <c r="GK63" s="48" t="str">
        <f>IF(GJ63="",CHAR(34)&amp;"HasSta"&amp;CHAR(34)&amp;",","")</f>
        <v>"HasSta",</v>
      </c>
      <c r="GL63" s="48" t="str">
        <f>IF(CQ63="y",CHAR(34)&amp;CQ$1&amp;CHAR(34)&amp;",","")</f>
        <v>"1Stars",</v>
      </c>
      <c r="GM63" s="48" t="str">
        <f>IF(CR63="y",CHAR(34)&amp;CR$1&amp;CHAR(34)&amp;",","")</f>
        <v/>
      </c>
      <c r="GN63" s="48" t="str">
        <f>IF(CS63="y",CHAR(34)&amp;CS$1&amp;CHAR(34)&amp;",","")</f>
        <v/>
      </c>
      <c r="GP63" s="48" t="str">
        <f>CHAR(34)&amp;AU63&amp;CHAR(34)</f>
        <v>"Census-designated Place"</v>
      </c>
      <c r="GS63" s="48" t="str">
        <f>SUBSTITUTE("["&amp;_xlfn.CONCAT(CW63:GN63)&amp;"]",",]","]")</f>
        <v>["3Color","lets06","startJ","LAELUR","year00","allhor","NoBand","Diagon","Horizo","Circle","HasSun","Geogrh","staYEL","NO_BLU","NO_WHI","NO_RED","NO_GRE","WHGRNO","BLWHNO","BLRENO","WHRENO","myrPUR","HasSta","1Stars"]</v>
      </c>
      <c r="GT63" s="48" t="str">
        <f>IF(BL63&lt;&gt;"",CHAR(34)&amp;"cl_"&amp;BL63&amp;CHAR(34)&amp;",","")</f>
        <v>"cl_BLA",</v>
      </c>
      <c r="GU63" s="48" t="str">
        <f>IF(BM63&lt;&gt;"",CHAR(34)&amp;"cl_"&amp;BM63&amp;CHAR(34)&amp;",","")</f>
        <v/>
      </c>
      <c r="GV63" s="48" t="str">
        <f>IF(BN63&lt;&gt;"",CHAR(34)&amp;"cl_"&amp;BN63&amp;CHAR(34)&amp;",","")</f>
        <v/>
      </c>
      <c r="GW63" s="48" t="str">
        <f>IF(BO63&lt;&gt;"",CHAR(34)&amp;"cl_"&amp;BO63&amp;CHAR(34)&amp;",","")</f>
        <v/>
      </c>
      <c r="GX63" s="48" t="str">
        <f>IF(BP63&lt;&gt;"",CHAR(34)&amp;"cl_"&amp;BP63&amp;CHAR(34)&amp;",","")</f>
        <v>"cl_YEL",</v>
      </c>
      <c r="GY63" s="48" t="str">
        <f>IF(BQ63&lt;&gt;"",CHAR(34)&amp;"cl_"&amp;BQ63&amp;CHAR(34)&amp;",","")</f>
        <v/>
      </c>
      <c r="GZ63" s="48" t="str">
        <f>IF(BR63&lt;&gt;"",CHAR(34)&amp;"cl_"&amp;BR63&amp;CHAR(34)&amp;",","")</f>
        <v/>
      </c>
      <c r="HA63" s="48" t="str">
        <f>IF(BS63&lt;&gt;"",CHAR(34)&amp;"cl_"&amp;BS63&amp;CHAR(34)&amp;",","")</f>
        <v>"cl_PUR",</v>
      </c>
      <c r="HB63" s="48" t="str">
        <f>IF(BT63&lt;&gt;"",CHAR(34)&amp;"cl_"&amp;BT63&amp;CHAR(34)&amp;",","")</f>
        <v/>
      </c>
      <c r="HC63" s="48" t="str">
        <f>SUBSTITUTE("["&amp;_xlfn.CONCAT(GT63:HB63)&amp;"]",",]","]")</f>
        <v>["cl_BLA","cl_YEL","cl_PUR"]</v>
      </c>
      <c r="HE63" s="71"/>
      <c r="HF63" s="72" t="str">
        <f>"{couname:"&amp;CT63&amp;(IF(HK63&lt;&gt;"",",subtype:"&amp;CHAR(34)&amp;HK63&amp;CHAR(34),""))&amp;",year:"&amp;HJ63&amp;",region:"&amp;CU63&amp;",Colors:"&amp;HC63&amp;",Items:"&amp;GS63&amp;",Flag:"&amp;CV63&amp;",HDFlag:"&amp;CHAR(34)&amp;E63&amp;CHAR(34)&amp;",type:"&amp;GP63&amp;", describe: "&amp;HH63&amp;", isnew:"&amp;CHAR(34)&amp;F63&amp;CHAR(34)&amp;", links: "&amp;HL63&amp;"},"</f>
        <v>{couname:"[USA] Julian",year:"2021",region:"rgn_North America",Colors:["cl_BLA","cl_YEL","cl_PUR"],Items:["3Color","lets06","startJ","LAELUR","year00","allhor","NoBand","Diagon","Horizo","Circle","HasSun","Geogrh","staYEL","NO_BLU","NO_WHI","NO_RED","NO_GRE","WHGRNO","BLWHNO","BLRENO","WHRENO","myrPUR","HasSta","1Stars"],Flag:"https://upload.wikimedia.org/wikipedia/commons/thumb/1/15/Flag_of_Julian%2C_California.svg/320px-Flag_of_Julian%2C_California.svg.png",HDFlag:"https://upload.wikimedia.org/wikipedia/commons/thumb/1/15/Flag_of_Julian%2C_California.svg/2560px-Flag_of_Julian%2C_California.svg.png",type:"Census-designated Place", describe: "\nGold represents the sun, moon, deserts, golden meadows and gold ore; black stands for the silhouette of the mountains and forests; and purple is for the skies at dusk and dawn, reflecting over the lakes and creeks of the Julian area.", isnew:".", links: "https://flags.fandom.com/wiki/Julian"},</v>
      </c>
      <c r="HG63" s="73" t="str">
        <f>"{couname:"&amp;CT63&amp;(IF(HK63&lt;&gt;"",",subtype:"&amp;CHAR(34)&amp;HK63&amp;CHAR(34),""))&amp;",year:"&amp;HJ63&amp;",region:"&amp;CU63&amp;",Colors:"&amp;HC63&amp;",Items:"&amp;GS63&amp;",Flag:"&amp;CV63&amp;",HDFlag:"&amp;CHAR(34)&amp;E63&amp;CHAR(34)&amp;",type:"&amp;GP63&amp;", describe: "&amp;HI63&amp;", links: "&amp;HL63&amp;"},"</f>
        <v>{couname:"[USA] Julian",year:"2021",region:"rgn_North America",Colors:["cl_BLA","cl_YEL","cl_PUR"],Items:["3Color","lets06","startJ","LAELUR","year00","allhor","NoBand","Diagon","Horizo","Circle","HasSun","Geogrh","staYEL","NO_BLU","NO_WHI","NO_RED","NO_GRE","WHGRNO","BLWHNO","BLRENO","WHRENO","myrPUR","HasSta","1Stars"],Flag:"https://upload.wikimedia.org/wikipedia/commons/thumb/1/15/Flag_of_Julian%2C_California.svg/320px-Flag_of_Julian%2C_California.svg.png",HDFlag:"https://upload.wikimedia.org/wikipedia/commons/thumb/1/15/Flag_of_Julian%2C_California.svg/2560px-Flag_of_Julian%2C_California.svg.png",type:"Census-designated Place", describe: "\nGold represents the sun, moon, deserts, golden meadows and gold ore; black stands for the silhouette of the mountains and forests; and purple is for the skies at dusk and dawn, reflecting over the lakes and creeks of the Julian area.", links: "https://flags.fandom.com/wiki/Julian"},</v>
      </c>
      <c r="HH63" s="48" t="str">
        <f>IF(P63&lt;&gt;"",CHAR(34)&amp;"\n"&amp;P63&amp;CHAR(34),CHAR(34)&amp;CHAR(34))</f>
        <v>"\nGold represents the sun, moon, deserts, golden meadows and gold ore; black stands for the silhouette of the mountains and forests; and purple is for the skies at dusk and dawn, reflecting over the lakes and creeks of the Julian area."</v>
      </c>
      <c r="HI63" s="48" t="str">
        <f>IF(J63=0,CHAR(34)&amp;CHAR(34),HH63)</f>
        <v>"\nGold represents the sun, moon, deserts, golden meadows and gold ore; black stands for the silhouette of the mountains and forests; and purple is for the skies at dusk and dawn, reflecting over the lakes and creeks of the Julian area."</v>
      </c>
      <c r="HJ63" s="48" t="str">
        <f>CHAR(34)&amp;O63&amp;CHAR(34)</f>
        <v>"2021"</v>
      </c>
      <c r="HL63" s="48" t="str">
        <f>CHAR(34)&amp;I63&amp;CHAR(34)</f>
        <v>"https://flags.fandom.com/wiki/Julian"</v>
      </c>
      <c r="HM63" s="72"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"&amp;HH63&amp;", "&amp;CHAR(34)&amp;"isnew"&amp;CHAR(34)&amp;": "&amp;CHAR(34)&amp;F63&amp;CHAR(34)&amp;", "&amp;CHAR(34)&amp;"links"&amp;CHAR(34)&amp;": "&amp;HL63&amp;"},"</f>
        <v>{"couname":"[USA] Julian","subtype":"[USA] California","year":"2021","region":"rgn_North America","Colors":["cl_BLA","cl_YEL","cl_PUR"],"Items":["3Color","lets06","startJ","LAELUR","year00","allhor","NoBand","Diagon","Horizo","Circle","HasSun","Geogrh","staYEL","NO_BLU","NO_WHI","NO_RED","NO_GRE","WHGRNO","BLWHNO","BLRENO","WHRENO","myrPUR","HasSta","1Stars"],"Flag":"https://upload.wikimedia.org/wikipedia/commons/thumb/1/15/Flag_of_Julian%2C_California.svg/320px-Flag_of_Julian%2C_California.svg.png","HDFlag":"https://upload.wikimedia.org/wikipedia/commons/thumb/1/15/Flag_of_Julian%2C_California.svg/2560px-Flag_of_Julian%2C_California.svg.png","type":"Census-designated Place", "describe": "\nGold represents the sun, moon, deserts, golden meadows and gold ore; black stands for the silhouette of the mountains and forests; and purple is for the skies at dusk and dawn, reflecting over the lakes and creeks of the Julian area.", "isnew": ".", "links": "https://flags.fandom.com/wiki/Julian"},</v>
      </c>
      <c r="HN63" s="74" t="str">
        <f>"{"&amp;CHAR(34)&amp;"couname"&amp;CHAR(34)&amp;":"&amp;CT63&amp;(IF(H63&lt;&gt;"",","&amp;CHAR(34)&amp;"subtype"&amp;CHAR(34)&amp;":"&amp;CHAR(34)&amp;H63&amp;CHAR(34),""))&amp;","&amp;CHAR(34)&amp;"year"&amp;CHAR(34)&amp;":"&amp;HJ63&amp;","&amp;CHAR(34)&amp;"region"&amp;CHAR(34)&amp;":"&amp;CU63&amp;","&amp;CHAR(34)&amp;"Colors"&amp;CHAR(34)&amp;":"&amp;HC63&amp;","&amp;CHAR(34)&amp;"Items"&amp;CHAR(34)&amp;":"&amp;GS63&amp;","&amp;CHAR(34)&amp;"Flag"&amp;CHAR(34)&amp;":"&amp;CV63&amp;","&amp;CHAR(34)&amp;"HDFlag"&amp;CHAR(34)&amp;":"&amp;CHAR(34)&amp;E63&amp;CHAR(34)&amp;","&amp;CHAR(34)&amp;"type"&amp;CHAR(34)&amp;":"&amp;GP63&amp;", "&amp;CHAR(34)&amp;"describe"&amp;CHAR(34)&amp;": "&amp;HI63&amp;", "&amp;CHAR(34)&amp;"isnew"&amp;CHAR(34)&amp;": "&amp;CHAR(34)&amp;F63&amp;CHAR(34)&amp;", "&amp;CHAR(34)&amp;"links"&amp;CHAR(34)&amp;": "&amp;HL63&amp;"},"</f>
        <v>{"couname":"[USA] Julian","subtype":"[USA] California","year":"2021","region":"rgn_North America","Colors":["cl_BLA","cl_YEL","cl_PUR"],"Items":["3Color","lets06","startJ","LAELUR","year00","allhor","NoBand","Diagon","Horizo","Circle","HasSun","Geogrh","staYEL","NO_BLU","NO_WHI","NO_RED","NO_GRE","WHGRNO","BLWHNO","BLRENO","WHRENO","myrPUR","HasSta","1Stars"],"Flag":"https://upload.wikimedia.org/wikipedia/commons/thumb/1/15/Flag_of_Julian%2C_California.svg/320px-Flag_of_Julian%2C_California.svg.png","HDFlag":"https://upload.wikimedia.org/wikipedia/commons/thumb/1/15/Flag_of_Julian%2C_California.svg/2560px-Flag_of_Julian%2C_California.svg.png","type":"Census-designated Place", "describe": "\nGold represents the sun, moon, deserts, golden meadows and gold ore; black stands for the silhouette of the mountains and forests; and purple is for the skies at dusk and dawn, reflecting over the lakes and creeks of the Julian area.", "isnew": ".", "links": "https://flags.fandom.com/wiki/Julian"},</v>
      </c>
      <c r="HO63" s="75">
        <v>45644</v>
      </c>
      <c r="HP63" s="48" t="str" cm="1">
        <f t="array" ref="HP63">IF(_xlfn.TEXTJOIN(", ", TRUE, IF(ISNUMBER(SEARCH("BLA", BL63:BT63)), COLUMN(BL63:BT63) - COLUMN(BL63) + 1, ""))&lt;&gt;"","BLA","")</f>
        <v>BLA</v>
      </c>
      <c r="HQ63" s="48" t="str" cm="1">
        <f t="array" ref="HQ63">IF(_xlfn.TEXTJOIN(", ", TRUE, IF(ISNUMBER(SEARCH("BLU", BL63:BT63)), COLUMN(BL63:BT63) - COLUMN(BL63) + 1, ""))&lt;&gt;"","BLU","")</f>
        <v/>
      </c>
      <c r="HR63" s="48" t="str" cm="1">
        <f t="array" ref="HR63">IF(_xlfn.TEXTJOIN(", ", TRUE, IF(ISNUMBER(SEARCH("GRE", BL63:BT63)), COLUMN(BL63:BT63) - COLUMN(BL63) + 1, ""))&lt;&gt;"","GRE","")</f>
        <v/>
      </c>
      <c r="HS63" s="48" t="str" cm="1">
        <f t="array" ref="HS63">IF(_xlfn.TEXTJOIN(", ", TRUE, IF(ISNUMBER(SEARCH("RED", BL63:BT63)), COLUMN(BL63:BT63) - COLUMN(BL63) + 1, ""))&lt;&gt;"","RED","")</f>
        <v/>
      </c>
      <c r="HT63" s="48" t="str" cm="1">
        <f t="array" ref="HT63">IF(_xlfn.TEXTJOIN(", ", TRUE, IF(ISNUMBER(SEARCH("YEL", BL63:BT63)), COLUMN(BL63:BT63) - COLUMN(BL63) + 1, ""))&lt;&gt;"","YEL","")</f>
        <v>YEL</v>
      </c>
      <c r="HU63" s="48" t="str" cm="1">
        <f t="array" ref="HU63">IF(_xlfn.TEXTJOIN(", ", TRUE, IF(ISNUMBER(SEARCH("ORA", BL63:BT63)), COLUMN(BL63:BT63) - COLUMN(BL63) + 1, ""))&lt;&gt;"","ORA","")</f>
        <v/>
      </c>
      <c r="HV63" s="48" t="str" cm="1">
        <f t="array" ref="HV63">IF(_xlfn.TEXTJOIN(", ", TRUE, IF(ISNUMBER(SEARCH("BRO", BL63:BT63)), COLUMN(BL63:BT63) - COLUMN(BL63) + 1, ""))&lt;&gt;"","BRO","")</f>
        <v/>
      </c>
      <c r="HW63" s="48" t="str" cm="1">
        <f t="array" ref="HW63">IF(_xlfn.TEXTJOIN(", ", TRUE, IF(ISNUMBER(SEARCH("PUR", BL63:BT63)), COLUMN(BL63:BT63) - COLUMN(BL63) + 1, ""))&lt;&gt;"","PUR","")</f>
        <v>PUR</v>
      </c>
      <c r="HX63" s="48" t="str" cm="1">
        <f t="array" ref="HX63">IF(_xlfn.TEXTJOIN(", ", TRUE, IF(ISNUMBER(SEARCH("WHI", BL63:BT63)), COLUMN(BL63:BT63) - COLUMN(BL63) + 1, ""))&lt;&gt;"","WHI","")</f>
        <v/>
      </c>
      <c r="HY63" s="76"/>
      <c r="HZ63" s="76"/>
      <c r="IA63" s="6"/>
      <c r="IB63" s="6"/>
      <c r="IC63" s="77"/>
      <c r="ID63" s="77"/>
      <c r="IE63" s="77"/>
      <c r="IF63" s="77"/>
      <c r="IG63" s="77"/>
      <c r="IH63" s="77"/>
      <c r="II63" s="77"/>
      <c r="IJ63" s="77"/>
      <c r="IK63" s="77"/>
      <c r="IM63" s="45">
        <f>COUNTIF(IC63:IK63,"&gt;0")-CG63</f>
        <v>-3</v>
      </c>
      <c r="IN63" s="78" t="str">
        <f>"http://mkweb.bcgsc.ca/color-summarizer/?url="&amp;D63&amp;"&amp;precision=low&amp;num_clusters="&amp;CG63&amp;"&amp;text=1"</f>
        <v>http://mkweb.bcgsc.ca/color-summarizer/?url=https://upload.wikimedia.org/wikipedia/commons/thumb/1/15/Flag_of_Julian%2C_California.svg/320px-Flag_of_Julian%2C_California.svg.png&amp;precision=low&amp;num_clusters=3&amp;text=1</v>
      </c>
      <c r="IO63" s="48" t="str">
        <f>IF(HP63&lt;&gt;"",CHAR(34)&amp;"black"&amp;CHAR(34),"")</f>
        <v>"black"</v>
      </c>
      <c r="IP63" s="48" t="str">
        <f>IF(HQ63&lt;&gt;"",CHAR(34)&amp;"blue"&amp;CHAR(34),"")</f>
        <v/>
      </c>
      <c r="IQ63" s="48" t="str">
        <f>IF(HR63&lt;&gt;"",CHAR(34)&amp;"green"&amp;CHAR(34),"")</f>
        <v/>
      </c>
      <c r="IR63" s="48" t="str">
        <f>IF(HS63&lt;&gt;"",CHAR(34)&amp;"red"&amp;CHAR(34),"")</f>
        <v/>
      </c>
      <c r="IS63" s="48" t="str">
        <f>IF(HT63&lt;&gt;"",CHAR(34)&amp;"yellow"&amp;CHAR(34),"")</f>
        <v>"yellow"</v>
      </c>
      <c r="IT63" s="48" t="str">
        <f>IF(HU63&lt;&gt;"",CHAR(34)&amp;"orange"&amp;CHAR(34),"")</f>
        <v/>
      </c>
      <c r="IU63" s="48" t="str">
        <f>IF(HV63&lt;&gt;"",CHAR(34)&amp;"brown"&amp;CHAR(34),"")</f>
        <v/>
      </c>
      <c r="IV63" s="48" t="str">
        <f>IF(HW63&lt;&gt;"",CHAR(34)&amp;"purple"&amp;CHAR(34),"")</f>
        <v>"purple"</v>
      </c>
      <c r="IW63" s="48" t="str">
        <f>IF(HX63&lt;&gt;"",CHAR(34)&amp;"white"&amp;CHAR(34),"")</f>
        <v/>
      </c>
      <c r="IX63" s="48" t="str">
        <f>"{"&amp;CHAR(34)&amp;"url"&amp;CHAR(34)&amp;":"&amp;CHAR(34)&amp;IN63&amp;CHAR(34)&amp;","&amp;CHAR(34)&amp;"name"&amp;CHAR(34)&amp;":"&amp;CHAR(34)&amp;A63&amp;CHAR(34)&amp;"},"</f>
        <v>{"url":"http://mkweb.bcgsc.ca/color-summarizer/?url=https://upload.wikimedia.org/wikipedia/commons/thumb/1/15/Flag_of_Julian%2C_California.svg/320px-Flag_of_Julian%2C_California.svg.png&amp;precision=low&amp;num_clusters=3&amp;text=1","name":"[USA] Julian"},</v>
      </c>
      <c r="IY63" s="48">
        <v>1503</v>
      </c>
    </row>
    <row r="64" spans="1:259" s="48" customFormat="1" ht="38.4" customHeight="1" thickBot="1" x14ac:dyDescent="0.35">
      <c r="A64" s="97" t="s">
        <v>661</v>
      </c>
      <c r="B64" s="40" t="e" vm="205">
        <v>#VALUE!</v>
      </c>
      <c r="C64" s="41">
        <v>3</v>
      </c>
      <c r="D64" s="42" t="s">
        <v>662</v>
      </c>
      <c r="E64" s="43" t="s">
        <v>663</v>
      </c>
      <c r="F64" s="44" t="s">
        <v>163</v>
      </c>
      <c r="G64" s="45">
        <f>COUNTIF($A$1:$A$8580,A64)</f>
        <v>1</v>
      </c>
      <c r="H64" s="46" t="s">
        <v>363</v>
      </c>
      <c r="I64" s="47" t="s">
        <v>664</v>
      </c>
      <c r="J64" s="48" t="str">
        <f>""</f>
        <v/>
      </c>
      <c r="K64" s="49"/>
      <c r="L64" s="50"/>
      <c r="M64" s="50"/>
      <c r="N64" s="51" t="s">
        <v>231</v>
      </c>
      <c r="O64" s="52">
        <v>1931</v>
      </c>
      <c r="P64" s="53" t="s">
        <v>665</v>
      </c>
      <c r="Q64" s="54">
        <v>2</v>
      </c>
      <c r="R64" s="55" t="s">
        <v>231</v>
      </c>
      <c r="S64" s="56">
        <v>3</v>
      </c>
      <c r="T64" s="57" t="s">
        <v>165</v>
      </c>
      <c r="U64" s="58" t="s">
        <v>164</v>
      </c>
      <c r="V64" s="58" t="s">
        <v>165</v>
      </c>
      <c r="W64" s="58" t="s">
        <v>165</v>
      </c>
      <c r="X64" s="58" t="s">
        <v>165</v>
      </c>
      <c r="Y64" s="58" t="s">
        <v>165</v>
      </c>
      <c r="Z64" s="58" t="s">
        <v>165</v>
      </c>
      <c r="AA64" s="58" t="s">
        <v>165</v>
      </c>
      <c r="AB64" s="58" t="s">
        <v>165</v>
      </c>
      <c r="AC64" s="58" t="s">
        <v>164</v>
      </c>
      <c r="AD64" s="58" t="s">
        <v>164</v>
      </c>
      <c r="AE64" s="58" t="s">
        <v>164</v>
      </c>
      <c r="AF64" s="59" t="s">
        <v>164</v>
      </c>
      <c r="AG64" s="59" t="s">
        <v>164</v>
      </c>
      <c r="AH64" s="59" t="s">
        <v>165</v>
      </c>
      <c r="AI64" s="59" t="s">
        <v>164</v>
      </c>
      <c r="AJ64" s="59" t="s">
        <v>164</v>
      </c>
      <c r="AK64" s="59" t="s">
        <v>164</v>
      </c>
      <c r="AL64" s="59" t="s">
        <v>164</v>
      </c>
      <c r="AM64" s="59" t="s">
        <v>164</v>
      </c>
      <c r="AN64" s="59" t="s">
        <v>164</v>
      </c>
      <c r="AO64" s="59" t="s">
        <v>165</v>
      </c>
      <c r="AP64" s="59" t="s">
        <v>164</v>
      </c>
      <c r="AQ64" s="59" t="s">
        <v>165</v>
      </c>
      <c r="AR64" s="59" t="s">
        <v>164</v>
      </c>
      <c r="AS64" s="59" t="s">
        <v>164</v>
      </c>
      <c r="AT64" s="60">
        <v>14</v>
      </c>
      <c r="AU64" s="59" t="s">
        <v>196</v>
      </c>
      <c r="AV64" s="59" t="str">
        <f>IF(LEFT(A64,1)="[",LEFT(A64,5)&amp;AU64&amp;A64,"")</f>
        <v xml:space="preserve">[USA]City[USA] Los Angeles </v>
      </c>
      <c r="AW64" s="59" t="str">
        <f>C64&amp;H64&amp;A64</f>
        <v xml:space="preserve">3[USA] California[USA] Los Angeles </v>
      </c>
      <c r="AX64" s="61"/>
      <c r="AY64" s="61"/>
      <c r="AZ64" s="62" t="s">
        <v>154</v>
      </c>
      <c r="BA64" s="62" t="s">
        <v>154</v>
      </c>
      <c r="BB64" s="62"/>
      <c r="BC64" s="63"/>
      <c r="BD64" s="64" t="s">
        <v>168</v>
      </c>
      <c r="BE64" s="47"/>
      <c r="BF64" s="64" t="s">
        <v>153</v>
      </c>
      <c r="BG64" s="64" t="s">
        <v>155</v>
      </c>
      <c r="BH64" s="64" t="s">
        <v>154</v>
      </c>
      <c r="BI64" s="64"/>
      <c r="BJ64" s="64"/>
      <c r="BK64" s="47"/>
      <c r="BL64" s="64" t="s">
        <v>151</v>
      </c>
      <c r="BM64" s="64" t="s">
        <v>152</v>
      </c>
      <c r="BN64" s="64" t="s">
        <v>153</v>
      </c>
      <c r="BO64" s="64" t="s">
        <v>154</v>
      </c>
      <c r="BP64" s="64" t="s">
        <v>155</v>
      </c>
      <c r="BQ64" s="64" t="s">
        <v>156</v>
      </c>
      <c r="BR64" s="64" t="s">
        <v>157</v>
      </c>
      <c r="BS64" s="64" t="s">
        <v>167</v>
      </c>
      <c r="BT64" s="64" t="s">
        <v>159</v>
      </c>
      <c r="BU64" s="65"/>
      <c r="BV64" s="66"/>
      <c r="BW64" s="66">
        <v>0</v>
      </c>
      <c r="BX64" s="47"/>
      <c r="BY64" s="48" t="s">
        <v>164</v>
      </c>
      <c r="CB64" s="6"/>
      <c r="CC64" s="6"/>
      <c r="CD64" s="67">
        <v>0</v>
      </c>
      <c r="CE64" s="67">
        <v>0</v>
      </c>
      <c r="CF64" s="67" t="e">
        <v>#REF!</v>
      </c>
      <c r="CG64" s="68" cm="1">
        <f t="array" ref="CG64">SUMPRODUCT(--(LEN(TRIM(BL64:BT64))&gt;0))</f>
        <v>8</v>
      </c>
      <c r="CH64" s="59" t="str">
        <f>IF(CG64=2,"y","n")</f>
        <v>n</v>
      </c>
      <c r="CI64" s="59" t="str">
        <f>IF(CG64=3,"y","n")</f>
        <v>n</v>
      </c>
      <c r="CJ64" s="59" t="str">
        <f>IF(CG64=4,"y","n")</f>
        <v>n</v>
      </c>
      <c r="CK64" s="59" t="str">
        <f>IF(CG64&gt;4,"y","n")</f>
        <v>y</v>
      </c>
      <c r="CL64" s="59" t="str">
        <f>IF(S64=0,"y","n")</f>
        <v>n</v>
      </c>
      <c r="CM64" s="59" t="str">
        <f>IF(S64=2,"y","n")</f>
        <v>n</v>
      </c>
      <c r="CN64" s="59" t="str">
        <f>IF(S64=3,"y","n")</f>
        <v>y</v>
      </c>
      <c r="CO64" s="59" t="str">
        <f>IF(S64&gt;=4,"y","n")</f>
        <v>n</v>
      </c>
      <c r="CP64" s="59" t="str">
        <f>IF(AT64=0,"y","n")</f>
        <v>n</v>
      </c>
      <c r="CQ64" s="59" t="str">
        <f>IF(AT64=1,"y","n")</f>
        <v>n</v>
      </c>
      <c r="CR64" s="59" t="str">
        <f>IF(AT64=2,"y","n")</f>
        <v>n</v>
      </c>
      <c r="CS64" s="59" t="str">
        <f>IF(AT64&gt;=3,"y","n")</f>
        <v>y</v>
      </c>
      <c r="CT64" s="69" t="str">
        <f>CHAR(34)&amp;A64&amp;CHAR(34)</f>
        <v>"[USA] Los Angeles "</v>
      </c>
      <c r="CU64" s="70" t="str">
        <f>CHAR(34)&amp;"rgn_"&amp;R64&amp;CHAR(34)</f>
        <v>"rgn_North America"</v>
      </c>
      <c r="CV64" s="48" t="str">
        <f>CHAR(34)&amp;D64&amp;CHAR(34)</f>
        <v>"https://upload.wikimedia.org/wikipedia/commons/thumb/8/85/Flag_of_Los_Angeles%2C_California.svg/640px-Flag_of_Los_Angeles%2C_California.svg.png"</v>
      </c>
      <c r="CW64" s="48" t="str">
        <f>IF(CH64="y",CHAR(34)&amp;CH$1&amp;CHAR(34)&amp;",","")</f>
        <v/>
      </c>
      <c r="CX64" s="48" t="str">
        <f>IF(CI64="y",CHAR(34)&amp;CI$1&amp;CHAR(34)&amp;",","")</f>
        <v/>
      </c>
      <c r="CY64" s="48" t="str">
        <f>IF(CJ64="y",CHAR(34)&amp;CJ$1&amp;CHAR(34)&amp;",","")</f>
        <v/>
      </c>
      <c r="CZ64" s="48" t="str">
        <f>IF(CK64="y",CHAR(34)&amp;CK$1&amp;CHAR(34)&amp;",","")</f>
        <v>"5+Colo",</v>
      </c>
      <c r="DA64" s="48" t="str">
        <f>IF(Q64&gt;1,CHAR(34)&amp;"words2"&amp;CHAR(34)&amp;",","")</f>
        <v>"words2",</v>
      </c>
      <c r="DB64" s="48" t="str">
        <f>IF(Q64&gt;2,CHAR(34)&amp;"words3"&amp;CHAR(34)&amp;",","")</f>
        <v/>
      </c>
      <c r="DC64" s="48" t="str">
        <f>IF(Q64=2,CHAR(34)&amp;"exact2"&amp;CHAR(34)&amp;",","")</f>
        <v>"exact2",</v>
      </c>
      <c r="DD64" s="48" t="str">
        <f>IF(LEN(CHAR(34)&amp;"lets"&amp;LEN(SUBSTITUTE(SUBSTITUTE(IFERROR(TRIM(SUBSTITUTE(SUBSTITUTE(SUBSTITUTE(IFERROR(TRIM(SUBSTITUTE(A64,MID(A64,FIND("(",A64),FIND(")",A64)-FIND("(",A64)+1),"")),A64),"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",""),"-",""))&amp;CHAR(34)&amp;",")=9,CHAR(34)&amp;"lets"&amp;LEN(SUBSTITUTE(SUBSTITUTE(IFERROR(TRIM(SUBSTITUTE(SUBSTITUTE(SUBSTITUTE(IFERROR(TRIM(SUBSTITUTE(A64,MID(A64,FIND("(",A64),FIND(")",A64)-FIND("(",A64)+1),"")),A64),"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",""),"-",""))&amp;CHAR(34)&amp;",",CHAR(34)&amp;"lets0"&amp;LEN(SUBSTITUTE(SUBSTITUTE(IFERROR(TRIM(SUBSTITUTE(SUBSTITUTE(SUBSTITUTE(IFERROR(TRIM(SUBSTITUTE(A64,MID(A64,FIND("(",A64),FIND(")",A64)-FIND("(",A64)+1),"")),A64)," ",""),"-",""),MID(SUBSTITUTE(SUBSTITUTE(IFERROR(TRIM(SUBSTITUTE(A64,MID(A64,FIND("(",A64),FIND(")",A64)-FIND("(",A64)+1),"")),A64)," ",""),"-",""),FIND("[",SUBSTITUTE(SUBSTITUTE(IFERROR(TRIM(SUBSTITUTE(A64,MID(A64,FIND("(",A64),FIND(")",A64)-FIND("(",A64)+1),"")),A64)," ",""),"-","")),FIND("]",SUBSTITUTE(SUBSTITUTE(IFERROR(TRIM(SUBSTITUTE(A64,MID(A64,FIND("(",A64),FIND(")",A64)-FIND("(",A64)+1),"")),A64)," ",""),"-",""))-FIND("[",SUBSTITUTE(SUBSTITUTE(IFERROR(TRIM(SUBSTITUTE(A64,MID(A64,FIND("(",A64),FIND(")",A64)-FIND("(",A64)+1),"")),A64)," ",""),"-",""))+1),"")),SUBSTITUTE(SUBSTITUTE(IFERROR(TRIM(SUBSTITUTE(A64,MID(A64,FIND("(",A64),FIND(")",A64)-FIND("(",A64)+1),"")),A64)," ",""),"-",""))," ",""),"-",""))&amp;CHAR(34)&amp;",")</f>
        <v>"lets10",</v>
      </c>
      <c r="DE64" s="48" t="str">
        <f>IFERROR(CHAR(34)&amp;"start"&amp;LEFT(TRIM(SUBSTITUTE(SUBSTITUTE(TRIM(SUBSTITUTE(SUBSTITUTE(A64, MID(A64, FIND("[", A64), FIND("]", A64) - FIND("[", A64) + 1), ""), "  ", " ")), MID(TRIM(SUBSTITUTE(SUBSTITUTE(A64, MID(A64, FIND("[", A64), FIND("]", A64) - FIND("[", A64) + 1), ""), "  ", " ")), FIND("[", TRIM(SUBSTITUTE(SUBSTITUTE(A64, MID(A64, FIND("[", A64), FIND("]", A64) - FIND("[", A64) + 1), ""), "  ", " "))), FIND("]", TRIM(SUBSTITUTE(SUBSTITUTE(A64, MID(A64, FIND("[", A64), FIND("]", A64) - FIND("[", A64) + 1), ""), "  ", " "))) - FIND("[", TRIM(SUBSTITUTE(SUBSTITUTE(A64, MID(A64, FIND("[", A64), FIND("]", A64) - FIND("[", A64) + 1), ""), "  ", " "))) + 1), ""), "  ", " ")),1)&amp;CHAR(34)&amp;",",CHAR(34)&amp;"start"&amp;IFERROR(LEFT(SUBSTITUTE(A64,"["&amp;MID(A64,FIND("[",A64)+1,FIND("]",A64)-FIND("[",A64)-1)&amp;"] ",""),1),LEFT(A64,1))&amp;CHAR(34)&amp;",")</f>
        <v>"startL",</v>
      </c>
      <c r="DF64" s="48" t="str">
        <f>IFERROR(IF(SEARCH("tan",A64)&gt;0,CHAR(34)&amp;"withtn"&amp;CHAR(34)&amp;",",""),"")</f>
        <v/>
      </c>
      <c r="DG64" s="48" t="str">
        <f>IFERROR(IF(SEARCH("q",A64)&gt;0,CHAR(34)&amp;"with_q"&amp;CHAR(34)&amp;",",""),"")</f>
        <v/>
      </c>
      <c r="DH64" s="48" t="str">
        <f>IFERROR(IF(SEARCH("v",A64)&gt;0,CHAR(34)&amp;"with_v"&amp;CHAR(34)&amp;",",""),"")</f>
        <v/>
      </c>
      <c r="DI64" s="48" t="str">
        <f>IFERROR(IF(SEARCH("w",A64)&gt;0,CHAR(34)&amp;"with_w"&amp;CHAR(34)&amp;",",""),"")</f>
        <v/>
      </c>
      <c r="DJ64" s="48" t="str">
        <f>IFERROR(IF(SEARCH("y",A64)&gt;0,CHAR(34)&amp;"with_y"&amp;CHAR(34)&amp;",",""),"")</f>
        <v/>
      </c>
      <c r="DK64" s="48" t="str">
        <f>IFERROR(IF(SEARCH("z",A64)&gt;0,CHAR(34)&amp;"with_z"&amp;CHAR(34)&amp;",",""),"")</f>
        <v/>
      </c>
      <c r="DL64" s="48" t="str">
        <f>IF(CG64=2, CHAR(34) &amp; _xlfn.TEXTJOIN("", TRUE, _xlfn._xlws.SORT(HP64:HX64)) &amp; CHAR(34) &amp; ",", "")</f>
        <v/>
      </c>
      <c r="DM64" s="48" t="str" cm="1">
        <f t="array" ref="DM64">IF(CG64=3,CHAR(34) &amp; _xlfn.TEXTJOIN("", TRUE, RIGHT(HP64:HX64, 2)) &amp; CHAR(34) &amp; ",", "")</f>
        <v/>
      </c>
      <c r="DN64" s="48" t="str">
        <f>IF(AND(ISNUMBER(SEARCH("18", O64)), ISERROR(SEARCH("1918", O64)), ISERROR(SEARCH("2018", O64))), CHAR(34) &amp; "year18" &amp; CHAR(34) &amp; ",", "")</f>
        <v/>
      </c>
      <c r="DO64" s="48" t="str">
        <f>IF(AND(ISNUMBER(SEARCH("19", O64)), ISERROR(SEARCH("1819", O64)),  ISERROR(SEARCH("1219", O64)),ISERROR(SEARCH("1119", O64)),ISERROR(SEARCH("1190", O64)),ISERROR(SEARCH("2019", O64))), CHAR(34) &amp; "year19" &amp; CHAR(34) &amp; ",", "")</f>
        <v>"year19",</v>
      </c>
      <c r="DP64" s="6" t="str">
        <f>IF(AND(ISNUMBER(SEARCH("20", O64)), ISERROR(SEARCH("1920", O64))), CHAR(34)&amp;"year00"&amp;CHAR(34)&amp;",", "")</f>
        <v/>
      </c>
      <c r="DQ64" s="6" t="str">
        <f>IF(CC64="y",CHAR(34)&amp;"soviet"&amp;CHAR(34)&amp;",","")</f>
        <v/>
      </c>
      <c r="DR64" s="6" t="str">
        <f>IF(BY64="y",CHAR(34)&amp;"dgband"&amp;CHAR(34)&amp;",","")</f>
        <v/>
      </c>
      <c r="DS64" s="6" t="str">
        <f>IF(W64="y",IF(AND(V64="n",BY64&lt;&gt;"y"),CHAR(34)&amp;"allver"&amp;CHAR(34)&amp;",",""),"")</f>
        <v/>
      </c>
      <c r="DT64" s="6" t="str">
        <f>IF(V64="y",IF(AND(W64="n",BY64&lt;&gt;"y"),CHAR(34)&amp;"allhor"&amp;CHAR(34)&amp;",",""),"")</f>
        <v/>
      </c>
      <c r="DU64" s="6" t="str">
        <f>IF(BY64="y",IF(AND(W64="n",V64="n"),CHAR(34)&amp;"alldia"&amp;CHAR(34)&amp;",",""),"")</f>
        <v/>
      </c>
      <c r="DV64" s="48" t="str">
        <f>IF(IA64&lt;&gt;"",(IF(IA64="y",CHAR(34)&amp;"largec"&amp;CHAR(34)&amp;",",CHAR(34)&amp;"smallc"&amp;CHAR(34)&amp;",")),"")</f>
        <v/>
      </c>
      <c r="DW64" s="48" t="str">
        <f>IF(CL64="y",CHAR(34)&amp;CL$1&amp;CHAR(34)&amp;",","")</f>
        <v/>
      </c>
      <c r="DX64" s="48" t="str">
        <f>IF(CM64="y",CHAR(34)&amp;CM$1&amp;CHAR(34)&amp;",","")</f>
        <v/>
      </c>
      <c r="DY64" s="48" t="str">
        <f>IF(CN64="y",CHAR(34)&amp;CN$1&amp;CHAR(34)&amp;",","")</f>
        <v>"3Bands",</v>
      </c>
      <c r="DZ64" s="48" t="str">
        <f>IF(CO64="y",CHAR(34)&amp;CO$1&amp;CHAR(34)&amp;",","")</f>
        <v/>
      </c>
      <c r="EA64" s="48" t="str">
        <f>IF(T64="y",CHAR(34)&amp;T$1&amp;CHAR(34)&amp;",","")</f>
        <v>"Diagon",</v>
      </c>
      <c r="EB64" s="48" t="str">
        <f>IF(U64="y",CHAR(34)&amp;U$1&amp;CHAR(34)&amp;",","")</f>
        <v/>
      </c>
      <c r="EC64" s="48" t="str">
        <f>IF(V64="y",CHAR(34)&amp;V$1&amp;CHAR(34)&amp;",","")</f>
        <v>"Horizo",</v>
      </c>
      <c r="ED64" s="48" t="str">
        <f>IF(W64="y",CHAR(34)&amp;W$1&amp;CHAR(34)&amp;",","")</f>
        <v>"Vertic",</v>
      </c>
      <c r="EE64" s="48" t="str">
        <f>IF(X64="y",CHAR(34)&amp;X$1&amp;CHAR(34)&amp;",","")</f>
        <v>"Circle",</v>
      </c>
      <c r="EF64" s="48" t="str">
        <f>IF(AND(Y64&lt;&gt;"n",Y64&lt;&gt;""),CHAR(34)&amp;Y$1&amp;CHAR(34)&amp;",","")</f>
        <v>"Animal",</v>
      </c>
      <c r="EG64" s="48" t="str">
        <f>IF(Z64="y",CHAR(34)&amp;Z$1&amp;CHAR(34)&amp;",","")</f>
        <v>"Bird",</v>
      </c>
      <c r="EH64" s="48" t="str">
        <f>IF(AA64="y",CHAR(34)&amp;AA$1&amp;CHAR(34)&amp;",","")</f>
        <v>"Plants",</v>
      </c>
      <c r="EI64" s="48" t="str">
        <f>IF(AB64="y",CHAR(34)&amp;AB$1&amp;CHAR(34)&amp;",","")</f>
        <v>"Texted",</v>
      </c>
      <c r="EJ64" s="48" t="str">
        <f>IF(AC64="y",CHAR(34)&amp;AC$1&amp;CHAR(34)&amp;",","")</f>
        <v/>
      </c>
      <c r="EK64" s="48" t="str">
        <f>IF(AD64="y",CHAR(34)&amp;AD$1&amp;CHAR(34)&amp;",","")</f>
        <v/>
      </c>
      <c r="EL64" s="48" t="str">
        <f>IF(AE64="y",CHAR(34)&amp;AE$1&amp;CHAR(34)&amp;",","")</f>
        <v/>
      </c>
      <c r="EM64" s="48" t="str">
        <f>IF(AF64="y",CHAR(34)&amp;AF$1&amp;CHAR(34)&amp;",","")</f>
        <v/>
      </c>
      <c r="EN64" s="48" t="str">
        <f>IF(AG64="y",CHAR(34)&amp;AG$1&amp;CHAR(34)&amp;",","")</f>
        <v/>
      </c>
      <c r="EO64" s="48" t="str">
        <f>IF(AH64="y",CHAR(34)&amp;AH$1&amp;CHAR(34)&amp;",","")</f>
        <v>"Center",</v>
      </c>
      <c r="EP64" s="48" t="str">
        <f>IF(AI64="y",CHAR(34)&amp;AI$1&amp;CHAR(34)&amp;",","")</f>
        <v/>
      </c>
      <c r="EQ64" s="48" t="str">
        <f>IF(AJ64="y",CHAR(34)&amp;AJ$1&amp;CHAR(34)&amp;",","")</f>
        <v/>
      </c>
      <c r="ER64" s="48" t="str">
        <f>IF(AK64="y",CHAR(34)&amp;AK$1&amp;CHAR(34)&amp;",","")</f>
        <v/>
      </c>
      <c r="ES64" s="48" t="str">
        <f>IF(AL64="y",CHAR(34)&amp;AL$1&amp;CHAR(34)&amp;",","")</f>
        <v/>
      </c>
      <c r="ET64" s="48" t="str">
        <f>IF(AM64="y",CHAR(34)&amp;AM$1&amp;CHAR(34)&amp;",","")</f>
        <v/>
      </c>
      <c r="EU64" s="48" t="str">
        <f>IF(AN64="y",CHAR(34)&amp;AN$1&amp;CHAR(34)&amp;",","")</f>
        <v/>
      </c>
      <c r="EV64" s="48" t="str">
        <f>IF(AO64="y",CHAR(34)&amp;AO$1&amp;CHAR(34)&amp;",","")</f>
        <v>"Builds",</v>
      </c>
      <c r="EW64" s="48" t="str">
        <f>IF(AP64="y",CHAR(34)&amp;AP$1&amp;CHAR(34)&amp;",","")</f>
        <v/>
      </c>
      <c r="EX64" s="48" t="str">
        <f>IF(AQ64="y",CHAR(34)&amp;AQ$1&amp;CHAR(34)&amp;",","")</f>
        <v>"Crowns",</v>
      </c>
      <c r="EY64" s="48" t="str">
        <f>IF(AR64="y",CHAR(34)&amp;AR$1&amp;CHAR(34)&amp;",","")</f>
        <v/>
      </c>
      <c r="EZ64" s="48" t="str">
        <f>IF(AS64="y",CHAR(34)&amp;AS$1&amp;CHAR(34)&amp;",","")</f>
        <v/>
      </c>
      <c r="FA64" s="48" t="str">
        <f>IF(AT64&gt;0,CHAR(34)&amp;"sta"&amp;AZ64&amp;CHAR(34)&amp;",","")</f>
        <v>"staRED",</v>
      </c>
      <c r="FB64" s="48" t="str">
        <f>IF(AND(AT64&gt;0,BA64&lt;&gt;""),CHAR(34)&amp;"sta"&amp;BA64&amp;CHAR(34)&amp;",","")</f>
        <v>"staRED",</v>
      </c>
      <c r="FC64" s="48" t="str">
        <f>IF(AND(AT64&gt;0,BB64&lt;&gt;""),CHAR(34)&amp;"sta"&amp;BB64&amp;CHAR(34)&amp;",","")</f>
        <v/>
      </c>
      <c r="FD64" s="48" t="str">
        <f>IF(BV64="n",CHAR(34)&amp;"tcWHYE"&amp;CHAR(34)&amp;",",IF(BV64="y",CHAR(34)&amp;FD$1&amp;CHAR(34)&amp;",",""))</f>
        <v/>
      </c>
      <c r="FE64" s="48" t="str">
        <f>IF(COUNTIF(BL64:BT64,"BLU")=0,CHAR(34)&amp;"NO_BLU"&amp;CHAR(34)&amp;",", "")</f>
        <v/>
      </c>
      <c r="FF64" s="48" t="str">
        <f>IF(COUNTIF(BL64:BT64,"WHI")=0,CHAR(34)&amp;"NO_WHI"&amp;CHAR(34)&amp;",", "")</f>
        <v/>
      </c>
      <c r="FG64" s="48" t="str">
        <f>IF(COUNTIF(BL64:BT64,"RED")=0,CHAR(34)&amp;"NO_RED"&amp;CHAR(34)&amp;",", "")</f>
        <v/>
      </c>
      <c r="FH64" s="48" t="str">
        <f>IF(COUNTIF(BL64:BS64,"GRE")=0,CHAR(34)&amp;"NO_GRE"&amp;CHAR(34)&amp;",", "")</f>
        <v/>
      </c>
      <c r="FI64" s="48" t="str">
        <f>IF(COUNTIF(BL64:BT64,"YEL")=0,CHAR(34)&amp;"NO_YEL"&amp;CHAR(34)&amp;",", "")</f>
        <v/>
      </c>
      <c r="FJ64" s="48" t="str">
        <f>IF(COUNTIF(BL64:BT64,"BLA")=0,CHAR(34)&amp;"NO_BLA"&amp;CHAR(34)&amp;",", "")</f>
        <v/>
      </c>
      <c r="FK64" s="48" t="str">
        <f>IF(AND(FH64&lt;&gt;"",FF64&lt;&gt;""),CHAR(34)&amp;"WHGRNO"&amp;CHAR(34)&amp;",","")</f>
        <v/>
      </c>
      <c r="FL64" s="48" t="str">
        <f>IF(AND(FI64&lt;&gt;"",FF64&lt;&gt;""),CHAR(34)&amp;"WHYENO"&amp;CHAR(34)&amp;",","")</f>
        <v/>
      </c>
      <c r="FM64" s="48" t="str">
        <f>IF(AND(FJ64&lt;&gt;"",FF64&lt;&gt;""),CHAR(34)&amp;"BAWHNO"&amp;CHAR(34)&amp;",","")</f>
        <v/>
      </c>
      <c r="FN64" s="48" t="str">
        <f>IF(AND(FE64&lt;&gt;"",FF64&lt;&gt;""),CHAR(34)&amp;"BLWHNO"&amp;CHAR(34)&amp;",","")</f>
        <v/>
      </c>
      <c r="FO64" s="48" t="str">
        <f>IF(AND(FE64&lt;&gt;"",FG64&lt;&gt;""),CHAR(34)&amp;"BLRENO"&amp;CHAR(34)&amp;",","")</f>
        <v/>
      </c>
      <c r="FP64" s="48" t="str">
        <f>IF(AND(FF64&lt;&gt;"",FF64&lt;&gt;""),CHAR(34)&amp;"WHRENO"&amp;CHAR(34)&amp;",","")</f>
        <v/>
      </c>
      <c r="FQ64" s="48" t="str">
        <f>IF(LEN(BF64)=3,CHAR(34)&amp;"001"&amp;BF64&amp;CHAR(34)&amp;",","")</f>
        <v>"001GRE",</v>
      </c>
      <c r="FR64" s="48" t="str">
        <f>IF(LEN(BG64)=3,CHAR(34)&amp;"002"&amp;BG64&amp;CHAR(34)&amp;",","")</f>
        <v>"002YEL",</v>
      </c>
      <c r="FS64" s="48" t="str">
        <f>IF(LEN(BH64)=3,CHAR(34)&amp;"003"&amp;BH64&amp;CHAR(34)&amp;",","")</f>
        <v>"003RED",</v>
      </c>
      <c r="FT64" s="48" t="str">
        <f>CHAR(34)&amp;"myr"&amp;BD64&amp;CHAR(34)&amp;","</f>
        <v>"myrEQ",</v>
      </c>
      <c r="FU64" s="48" t="str">
        <f>IF(AY64="y",CHAR(34)&amp;"island"&amp;CHAR(34)&amp;",","")</f>
        <v/>
      </c>
      <c r="FV64" s="48" t="str">
        <f>IF(BZ64="y",CHAR(34)&amp;"landlo"&amp;CHAR(34)&amp;",","")</f>
        <v/>
      </c>
      <c r="FW64" s="48" t="str">
        <f>IF(CA64="y",CHAR(34)&amp;"eunion"&amp;CHAR(34)&amp;",","")</f>
        <v/>
      </c>
      <c r="FX64" s="48" t="str">
        <f>SUBSTITUTE(IFERROR(SEARCH("[",A64),IFERROR(IF(AND(CA64&lt;&gt;"y",SEARCH("Europe",R64)&gt;0),CHAR(34)&amp;"noeuni"&amp;CHAR(34)&amp;",",""),"")),"1","")</f>
        <v/>
      </c>
      <c r="FY64" s="48" t="str">
        <f>IFERROR(IF(SEARCH("Arabic",CB64)&gt;0,CHAR(34)&amp;"arabic"&amp;CHAR(34)&amp;",",""),"")</f>
        <v/>
      </c>
      <c r="FZ64" s="48" t="str">
        <f>IFERROR(IF(SEARCH("English",CB64)&gt;0,CHAR(34)&amp;"englis"&amp;CHAR(34)&amp;",",""),"")</f>
        <v/>
      </c>
      <c r="GA64" s="48" t="str">
        <f>IFERROR(IF(SEARCH("French",CB64)&gt;0,CHAR(34)&amp;"french"&amp;CHAR(34)&amp;",",""),"")</f>
        <v/>
      </c>
      <c r="GB64" s="48" t="str">
        <f>IFERROR(IF(SEARCH("Spanish",CB64)&gt;0,CHAR(34)&amp;"spanis"&amp;CHAR(34)&amp;",",""),"")</f>
        <v/>
      </c>
      <c r="GC64" s="48" t="str">
        <f>IFERROR(IF(SEARCH("Portuguese",CB64)&gt;0,CHAR(34)&amp;"portug"&amp;CHAR(34)&amp;",",""),"")</f>
        <v/>
      </c>
      <c r="GD64" s="48" t="str">
        <f>IFERROR(IF(SEARCH("German",CB64)&gt;0,CHAR(34)&amp;"german"&amp;CHAR(34)&amp;",",""),"")</f>
        <v/>
      </c>
      <c r="GE64" s="48" t="str">
        <f>IFERROR(IF(SEARCH("Dutch",CB64)&gt;0,CHAR(34)&amp;"dutchs"&amp;CHAR(34)&amp;",",""),"")</f>
        <v/>
      </c>
      <c r="GF64" s="48" t="str">
        <f>IFERROR(IF(SEARCH("Historical",AU64)&gt;0,CHAR(34)&amp;"histor"&amp;CHAR(34)&amp;",",""),"")</f>
        <v/>
      </c>
      <c r="GG64" s="48" t="str">
        <f>IF(BU64="y",CHAR(34)&amp;"unjack"&amp;CHAR(34)&amp;",","")</f>
        <v/>
      </c>
      <c r="GH64" s="48" t="str">
        <f>IF(CD64=1,CHAR(34)&amp;"southc"&amp;CHAR(34)&amp;",","")</f>
        <v/>
      </c>
      <c r="GI64" s="48" t="str">
        <f>IF(CE64=1,CHAR(34)&amp;"hasmap"&amp;CHAR(34)&amp;",","")</f>
        <v/>
      </c>
      <c r="GJ64" s="48" t="str">
        <f>IF(CP64="y",CHAR(34)&amp;CP$1&amp;CHAR(34)&amp;",","")</f>
        <v/>
      </c>
      <c r="GK64" s="48" t="str">
        <f>IF(GJ64="",CHAR(34)&amp;"HasSta"&amp;CHAR(34)&amp;",","")</f>
        <v>"HasSta",</v>
      </c>
      <c r="GL64" s="48" t="str">
        <f>IF(CQ64="y",CHAR(34)&amp;CQ$1&amp;CHAR(34)&amp;",","")</f>
        <v/>
      </c>
      <c r="GM64" s="48" t="str">
        <f>IF(CR64="y",CHAR(34)&amp;CR$1&amp;CHAR(34)&amp;",","")</f>
        <v/>
      </c>
      <c r="GN64" s="48" t="str">
        <f>IF(CS64="y",CHAR(34)&amp;CS$1&amp;CHAR(34)&amp;",","")</f>
        <v>"3+Star",</v>
      </c>
      <c r="GP64" s="48" t="str">
        <f>CHAR(34)&amp;AU64&amp;CHAR(34)</f>
        <v>"City"</v>
      </c>
      <c r="GS64" s="48" t="str">
        <f>SUBSTITUTE("["&amp;_xlfn.CONCAT(CW64:GN64)&amp;"]",",]","]")</f>
        <v>["5+Colo","words2","exact2","lets10","startL","year19","3Bands","Diagon","Horizo","Vertic","Circle","Animal","Bird","Plants","Texted","Center","Builds","Crowns","staRED","staRED","001GRE","002YEL","003RED","myrEQ","HasSta","3+Star"]</v>
      </c>
      <c r="GT64" s="48" t="str">
        <f>IF(BL64&lt;&gt;"",CHAR(34)&amp;"cl_"&amp;BL64&amp;CHAR(34)&amp;",","")</f>
        <v>"cl_BLA",</v>
      </c>
      <c r="GU64" s="48" t="str">
        <f>IF(BM64&lt;&gt;"",CHAR(34)&amp;"cl_"&amp;BM64&amp;CHAR(34)&amp;",","")</f>
        <v>"cl_BLU",</v>
      </c>
      <c r="GV64" s="48" t="str">
        <f>IF(BN64&lt;&gt;"",CHAR(34)&amp;"cl_"&amp;BN64&amp;CHAR(34)&amp;",","")</f>
        <v>"cl_GRE",</v>
      </c>
      <c r="GW64" s="48" t="str">
        <f>IF(BO64&lt;&gt;"",CHAR(34)&amp;"cl_"&amp;BO64&amp;CHAR(34)&amp;",","")</f>
        <v>"cl_RED",</v>
      </c>
      <c r="GX64" s="48" t="str">
        <f>IF(BP64&lt;&gt;"",CHAR(34)&amp;"cl_"&amp;BP64&amp;CHAR(34)&amp;",","")</f>
        <v>"cl_YEL",</v>
      </c>
      <c r="GY64" s="48" t="str">
        <f>IF(BQ64&lt;&gt;"",CHAR(34)&amp;"cl_"&amp;BQ64&amp;CHAR(34)&amp;",","")</f>
        <v>"cl_ORA",</v>
      </c>
      <c r="GZ64" s="48" t="str">
        <f>IF(BR64&lt;&gt;"",CHAR(34)&amp;"cl_"&amp;BR64&amp;CHAR(34)&amp;",","")</f>
        <v>"cl_BRO",</v>
      </c>
      <c r="HA64" s="48" t="str">
        <f>IF(BS64&lt;&gt;"",CHAR(34)&amp;"cl_"&amp;BS64&amp;CHAR(34)&amp;",","")</f>
        <v/>
      </c>
      <c r="HB64" s="48" t="str">
        <f>IF(BT64&lt;&gt;"",CHAR(34)&amp;"cl_"&amp;BT64&amp;CHAR(34)&amp;",","")</f>
        <v>"cl_WHI",</v>
      </c>
      <c r="HC64" s="48" t="str">
        <f>SUBSTITUTE("["&amp;_xlfn.CONCAT(GT64:HB64)&amp;"]",",]","]")</f>
        <v>["cl_BLA","cl_BLU","cl_GRE","cl_RED","cl_YEL","cl_ORA","cl_BRO","cl_WHI"]</v>
      </c>
      <c r="HE64" s="71"/>
      <c r="HF64" s="72" t="str">
        <f>"{couname:"&amp;CT64&amp;(IF(HK64&lt;&gt;"",",subtype:"&amp;CHAR(34)&amp;HK64&amp;CHAR(34),""))&amp;",year:"&amp;HJ64&amp;",region:"&amp;CU64&amp;",Colors:"&amp;HC64&amp;",Items:"&amp;GS64&amp;",Flag:"&amp;CV64&amp;",HDFlag:"&amp;CHAR(34)&amp;E64&amp;CHAR(34)&amp;",type:"&amp;GP64&amp;", describe: "&amp;HH64&amp;", isnew:"&amp;CHAR(34)&amp;F64&amp;CHAR(34)&amp;", links: "&amp;HL64&amp;"},"</f>
        <v>{couname:"[USA] Los Angeles ",year:"1931",region:"rgn_North America",Colors:["cl_BLA","cl_BLU","cl_GRE","cl_RED","cl_YEL","cl_ORA","cl_BRO","cl_WHI"],Items:["5+Colo","words2","exact2","lets10","startL","year19","3Bands","Diagon","Horizo","Vertic","Circle","Animal","Bird","Plants","Texted","Center","Builds","Crowns","staRED","staRED","001GRE","002YEL","003RED","myrEQ","HasSta","3+Star"],Flag:"https://upload.wikimedia.org/wikipedia/commons/thumb/8/85/Flag_of_Los_Angeles%2C_California.svg/640px-Flag_of_Los_Angeles%2C_California.svg.png",HDFlag:"https://upload.wikimedia.org/wikipedia/commons/thumb/8/85/Flag_of_Los_Angeles%2C_California.svg/2560px-Flag_of_Los_Angeles%2C_California.svg.png",type:"City", describe: "\nVertical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 isnew:".", links: "https://en.wikipedia.org/wiki/Flag_of_Los_Angeles"},</v>
      </c>
      <c r="HG64" s="73" t="str">
        <f>"{couname:"&amp;CT64&amp;(IF(HK64&lt;&gt;"",",subtype:"&amp;CHAR(34)&amp;HK64&amp;CHAR(34),""))&amp;",year:"&amp;HJ64&amp;",region:"&amp;CU64&amp;",Colors:"&amp;HC64&amp;",Items:"&amp;GS64&amp;",Flag:"&amp;CV64&amp;",HDFlag:"&amp;CHAR(34)&amp;E64&amp;CHAR(34)&amp;",type:"&amp;GP64&amp;", describe: "&amp;HI64&amp;", links: "&amp;HL64&amp;"},"</f>
        <v>{couname:"[USA] Los Angeles ",year:"1931",region:"rgn_North America",Colors:["cl_BLA","cl_BLU","cl_GRE","cl_RED","cl_YEL","cl_ORA","cl_BRO","cl_WHI"],Items:["5+Colo","words2","exact2","lets10","startL","year19","3Bands","Diagon","Horizo","Vertic","Circle","Animal","Bird","Plants","Texted","Center","Builds","Crowns","staRED","staRED","001GRE","002YEL","003RED","myrEQ","HasSta","3+Star"],Flag:"https://upload.wikimedia.org/wikipedia/commons/thumb/8/85/Flag_of_Los_Angeles%2C_California.svg/640px-Flag_of_Los_Angeles%2C_California.svg.png",HDFlag:"https://upload.wikimedia.org/wikipedia/commons/thumb/8/85/Flag_of_Los_Angeles%2C_California.svg/2560px-Flag_of_Los_Angeles%2C_California.svg.png",type:"City", describe: "\nVertical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 links: "https://en.wikipedia.org/wiki/Flag_of_Los_Angeles"},</v>
      </c>
      <c r="HH64" s="48" t="str">
        <f>IF(P64&lt;&gt;"",CHAR(34)&amp;"\n"&amp;P64&amp;CHAR(34),CHAR(34)&amp;CHAR(34))</f>
        <v>"\nVertical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v>
      </c>
      <c r="HI64" s="48" t="str">
        <f>IF(J64=0,CHAR(34)&amp;CHAR(34),HH64)</f>
        <v>"\nVertical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v>
      </c>
      <c r="HJ64" s="48" t="str">
        <f>CHAR(34)&amp;O64&amp;CHAR(34)</f>
        <v>"1931"</v>
      </c>
      <c r="HL64" s="48" t="str">
        <f>CHAR(34)&amp;I64&amp;CHAR(34)</f>
        <v>"https://en.wikipedia.org/wiki/Flag_of_Los_Angeles"</v>
      </c>
      <c r="HM64" s="72"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"&amp;HH64&amp;", "&amp;CHAR(34)&amp;"isnew"&amp;CHAR(34)&amp;": "&amp;CHAR(34)&amp;F64&amp;CHAR(34)&amp;", "&amp;CHAR(34)&amp;"links"&amp;CHAR(34)&amp;": "&amp;HL64&amp;"},"</f>
        <v>{"couname":"[USA] Los Angeles ","subtype":"[USA] California","year":"1931","region":"rgn_North America","Colors":["cl_BLA","cl_BLU","cl_GRE","cl_RED","cl_YEL","cl_ORA","cl_BRO","cl_WHI"],"Items":["5+Colo","words2","exact2","lets10","startL","year19","3Bands","Diagon","Horizo","Vertic","Circle","Animal","Bird","Plants","Texted","Center","Builds","Crowns","staRED","staRED","001GRE","002YEL","003RED","myrEQ","HasSta","3+Star"],"Flag":"https://upload.wikimedia.org/wikipedia/commons/thumb/8/85/Flag_of_Los_Angeles%2C_California.svg/640px-Flag_of_Los_Angeles%2C_California.svg.png","HDFlag":"https://upload.wikimedia.org/wikipedia/commons/thumb/8/85/Flag_of_Los_Angeles%2C_California.svg/2560px-Flag_of_Los_Angeles%2C_California.svg.png","type":"City", "describe": "\nVertical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 "isnew": ".", "links": "https://en.wikipedia.org/wiki/Flag_of_Los_Angeles"},</v>
      </c>
      <c r="HN64" s="74" t="str">
        <f>"{"&amp;CHAR(34)&amp;"couname"&amp;CHAR(34)&amp;":"&amp;CT64&amp;(IF(H64&lt;&gt;"",","&amp;CHAR(34)&amp;"subtype"&amp;CHAR(34)&amp;":"&amp;CHAR(34)&amp;H64&amp;CHAR(34),""))&amp;","&amp;CHAR(34)&amp;"year"&amp;CHAR(34)&amp;":"&amp;HJ64&amp;","&amp;CHAR(34)&amp;"region"&amp;CHAR(34)&amp;":"&amp;CU64&amp;","&amp;CHAR(34)&amp;"Colors"&amp;CHAR(34)&amp;":"&amp;HC64&amp;","&amp;CHAR(34)&amp;"Items"&amp;CHAR(34)&amp;":"&amp;GS64&amp;","&amp;CHAR(34)&amp;"Flag"&amp;CHAR(34)&amp;":"&amp;CV64&amp;","&amp;CHAR(34)&amp;"HDFlag"&amp;CHAR(34)&amp;":"&amp;CHAR(34)&amp;E64&amp;CHAR(34)&amp;","&amp;CHAR(34)&amp;"type"&amp;CHAR(34)&amp;":"&amp;GP64&amp;", "&amp;CHAR(34)&amp;"describe"&amp;CHAR(34)&amp;": "&amp;HI64&amp;", "&amp;CHAR(34)&amp;"isnew"&amp;CHAR(34)&amp;": "&amp;CHAR(34)&amp;F64&amp;CHAR(34)&amp;", "&amp;CHAR(34)&amp;"links"&amp;CHAR(34)&amp;": "&amp;HL64&amp;"},"</f>
        <v>{"couname":"[USA] Los Angeles ","subtype":"[USA] California","year":"1931","region":"rgn_North America","Colors":["cl_BLA","cl_BLU","cl_GRE","cl_RED","cl_YEL","cl_ORA","cl_BRO","cl_WHI"],"Items":["5+Colo","words2","exact2","lets10","startL","year19","3Bands","Diagon","Horizo","Vertic","Circle","Animal","Bird","Plants","Texted","Center","Builds","Crowns","staRED","staRED","001GRE","002YEL","003RED","myrEQ","HasSta","3+Star"],"Flag":"https://upload.wikimedia.org/wikipedia/commons/thumb/8/85/Flag_of_Los_Angeles%2C_California.svg/640px-Flag_of_Los_Angeles%2C_California.svg.png","HDFlag":"https://upload.wikimedia.org/wikipedia/commons/thumb/8/85/Flag_of_Los_Angeles%2C_California.svg/2560px-Flag_of_Los_Angeles%2C_California.svg.png","type":"City", "describe": "\nVertical tricolor with zig zag edges, left band green, middle band yellow,  right band red, with city seal in middle. The seal has coat of arms with grapes, olives and oranges. The seal has a horizontal band of white stars on blue background with red and white stripes in the upper left of the shield. On the upper right of the shield is a red bear walking facing left on a white background with red horizontal stripe at the bottom and a red star to the left of the bear's head. The bottom left of the shield has an  brown and yellow eagle biting a green  serpent on a cactus.  The bottom middle of the shield has a red background with yellow castle with blue windows. On the bottom right of the shield has a white background with a red lion wearing a crown.", "isnew": ".", "links": "https://en.wikipedia.org/wiki/Flag_of_Los_Angeles"},</v>
      </c>
      <c r="HO64" s="75">
        <v>45583</v>
      </c>
      <c r="HP64" s="48" t="str" cm="1">
        <f t="array" ref="HP64">IF(_xlfn.TEXTJOIN(", ", TRUE, IF(ISNUMBER(SEARCH("BLA", BL64:BT64)), COLUMN(BL64:BT64) - COLUMN(BL64) + 1, ""))&lt;&gt;"","BLA","")</f>
        <v>BLA</v>
      </c>
      <c r="HQ64" s="48" t="str" cm="1">
        <f t="array" ref="HQ64">IF(_xlfn.TEXTJOIN(", ", TRUE, IF(ISNUMBER(SEARCH("BLU", BL64:BT64)), COLUMN(BL64:BT64) - COLUMN(BL64) + 1, ""))&lt;&gt;"","BLU","")</f>
        <v>BLU</v>
      </c>
      <c r="HR64" s="48" t="str" cm="1">
        <f t="array" ref="HR64">IF(_xlfn.TEXTJOIN(", ", TRUE, IF(ISNUMBER(SEARCH("GRE", BL64:BT64)), COLUMN(BL64:BT64) - COLUMN(BL64) + 1, ""))&lt;&gt;"","GRE","")</f>
        <v>GRE</v>
      </c>
      <c r="HS64" s="48" t="str" cm="1">
        <f t="array" ref="HS64">IF(_xlfn.TEXTJOIN(", ", TRUE, IF(ISNUMBER(SEARCH("RED", BL64:BT64)), COLUMN(BL64:BT64) - COLUMN(BL64) + 1, ""))&lt;&gt;"","RED","")</f>
        <v>RED</v>
      </c>
      <c r="HT64" s="48" t="str" cm="1">
        <f t="array" ref="HT64">IF(_xlfn.TEXTJOIN(", ", TRUE, IF(ISNUMBER(SEARCH("YEL", BL64:BT64)), COLUMN(BL64:BT64) - COLUMN(BL64) + 1, ""))&lt;&gt;"","YEL","")</f>
        <v>YEL</v>
      </c>
      <c r="HU64" s="48" t="str" cm="1">
        <f t="array" ref="HU64">IF(_xlfn.TEXTJOIN(", ", TRUE, IF(ISNUMBER(SEARCH("ORA", BL64:BT64)), COLUMN(BL64:BT64) - COLUMN(BL64) + 1, ""))&lt;&gt;"","ORA","")</f>
        <v>ORA</v>
      </c>
      <c r="HV64" s="48" t="str" cm="1">
        <f t="array" ref="HV64">IF(_xlfn.TEXTJOIN(", ", TRUE, IF(ISNUMBER(SEARCH("BRO", BL64:BT64)), COLUMN(BL64:BT64) - COLUMN(BL64) + 1, ""))&lt;&gt;"","BRO","")</f>
        <v>BRO</v>
      </c>
      <c r="HW64" s="48" t="str" cm="1">
        <f t="array" ref="HW64">IF(_xlfn.TEXTJOIN(", ", TRUE, IF(ISNUMBER(SEARCH("PUR", BL64:BT64)), COLUMN(BL64:BT64) - COLUMN(BL64) + 1, ""))&lt;&gt;"","PUR","")</f>
        <v/>
      </c>
      <c r="HX64" s="48" t="str" cm="1">
        <f t="array" ref="HX64">IF(_xlfn.TEXTJOIN(", ", TRUE, IF(ISNUMBER(SEARCH("WHI", BL64:BT64)), COLUMN(BL64:BT64) - COLUMN(BL64) + 1, ""))&lt;&gt;"","WHI","")</f>
        <v>WHI</v>
      </c>
      <c r="HY64" s="76"/>
      <c r="HZ64" s="76"/>
      <c r="IA64" s="6"/>
      <c r="IB64" s="6"/>
      <c r="IC64" s="77"/>
      <c r="ID64" s="77"/>
      <c r="IE64" s="77"/>
      <c r="IF64" s="77"/>
      <c r="IG64" s="77"/>
      <c r="IH64" s="77"/>
      <c r="II64" s="77"/>
      <c r="IJ64" s="77"/>
      <c r="IK64" s="77"/>
      <c r="IL64" s="48">
        <f>SUM(IC64:IK64)</f>
        <v>0</v>
      </c>
      <c r="IM64" s="45">
        <f>COUNTIF(IC64:IK64,"&gt;0")-CG64</f>
        <v>-8</v>
      </c>
      <c r="IN64" s="78" t="str">
        <f>"http://mkweb.bcgsc.ca/color-summarizer/?url="&amp;D64&amp;"&amp;precision=low&amp;num_clusters="&amp;CG64&amp;"&amp;text=1"</f>
        <v>http://mkweb.bcgsc.ca/color-summarizer/?url=https://upload.wikimedia.org/wikipedia/commons/thumb/8/85/Flag_of_Los_Angeles%2C_California.svg/640px-Flag_of_Los_Angeles%2C_California.svg.png&amp;precision=low&amp;num_clusters=8&amp;text=1</v>
      </c>
      <c r="IO64" s="48" t="str">
        <f>IF(HP64&lt;&gt;"",CHAR(34)&amp;"black"&amp;CHAR(34),"")</f>
        <v>"black"</v>
      </c>
      <c r="IP64" s="48" t="str">
        <f>IF(HQ64&lt;&gt;"",CHAR(34)&amp;"blue"&amp;CHAR(34),"")</f>
        <v>"blue"</v>
      </c>
      <c r="IQ64" s="48" t="str">
        <f>IF(HR64&lt;&gt;"",CHAR(34)&amp;"green"&amp;CHAR(34),"")</f>
        <v>"green"</v>
      </c>
      <c r="IR64" s="48" t="str">
        <f>IF(HS64&lt;&gt;"",CHAR(34)&amp;"red"&amp;CHAR(34),"")</f>
        <v>"red"</v>
      </c>
      <c r="IS64" s="48" t="str">
        <f>IF(HT64&lt;&gt;"",CHAR(34)&amp;"yellow"&amp;CHAR(34),"")</f>
        <v>"yellow"</v>
      </c>
      <c r="IT64" s="48" t="str">
        <f>IF(HU64&lt;&gt;"",CHAR(34)&amp;"orange"&amp;CHAR(34),"")</f>
        <v>"orange"</v>
      </c>
      <c r="IU64" s="48" t="str">
        <f>IF(HV64&lt;&gt;"",CHAR(34)&amp;"brown"&amp;CHAR(34),"")</f>
        <v>"brown"</v>
      </c>
      <c r="IV64" s="48" t="str">
        <f>IF(HW64&lt;&gt;"",CHAR(34)&amp;"purple"&amp;CHAR(34),"")</f>
        <v/>
      </c>
      <c r="IW64" s="48" t="str">
        <f>IF(HX64&lt;&gt;"",CHAR(34)&amp;"white"&amp;CHAR(34),"")</f>
        <v>"white"</v>
      </c>
      <c r="IX64" s="48" t="str">
        <f>"{"&amp;CHAR(34)&amp;"url"&amp;CHAR(34)&amp;":"&amp;CHAR(34)&amp;IN64&amp;CHAR(34)&amp;","&amp;CHAR(34)&amp;"name"&amp;CHAR(34)&amp;":"&amp;CHAR(34)&amp;A64&amp;CHAR(34)&amp;"},"</f>
        <v>{"url":"http://mkweb.bcgsc.ca/color-summarizer/?url=https://upload.wikimedia.org/wikipedia/commons/thumb/8/85/Flag_of_Los_Angeles%2C_California.svg/640px-Flag_of_Los_Angeles%2C_California.svg.png&amp;precision=low&amp;num_clusters=8&amp;text=1","name":"[USA] Los Angeles "},</v>
      </c>
      <c r="IY64" s="48">
        <v>1156</v>
      </c>
    </row>
    <row r="65" spans="1:259" s="48" customFormat="1" ht="38.4" customHeight="1" thickBot="1" x14ac:dyDescent="0.35">
      <c r="A65" s="97" t="s">
        <v>872</v>
      </c>
      <c r="B65" s="40" t="e" vm="206">
        <v>#VALUE!</v>
      </c>
      <c r="C65" s="41">
        <v>3</v>
      </c>
      <c r="D65" s="42" t="s">
        <v>873</v>
      </c>
      <c r="E65" s="43" t="s">
        <v>873</v>
      </c>
      <c r="F65" s="44" t="s">
        <v>163</v>
      </c>
      <c r="G65" s="45">
        <f>COUNTIF($A$1:$A$8580,A65)</f>
        <v>1</v>
      </c>
      <c r="H65" s="46" t="s">
        <v>363</v>
      </c>
      <c r="I65" s="47" t="s">
        <v>874</v>
      </c>
      <c r="J65" s="48" t="str">
        <f>""</f>
        <v/>
      </c>
      <c r="K65" s="49"/>
      <c r="L65" s="50"/>
      <c r="M65" s="50"/>
      <c r="N65" s="51" t="s">
        <v>231</v>
      </c>
      <c r="O65" s="52">
        <v>2014</v>
      </c>
      <c r="P65" s="53" t="s">
        <v>875</v>
      </c>
      <c r="Q65" s="54">
        <v>2</v>
      </c>
      <c r="R65" s="55" t="s">
        <v>231</v>
      </c>
      <c r="S65" s="56">
        <v>2</v>
      </c>
      <c r="T65" s="57" t="s">
        <v>164</v>
      </c>
      <c r="U65" s="58" t="s">
        <v>164</v>
      </c>
      <c r="V65" s="58" t="s">
        <v>165</v>
      </c>
      <c r="W65" s="58" t="s">
        <v>164</v>
      </c>
      <c r="X65" s="58" t="s">
        <v>164</v>
      </c>
      <c r="Y65" s="58" t="s">
        <v>165</v>
      </c>
      <c r="Z65" s="58" t="s">
        <v>164</v>
      </c>
      <c r="AA65" s="58" t="s">
        <v>164</v>
      </c>
      <c r="AB65" s="58" t="s">
        <v>165</v>
      </c>
      <c r="AC65" s="58" t="s">
        <v>164</v>
      </c>
      <c r="AD65" s="58" t="s">
        <v>164</v>
      </c>
      <c r="AE65" s="58" t="s">
        <v>164</v>
      </c>
      <c r="AF65" s="59" t="s">
        <v>164</v>
      </c>
      <c r="AG65" s="59" t="s">
        <v>164</v>
      </c>
      <c r="AH65" s="59" t="s">
        <v>165</v>
      </c>
      <c r="AI65" s="59" t="s">
        <v>164</v>
      </c>
      <c r="AJ65" s="59" t="s">
        <v>164</v>
      </c>
      <c r="AK65" s="59" t="s">
        <v>164</v>
      </c>
      <c r="AL65" s="59" t="s">
        <v>164</v>
      </c>
      <c r="AM65" s="59" t="s">
        <v>164</v>
      </c>
      <c r="AN65" s="59" t="s">
        <v>164</v>
      </c>
      <c r="AO65" s="59" t="s">
        <v>164</v>
      </c>
      <c r="AP65" s="59" t="s">
        <v>164</v>
      </c>
      <c r="AQ65" s="59" t="s">
        <v>164</v>
      </c>
      <c r="AR65" s="59" t="s">
        <v>164</v>
      </c>
      <c r="AS65" s="59" t="s">
        <v>164</v>
      </c>
      <c r="AT65" s="60">
        <v>1</v>
      </c>
      <c r="AU65" s="59" t="s">
        <v>655</v>
      </c>
      <c r="AV65" s="59" t="str">
        <f>IF(LEFT(A65,1)="[",LEFT(A65,5)&amp;AU65&amp;A65,"")</f>
        <v>[USA]Neighborhood[USA] Pacific Palisades</v>
      </c>
      <c r="AW65" s="59" t="str">
        <f>C65&amp;H65&amp;A65</f>
        <v>3[USA] California[USA] Pacific Palisades</v>
      </c>
      <c r="AX65" s="61"/>
      <c r="AY65" s="61"/>
      <c r="AZ65" s="62" t="s">
        <v>152</v>
      </c>
      <c r="BA65" s="62" t="s">
        <v>167</v>
      </c>
      <c r="BB65" s="62"/>
      <c r="BC65" s="63"/>
      <c r="BD65" s="64" t="s">
        <v>159</v>
      </c>
      <c r="BE65" s="47"/>
      <c r="BF65" s="64" t="s">
        <v>159</v>
      </c>
      <c r="BG65" s="64" t="s">
        <v>167</v>
      </c>
      <c r="BH65" s="64" t="s">
        <v>152</v>
      </c>
      <c r="BI65" s="64"/>
      <c r="BJ65" s="64"/>
      <c r="BK65" s="47"/>
      <c r="BL65" s="64" t="s">
        <v>151</v>
      </c>
      <c r="BM65" s="64" t="s">
        <v>152</v>
      </c>
      <c r="BN65" s="64" t="s">
        <v>167</v>
      </c>
      <c r="BO65" s="64" t="s">
        <v>167</v>
      </c>
      <c r="BP65" s="64" t="s">
        <v>167</v>
      </c>
      <c r="BQ65" s="64" t="s">
        <v>167</v>
      </c>
      <c r="BR65" s="64" t="s">
        <v>167</v>
      </c>
      <c r="BS65" s="64" t="s">
        <v>167</v>
      </c>
      <c r="BT65" s="64" t="s">
        <v>159</v>
      </c>
      <c r="BU65" s="65"/>
      <c r="BV65" s="66"/>
      <c r="BW65" s="66">
        <v>0</v>
      </c>
      <c r="BX65" s="47"/>
      <c r="CB65" s="6"/>
      <c r="CC65" s="6"/>
      <c r="CD65" s="67">
        <v>0</v>
      </c>
      <c r="CE65" s="67">
        <v>0</v>
      </c>
      <c r="CF65" s="67" t="e">
        <v>#REF!</v>
      </c>
      <c r="CG65" s="68" cm="1">
        <f t="array" ref="CG65">SUMPRODUCT(--(LEN(TRIM(BL65:BT65))&gt;0))</f>
        <v>3</v>
      </c>
      <c r="CH65" s="59" t="str">
        <f>IF(CG65=2,"y","n")</f>
        <v>n</v>
      </c>
      <c r="CI65" s="59" t="str">
        <f>IF(CG65=3,"y","n")</f>
        <v>y</v>
      </c>
      <c r="CJ65" s="59" t="str">
        <f>IF(CG65=4,"y","n")</f>
        <v>n</v>
      </c>
      <c r="CK65" s="59" t="str">
        <f>IF(CG65&gt;4,"y","n")</f>
        <v>n</v>
      </c>
      <c r="CL65" s="59" t="str">
        <f>IF(S65=0,"y","n")</f>
        <v>n</v>
      </c>
      <c r="CM65" s="59" t="str">
        <f>IF(S65=2,"y","n")</f>
        <v>y</v>
      </c>
      <c r="CN65" s="59" t="str">
        <f>IF(S65=3,"y","n")</f>
        <v>n</v>
      </c>
      <c r="CO65" s="59" t="str">
        <f>IF(S65&gt;=4,"y","n")</f>
        <v>n</v>
      </c>
      <c r="CP65" s="59" t="str">
        <f>IF(AT65=0,"y","n")</f>
        <v>n</v>
      </c>
      <c r="CQ65" s="59" t="str">
        <f>IF(AT65=1,"y","n")</f>
        <v>y</v>
      </c>
      <c r="CR65" s="59" t="str">
        <f>IF(AT65=2,"y","n")</f>
        <v>n</v>
      </c>
      <c r="CS65" s="59" t="str">
        <f>IF(AT65&gt;=3,"y","n")</f>
        <v>n</v>
      </c>
      <c r="CT65" s="69" t="str">
        <f>CHAR(34)&amp;A65&amp;CHAR(34)</f>
        <v>"[USA] Pacific Palisades"</v>
      </c>
      <c r="CU65" s="70" t="str">
        <f>CHAR(34)&amp;"rgn_"&amp;R65&amp;CHAR(34)</f>
        <v>"rgn_North America"</v>
      </c>
      <c r="CV65" s="48" t="str">
        <f>CHAR(34)&amp;D65&amp;CHAR(34)</f>
        <v>"https://upload.wikimedia.org/wikipedia/en/4/4a/Flag_of_Pacific_Palisades.jpeg"</v>
      </c>
      <c r="CW65" s="48" t="str">
        <f>IF(CH65="y",CHAR(34)&amp;CH$1&amp;CHAR(34)&amp;",","")</f>
        <v/>
      </c>
      <c r="CX65" s="48" t="str">
        <f>IF(CI65="y",CHAR(34)&amp;CI$1&amp;CHAR(34)&amp;",","")</f>
        <v>"3Color",</v>
      </c>
      <c r="CY65" s="48" t="str">
        <f>IF(CJ65="y",CHAR(34)&amp;CJ$1&amp;CHAR(34)&amp;",","")</f>
        <v/>
      </c>
      <c r="CZ65" s="48" t="str">
        <f>IF(CK65="y",CHAR(34)&amp;CK$1&amp;CHAR(34)&amp;",","")</f>
        <v/>
      </c>
      <c r="DA65" s="48" t="str">
        <f>IF(Q65&gt;1,CHAR(34)&amp;"words2"&amp;CHAR(34)&amp;",","")</f>
        <v>"words2",</v>
      </c>
      <c r="DB65" s="48" t="str">
        <f>IF(Q65&gt;2,CHAR(34)&amp;"words3"&amp;CHAR(34)&amp;",","")</f>
        <v/>
      </c>
      <c r="DD65" s="48" t="str">
        <f>IF(LEN(CHAR(34)&amp;"lets"&amp;LEN(SUBSTITUTE(SUBSTITUTE(IFERROR(TRIM(SUBSTITUTE(A65,MID(A65,FIND("[",A65),FIND("]",A65)-FIND("[",A65)+1),"")),A65)," ",""),"-",""))&amp;CHAR(34)&amp;",")=9,CHAR(34)&amp;"lets"&amp;LEN(SUBSTITUTE(SUBSTITUTE(IFERROR(TRIM(SUBSTITUTE(A65,MID(A65,FIND("[",A65),FIND("]",A65)-FIND("[",A65)+1),"")),A65)," ",""),"-",""))&amp;CHAR(34)&amp;",",CHAR(34)&amp;"lets0"&amp;LEN(SUBSTITUTE(SUBSTITUTE(IFERROR(TRIM(SUBSTITUTE(A65,MID(A65,FIND("[",A65),FIND("]",A65)-FIND("[",A65)+1),"")),A65)," ",""),"-",""))&amp;CHAR(34)&amp;",")</f>
        <v>"lets16",</v>
      </c>
      <c r="DE65" s="48" t="str">
        <f>CHAR(34)&amp;"start"&amp;IFERROR(LEFT(SUBSTITUTE(A65,"["&amp;MID(A65,FIND("[",A65)+1,FIND("]",A65)-FIND("[",A65)-1)&amp;"] ",""),1),LEFT(A65,1))&amp;CHAR(34)&amp;","</f>
        <v>"startP",</v>
      </c>
      <c r="DF65" s="48" t="str">
        <f>IFERROR(IF(SEARCH("tan",A65)&gt;0,CHAR(34)&amp;"withtn"&amp;CHAR(34)&amp;",",""),"")</f>
        <v/>
      </c>
      <c r="DG65" s="48" t="str">
        <f>IFERROR(IF(SEARCH("q",A65)&gt;0,CHAR(34)&amp;"with_q"&amp;CHAR(34)&amp;",",""),"")</f>
        <v/>
      </c>
      <c r="DH65" s="48" t="str">
        <f>IFERROR(IF(SEARCH("v",A65)&gt;0,CHAR(34)&amp;"with_v"&amp;CHAR(34)&amp;",",""),"")</f>
        <v/>
      </c>
      <c r="DI65" s="48" t="str">
        <f>IFERROR(IF(SEARCH("w",A65)&gt;0,CHAR(34)&amp;"with_w"&amp;CHAR(34)&amp;",",""),"")</f>
        <v/>
      </c>
      <c r="DJ65" s="48" t="str">
        <f>IFERROR(IF(SEARCH("y",A65)&gt;0,CHAR(34)&amp;"with_y"&amp;CHAR(34)&amp;",",""),"")</f>
        <v/>
      </c>
      <c r="DK65" s="48" t="str">
        <f>IFERROR(IF(SEARCH("z",A65)&gt;0,CHAR(34)&amp;"with_z"&amp;CHAR(34)&amp;",",""),"")</f>
        <v/>
      </c>
      <c r="DL65" s="48" t="str">
        <f>IF(CG65=2, CHAR(34) &amp; _xlfn.TEXTJOIN("", TRUE, _xlfn._xlws.SORT(HP65:HX65)) &amp; CHAR(34) &amp; ",", "")</f>
        <v/>
      </c>
      <c r="DM65" s="48" t="str" cm="1">
        <f t="array" ref="DM65">IF(CG65=3,CHAR(34) &amp; _xlfn.TEXTJOIN("", TRUE, RIGHT(HP65:HX65, 2)) &amp; CHAR(34) &amp; ",", "")</f>
        <v>"LALUHI",</v>
      </c>
      <c r="DN65" s="48" t="str">
        <f>IF(AND(ISNUMBER(SEARCH("18", O65)), ISERROR(SEARCH("1918", O65)), ISERROR(SEARCH("2018", O65))), CHAR(34) &amp; "year18" &amp; CHAR(34) &amp; ",", "")</f>
        <v/>
      </c>
      <c r="DO65" s="48" t="str">
        <f>IF(AND(ISNUMBER(SEARCH("19", O65)), ISERROR(SEARCH("1819", O65)),  ISERROR(SEARCH("1219", O65)),ISERROR(SEARCH("1119", O65)),ISERROR(SEARCH("1190", O65)),ISERROR(SEARCH("2019", O65))), CHAR(34) &amp; "year19" &amp; CHAR(34) &amp; ",", "")</f>
        <v/>
      </c>
      <c r="DP65" s="6" t="str">
        <f>IF(AND(ISNUMBER(SEARCH("20", O65)), ISERROR(SEARCH("1920", O65))), CHAR(34)&amp;"year00"&amp;CHAR(34)&amp;",", "")</f>
        <v>"year00",</v>
      </c>
      <c r="DQ65" s="6" t="str">
        <f>IF(CC65="y",CHAR(34)&amp;"soviet"&amp;CHAR(34)&amp;",","")</f>
        <v/>
      </c>
      <c r="DR65" s="6" t="str">
        <f>IF(BY65="y",CHAR(34)&amp;"dgband"&amp;CHAR(34)&amp;",","")</f>
        <v/>
      </c>
      <c r="DS65" s="6" t="str">
        <f>IF(W65="y",IF(AND(V65="n",BY65&lt;&gt;"y"),CHAR(34)&amp;"allver"&amp;CHAR(34)&amp;",",""),"")</f>
        <v/>
      </c>
      <c r="DT65" s="6" t="str">
        <f>IF(V65="y",IF(AND(W65="n",BY65&lt;&gt;"y"),CHAR(34)&amp;"allhor"&amp;CHAR(34)&amp;",",""),"")</f>
        <v>"allhor",</v>
      </c>
      <c r="DU65" s="6" t="str">
        <f>IF(BY65="y",IF(AND(W65="n",V65="n"),CHAR(34)&amp;"alldia"&amp;CHAR(34)&amp;",",""),"")</f>
        <v/>
      </c>
      <c r="DW65" s="48" t="str">
        <f>IF(CL65="y",CHAR(34)&amp;CL$1&amp;CHAR(34)&amp;",","")</f>
        <v/>
      </c>
      <c r="DX65" s="48" t="str">
        <f>IF(CM65="y",CHAR(34)&amp;CM$1&amp;CHAR(34)&amp;",","")</f>
        <v>"2Bands",</v>
      </c>
      <c r="DY65" s="48" t="str">
        <f>IF(CN65="y",CHAR(34)&amp;CN$1&amp;CHAR(34)&amp;",","")</f>
        <v/>
      </c>
      <c r="DZ65" s="48" t="str">
        <f>IF(CO65="y",CHAR(34)&amp;CO$1&amp;CHAR(34)&amp;",","")</f>
        <v/>
      </c>
      <c r="EA65" s="48" t="str">
        <f>IF(T65="y",CHAR(34)&amp;T$1&amp;CHAR(34)&amp;",","")</f>
        <v/>
      </c>
      <c r="EB65" s="48" t="str">
        <f>IF(U65="y",CHAR(34)&amp;U$1&amp;CHAR(34)&amp;",","")</f>
        <v/>
      </c>
      <c r="EC65" s="48" t="str">
        <f>IF(V65="y",CHAR(34)&amp;V$1&amp;CHAR(34)&amp;",","")</f>
        <v>"Horizo",</v>
      </c>
      <c r="ED65" s="48" t="str">
        <f>IF(W65="y",CHAR(34)&amp;W$1&amp;CHAR(34)&amp;",","")</f>
        <v/>
      </c>
      <c r="EE65" s="48" t="str">
        <f>IF(X65="y",CHAR(34)&amp;X$1&amp;CHAR(34)&amp;",","")</f>
        <v/>
      </c>
      <c r="EF65" s="48" t="str">
        <f>IF(AND(Y65&lt;&gt;"n",Y65&lt;&gt;""),CHAR(34)&amp;Y$1&amp;CHAR(34)&amp;",","")</f>
        <v>"Animal",</v>
      </c>
      <c r="EG65" s="48" t="str">
        <f>IF(Z65="y",CHAR(34)&amp;Z$1&amp;CHAR(34)&amp;",","")</f>
        <v/>
      </c>
      <c r="EH65" s="48" t="str">
        <f>IF(AA65="y",CHAR(34)&amp;AA$1&amp;CHAR(34)&amp;",","")</f>
        <v/>
      </c>
      <c r="EI65" s="48" t="str">
        <f>IF(AB65="y",CHAR(34)&amp;AB$1&amp;CHAR(34)&amp;",","")</f>
        <v>"Texted",</v>
      </c>
      <c r="EJ65" s="48" t="str">
        <f>IF(AC65="y",CHAR(34)&amp;AC$1&amp;CHAR(34)&amp;",","")</f>
        <v/>
      </c>
      <c r="EK65" s="48" t="str">
        <f>IF(AD65="y",CHAR(34)&amp;AD$1&amp;CHAR(34)&amp;",","")</f>
        <v/>
      </c>
      <c r="EL65" s="48" t="str">
        <f>IF(AE65="y",CHAR(34)&amp;AE$1&amp;CHAR(34)&amp;",","")</f>
        <v/>
      </c>
      <c r="EM65" s="48" t="str">
        <f>IF(AF65="y",CHAR(34)&amp;AF$1&amp;CHAR(34)&amp;",","")</f>
        <v/>
      </c>
      <c r="EN65" s="48" t="str">
        <f>IF(AG65="y",CHAR(34)&amp;AG$1&amp;CHAR(34)&amp;",","")</f>
        <v/>
      </c>
      <c r="EO65" s="48" t="str">
        <f>IF(AH65="y",CHAR(34)&amp;AH$1&amp;CHAR(34)&amp;",","")</f>
        <v>"Center",</v>
      </c>
      <c r="EP65" s="48" t="str">
        <f>IF(AI65="y",CHAR(34)&amp;AI$1&amp;CHAR(34)&amp;",","")</f>
        <v/>
      </c>
      <c r="EQ65" s="48" t="str">
        <f>IF(AJ65="y",CHAR(34)&amp;AJ$1&amp;CHAR(34)&amp;",","")</f>
        <v/>
      </c>
      <c r="ER65" s="48" t="str">
        <f>IF(AK65="y",CHAR(34)&amp;AK$1&amp;CHAR(34)&amp;",","")</f>
        <v/>
      </c>
      <c r="ES65" s="48" t="str">
        <f>IF(AL65="y",CHAR(34)&amp;AL$1&amp;CHAR(34)&amp;",","")</f>
        <v/>
      </c>
      <c r="ET65" s="48" t="str">
        <f>IF(AM65="y",CHAR(34)&amp;AM$1&amp;CHAR(34)&amp;",","")</f>
        <v/>
      </c>
      <c r="EU65" s="48" t="str">
        <f>IF(AN65="y",CHAR(34)&amp;AN$1&amp;CHAR(34)&amp;",","")</f>
        <v/>
      </c>
      <c r="EV65" s="48" t="str">
        <f>IF(AO65="y",CHAR(34)&amp;AO$1&amp;CHAR(34)&amp;",","")</f>
        <v/>
      </c>
      <c r="EW65" s="48" t="str">
        <f>IF(AP65="y",CHAR(34)&amp;AP$1&amp;CHAR(34)&amp;",","")</f>
        <v/>
      </c>
      <c r="EX65" s="48" t="str">
        <f>IF(AQ65="y",CHAR(34)&amp;AQ$1&amp;CHAR(34)&amp;",","")</f>
        <v/>
      </c>
      <c r="EY65" s="48" t="str">
        <f>IF(AR65="y",CHAR(34)&amp;AR$1&amp;CHAR(34)&amp;",","")</f>
        <v/>
      </c>
      <c r="EZ65" s="48" t="str">
        <f>IF(AS65="y",CHAR(34)&amp;AS$1&amp;CHAR(34)&amp;",","")</f>
        <v/>
      </c>
      <c r="FA65" s="48" t="str">
        <f>IF(AT65&gt;0,CHAR(34)&amp;"sta"&amp;AZ65&amp;CHAR(34)&amp;",","")</f>
        <v>"staBLU",</v>
      </c>
      <c r="FB65" s="48" t="str">
        <f>IF(AND(AT65&gt;0,BA65&lt;&gt;""),CHAR(34)&amp;"sta"&amp;BA65&amp;CHAR(34)&amp;",","")</f>
        <v/>
      </c>
      <c r="FD65" s="48" t="str">
        <f>IF(BV65="n",CHAR(34)&amp;"tcWHYE"&amp;CHAR(34)&amp;",",IF(BV65="y",CHAR(34)&amp;FD$1&amp;CHAR(34)&amp;",",""))</f>
        <v/>
      </c>
      <c r="FE65" s="48" t="str">
        <f>IF(COUNTIF(BL65:BT65,"BLU")=0,CHAR(34)&amp;"NO_BLU"&amp;CHAR(34)&amp;",", "")</f>
        <v/>
      </c>
      <c r="FF65" s="48" t="str">
        <f>IF(COUNTIF(BL65:BT65,"WHI")=0,CHAR(34)&amp;"NO_WHI"&amp;CHAR(34)&amp;",", "")</f>
        <v/>
      </c>
      <c r="FG65" s="48" t="str">
        <f>IF(COUNTIF(BL65:BT65,"RED")=0,CHAR(34)&amp;"NO_RED"&amp;CHAR(34)&amp;",", "")</f>
        <v>"NO_RED",</v>
      </c>
      <c r="FH65" s="48" t="str">
        <f>IF(COUNTIF(BL65:BS65,"GRE")=0,CHAR(34)&amp;"NO_GRE"&amp;CHAR(34)&amp;",", "")</f>
        <v>"NO_GRE",</v>
      </c>
      <c r="FI65" s="48" t="str">
        <f>IF(COUNTIF(BL65:BT65,"YEL")=0,CHAR(34)&amp;"NO_YEL"&amp;CHAR(34)&amp;",", "")</f>
        <v>"NO_YEL",</v>
      </c>
      <c r="FJ65" s="48" t="str">
        <f>IF(COUNTIF(BL65:BT65,"BLA")=0,CHAR(34)&amp;"NO_BLA"&amp;CHAR(34)&amp;",", "")</f>
        <v/>
      </c>
      <c r="FK65" s="48" t="str">
        <f>IF(AND(FH65&lt;&gt;"",FF65&lt;&gt;""),CHAR(34)&amp;"WHGRNO"&amp;CHAR(34)&amp;",","")</f>
        <v/>
      </c>
      <c r="FL65" s="48" t="str">
        <f>IF(AND(FI65&lt;&gt;"",FF65&lt;&gt;""),CHAR(34)&amp;"WHYENO"&amp;CHAR(34)&amp;",","")</f>
        <v/>
      </c>
      <c r="FM65" s="48" t="str">
        <f>IF(AND(FJ65&lt;&gt;"",FF65&lt;&gt;""),CHAR(34)&amp;"BAWHNO"&amp;CHAR(34)&amp;",","")</f>
        <v/>
      </c>
      <c r="FN65" s="48" t="str">
        <f>IF(AND(FE65&lt;&gt;"",FF65&lt;&gt;""),CHAR(34)&amp;"BLWHNO"&amp;CHAR(34)&amp;",","")</f>
        <v/>
      </c>
      <c r="FO65" s="48" t="str">
        <f>IF(AND(FE65&lt;&gt;"",FG65&lt;&gt;""),CHAR(34)&amp;"BLRENO"&amp;CHAR(34)&amp;",","")</f>
        <v/>
      </c>
      <c r="FP65" s="48" t="str">
        <f>IF(AND(FF65&lt;&gt;"",FF65&lt;&gt;""),CHAR(34)&amp;"WHRENO"&amp;CHAR(34)&amp;",","")</f>
        <v/>
      </c>
      <c r="FQ65" s="48" t="str">
        <f>IF(LEN(BF65)=3,CHAR(34)&amp;"001"&amp;BF65&amp;CHAR(34)&amp;",","")</f>
        <v>"001WHI",</v>
      </c>
      <c r="FR65" s="48" t="str">
        <f>IF(LEN(BG65)=3,CHAR(34)&amp;"002"&amp;BG65&amp;CHAR(34)&amp;",","")</f>
        <v/>
      </c>
      <c r="FS65" s="48" t="str">
        <f>IF(LEN(BH65)=3,CHAR(34)&amp;"003"&amp;BH65&amp;CHAR(34)&amp;",","")</f>
        <v>"003BLU",</v>
      </c>
      <c r="FT65" s="48" t="str">
        <f>CHAR(34)&amp;"myr"&amp;BD65&amp;CHAR(34)&amp;","</f>
        <v>"myrWHI",</v>
      </c>
      <c r="FU65" s="48" t="str">
        <f>IF(AY65="y",CHAR(34)&amp;"island"&amp;CHAR(34)&amp;",","")</f>
        <v/>
      </c>
      <c r="FV65" s="48" t="str">
        <f>IF(BZ65="y",CHAR(34)&amp;"landlo"&amp;CHAR(34)&amp;",","")</f>
        <v/>
      </c>
      <c r="FW65" s="48" t="str">
        <f>IF(CA65="y",CHAR(34)&amp;"eunion"&amp;CHAR(34)&amp;",","")</f>
        <v/>
      </c>
      <c r="FY65" s="48" t="str">
        <f>IFERROR(IF(SEARCH("Arabic",CB65)&gt;0,CHAR(34)&amp;"arabic"&amp;CHAR(34)&amp;",",""),"")</f>
        <v/>
      </c>
      <c r="FZ65" s="48" t="str">
        <f>IFERROR(IF(SEARCH("English",CB65)&gt;0,CHAR(34)&amp;"englis"&amp;CHAR(34)&amp;",",""),"")</f>
        <v/>
      </c>
      <c r="GA65" s="48" t="str">
        <f>IFERROR(IF(SEARCH("French",CB65)&gt;0,CHAR(34)&amp;"french"&amp;CHAR(34)&amp;",",""),"")</f>
        <v/>
      </c>
      <c r="GB65" s="48" t="str">
        <f>IFERROR(IF(SEARCH("Spanish",CB65)&gt;0,CHAR(34)&amp;"spanis"&amp;CHAR(34)&amp;",",""),"")</f>
        <v/>
      </c>
      <c r="GE65" s="48" t="str">
        <f>IFERROR(IF(SEARCH("Dutch",CB65)&gt;0,CHAR(34)&amp;"dutchs"&amp;CHAR(34)&amp;",",""),"")</f>
        <v/>
      </c>
      <c r="GF65" s="48" t="str">
        <f>IFERROR(IF(SEARCH("Historical",AU65)&gt;0,CHAR(34)&amp;"histor"&amp;CHAR(34)&amp;",",""),"")</f>
        <v/>
      </c>
      <c r="GG65" s="48" t="str">
        <f>IF(BU65="y",CHAR(34)&amp;"unjack"&amp;CHAR(34)&amp;",","")</f>
        <v/>
      </c>
      <c r="GH65" s="48" t="str">
        <f>IF(CD65=1,CHAR(34)&amp;"southc"&amp;CHAR(34)&amp;",","")</f>
        <v/>
      </c>
      <c r="GI65" s="48" t="str">
        <f>IF(CE65=1,CHAR(34)&amp;"hasmap"&amp;CHAR(34)&amp;",","")</f>
        <v/>
      </c>
      <c r="GJ65" s="48" t="str">
        <f>IF(CP65="y",CHAR(34)&amp;CP$1&amp;CHAR(34)&amp;",","")</f>
        <v/>
      </c>
      <c r="GK65" s="48" t="str">
        <f>IF(GJ65="",CHAR(34)&amp;"HasSta"&amp;CHAR(34)&amp;",","")</f>
        <v>"HasSta",</v>
      </c>
      <c r="GL65" s="48" t="str">
        <f>IF(CQ65="y",CHAR(34)&amp;CQ$1&amp;CHAR(34)&amp;",","")</f>
        <v>"1Stars",</v>
      </c>
      <c r="GM65" s="48" t="str">
        <f>IF(CR65="y",CHAR(34)&amp;CR$1&amp;CHAR(34)&amp;",","")</f>
        <v/>
      </c>
      <c r="GN65" s="48" t="str">
        <f>IF(CS65="y",CHAR(34)&amp;CS$1&amp;CHAR(34)&amp;",","")</f>
        <v/>
      </c>
      <c r="GP65" s="48" t="str">
        <f>CHAR(34)&amp;AU65&amp;CHAR(34)</f>
        <v>"Neighborhood"</v>
      </c>
      <c r="GS65" s="48" t="str">
        <f>SUBSTITUTE("["&amp;_xlfn.CONCAT(CW65:GN65)&amp;"]",",]","]")</f>
        <v>["3Color","words2","lets16","startP","LALUHI","year00","allhor","2Bands","Horizo","Animal","Texted","Center","staBLU","NO_RED","NO_GRE","NO_YEL","001WHI","003BLU","myrWHI","HasSta","1Stars"]</v>
      </c>
      <c r="GT65" s="48" t="str">
        <f>IF(BL65&lt;&gt;"",CHAR(34)&amp;"cl_"&amp;BL65&amp;CHAR(34)&amp;",","")</f>
        <v>"cl_BLA",</v>
      </c>
      <c r="GU65" s="48" t="str">
        <f>IF(BM65&lt;&gt;"",CHAR(34)&amp;"cl_"&amp;BM65&amp;CHAR(34)&amp;",","")</f>
        <v>"cl_BLU",</v>
      </c>
      <c r="GV65" s="48" t="str">
        <f>IF(BN65&lt;&gt;"",CHAR(34)&amp;"cl_"&amp;BN65&amp;CHAR(34)&amp;",","")</f>
        <v/>
      </c>
      <c r="GW65" s="48" t="str">
        <f>IF(BO65&lt;&gt;"",CHAR(34)&amp;"cl_"&amp;BO65&amp;CHAR(34)&amp;",","")</f>
        <v/>
      </c>
      <c r="GX65" s="48" t="str">
        <f>IF(BP65&lt;&gt;"",CHAR(34)&amp;"cl_"&amp;BP65&amp;CHAR(34)&amp;",","")</f>
        <v/>
      </c>
      <c r="GY65" s="48" t="str">
        <f>IF(BQ65&lt;&gt;"",CHAR(34)&amp;"cl_"&amp;BQ65&amp;CHAR(34)&amp;",","")</f>
        <v/>
      </c>
      <c r="GZ65" s="48" t="str">
        <f>IF(BR65&lt;&gt;"",CHAR(34)&amp;"cl_"&amp;BR65&amp;CHAR(34)&amp;",","")</f>
        <v/>
      </c>
      <c r="HA65" s="48" t="str">
        <f>IF(BS65&lt;&gt;"",CHAR(34)&amp;"cl_"&amp;BS65&amp;CHAR(34)&amp;",","")</f>
        <v/>
      </c>
      <c r="HB65" s="48" t="str">
        <f>IF(BT65&lt;&gt;"",CHAR(34)&amp;"cl_"&amp;BT65&amp;CHAR(34)&amp;",","")</f>
        <v>"cl_WHI",</v>
      </c>
      <c r="HC65" s="48" t="str">
        <f>SUBSTITUTE("["&amp;_xlfn.CONCAT(GT65:HB65)&amp;"]",",]","]")</f>
        <v>["cl_BLA","cl_BLU","cl_WHI"]</v>
      </c>
      <c r="HE65" s="71"/>
      <c r="HF65" s="72" t="str">
        <f>"{couname:"&amp;CT65&amp;(IF(HK65&lt;&gt;"",",subtype:"&amp;CHAR(34)&amp;HK65&amp;CHAR(34),""))&amp;",year:"&amp;HJ65&amp;",region:"&amp;CU65&amp;",Colors:"&amp;HC65&amp;",Items:"&amp;GS65&amp;",Flag:"&amp;CV65&amp;",HDFlag:"&amp;CHAR(34)&amp;E65&amp;CHAR(34)&amp;",type:"&amp;GP65&amp;", describe: "&amp;HH65&amp;", isnew:"&amp;CHAR(34)&amp;F65&amp;CHAR(34)&amp;", links: "&amp;HL65&amp;"},"</f>
        <v>{couname:"[USA] Pacific Palisades",year:"2014",region:"rgn_North America",Colors:["cl_BLA","cl_BLU","cl_WHI"],Items:["3Color","words2","lets16","startP","LALUHI","year00","allhor","2Bands","Horizo","Animal","Texted","Center","staBLU","NO_RED","NO_GRE","NO_YEL","001WHI","003BLU","myrWHI","HasSta","1Stars"],Flag:"https://upload.wikimedia.org/wikipedia/en/4/4a/Flag_of_Pacific_Palisades.jpeg",HDFlag:"https://upload.wikimedia.org/wikipedia/en/4/4a/Flag_of_Pacific_Palisades.jpeg",type:"Neighborhood", describe: "\nThe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 isnew:".", links: "https://en.wikipedia.org/wiki/Pacific_Palisades,_Los_Angeles"},</v>
      </c>
      <c r="HG65" s="73" t="str">
        <f>"{couname:"&amp;CT65&amp;(IF(HK65&lt;&gt;"",",subtype:"&amp;CHAR(34)&amp;HK65&amp;CHAR(34),""))&amp;",year:"&amp;HJ65&amp;",region:"&amp;CU65&amp;",Colors:"&amp;HC65&amp;",Items:"&amp;GS65&amp;",Flag:"&amp;CV65&amp;",HDFlag:"&amp;CHAR(34)&amp;E65&amp;CHAR(34)&amp;",type:"&amp;GP65&amp;", describe: "&amp;HI65&amp;", links: "&amp;HL65&amp;"},"</f>
        <v>{couname:"[USA] Pacific Palisades",year:"2014",region:"rgn_North America",Colors:["cl_BLA","cl_BLU","cl_WHI"],Items:["3Color","words2","lets16","startP","LALUHI","year00","allhor","2Bands","Horizo","Animal","Texted","Center","staBLU","NO_RED","NO_GRE","NO_YEL","001WHI","003BLU","myrWHI","HasSta","1Stars"],Flag:"https://upload.wikimedia.org/wikipedia/en/4/4a/Flag_of_Pacific_Palisades.jpeg",HDFlag:"https://upload.wikimedia.org/wikipedia/en/4/4a/Flag_of_Pacific_Palisades.jpeg",type:"Neighborhood", describe: "\nThe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 links: "https://en.wikipedia.org/wiki/Pacific_Palisades,_Los_Angeles"},</v>
      </c>
      <c r="HH65" s="48" t="str">
        <f>IF(P65&lt;&gt;"",CHAR(34)&amp;"\n"&amp;P65&amp;CHAR(34),CHAR(34)&amp;CHAR(34))</f>
        <v>"\nThe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v>
      </c>
      <c r="HI65" s="48" t="str">
        <f>IF(J65=0,CHAR(34)&amp;CHAR(34),HH65)</f>
        <v>"\nThe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v>
      </c>
      <c r="HJ65" s="48" t="str">
        <f>CHAR(34)&amp;O65&amp;CHAR(34)</f>
        <v>"2014"</v>
      </c>
      <c r="HL65" s="48" t="str">
        <f>CHAR(34)&amp;I65&amp;CHAR(34)</f>
        <v>"https://en.wikipedia.org/wiki/Pacific_Palisades,_Los_Angeles"</v>
      </c>
      <c r="HM65" s="72"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"&amp;HH65&amp;", "&amp;CHAR(34)&amp;"isnew"&amp;CHAR(34)&amp;": "&amp;CHAR(34)&amp;F65&amp;CHAR(34)&amp;", "&amp;CHAR(34)&amp;"links"&amp;CHAR(34)&amp;": "&amp;HL65&amp;"},"</f>
        <v>{"couname":"[USA] Pacific Palisades","subtype":"[USA] California","year":"2014","region":"rgn_North America","Colors":["cl_BLA","cl_BLU","cl_WHI"],"Items":["3Color","words2","lets16","startP","LALUHI","year00","allhor","2Bands","Horizo","Animal","Texted","Center","staBLU","NO_RED","NO_GRE","NO_YEL","001WHI","003BLU","myrWHI","HasSta","1Stars"],"Flag":"https://upload.wikimedia.org/wikipedia/en/4/4a/Flag_of_Pacific_Palisades.jpeg","HDFlag":"https://upload.wikimedia.org/wikipedia/en/4/4a/Flag_of_Pacific_Palisades.jpeg","type":"Neighborhood", "describe": "\nThe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 "isnew": ".", "links": "https://en.wikipedia.org/wiki/Pacific_Palisades,_Los_Angeles"},</v>
      </c>
      <c r="HN65" s="74" t="str">
        <f>"{"&amp;CHAR(34)&amp;"couname"&amp;CHAR(34)&amp;":"&amp;CT65&amp;(IF(H65&lt;&gt;"",","&amp;CHAR(34)&amp;"subtype"&amp;CHAR(34)&amp;":"&amp;CHAR(34)&amp;H65&amp;CHAR(34),""))&amp;","&amp;CHAR(34)&amp;"year"&amp;CHAR(34)&amp;":"&amp;HJ65&amp;","&amp;CHAR(34)&amp;"region"&amp;CHAR(34)&amp;":"&amp;CU65&amp;","&amp;CHAR(34)&amp;"Colors"&amp;CHAR(34)&amp;":"&amp;HC65&amp;","&amp;CHAR(34)&amp;"Items"&amp;CHAR(34)&amp;":"&amp;GS65&amp;","&amp;CHAR(34)&amp;"Flag"&amp;CHAR(34)&amp;":"&amp;CV65&amp;","&amp;CHAR(34)&amp;"HDFlag"&amp;CHAR(34)&amp;":"&amp;CHAR(34)&amp;E65&amp;CHAR(34)&amp;","&amp;CHAR(34)&amp;"type"&amp;CHAR(34)&amp;":"&amp;GP65&amp;", "&amp;CHAR(34)&amp;"describe"&amp;CHAR(34)&amp;": "&amp;HI65&amp;", "&amp;CHAR(34)&amp;"isnew"&amp;CHAR(34)&amp;": "&amp;CHAR(34)&amp;F65&amp;CHAR(34)&amp;", "&amp;CHAR(34)&amp;"links"&amp;CHAR(34)&amp;": "&amp;HL65&amp;"},"</f>
        <v>{"couname":"[USA] Pacific Palisades","subtype":"[USA] California","year":"2014","region":"rgn_North America","Colors":["cl_BLA","cl_BLU","cl_WHI"],"Items":["3Color","words2","lets16","startP","LALUHI","year00","allhor","2Bands","Horizo","Animal","Texted","Center","staBLU","NO_RED","NO_GRE","NO_YEL","001WHI","003BLU","myrWHI","HasSta","1Stars"],"Flag":"https://upload.wikimedia.org/wikipedia/en/4/4a/Flag_of_Pacific_Palisades.jpeg","HDFlag":"https://upload.wikimedia.org/wikipedia/en/4/4a/Flag_of_Pacific_Palisades.jpeg","type":"Neighborhood", "describe": "\nThe flag was designed by locals Sean Lim and Will Dintenfass in 2014 and was officially adopted in the same year. It is similar to the flag of California, with the bear replaced with a dolphin, the red star and bottom band being colored blue, and the text stating the name of the neighborhood.", "isnew": ".", "links": "https://en.wikipedia.org/wiki/Pacific_Palisades,_Los_Angeles"},</v>
      </c>
      <c r="HO65" s="75">
        <v>45618</v>
      </c>
      <c r="HP65" s="48" t="str" cm="1">
        <f t="array" ref="HP65">IF(_xlfn.TEXTJOIN(", ", TRUE, IF(ISNUMBER(SEARCH("BLA", BL65:BT65)), COLUMN(BL65:BT65) - COLUMN(BL65) + 1, ""))&lt;&gt;"","BLA","")</f>
        <v>BLA</v>
      </c>
      <c r="HQ65" s="48" t="str" cm="1">
        <f t="array" ref="HQ65">IF(_xlfn.TEXTJOIN(", ", TRUE, IF(ISNUMBER(SEARCH("BLU", BL65:BT65)), COLUMN(BL65:BT65) - COLUMN(BL65) + 1, ""))&lt;&gt;"","BLU","")</f>
        <v>BLU</v>
      </c>
      <c r="HR65" s="48" t="str" cm="1">
        <f t="array" ref="HR65">IF(_xlfn.TEXTJOIN(", ", TRUE, IF(ISNUMBER(SEARCH("GRE", BL65:BT65)), COLUMN(BL65:BT65) - COLUMN(BL65) + 1, ""))&lt;&gt;"","GRE","")</f>
        <v/>
      </c>
      <c r="HS65" s="48" t="str" cm="1">
        <f t="array" ref="HS65">IF(_xlfn.TEXTJOIN(", ", TRUE, IF(ISNUMBER(SEARCH("RED", BL65:BT65)), COLUMN(BL65:BT65) - COLUMN(BL65) + 1, ""))&lt;&gt;"","RED","")</f>
        <v/>
      </c>
      <c r="HT65" s="48" t="str" cm="1">
        <f t="array" ref="HT65">IF(_xlfn.TEXTJOIN(", ", TRUE, IF(ISNUMBER(SEARCH("YEL", BL65:BT65)), COLUMN(BL65:BT65) - COLUMN(BL65) + 1, ""))&lt;&gt;"","YEL","")</f>
        <v/>
      </c>
      <c r="HU65" s="48" t="str" cm="1">
        <f t="array" ref="HU65">IF(_xlfn.TEXTJOIN(", ", TRUE, IF(ISNUMBER(SEARCH("ORA", BL65:BT65)), COLUMN(BL65:BT65) - COLUMN(BL65) + 1, ""))&lt;&gt;"","ORA","")</f>
        <v/>
      </c>
      <c r="HV65" s="48" t="str" cm="1">
        <f t="array" ref="HV65">IF(_xlfn.TEXTJOIN(", ", TRUE, IF(ISNUMBER(SEARCH("BRO", BL65:BT65)), COLUMN(BL65:BT65) - COLUMN(BL65) + 1, ""))&lt;&gt;"","BRO","")</f>
        <v/>
      </c>
      <c r="HW65" s="48" t="str" cm="1">
        <f t="array" ref="HW65">IF(_xlfn.TEXTJOIN(", ", TRUE, IF(ISNUMBER(SEARCH("PUR", BL65:BT65)), COLUMN(BL65:BT65) - COLUMN(BL65) + 1, ""))&lt;&gt;"","PUR","")</f>
        <v/>
      </c>
      <c r="HX65" s="48" t="str" cm="1">
        <f t="array" ref="HX65">IF(_xlfn.TEXTJOIN(", ", TRUE, IF(ISNUMBER(SEARCH("WHI", BL65:BT65)), COLUMN(BL65:BT65) - COLUMN(BL65) + 1, ""))&lt;&gt;"","WHI","")</f>
        <v>WHI</v>
      </c>
      <c r="HY65" s="76"/>
      <c r="HZ65" s="76"/>
      <c r="IA65" s="6"/>
      <c r="IB65" s="6"/>
      <c r="IC65" s="77"/>
      <c r="ID65" s="77"/>
      <c r="IE65" s="77"/>
      <c r="IF65" s="77"/>
      <c r="IG65" s="77"/>
      <c r="IH65" s="77"/>
      <c r="II65" s="77"/>
      <c r="IJ65" s="77"/>
      <c r="IK65" s="77"/>
      <c r="IM65" s="45">
        <f>COUNTIF(IC65:IK65,"&gt;0")-CG65</f>
        <v>-3</v>
      </c>
      <c r="IN65" s="78" t="str">
        <f>"http://mkweb.bcgsc.ca/color-summarizer/?url="&amp;D65&amp;"&amp;precision=low&amp;num_clusters="&amp;CG65&amp;"&amp;text=1"</f>
        <v>http://mkweb.bcgsc.ca/color-summarizer/?url=https://upload.wikimedia.org/wikipedia/en/4/4a/Flag_of_Pacific_Palisades.jpeg&amp;precision=low&amp;num_clusters=3&amp;text=1</v>
      </c>
      <c r="IO65" s="48" t="str">
        <f>IF(HP65&lt;&gt;"",CHAR(34)&amp;"black"&amp;CHAR(34),"")</f>
        <v>"black"</v>
      </c>
      <c r="IP65" s="48" t="str">
        <f>IF(HQ65&lt;&gt;"",CHAR(34)&amp;"blue"&amp;CHAR(34),"")</f>
        <v>"blue"</v>
      </c>
      <c r="IQ65" s="48" t="str">
        <f>IF(HR65&lt;&gt;"",CHAR(34)&amp;"green"&amp;CHAR(34),"")</f>
        <v/>
      </c>
      <c r="IR65" s="48" t="str">
        <f>IF(HS65&lt;&gt;"",CHAR(34)&amp;"red"&amp;CHAR(34),"")</f>
        <v/>
      </c>
      <c r="IS65" s="48" t="str">
        <f>IF(HT65&lt;&gt;"",CHAR(34)&amp;"yellow"&amp;CHAR(34),"")</f>
        <v/>
      </c>
      <c r="IT65" s="48" t="str">
        <f>IF(HU65&lt;&gt;"",CHAR(34)&amp;"orange"&amp;CHAR(34),"")</f>
        <v/>
      </c>
      <c r="IU65" s="48" t="str">
        <f>IF(HV65&lt;&gt;"",CHAR(34)&amp;"brown"&amp;CHAR(34),"")</f>
        <v/>
      </c>
      <c r="IV65" s="48" t="str">
        <f>IF(HW65&lt;&gt;"",CHAR(34)&amp;"purple"&amp;CHAR(34),"")</f>
        <v/>
      </c>
      <c r="IW65" s="48" t="str">
        <f>IF(HX65&lt;&gt;"",CHAR(34)&amp;"white"&amp;CHAR(34),"")</f>
        <v>"white"</v>
      </c>
      <c r="IX65" s="48" t="str">
        <f>"{"&amp;CHAR(34)&amp;"url"&amp;CHAR(34)&amp;":"&amp;CHAR(34)&amp;IN65&amp;CHAR(34)&amp;","&amp;CHAR(34)&amp;"name"&amp;CHAR(34)&amp;":"&amp;CHAR(34)&amp;A65&amp;CHAR(34)&amp;"},"</f>
        <v>{"url":"http://mkweb.bcgsc.ca/color-summarizer/?url=https://upload.wikimedia.org/wikipedia/en/4/4a/Flag_of_Pacific_Palisades.jpeg&amp;precision=low&amp;num_clusters=3&amp;text=1","name":"[USA] Pacific Palisades"},</v>
      </c>
      <c r="IY65" s="48">
        <v>1190</v>
      </c>
    </row>
    <row r="66" spans="1:259" s="48" customFormat="1" ht="38.4" customHeight="1" thickBot="1" x14ac:dyDescent="0.35">
      <c r="A66" s="97" t="s">
        <v>876</v>
      </c>
      <c r="B66" s="40" t="e" vm="207">
        <v>#VALUE!</v>
      </c>
      <c r="C66" s="41">
        <v>3</v>
      </c>
      <c r="D66" s="42" t="s">
        <v>877</v>
      </c>
      <c r="E66" s="43" t="s">
        <v>878</v>
      </c>
      <c r="F66" s="44" t="s">
        <v>163</v>
      </c>
      <c r="G66" s="45">
        <f>COUNTIF($A$1:$A$8580,A66)</f>
        <v>1</v>
      </c>
      <c r="H66" s="46" t="s">
        <v>363</v>
      </c>
      <c r="I66" s="47" t="s">
        <v>879</v>
      </c>
      <c r="J66" s="48" t="str">
        <f>""</f>
        <v/>
      </c>
      <c r="K66" s="49"/>
      <c r="L66" s="50"/>
      <c r="M66" s="50"/>
      <c r="N66" s="51" t="s">
        <v>231</v>
      </c>
      <c r="O66" s="52" t="s">
        <v>880</v>
      </c>
      <c r="P66" s="53" t="s">
        <v>881</v>
      </c>
      <c r="Q66" s="54">
        <v>2</v>
      </c>
      <c r="R66" s="55" t="s">
        <v>231</v>
      </c>
      <c r="S66" s="56">
        <v>0</v>
      </c>
      <c r="T66" s="57" t="s">
        <v>165</v>
      </c>
      <c r="U66" s="58" t="s">
        <v>164</v>
      </c>
      <c r="V66" s="58" t="s">
        <v>164</v>
      </c>
      <c r="W66" s="58" t="s">
        <v>164</v>
      </c>
      <c r="X66" s="58" t="s">
        <v>164</v>
      </c>
      <c r="Y66" s="58" t="s">
        <v>164</v>
      </c>
      <c r="Z66" s="58" t="s">
        <v>164</v>
      </c>
      <c r="AA66" s="58" t="s">
        <v>165</v>
      </c>
      <c r="AB66" s="58" t="s">
        <v>164</v>
      </c>
      <c r="AC66" s="58" t="s">
        <v>164</v>
      </c>
      <c r="AD66" s="58" t="s">
        <v>165</v>
      </c>
      <c r="AE66" s="58" t="s">
        <v>164</v>
      </c>
      <c r="AF66" s="59" t="s">
        <v>164</v>
      </c>
      <c r="AG66" s="59" t="s">
        <v>164</v>
      </c>
      <c r="AH66" s="59" t="s">
        <v>164</v>
      </c>
      <c r="AI66" s="59" t="s">
        <v>164</v>
      </c>
      <c r="AJ66" s="59" t="s">
        <v>164</v>
      </c>
      <c r="AK66" s="59" t="s">
        <v>164</v>
      </c>
      <c r="AL66" s="59" t="s">
        <v>164</v>
      </c>
      <c r="AM66" s="59" t="s">
        <v>165</v>
      </c>
      <c r="AN66" s="59" t="s">
        <v>164</v>
      </c>
      <c r="AO66" s="59" t="s">
        <v>164</v>
      </c>
      <c r="AP66" s="59" t="s">
        <v>164</v>
      </c>
      <c r="AQ66" s="59" t="s">
        <v>164</v>
      </c>
      <c r="AR66" s="59" t="s">
        <v>164</v>
      </c>
      <c r="AS66" s="59" t="s">
        <v>164</v>
      </c>
      <c r="AT66" s="60">
        <v>0</v>
      </c>
      <c r="AU66" s="59" t="s">
        <v>196</v>
      </c>
      <c r="AV66" s="59" t="str">
        <f>IF(LEFT(A66,1)="[",LEFT(A66,5)&amp;AU66&amp;A66,"")</f>
        <v>[USA]City[USA] Palm Springs</v>
      </c>
      <c r="AW66" s="59" t="str">
        <f>C66&amp;H66&amp;A66</f>
        <v>3[USA] California[USA] Palm Springs</v>
      </c>
      <c r="AX66" s="61"/>
      <c r="AY66" s="61"/>
      <c r="AZ66" s="62" t="s">
        <v>167</v>
      </c>
      <c r="BA66" s="62" t="s">
        <v>167</v>
      </c>
      <c r="BB66" s="62"/>
      <c r="BC66" s="63"/>
      <c r="BD66" s="64" t="s">
        <v>157</v>
      </c>
      <c r="BE66" s="47"/>
      <c r="BF66" s="64" t="s">
        <v>167</v>
      </c>
      <c r="BG66" s="64" t="s">
        <v>167</v>
      </c>
      <c r="BH66" s="64" t="s">
        <v>167</v>
      </c>
      <c r="BI66" s="64"/>
      <c r="BJ66" s="64"/>
      <c r="BK66" s="47"/>
      <c r="BL66" s="64" t="s">
        <v>167</v>
      </c>
      <c r="BM66" s="64" t="s">
        <v>167</v>
      </c>
      <c r="BN66" s="64" t="s">
        <v>153</v>
      </c>
      <c r="BO66" s="64" t="s">
        <v>167</v>
      </c>
      <c r="BP66" s="64" t="s">
        <v>155</v>
      </c>
      <c r="BQ66" s="64" t="s">
        <v>156</v>
      </c>
      <c r="BR66" s="64" t="s">
        <v>157</v>
      </c>
      <c r="BS66" s="64" t="s">
        <v>158</v>
      </c>
      <c r="BT66" s="64" t="s">
        <v>167</v>
      </c>
      <c r="BU66" s="65"/>
      <c r="BV66" s="66"/>
      <c r="BW66" s="66">
        <v>0</v>
      </c>
      <c r="BX66" s="47"/>
      <c r="BY66" s="48" t="s">
        <v>164</v>
      </c>
      <c r="CB66" s="6"/>
      <c r="CC66" s="6"/>
      <c r="CD66" s="67">
        <v>0</v>
      </c>
      <c r="CE66" s="67">
        <v>0</v>
      </c>
      <c r="CF66" s="67" t="e">
        <v>#REF!</v>
      </c>
      <c r="CG66" s="68" cm="1">
        <f t="array" ref="CG66">SUMPRODUCT(--(LEN(TRIM(BL66:BT66))&gt;0))</f>
        <v>5</v>
      </c>
      <c r="CH66" s="59" t="str">
        <f>IF(CG66=2,"y","n")</f>
        <v>n</v>
      </c>
      <c r="CI66" s="59" t="str">
        <f>IF(CG66=3,"y","n")</f>
        <v>n</v>
      </c>
      <c r="CJ66" s="59" t="str">
        <f>IF(CG66=4,"y","n")</f>
        <v>n</v>
      </c>
      <c r="CK66" s="59" t="str">
        <f>IF(CG66&gt;4,"y","n")</f>
        <v>y</v>
      </c>
      <c r="CL66" s="59" t="str">
        <f>IF(S66=0,"y","n")</f>
        <v>y</v>
      </c>
      <c r="CM66" s="59" t="str">
        <f>IF(S66=2,"y","n")</f>
        <v>n</v>
      </c>
      <c r="CN66" s="59" t="str">
        <f>IF(S66=3,"y","n")</f>
        <v>n</v>
      </c>
      <c r="CO66" s="59" t="str">
        <f>IF(S66&gt;=4,"y","n")</f>
        <v>n</v>
      </c>
      <c r="CP66" s="59" t="str">
        <f>IF(AT66=0,"y","n")</f>
        <v>y</v>
      </c>
      <c r="CQ66" s="59" t="str">
        <f>IF(AT66=1,"y","n")</f>
        <v>n</v>
      </c>
      <c r="CR66" s="59" t="str">
        <f>IF(AT66=2,"y","n")</f>
        <v>n</v>
      </c>
      <c r="CS66" s="59" t="str">
        <f>IF(AT66&gt;=3,"y","n")</f>
        <v>n</v>
      </c>
      <c r="CT66" s="69" t="str">
        <f>CHAR(34)&amp;A66&amp;CHAR(34)</f>
        <v>"[USA] Palm Springs"</v>
      </c>
      <c r="CU66" s="70" t="str">
        <f>CHAR(34)&amp;"rgn_"&amp;R66&amp;CHAR(34)</f>
        <v>"rgn_North America"</v>
      </c>
      <c r="CV66" s="48" t="str">
        <f>CHAR(34)&amp;D66&amp;CHAR(34)</f>
        <v>"https://upload.wikimedia.org/wikipedia/commons/thumb/c/c1/Flag_of_Palm_Springs%2C_California.svg/640px-Flag_of_Palm_Springs%2C_California.svg.png"</v>
      </c>
      <c r="CW66" s="48" t="str">
        <f>IF(CH66="y",CHAR(34)&amp;CH$1&amp;CHAR(34)&amp;",","")</f>
        <v/>
      </c>
      <c r="CX66" s="48" t="str">
        <f>IF(CI66="y",CHAR(34)&amp;CI$1&amp;CHAR(34)&amp;",","")</f>
        <v/>
      </c>
      <c r="CY66" s="48" t="str">
        <f>IF(CJ66="y",CHAR(34)&amp;CJ$1&amp;CHAR(34)&amp;",","")</f>
        <v/>
      </c>
      <c r="CZ66" s="48" t="str">
        <f>IF(CK66="y",CHAR(34)&amp;CK$1&amp;CHAR(34)&amp;",","")</f>
        <v>"5+Colo",</v>
      </c>
      <c r="DA66" s="48" t="str">
        <f>IF(Q66&gt;1,CHAR(34)&amp;"words2"&amp;CHAR(34)&amp;",","")</f>
        <v>"words2",</v>
      </c>
      <c r="DB66" s="48" t="str">
        <f>IF(Q66&gt;2,CHAR(34)&amp;"words3"&amp;CHAR(34)&amp;",","")</f>
        <v/>
      </c>
      <c r="DC66" s="48" t="str">
        <f>IF(Q66=2,CHAR(34)&amp;"exact2"&amp;CHAR(34)&amp;",","")</f>
        <v>"exact2",</v>
      </c>
      <c r="DD66" s="48" t="str">
        <f>IF(LEN(CHAR(34)&amp;"lets"&amp;LEN(SUBSTITUTE(SUBSTITUTE(IFERROR(TRIM(SUBSTITUTE(SUBSTITUTE(SUBSTITUTE(IFERROR(TRIM(SUBSTITUTE(A66,MID(A66,FIND("(",A66),FIND(")",A66)-FIND("(",A66)+1),"")),A66),"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",""),"-",""))&amp;CHAR(34)&amp;",")=9,CHAR(34)&amp;"lets"&amp;LEN(SUBSTITUTE(SUBSTITUTE(IFERROR(TRIM(SUBSTITUTE(SUBSTITUTE(SUBSTITUTE(IFERROR(TRIM(SUBSTITUTE(A66,MID(A66,FIND("(",A66),FIND(")",A66)-FIND("(",A66)+1),"")),A66),"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",""),"-",""))&amp;CHAR(34)&amp;",",CHAR(34)&amp;"lets0"&amp;LEN(SUBSTITUTE(SUBSTITUTE(IFERROR(TRIM(SUBSTITUTE(SUBSTITUTE(SUBSTITUTE(IFERROR(TRIM(SUBSTITUTE(A66,MID(A66,FIND("(",A66),FIND(")",A66)-FIND("(",A66)+1),"")),A66)," ",""),"-",""),MID(SUBSTITUTE(SUBSTITUTE(IFERROR(TRIM(SUBSTITUTE(A66,MID(A66,FIND("(",A66),FIND(")",A66)-FIND("(",A66)+1),"")),A66)," ",""),"-",""),FIND("[",SUBSTITUTE(SUBSTITUTE(IFERROR(TRIM(SUBSTITUTE(A66,MID(A66,FIND("(",A66),FIND(")",A66)-FIND("(",A66)+1),"")),A66)," ",""),"-","")),FIND("]",SUBSTITUTE(SUBSTITUTE(IFERROR(TRIM(SUBSTITUTE(A66,MID(A66,FIND("(",A66),FIND(")",A66)-FIND("(",A66)+1),"")),A66)," ",""),"-",""))-FIND("[",SUBSTITUTE(SUBSTITUTE(IFERROR(TRIM(SUBSTITUTE(A66,MID(A66,FIND("(",A66),FIND(")",A66)-FIND("(",A66)+1),"")),A66)," ",""),"-",""))+1),"")),SUBSTITUTE(SUBSTITUTE(IFERROR(TRIM(SUBSTITUTE(A66,MID(A66,FIND("(",A66),FIND(")",A66)-FIND("(",A66)+1),"")),A66)," ",""),"-",""))," ",""),"-",""))&amp;CHAR(34)&amp;",")</f>
        <v>"lets11",</v>
      </c>
      <c r="DE66" s="48" t="str">
        <f>IFERROR(CHAR(34)&amp;"start"&amp;LEFT(TRIM(SUBSTITUTE(SUBSTITUTE(TRIM(SUBSTITUTE(SUBSTITUTE(A66, MID(A66, FIND("[", A66), FIND("]", A66) - FIND("[", A66) + 1), ""), "  ", " ")), MID(TRIM(SUBSTITUTE(SUBSTITUTE(A66, MID(A66, FIND("[", A66), FIND("]", A66) - FIND("[", A66) + 1), ""), "  ", " ")), FIND("[", TRIM(SUBSTITUTE(SUBSTITUTE(A66, MID(A66, FIND("[", A66), FIND("]", A66) - FIND("[", A66) + 1), ""), "  ", " "))), FIND("]", TRIM(SUBSTITUTE(SUBSTITUTE(A66, MID(A66, FIND("[", A66), FIND("]", A66) - FIND("[", A66) + 1), ""), "  ", " "))) - FIND("[", TRIM(SUBSTITUTE(SUBSTITUTE(A66, MID(A66, FIND("[", A66), FIND("]", A66) - FIND("[", A66) + 1), ""), "  ", " "))) + 1), ""), "  ", " ")),1)&amp;CHAR(34)&amp;",",CHAR(34)&amp;"start"&amp;IFERROR(LEFT(SUBSTITUTE(A66,"["&amp;MID(A66,FIND("[",A66)+1,FIND("]",A66)-FIND("[",A66)-1)&amp;"] ",""),1),LEFT(A66,1))&amp;CHAR(34)&amp;",")</f>
        <v>"startP",</v>
      </c>
      <c r="DF66" s="48" t="str">
        <f>IFERROR(IF(SEARCH("tan",A66)&gt;0,CHAR(34)&amp;"withtn"&amp;CHAR(34)&amp;",",""),"")</f>
        <v/>
      </c>
      <c r="DG66" s="48" t="str">
        <f>IFERROR(IF(SEARCH("q",A66)&gt;0,CHAR(34)&amp;"with_q"&amp;CHAR(34)&amp;",",""),"")</f>
        <v/>
      </c>
      <c r="DH66" s="48" t="str">
        <f>IFERROR(IF(SEARCH("v",A66)&gt;0,CHAR(34)&amp;"with_v"&amp;CHAR(34)&amp;",",""),"")</f>
        <v/>
      </c>
      <c r="DI66" s="48" t="str">
        <f>IFERROR(IF(SEARCH("w",A66)&gt;0,CHAR(34)&amp;"with_w"&amp;CHAR(34)&amp;",",""),"")</f>
        <v/>
      </c>
      <c r="DJ66" s="48" t="str">
        <f>IFERROR(IF(SEARCH("y",A66)&gt;0,CHAR(34)&amp;"with_y"&amp;CHAR(34)&amp;",",""),"")</f>
        <v/>
      </c>
      <c r="DK66" s="48" t="str">
        <f>IFERROR(IF(SEARCH("z",A66)&gt;0,CHAR(34)&amp;"with_z"&amp;CHAR(34)&amp;",",""),"")</f>
        <v/>
      </c>
      <c r="DL66" s="48" t="str">
        <f>IF(CG66=2, CHAR(34) &amp; _xlfn.TEXTJOIN("", TRUE, _xlfn._xlws.SORT(HP66:HX66)) &amp; CHAR(34) &amp; ",", "")</f>
        <v/>
      </c>
      <c r="DM66" s="48" t="str" cm="1">
        <f t="array" ref="DM66">IF(CG66=3,CHAR(34) &amp; _xlfn.TEXTJOIN("", TRUE, RIGHT(HP66:HX66, 2)) &amp; CHAR(34) &amp; ",", "")</f>
        <v/>
      </c>
      <c r="DN66" s="48" t="str">
        <f>IF(AND(ISNUMBER(SEARCH("18", O66)), ISERROR(SEARCH("1918", O66)), ISERROR(SEARCH("2018", O66))), CHAR(34) &amp; "year18" &amp; CHAR(34) &amp; ",", "")</f>
        <v/>
      </c>
      <c r="DO66" s="48" t="str">
        <f>IF(AND(ISNUMBER(SEARCH("19", O66)), ISERROR(SEARCH("1819", O66)),  ISERROR(SEARCH("1219", O66)),ISERROR(SEARCH("1119", O66)),ISERROR(SEARCH("1190", O66)),ISERROR(SEARCH("2019", O66))), CHAR(34) &amp; "year19" &amp; CHAR(34) &amp; ",", "")</f>
        <v>"year19",</v>
      </c>
      <c r="DP66" s="6" t="str">
        <f>IF(AND(ISNUMBER(SEARCH("20", O66)), ISERROR(SEARCH("1920", O66))), CHAR(34)&amp;"year00"&amp;CHAR(34)&amp;",", "")</f>
        <v/>
      </c>
      <c r="DQ66" s="6" t="str">
        <f>IF(CC66="y",CHAR(34)&amp;"soviet"&amp;CHAR(34)&amp;",","")</f>
        <v/>
      </c>
      <c r="DR66" s="6" t="str">
        <f>IF(BY66="y",CHAR(34)&amp;"dgband"&amp;CHAR(34)&amp;",","")</f>
        <v/>
      </c>
      <c r="DS66" s="6" t="str">
        <f>IF(W66="y",IF(AND(V66="n",BY66&lt;&gt;"y"),CHAR(34)&amp;"allver"&amp;CHAR(34)&amp;",",""),"")</f>
        <v/>
      </c>
      <c r="DT66" s="6" t="str">
        <f>IF(V66="y",IF(AND(W66="n",BY66&lt;&gt;"y"),CHAR(34)&amp;"allhor"&amp;CHAR(34)&amp;",",""),"")</f>
        <v/>
      </c>
      <c r="DU66" s="6" t="str">
        <f>IF(BY66="y",IF(AND(W66="n",V66="n"),CHAR(34)&amp;"alldia"&amp;CHAR(34)&amp;",",""),"")</f>
        <v/>
      </c>
      <c r="DV66" s="48" t="str">
        <f>IF(IA66&lt;&gt;"",(IF(IA66="y",CHAR(34)&amp;"largec"&amp;CHAR(34)&amp;",",CHAR(34)&amp;"smallc"&amp;CHAR(34)&amp;",")),"")</f>
        <v/>
      </c>
      <c r="DW66" s="48" t="str">
        <f>IF(CL66="y",CHAR(34)&amp;CL$1&amp;CHAR(34)&amp;",","")</f>
        <v>"NoBand",</v>
      </c>
      <c r="DX66" s="48" t="str">
        <f>IF(CM66="y",CHAR(34)&amp;CM$1&amp;CHAR(34)&amp;",","")</f>
        <v/>
      </c>
      <c r="DY66" s="48" t="str">
        <f>IF(CN66="y",CHAR(34)&amp;CN$1&amp;CHAR(34)&amp;",","")</f>
        <v/>
      </c>
      <c r="DZ66" s="48" t="str">
        <f>IF(CO66="y",CHAR(34)&amp;CO$1&amp;CHAR(34)&amp;",","")</f>
        <v/>
      </c>
      <c r="EA66" s="48" t="str">
        <f>IF(T66="y",CHAR(34)&amp;T$1&amp;CHAR(34)&amp;",","")</f>
        <v>"Diagon",</v>
      </c>
      <c r="EB66" s="48" t="str">
        <f>IF(U66="y",CHAR(34)&amp;U$1&amp;CHAR(34)&amp;",","")</f>
        <v/>
      </c>
      <c r="EC66" s="48" t="str">
        <f>IF(V66="y",CHAR(34)&amp;V$1&amp;CHAR(34)&amp;",","")</f>
        <v/>
      </c>
      <c r="ED66" s="48" t="str">
        <f>IF(W66="y",CHAR(34)&amp;W$1&amp;CHAR(34)&amp;",","")</f>
        <v/>
      </c>
      <c r="EE66" s="48" t="str">
        <f>IF(X66="y",CHAR(34)&amp;X$1&amp;CHAR(34)&amp;",","")</f>
        <v/>
      </c>
      <c r="EF66" s="48" t="str">
        <f>IF(AND(Y66&lt;&gt;"n",Y66&lt;&gt;""),CHAR(34)&amp;Y$1&amp;CHAR(34)&amp;",","")</f>
        <v/>
      </c>
      <c r="EG66" s="48" t="str">
        <f>IF(Z66="y",CHAR(34)&amp;Z$1&amp;CHAR(34)&amp;",","")</f>
        <v/>
      </c>
      <c r="EH66" s="48" t="str">
        <f>IF(AA66="y",CHAR(34)&amp;AA$1&amp;CHAR(34)&amp;",","")</f>
        <v>"Plants",</v>
      </c>
      <c r="EI66" s="48" t="str">
        <f>IF(AB66="y",CHAR(34)&amp;AB$1&amp;CHAR(34)&amp;",","")</f>
        <v/>
      </c>
      <c r="EJ66" s="48" t="str">
        <f>IF(AC66="y",CHAR(34)&amp;AC$1&amp;CHAR(34)&amp;",","")</f>
        <v/>
      </c>
      <c r="EK66" s="48" t="str">
        <f>IF(AD66="y",CHAR(34)&amp;AD$1&amp;CHAR(34)&amp;",","")</f>
        <v>"HasSun",</v>
      </c>
      <c r="EL66" s="48" t="str">
        <f>IF(AE66="y",CHAR(34)&amp;AE$1&amp;CHAR(34)&amp;",","")</f>
        <v/>
      </c>
      <c r="EM66" s="48" t="str">
        <f>IF(AF66="y",CHAR(34)&amp;AF$1&amp;CHAR(34)&amp;",","")</f>
        <v/>
      </c>
      <c r="EN66" s="48" t="str">
        <f>IF(AG66="y",CHAR(34)&amp;AG$1&amp;CHAR(34)&amp;",","")</f>
        <v/>
      </c>
      <c r="EO66" s="48" t="str">
        <f>IF(AH66="y",CHAR(34)&amp;AH$1&amp;CHAR(34)&amp;",","")</f>
        <v/>
      </c>
      <c r="EP66" s="48" t="str">
        <f>IF(AI66="y",CHAR(34)&amp;AI$1&amp;CHAR(34)&amp;",","")</f>
        <v/>
      </c>
      <c r="EQ66" s="48" t="str">
        <f>IF(AJ66="y",CHAR(34)&amp;AJ$1&amp;CHAR(34)&amp;",","")</f>
        <v/>
      </c>
      <c r="ER66" s="48" t="str">
        <f>IF(AK66="y",CHAR(34)&amp;AK$1&amp;CHAR(34)&amp;",","")</f>
        <v/>
      </c>
      <c r="ES66" s="48" t="str">
        <f>IF(AL66="y",CHAR(34)&amp;AL$1&amp;CHAR(34)&amp;",","")</f>
        <v/>
      </c>
      <c r="ET66" s="48" t="str">
        <f>IF(AM66="y",CHAR(34)&amp;AM$1&amp;CHAR(34)&amp;",","")</f>
        <v>"Geogrh",</v>
      </c>
      <c r="EU66" s="48" t="str">
        <f>IF(AN66="y",CHAR(34)&amp;AN$1&amp;CHAR(34)&amp;",","")</f>
        <v/>
      </c>
      <c r="EV66" s="48" t="str">
        <f>IF(AO66="y",CHAR(34)&amp;AO$1&amp;CHAR(34)&amp;",","")</f>
        <v/>
      </c>
      <c r="EW66" s="48" t="str">
        <f>IF(AP66="y",CHAR(34)&amp;AP$1&amp;CHAR(34)&amp;",","")</f>
        <v/>
      </c>
      <c r="EX66" s="48" t="str">
        <f>IF(AQ66="y",CHAR(34)&amp;AQ$1&amp;CHAR(34)&amp;",","")</f>
        <v/>
      </c>
      <c r="EY66" s="48" t="str">
        <f>IF(AR66="y",CHAR(34)&amp;AR$1&amp;CHAR(34)&amp;",","")</f>
        <v/>
      </c>
      <c r="EZ66" s="48" t="str">
        <f>IF(AS66="y",CHAR(34)&amp;AS$1&amp;CHAR(34)&amp;",","")</f>
        <v/>
      </c>
      <c r="FA66" s="48" t="str">
        <f>IF(AT66&gt;0,CHAR(34)&amp;"sta"&amp;AZ66&amp;CHAR(34)&amp;",","")</f>
        <v/>
      </c>
      <c r="FB66" s="48" t="str">
        <f>IF(AND(AT66&gt;0,BA66&lt;&gt;""),CHAR(34)&amp;"sta"&amp;BA66&amp;CHAR(34)&amp;",","")</f>
        <v/>
      </c>
      <c r="FC66" s="48" t="str">
        <f>IF(AND(AT66&gt;0,BB66&lt;&gt;""),CHAR(34)&amp;"sta"&amp;BB66&amp;CHAR(34)&amp;",","")</f>
        <v/>
      </c>
      <c r="FD66" s="48" t="str">
        <f>IF(BV66="n",CHAR(34)&amp;"tcWHYE"&amp;CHAR(34)&amp;",",IF(BV66="y",CHAR(34)&amp;FD$1&amp;CHAR(34)&amp;",",""))</f>
        <v/>
      </c>
      <c r="FE66" s="48" t="str">
        <f>IF(COUNTIF(BL66:BT66,"BLU")=0,CHAR(34)&amp;"NO_BLU"&amp;CHAR(34)&amp;",", "")</f>
        <v>"NO_BLU",</v>
      </c>
      <c r="FF66" s="48" t="str">
        <f>IF(COUNTIF(BL66:BT66,"WHI")=0,CHAR(34)&amp;"NO_WHI"&amp;CHAR(34)&amp;",", "")</f>
        <v>"NO_WHI",</v>
      </c>
      <c r="FG66" s="48" t="str">
        <f>IF(COUNTIF(BL66:BT66,"RED")=0,CHAR(34)&amp;"NO_RED"&amp;CHAR(34)&amp;",", "")</f>
        <v>"NO_RED",</v>
      </c>
      <c r="FH66" s="48" t="str">
        <f>IF(COUNTIF(BL66:BS66,"GRE")=0,CHAR(34)&amp;"NO_GRE"&amp;CHAR(34)&amp;",", "")</f>
        <v/>
      </c>
      <c r="FI66" s="48" t="str">
        <f>IF(COUNTIF(BL66:BT66,"YEL")=0,CHAR(34)&amp;"NO_YEL"&amp;CHAR(34)&amp;",", "")</f>
        <v/>
      </c>
      <c r="FJ66" s="48" t="str">
        <f>IF(COUNTIF(BL66:BT66,"BLA")=0,CHAR(34)&amp;"NO_BLA"&amp;CHAR(34)&amp;",", "")</f>
        <v>"NO_BLA",</v>
      </c>
      <c r="FK66" s="48" t="str">
        <f>IF(AND(FH66&lt;&gt;"",FF66&lt;&gt;""),CHAR(34)&amp;"WHGRNO"&amp;CHAR(34)&amp;",","")</f>
        <v/>
      </c>
      <c r="FL66" s="48" t="str">
        <f>IF(AND(FI66&lt;&gt;"",FF66&lt;&gt;""),CHAR(34)&amp;"WHYENO"&amp;CHAR(34)&amp;",","")</f>
        <v/>
      </c>
      <c r="FM66" s="48" t="str">
        <f>IF(AND(FJ66&lt;&gt;"",FF66&lt;&gt;""),CHAR(34)&amp;"BAWHNO"&amp;CHAR(34)&amp;",","")</f>
        <v>"BAWHNO",</v>
      </c>
      <c r="FN66" s="48" t="str">
        <f>IF(AND(FE66&lt;&gt;"",FF66&lt;&gt;""),CHAR(34)&amp;"BLWHNO"&amp;CHAR(34)&amp;",","")</f>
        <v>"BLWHNO",</v>
      </c>
      <c r="FO66" s="48" t="str">
        <f>IF(AND(FE66&lt;&gt;"",FG66&lt;&gt;""),CHAR(34)&amp;"BLRENO"&amp;CHAR(34)&amp;",","")</f>
        <v>"BLRENO",</v>
      </c>
      <c r="FP66" s="48" t="str">
        <f>IF(AND(FF66&lt;&gt;"",FF66&lt;&gt;""),CHAR(34)&amp;"WHRENO"&amp;CHAR(34)&amp;",","")</f>
        <v>"WHRENO",</v>
      </c>
      <c r="FQ66" s="48" t="str">
        <f>IF(LEN(BF66)=3,CHAR(34)&amp;"001"&amp;BF66&amp;CHAR(34)&amp;",","")</f>
        <v/>
      </c>
      <c r="FR66" s="48" t="str">
        <f>IF(LEN(BG66)=3,CHAR(34)&amp;"002"&amp;BG66&amp;CHAR(34)&amp;",","")</f>
        <v/>
      </c>
      <c r="FS66" s="48" t="str">
        <f>IF(LEN(BH66)=3,CHAR(34)&amp;"003"&amp;BH66&amp;CHAR(34)&amp;",","")</f>
        <v/>
      </c>
      <c r="FT66" s="48" t="str">
        <f>CHAR(34)&amp;"myr"&amp;BD66&amp;CHAR(34)&amp;","</f>
        <v>"myrBRO",</v>
      </c>
      <c r="FU66" s="48" t="str">
        <f>IF(AY66="y",CHAR(34)&amp;"island"&amp;CHAR(34)&amp;",","")</f>
        <v/>
      </c>
      <c r="FV66" s="48" t="str">
        <f>IF(BZ66="y",CHAR(34)&amp;"landlo"&amp;CHAR(34)&amp;",","")</f>
        <v/>
      </c>
      <c r="FW66" s="48" t="str">
        <f>IF(CA66="y",CHAR(34)&amp;"eunion"&amp;CHAR(34)&amp;",","")</f>
        <v/>
      </c>
      <c r="FX66" s="48" t="str">
        <f>SUBSTITUTE(IFERROR(SEARCH("[",A66),IFERROR(IF(AND(CA66&lt;&gt;"y",SEARCH("Europe",R66)&gt;0),CHAR(34)&amp;"noeuni"&amp;CHAR(34)&amp;",",""),"")),"1","")</f>
        <v/>
      </c>
      <c r="FY66" s="48" t="str">
        <f>IFERROR(IF(SEARCH("Arabic",CB66)&gt;0,CHAR(34)&amp;"arabic"&amp;CHAR(34)&amp;",",""),"")</f>
        <v/>
      </c>
      <c r="FZ66" s="48" t="str">
        <f>IFERROR(IF(SEARCH("English",CB66)&gt;0,CHAR(34)&amp;"englis"&amp;CHAR(34)&amp;",",""),"")</f>
        <v/>
      </c>
      <c r="GA66" s="48" t="str">
        <f>IFERROR(IF(SEARCH("French",CB66)&gt;0,CHAR(34)&amp;"french"&amp;CHAR(34)&amp;",",""),"")</f>
        <v/>
      </c>
      <c r="GB66" s="48" t="str">
        <f>IFERROR(IF(SEARCH("Spanish",CB66)&gt;0,CHAR(34)&amp;"spanis"&amp;CHAR(34)&amp;",",""),"")</f>
        <v/>
      </c>
      <c r="GC66" s="48" t="str">
        <f>IFERROR(IF(SEARCH("Portuguese",CB66)&gt;0,CHAR(34)&amp;"portug"&amp;CHAR(34)&amp;",",""),"")</f>
        <v/>
      </c>
      <c r="GD66" s="48" t="str">
        <f>IFERROR(IF(SEARCH("German",CB66)&gt;0,CHAR(34)&amp;"german"&amp;CHAR(34)&amp;",",""),"")</f>
        <v/>
      </c>
      <c r="GE66" s="48" t="str">
        <f>IFERROR(IF(SEARCH("Dutch",CB66)&gt;0,CHAR(34)&amp;"dutchs"&amp;CHAR(34)&amp;",",""),"")</f>
        <v/>
      </c>
      <c r="GF66" s="48" t="str">
        <f>IFERROR(IF(SEARCH("Historical",AU66)&gt;0,CHAR(34)&amp;"histor"&amp;CHAR(34)&amp;",",""),"")</f>
        <v/>
      </c>
      <c r="GG66" s="48" t="str">
        <f>IF(BU66="y",CHAR(34)&amp;"unjack"&amp;CHAR(34)&amp;",","")</f>
        <v/>
      </c>
      <c r="GH66" s="48" t="str">
        <f>IF(CD66=1,CHAR(34)&amp;"southc"&amp;CHAR(34)&amp;",","")</f>
        <v/>
      </c>
      <c r="GI66" s="48" t="str">
        <f>IF(CE66=1,CHAR(34)&amp;"hasmap"&amp;CHAR(34)&amp;",","")</f>
        <v/>
      </c>
      <c r="GJ66" s="48" t="str">
        <f>IF(CP66="y",CHAR(34)&amp;CP$1&amp;CHAR(34)&amp;",","")</f>
        <v>"NoStar",</v>
      </c>
      <c r="GK66" s="48" t="str">
        <f>IF(GJ66="",CHAR(34)&amp;"HasSta"&amp;CHAR(34)&amp;",","")</f>
        <v/>
      </c>
      <c r="GL66" s="48" t="str">
        <f>IF(CQ66="y",CHAR(34)&amp;CQ$1&amp;CHAR(34)&amp;",","")</f>
        <v/>
      </c>
      <c r="GM66" s="48" t="str">
        <f>IF(CR66="y",CHAR(34)&amp;CR$1&amp;CHAR(34)&amp;",","")</f>
        <v/>
      </c>
      <c r="GN66" s="48" t="str">
        <f>IF(CS66="y",CHAR(34)&amp;CS$1&amp;CHAR(34)&amp;",","")</f>
        <v/>
      </c>
      <c r="GP66" s="48" t="str">
        <f>CHAR(34)&amp;AU66&amp;CHAR(34)</f>
        <v>"City"</v>
      </c>
      <c r="GS66" s="48" t="str">
        <f>SUBSTITUTE("["&amp;_xlfn.CONCAT(CW66:GN66)&amp;"]",",]","]")</f>
        <v>["5+Colo","words2","exact2","lets11","startP","year19","NoBand","Diagon","Plants","HasSun","Geogrh","NO_BLU","NO_WHI","NO_RED","NO_BLA","BAWHNO","BLWHNO","BLRENO","WHRENO","myrBRO","NoStar"]</v>
      </c>
      <c r="GT66" s="48" t="str">
        <f>IF(BL66&lt;&gt;"",CHAR(34)&amp;"cl_"&amp;BL66&amp;CHAR(34)&amp;",","")</f>
        <v/>
      </c>
      <c r="GU66" s="48" t="str">
        <f>IF(BM66&lt;&gt;"",CHAR(34)&amp;"cl_"&amp;BM66&amp;CHAR(34)&amp;",","")</f>
        <v/>
      </c>
      <c r="GV66" s="48" t="str">
        <f>IF(BN66&lt;&gt;"",CHAR(34)&amp;"cl_"&amp;BN66&amp;CHAR(34)&amp;",","")</f>
        <v>"cl_GRE",</v>
      </c>
      <c r="GW66" s="48" t="str">
        <f>IF(BO66&lt;&gt;"",CHAR(34)&amp;"cl_"&amp;BO66&amp;CHAR(34)&amp;",","")</f>
        <v/>
      </c>
      <c r="GX66" s="48" t="str">
        <f>IF(BP66&lt;&gt;"",CHAR(34)&amp;"cl_"&amp;BP66&amp;CHAR(34)&amp;",","")</f>
        <v>"cl_YEL",</v>
      </c>
      <c r="GY66" s="48" t="str">
        <f>IF(BQ66&lt;&gt;"",CHAR(34)&amp;"cl_"&amp;BQ66&amp;CHAR(34)&amp;",","")</f>
        <v>"cl_ORA",</v>
      </c>
      <c r="GZ66" s="48" t="str">
        <f>IF(BR66&lt;&gt;"",CHAR(34)&amp;"cl_"&amp;BR66&amp;CHAR(34)&amp;",","")</f>
        <v>"cl_BRO",</v>
      </c>
      <c r="HA66" s="48" t="str">
        <f>IF(BS66&lt;&gt;"",CHAR(34)&amp;"cl_"&amp;BS66&amp;CHAR(34)&amp;",","")</f>
        <v>"cl_PUR",</v>
      </c>
      <c r="HB66" s="48" t="str">
        <f>IF(BT66&lt;&gt;"",CHAR(34)&amp;"cl_"&amp;BT66&amp;CHAR(34)&amp;",","")</f>
        <v/>
      </c>
      <c r="HC66" s="48" t="str">
        <f>SUBSTITUTE("["&amp;_xlfn.CONCAT(GT66:HB66)&amp;"]",",]","]")</f>
        <v>["cl_GRE","cl_YEL","cl_ORA","cl_BRO","cl_PUR"]</v>
      </c>
      <c r="HE66" s="71"/>
      <c r="HF66" s="72" t="str">
        <f>"{couname:"&amp;CT66&amp;(IF(HK66&lt;&gt;"",",subtype:"&amp;CHAR(34)&amp;HK66&amp;CHAR(34),""))&amp;",year:"&amp;HJ66&amp;",region:"&amp;CU66&amp;",Colors:"&amp;HC66&amp;",Items:"&amp;GS66&amp;",Flag:"&amp;CV66&amp;",HDFlag:"&amp;CHAR(34)&amp;E66&amp;CHAR(34)&amp;",type:"&amp;GP66&amp;", describe: "&amp;HH66&amp;", isnew:"&amp;CHAR(34)&amp;F66&amp;CHAR(34)&amp;", links: "&amp;HL66&amp;"},"</f>
        <v>{couname:"[USA] Palm Springs",year:"1984",region:"rgn_North America",Colors:["cl_GRE","cl_YEL","cl_ORA","cl_BRO","cl_PUR"],Items:["5+Colo","words2","exact2","lets11","startP","year19","NoBand","Diagon","Plants","HasSun","Geogrh","NO_BLU","NO_WHI","NO_RED","NO_BLA","BAWHNO","BLWHNO","BLRENO","WHRENO","myrBRO","NoStar"],Flag:"https://upload.wikimedia.org/wikipedia/commons/thumb/c/c1/Flag_of_Palm_Springs%2C_California.svg/640px-Flag_of_Palm_Springs%2C_California.svg.png",HDFlag:"https://upload.wikimedia.org/wikipedia/commons/thumb/c/c1/Flag_of_Palm_Springs%2C_California.svg/2560px-Flag_of_Palm_Springs%2C_California.svg.png",type:"City", describe: "\nThe flag represents the city of Palm Springs, California (U.S.)", isnew:".", links: "https://www.crwflags.com/fotw/flags/us-capms.html"},</v>
      </c>
      <c r="HG66" s="73" t="str">
        <f>"{couname:"&amp;CT66&amp;(IF(HK66&lt;&gt;"",",subtype:"&amp;CHAR(34)&amp;HK66&amp;CHAR(34),""))&amp;",year:"&amp;HJ66&amp;",region:"&amp;CU66&amp;",Colors:"&amp;HC66&amp;",Items:"&amp;GS66&amp;",Flag:"&amp;CV66&amp;",HDFlag:"&amp;CHAR(34)&amp;E66&amp;CHAR(34)&amp;",type:"&amp;GP66&amp;", describe: "&amp;HI66&amp;", links: "&amp;HL66&amp;"},"</f>
        <v>{couname:"[USA] Palm Springs",year:"1984",region:"rgn_North America",Colors:["cl_GRE","cl_YEL","cl_ORA","cl_BRO","cl_PUR"],Items:["5+Colo","words2","exact2","lets11","startP","year19","NoBand","Diagon","Plants","HasSun","Geogrh","NO_BLU","NO_WHI","NO_RED","NO_BLA","BAWHNO","BLWHNO","BLRENO","WHRENO","myrBRO","NoStar"],Flag:"https://upload.wikimedia.org/wikipedia/commons/thumb/c/c1/Flag_of_Palm_Springs%2C_California.svg/640px-Flag_of_Palm_Springs%2C_California.svg.png",HDFlag:"https://upload.wikimedia.org/wikipedia/commons/thumb/c/c1/Flag_of_Palm_Springs%2C_California.svg/2560px-Flag_of_Palm_Springs%2C_California.svg.png",type:"City", describe: "\nThe flag represents the city of Palm Springs, California (U.S.)", links: "https://www.crwflags.com/fotw/flags/us-capms.html"},</v>
      </c>
      <c r="HH66" s="48" t="str">
        <f>IF(P66&lt;&gt;"",CHAR(34)&amp;"\n"&amp;P66&amp;CHAR(34),CHAR(34)&amp;CHAR(34))</f>
        <v>"\nThe flag represents the city of Palm Springs, California (U.S.)"</v>
      </c>
      <c r="HI66" s="48" t="str">
        <f>IF(J66=0,CHAR(34)&amp;CHAR(34),HH66)</f>
        <v>"\nThe flag represents the city of Palm Springs, California (U.S.)"</v>
      </c>
      <c r="HJ66" s="48" t="str">
        <f>CHAR(34)&amp;O66&amp;CHAR(34)</f>
        <v>"1984"</v>
      </c>
      <c r="HL66" s="48" t="str">
        <f>CHAR(34)&amp;I66&amp;CHAR(34)</f>
        <v>"https://www.crwflags.com/fotw/flags/us-capms.html"</v>
      </c>
      <c r="HM66" s="72"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"&amp;HH66&amp;", "&amp;CHAR(34)&amp;"isnew"&amp;CHAR(34)&amp;": "&amp;CHAR(34)&amp;F66&amp;CHAR(34)&amp;", "&amp;CHAR(34)&amp;"links"&amp;CHAR(34)&amp;": "&amp;HL66&amp;"},"</f>
        <v>{"couname":"[USA] Palm Springs","subtype":"[USA] California","year":"1984","region":"rgn_North America","Colors":["cl_GRE","cl_YEL","cl_ORA","cl_BRO","cl_PUR"],"Items":["5+Colo","words2","exact2","lets11","startP","year19","NoBand","Diagon","Plants","HasSun","Geogrh","NO_BLU","NO_WHI","NO_RED","NO_BLA","BAWHNO","BLWHNO","BLRENO","WHRENO","myrBRO","NoStar"],"Flag":"https://upload.wikimedia.org/wikipedia/commons/thumb/c/c1/Flag_of_Palm_Springs%2C_California.svg/640px-Flag_of_Palm_Springs%2C_California.svg.png","HDFlag":"https://upload.wikimedia.org/wikipedia/commons/thumb/c/c1/Flag_of_Palm_Springs%2C_California.svg/2560px-Flag_of_Palm_Springs%2C_California.svg.png","type":"City", "describe": "\nThe flag represents the city of Palm Springs, California (U.S.)", "isnew": ".", "links": "https://www.crwflags.com/fotw/flags/us-capms.html"},</v>
      </c>
      <c r="HN66" s="74" t="str">
        <f>"{"&amp;CHAR(34)&amp;"couname"&amp;CHAR(34)&amp;":"&amp;CT66&amp;(IF(H66&lt;&gt;"",","&amp;CHAR(34)&amp;"subtype"&amp;CHAR(34)&amp;":"&amp;CHAR(34)&amp;H66&amp;CHAR(34),""))&amp;","&amp;CHAR(34)&amp;"year"&amp;CHAR(34)&amp;":"&amp;HJ66&amp;","&amp;CHAR(34)&amp;"region"&amp;CHAR(34)&amp;":"&amp;CU66&amp;","&amp;CHAR(34)&amp;"Colors"&amp;CHAR(34)&amp;":"&amp;HC66&amp;","&amp;CHAR(34)&amp;"Items"&amp;CHAR(34)&amp;":"&amp;GS66&amp;","&amp;CHAR(34)&amp;"Flag"&amp;CHAR(34)&amp;":"&amp;CV66&amp;","&amp;CHAR(34)&amp;"HDFlag"&amp;CHAR(34)&amp;":"&amp;CHAR(34)&amp;E66&amp;CHAR(34)&amp;","&amp;CHAR(34)&amp;"type"&amp;CHAR(34)&amp;":"&amp;GP66&amp;", "&amp;CHAR(34)&amp;"describe"&amp;CHAR(34)&amp;": "&amp;HI66&amp;", "&amp;CHAR(34)&amp;"isnew"&amp;CHAR(34)&amp;": "&amp;CHAR(34)&amp;F66&amp;CHAR(34)&amp;", "&amp;CHAR(34)&amp;"links"&amp;CHAR(34)&amp;": "&amp;HL66&amp;"},"</f>
        <v>{"couname":"[USA] Palm Springs","subtype":"[USA] California","year":"1984","region":"rgn_North America","Colors":["cl_GRE","cl_YEL","cl_ORA","cl_BRO","cl_PUR"],"Items":["5+Colo","words2","exact2","lets11","startP","year19","NoBand","Diagon","Plants","HasSun","Geogrh","NO_BLU","NO_WHI","NO_RED","NO_BLA","BAWHNO","BLWHNO","BLRENO","WHRENO","myrBRO","NoStar"],"Flag":"https://upload.wikimedia.org/wikipedia/commons/thumb/c/c1/Flag_of_Palm_Springs%2C_California.svg/640px-Flag_of_Palm_Springs%2C_California.svg.png","HDFlag":"https://upload.wikimedia.org/wikipedia/commons/thumb/c/c1/Flag_of_Palm_Springs%2C_California.svg/2560px-Flag_of_Palm_Springs%2C_California.svg.png","type":"City", "describe": "\nThe flag represents the city of Palm Springs, California (U.S.)", "isnew": ".", "links": "https://www.crwflags.com/fotw/flags/us-capms.html"},</v>
      </c>
      <c r="HO66" s="75">
        <v>45583</v>
      </c>
      <c r="HP66" s="48" t="str" cm="1">
        <f t="array" ref="HP66">IF(_xlfn.TEXTJOIN(", ", TRUE, IF(ISNUMBER(SEARCH("BLA", BL66:BT66)), COLUMN(BL66:BT66) - COLUMN(BL66) + 1, ""))&lt;&gt;"","BLA","")</f>
        <v/>
      </c>
      <c r="HQ66" s="48" t="str" cm="1">
        <f t="array" ref="HQ66">IF(_xlfn.TEXTJOIN(", ", TRUE, IF(ISNUMBER(SEARCH("BLU", BL66:BT66)), COLUMN(BL66:BT66) - COLUMN(BL66) + 1, ""))&lt;&gt;"","BLU","")</f>
        <v/>
      </c>
      <c r="HR66" s="48" t="str" cm="1">
        <f t="array" ref="HR66">IF(_xlfn.TEXTJOIN(", ", TRUE, IF(ISNUMBER(SEARCH("GRE", BL66:BT66)), COLUMN(BL66:BT66) - COLUMN(BL66) + 1, ""))&lt;&gt;"","GRE","")</f>
        <v>GRE</v>
      </c>
      <c r="HS66" s="48" t="str" cm="1">
        <f t="array" ref="HS66">IF(_xlfn.TEXTJOIN(", ", TRUE, IF(ISNUMBER(SEARCH("RED", BL66:BT66)), COLUMN(BL66:BT66) - COLUMN(BL66) + 1, ""))&lt;&gt;"","RED","")</f>
        <v/>
      </c>
      <c r="HT66" s="48" t="str" cm="1">
        <f t="array" ref="HT66">IF(_xlfn.TEXTJOIN(", ", TRUE, IF(ISNUMBER(SEARCH("YEL", BL66:BT66)), COLUMN(BL66:BT66) - COLUMN(BL66) + 1, ""))&lt;&gt;"","YEL","")</f>
        <v>YEL</v>
      </c>
      <c r="HU66" s="48" t="str" cm="1">
        <f t="array" ref="HU66">IF(_xlfn.TEXTJOIN(", ", TRUE, IF(ISNUMBER(SEARCH("ORA", BL66:BT66)), COLUMN(BL66:BT66) - COLUMN(BL66) + 1, ""))&lt;&gt;"","ORA","")</f>
        <v>ORA</v>
      </c>
      <c r="HV66" s="48" t="str" cm="1">
        <f t="array" ref="HV66">IF(_xlfn.TEXTJOIN(", ", TRUE, IF(ISNUMBER(SEARCH("BRO", BL66:BT66)), COLUMN(BL66:BT66) - COLUMN(BL66) + 1, ""))&lt;&gt;"","BRO","")</f>
        <v>BRO</v>
      </c>
      <c r="HW66" s="48" t="str" cm="1">
        <f t="array" ref="HW66">IF(_xlfn.TEXTJOIN(", ", TRUE, IF(ISNUMBER(SEARCH("PUR", BL66:BT66)), COLUMN(BL66:BT66) - COLUMN(BL66) + 1, ""))&lt;&gt;"","PUR","")</f>
        <v>PUR</v>
      </c>
      <c r="HX66" s="48" t="str" cm="1">
        <f t="array" ref="HX66">IF(_xlfn.TEXTJOIN(", ", TRUE, IF(ISNUMBER(SEARCH("WHI", BL66:BT66)), COLUMN(BL66:BT66) - COLUMN(BL66) + 1, ""))&lt;&gt;"","WHI","")</f>
        <v/>
      </c>
      <c r="HY66" s="76"/>
      <c r="HZ66" s="76"/>
      <c r="IA66" s="6"/>
      <c r="IB66" s="6"/>
      <c r="IC66" s="77"/>
      <c r="ID66" s="77"/>
      <c r="IE66" s="77"/>
      <c r="IF66" s="77"/>
      <c r="IG66" s="77"/>
      <c r="IH66" s="77"/>
      <c r="II66" s="77"/>
      <c r="IJ66" s="77"/>
      <c r="IK66" s="77"/>
      <c r="IL66" s="48">
        <f>SUM(IC66:IK66)</f>
        <v>0</v>
      </c>
      <c r="IM66" s="45">
        <f>COUNTIF(IC66:IK66,"&gt;0")-CG66</f>
        <v>-5</v>
      </c>
      <c r="IN66" s="78" t="str">
        <f>"http://mkweb.bcgsc.ca/color-summarizer/?url="&amp;D66&amp;"&amp;precision=low&amp;num_clusters="&amp;CG66&amp;"&amp;text=1"</f>
        <v>http://mkweb.bcgsc.ca/color-summarizer/?url=https://upload.wikimedia.org/wikipedia/commons/thumb/c/c1/Flag_of_Palm_Springs%2C_California.svg/640px-Flag_of_Palm_Springs%2C_California.svg.png&amp;precision=low&amp;num_clusters=5&amp;text=1</v>
      </c>
      <c r="IO66" s="48" t="str">
        <f>IF(HP66&lt;&gt;"",CHAR(34)&amp;"black"&amp;CHAR(34),"")</f>
        <v/>
      </c>
      <c r="IP66" s="48" t="str">
        <f>IF(HQ66&lt;&gt;"",CHAR(34)&amp;"blue"&amp;CHAR(34),"")</f>
        <v/>
      </c>
      <c r="IQ66" s="48" t="str">
        <f>IF(HR66&lt;&gt;"",CHAR(34)&amp;"green"&amp;CHAR(34),"")</f>
        <v>"green"</v>
      </c>
      <c r="IR66" s="48" t="str">
        <f>IF(HS66&lt;&gt;"",CHAR(34)&amp;"red"&amp;CHAR(34),"")</f>
        <v/>
      </c>
      <c r="IS66" s="48" t="str">
        <f>IF(HT66&lt;&gt;"",CHAR(34)&amp;"yellow"&amp;CHAR(34),"")</f>
        <v>"yellow"</v>
      </c>
      <c r="IT66" s="48" t="str">
        <f>IF(HU66&lt;&gt;"",CHAR(34)&amp;"orange"&amp;CHAR(34),"")</f>
        <v>"orange"</v>
      </c>
      <c r="IU66" s="48" t="str">
        <f>IF(HV66&lt;&gt;"",CHAR(34)&amp;"brown"&amp;CHAR(34),"")</f>
        <v>"brown"</v>
      </c>
      <c r="IV66" s="48" t="str">
        <f>IF(HW66&lt;&gt;"",CHAR(34)&amp;"purple"&amp;CHAR(34),"")</f>
        <v>"purple"</v>
      </c>
      <c r="IW66" s="48" t="str">
        <f>IF(HX66&lt;&gt;"",CHAR(34)&amp;"white"&amp;CHAR(34),"")</f>
        <v/>
      </c>
      <c r="IX66" s="48" t="str">
        <f>"{"&amp;CHAR(34)&amp;"url"&amp;CHAR(34)&amp;":"&amp;CHAR(34)&amp;IN66&amp;CHAR(34)&amp;","&amp;CHAR(34)&amp;"name"&amp;CHAR(34)&amp;":"&amp;CHAR(34)&amp;A66&amp;CHAR(34)&amp;"},"</f>
        <v>{"url":"http://mkweb.bcgsc.ca/color-summarizer/?url=https://upload.wikimedia.org/wikipedia/commons/thumb/c/c1/Flag_of_Palm_Springs%2C_California.svg/640px-Flag_of_Palm_Springs%2C_California.svg.png&amp;precision=low&amp;num_clusters=5&amp;text=1","name":"[USA] Palm Springs"},</v>
      </c>
      <c r="IY66" s="48">
        <v>1163</v>
      </c>
    </row>
    <row r="67" spans="1:259" s="48" customFormat="1" ht="38.4" customHeight="1" thickBot="1" x14ac:dyDescent="0.35">
      <c r="A67" s="97" t="s">
        <v>882</v>
      </c>
      <c r="B67" s="40" t="e" vm="208">
        <v>#VALUE!</v>
      </c>
      <c r="C67" s="41">
        <v>3</v>
      </c>
      <c r="D67" s="42" t="s">
        <v>883</v>
      </c>
      <c r="E67" s="43" t="s">
        <v>883</v>
      </c>
      <c r="F67" s="44" t="s">
        <v>163</v>
      </c>
      <c r="G67" s="45">
        <f>COUNTIF($A$1:$A$8580,A67)</f>
        <v>1</v>
      </c>
      <c r="H67" s="46" t="s">
        <v>363</v>
      </c>
      <c r="I67" s="47" t="s">
        <v>884</v>
      </c>
      <c r="J67" s="48" t="str">
        <f>""</f>
        <v/>
      </c>
      <c r="K67" s="49"/>
      <c r="L67" s="50"/>
      <c r="M67" s="50"/>
      <c r="N67" s="51" t="s">
        <v>231</v>
      </c>
      <c r="O67" s="52" t="s">
        <v>885</v>
      </c>
      <c r="P67" s="53" t="s">
        <v>177</v>
      </c>
      <c r="Q67" s="54">
        <v>1</v>
      </c>
      <c r="R67" s="55" t="s">
        <v>231</v>
      </c>
      <c r="S67" s="56">
        <v>0</v>
      </c>
      <c r="T67" s="57" t="s">
        <v>165</v>
      </c>
      <c r="U67" s="58" t="s">
        <v>165</v>
      </c>
      <c r="V67" s="58" t="s">
        <v>164</v>
      </c>
      <c r="W67" s="58" t="s">
        <v>164</v>
      </c>
      <c r="X67" s="58" t="s">
        <v>165</v>
      </c>
      <c r="Y67" s="58" t="s">
        <v>164</v>
      </c>
      <c r="Z67" s="58" t="s">
        <v>165</v>
      </c>
      <c r="AA67" s="58" t="s">
        <v>164</v>
      </c>
      <c r="AB67" s="58" t="s">
        <v>165</v>
      </c>
      <c r="AC67" s="58" t="s">
        <v>164</v>
      </c>
      <c r="AD67" s="58" t="s">
        <v>164</v>
      </c>
      <c r="AE67" s="58" t="s">
        <v>164</v>
      </c>
      <c r="AF67" s="59" t="s">
        <v>164</v>
      </c>
      <c r="AG67" s="59" t="s">
        <v>164</v>
      </c>
      <c r="AH67" s="59" t="s">
        <v>165</v>
      </c>
      <c r="AI67" s="59" t="s">
        <v>164</v>
      </c>
      <c r="AJ67" s="59" t="s">
        <v>164</v>
      </c>
      <c r="AK67" s="59" t="s">
        <v>164</v>
      </c>
      <c r="AL67" s="59" t="s">
        <v>164</v>
      </c>
      <c r="AM67" s="59" t="s">
        <v>164</v>
      </c>
      <c r="AN67" s="59" t="s">
        <v>164</v>
      </c>
      <c r="AO67" s="59" t="s">
        <v>164</v>
      </c>
      <c r="AP67" s="59" t="s">
        <v>164</v>
      </c>
      <c r="AQ67" s="59" t="s">
        <v>165</v>
      </c>
      <c r="AR67" s="59" t="s">
        <v>164</v>
      </c>
      <c r="AS67" s="59" t="s">
        <v>164</v>
      </c>
      <c r="AT67" s="60">
        <v>2</v>
      </c>
      <c r="AU67" s="59" t="s">
        <v>196</v>
      </c>
      <c r="AV67" s="59" t="str">
        <f>IF(LEFT(A67,1)="[",LEFT(A67,5)&amp;AU67&amp;A67,"")</f>
        <v>[USA]City[USA] Pasadena</v>
      </c>
      <c r="AW67" s="59" t="str">
        <f>C67&amp;H67&amp;A67</f>
        <v>3[USA] California[USA] Pasadena</v>
      </c>
      <c r="AX67" s="61"/>
      <c r="AY67" s="61"/>
      <c r="AZ67" s="62" t="s">
        <v>155</v>
      </c>
      <c r="BA67" s="62" t="s">
        <v>167</v>
      </c>
      <c r="BB67" s="62"/>
      <c r="BC67" s="63"/>
      <c r="BD67" s="64" t="s">
        <v>152</v>
      </c>
      <c r="BE67" s="47"/>
      <c r="BF67" s="64" t="s">
        <v>167</v>
      </c>
      <c r="BG67" s="64" t="s">
        <v>167</v>
      </c>
      <c r="BH67" s="64" t="s">
        <v>167</v>
      </c>
      <c r="BI67" s="64"/>
      <c r="BJ67" s="64"/>
      <c r="BK67" s="47"/>
      <c r="BL67" s="64" t="s">
        <v>167</v>
      </c>
      <c r="BM67" s="64" t="s">
        <v>152</v>
      </c>
      <c r="BN67" s="64" t="s">
        <v>167</v>
      </c>
      <c r="BO67" s="64" t="s">
        <v>154</v>
      </c>
      <c r="BP67" s="64" t="s">
        <v>155</v>
      </c>
      <c r="BQ67" s="64" t="s">
        <v>167</v>
      </c>
      <c r="BR67" s="64" t="s">
        <v>167</v>
      </c>
      <c r="BS67" s="64" t="s">
        <v>167</v>
      </c>
      <c r="BT67" s="64" t="s">
        <v>167</v>
      </c>
      <c r="BU67" s="65"/>
      <c r="BV67" s="66"/>
      <c r="BW67" s="66">
        <v>0</v>
      </c>
      <c r="BX67" s="47"/>
      <c r="BY67" s="48" t="s">
        <v>164</v>
      </c>
      <c r="CB67" s="6"/>
      <c r="CC67" s="6"/>
      <c r="CD67" s="67">
        <v>0</v>
      </c>
      <c r="CE67" s="67">
        <v>0</v>
      </c>
      <c r="CF67" s="67" t="e">
        <v>#REF!</v>
      </c>
      <c r="CG67" s="68" cm="1">
        <f t="array" ref="CG67">SUMPRODUCT(--(LEN(TRIM(BL67:BT67))&gt;0))</f>
        <v>3</v>
      </c>
      <c r="CH67" s="59" t="str">
        <f>IF(CG67=2,"y","n")</f>
        <v>n</v>
      </c>
      <c r="CI67" s="59" t="str">
        <f>IF(CG67=3,"y","n")</f>
        <v>y</v>
      </c>
      <c r="CJ67" s="59" t="str">
        <f>IF(CG67=4,"y","n")</f>
        <v>n</v>
      </c>
      <c r="CK67" s="59" t="str">
        <f>IF(CG67&gt;4,"y","n")</f>
        <v>n</v>
      </c>
      <c r="CL67" s="59" t="str">
        <f>IF(S67=0,"y","n")</f>
        <v>y</v>
      </c>
      <c r="CM67" s="59" t="str">
        <f>IF(S67=2,"y","n")</f>
        <v>n</v>
      </c>
      <c r="CN67" s="59" t="str">
        <f>IF(S67=3,"y","n")</f>
        <v>n</v>
      </c>
      <c r="CO67" s="59" t="str">
        <f>IF(S67&gt;=4,"y","n")</f>
        <v>n</v>
      </c>
      <c r="CP67" s="59" t="str">
        <f>IF(AT67=0,"y","n")</f>
        <v>n</v>
      </c>
      <c r="CQ67" s="59" t="str">
        <f>IF(AT67=1,"y","n")</f>
        <v>n</v>
      </c>
      <c r="CR67" s="59" t="str">
        <f>IF(AT67=2,"y","n")</f>
        <v>y</v>
      </c>
      <c r="CS67" s="59" t="str">
        <f>IF(AT67&gt;=3,"y","n")</f>
        <v>n</v>
      </c>
      <c r="CT67" s="69" t="str">
        <f>CHAR(34)&amp;A67&amp;CHAR(34)</f>
        <v>"[USA] Pasadena"</v>
      </c>
      <c r="CU67" s="70" t="str">
        <f>CHAR(34)&amp;"rgn_"&amp;R67&amp;CHAR(34)</f>
        <v>"rgn_North America"</v>
      </c>
      <c r="CV67" s="48" t="str">
        <f>CHAR(34)&amp;D67&amp;CHAR(34)</f>
        <v>"https://upload.wikimedia.org/wikipedia/commons/6/6c/Flag_of_Pasadena%2C_California.png"</v>
      </c>
      <c r="CW67" s="48" t="str">
        <f>IF(CH67="y",CHAR(34)&amp;CH$1&amp;CHAR(34)&amp;",","")</f>
        <v/>
      </c>
      <c r="CX67" s="48" t="str">
        <f>IF(CI67="y",CHAR(34)&amp;CI$1&amp;CHAR(34)&amp;",","")</f>
        <v>"3Color",</v>
      </c>
      <c r="CY67" s="48" t="str">
        <f>IF(CJ67="y",CHAR(34)&amp;CJ$1&amp;CHAR(34)&amp;",","")</f>
        <v/>
      </c>
      <c r="CZ67" s="48" t="str">
        <f>IF(CK67="y",CHAR(34)&amp;CK$1&amp;CHAR(34)&amp;",","")</f>
        <v/>
      </c>
      <c r="DA67" s="48" t="str">
        <f>IF(Q67&gt;1,CHAR(34)&amp;"words2"&amp;CHAR(34)&amp;",","")</f>
        <v/>
      </c>
      <c r="DB67" s="48" t="str">
        <f>IF(Q67&gt;2,CHAR(34)&amp;"words3"&amp;CHAR(34)&amp;",","")</f>
        <v/>
      </c>
      <c r="DC67" s="48" t="str">
        <f>IF(Q67=2,CHAR(34)&amp;"exact2"&amp;CHAR(34)&amp;",","")</f>
        <v/>
      </c>
      <c r="DD67" s="48" t="str">
        <f>IF(LEN(CHAR(34)&amp;"lets"&amp;LEN(SUBSTITUTE(SUBSTITUTE(IFERROR(TRIM(SUBSTITUTE(SUBSTITUTE(SUBSTITUTE(IFERROR(TRIM(SUBSTITUTE(A67,MID(A67,FIND("(",A67),FIND(")",A67)-FIND("(",A67)+1),"")),A67),"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",""),"-",""))&amp;CHAR(34)&amp;",")=9,CHAR(34)&amp;"lets"&amp;LEN(SUBSTITUTE(SUBSTITUTE(IFERROR(TRIM(SUBSTITUTE(SUBSTITUTE(SUBSTITUTE(IFERROR(TRIM(SUBSTITUTE(A67,MID(A67,FIND("(",A67),FIND(")",A67)-FIND("(",A67)+1),"")),A67),"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",""),"-",""))&amp;CHAR(34)&amp;",",CHAR(34)&amp;"lets0"&amp;LEN(SUBSTITUTE(SUBSTITUTE(IFERROR(TRIM(SUBSTITUTE(SUBSTITUTE(SUBSTITUTE(IFERROR(TRIM(SUBSTITUTE(A67,MID(A67,FIND("(",A67),FIND(")",A67)-FIND("(",A67)+1),"")),A67)," ",""),"-",""),MID(SUBSTITUTE(SUBSTITUTE(IFERROR(TRIM(SUBSTITUTE(A67,MID(A67,FIND("(",A67),FIND(")",A67)-FIND("(",A67)+1),"")),A67)," ",""),"-",""),FIND("[",SUBSTITUTE(SUBSTITUTE(IFERROR(TRIM(SUBSTITUTE(A67,MID(A67,FIND("(",A67),FIND(")",A67)-FIND("(",A67)+1),"")),A67)," ",""),"-","")),FIND("]",SUBSTITUTE(SUBSTITUTE(IFERROR(TRIM(SUBSTITUTE(A67,MID(A67,FIND("(",A67),FIND(")",A67)-FIND("(",A67)+1),"")),A67)," ",""),"-",""))-FIND("[",SUBSTITUTE(SUBSTITUTE(IFERROR(TRIM(SUBSTITUTE(A67,MID(A67,FIND("(",A67),FIND(")",A67)-FIND("(",A67)+1),"")),A67)," ",""),"-",""))+1),"")),SUBSTITUTE(SUBSTITUTE(IFERROR(TRIM(SUBSTITUTE(A67,MID(A67,FIND("(",A67),FIND(")",A67)-FIND("(",A67)+1),"")),A67)," ",""),"-",""))," ",""),"-",""))&amp;CHAR(34)&amp;",")</f>
        <v>"lets08",</v>
      </c>
      <c r="DE67" s="48" t="str">
        <f>IFERROR(CHAR(34)&amp;"start"&amp;LEFT(TRIM(SUBSTITUTE(SUBSTITUTE(TRIM(SUBSTITUTE(SUBSTITUTE(A67, MID(A67, FIND("[", A67), FIND("]", A67) - FIND("[", A67) + 1), ""), "  ", " ")), MID(TRIM(SUBSTITUTE(SUBSTITUTE(A67, MID(A67, FIND("[", A67), FIND("]", A67) - FIND("[", A67) + 1), ""), "  ", " ")), FIND("[", TRIM(SUBSTITUTE(SUBSTITUTE(A67, MID(A67, FIND("[", A67), FIND("]", A67) - FIND("[", A67) + 1), ""), "  ", " "))), FIND("]", TRIM(SUBSTITUTE(SUBSTITUTE(A67, MID(A67, FIND("[", A67), FIND("]", A67) - FIND("[", A67) + 1), ""), "  ", " "))) - FIND("[", TRIM(SUBSTITUTE(SUBSTITUTE(A67, MID(A67, FIND("[", A67), FIND("]", A67) - FIND("[", A67) + 1), ""), "  ", " "))) + 1), ""), "  ", " ")),1)&amp;CHAR(34)&amp;",",CHAR(34)&amp;"start"&amp;IFERROR(LEFT(SUBSTITUTE(A67,"["&amp;MID(A67,FIND("[",A67)+1,FIND("]",A67)-FIND("[",A67)-1)&amp;"] ",""),1),LEFT(A67,1))&amp;CHAR(34)&amp;",")</f>
        <v>"startP",</v>
      </c>
      <c r="DF67" s="48" t="str">
        <f>IFERROR(IF(SEARCH("tan",A67)&gt;0,CHAR(34)&amp;"withtn"&amp;CHAR(34)&amp;",",""),"")</f>
        <v/>
      </c>
      <c r="DG67" s="48" t="str">
        <f>IFERROR(IF(SEARCH("q",A67)&gt;0,CHAR(34)&amp;"with_q"&amp;CHAR(34)&amp;",",""),"")</f>
        <v/>
      </c>
      <c r="DH67" s="48" t="str">
        <f>IFERROR(IF(SEARCH("v",A67)&gt;0,CHAR(34)&amp;"with_v"&amp;CHAR(34)&amp;",",""),"")</f>
        <v/>
      </c>
      <c r="DI67" s="48" t="str">
        <f>IFERROR(IF(SEARCH("w",A67)&gt;0,CHAR(34)&amp;"with_w"&amp;CHAR(34)&amp;",",""),"")</f>
        <v/>
      </c>
      <c r="DJ67" s="48" t="str">
        <f>IFERROR(IF(SEARCH("y",A67)&gt;0,CHAR(34)&amp;"with_y"&amp;CHAR(34)&amp;",",""),"")</f>
        <v/>
      </c>
      <c r="DK67" s="48" t="str">
        <f>IFERROR(IF(SEARCH("z",A67)&gt;0,CHAR(34)&amp;"with_z"&amp;CHAR(34)&amp;",",""),"")</f>
        <v/>
      </c>
      <c r="DL67" s="48" t="str">
        <f>IF(CG67=2, CHAR(34) &amp; _xlfn.TEXTJOIN("", TRUE, _xlfn._xlws.SORT(HP67:HX67)) &amp; CHAR(34) &amp; ",", "")</f>
        <v/>
      </c>
      <c r="DM67" s="48" t="str" cm="1">
        <f t="array" ref="DM67">IF(CG67=3,CHAR(34) &amp; _xlfn.TEXTJOIN("", TRUE, RIGHT(HP67:HX67, 2)) &amp; CHAR(34) &amp; ",", "")</f>
        <v>"LUEDEL",</v>
      </c>
      <c r="DN67" s="48" t="str">
        <f>IF(AND(ISNUMBER(SEARCH("18", O67)), ISERROR(SEARCH("1918", O67)), ISERROR(SEARCH("2018", O67))), CHAR(34) &amp; "year18" &amp; CHAR(34) &amp; ",", "")</f>
        <v>"year18",</v>
      </c>
      <c r="DO67" s="48" t="str">
        <f>IF(AND(ISNUMBER(SEARCH("19", O67)), ISERROR(SEARCH("1819", O67)),  ISERROR(SEARCH("1219", O67)),ISERROR(SEARCH("1119", O67)),ISERROR(SEARCH("1190", O67)),ISERROR(SEARCH("2019", O67))), CHAR(34) &amp; "year19" &amp; CHAR(34) &amp; ",", "")</f>
        <v/>
      </c>
      <c r="DP67" s="6" t="str">
        <f>IF(AND(ISNUMBER(SEARCH("20", O67)), ISERROR(SEARCH("1920", O67))), CHAR(34)&amp;"year00"&amp;CHAR(34)&amp;",", "")</f>
        <v/>
      </c>
      <c r="DQ67" s="6" t="str">
        <f>IF(CC67="y",CHAR(34)&amp;"soviet"&amp;CHAR(34)&amp;",","")</f>
        <v/>
      </c>
      <c r="DR67" s="6" t="str">
        <f>IF(BY67="y",CHAR(34)&amp;"dgband"&amp;CHAR(34)&amp;",","")</f>
        <v/>
      </c>
      <c r="DS67" s="6" t="str">
        <f>IF(W67="y",IF(AND(V67="n",BY67&lt;&gt;"y"),CHAR(34)&amp;"allver"&amp;CHAR(34)&amp;",",""),"")</f>
        <v/>
      </c>
      <c r="DT67" s="6" t="str">
        <f>IF(V67="y",IF(AND(W67="n",BY67&lt;&gt;"y"),CHAR(34)&amp;"allhor"&amp;CHAR(34)&amp;",",""),"")</f>
        <v/>
      </c>
      <c r="DU67" s="6" t="str">
        <f>IF(BY67="y",IF(AND(W67="n",V67="n"),CHAR(34)&amp;"alldia"&amp;CHAR(34)&amp;",",""),"")</f>
        <v/>
      </c>
      <c r="DV67" s="48" t="str">
        <f>IF(IA67&lt;&gt;"",(IF(IA67="y",CHAR(34)&amp;"largec"&amp;CHAR(34)&amp;",",CHAR(34)&amp;"smallc"&amp;CHAR(34)&amp;",")),"")</f>
        <v>"smallc",</v>
      </c>
      <c r="DW67" s="48" t="str">
        <f>IF(CL67="y",CHAR(34)&amp;CL$1&amp;CHAR(34)&amp;",","")</f>
        <v>"NoBand",</v>
      </c>
      <c r="DX67" s="48" t="str">
        <f>IF(CM67="y",CHAR(34)&amp;CM$1&amp;CHAR(34)&amp;",","")</f>
        <v/>
      </c>
      <c r="DY67" s="48" t="str">
        <f>IF(CN67="y",CHAR(34)&amp;CN$1&amp;CHAR(34)&amp;",","")</f>
        <v/>
      </c>
      <c r="DZ67" s="48" t="str">
        <f>IF(CO67="y",CHAR(34)&amp;CO$1&amp;CHAR(34)&amp;",","")</f>
        <v/>
      </c>
      <c r="EA67" s="48" t="str">
        <f>IF(T67="y",CHAR(34)&amp;T$1&amp;CHAR(34)&amp;",","")</f>
        <v>"Diagon",</v>
      </c>
      <c r="EB67" s="48" t="str">
        <f>IF(U67="y",CHAR(34)&amp;U$1&amp;CHAR(34)&amp;",","")</f>
        <v>"Crosse",</v>
      </c>
      <c r="EC67" s="48" t="str">
        <f>IF(V67="y",CHAR(34)&amp;V$1&amp;CHAR(34)&amp;",","")</f>
        <v/>
      </c>
      <c r="ED67" s="48" t="str">
        <f>IF(W67="y",CHAR(34)&amp;W$1&amp;CHAR(34)&amp;",","")</f>
        <v/>
      </c>
      <c r="EE67" s="48" t="str">
        <f>IF(X67="y",CHAR(34)&amp;X$1&amp;CHAR(34)&amp;",","")</f>
        <v>"Circle",</v>
      </c>
      <c r="EF67" s="48" t="str">
        <f>IF(AND(Y67&lt;&gt;"n",Y67&lt;&gt;""),CHAR(34)&amp;Y$1&amp;CHAR(34)&amp;",","")</f>
        <v/>
      </c>
      <c r="EG67" s="48" t="str">
        <f>IF(Z67="y",CHAR(34)&amp;Z$1&amp;CHAR(34)&amp;",","")</f>
        <v>"Bird",</v>
      </c>
      <c r="EH67" s="48" t="str">
        <f>IF(AA67="y",CHAR(34)&amp;AA$1&amp;CHAR(34)&amp;",","")</f>
        <v/>
      </c>
      <c r="EI67" s="48" t="str">
        <f>IF(AB67="y",CHAR(34)&amp;AB$1&amp;CHAR(34)&amp;",","")</f>
        <v>"Texted",</v>
      </c>
      <c r="EJ67" s="48" t="str">
        <f>IF(AC67="y",CHAR(34)&amp;AC$1&amp;CHAR(34)&amp;",","")</f>
        <v/>
      </c>
      <c r="EK67" s="48" t="str">
        <f>IF(AD67="y",CHAR(34)&amp;AD$1&amp;CHAR(34)&amp;",","")</f>
        <v/>
      </c>
      <c r="EL67" s="48" t="str">
        <f>IF(AE67="y",CHAR(34)&amp;AE$1&amp;CHAR(34)&amp;",","")</f>
        <v/>
      </c>
      <c r="EM67" s="48" t="str">
        <f>IF(AF67="y",CHAR(34)&amp;AF$1&amp;CHAR(34)&amp;",","")</f>
        <v/>
      </c>
      <c r="EN67" s="48" t="str">
        <f>IF(AG67="y",CHAR(34)&amp;AG$1&amp;CHAR(34)&amp;",","")</f>
        <v/>
      </c>
      <c r="EO67" s="48" t="str">
        <f>IF(AH67="y",CHAR(34)&amp;AH$1&amp;CHAR(34)&amp;",","")</f>
        <v>"Center",</v>
      </c>
      <c r="EP67" s="48" t="str">
        <f>IF(AI67="y",CHAR(34)&amp;AI$1&amp;CHAR(34)&amp;",","")</f>
        <v/>
      </c>
      <c r="EQ67" s="48" t="str">
        <f>IF(AJ67="y",CHAR(34)&amp;AJ$1&amp;CHAR(34)&amp;",","")</f>
        <v/>
      </c>
      <c r="ER67" s="48" t="str">
        <f>IF(AK67="y",CHAR(34)&amp;AK$1&amp;CHAR(34)&amp;",","")</f>
        <v/>
      </c>
      <c r="ES67" s="48" t="str">
        <f>IF(AL67="y",CHAR(34)&amp;AL$1&amp;CHAR(34)&amp;",","")</f>
        <v/>
      </c>
      <c r="ET67" s="48" t="str">
        <f>IF(AM67="y",CHAR(34)&amp;AM$1&amp;CHAR(34)&amp;",","")</f>
        <v/>
      </c>
      <c r="EU67" s="48" t="str">
        <f>IF(AN67="y",CHAR(34)&amp;AN$1&amp;CHAR(34)&amp;",","")</f>
        <v/>
      </c>
      <c r="EV67" s="48" t="str">
        <f>IF(AO67="y",CHAR(34)&amp;AO$1&amp;CHAR(34)&amp;",","")</f>
        <v/>
      </c>
      <c r="EW67" s="48" t="str">
        <f>IF(AP67="y",CHAR(34)&amp;AP$1&amp;CHAR(34)&amp;",","")</f>
        <v/>
      </c>
      <c r="EX67" s="48" t="str">
        <f>IF(AQ67="y",CHAR(34)&amp;AQ$1&amp;CHAR(34)&amp;",","")</f>
        <v>"Crowns",</v>
      </c>
      <c r="EY67" s="48" t="str">
        <f>IF(AR67="y",CHAR(34)&amp;AR$1&amp;CHAR(34)&amp;",","")</f>
        <v/>
      </c>
      <c r="EZ67" s="48" t="str">
        <f>IF(AS67="y",CHAR(34)&amp;AS$1&amp;CHAR(34)&amp;",","")</f>
        <v/>
      </c>
      <c r="FA67" s="48" t="str">
        <f>IF(AT67&gt;0,CHAR(34)&amp;"sta"&amp;AZ67&amp;CHAR(34)&amp;",","")</f>
        <v>"staYEL",</v>
      </c>
      <c r="FB67" s="48" t="str">
        <f>IF(AND(AT67&gt;0,BA67&lt;&gt;""),CHAR(34)&amp;"sta"&amp;BA67&amp;CHAR(34)&amp;",","")</f>
        <v/>
      </c>
      <c r="FC67" s="48" t="str">
        <f>IF(AND(AT67&gt;0,BB67&lt;&gt;""),CHAR(34)&amp;"sta"&amp;BB67&amp;CHAR(34)&amp;",","")</f>
        <v/>
      </c>
      <c r="FD67" s="48" t="str">
        <f>IF(BV67="n",CHAR(34)&amp;"tcWHYE"&amp;CHAR(34)&amp;",",IF(BV67="y",CHAR(34)&amp;FD$1&amp;CHAR(34)&amp;",",""))</f>
        <v/>
      </c>
      <c r="FE67" s="48" t="str">
        <f>IF(COUNTIF(BL67:BT67,"BLU")=0,CHAR(34)&amp;"NO_BLU"&amp;CHAR(34)&amp;",", "")</f>
        <v/>
      </c>
      <c r="FF67" s="48" t="str">
        <f>IF(COUNTIF(BL67:BT67,"WHI")=0,CHAR(34)&amp;"NO_WHI"&amp;CHAR(34)&amp;",", "")</f>
        <v>"NO_WHI",</v>
      </c>
      <c r="FG67" s="48" t="str">
        <f>IF(COUNTIF(BL67:BT67,"RED")=0,CHAR(34)&amp;"NO_RED"&amp;CHAR(34)&amp;",", "")</f>
        <v/>
      </c>
      <c r="FH67" s="48" t="str">
        <f>IF(COUNTIF(BL67:BS67,"GRE")=0,CHAR(34)&amp;"NO_GRE"&amp;CHAR(34)&amp;",", "")</f>
        <v>"NO_GRE",</v>
      </c>
      <c r="FI67" s="48" t="str">
        <f>IF(COUNTIF(BL67:BT67,"YEL")=0,CHAR(34)&amp;"NO_YEL"&amp;CHAR(34)&amp;",", "")</f>
        <v/>
      </c>
      <c r="FJ67" s="48" t="str">
        <f>IF(COUNTIF(BL67:BT67,"BLA")=0,CHAR(34)&amp;"NO_BLA"&amp;CHAR(34)&amp;",", "")</f>
        <v>"NO_BLA",</v>
      </c>
      <c r="FK67" s="48" t="str">
        <f>IF(AND(FH67&lt;&gt;"",FF67&lt;&gt;""),CHAR(34)&amp;"WHGRNO"&amp;CHAR(34)&amp;",","")</f>
        <v>"WHGRNO",</v>
      </c>
      <c r="FL67" s="48" t="str">
        <f>IF(AND(FI67&lt;&gt;"",FF67&lt;&gt;""),CHAR(34)&amp;"WHYENO"&amp;CHAR(34)&amp;",","")</f>
        <v/>
      </c>
      <c r="FM67" s="48" t="str">
        <f>IF(AND(FJ67&lt;&gt;"",FF67&lt;&gt;""),CHAR(34)&amp;"BAWHNO"&amp;CHAR(34)&amp;",","")</f>
        <v>"BAWHNO",</v>
      </c>
      <c r="FN67" s="48" t="str">
        <f>IF(AND(FE67&lt;&gt;"",FF67&lt;&gt;""),CHAR(34)&amp;"BLWHNO"&amp;CHAR(34)&amp;",","")</f>
        <v/>
      </c>
      <c r="FO67" s="48" t="str">
        <f>IF(AND(FE67&lt;&gt;"",FG67&lt;&gt;""),CHAR(34)&amp;"BLRENO"&amp;CHAR(34)&amp;",","")</f>
        <v/>
      </c>
      <c r="FP67" s="48" t="str">
        <f>IF(AND(FF67&lt;&gt;"",FF67&lt;&gt;""),CHAR(34)&amp;"WHRENO"&amp;CHAR(34)&amp;",","")</f>
        <v>"WHRENO",</v>
      </c>
      <c r="FQ67" s="48" t="str">
        <f>IF(LEN(BF67)=3,CHAR(34)&amp;"001"&amp;BF67&amp;CHAR(34)&amp;",","")</f>
        <v/>
      </c>
      <c r="FR67" s="48" t="str">
        <f>IF(LEN(BG67)=3,CHAR(34)&amp;"002"&amp;BG67&amp;CHAR(34)&amp;",","")</f>
        <v/>
      </c>
      <c r="FS67" s="48" t="str">
        <f>IF(LEN(BH67)=3,CHAR(34)&amp;"003"&amp;BH67&amp;CHAR(34)&amp;",","")</f>
        <v/>
      </c>
      <c r="FT67" s="48" t="str">
        <f>CHAR(34)&amp;"myr"&amp;BD67&amp;CHAR(34)&amp;","</f>
        <v>"myrBLU",</v>
      </c>
      <c r="FU67" s="48" t="str">
        <f>IF(AY67="y",CHAR(34)&amp;"island"&amp;CHAR(34)&amp;",","")</f>
        <v/>
      </c>
      <c r="FV67" s="48" t="str">
        <f>IF(BZ67="y",CHAR(34)&amp;"landlo"&amp;CHAR(34)&amp;",","")</f>
        <v/>
      </c>
      <c r="FW67" s="48" t="str">
        <f>IF(CA67="y",CHAR(34)&amp;"eunion"&amp;CHAR(34)&amp;",","")</f>
        <v/>
      </c>
      <c r="FX67" s="48" t="str">
        <f>SUBSTITUTE(IFERROR(SEARCH("[",A67),IFERROR(IF(AND(CA67&lt;&gt;"y",SEARCH("Europe",R67)&gt;0),CHAR(34)&amp;"noeuni"&amp;CHAR(34)&amp;",",""),"")),"1","")</f>
        <v/>
      </c>
      <c r="FY67" s="48" t="str">
        <f>IFERROR(IF(SEARCH("Arabic",CB67)&gt;0,CHAR(34)&amp;"arabic"&amp;CHAR(34)&amp;",",""),"")</f>
        <v/>
      </c>
      <c r="FZ67" s="48" t="str">
        <f>IFERROR(IF(SEARCH("English",CB67)&gt;0,CHAR(34)&amp;"englis"&amp;CHAR(34)&amp;",",""),"")</f>
        <v/>
      </c>
      <c r="GA67" s="48" t="str">
        <f>IFERROR(IF(SEARCH("French",CB67)&gt;0,CHAR(34)&amp;"french"&amp;CHAR(34)&amp;",",""),"")</f>
        <v/>
      </c>
      <c r="GB67" s="48" t="str">
        <f>IFERROR(IF(SEARCH("Spanish",CB67)&gt;0,CHAR(34)&amp;"spanis"&amp;CHAR(34)&amp;",",""),"")</f>
        <v/>
      </c>
      <c r="GC67" s="48" t="str">
        <f>IFERROR(IF(SEARCH("Portuguese",CB67)&gt;0,CHAR(34)&amp;"portug"&amp;CHAR(34)&amp;",",""),"")</f>
        <v/>
      </c>
      <c r="GD67" s="48" t="str">
        <f>IFERROR(IF(SEARCH("German",CB67)&gt;0,CHAR(34)&amp;"german"&amp;CHAR(34)&amp;",",""),"")</f>
        <v/>
      </c>
      <c r="GE67" s="48" t="str">
        <f>IFERROR(IF(SEARCH("Dutch",CB67)&gt;0,CHAR(34)&amp;"dutchs"&amp;CHAR(34)&amp;",",""),"")</f>
        <v/>
      </c>
      <c r="GF67" s="48" t="str">
        <f>IFERROR(IF(SEARCH("Historical",AU67)&gt;0,CHAR(34)&amp;"histor"&amp;CHAR(34)&amp;",",""),"")</f>
        <v/>
      </c>
      <c r="GG67" s="48" t="str">
        <f>IF(BU67="y",CHAR(34)&amp;"unjack"&amp;CHAR(34)&amp;",","")</f>
        <v/>
      </c>
      <c r="GH67" s="48" t="str">
        <f>IF(CD67=1,CHAR(34)&amp;"southc"&amp;CHAR(34)&amp;",","")</f>
        <v/>
      </c>
      <c r="GI67" s="48" t="str">
        <f>IF(CE67=1,CHAR(34)&amp;"hasmap"&amp;CHAR(34)&amp;",","")</f>
        <v/>
      </c>
      <c r="GJ67" s="48" t="str">
        <f>IF(CP67="y",CHAR(34)&amp;CP$1&amp;CHAR(34)&amp;",","")</f>
        <v/>
      </c>
      <c r="GK67" s="48" t="str">
        <f>IF(GJ67="",CHAR(34)&amp;"HasSta"&amp;CHAR(34)&amp;",","")</f>
        <v>"HasSta",</v>
      </c>
      <c r="GL67" s="48" t="str">
        <f>IF(CQ67="y",CHAR(34)&amp;CQ$1&amp;CHAR(34)&amp;",","")</f>
        <v/>
      </c>
      <c r="GM67" s="48" t="str">
        <f>IF(CR67="y",CHAR(34)&amp;CR$1&amp;CHAR(34)&amp;",","")</f>
        <v>"2Stars",</v>
      </c>
      <c r="GN67" s="48" t="str">
        <f>IF(CS67="y",CHAR(34)&amp;CS$1&amp;CHAR(34)&amp;",","")</f>
        <v/>
      </c>
      <c r="GP67" s="48" t="str">
        <f>CHAR(34)&amp;AU67&amp;CHAR(34)</f>
        <v>"City"</v>
      </c>
      <c r="GS67" s="48" t="str">
        <f>SUBSTITUTE("["&amp;_xlfn.CONCAT(CW67:GN67)&amp;"]",",]","]")</f>
        <v>["3Color","lets08","startP","LUEDEL","year18","smallc","NoBand","Diagon","Crosse","Circle","Bird","Texted","Center","Crowns","staYEL","NO_WHI","NO_GRE","NO_BLA","WHGRNO","BAWHNO","WHRENO","myrBLU","HasSta","2Stars"]</v>
      </c>
      <c r="GT67" s="48" t="str">
        <f>IF(BL67&lt;&gt;"",CHAR(34)&amp;"cl_"&amp;BL67&amp;CHAR(34)&amp;",","")</f>
        <v/>
      </c>
      <c r="GU67" s="48" t="str">
        <f>IF(BM67&lt;&gt;"",CHAR(34)&amp;"cl_"&amp;BM67&amp;CHAR(34)&amp;",","")</f>
        <v>"cl_BLU",</v>
      </c>
      <c r="GV67" s="48" t="str">
        <f>IF(BN67&lt;&gt;"",CHAR(34)&amp;"cl_"&amp;BN67&amp;CHAR(34)&amp;",","")</f>
        <v/>
      </c>
      <c r="GW67" s="48" t="str">
        <f>IF(BO67&lt;&gt;"",CHAR(34)&amp;"cl_"&amp;BO67&amp;CHAR(34)&amp;",","")</f>
        <v>"cl_RED",</v>
      </c>
      <c r="GX67" s="48" t="str">
        <f>IF(BP67&lt;&gt;"",CHAR(34)&amp;"cl_"&amp;BP67&amp;CHAR(34)&amp;",","")</f>
        <v>"cl_YEL",</v>
      </c>
      <c r="GY67" s="48" t="str">
        <f>IF(BQ67&lt;&gt;"",CHAR(34)&amp;"cl_"&amp;BQ67&amp;CHAR(34)&amp;",","")</f>
        <v/>
      </c>
      <c r="GZ67" s="48" t="str">
        <f>IF(BR67&lt;&gt;"",CHAR(34)&amp;"cl_"&amp;BR67&amp;CHAR(34)&amp;",","")</f>
        <v/>
      </c>
      <c r="HA67" s="48" t="str">
        <f>IF(BS67&lt;&gt;"",CHAR(34)&amp;"cl_"&amp;BS67&amp;CHAR(34)&amp;",","")</f>
        <v/>
      </c>
      <c r="HB67" s="48" t="str">
        <f>IF(BT67&lt;&gt;"",CHAR(34)&amp;"cl_"&amp;BT67&amp;CHAR(34)&amp;",","")</f>
        <v/>
      </c>
      <c r="HC67" s="48" t="str">
        <f>SUBSTITUTE("["&amp;_xlfn.CONCAT(GT67:HB67)&amp;"]",",]","]")</f>
        <v>["cl_BLU","cl_RED","cl_YEL"]</v>
      </c>
      <c r="HE67" s="71"/>
      <c r="HF67" s="72" t="str">
        <f>"{couname:"&amp;CT67&amp;(IF(HK67&lt;&gt;"",",subtype:"&amp;CHAR(34)&amp;HK67&amp;CHAR(34),""))&amp;",year:"&amp;HJ67&amp;",region:"&amp;CU67&amp;",Colors:"&amp;HC67&amp;",Items:"&amp;GS67&amp;",Flag:"&amp;CV67&amp;",HDFlag:"&amp;CHAR(34)&amp;E67&amp;CHAR(34)&amp;",type:"&amp;GP67&amp;", describe: "&amp;HH67&amp;", isnew:"&amp;CHAR(34)&amp;F67&amp;CHAR(34)&amp;", links: "&amp;HL67&amp;"},"</f>
        <v>{couname:"[USA] Pasadena",year:"1886",region:"rgn_North America",Colors:["cl_BLU","cl_RED","cl_YEL"],Items:["3Color","lets08","startP","LUEDEL","year18","smallc","NoBand","Diagon","Crosse","Circle","Bird","Texted","Center","Crowns","staYEL","NO_WHI","NO_GRE","NO_BLA","WHGRNO","BAWHNO","WHRENO","myrBLU","HasSta","2Stars"],Flag:"https://upload.wikimedia.org/wikipedia/commons/6/6c/Flag_of_Pasadena%2C_California.png",HDFlag:"https://upload.wikimedia.org/wikipedia/commons/6/6c/Flag_of_Pasadena%2C_California.png",type:"City", describe: "\nNot Available", isnew:".", links: "https://zebratigerfish.blogspot.com/2014/10/flag-of-pasadena-california.html?m=1"},</v>
      </c>
      <c r="HG67" s="73" t="str">
        <f>"{couname:"&amp;CT67&amp;(IF(HK67&lt;&gt;"",",subtype:"&amp;CHAR(34)&amp;HK67&amp;CHAR(34),""))&amp;",year:"&amp;HJ67&amp;",region:"&amp;CU67&amp;",Colors:"&amp;HC67&amp;",Items:"&amp;GS67&amp;",Flag:"&amp;CV67&amp;",HDFlag:"&amp;CHAR(34)&amp;E67&amp;CHAR(34)&amp;",type:"&amp;GP67&amp;", describe: "&amp;HI67&amp;", links: "&amp;HL67&amp;"},"</f>
        <v>{couname:"[USA] Pasadena",year:"1886",region:"rgn_North America",Colors:["cl_BLU","cl_RED","cl_YEL"],Items:["3Color","lets08","startP","LUEDEL","year18","smallc","NoBand","Diagon","Crosse","Circle","Bird","Texted","Center","Crowns","staYEL","NO_WHI","NO_GRE","NO_BLA","WHGRNO","BAWHNO","WHRENO","myrBLU","HasSta","2Stars"],Flag:"https://upload.wikimedia.org/wikipedia/commons/6/6c/Flag_of_Pasadena%2C_California.png",HDFlag:"https://upload.wikimedia.org/wikipedia/commons/6/6c/Flag_of_Pasadena%2C_California.png",type:"City", describe: "\nNot Available", links: "https://zebratigerfish.blogspot.com/2014/10/flag-of-pasadena-california.html?m=1"},</v>
      </c>
      <c r="HH67" s="48" t="str">
        <f>IF(P67&lt;&gt;"",CHAR(34)&amp;"\n"&amp;P67&amp;CHAR(34),CHAR(34)&amp;CHAR(34))</f>
        <v>"\nNot Available"</v>
      </c>
      <c r="HI67" s="48" t="str">
        <f>IF(J67=0,CHAR(34)&amp;CHAR(34),HH67)</f>
        <v>"\nNot Available"</v>
      </c>
      <c r="HJ67" s="48" t="str">
        <f>CHAR(34)&amp;O67&amp;CHAR(34)</f>
        <v>"1886"</v>
      </c>
      <c r="HL67" s="48" t="str">
        <f>CHAR(34)&amp;I67&amp;CHAR(34)</f>
        <v>"https://zebratigerfish.blogspot.com/2014/10/flag-of-pasadena-california.html?m=1"</v>
      </c>
      <c r="HM67" s="72"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"&amp;HH67&amp;", "&amp;CHAR(34)&amp;"isnew"&amp;CHAR(34)&amp;": "&amp;CHAR(34)&amp;F67&amp;CHAR(34)&amp;", "&amp;CHAR(34)&amp;"links"&amp;CHAR(34)&amp;": "&amp;HL67&amp;"},"</f>
        <v>{"couname":"[USA] Pasadena","subtype":"[USA] California","year":"1886","region":"rgn_North America","Colors":["cl_BLU","cl_RED","cl_YEL"],"Items":["3Color","lets08","startP","LUEDEL","year18","smallc","NoBand","Diagon","Crosse","Circle","Bird","Texted","Center","Crowns","staYEL","NO_WHI","NO_GRE","NO_BLA","WHGRNO","BAWHNO","WHRENO","myrBLU","HasSta","2Stars"],"Flag":"https://upload.wikimedia.org/wikipedia/commons/6/6c/Flag_of_Pasadena%2C_California.png","HDFlag":"https://upload.wikimedia.org/wikipedia/commons/6/6c/Flag_of_Pasadena%2C_California.png","type":"City", "describe": "\nNot Available", "isnew": ".", "links": "https://zebratigerfish.blogspot.com/2014/10/flag-of-pasadena-california.html?m=1"},</v>
      </c>
      <c r="HN67" s="74" t="str">
        <f>"{"&amp;CHAR(34)&amp;"couname"&amp;CHAR(34)&amp;":"&amp;CT67&amp;(IF(H67&lt;&gt;"",","&amp;CHAR(34)&amp;"subtype"&amp;CHAR(34)&amp;":"&amp;CHAR(34)&amp;H67&amp;CHAR(34),""))&amp;","&amp;CHAR(34)&amp;"year"&amp;CHAR(34)&amp;":"&amp;HJ67&amp;","&amp;CHAR(34)&amp;"region"&amp;CHAR(34)&amp;":"&amp;CU67&amp;","&amp;CHAR(34)&amp;"Colors"&amp;CHAR(34)&amp;":"&amp;HC67&amp;","&amp;CHAR(34)&amp;"Items"&amp;CHAR(34)&amp;":"&amp;GS67&amp;","&amp;CHAR(34)&amp;"Flag"&amp;CHAR(34)&amp;":"&amp;CV67&amp;","&amp;CHAR(34)&amp;"HDFlag"&amp;CHAR(34)&amp;":"&amp;CHAR(34)&amp;E67&amp;CHAR(34)&amp;","&amp;CHAR(34)&amp;"type"&amp;CHAR(34)&amp;":"&amp;GP67&amp;", "&amp;CHAR(34)&amp;"describe"&amp;CHAR(34)&amp;": "&amp;HI67&amp;", "&amp;CHAR(34)&amp;"isnew"&amp;CHAR(34)&amp;": "&amp;CHAR(34)&amp;F67&amp;CHAR(34)&amp;", "&amp;CHAR(34)&amp;"links"&amp;CHAR(34)&amp;": "&amp;HL67&amp;"},"</f>
        <v>{"couname":"[USA] Pasadena","subtype":"[USA] California","year":"1886","region":"rgn_North America","Colors":["cl_BLU","cl_RED","cl_YEL"],"Items":["3Color","lets08","startP","LUEDEL","year18","smallc","NoBand","Diagon","Crosse","Circle","Bird","Texted","Center","Crowns","staYEL","NO_WHI","NO_GRE","NO_BLA","WHGRNO","BAWHNO","WHRENO","myrBLU","HasSta","2Stars"],"Flag":"https://upload.wikimedia.org/wikipedia/commons/6/6c/Flag_of_Pasadena%2C_California.png","HDFlag":"https://upload.wikimedia.org/wikipedia/commons/6/6c/Flag_of_Pasadena%2C_California.png","type":"City", "describe": "\nNot Available", "isnew": ".", "links": "https://zebratigerfish.blogspot.com/2014/10/flag-of-pasadena-california.html?m=1"},</v>
      </c>
      <c r="HO67" s="75">
        <v>45583</v>
      </c>
      <c r="HP67" s="48" t="str" cm="1">
        <f t="array" ref="HP67">IF(_xlfn.TEXTJOIN(", ", TRUE, IF(ISNUMBER(SEARCH("BLA", BL67:BT67)), COLUMN(BL67:BT67) - COLUMN(BL67) + 1, ""))&lt;&gt;"","BLA","")</f>
        <v/>
      </c>
      <c r="HQ67" s="48" t="str" cm="1">
        <f t="array" ref="HQ67">IF(_xlfn.TEXTJOIN(", ", TRUE, IF(ISNUMBER(SEARCH("BLU", BL67:BT67)), COLUMN(BL67:BT67) - COLUMN(BL67) + 1, ""))&lt;&gt;"","BLU","")</f>
        <v>BLU</v>
      </c>
      <c r="HR67" s="48" t="str" cm="1">
        <f t="array" ref="HR67">IF(_xlfn.TEXTJOIN(", ", TRUE, IF(ISNUMBER(SEARCH("GRE", BL67:BT67)), COLUMN(BL67:BT67) - COLUMN(BL67) + 1, ""))&lt;&gt;"","GRE","")</f>
        <v/>
      </c>
      <c r="HS67" s="48" t="str" cm="1">
        <f t="array" ref="HS67">IF(_xlfn.TEXTJOIN(", ", TRUE, IF(ISNUMBER(SEARCH("RED", BL67:BT67)), COLUMN(BL67:BT67) - COLUMN(BL67) + 1, ""))&lt;&gt;"","RED","")</f>
        <v>RED</v>
      </c>
      <c r="HT67" s="48" t="str" cm="1">
        <f t="array" ref="HT67">IF(_xlfn.TEXTJOIN(", ", TRUE, IF(ISNUMBER(SEARCH("YEL", BL67:BT67)), COLUMN(BL67:BT67) - COLUMN(BL67) + 1, ""))&lt;&gt;"","YEL","")</f>
        <v>YEL</v>
      </c>
      <c r="HU67" s="48" t="str" cm="1">
        <f t="array" ref="HU67">IF(_xlfn.TEXTJOIN(", ", TRUE, IF(ISNUMBER(SEARCH("ORA", BL67:BT67)), COLUMN(BL67:BT67) - COLUMN(BL67) + 1, ""))&lt;&gt;"","ORA","")</f>
        <v/>
      </c>
      <c r="HV67" s="48" t="str" cm="1">
        <f t="array" ref="HV67">IF(_xlfn.TEXTJOIN(", ", TRUE, IF(ISNUMBER(SEARCH("BRO", BL67:BT67)), COLUMN(BL67:BT67) - COLUMN(BL67) + 1, ""))&lt;&gt;"","BRO","")</f>
        <v/>
      </c>
      <c r="HW67" s="48" t="str" cm="1">
        <f t="array" ref="HW67">IF(_xlfn.TEXTJOIN(", ", TRUE, IF(ISNUMBER(SEARCH("PUR", BL67:BT67)), COLUMN(BL67:BT67) - COLUMN(BL67) + 1, ""))&lt;&gt;"","PUR","")</f>
        <v/>
      </c>
      <c r="HX67" s="48" t="str" cm="1">
        <f t="array" ref="HX67">IF(_xlfn.TEXTJOIN(", ", TRUE, IF(ISNUMBER(SEARCH("WHI", BL67:BT67)), COLUMN(BL67:BT67) - COLUMN(BL67) + 1, ""))&lt;&gt;"","WHI","")</f>
        <v/>
      </c>
      <c r="HY67" s="76"/>
      <c r="HZ67" s="76"/>
      <c r="IA67" s="6" t="s">
        <v>164</v>
      </c>
      <c r="IB67" s="6"/>
      <c r="IC67" s="77"/>
      <c r="ID67" s="77"/>
      <c r="IE67" s="77"/>
      <c r="IF67" s="77"/>
      <c r="IG67" s="77"/>
      <c r="IH67" s="77"/>
      <c r="II67" s="77"/>
      <c r="IJ67" s="77"/>
      <c r="IK67" s="77"/>
      <c r="IL67" s="48">
        <f>SUM(IC67:IK67)</f>
        <v>0</v>
      </c>
      <c r="IM67" s="45">
        <f>COUNTIF(IC67:IK67,"&gt;0")-CG67</f>
        <v>-3</v>
      </c>
      <c r="IN67" s="78" t="str">
        <f>"http://mkweb.bcgsc.ca/color-summarizer/?url="&amp;D67&amp;"&amp;precision=low&amp;num_clusters="&amp;CG67&amp;"&amp;text=1"</f>
        <v>http://mkweb.bcgsc.ca/color-summarizer/?url=https://upload.wikimedia.org/wikipedia/commons/6/6c/Flag_of_Pasadena%2C_California.png&amp;precision=low&amp;num_clusters=3&amp;text=1</v>
      </c>
      <c r="IO67" s="48" t="str">
        <f>IF(HP67&lt;&gt;"",CHAR(34)&amp;"black"&amp;CHAR(34),"")</f>
        <v/>
      </c>
      <c r="IP67" s="48" t="str">
        <f>IF(HQ67&lt;&gt;"",CHAR(34)&amp;"blue"&amp;CHAR(34),"")</f>
        <v>"blue"</v>
      </c>
      <c r="IQ67" s="48" t="str">
        <f>IF(HR67&lt;&gt;"",CHAR(34)&amp;"green"&amp;CHAR(34),"")</f>
        <v/>
      </c>
      <c r="IR67" s="48" t="str">
        <f>IF(HS67&lt;&gt;"",CHAR(34)&amp;"red"&amp;CHAR(34),"")</f>
        <v>"red"</v>
      </c>
      <c r="IS67" s="48" t="str">
        <f>IF(HT67&lt;&gt;"",CHAR(34)&amp;"yellow"&amp;CHAR(34),"")</f>
        <v>"yellow"</v>
      </c>
      <c r="IT67" s="48" t="str">
        <f>IF(HU67&lt;&gt;"",CHAR(34)&amp;"orange"&amp;CHAR(34),"")</f>
        <v/>
      </c>
      <c r="IU67" s="48" t="str">
        <f>IF(HV67&lt;&gt;"",CHAR(34)&amp;"brown"&amp;CHAR(34),"")</f>
        <v/>
      </c>
      <c r="IV67" s="48" t="str">
        <f>IF(HW67&lt;&gt;"",CHAR(34)&amp;"purple"&amp;CHAR(34),"")</f>
        <v/>
      </c>
      <c r="IW67" s="48" t="str">
        <f>IF(HX67&lt;&gt;"",CHAR(34)&amp;"white"&amp;CHAR(34),"")</f>
        <v/>
      </c>
      <c r="IX67" s="48" t="str">
        <f>"{"&amp;CHAR(34)&amp;"url"&amp;CHAR(34)&amp;":"&amp;CHAR(34)&amp;IN67&amp;CHAR(34)&amp;","&amp;CHAR(34)&amp;"name"&amp;CHAR(34)&amp;":"&amp;CHAR(34)&amp;A67&amp;CHAR(34)&amp;"},"</f>
        <v>{"url":"http://mkweb.bcgsc.ca/color-summarizer/?url=https://upload.wikimedia.org/wikipedia/commons/6/6c/Flag_of_Pasadena%2C_California.png&amp;precision=low&amp;num_clusters=3&amp;text=1","name":"[USA] Pasadena"},</v>
      </c>
      <c r="IY67" s="48">
        <v>1164</v>
      </c>
    </row>
    <row r="68" spans="1:259" s="48" customFormat="1" ht="38.4" customHeight="1" thickBot="1" x14ac:dyDescent="0.35">
      <c r="A68" s="97" t="s">
        <v>931</v>
      </c>
      <c r="B68" s="40" t="e" vm="209">
        <v>#VALUE!</v>
      </c>
      <c r="C68" s="41">
        <v>3</v>
      </c>
      <c r="D68" s="42" t="s">
        <v>932</v>
      </c>
      <c r="E68" s="43" t="s">
        <v>933</v>
      </c>
      <c r="F68" s="44" t="s">
        <v>163</v>
      </c>
      <c r="G68" s="45">
        <f>COUNTIF($A$1:$A$8580,A68)</f>
        <v>1</v>
      </c>
      <c r="H68" s="46" t="s">
        <v>363</v>
      </c>
      <c r="I68" s="47" t="s">
        <v>934</v>
      </c>
      <c r="J68" s="48" t="str">
        <f>""</f>
        <v/>
      </c>
      <c r="K68" s="49"/>
      <c r="L68" s="50"/>
      <c r="M68" s="50"/>
      <c r="N68" s="51" t="s">
        <v>231</v>
      </c>
      <c r="O68" s="52">
        <v>1989</v>
      </c>
      <c r="P68" s="53" t="s">
        <v>935</v>
      </c>
      <c r="Q68" s="54">
        <v>1</v>
      </c>
      <c r="R68" s="55" t="s">
        <v>231</v>
      </c>
      <c r="S68" s="56">
        <v>3</v>
      </c>
      <c r="T68" s="57" t="s">
        <v>164</v>
      </c>
      <c r="U68" s="58" t="s">
        <v>164</v>
      </c>
      <c r="V68" s="58" t="s">
        <v>164</v>
      </c>
      <c r="W68" s="58" t="s">
        <v>164</v>
      </c>
      <c r="X68" s="58" t="s">
        <v>164</v>
      </c>
      <c r="Y68" s="58" t="s">
        <v>164</v>
      </c>
      <c r="Z68" s="58" t="s">
        <v>164</v>
      </c>
      <c r="AA68" s="58" t="s">
        <v>164</v>
      </c>
      <c r="AB68" s="58" t="s">
        <v>165</v>
      </c>
      <c r="AC68" s="58" t="s">
        <v>164</v>
      </c>
      <c r="AD68" s="58" t="s">
        <v>164</v>
      </c>
      <c r="AE68" s="58" t="s">
        <v>164</v>
      </c>
      <c r="AF68" s="59" t="s">
        <v>164</v>
      </c>
      <c r="AG68" s="59" t="s">
        <v>164</v>
      </c>
      <c r="AH68" s="59" t="s">
        <v>164</v>
      </c>
      <c r="AI68" s="59" t="s">
        <v>164</v>
      </c>
      <c r="AJ68" s="59" t="s">
        <v>164</v>
      </c>
      <c r="AK68" s="59" t="s">
        <v>164</v>
      </c>
      <c r="AL68" s="59" t="s">
        <v>164</v>
      </c>
      <c r="AM68" s="59" t="s">
        <v>164</v>
      </c>
      <c r="AN68" s="59" t="s">
        <v>164</v>
      </c>
      <c r="AO68" s="59" t="s">
        <v>164</v>
      </c>
      <c r="AP68" s="59" t="s">
        <v>164</v>
      </c>
      <c r="AQ68" s="59" t="s">
        <v>164</v>
      </c>
      <c r="AR68" s="59" t="s">
        <v>164</v>
      </c>
      <c r="AS68" s="59" t="s">
        <v>164</v>
      </c>
      <c r="AT68" s="60">
        <v>0</v>
      </c>
      <c r="AU68" s="59" t="s">
        <v>196</v>
      </c>
      <c r="AV68" s="59" t="str">
        <f>IF(LEFT(A68,1)="[",LEFT(A68,5)&amp;AU68&amp;A68,"")</f>
        <v>[USA]City[USA] Sacramento</v>
      </c>
      <c r="AW68" s="59" t="str">
        <f>C68&amp;H68&amp;A68</f>
        <v>3[USA] California[USA] Sacramento</v>
      </c>
      <c r="AX68" s="61"/>
      <c r="AY68" s="61"/>
      <c r="AZ68" s="62" t="s">
        <v>167</v>
      </c>
      <c r="BA68" s="62" t="s">
        <v>167</v>
      </c>
      <c r="BB68" s="62"/>
      <c r="BC68" s="63"/>
      <c r="BD68" s="64" t="s">
        <v>152</v>
      </c>
      <c r="BE68" s="47"/>
      <c r="BF68" s="64" t="s">
        <v>152</v>
      </c>
      <c r="BG68" s="64" t="s">
        <v>159</v>
      </c>
      <c r="BH68" s="64" t="s">
        <v>152</v>
      </c>
      <c r="BI68" s="64"/>
      <c r="BJ68" s="64"/>
      <c r="BK68" s="47"/>
      <c r="BL68" s="64" t="s">
        <v>167</v>
      </c>
      <c r="BM68" s="64" t="s">
        <v>152</v>
      </c>
      <c r="BN68" s="64" t="s">
        <v>153</v>
      </c>
      <c r="BO68" s="64" t="s">
        <v>167</v>
      </c>
      <c r="BP68" s="64" t="s">
        <v>155</v>
      </c>
      <c r="BQ68" s="64" t="s">
        <v>167</v>
      </c>
      <c r="BR68" s="64" t="s">
        <v>167</v>
      </c>
      <c r="BS68" s="64" t="s">
        <v>167</v>
      </c>
      <c r="BT68" s="64" t="s">
        <v>159</v>
      </c>
      <c r="BU68" s="65"/>
      <c r="BV68" s="66"/>
      <c r="BW68" s="66">
        <v>0</v>
      </c>
      <c r="BX68" s="47"/>
      <c r="CB68" s="6"/>
      <c r="CC68" s="6"/>
      <c r="CD68" s="67">
        <v>0</v>
      </c>
      <c r="CE68" s="67">
        <v>0</v>
      </c>
      <c r="CF68" s="67" t="e">
        <v>#REF!</v>
      </c>
      <c r="CG68" s="68" cm="1">
        <f t="array" ref="CG68">SUMPRODUCT(--(LEN(TRIM(BL68:BT68))&gt;0))</f>
        <v>4</v>
      </c>
      <c r="CH68" s="59" t="str">
        <f>IF(CG68=2,"y","n")</f>
        <v>n</v>
      </c>
      <c r="CI68" s="59" t="str">
        <f>IF(CG68=3,"y","n")</f>
        <v>n</v>
      </c>
      <c r="CJ68" s="59" t="str">
        <f>IF(CG68=4,"y","n")</f>
        <v>y</v>
      </c>
      <c r="CK68" s="59" t="str">
        <f>IF(CG68&gt;4,"y","n")</f>
        <v>n</v>
      </c>
      <c r="CL68" s="59" t="str">
        <f>IF(S68=0,"y","n")</f>
        <v>n</v>
      </c>
      <c r="CM68" s="59" t="str">
        <f>IF(S68=2,"y","n")</f>
        <v>n</v>
      </c>
      <c r="CN68" s="59" t="str">
        <f>IF(S68=3,"y","n")</f>
        <v>y</v>
      </c>
      <c r="CO68" s="59" t="str">
        <f>IF(S68&gt;=4,"y","n")</f>
        <v>n</v>
      </c>
      <c r="CP68" s="59" t="str">
        <f>IF(AT68=0,"y","n")</f>
        <v>y</v>
      </c>
      <c r="CQ68" s="59" t="str">
        <f>IF(AT68=1,"y","n")</f>
        <v>n</v>
      </c>
      <c r="CR68" s="59" t="str">
        <f>IF(AT68=2,"y","n")</f>
        <v>n</v>
      </c>
      <c r="CS68" s="59" t="str">
        <f>IF(AT68&gt;=3,"y","n")</f>
        <v>n</v>
      </c>
      <c r="CT68" s="69" t="str">
        <f>CHAR(34)&amp;A68&amp;CHAR(34)</f>
        <v>"[USA] Sacramento"</v>
      </c>
      <c r="CU68" s="70" t="str">
        <f>CHAR(34)&amp;"rgn_"&amp;R68&amp;CHAR(34)</f>
        <v>"rgn_North America"</v>
      </c>
      <c r="CV68" s="48" t="str">
        <f>CHAR(34)&amp;D68&amp;CHAR(34)</f>
        <v>"https://upload.wikimedia.org/wikipedia/commons/thumb/b/b6/Flag_of_Sacramento%2C_California.svg/320px-Flag_of_Sacramento%2C_California.svg.png"</v>
      </c>
      <c r="CW68" s="48" t="str">
        <f>IF(CH68="y",CHAR(34)&amp;CH$1&amp;CHAR(34)&amp;",","")</f>
        <v/>
      </c>
      <c r="CX68" s="48" t="str">
        <f>IF(CI68="y",CHAR(34)&amp;CI$1&amp;CHAR(34)&amp;",","")</f>
        <v/>
      </c>
      <c r="CY68" s="48" t="str">
        <f>IF(CJ68="y",CHAR(34)&amp;CJ$1&amp;CHAR(34)&amp;",","")</f>
        <v>"4Color",</v>
      </c>
      <c r="CZ68" s="48" t="str">
        <f>IF(CK68="y",CHAR(34)&amp;CK$1&amp;CHAR(34)&amp;",","")</f>
        <v/>
      </c>
      <c r="DA68" s="48" t="str">
        <f>IF(Q68&gt;1,CHAR(34)&amp;"words2"&amp;CHAR(34)&amp;",","")</f>
        <v/>
      </c>
      <c r="DB68" s="48" t="str">
        <f>IF(Q68&gt;2,CHAR(34)&amp;"words3"&amp;CHAR(34)&amp;",","")</f>
        <v/>
      </c>
      <c r="DD68" s="48" t="str">
        <f>IF(LEN(CHAR(34)&amp;"lets"&amp;LEN(SUBSTITUTE(SUBSTITUTE(IFERROR(TRIM(SUBSTITUTE(A68,MID(A68,FIND("[",A68),FIND("]",A68)-FIND("[",A68)+1),"")),A68)," ",""),"-",""))&amp;CHAR(34)&amp;",")=9,CHAR(34)&amp;"lets"&amp;LEN(SUBSTITUTE(SUBSTITUTE(IFERROR(TRIM(SUBSTITUTE(A68,MID(A68,FIND("[",A68),FIND("]",A68)-FIND("[",A68)+1),"")),A68)," ",""),"-",""))&amp;CHAR(34)&amp;",",CHAR(34)&amp;"lets0"&amp;LEN(SUBSTITUTE(SUBSTITUTE(IFERROR(TRIM(SUBSTITUTE(A68,MID(A68,FIND("[",A68),FIND("]",A68)-FIND("[",A68)+1),"")),A68)," ",""),"-",""))&amp;CHAR(34)&amp;",")</f>
        <v>"lets10",</v>
      </c>
      <c r="DE68" s="48" t="str">
        <f>CHAR(34)&amp;"start"&amp;IFERROR(LEFT(SUBSTITUTE(A68,"["&amp;MID(A68,FIND("[",A68)+1,FIND("]",A68)-FIND("[",A68)-1)&amp;"] ",""),1),LEFT(A68,1))&amp;CHAR(34)&amp;","</f>
        <v>"startS",</v>
      </c>
      <c r="DF68" s="48" t="str">
        <f>IFERROR(IF(SEARCH("tan",A68)&gt;0,CHAR(34)&amp;"withtn"&amp;CHAR(34)&amp;",",""),"")</f>
        <v/>
      </c>
      <c r="DG68" s="48" t="str">
        <f>IFERROR(IF(SEARCH("q",A68)&gt;0,CHAR(34)&amp;"with_q"&amp;CHAR(34)&amp;",",""),"")</f>
        <v/>
      </c>
      <c r="DH68" s="48" t="str">
        <f>IFERROR(IF(SEARCH("v",A68)&gt;0,CHAR(34)&amp;"with_v"&amp;CHAR(34)&amp;",",""),"")</f>
        <v/>
      </c>
      <c r="DI68" s="48" t="str">
        <f>IFERROR(IF(SEARCH("w",A68)&gt;0,CHAR(34)&amp;"with_w"&amp;CHAR(34)&amp;",",""),"")</f>
        <v/>
      </c>
      <c r="DJ68" s="48" t="str">
        <f>IFERROR(IF(SEARCH("y",A68)&gt;0,CHAR(34)&amp;"with_y"&amp;CHAR(34)&amp;",",""),"")</f>
        <v/>
      </c>
      <c r="DK68" s="48" t="str">
        <f>IFERROR(IF(SEARCH("z",A68)&gt;0,CHAR(34)&amp;"with_z"&amp;CHAR(34)&amp;",",""),"")</f>
        <v/>
      </c>
      <c r="DL68" s="48" t="str">
        <f>IF(CG68=2, CHAR(34) &amp; _xlfn.TEXTJOIN("", TRUE, _xlfn._xlws.SORT(HP68:HX68)) &amp; CHAR(34) &amp; ",", "")</f>
        <v/>
      </c>
      <c r="DM68" s="48" t="str" cm="1">
        <f t="array" ref="DM68">IF(CG68=3,CHAR(34) &amp; _xlfn.TEXTJOIN("", TRUE, RIGHT(HP68:HX68, 2)) &amp; CHAR(34) &amp; ",", "")</f>
        <v/>
      </c>
      <c r="DN68" s="48" t="str">
        <f>IF(AND(ISNUMBER(SEARCH("18", O68)), ISERROR(SEARCH("1918", O68)), ISERROR(SEARCH("2018", O68))), CHAR(34) &amp; "year18" &amp; CHAR(34) &amp; ",", "")</f>
        <v/>
      </c>
      <c r="DO68" s="48" t="str">
        <f>IF(AND(ISNUMBER(SEARCH("19", O68)), ISERROR(SEARCH("1819", O68)),  ISERROR(SEARCH("1219", O68)),ISERROR(SEARCH("1119", O68)),ISERROR(SEARCH("1190", O68)),ISERROR(SEARCH("2019", O68))), CHAR(34) &amp; "year19" &amp; CHAR(34) &amp; ",", "")</f>
        <v>"year19",</v>
      </c>
      <c r="DP68" s="6" t="str">
        <f>IF(AND(ISNUMBER(SEARCH("20", O68)), ISERROR(SEARCH("1920", O68))), CHAR(34)&amp;"year00"&amp;CHAR(34)&amp;",", "")</f>
        <v/>
      </c>
      <c r="DQ68" s="6" t="str">
        <f>IF(CC68="y",CHAR(34)&amp;"soviet"&amp;CHAR(34)&amp;",","")</f>
        <v/>
      </c>
      <c r="DR68" s="6" t="str">
        <f>IF(BY68="y",CHAR(34)&amp;"dgband"&amp;CHAR(34)&amp;",","")</f>
        <v/>
      </c>
      <c r="DS68" s="6" t="str">
        <f>IF(W68="y",IF(AND(V68="n",BY68&lt;&gt;"y"),CHAR(34)&amp;"allver"&amp;CHAR(34)&amp;",",""),"")</f>
        <v/>
      </c>
      <c r="DT68" s="6" t="str">
        <f>IF(V68="y",IF(AND(W68="n",BY68&lt;&gt;"y"),CHAR(34)&amp;"allhor"&amp;CHAR(34)&amp;",",""),"")</f>
        <v/>
      </c>
      <c r="DU68" s="6" t="str">
        <f>IF(BY68="y",IF(AND(W68="n",V68="n"),CHAR(34)&amp;"alldia"&amp;CHAR(34)&amp;",",""),"")</f>
        <v/>
      </c>
      <c r="DW68" s="48" t="str">
        <f>IF(CL68="y",CHAR(34)&amp;CL$1&amp;CHAR(34)&amp;",","")</f>
        <v/>
      </c>
      <c r="DX68" s="48" t="str">
        <f>IF(CM68="y",CHAR(34)&amp;CM$1&amp;CHAR(34)&amp;",","")</f>
        <v/>
      </c>
      <c r="DY68" s="48" t="str">
        <f>IF(CN68="y",CHAR(34)&amp;CN$1&amp;CHAR(34)&amp;",","")</f>
        <v>"3Bands",</v>
      </c>
      <c r="DZ68" s="48" t="str">
        <f>IF(CO68="y",CHAR(34)&amp;CO$1&amp;CHAR(34)&amp;",","")</f>
        <v/>
      </c>
      <c r="EA68" s="48" t="str">
        <f>IF(T68="y",CHAR(34)&amp;T$1&amp;CHAR(34)&amp;",","")</f>
        <v/>
      </c>
      <c r="EB68" s="48" t="str">
        <f>IF(U68="y",CHAR(34)&amp;U$1&amp;CHAR(34)&amp;",","")</f>
        <v/>
      </c>
      <c r="EC68" s="48" t="str">
        <f>IF(V68="y",CHAR(34)&amp;V$1&amp;CHAR(34)&amp;",","")</f>
        <v/>
      </c>
      <c r="ED68" s="48" t="str">
        <f>IF(W68="y",CHAR(34)&amp;W$1&amp;CHAR(34)&amp;",","")</f>
        <v/>
      </c>
      <c r="EE68" s="48" t="str">
        <f>IF(X68="y",CHAR(34)&amp;X$1&amp;CHAR(34)&amp;",","")</f>
        <v/>
      </c>
      <c r="EF68" s="48" t="str">
        <f>IF(AND(Y68&lt;&gt;"n",Y68&lt;&gt;""),CHAR(34)&amp;Y$1&amp;CHAR(34)&amp;",","")</f>
        <v/>
      </c>
      <c r="EG68" s="48" t="str">
        <f>IF(Z68="y",CHAR(34)&amp;Z$1&amp;CHAR(34)&amp;",","")</f>
        <v/>
      </c>
      <c r="EH68" s="48" t="str">
        <f>IF(AA68="y",CHAR(34)&amp;AA$1&amp;CHAR(34)&amp;",","")</f>
        <v/>
      </c>
      <c r="EI68" s="48" t="str">
        <f>IF(AB68="y",CHAR(34)&amp;AB$1&amp;CHAR(34)&amp;",","")</f>
        <v>"Texted",</v>
      </c>
      <c r="EJ68" s="48" t="str">
        <f>IF(AC68="y",CHAR(34)&amp;AC$1&amp;CHAR(34)&amp;",","")</f>
        <v/>
      </c>
      <c r="EK68" s="48" t="str">
        <f>IF(AD68="y",CHAR(34)&amp;AD$1&amp;CHAR(34)&amp;",","")</f>
        <v/>
      </c>
      <c r="EL68" s="48" t="str">
        <f>IF(AE68="y",CHAR(34)&amp;AE$1&amp;CHAR(34)&amp;",","")</f>
        <v/>
      </c>
      <c r="EM68" s="48" t="str">
        <f>IF(AF68="y",CHAR(34)&amp;AF$1&amp;CHAR(34)&amp;",","")</f>
        <v/>
      </c>
      <c r="EN68" s="48" t="str">
        <f>IF(AG68="y",CHAR(34)&amp;AG$1&amp;CHAR(34)&amp;",","")</f>
        <v/>
      </c>
      <c r="EO68" s="48" t="str">
        <f>IF(AH68="y",CHAR(34)&amp;AH$1&amp;CHAR(34)&amp;",","")</f>
        <v/>
      </c>
      <c r="EP68" s="48" t="str">
        <f>IF(AI68="y",CHAR(34)&amp;AI$1&amp;CHAR(34)&amp;",","")</f>
        <v/>
      </c>
      <c r="EQ68" s="48" t="str">
        <f>IF(AJ68="y",CHAR(34)&amp;AJ$1&amp;CHAR(34)&amp;",","")</f>
        <v/>
      </c>
      <c r="ER68" s="48" t="str">
        <f>IF(AK68="y",CHAR(34)&amp;AK$1&amp;CHAR(34)&amp;",","")</f>
        <v/>
      </c>
      <c r="ES68" s="48" t="str">
        <f>IF(AL68="y",CHAR(34)&amp;AL$1&amp;CHAR(34)&amp;",","")</f>
        <v/>
      </c>
      <c r="ET68" s="48" t="str">
        <f>IF(AM68="y",CHAR(34)&amp;AM$1&amp;CHAR(34)&amp;",","")</f>
        <v/>
      </c>
      <c r="EU68" s="48" t="str">
        <f>IF(AN68="y",CHAR(34)&amp;AN$1&amp;CHAR(34)&amp;",","")</f>
        <v/>
      </c>
      <c r="EV68" s="48" t="str">
        <f>IF(AO68="y",CHAR(34)&amp;AO$1&amp;CHAR(34)&amp;",","")</f>
        <v/>
      </c>
      <c r="EW68" s="48" t="str">
        <f>IF(AP68="y",CHAR(34)&amp;AP$1&amp;CHAR(34)&amp;",","")</f>
        <v/>
      </c>
      <c r="EX68" s="48" t="str">
        <f>IF(AQ68="y",CHAR(34)&amp;AQ$1&amp;CHAR(34)&amp;",","")</f>
        <v/>
      </c>
      <c r="EY68" s="48" t="str">
        <f>IF(AR68="y",CHAR(34)&amp;AR$1&amp;CHAR(34)&amp;",","")</f>
        <v/>
      </c>
      <c r="EZ68" s="48" t="str">
        <f>IF(AS68="y",CHAR(34)&amp;AS$1&amp;CHAR(34)&amp;",","")</f>
        <v/>
      </c>
      <c r="FA68" s="48" t="str">
        <f>IF(AT68&gt;0,CHAR(34)&amp;"sta"&amp;AZ68&amp;CHAR(34)&amp;",","")</f>
        <v/>
      </c>
      <c r="FB68" s="48" t="str">
        <f>IF(AND(AT68&gt;0,BA68&lt;&gt;""),CHAR(34)&amp;"sta"&amp;BA68&amp;CHAR(34)&amp;",","")</f>
        <v/>
      </c>
      <c r="FD68" s="48" t="str">
        <f>IF(BV68="n",CHAR(34)&amp;"tcWHYE"&amp;CHAR(34)&amp;",",IF(BV68="y",CHAR(34)&amp;FD$1&amp;CHAR(34)&amp;",",""))</f>
        <v/>
      </c>
      <c r="FE68" s="48" t="str">
        <f>IF(COUNTIF(BL68:BT68,"BLU")=0,CHAR(34)&amp;"NO_BLU"&amp;CHAR(34)&amp;",", "")</f>
        <v/>
      </c>
      <c r="FF68" s="48" t="str">
        <f>IF(COUNTIF(BL68:BT68,"WHI")=0,CHAR(34)&amp;"NO_WHI"&amp;CHAR(34)&amp;",", "")</f>
        <v/>
      </c>
      <c r="FG68" s="48" t="str">
        <f>IF(COUNTIF(BL68:BT68,"RED")=0,CHAR(34)&amp;"NO_RED"&amp;CHAR(34)&amp;",", "")</f>
        <v>"NO_RED",</v>
      </c>
      <c r="FH68" s="48" t="str">
        <f>IF(COUNTIF(BL68:BS68,"GRE")=0,CHAR(34)&amp;"NO_GRE"&amp;CHAR(34)&amp;",", "")</f>
        <v/>
      </c>
      <c r="FI68" s="48" t="str">
        <f>IF(COUNTIF(BL68:BT68,"YEL")=0,CHAR(34)&amp;"NO_YEL"&amp;CHAR(34)&amp;",", "")</f>
        <v/>
      </c>
      <c r="FJ68" s="48" t="str">
        <f>IF(COUNTIF(BL68:BT68,"BLA")=0,CHAR(34)&amp;"NO_BLA"&amp;CHAR(34)&amp;",", "")</f>
        <v>"NO_BLA",</v>
      </c>
      <c r="FK68" s="48" t="str">
        <f>IF(AND(FH68&lt;&gt;"",FF68&lt;&gt;""),CHAR(34)&amp;"WHGRNO"&amp;CHAR(34)&amp;",","")</f>
        <v/>
      </c>
      <c r="FL68" s="48" t="str">
        <f>IF(AND(FI68&lt;&gt;"",FF68&lt;&gt;""),CHAR(34)&amp;"WHYENO"&amp;CHAR(34)&amp;",","")</f>
        <v/>
      </c>
      <c r="FM68" s="48" t="str">
        <f>IF(AND(FJ68&lt;&gt;"",FF68&lt;&gt;""),CHAR(34)&amp;"BAWHNO"&amp;CHAR(34)&amp;",","")</f>
        <v/>
      </c>
      <c r="FN68" s="48" t="str">
        <f>IF(AND(FE68&lt;&gt;"",FF68&lt;&gt;""),CHAR(34)&amp;"BLWHNO"&amp;CHAR(34)&amp;",","")</f>
        <v/>
      </c>
      <c r="FO68" s="48" t="str">
        <f>IF(AND(FE68&lt;&gt;"",FG68&lt;&gt;""),CHAR(34)&amp;"BLRENO"&amp;CHAR(34)&amp;",","")</f>
        <v/>
      </c>
      <c r="FP68" s="48" t="str">
        <f>IF(AND(FF68&lt;&gt;"",FF68&lt;&gt;""),CHAR(34)&amp;"WHRENO"&amp;CHAR(34)&amp;",","")</f>
        <v/>
      </c>
      <c r="FQ68" s="48" t="str">
        <f>IF(LEN(BF68)=3,CHAR(34)&amp;"001"&amp;BF68&amp;CHAR(34)&amp;",","")</f>
        <v>"001BLU",</v>
      </c>
      <c r="FR68" s="48" t="str">
        <f>IF(LEN(BG68)=3,CHAR(34)&amp;"002"&amp;BG68&amp;CHAR(34)&amp;",","")</f>
        <v>"002WHI",</v>
      </c>
      <c r="FS68" s="48" t="str">
        <f>IF(LEN(BH68)=3,CHAR(34)&amp;"003"&amp;BH68&amp;CHAR(34)&amp;",","")</f>
        <v>"003BLU",</v>
      </c>
      <c r="FT68" s="48" t="str">
        <f>CHAR(34)&amp;"myr"&amp;BD68&amp;CHAR(34)&amp;","</f>
        <v>"myrBLU",</v>
      </c>
      <c r="FU68" s="48" t="str">
        <f>IF(AY68="y",CHAR(34)&amp;"island"&amp;CHAR(34)&amp;",","")</f>
        <v/>
      </c>
      <c r="FV68" s="48" t="str">
        <f>IF(BZ68="y",CHAR(34)&amp;"landlo"&amp;CHAR(34)&amp;",","")</f>
        <v/>
      </c>
      <c r="FW68" s="48" t="str">
        <f>IF(CA68="y",CHAR(34)&amp;"eunion"&amp;CHAR(34)&amp;",","")</f>
        <v/>
      </c>
      <c r="FY68" s="48" t="str">
        <f>IFERROR(IF(SEARCH("Arabic",CB68)&gt;0,CHAR(34)&amp;"arabic"&amp;CHAR(34)&amp;",",""),"")</f>
        <v/>
      </c>
      <c r="FZ68" s="48" t="str">
        <f>IFERROR(IF(SEARCH("English",CB68)&gt;0,CHAR(34)&amp;"englis"&amp;CHAR(34)&amp;",",""),"")</f>
        <v/>
      </c>
      <c r="GA68" s="48" t="str">
        <f>IFERROR(IF(SEARCH("French",CB68)&gt;0,CHAR(34)&amp;"french"&amp;CHAR(34)&amp;",",""),"")</f>
        <v/>
      </c>
      <c r="GB68" s="48" t="str">
        <f>IFERROR(IF(SEARCH("Spanish",CB68)&gt;0,CHAR(34)&amp;"spanis"&amp;CHAR(34)&amp;",",""),"")</f>
        <v/>
      </c>
      <c r="GE68" s="48" t="str">
        <f>IFERROR(IF(SEARCH("Dutch",CB68)&gt;0,CHAR(34)&amp;"dutchs"&amp;CHAR(34)&amp;",",""),"")</f>
        <v/>
      </c>
      <c r="GF68" s="48" t="str">
        <f>IFERROR(IF(SEARCH("Historical",AU68)&gt;0,CHAR(34)&amp;"histor"&amp;CHAR(34)&amp;",",""),"")</f>
        <v/>
      </c>
      <c r="GG68" s="48" t="str">
        <f>IF(BU68="y",CHAR(34)&amp;"unjack"&amp;CHAR(34)&amp;",","")</f>
        <v/>
      </c>
      <c r="GH68" s="48" t="str">
        <f>IF(CD68=1,CHAR(34)&amp;"southc"&amp;CHAR(34)&amp;",","")</f>
        <v/>
      </c>
      <c r="GI68" s="48" t="str">
        <f>IF(CE68=1,CHAR(34)&amp;"hasmap"&amp;CHAR(34)&amp;",","")</f>
        <v/>
      </c>
      <c r="GJ68" s="48" t="str">
        <f>IF(CP68="y",CHAR(34)&amp;CP$1&amp;CHAR(34)&amp;",","")</f>
        <v>"NoStar",</v>
      </c>
      <c r="GK68" s="48" t="str">
        <f>IF(GJ68="",CHAR(34)&amp;"HasSta"&amp;CHAR(34)&amp;",","")</f>
        <v/>
      </c>
      <c r="GL68" s="48" t="str">
        <f>IF(CQ68="y",CHAR(34)&amp;CQ$1&amp;CHAR(34)&amp;",","")</f>
        <v/>
      </c>
      <c r="GM68" s="48" t="str">
        <f>IF(CR68="y",CHAR(34)&amp;CR$1&amp;CHAR(34)&amp;",","")</f>
        <v/>
      </c>
      <c r="GN68" s="48" t="str">
        <f>IF(CS68="y",CHAR(34)&amp;CS$1&amp;CHAR(34)&amp;",","")</f>
        <v/>
      </c>
      <c r="GP68" s="48" t="str">
        <f>CHAR(34)&amp;AU68&amp;CHAR(34)</f>
        <v>"City"</v>
      </c>
      <c r="GS68" s="48" t="str">
        <f>SUBSTITUTE("["&amp;_xlfn.CONCAT(CW68:GN68)&amp;"]",",]","]")</f>
        <v>["4Color","lets10","startS","year19","3Bands","Texted","NO_RED","NO_BLA","001BLU","002WHI","003BLU","myrBLU","NoStar"]</v>
      </c>
      <c r="GT68" s="48" t="str">
        <f>IF(BL68&lt;&gt;"",CHAR(34)&amp;"cl_"&amp;BL68&amp;CHAR(34)&amp;",","")</f>
        <v/>
      </c>
      <c r="GU68" s="48" t="str">
        <f>IF(BM68&lt;&gt;"",CHAR(34)&amp;"cl_"&amp;BM68&amp;CHAR(34)&amp;",","")</f>
        <v>"cl_BLU",</v>
      </c>
      <c r="GV68" s="48" t="str">
        <f>IF(BN68&lt;&gt;"",CHAR(34)&amp;"cl_"&amp;BN68&amp;CHAR(34)&amp;",","")</f>
        <v>"cl_GRE",</v>
      </c>
      <c r="GW68" s="48" t="str">
        <f>IF(BO68&lt;&gt;"",CHAR(34)&amp;"cl_"&amp;BO68&amp;CHAR(34)&amp;",","")</f>
        <v/>
      </c>
      <c r="GX68" s="48" t="str">
        <f>IF(BP68&lt;&gt;"",CHAR(34)&amp;"cl_"&amp;BP68&amp;CHAR(34)&amp;",","")</f>
        <v>"cl_YEL",</v>
      </c>
      <c r="GY68" s="48" t="str">
        <f>IF(BQ68&lt;&gt;"",CHAR(34)&amp;"cl_"&amp;BQ68&amp;CHAR(34)&amp;",","")</f>
        <v/>
      </c>
      <c r="GZ68" s="48" t="str">
        <f>IF(BR68&lt;&gt;"",CHAR(34)&amp;"cl_"&amp;BR68&amp;CHAR(34)&amp;",","")</f>
        <v/>
      </c>
      <c r="HA68" s="48" t="str">
        <f>IF(BS68&lt;&gt;"",CHAR(34)&amp;"cl_"&amp;BS68&amp;CHAR(34)&amp;",","")</f>
        <v/>
      </c>
      <c r="HB68" s="48" t="str">
        <f>IF(BT68&lt;&gt;"",CHAR(34)&amp;"cl_"&amp;BT68&amp;CHAR(34)&amp;",","")</f>
        <v>"cl_WHI",</v>
      </c>
      <c r="HC68" s="48" t="str">
        <f>SUBSTITUTE("["&amp;_xlfn.CONCAT(GT68:HB68)&amp;"]",",]","]")</f>
        <v>["cl_BLU","cl_GRE","cl_YEL","cl_WHI"]</v>
      </c>
      <c r="HE68" s="71"/>
      <c r="HF68" s="72" t="str">
        <f>"{couname:"&amp;CT68&amp;(IF(HK68&lt;&gt;"",",subtype:"&amp;CHAR(34)&amp;HK68&amp;CHAR(34),""))&amp;",year:"&amp;HJ68&amp;",region:"&amp;CU68&amp;",Colors:"&amp;HC68&amp;",Items:"&amp;GS68&amp;",Flag:"&amp;CV68&amp;",HDFlag:"&amp;CHAR(34)&amp;E68&amp;CHAR(34)&amp;",type:"&amp;GP68&amp;", describe: "&amp;HH68&amp;", isnew:"&amp;CHAR(34)&amp;F68&amp;CHAR(34)&amp;", links: "&amp;HL68&amp;"},"</f>
        <v>{couname:"[USA] Sacramento",year:"1989",region:"rgn_North America",Colors:["cl_BLU","cl_GRE","cl_YEL","cl_WHI"],Items:["4Color","lets10","startS","year19","3Bands","Texted","NO_RED","NO_BLA","001BLU","002WHI","003BLU","myrBLU","NoStar"],Flag:"https://upload.wikimedia.org/wikipedia/commons/thumb/b/b6/Flag_of_Sacramento%2C_California.svg/320px-Flag_of_Sacramento%2C_California.svg.png",HDFlag:"https://upload.wikimedia.org/wikipedia/commons/thumb/b/b6/Flag_of_Sacramento%2C_California.svg/640px-Flag_of_Sacramento%2C_California.svg.png",type:"City", describe: "\nWhite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 isnew:".", links: "https://www.crwflags.com/fotw/flags/us-cascm.html"},</v>
      </c>
      <c r="HG68" s="73" t="str">
        <f>"{couname:"&amp;CT68&amp;(IF(HK68&lt;&gt;"",",subtype:"&amp;CHAR(34)&amp;HK68&amp;CHAR(34),""))&amp;",year:"&amp;HJ68&amp;",region:"&amp;CU68&amp;",Colors:"&amp;HC68&amp;",Items:"&amp;GS68&amp;",Flag:"&amp;CV68&amp;",HDFlag:"&amp;CHAR(34)&amp;E68&amp;CHAR(34)&amp;",type:"&amp;GP68&amp;", describe: "&amp;HI68&amp;", links: "&amp;HL68&amp;"},"</f>
        <v>{couname:"[USA] Sacramento",year:"1989",region:"rgn_North America",Colors:["cl_BLU","cl_GRE","cl_YEL","cl_WHI"],Items:["4Color","lets10","startS","year19","3Bands","Texted","NO_RED","NO_BLA","001BLU","002WHI","003BLU","myrBLU","NoStar"],Flag:"https://upload.wikimedia.org/wikipedia/commons/thumb/b/b6/Flag_of_Sacramento%2C_California.svg/320px-Flag_of_Sacramento%2C_California.svg.png",HDFlag:"https://upload.wikimedia.org/wikipedia/commons/thumb/b/b6/Flag_of_Sacramento%2C_California.svg/640px-Flag_of_Sacramento%2C_California.svg.png",type:"City", describe: "\nWhite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 links: "https://www.crwflags.com/fotw/flags/us-cascm.html"},</v>
      </c>
      <c r="HH68" s="48" t="str">
        <f>IF(P68&lt;&gt;"",CHAR(34)&amp;"\n"&amp;P68&amp;CHAR(34),CHAR(34)&amp;CHAR(34))</f>
        <v>"\nWhite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v>
      </c>
      <c r="HI68" s="48" t="str">
        <f>IF(J68=0,CHAR(34)&amp;CHAR(34),HH68)</f>
        <v>"\nWhite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v>
      </c>
      <c r="HJ68" s="48" t="str">
        <f>CHAR(34)&amp;O68&amp;CHAR(34)</f>
        <v>"1989"</v>
      </c>
      <c r="HL68" s="48" t="str">
        <f>CHAR(34)&amp;I68&amp;CHAR(34)</f>
        <v>"https://www.crwflags.com/fotw/flags/us-cascm.html"</v>
      </c>
      <c r="HM68" s="72"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"&amp;HH68&amp;", "&amp;CHAR(34)&amp;"isnew"&amp;CHAR(34)&amp;": "&amp;CHAR(34)&amp;F68&amp;CHAR(34)&amp;", "&amp;CHAR(34)&amp;"links"&amp;CHAR(34)&amp;": "&amp;HL68&amp;"},"</f>
        <v>{"couname":"[USA] Sacramento","subtype":"[USA] California","year":"1989","region":"rgn_North America","Colors":["cl_BLU","cl_GRE","cl_YEL","cl_WHI"],"Items":["4Color","lets10","startS","year19","3Bands","Texted","NO_RED","NO_BLA","001BLU","002WHI","003BLU","myrBLU","NoStar"],"Flag":"https://upload.wikimedia.org/wikipedia/commons/thumb/b/b6/Flag_of_Sacramento%2C_California.svg/320px-Flag_of_Sacramento%2C_California.svg.png","HDFlag":"https://upload.wikimedia.org/wikipedia/commons/thumb/b/b6/Flag_of_Sacramento%2C_California.svg/640px-Flag_of_Sacramento%2C_California.svg.png","type":"City", "describe": "\nWhite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 "isnew": ".", "links": "https://www.crwflags.com/fotw/flags/us-cascm.html"},</v>
      </c>
      <c r="HN68" s="74" t="str">
        <f>"{"&amp;CHAR(34)&amp;"couname"&amp;CHAR(34)&amp;":"&amp;CT68&amp;(IF(H68&lt;&gt;"",","&amp;CHAR(34)&amp;"subtype"&amp;CHAR(34)&amp;":"&amp;CHAR(34)&amp;H68&amp;CHAR(34),""))&amp;","&amp;CHAR(34)&amp;"year"&amp;CHAR(34)&amp;":"&amp;HJ68&amp;","&amp;CHAR(34)&amp;"region"&amp;CHAR(34)&amp;":"&amp;CU68&amp;","&amp;CHAR(34)&amp;"Colors"&amp;CHAR(34)&amp;":"&amp;HC68&amp;","&amp;CHAR(34)&amp;"Items"&amp;CHAR(34)&amp;":"&amp;GS68&amp;","&amp;CHAR(34)&amp;"Flag"&amp;CHAR(34)&amp;":"&amp;CV68&amp;","&amp;CHAR(34)&amp;"HDFlag"&amp;CHAR(34)&amp;":"&amp;CHAR(34)&amp;E68&amp;CHAR(34)&amp;","&amp;CHAR(34)&amp;"type"&amp;CHAR(34)&amp;":"&amp;GP68&amp;", "&amp;CHAR(34)&amp;"describe"&amp;CHAR(34)&amp;": "&amp;HI68&amp;", "&amp;CHAR(34)&amp;"isnew"&amp;CHAR(34)&amp;": "&amp;CHAR(34)&amp;F68&amp;CHAR(34)&amp;", "&amp;CHAR(34)&amp;"links"&amp;CHAR(34)&amp;": "&amp;HL68&amp;"},"</f>
        <v>{"couname":"[USA] Sacramento","subtype":"[USA] California","year":"1989","region":"rgn_North America","Colors":["cl_BLU","cl_GRE","cl_YEL","cl_WHI"],"Items":["4Color","lets10","startS","year19","3Bands","Texted","NO_RED","NO_BLA","001BLU","002WHI","003BLU","myrBLU","NoStar"],"Flag":"https://upload.wikimedia.org/wikipedia/commons/thumb/b/b6/Flag_of_Sacramento%2C_California.svg/320px-Flag_of_Sacramento%2C_California.svg.png","HDFlag":"https://upload.wikimedia.org/wikipedia/commons/thumb/b/b6/Flag_of_Sacramento%2C_California.svg/640px-Flag_of_Sacramento%2C_California.svg.png","type":"City", "describe": "\nWhite represents the city’s virtue, strength, and bright future. The two blue sections represent the city’s rivers, green stands for the agricultural heritage, and the gold color represents the gold miners so important in the history of California and of Sacramento, the center of the Gold Country and the 1849 Gold Rush.", "isnew": ".", "links": "https://www.crwflags.com/fotw/flags/us-cascm.html"},</v>
      </c>
      <c r="HO68" s="75">
        <v>45618</v>
      </c>
      <c r="HP68" s="48" t="str" cm="1">
        <f t="array" ref="HP68">IF(_xlfn.TEXTJOIN(", ", TRUE, IF(ISNUMBER(SEARCH("BLA", BL68:BT68)), COLUMN(BL68:BT68) - COLUMN(BL68) + 1, ""))&lt;&gt;"","BLA","")</f>
        <v/>
      </c>
      <c r="HQ68" s="48" t="str" cm="1">
        <f t="array" ref="HQ68">IF(_xlfn.TEXTJOIN(", ", TRUE, IF(ISNUMBER(SEARCH("BLU", BL68:BT68)), COLUMN(BL68:BT68) - COLUMN(BL68) + 1, ""))&lt;&gt;"","BLU","")</f>
        <v>BLU</v>
      </c>
      <c r="HR68" s="48" t="str" cm="1">
        <f t="array" ref="HR68">IF(_xlfn.TEXTJOIN(", ", TRUE, IF(ISNUMBER(SEARCH("GRE", BL68:BT68)), COLUMN(BL68:BT68) - COLUMN(BL68) + 1, ""))&lt;&gt;"","GRE","")</f>
        <v>GRE</v>
      </c>
      <c r="HS68" s="48" t="str" cm="1">
        <f t="array" ref="HS68">IF(_xlfn.TEXTJOIN(", ", TRUE, IF(ISNUMBER(SEARCH("RED", BL68:BT68)), COLUMN(BL68:BT68) - COLUMN(BL68) + 1, ""))&lt;&gt;"","RED","")</f>
        <v/>
      </c>
      <c r="HT68" s="48" t="str" cm="1">
        <f t="array" ref="HT68">IF(_xlfn.TEXTJOIN(", ", TRUE, IF(ISNUMBER(SEARCH("YEL", BL68:BT68)), COLUMN(BL68:BT68) - COLUMN(BL68) + 1, ""))&lt;&gt;"","YEL","")</f>
        <v>YEL</v>
      </c>
      <c r="HU68" s="48" t="str" cm="1">
        <f t="array" ref="HU68">IF(_xlfn.TEXTJOIN(", ", TRUE, IF(ISNUMBER(SEARCH("ORA", BL68:BT68)), COLUMN(BL68:BT68) - COLUMN(BL68) + 1, ""))&lt;&gt;"","ORA","")</f>
        <v/>
      </c>
      <c r="HV68" s="48" t="str" cm="1">
        <f t="array" ref="HV68">IF(_xlfn.TEXTJOIN(", ", TRUE, IF(ISNUMBER(SEARCH("BRO", BL68:BT68)), COLUMN(BL68:BT68) - COLUMN(BL68) + 1, ""))&lt;&gt;"","BRO","")</f>
        <v/>
      </c>
      <c r="HW68" s="48" t="str" cm="1">
        <f t="array" ref="HW68">IF(_xlfn.TEXTJOIN(", ", TRUE, IF(ISNUMBER(SEARCH("PUR", BL68:BT68)), COLUMN(BL68:BT68) - COLUMN(BL68) + 1, ""))&lt;&gt;"","PUR","")</f>
        <v/>
      </c>
      <c r="HX68" s="48" t="str" cm="1">
        <f t="array" ref="HX68">IF(_xlfn.TEXTJOIN(", ", TRUE, IF(ISNUMBER(SEARCH("WHI", BL68:BT68)), COLUMN(BL68:BT68) - COLUMN(BL68) + 1, ""))&lt;&gt;"","WHI","")</f>
        <v>WHI</v>
      </c>
      <c r="HY68" s="76"/>
      <c r="HZ68" s="76"/>
      <c r="IA68" s="6"/>
      <c r="IB68" s="6"/>
      <c r="IC68" s="77"/>
      <c r="ID68" s="77"/>
      <c r="IE68" s="77"/>
      <c r="IF68" s="77"/>
      <c r="IG68" s="77"/>
      <c r="IH68" s="77"/>
      <c r="II68" s="77"/>
      <c r="IJ68" s="77"/>
      <c r="IK68" s="77"/>
      <c r="IM68" s="45">
        <f>COUNTIF(IC68:IK68,"&gt;0")-CG68</f>
        <v>-4</v>
      </c>
      <c r="IN68" s="78" t="str">
        <f>"http://mkweb.bcgsc.ca/color-summarizer/?url="&amp;D68&amp;"&amp;precision=low&amp;num_clusters="&amp;CG68&amp;"&amp;text=1"</f>
        <v>http://mkweb.bcgsc.ca/color-summarizer/?url=https://upload.wikimedia.org/wikipedia/commons/thumb/b/b6/Flag_of_Sacramento%2C_California.svg/320px-Flag_of_Sacramento%2C_California.svg.png&amp;precision=low&amp;num_clusters=4&amp;text=1</v>
      </c>
      <c r="IO68" s="48" t="str">
        <f>IF(HP68&lt;&gt;"",CHAR(34)&amp;"black"&amp;CHAR(34),"")</f>
        <v/>
      </c>
      <c r="IP68" s="48" t="str">
        <f>IF(HQ68&lt;&gt;"",CHAR(34)&amp;"blue"&amp;CHAR(34),"")</f>
        <v>"blue"</v>
      </c>
      <c r="IQ68" s="48" t="str">
        <f>IF(HR68&lt;&gt;"",CHAR(34)&amp;"green"&amp;CHAR(34),"")</f>
        <v>"green"</v>
      </c>
      <c r="IR68" s="48" t="str">
        <f>IF(HS68&lt;&gt;"",CHAR(34)&amp;"red"&amp;CHAR(34),"")</f>
        <v/>
      </c>
      <c r="IS68" s="48" t="str">
        <f>IF(HT68&lt;&gt;"",CHAR(34)&amp;"yellow"&amp;CHAR(34),"")</f>
        <v>"yellow"</v>
      </c>
      <c r="IT68" s="48" t="str">
        <f>IF(HU68&lt;&gt;"",CHAR(34)&amp;"orange"&amp;CHAR(34),"")</f>
        <v/>
      </c>
      <c r="IU68" s="48" t="str">
        <f>IF(HV68&lt;&gt;"",CHAR(34)&amp;"brown"&amp;CHAR(34),"")</f>
        <v/>
      </c>
      <c r="IV68" s="48" t="str">
        <f>IF(HW68&lt;&gt;"",CHAR(34)&amp;"purple"&amp;CHAR(34),"")</f>
        <v/>
      </c>
      <c r="IW68" s="48" t="str">
        <f>IF(HX68&lt;&gt;"",CHAR(34)&amp;"white"&amp;CHAR(34),"")</f>
        <v>"white"</v>
      </c>
      <c r="IX68" s="48" t="str">
        <f>"{"&amp;CHAR(34)&amp;"url"&amp;CHAR(34)&amp;":"&amp;CHAR(34)&amp;IN68&amp;CHAR(34)&amp;","&amp;CHAR(34)&amp;"name"&amp;CHAR(34)&amp;":"&amp;CHAR(34)&amp;A68&amp;CHAR(34)&amp;"},"</f>
        <v>{"url":"http://mkweb.bcgsc.ca/color-summarizer/?url=https://upload.wikimedia.org/wikipedia/commons/thumb/b/b6/Flag_of_Sacramento%2C_California.svg/320px-Flag_of_Sacramento%2C_California.svg.png&amp;precision=low&amp;num_clusters=4&amp;text=1","name":"[USA] Sacramento"},</v>
      </c>
      <c r="IY68" s="48">
        <v>1172</v>
      </c>
    </row>
    <row r="69" spans="1:259" s="48" customFormat="1" ht="38.4" customHeight="1" thickBot="1" x14ac:dyDescent="0.35">
      <c r="A69" s="97" t="s">
        <v>1121</v>
      </c>
      <c r="B69" s="40" t="e" vm="210">
        <v>#VALUE!</v>
      </c>
      <c r="C69" s="41">
        <v>3</v>
      </c>
      <c r="D69" s="42" t="s">
        <v>1122</v>
      </c>
      <c r="E69" s="43" t="s">
        <v>1123</v>
      </c>
      <c r="F69" s="44" t="s">
        <v>163</v>
      </c>
      <c r="G69" s="45">
        <f>COUNTIF($A$1:$A$8580,A69)</f>
        <v>1</v>
      </c>
      <c r="H69" s="46" t="s">
        <v>363</v>
      </c>
      <c r="I69" s="47" t="s">
        <v>1124</v>
      </c>
      <c r="J69" s="48" t="str">
        <f>""</f>
        <v/>
      </c>
      <c r="K69" s="49"/>
      <c r="L69" s="50"/>
      <c r="M69" s="50"/>
      <c r="N69" s="51" t="s">
        <v>231</v>
      </c>
      <c r="O69" s="52">
        <v>2021</v>
      </c>
      <c r="P69" s="53" t="s">
        <v>1125</v>
      </c>
      <c r="Q69" s="54">
        <v>2</v>
      </c>
      <c r="R69" s="55" t="s">
        <v>231</v>
      </c>
      <c r="S69" s="56">
        <v>4</v>
      </c>
      <c r="T69" s="57" t="s">
        <v>165</v>
      </c>
      <c r="U69" s="58" t="s">
        <v>164</v>
      </c>
      <c r="V69" s="58" t="s">
        <v>164</v>
      </c>
      <c r="W69" s="58" t="s">
        <v>164</v>
      </c>
      <c r="X69" s="58" t="s">
        <v>164</v>
      </c>
      <c r="Y69" s="58" t="s">
        <v>164</v>
      </c>
      <c r="Z69" s="58" t="s">
        <v>164</v>
      </c>
      <c r="AA69" s="58" t="s">
        <v>164</v>
      </c>
      <c r="AB69" s="58" t="s">
        <v>164</v>
      </c>
      <c r="AC69" s="58" t="s">
        <v>164</v>
      </c>
      <c r="AD69" s="58" t="s">
        <v>164</v>
      </c>
      <c r="AE69" s="58" t="s">
        <v>164</v>
      </c>
      <c r="AF69" s="59" t="s">
        <v>164</v>
      </c>
      <c r="AG69" s="59" t="s">
        <v>164</v>
      </c>
      <c r="AH69" s="59" t="s">
        <v>164</v>
      </c>
      <c r="AI69" s="59" t="s">
        <v>165</v>
      </c>
      <c r="AJ69" s="59" t="s">
        <v>164</v>
      </c>
      <c r="AK69" s="59" t="s">
        <v>164</v>
      </c>
      <c r="AL69" s="59" t="s">
        <v>164</v>
      </c>
      <c r="AM69" s="59" t="s">
        <v>164</v>
      </c>
      <c r="AN69" s="59" t="s">
        <v>164</v>
      </c>
      <c r="AO69" s="59" t="s">
        <v>164</v>
      </c>
      <c r="AP69" s="59" t="s">
        <v>164</v>
      </c>
      <c r="AQ69" s="59" t="s">
        <v>164</v>
      </c>
      <c r="AR69" s="59" t="s">
        <v>164</v>
      </c>
      <c r="AS69" s="59" t="s">
        <v>164</v>
      </c>
      <c r="AT69" s="60">
        <v>1</v>
      </c>
      <c r="AU69" s="59" t="s">
        <v>196</v>
      </c>
      <c r="AV69" s="59" t="str">
        <f>IF(LEFT(A69,1)="[",LEFT(A69,5)&amp;AU69&amp;A69,"")</f>
        <v>[USA]City[USA] Yorba Linda</v>
      </c>
      <c r="AW69" s="59" t="str">
        <f>C69&amp;H69&amp;A69</f>
        <v>3[USA] California[USA] Yorba Linda</v>
      </c>
      <c r="AX69" s="61"/>
      <c r="AY69" s="61"/>
      <c r="AZ69" s="62" t="s">
        <v>155</v>
      </c>
      <c r="BA69" s="62" t="s">
        <v>167</v>
      </c>
      <c r="BB69" s="62"/>
      <c r="BC69" s="63"/>
      <c r="BD69" s="64" t="s">
        <v>152</v>
      </c>
      <c r="BE69" s="47"/>
      <c r="BF69" s="64" t="s">
        <v>152</v>
      </c>
      <c r="BG69" s="64" t="s">
        <v>159</v>
      </c>
      <c r="BH69" s="64" t="s">
        <v>155</v>
      </c>
      <c r="BI69" s="64"/>
      <c r="BJ69" s="64"/>
      <c r="BK69" s="47"/>
      <c r="BL69" s="64" t="s">
        <v>167</v>
      </c>
      <c r="BM69" s="64" t="s">
        <v>152</v>
      </c>
      <c r="BN69" s="64" t="s">
        <v>167</v>
      </c>
      <c r="BO69" s="64" t="s">
        <v>167</v>
      </c>
      <c r="BP69" s="64" t="s">
        <v>155</v>
      </c>
      <c r="BQ69" s="64" t="s">
        <v>167</v>
      </c>
      <c r="BR69" s="64" t="s">
        <v>167</v>
      </c>
      <c r="BS69" s="64" t="s">
        <v>167</v>
      </c>
      <c r="BT69" s="64" t="s">
        <v>159</v>
      </c>
      <c r="BU69" s="65" t="s">
        <v>164</v>
      </c>
      <c r="BV69" s="66"/>
      <c r="BW69" s="66">
        <v>0</v>
      </c>
      <c r="BX69" s="47"/>
      <c r="BY69" s="48" t="s">
        <v>165</v>
      </c>
      <c r="CB69" s="6"/>
      <c r="CC69" s="6"/>
      <c r="CD69" s="67">
        <v>0</v>
      </c>
      <c r="CE69" s="67">
        <v>0</v>
      </c>
      <c r="CF69" s="67" t="e">
        <v>#REF!</v>
      </c>
      <c r="CG69" s="68" cm="1">
        <f t="array" ref="CG69">SUMPRODUCT(--(LEN(TRIM(BL69:BT69))&gt;0))</f>
        <v>3</v>
      </c>
      <c r="CH69" s="59" t="str">
        <f>IF(CG69=2,"y","n")</f>
        <v>n</v>
      </c>
      <c r="CI69" s="59" t="str">
        <f>IF(CG69=3,"y","n")</f>
        <v>y</v>
      </c>
      <c r="CJ69" s="59" t="str">
        <f>IF(CG69=4,"y","n")</f>
        <v>n</v>
      </c>
      <c r="CK69" s="59" t="str">
        <f>IF(CG69&gt;4,"y","n")</f>
        <v>n</v>
      </c>
      <c r="CL69" s="59" t="str">
        <f>IF(S69=0,"y","n")</f>
        <v>n</v>
      </c>
      <c r="CM69" s="59" t="str">
        <f>IF(S69=2,"y","n")</f>
        <v>n</v>
      </c>
      <c r="CN69" s="59" t="str">
        <f>IF(S69=3,"y","n")</f>
        <v>n</v>
      </c>
      <c r="CO69" s="59" t="str">
        <f>IF(S69&gt;=4,"y","n")</f>
        <v>y</v>
      </c>
      <c r="CP69" s="59" t="str">
        <f>IF(AT69=0,"y","n")</f>
        <v>n</v>
      </c>
      <c r="CQ69" s="59" t="str">
        <f>IF(AT69=1,"y","n")</f>
        <v>y</v>
      </c>
      <c r="CR69" s="59" t="str">
        <f>IF(AT69=2,"y","n")</f>
        <v>n</v>
      </c>
      <c r="CS69" s="59" t="str">
        <f>IF(AT69&gt;=3,"y","n")</f>
        <v>n</v>
      </c>
      <c r="CT69" s="69" t="str">
        <f>CHAR(34)&amp;A69&amp;CHAR(34)</f>
        <v>"[USA] Yorba Linda"</v>
      </c>
      <c r="CU69" s="70" t="str">
        <f>CHAR(34)&amp;"rgn_"&amp;R69&amp;CHAR(34)</f>
        <v>"rgn_North America"</v>
      </c>
      <c r="CV69" s="48" t="str">
        <f>CHAR(34)&amp;D69&amp;CHAR(34)</f>
        <v>"https://upload.wikimedia.org/wikipedia/commons/thumb/f/f1/Flag_of_Yorba_Linda%2C_California.svg/320px-Flag_of_Yorba_Linda%2C_California.svg.png"</v>
      </c>
      <c r="CW69" s="48" t="str">
        <f>IF(CH69="y",CHAR(34)&amp;CH$1&amp;CHAR(34)&amp;",","")</f>
        <v/>
      </c>
      <c r="CX69" s="48" t="str">
        <f>IF(CI69="y",CHAR(34)&amp;CI$1&amp;CHAR(34)&amp;",","")</f>
        <v>"3Color",</v>
      </c>
      <c r="CY69" s="48" t="str">
        <f>IF(CJ69="y",CHAR(34)&amp;CJ$1&amp;CHAR(34)&amp;",","")</f>
        <v/>
      </c>
      <c r="CZ69" s="48" t="str">
        <f>IF(CK69="y",CHAR(34)&amp;CK$1&amp;CHAR(34)&amp;",","")</f>
        <v/>
      </c>
      <c r="DA69" s="48" t="str">
        <f>IF(Q69&gt;1,CHAR(34)&amp;"words2"&amp;CHAR(34)&amp;",","")</f>
        <v>"words2",</v>
      </c>
      <c r="DB69" s="48" t="str">
        <f>IF(Q69&gt;2,CHAR(34)&amp;"words3"&amp;CHAR(34)&amp;",","")</f>
        <v/>
      </c>
      <c r="DD69" s="48" t="str">
        <f>IF(LEN(CHAR(34)&amp;"lets"&amp;LEN(SUBSTITUTE(SUBSTITUTE(IFERROR(TRIM(SUBSTITUTE(A69,MID(A69,FIND("[",A69),FIND("]",A69)-FIND("[",A69)+1),"")),A69)," ",""),"-",""))&amp;CHAR(34)&amp;",")=9,CHAR(34)&amp;"lets"&amp;LEN(SUBSTITUTE(SUBSTITUTE(IFERROR(TRIM(SUBSTITUTE(A69,MID(A69,FIND("[",A69),FIND("]",A69)-FIND("[",A69)+1),"")),A69)," ",""),"-",""))&amp;CHAR(34)&amp;",",CHAR(34)&amp;"lets0"&amp;LEN(SUBSTITUTE(SUBSTITUTE(IFERROR(TRIM(SUBSTITUTE(A69,MID(A69,FIND("[",A69),FIND("]",A69)-FIND("[",A69)+1),"")),A69)," ",""),"-",""))&amp;CHAR(34)&amp;",")</f>
        <v>"lets10",</v>
      </c>
      <c r="DE69" s="48" t="str">
        <f>CHAR(34)&amp;"start"&amp;IFERROR(LEFT(SUBSTITUTE(A69,"["&amp;MID(A69,FIND("[",A69)+1,FIND("]",A69)-FIND("[",A69)-1)&amp;"] ",""),1),LEFT(A69,1))&amp;CHAR(34)&amp;","</f>
        <v>"startY",</v>
      </c>
      <c r="DF69" s="48" t="str">
        <f>IFERROR(IF(SEARCH("tan",A69)&gt;0,CHAR(34)&amp;"withtn"&amp;CHAR(34)&amp;",",""),"")</f>
        <v/>
      </c>
      <c r="DG69" s="48" t="str">
        <f>IFERROR(IF(SEARCH("q",A69)&gt;0,CHAR(34)&amp;"with_q"&amp;CHAR(34)&amp;",",""),"")</f>
        <v/>
      </c>
      <c r="DH69" s="48" t="str">
        <f>IFERROR(IF(SEARCH("v",A69)&gt;0,CHAR(34)&amp;"with_v"&amp;CHAR(34)&amp;",",""),"")</f>
        <v/>
      </c>
      <c r="DI69" s="48" t="str">
        <f>IFERROR(IF(SEARCH("w",A69)&gt;0,CHAR(34)&amp;"with_w"&amp;CHAR(34)&amp;",",""),"")</f>
        <v/>
      </c>
      <c r="DJ69" s="48" t="str">
        <f>IFERROR(IF(SEARCH("y",A69)&gt;0,CHAR(34)&amp;"with_y"&amp;CHAR(34)&amp;",",""),"")</f>
        <v>"with_y",</v>
      </c>
      <c r="DK69" s="48" t="str">
        <f>IFERROR(IF(SEARCH("z",A69)&gt;0,CHAR(34)&amp;"with_z"&amp;CHAR(34)&amp;",",""),"")</f>
        <v/>
      </c>
      <c r="DL69" s="48" t="str">
        <f>IF(CG69=2, CHAR(34) &amp; _xlfn.TEXTJOIN("", TRUE, _xlfn._xlws.SORT(HP69:HX69)) &amp; CHAR(34) &amp; ",", "")</f>
        <v/>
      </c>
      <c r="DM69" s="48" t="str" cm="1">
        <f t="array" ref="DM69">IF(CG69=3,CHAR(34) &amp; _xlfn.TEXTJOIN("", TRUE, RIGHT(HP69:HX69, 2)) &amp; CHAR(34) &amp; ",", "")</f>
        <v>"LUELHI",</v>
      </c>
      <c r="DN69" s="48" t="str">
        <f>IF(AND(ISNUMBER(SEARCH("18", O69)), ISERROR(SEARCH("1918", O69)), ISERROR(SEARCH("2018", O69))), CHAR(34) &amp; "year18" &amp; CHAR(34) &amp; ",", "")</f>
        <v/>
      </c>
      <c r="DO69" s="48" t="str">
        <f>IF(AND(ISNUMBER(SEARCH("19", O69)), ISERROR(SEARCH("1819", O69)),  ISERROR(SEARCH("1219", O69)),ISERROR(SEARCH("1119", O69)),ISERROR(SEARCH("1190", O69)),ISERROR(SEARCH("2019", O69))), CHAR(34) &amp; "year19" &amp; CHAR(34) &amp; ",", "")</f>
        <v/>
      </c>
      <c r="DP69" s="6" t="str">
        <f>IF(AND(ISNUMBER(SEARCH("20", O69)), ISERROR(SEARCH("1920", O69))), CHAR(34)&amp;"year00"&amp;CHAR(34)&amp;",", "")</f>
        <v>"year00",</v>
      </c>
      <c r="DQ69" s="6" t="str">
        <f>IF(CC69="y",CHAR(34)&amp;"soviet"&amp;CHAR(34)&amp;",","")</f>
        <v/>
      </c>
      <c r="DR69" s="6" t="str">
        <f>IF(BY69="y",CHAR(34)&amp;"dgband"&amp;CHAR(34)&amp;",","")</f>
        <v>"dgband",</v>
      </c>
      <c r="DS69" s="6" t="str">
        <f>IF(W69="y",IF(AND(V69="n",BY69&lt;&gt;"y"),CHAR(34)&amp;"allver"&amp;CHAR(34)&amp;",",""),"")</f>
        <v/>
      </c>
      <c r="DT69" s="6" t="str">
        <f>IF(V69="y",IF(AND(W69="n",BY69&lt;&gt;"y"),CHAR(34)&amp;"allhor"&amp;CHAR(34)&amp;",",""),"")</f>
        <v/>
      </c>
      <c r="DU69" s="6" t="str">
        <f>IF(BY69="y",IF(AND(W69="n",V69="n"),CHAR(34)&amp;"alldia"&amp;CHAR(34)&amp;",",""),"")</f>
        <v>"alldia",</v>
      </c>
      <c r="DW69" s="48" t="str">
        <f>IF(CL69="y",CHAR(34)&amp;CL$1&amp;CHAR(34)&amp;",","")</f>
        <v/>
      </c>
      <c r="DX69" s="48" t="str">
        <f>IF(CM69="y",CHAR(34)&amp;CM$1&amp;CHAR(34)&amp;",","")</f>
        <v/>
      </c>
      <c r="DY69" s="48" t="str">
        <f>IF(CN69="y",CHAR(34)&amp;CN$1&amp;CHAR(34)&amp;",","")</f>
        <v/>
      </c>
      <c r="DZ69" s="48" t="str">
        <f>IF(CO69="y",CHAR(34)&amp;CO$1&amp;CHAR(34)&amp;",","")</f>
        <v>"4+Band",</v>
      </c>
      <c r="EA69" s="48" t="str">
        <f>IF(T69="y",CHAR(34)&amp;T$1&amp;CHAR(34)&amp;",","")</f>
        <v>"Diagon",</v>
      </c>
      <c r="EB69" s="48" t="str">
        <f>IF(U69="y",CHAR(34)&amp;U$1&amp;CHAR(34)&amp;",","")</f>
        <v/>
      </c>
      <c r="EC69" s="48" t="str">
        <f>IF(V69="y",CHAR(34)&amp;V$1&amp;CHAR(34)&amp;",","")</f>
        <v/>
      </c>
      <c r="ED69" s="48" t="str">
        <f>IF(W69="y",CHAR(34)&amp;W$1&amp;CHAR(34)&amp;",","")</f>
        <v/>
      </c>
      <c r="EE69" s="48" t="str">
        <f>IF(X69="y",CHAR(34)&amp;X$1&amp;CHAR(34)&amp;",","")</f>
        <v/>
      </c>
      <c r="EF69" s="48" t="str">
        <f>IF(AND(Y69&lt;&gt;"n",Y69&lt;&gt;""),CHAR(34)&amp;Y$1&amp;CHAR(34)&amp;",","")</f>
        <v/>
      </c>
      <c r="EG69" s="48" t="str">
        <f>IF(Z69="y",CHAR(34)&amp;Z$1&amp;CHAR(34)&amp;",","")</f>
        <v/>
      </c>
      <c r="EH69" s="48" t="str">
        <f>IF(AA69="y",CHAR(34)&amp;AA$1&amp;CHAR(34)&amp;",","")</f>
        <v/>
      </c>
      <c r="EI69" s="48" t="str">
        <f>IF(AB69="y",CHAR(34)&amp;AB$1&amp;CHAR(34)&amp;",","")</f>
        <v/>
      </c>
      <c r="EJ69" s="48" t="str">
        <f>IF(AC69="y",CHAR(34)&amp;AC$1&amp;CHAR(34)&amp;",","")</f>
        <v/>
      </c>
      <c r="EK69" s="48" t="str">
        <f>IF(AD69="y",CHAR(34)&amp;AD$1&amp;CHAR(34)&amp;",","")</f>
        <v/>
      </c>
      <c r="EL69" s="48" t="str">
        <f>IF(AE69="y",CHAR(34)&amp;AE$1&amp;CHAR(34)&amp;",","")</f>
        <v/>
      </c>
      <c r="EM69" s="48" t="str">
        <f>IF(AF69="y",CHAR(34)&amp;AF$1&amp;CHAR(34)&amp;",","")</f>
        <v/>
      </c>
      <c r="EN69" s="48" t="str">
        <f>IF(AG69="y",CHAR(34)&amp;AG$1&amp;CHAR(34)&amp;",","")</f>
        <v/>
      </c>
      <c r="EO69" s="48" t="str">
        <f>IF(AH69="y",CHAR(34)&amp;AH$1&amp;CHAR(34)&amp;",","")</f>
        <v/>
      </c>
      <c r="EP69" s="48" t="str">
        <f>IF(AI69="y",CHAR(34)&amp;AI$1&amp;CHAR(34)&amp;",","")</f>
        <v>"Canton",</v>
      </c>
      <c r="EQ69" s="48" t="str">
        <f>IF(AJ69="y",CHAR(34)&amp;AJ$1&amp;CHAR(34)&amp;",","")</f>
        <v/>
      </c>
      <c r="ER69" s="48" t="str">
        <f>IF(AK69="y",CHAR(34)&amp;AK$1&amp;CHAR(34)&amp;",","")</f>
        <v/>
      </c>
      <c r="ES69" s="48" t="str">
        <f>IF(AL69="y",CHAR(34)&amp;AL$1&amp;CHAR(34)&amp;",","")</f>
        <v/>
      </c>
      <c r="ET69" s="48" t="str">
        <f>IF(AM69="y",CHAR(34)&amp;AM$1&amp;CHAR(34)&amp;",","")</f>
        <v/>
      </c>
      <c r="EU69" s="48" t="str">
        <f>IF(AN69="y",CHAR(34)&amp;AN$1&amp;CHAR(34)&amp;",","")</f>
        <v/>
      </c>
      <c r="EV69" s="48" t="str">
        <f>IF(AO69="y",CHAR(34)&amp;AO$1&amp;CHAR(34)&amp;",","")</f>
        <v/>
      </c>
      <c r="EW69" s="48" t="str">
        <f>IF(AP69="y",CHAR(34)&amp;AP$1&amp;CHAR(34)&amp;",","")</f>
        <v/>
      </c>
      <c r="EX69" s="48" t="str">
        <f>IF(AQ69="y",CHAR(34)&amp;AQ$1&amp;CHAR(34)&amp;",","")</f>
        <v/>
      </c>
      <c r="EY69" s="48" t="str">
        <f>IF(AR69="y",CHAR(34)&amp;AR$1&amp;CHAR(34)&amp;",","")</f>
        <v/>
      </c>
      <c r="EZ69" s="48" t="str">
        <f>IF(AS69="y",CHAR(34)&amp;AS$1&amp;CHAR(34)&amp;",","")</f>
        <v/>
      </c>
      <c r="FA69" s="48" t="str">
        <f>IF(AT69&gt;0,CHAR(34)&amp;"sta"&amp;AZ69&amp;CHAR(34)&amp;",","")</f>
        <v>"staYEL",</v>
      </c>
      <c r="FB69" s="48" t="str">
        <f>IF(AND(AT69&gt;0,BA69&lt;&gt;""),CHAR(34)&amp;"sta"&amp;BA69&amp;CHAR(34)&amp;",","")</f>
        <v/>
      </c>
      <c r="FD69" s="48" t="str">
        <f>IF(BV69="n",CHAR(34)&amp;"tcWHYE"&amp;CHAR(34)&amp;",",IF(BV69="y",CHAR(34)&amp;FD$1&amp;CHAR(34)&amp;",",""))</f>
        <v/>
      </c>
      <c r="FE69" s="48" t="str">
        <f>IF(COUNTIF(BL69:BT69,"BLU")=0,CHAR(34)&amp;"NO_BLU"&amp;CHAR(34)&amp;",", "")</f>
        <v/>
      </c>
      <c r="FF69" s="48" t="str">
        <f>IF(COUNTIF(BL69:BT69,"WHI")=0,CHAR(34)&amp;"NO_WHI"&amp;CHAR(34)&amp;",", "")</f>
        <v/>
      </c>
      <c r="FG69" s="48" t="str">
        <f>IF(COUNTIF(BL69:BT69,"RED")=0,CHAR(34)&amp;"NO_RED"&amp;CHAR(34)&amp;",", "")</f>
        <v>"NO_RED",</v>
      </c>
      <c r="FH69" s="48" t="str">
        <f>IF(COUNTIF(BL69:BS69,"GRE")=0,CHAR(34)&amp;"NO_GRE"&amp;CHAR(34)&amp;",", "")</f>
        <v>"NO_GRE",</v>
      </c>
      <c r="FI69" s="48" t="str">
        <f>IF(COUNTIF(BL69:BT69,"YEL")=0,CHAR(34)&amp;"NO_YEL"&amp;CHAR(34)&amp;",", "")</f>
        <v/>
      </c>
      <c r="FJ69" s="48" t="str">
        <f>IF(COUNTIF(BL69:BT69,"BLA")=0,CHAR(34)&amp;"NO_BLA"&amp;CHAR(34)&amp;",", "")</f>
        <v>"NO_BLA",</v>
      </c>
      <c r="FK69" s="48" t="str">
        <f>IF(AND(FH69&lt;&gt;"",FF69&lt;&gt;""),CHAR(34)&amp;"WHGRNO"&amp;CHAR(34)&amp;",","")</f>
        <v/>
      </c>
      <c r="FL69" s="48" t="str">
        <f>IF(AND(FI69&lt;&gt;"",FF69&lt;&gt;""),CHAR(34)&amp;"WHYENO"&amp;CHAR(34)&amp;",","")</f>
        <v/>
      </c>
      <c r="FM69" s="48" t="str">
        <f>IF(AND(FJ69&lt;&gt;"",FF69&lt;&gt;""),CHAR(34)&amp;"BAWHNO"&amp;CHAR(34)&amp;",","")</f>
        <v/>
      </c>
      <c r="FN69" s="48" t="str">
        <f>IF(AND(FE69&lt;&gt;"",FF69&lt;&gt;""),CHAR(34)&amp;"BLWHNO"&amp;CHAR(34)&amp;",","")</f>
        <v/>
      </c>
      <c r="FO69" s="48" t="str">
        <f>IF(AND(FE69&lt;&gt;"",FG69&lt;&gt;""),CHAR(34)&amp;"BLRENO"&amp;CHAR(34)&amp;",","")</f>
        <v/>
      </c>
      <c r="FP69" s="48" t="str">
        <f>IF(AND(FF69&lt;&gt;"",FF69&lt;&gt;""),CHAR(34)&amp;"WHRENO"&amp;CHAR(34)&amp;",","")</f>
        <v/>
      </c>
      <c r="FQ69" s="48" t="str">
        <f>IF(LEN(BF69)=3,CHAR(34)&amp;"001"&amp;BF69&amp;CHAR(34)&amp;",","")</f>
        <v>"001BLU",</v>
      </c>
      <c r="FR69" s="48" t="str">
        <f>IF(LEN(BG69)=3,CHAR(34)&amp;"002"&amp;BG69&amp;CHAR(34)&amp;",","")</f>
        <v>"002WHI",</v>
      </c>
      <c r="FS69" s="48" t="str">
        <f>IF(LEN(BH69)=3,CHAR(34)&amp;"003"&amp;BH69&amp;CHAR(34)&amp;",","")</f>
        <v>"003YEL",</v>
      </c>
      <c r="FT69" s="48" t="str">
        <f>CHAR(34)&amp;"myr"&amp;BD69&amp;CHAR(34)&amp;","</f>
        <v>"myrBLU",</v>
      </c>
      <c r="FU69" s="48" t="str">
        <f>IF(AY69="y",CHAR(34)&amp;"island"&amp;CHAR(34)&amp;",","")</f>
        <v/>
      </c>
      <c r="FV69" s="48" t="str">
        <f>IF(BZ69="y",CHAR(34)&amp;"landlo"&amp;CHAR(34)&amp;",","")</f>
        <v/>
      </c>
      <c r="FW69" s="48" t="str">
        <f>IF(CA69="y",CHAR(34)&amp;"eunion"&amp;CHAR(34)&amp;",","")</f>
        <v/>
      </c>
      <c r="FY69" s="48" t="str">
        <f>IFERROR(IF(SEARCH("Arabic",CB69)&gt;0,CHAR(34)&amp;"arabic"&amp;CHAR(34)&amp;",",""),"")</f>
        <v/>
      </c>
      <c r="FZ69" s="48" t="str">
        <f>IFERROR(IF(SEARCH("English",CB69)&gt;0,CHAR(34)&amp;"englis"&amp;CHAR(34)&amp;",",""),"")</f>
        <v/>
      </c>
      <c r="GA69" s="48" t="str">
        <f>IFERROR(IF(SEARCH("French",CB69)&gt;0,CHAR(34)&amp;"french"&amp;CHAR(34)&amp;",",""),"")</f>
        <v/>
      </c>
      <c r="GB69" s="48" t="str">
        <f>IFERROR(IF(SEARCH("Spanish",CB69)&gt;0,CHAR(34)&amp;"spanis"&amp;CHAR(34)&amp;",",""),"")</f>
        <v/>
      </c>
      <c r="GE69" s="48" t="str">
        <f>IFERROR(IF(SEARCH("Dutch",CB69)&gt;0,CHAR(34)&amp;"dutchs"&amp;CHAR(34)&amp;",",""),"")</f>
        <v/>
      </c>
      <c r="GF69" s="48" t="str">
        <f>IFERROR(IF(SEARCH("Historical",AU69)&gt;0,CHAR(34)&amp;"histor"&amp;CHAR(34)&amp;",",""),"")</f>
        <v/>
      </c>
      <c r="GG69" s="48" t="str">
        <f>IF(BU69="y",CHAR(34)&amp;"unjack"&amp;CHAR(34)&amp;",","")</f>
        <v/>
      </c>
      <c r="GH69" s="48" t="str">
        <f>IF(CD69=1,CHAR(34)&amp;"southc"&amp;CHAR(34)&amp;",","")</f>
        <v/>
      </c>
      <c r="GI69" s="48" t="str">
        <f>IF(CE69=1,CHAR(34)&amp;"hasmap"&amp;CHAR(34)&amp;",","")</f>
        <v/>
      </c>
      <c r="GJ69" s="48" t="str">
        <f>IF(CP69="y",CHAR(34)&amp;CP$1&amp;CHAR(34)&amp;",","")</f>
        <v/>
      </c>
      <c r="GK69" s="48" t="str">
        <f>IF(GJ69="",CHAR(34)&amp;"HasSta"&amp;CHAR(34)&amp;",","")</f>
        <v>"HasSta",</v>
      </c>
      <c r="GL69" s="48" t="str">
        <f>IF(CQ69="y",CHAR(34)&amp;CQ$1&amp;CHAR(34)&amp;",","")</f>
        <v>"1Stars",</v>
      </c>
      <c r="GM69" s="48" t="str">
        <f>IF(CR69="y",CHAR(34)&amp;CR$1&amp;CHAR(34)&amp;",","")</f>
        <v/>
      </c>
      <c r="GN69" s="48" t="str">
        <f>IF(CS69="y",CHAR(34)&amp;CS$1&amp;CHAR(34)&amp;",","")</f>
        <v/>
      </c>
      <c r="GP69" s="48" t="str">
        <f>CHAR(34)&amp;AU69&amp;CHAR(34)</f>
        <v>"City"</v>
      </c>
      <c r="GS69" s="48" t="str">
        <f>SUBSTITUTE("["&amp;_xlfn.CONCAT(CW69:GN69)&amp;"]",",]","]")</f>
        <v>["3Color","words2","lets10","startY","with_y","LUELHI","year00","dgband","alldia","4+Band","Diagon","Canton","staYEL","NO_RED","NO_GRE","NO_BLA","001BLU","002WHI","003YEL","myrBLU","HasSta","1Stars"]</v>
      </c>
      <c r="GT69" s="48" t="str">
        <f>IF(BL69&lt;&gt;"",CHAR(34)&amp;"cl_"&amp;BL69&amp;CHAR(34)&amp;",","")</f>
        <v/>
      </c>
      <c r="GU69" s="48" t="str">
        <f>IF(BM69&lt;&gt;"",CHAR(34)&amp;"cl_"&amp;BM69&amp;CHAR(34)&amp;",","")</f>
        <v>"cl_BLU",</v>
      </c>
      <c r="GV69" s="48" t="str">
        <f>IF(BN69&lt;&gt;"",CHAR(34)&amp;"cl_"&amp;BN69&amp;CHAR(34)&amp;",","")</f>
        <v/>
      </c>
      <c r="GW69" s="48" t="str">
        <f>IF(BO69&lt;&gt;"",CHAR(34)&amp;"cl_"&amp;BO69&amp;CHAR(34)&amp;",","")</f>
        <v/>
      </c>
      <c r="GX69" s="48" t="str">
        <f>IF(BP69&lt;&gt;"",CHAR(34)&amp;"cl_"&amp;BP69&amp;CHAR(34)&amp;",","")</f>
        <v>"cl_YEL",</v>
      </c>
      <c r="GY69" s="48" t="str">
        <f>IF(BQ69&lt;&gt;"",CHAR(34)&amp;"cl_"&amp;BQ69&amp;CHAR(34)&amp;",","")</f>
        <v/>
      </c>
      <c r="GZ69" s="48" t="str">
        <f>IF(BR69&lt;&gt;"",CHAR(34)&amp;"cl_"&amp;BR69&amp;CHAR(34)&amp;",","")</f>
        <v/>
      </c>
      <c r="HA69" s="48" t="str">
        <f>IF(BS69&lt;&gt;"",CHAR(34)&amp;"cl_"&amp;BS69&amp;CHAR(34)&amp;",","")</f>
        <v/>
      </c>
      <c r="HB69" s="48" t="str">
        <f>IF(BT69&lt;&gt;"",CHAR(34)&amp;"cl_"&amp;BT69&amp;CHAR(34)&amp;",","")</f>
        <v>"cl_WHI",</v>
      </c>
      <c r="HC69" s="48" t="str">
        <f>SUBSTITUTE("["&amp;_xlfn.CONCAT(GT69:HB69)&amp;"]",",]","]")</f>
        <v>["cl_BLU","cl_YEL","cl_WHI"]</v>
      </c>
      <c r="HE69" s="71"/>
      <c r="HF69" s="72" t="str">
        <f>"{couname:"&amp;CT69&amp;(IF(HK69&lt;&gt;"",",subtype:"&amp;CHAR(34)&amp;HK69&amp;CHAR(34),""))&amp;",year:"&amp;HJ69&amp;",region:"&amp;CU69&amp;",Colors:"&amp;HC69&amp;",Items:"&amp;GS69&amp;",Flag:"&amp;CV69&amp;",HDFlag:"&amp;CHAR(34)&amp;E69&amp;CHAR(34)&amp;",type:"&amp;GP69&amp;", describe: "&amp;HH69&amp;", isnew:"&amp;CHAR(34)&amp;F69&amp;CHAR(34)&amp;", links: "&amp;HL69&amp;"},"</f>
        <v>{couname:"[USA] Yorba Linda",year:"2021",region:"rgn_North America",Colors:["cl_BLU","cl_YEL","cl_WHI"],Items:["3Color","words2","lets10","startY","with_y","LUELHI","year00","dgband","alldia","4+Band","Diagon","Canton","staYEL","NO_RED","NO_GRE","NO_BLA","001BLU","002WHI","003YEL","myrBLU","HasSta","1Stars"],Flag:"https://upload.wikimedia.org/wikipedia/commons/thumb/f/f1/Flag_of_Yorba_Linda%2C_California.svg/320px-Flag_of_Yorba_Linda%2C_California.svg.png",HDFlag:"https://upload.wikimedia.org/wikipedia/commons/thumb/f/f1/Flag_of_Yorba_Linda%2C_California.svg/2560px-Flag_of_Yorba_Linda%2C_California.svg.png",type:"City", describe: "\nThe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 isnew:".", links: "https://www.yorbalindaca.gov/826/City-Flag"},</v>
      </c>
      <c r="HG69" s="73" t="str">
        <f>"{couname:"&amp;CT69&amp;(IF(HK69&lt;&gt;"",",subtype:"&amp;CHAR(34)&amp;HK69&amp;CHAR(34),""))&amp;",year:"&amp;HJ69&amp;",region:"&amp;CU69&amp;",Colors:"&amp;HC69&amp;",Items:"&amp;GS69&amp;",Flag:"&amp;CV69&amp;",HDFlag:"&amp;CHAR(34)&amp;E69&amp;CHAR(34)&amp;",type:"&amp;GP69&amp;", describe: "&amp;HI69&amp;", links: "&amp;HL69&amp;"},"</f>
        <v>{couname:"[USA] Yorba Linda",year:"2021",region:"rgn_North America",Colors:["cl_BLU","cl_YEL","cl_WHI"],Items:["3Color","words2","lets10","startY","with_y","LUELHI","year00","dgband","alldia","4+Band","Diagon","Canton","staYEL","NO_RED","NO_GRE","NO_BLA","001BLU","002WHI","003YEL","myrBLU","HasSta","1Stars"],Flag:"https://upload.wikimedia.org/wikipedia/commons/thumb/f/f1/Flag_of_Yorba_Linda%2C_California.svg/320px-Flag_of_Yorba_Linda%2C_California.svg.png",HDFlag:"https://upload.wikimedia.org/wikipedia/commons/thumb/f/f1/Flag_of_Yorba_Linda%2C_California.svg/2560px-Flag_of_Yorba_Linda%2C_California.svg.png",type:"City", describe: "\nThe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 links: "https://www.yorbalindaca.gov/826/City-Flag"},</v>
      </c>
      <c r="HH69" s="48" t="str">
        <f>IF(P69&lt;&gt;"",CHAR(34)&amp;"\n"&amp;P69&amp;CHAR(34),CHAR(34)&amp;CHAR(34))</f>
        <v>"\nThe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v>
      </c>
      <c r="HI69" s="48" t="str">
        <f>IF(J69=0,CHAR(34)&amp;CHAR(34),HH69)</f>
        <v>"\nThe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v>
      </c>
      <c r="HJ69" s="48" t="str">
        <f>CHAR(34)&amp;O69&amp;CHAR(34)</f>
        <v>"2021"</v>
      </c>
      <c r="HL69" s="48" t="str">
        <f>CHAR(34)&amp;I69&amp;CHAR(34)</f>
        <v>"https://www.yorbalindaca.gov/826/City-Flag"</v>
      </c>
      <c r="HM69" s="72"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"&amp;HH69&amp;", "&amp;CHAR(34)&amp;"isnew"&amp;CHAR(34)&amp;": "&amp;CHAR(34)&amp;F69&amp;CHAR(34)&amp;", "&amp;CHAR(34)&amp;"links"&amp;CHAR(34)&amp;": "&amp;HL69&amp;"},"</f>
        <v>{"couname":"[USA] Yorba Linda","subtype":"[USA] California","year":"2021","region":"rgn_North America","Colors":["cl_BLU","cl_YEL","cl_WHI"],"Items":["3Color","words2","lets10","startY","with_y","LUELHI","year00","dgband","alldia","4+Band","Diagon","Canton","staYEL","NO_RED","NO_GRE","NO_BLA","001BLU","002WHI","003YEL","myrBLU","HasSta","1Stars"],"Flag":"https://upload.wikimedia.org/wikipedia/commons/thumb/f/f1/Flag_of_Yorba_Linda%2C_California.svg/320px-Flag_of_Yorba_Linda%2C_California.svg.png","HDFlag":"https://upload.wikimedia.org/wikipedia/commons/thumb/f/f1/Flag_of_Yorba_Linda%2C_California.svg/2560px-Flag_of_Yorba_Linda%2C_California.svg.png","type":"City", "describe": "\nThe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 "isnew": ".", "links": "https://www.yorbalindaca.gov/826/City-Flag"},</v>
      </c>
      <c r="HN69" s="74" t="str">
        <f>"{"&amp;CHAR(34)&amp;"couname"&amp;CHAR(34)&amp;":"&amp;CT69&amp;(IF(H69&lt;&gt;"",","&amp;CHAR(34)&amp;"subtype"&amp;CHAR(34)&amp;":"&amp;CHAR(34)&amp;H69&amp;CHAR(34),""))&amp;","&amp;CHAR(34)&amp;"year"&amp;CHAR(34)&amp;":"&amp;HJ69&amp;","&amp;CHAR(34)&amp;"region"&amp;CHAR(34)&amp;":"&amp;CU69&amp;","&amp;CHAR(34)&amp;"Colors"&amp;CHAR(34)&amp;":"&amp;HC69&amp;","&amp;CHAR(34)&amp;"Items"&amp;CHAR(34)&amp;":"&amp;GS69&amp;","&amp;CHAR(34)&amp;"Flag"&amp;CHAR(34)&amp;":"&amp;CV69&amp;","&amp;CHAR(34)&amp;"HDFlag"&amp;CHAR(34)&amp;":"&amp;CHAR(34)&amp;E69&amp;CHAR(34)&amp;","&amp;CHAR(34)&amp;"type"&amp;CHAR(34)&amp;":"&amp;GP69&amp;", "&amp;CHAR(34)&amp;"describe"&amp;CHAR(34)&amp;": "&amp;HI69&amp;", "&amp;CHAR(34)&amp;"isnew"&amp;CHAR(34)&amp;": "&amp;CHAR(34)&amp;F69&amp;CHAR(34)&amp;", "&amp;CHAR(34)&amp;"links"&amp;CHAR(34)&amp;": "&amp;HL69&amp;"},"</f>
        <v>{"couname":"[USA] Yorba Linda","subtype":"[USA] California","year":"2021","region":"rgn_North America","Colors":["cl_BLU","cl_YEL","cl_WHI"],"Items":["3Color","words2","lets10","startY","with_y","LUELHI","year00","dgband","alldia","4+Band","Diagon","Canton","staYEL","NO_RED","NO_GRE","NO_BLA","001BLU","002WHI","003YEL","myrBLU","HasSta","1Stars"],"Flag":"https://upload.wikimedia.org/wikipedia/commons/thumb/f/f1/Flag_of_Yorba_Linda%2C_California.svg/320px-Flag_of_Yorba_Linda%2C_California.svg.png","HDFlag":"https://upload.wikimedia.org/wikipedia/commons/thumb/f/f1/Flag_of_Yorba_Linda%2C_California.svg/2560px-Flag_of_Yorba_Linda%2C_California.svg.png","type":"City", "describe": "\nThe official flag of the City of Yorba Linda was adopted by the City Council in 2021, after a public flag contest was held and was designed by resident Michelle Pohl.\n\nThe flag is composed of two gentle sweeping lines depicting the rolling hills of Yorba Linda, the literal foundation upon which the city thrives.\n\nA star adorns the upper left corner, as a symbol of the westerly location of the treasured Richard Nixon Birthplace and Museum; the color yellow is a visual representation of “Gracious Living” and friendship; the color blue represents the intelligence stemming from Yorba Linda's high achieving, award-winning schools; and the color white represents peacefulness, a trait rooted in the City’s pastoral, equestrian beginnings.", "isnew": ".", "links": "https://www.yorbalindaca.gov/826/City-Flag"},</v>
      </c>
      <c r="HO69" s="75">
        <v>45644</v>
      </c>
      <c r="HP69" s="48" t="str" cm="1">
        <f t="array" ref="HP69">IF(_xlfn.TEXTJOIN(", ", TRUE, IF(ISNUMBER(SEARCH("BLA", BL69:BT69)), COLUMN(BL69:BT69) - COLUMN(BL69) + 1, ""))&lt;&gt;"","BLA","")</f>
        <v/>
      </c>
      <c r="HQ69" s="48" t="str" cm="1">
        <f t="array" ref="HQ69">IF(_xlfn.TEXTJOIN(", ", TRUE, IF(ISNUMBER(SEARCH("BLU", BL69:BT69)), COLUMN(BL69:BT69) - COLUMN(BL69) + 1, ""))&lt;&gt;"","BLU","")</f>
        <v>BLU</v>
      </c>
      <c r="HR69" s="48" t="str" cm="1">
        <f t="array" ref="HR69">IF(_xlfn.TEXTJOIN(", ", TRUE, IF(ISNUMBER(SEARCH("GRE", BL69:BT69)), COLUMN(BL69:BT69) - COLUMN(BL69) + 1, ""))&lt;&gt;"","GRE","")</f>
        <v/>
      </c>
      <c r="HS69" s="48" t="str" cm="1">
        <f t="array" ref="HS69">IF(_xlfn.TEXTJOIN(", ", TRUE, IF(ISNUMBER(SEARCH("RED", BL69:BT69)), COLUMN(BL69:BT69) - COLUMN(BL69) + 1, ""))&lt;&gt;"","RED","")</f>
        <v/>
      </c>
      <c r="HT69" s="48" t="str" cm="1">
        <f t="array" ref="HT69">IF(_xlfn.TEXTJOIN(", ", TRUE, IF(ISNUMBER(SEARCH("YEL", BL69:BT69)), COLUMN(BL69:BT69) - COLUMN(BL69) + 1, ""))&lt;&gt;"","YEL","")</f>
        <v>YEL</v>
      </c>
      <c r="HU69" s="48" t="str" cm="1">
        <f t="array" ref="HU69">IF(_xlfn.TEXTJOIN(", ", TRUE, IF(ISNUMBER(SEARCH("ORA", BL69:BT69)), COLUMN(BL69:BT69) - COLUMN(BL69) + 1, ""))&lt;&gt;"","ORA","")</f>
        <v/>
      </c>
      <c r="HV69" s="48" t="str" cm="1">
        <f t="array" ref="HV69">IF(_xlfn.TEXTJOIN(", ", TRUE, IF(ISNUMBER(SEARCH("BRO", BL69:BT69)), COLUMN(BL69:BT69) - COLUMN(BL69) + 1, ""))&lt;&gt;"","BRO","")</f>
        <v/>
      </c>
      <c r="HW69" s="48" t="str" cm="1">
        <f t="array" ref="HW69">IF(_xlfn.TEXTJOIN(", ", TRUE, IF(ISNUMBER(SEARCH("PUR", BL69:BT69)), COLUMN(BL69:BT69) - COLUMN(BL69) + 1, ""))&lt;&gt;"","PUR","")</f>
        <v/>
      </c>
      <c r="HX69" s="48" t="str" cm="1">
        <f t="array" ref="HX69">IF(_xlfn.TEXTJOIN(", ", TRUE, IF(ISNUMBER(SEARCH("WHI", BL69:BT69)), COLUMN(BL69:BT69) - COLUMN(BL69) + 1, ""))&lt;&gt;"","WHI","")</f>
        <v>WHI</v>
      </c>
      <c r="HY69" s="76"/>
      <c r="HZ69" s="76"/>
      <c r="IA69" s="6"/>
      <c r="IB69" s="6"/>
      <c r="IC69" s="77"/>
      <c r="ID69" s="77"/>
      <c r="IE69" s="77"/>
      <c r="IF69" s="77"/>
      <c r="IG69" s="77"/>
      <c r="IH69" s="77"/>
      <c r="II69" s="77"/>
      <c r="IJ69" s="77"/>
      <c r="IK69" s="77"/>
      <c r="IM69" s="45">
        <f>COUNTIF(IC69:IK69,"&gt;0")-CG69</f>
        <v>-3</v>
      </c>
      <c r="IN69" s="78" t="str">
        <f>"http://mkweb.bcgsc.ca/color-summarizer/?url="&amp;D69&amp;"&amp;precision=low&amp;num_clusters="&amp;CG69&amp;"&amp;text=1"</f>
        <v>http://mkweb.bcgsc.ca/color-summarizer/?url=https://upload.wikimedia.org/wikipedia/commons/thumb/f/f1/Flag_of_Yorba_Linda%2C_California.svg/320px-Flag_of_Yorba_Linda%2C_California.svg.png&amp;precision=low&amp;num_clusters=3&amp;text=1</v>
      </c>
      <c r="IO69" s="48" t="str">
        <f>IF(HP69&lt;&gt;"",CHAR(34)&amp;"black"&amp;CHAR(34),"")</f>
        <v/>
      </c>
      <c r="IP69" s="48" t="str">
        <f>IF(HQ69&lt;&gt;"",CHAR(34)&amp;"blue"&amp;CHAR(34),"")</f>
        <v>"blue"</v>
      </c>
      <c r="IQ69" s="48" t="str">
        <f>IF(HR69&lt;&gt;"",CHAR(34)&amp;"green"&amp;CHAR(34),"")</f>
        <v/>
      </c>
      <c r="IR69" s="48" t="str">
        <f>IF(HS69&lt;&gt;"",CHAR(34)&amp;"red"&amp;CHAR(34),"")</f>
        <v/>
      </c>
      <c r="IS69" s="48" t="str">
        <f>IF(HT69&lt;&gt;"",CHAR(34)&amp;"yellow"&amp;CHAR(34),"")</f>
        <v>"yellow"</v>
      </c>
      <c r="IT69" s="48" t="str">
        <f>IF(HU69&lt;&gt;"",CHAR(34)&amp;"orange"&amp;CHAR(34),"")</f>
        <v/>
      </c>
      <c r="IU69" s="48" t="str">
        <f>IF(HV69&lt;&gt;"",CHAR(34)&amp;"brown"&amp;CHAR(34),"")</f>
        <v/>
      </c>
      <c r="IV69" s="48" t="str">
        <f>IF(HW69&lt;&gt;"",CHAR(34)&amp;"purple"&amp;CHAR(34),"")</f>
        <v/>
      </c>
      <c r="IW69" s="48" t="str">
        <f>IF(HX69&lt;&gt;"",CHAR(34)&amp;"white"&amp;CHAR(34),"")</f>
        <v>"white"</v>
      </c>
      <c r="IX69" s="48" t="str">
        <f>"{"&amp;CHAR(34)&amp;"url"&amp;CHAR(34)&amp;":"&amp;CHAR(34)&amp;IN69&amp;CHAR(34)&amp;","&amp;CHAR(34)&amp;"name"&amp;CHAR(34)&amp;":"&amp;CHAR(34)&amp;A69&amp;CHAR(34)&amp;"},"</f>
        <v>{"url":"http://mkweb.bcgsc.ca/color-summarizer/?url=https://upload.wikimedia.org/wikipedia/commons/thumb/f/f1/Flag_of_Yorba_Linda%2C_California.svg/320px-Flag_of_Yorba_Linda%2C_California.svg.png&amp;precision=low&amp;num_clusters=3&amp;text=1","name":"[USA] Yorba Linda"},</v>
      </c>
      <c r="IY69" s="48">
        <v>1503</v>
      </c>
    </row>
    <row r="70" spans="1:259" s="48" customFormat="1" ht="38.4" customHeight="1" thickBot="1" x14ac:dyDescent="0.35">
      <c r="A70" s="97" t="s">
        <v>284</v>
      </c>
      <c r="B70" s="40" t="e" vm="211">
        <v>#VALUE!</v>
      </c>
      <c r="C70" s="41">
        <v>3</v>
      </c>
      <c r="D70" s="42" t="s">
        <v>285</v>
      </c>
      <c r="E70" s="43" t="s">
        <v>285</v>
      </c>
      <c r="F70" s="44" t="s">
        <v>163</v>
      </c>
      <c r="G70" s="45">
        <f>COUNTIF($A$1:$A$8580,A70)</f>
        <v>1</v>
      </c>
      <c r="H70" s="46" t="s">
        <v>286</v>
      </c>
      <c r="I70" s="47" t="s">
        <v>287</v>
      </c>
      <c r="J70" s="48" t="str">
        <f>""</f>
        <v/>
      </c>
      <c r="K70" s="49"/>
      <c r="L70" s="50"/>
      <c r="M70" s="50"/>
      <c r="N70" s="51" t="s">
        <v>231</v>
      </c>
      <c r="O70" s="52">
        <v>2022</v>
      </c>
      <c r="P70" s="53" t="s">
        <v>288</v>
      </c>
      <c r="Q70" s="54">
        <v>1</v>
      </c>
      <c r="R70" s="55" t="s">
        <v>231</v>
      </c>
      <c r="S70" s="56">
        <v>0</v>
      </c>
      <c r="T70" s="57" t="s">
        <v>165</v>
      </c>
      <c r="U70" s="58" t="s">
        <v>164</v>
      </c>
      <c r="V70" s="58" t="s">
        <v>164</v>
      </c>
      <c r="W70" s="58" t="s">
        <v>165</v>
      </c>
      <c r="X70" s="58" t="s">
        <v>164</v>
      </c>
      <c r="Y70" s="58" t="s">
        <v>164</v>
      </c>
      <c r="Z70" s="58" t="s">
        <v>164</v>
      </c>
      <c r="AA70" s="58" t="s">
        <v>165</v>
      </c>
      <c r="AB70" s="58" t="s">
        <v>164</v>
      </c>
      <c r="AC70" s="58" t="s">
        <v>164</v>
      </c>
      <c r="AD70" s="58" t="s">
        <v>164</v>
      </c>
      <c r="AE70" s="58" t="s">
        <v>164</v>
      </c>
      <c r="AF70" s="59" t="s">
        <v>164</v>
      </c>
      <c r="AG70" s="59" t="s">
        <v>164</v>
      </c>
      <c r="AH70" s="59" t="s">
        <v>165</v>
      </c>
      <c r="AI70" s="59" t="s">
        <v>164</v>
      </c>
      <c r="AJ70" s="59" t="s">
        <v>164</v>
      </c>
      <c r="AK70" s="59" t="s">
        <v>164</v>
      </c>
      <c r="AL70" s="59" t="s">
        <v>164</v>
      </c>
      <c r="AM70" s="59" t="s">
        <v>164</v>
      </c>
      <c r="AN70" s="59" t="s">
        <v>164</v>
      </c>
      <c r="AO70" s="59" t="s">
        <v>164</v>
      </c>
      <c r="AP70" s="59" t="s">
        <v>164</v>
      </c>
      <c r="AQ70" s="59" t="s">
        <v>164</v>
      </c>
      <c r="AR70" s="59" t="s">
        <v>164</v>
      </c>
      <c r="AS70" s="59" t="s">
        <v>164</v>
      </c>
      <c r="AT70" s="60">
        <v>0</v>
      </c>
      <c r="AU70" s="59" t="s">
        <v>196</v>
      </c>
      <c r="AV70" s="59" t="str">
        <f>IF(LEFT(A70,1)="[",LEFT(A70,5)&amp;AU70&amp;A70,"")</f>
        <v>[USA]City[USA] Aspen</v>
      </c>
      <c r="AW70" s="59" t="str">
        <f>C70&amp;H70&amp;A70</f>
        <v>3[USA] Colorado[USA] Aspen</v>
      </c>
      <c r="AX70" s="61"/>
      <c r="AY70" s="61"/>
      <c r="AZ70" s="62" t="s">
        <v>167</v>
      </c>
      <c r="BA70" s="62" t="s">
        <v>167</v>
      </c>
      <c r="BB70" s="62"/>
      <c r="BC70" s="63"/>
      <c r="BD70" s="64" t="s">
        <v>159</v>
      </c>
      <c r="BE70" s="47"/>
      <c r="BF70" s="64" t="s">
        <v>167</v>
      </c>
      <c r="BG70" s="64" t="s">
        <v>167</v>
      </c>
      <c r="BH70" s="64" t="s">
        <v>167</v>
      </c>
      <c r="BI70" s="64"/>
      <c r="BJ70" s="64"/>
      <c r="BK70" s="47"/>
      <c r="BL70" s="64" t="s">
        <v>167</v>
      </c>
      <c r="BM70" s="64" t="s">
        <v>167</v>
      </c>
      <c r="BN70" s="64" t="s">
        <v>153</v>
      </c>
      <c r="BO70" s="64" t="s">
        <v>167</v>
      </c>
      <c r="BP70" s="64" t="s">
        <v>167</v>
      </c>
      <c r="BQ70" s="64" t="s">
        <v>167</v>
      </c>
      <c r="BR70" s="64" t="s">
        <v>167</v>
      </c>
      <c r="BS70" s="64" t="s">
        <v>167</v>
      </c>
      <c r="BT70" s="64" t="s">
        <v>159</v>
      </c>
      <c r="BU70" s="65"/>
      <c r="BV70" s="66"/>
      <c r="BW70" s="66">
        <v>0</v>
      </c>
      <c r="BX70" s="47"/>
      <c r="BY70" s="48" t="s">
        <v>164</v>
      </c>
      <c r="CB70" s="6"/>
      <c r="CC70" s="6"/>
      <c r="CD70" s="67">
        <v>0</v>
      </c>
      <c r="CE70" s="67">
        <v>0</v>
      </c>
      <c r="CF70" s="67" t="e">
        <v>#REF!</v>
      </c>
      <c r="CG70" s="68" cm="1">
        <f t="array" ref="CG70">SUMPRODUCT(--(LEN(TRIM(BL70:BT70))&gt;0))</f>
        <v>2</v>
      </c>
      <c r="CH70" s="59" t="str">
        <f>IF(CG70=2,"y","n")</f>
        <v>y</v>
      </c>
      <c r="CI70" s="59" t="str">
        <f>IF(CG70=3,"y","n")</f>
        <v>n</v>
      </c>
      <c r="CJ70" s="59" t="str">
        <f>IF(CG70=4,"y","n")</f>
        <v>n</v>
      </c>
      <c r="CK70" s="59" t="str">
        <f>IF(CG70&gt;4,"y","n")</f>
        <v>n</v>
      </c>
      <c r="CL70" s="59" t="str">
        <f>IF(S70=0,"y","n")</f>
        <v>y</v>
      </c>
      <c r="CM70" s="59" t="str">
        <f>IF(S70=2,"y","n")</f>
        <v>n</v>
      </c>
      <c r="CN70" s="59" t="str">
        <f>IF(S70=3,"y","n")</f>
        <v>n</v>
      </c>
      <c r="CO70" s="59" t="str">
        <f>IF(S70&gt;=4,"y","n")</f>
        <v>n</v>
      </c>
      <c r="CP70" s="59" t="str">
        <f>IF(AT70=0,"y","n")</f>
        <v>y</v>
      </c>
      <c r="CQ70" s="59" t="str">
        <f>IF(AT70=1,"y","n")</f>
        <v>n</v>
      </c>
      <c r="CR70" s="59" t="str">
        <f>IF(AT70=2,"y","n")</f>
        <v>n</v>
      </c>
      <c r="CS70" s="59" t="str">
        <f>IF(AT70&gt;=3,"y","n")</f>
        <v>n</v>
      </c>
      <c r="CT70" s="69" t="str">
        <f>CHAR(34)&amp;A70&amp;CHAR(34)</f>
        <v>"[USA] Aspen"</v>
      </c>
      <c r="CU70" s="70" t="str">
        <f>CHAR(34)&amp;"rgn_"&amp;R70&amp;CHAR(34)</f>
        <v>"rgn_North America"</v>
      </c>
      <c r="CV70" s="48" t="str">
        <f>CHAR(34)&amp;D70&amp;CHAR(34)</f>
        <v>"https://upload.wikimedia.org/wikipedia/en/8/89/Flag_of_Aspen%2C_Colorado.png"</v>
      </c>
      <c r="CW70" s="48" t="str">
        <f>IF(CH70="y",CHAR(34)&amp;CH$1&amp;CHAR(34)&amp;",","")</f>
        <v>"2Color",</v>
      </c>
      <c r="CX70" s="48" t="str">
        <f>IF(CI70="y",CHAR(34)&amp;CI$1&amp;CHAR(34)&amp;",","")</f>
        <v/>
      </c>
      <c r="CY70" s="48" t="str">
        <f>IF(CJ70="y",CHAR(34)&amp;CJ$1&amp;CHAR(34)&amp;",","")</f>
        <v/>
      </c>
      <c r="CZ70" s="48" t="str">
        <f>IF(CK70="y",CHAR(34)&amp;CK$1&amp;CHAR(34)&amp;",","")</f>
        <v/>
      </c>
      <c r="DA70" s="48" t="str">
        <f>IF(Q70&gt;1,CHAR(34)&amp;"words2"&amp;CHAR(34)&amp;",","")</f>
        <v/>
      </c>
      <c r="DB70" s="48" t="str">
        <f>IF(Q70&gt;2,CHAR(34)&amp;"words3"&amp;CHAR(34)&amp;",","")</f>
        <v/>
      </c>
      <c r="DD70" s="48" t="str">
        <f>IF(LEN(CHAR(34)&amp;"lets"&amp;LEN(SUBSTITUTE(SUBSTITUTE(IFERROR(TRIM(SUBSTITUTE(A70,MID(A70,FIND("[",A70),FIND("]",A70)-FIND("[",A70)+1),"")),A70)," ",""),"-",""))&amp;CHAR(34)&amp;",")=9,CHAR(34)&amp;"lets"&amp;LEN(SUBSTITUTE(SUBSTITUTE(IFERROR(TRIM(SUBSTITUTE(A70,MID(A70,FIND("[",A70),FIND("]",A70)-FIND("[",A70)+1),"")),A70)," ",""),"-",""))&amp;CHAR(34)&amp;",",CHAR(34)&amp;"lets0"&amp;LEN(SUBSTITUTE(SUBSTITUTE(IFERROR(TRIM(SUBSTITUTE(A70,MID(A70,FIND("[",A70),FIND("]",A70)-FIND("[",A70)+1),"")),A70)," ",""),"-",""))&amp;CHAR(34)&amp;",")</f>
        <v>"lets05",</v>
      </c>
      <c r="DE70" s="48" t="str">
        <f>CHAR(34)&amp;"start"&amp;IFERROR(LEFT(SUBSTITUTE(A70,"["&amp;MID(A70,FIND("[",A70)+1,FIND("]",A70)-FIND("[",A70)-1)&amp;"] ",""),1),LEFT(A70,1))&amp;CHAR(34)&amp;","</f>
        <v>"startA",</v>
      </c>
      <c r="DF70" s="48" t="str">
        <f>IFERROR(IF(SEARCH("tan",A70)&gt;0,CHAR(34)&amp;"withtn"&amp;CHAR(34)&amp;",",""),"")</f>
        <v/>
      </c>
      <c r="DG70" s="48" t="str">
        <f>IFERROR(IF(SEARCH("q",A70)&gt;0,CHAR(34)&amp;"with_q"&amp;CHAR(34)&amp;",",""),"")</f>
        <v/>
      </c>
      <c r="DH70" s="48" t="str">
        <f>IFERROR(IF(SEARCH("v",A70)&gt;0,CHAR(34)&amp;"with_v"&amp;CHAR(34)&amp;",",""),"")</f>
        <v/>
      </c>
      <c r="DI70" s="48" t="str">
        <f>IFERROR(IF(SEARCH("w",A70)&gt;0,CHAR(34)&amp;"with_w"&amp;CHAR(34)&amp;",",""),"")</f>
        <v/>
      </c>
      <c r="DJ70" s="48" t="str">
        <f>IFERROR(IF(SEARCH("y",A70)&gt;0,CHAR(34)&amp;"with_y"&amp;CHAR(34)&amp;",",""),"")</f>
        <v/>
      </c>
      <c r="DK70" s="48" t="str">
        <f>IFERROR(IF(SEARCH("z",A70)&gt;0,CHAR(34)&amp;"with_z"&amp;CHAR(34)&amp;",",""),"")</f>
        <v/>
      </c>
      <c r="DL70" s="48" t="str">
        <f>IF(CG70=2, CHAR(34) &amp; _xlfn.TEXTJOIN("", TRUE, _xlfn._xlws.SORT(HP70:HX70)) &amp; CHAR(34) &amp; ",", "")</f>
        <v>"GREWHI",</v>
      </c>
      <c r="DM70" s="48" t="str" cm="1">
        <f t="array" ref="DM70">IF(CG70=3,CHAR(34) &amp; _xlfn.TEXTJOIN("", TRUE, RIGHT(HP70:HX70, 2)) &amp; CHAR(34) &amp; ",", "")</f>
        <v/>
      </c>
      <c r="DN70" s="48" t="str">
        <f>IF(AND(ISNUMBER(SEARCH("18", O70)), ISERROR(SEARCH("1918", O70)), ISERROR(SEARCH("2018", O70))), CHAR(34) &amp; "year18" &amp; CHAR(34) &amp; ",", "")</f>
        <v/>
      </c>
      <c r="DO70" s="48" t="str">
        <f>IF(AND(ISNUMBER(SEARCH("19", O70)), ISERROR(SEARCH("1819", O70)),  ISERROR(SEARCH("1219", O70)),ISERROR(SEARCH("1119", O70)),ISERROR(SEARCH("1190", O70)),ISERROR(SEARCH("2019", O70))), CHAR(34) &amp; "year19" &amp; CHAR(34) &amp; ",", "")</f>
        <v/>
      </c>
      <c r="DP70" s="6" t="str">
        <f>IF(AND(ISNUMBER(SEARCH("20", O70)), ISERROR(SEARCH("1920", O70))), CHAR(34)&amp;"year00"&amp;CHAR(34)&amp;",", "")</f>
        <v>"year00",</v>
      </c>
      <c r="DQ70" s="6" t="str">
        <f>IF(CC70="y",CHAR(34)&amp;"soviet"&amp;CHAR(34)&amp;",","")</f>
        <v/>
      </c>
      <c r="DR70" s="6" t="str">
        <f>IF(BY70="y",CHAR(34)&amp;"dgband"&amp;CHAR(34)&amp;",","")</f>
        <v/>
      </c>
      <c r="DS70" s="6" t="str">
        <f>IF(W70="y",IF(AND(V70="n",BY70&lt;&gt;"y"),CHAR(34)&amp;"allver"&amp;CHAR(34)&amp;",",""),"")</f>
        <v>"allver",</v>
      </c>
      <c r="DT70" s="6" t="str">
        <f>IF(V70="y",IF(AND(W70="n",BY70&lt;&gt;"y"),CHAR(34)&amp;"allhor"&amp;CHAR(34)&amp;",",""),"")</f>
        <v/>
      </c>
      <c r="DU70" s="6" t="str">
        <f>IF(BY70="y",IF(AND(W70="n",V70="n"),CHAR(34)&amp;"alldia"&amp;CHAR(34)&amp;",",""),"")</f>
        <v/>
      </c>
      <c r="DW70" s="48" t="str">
        <f>IF(CL70="y",CHAR(34)&amp;CL$1&amp;CHAR(34)&amp;",","")</f>
        <v>"NoBand",</v>
      </c>
      <c r="DX70" s="48" t="str">
        <f>IF(CM70="y",CHAR(34)&amp;CM$1&amp;CHAR(34)&amp;",","")</f>
        <v/>
      </c>
      <c r="DY70" s="48" t="str">
        <f>IF(CN70="y",CHAR(34)&amp;CN$1&amp;CHAR(34)&amp;",","")</f>
        <v/>
      </c>
      <c r="DZ70" s="48" t="str">
        <f>IF(CO70="y",CHAR(34)&amp;CO$1&amp;CHAR(34)&amp;",","")</f>
        <v/>
      </c>
      <c r="EA70" s="48" t="str">
        <f>IF(T70="y",CHAR(34)&amp;T$1&amp;CHAR(34)&amp;",","")</f>
        <v>"Diagon",</v>
      </c>
      <c r="EB70" s="48" t="str">
        <f>IF(U70="y",CHAR(34)&amp;U$1&amp;CHAR(34)&amp;",","")</f>
        <v/>
      </c>
      <c r="EC70" s="48" t="str">
        <f>IF(V70="y",CHAR(34)&amp;V$1&amp;CHAR(34)&amp;",","")</f>
        <v/>
      </c>
      <c r="ED70" s="48" t="str">
        <f>IF(W70="y",CHAR(34)&amp;W$1&amp;CHAR(34)&amp;",","")</f>
        <v>"Vertic",</v>
      </c>
      <c r="EE70" s="48" t="str">
        <f>IF(X70="y",CHAR(34)&amp;X$1&amp;CHAR(34)&amp;",","")</f>
        <v/>
      </c>
      <c r="EF70" s="48" t="str">
        <f>IF(AND(Y70&lt;&gt;"n",Y70&lt;&gt;""),CHAR(34)&amp;Y$1&amp;CHAR(34)&amp;",","")</f>
        <v/>
      </c>
      <c r="EG70" s="48" t="str">
        <f>IF(Z70="y",CHAR(34)&amp;Z$1&amp;CHAR(34)&amp;",","")</f>
        <v/>
      </c>
      <c r="EH70" s="48" t="str">
        <f>IF(AA70="y",CHAR(34)&amp;AA$1&amp;CHAR(34)&amp;",","")</f>
        <v>"Plants",</v>
      </c>
      <c r="EI70" s="48" t="str">
        <f>IF(AB70="y",CHAR(34)&amp;AB$1&amp;CHAR(34)&amp;",","")</f>
        <v/>
      </c>
      <c r="EJ70" s="48" t="str">
        <f>IF(AC70="y",CHAR(34)&amp;AC$1&amp;CHAR(34)&amp;",","")</f>
        <v/>
      </c>
      <c r="EK70" s="48" t="str">
        <f>IF(AD70="y",CHAR(34)&amp;AD$1&amp;CHAR(34)&amp;",","")</f>
        <v/>
      </c>
      <c r="EL70" s="48" t="str">
        <f>IF(AE70="y",CHAR(34)&amp;AE$1&amp;CHAR(34)&amp;",","")</f>
        <v/>
      </c>
      <c r="EM70" s="48" t="str">
        <f>IF(AF70="y",CHAR(34)&amp;AF$1&amp;CHAR(34)&amp;",","")</f>
        <v/>
      </c>
      <c r="EN70" s="48" t="str">
        <f>IF(AG70="y",CHAR(34)&amp;AG$1&amp;CHAR(34)&amp;",","")</f>
        <v/>
      </c>
      <c r="EO70" s="48" t="str">
        <f>IF(AH70="y",CHAR(34)&amp;AH$1&amp;CHAR(34)&amp;",","")</f>
        <v>"Center",</v>
      </c>
      <c r="EP70" s="48" t="str">
        <f>IF(AI70="y",CHAR(34)&amp;AI$1&amp;CHAR(34)&amp;",","")</f>
        <v/>
      </c>
      <c r="EQ70" s="48" t="str">
        <f>IF(AJ70="y",CHAR(34)&amp;AJ$1&amp;CHAR(34)&amp;",","")</f>
        <v/>
      </c>
      <c r="ER70" s="48" t="str">
        <f>IF(AK70="y",CHAR(34)&amp;AK$1&amp;CHAR(34)&amp;",","")</f>
        <v/>
      </c>
      <c r="ES70" s="48" t="str">
        <f>IF(AL70="y",CHAR(34)&amp;AL$1&amp;CHAR(34)&amp;",","")</f>
        <v/>
      </c>
      <c r="ET70" s="48" t="str">
        <f>IF(AM70="y",CHAR(34)&amp;AM$1&amp;CHAR(34)&amp;",","")</f>
        <v/>
      </c>
      <c r="EU70" s="48" t="str">
        <f>IF(AN70="y",CHAR(34)&amp;AN$1&amp;CHAR(34)&amp;",","")</f>
        <v/>
      </c>
      <c r="EV70" s="48" t="str">
        <f>IF(AO70="y",CHAR(34)&amp;AO$1&amp;CHAR(34)&amp;",","")</f>
        <v/>
      </c>
      <c r="EW70" s="48" t="str">
        <f>IF(AP70="y",CHAR(34)&amp;AP$1&amp;CHAR(34)&amp;",","")</f>
        <v/>
      </c>
      <c r="EX70" s="48" t="str">
        <f>IF(AQ70="y",CHAR(34)&amp;AQ$1&amp;CHAR(34)&amp;",","")</f>
        <v/>
      </c>
      <c r="EY70" s="48" t="str">
        <f>IF(AR70="y",CHAR(34)&amp;AR$1&amp;CHAR(34)&amp;",","")</f>
        <v/>
      </c>
      <c r="EZ70" s="48" t="str">
        <f>IF(AS70="y",CHAR(34)&amp;AS$1&amp;CHAR(34)&amp;",","")</f>
        <v/>
      </c>
      <c r="FA70" s="48" t="str">
        <f>IF(AT70&gt;0,CHAR(34)&amp;"sta"&amp;AZ70&amp;CHAR(34)&amp;",","")</f>
        <v/>
      </c>
      <c r="FB70" s="48" t="str">
        <f>IF(AND(AT70&gt;0,BA70&lt;&gt;""),CHAR(34)&amp;"sta"&amp;BA70&amp;CHAR(34)&amp;",","")</f>
        <v/>
      </c>
      <c r="FD70" s="48" t="str">
        <f>IF(BV70="n",CHAR(34)&amp;"tcWHYE"&amp;CHAR(34)&amp;",",IF(BV70="y",CHAR(34)&amp;FD$1&amp;CHAR(34)&amp;",",""))</f>
        <v/>
      </c>
      <c r="FE70" s="48" t="str">
        <f>IF(COUNTIF(BL70:BT70,"BLU")=0,CHAR(34)&amp;"NO_BLU"&amp;CHAR(34)&amp;",", "")</f>
        <v>"NO_BLU",</v>
      </c>
      <c r="FF70" s="48" t="str">
        <f>IF(COUNTIF(BL70:BT70,"WHI")=0,CHAR(34)&amp;"NO_WHI"&amp;CHAR(34)&amp;",", "")</f>
        <v/>
      </c>
      <c r="FG70" s="48" t="str">
        <f>IF(COUNTIF(BL70:BT70,"RED")=0,CHAR(34)&amp;"NO_RED"&amp;CHAR(34)&amp;",", "")</f>
        <v>"NO_RED",</v>
      </c>
      <c r="FH70" s="48" t="str">
        <f>IF(COUNTIF(BL70:BS70,"GRE")=0,CHAR(34)&amp;"NO_GRE"&amp;CHAR(34)&amp;",", "")</f>
        <v/>
      </c>
      <c r="FI70" s="48" t="str">
        <f>IF(COUNTIF(BL70:BT70,"YEL")=0,CHAR(34)&amp;"NO_YEL"&amp;CHAR(34)&amp;",", "")</f>
        <v>"NO_YEL",</v>
      </c>
      <c r="FJ70" s="48" t="str">
        <f>IF(COUNTIF(BL70:BT70,"BLA")=0,CHAR(34)&amp;"NO_BLA"&amp;CHAR(34)&amp;",", "")</f>
        <v>"NO_BLA",</v>
      </c>
      <c r="FK70" s="48" t="str">
        <f>IF(AND(FH70&lt;&gt;"",FF70&lt;&gt;""),CHAR(34)&amp;"WHGRNO"&amp;CHAR(34)&amp;",","")</f>
        <v/>
      </c>
      <c r="FL70" s="48" t="str">
        <f>IF(AND(FI70&lt;&gt;"",FF70&lt;&gt;""),CHAR(34)&amp;"WHYENO"&amp;CHAR(34)&amp;",","")</f>
        <v/>
      </c>
      <c r="FM70" s="48" t="str">
        <f>IF(AND(FJ70&lt;&gt;"",FF70&lt;&gt;""),CHAR(34)&amp;"BAWHNO"&amp;CHAR(34)&amp;",","")</f>
        <v/>
      </c>
      <c r="FN70" s="48" t="str">
        <f>IF(AND(FE70&lt;&gt;"",FF70&lt;&gt;""),CHAR(34)&amp;"BLWHNO"&amp;CHAR(34)&amp;",","")</f>
        <v/>
      </c>
      <c r="FO70" s="48" t="str">
        <f>IF(AND(FE70&lt;&gt;"",FG70&lt;&gt;""),CHAR(34)&amp;"BLRENO"&amp;CHAR(34)&amp;",","")</f>
        <v>"BLRENO",</v>
      </c>
      <c r="FP70" s="48" t="str">
        <f>IF(AND(FF70&lt;&gt;"",FF70&lt;&gt;""),CHAR(34)&amp;"WHRENO"&amp;CHAR(34)&amp;",","")</f>
        <v/>
      </c>
      <c r="FQ70" s="48" t="str">
        <f>IF(LEN(BF70)=3,CHAR(34)&amp;"001"&amp;BF70&amp;CHAR(34)&amp;",","")</f>
        <v/>
      </c>
      <c r="FR70" s="48" t="str">
        <f>IF(LEN(BG70)=3,CHAR(34)&amp;"002"&amp;BG70&amp;CHAR(34)&amp;",","")</f>
        <v/>
      </c>
      <c r="FS70" s="48" t="str">
        <f>IF(LEN(BH70)=3,CHAR(34)&amp;"003"&amp;BH70&amp;CHAR(34)&amp;",","")</f>
        <v/>
      </c>
      <c r="FT70" s="48" t="str">
        <f>CHAR(34)&amp;"myr"&amp;BD70&amp;CHAR(34)&amp;","</f>
        <v>"myrWHI",</v>
      </c>
      <c r="FU70" s="48" t="str">
        <f>IF(AY70="y",CHAR(34)&amp;"island"&amp;CHAR(34)&amp;",","")</f>
        <v/>
      </c>
      <c r="FV70" s="48" t="str">
        <f>IF(BZ70="y",CHAR(34)&amp;"landlo"&amp;CHAR(34)&amp;",","")</f>
        <v/>
      </c>
      <c r="FW70" s="48" t="str">
        <f>IF(CA70="y",CHAR(34)&amp;"eunion"&amp;CHAR(34)&amp;",","")</f>
        <v/>
      </c>
      <c r="FY70" s="48" t="str">
        <f>IFERROR(IF(SEARCH("Arabic",CB70)&gt;0,CHAR(34)&amp;"arabic"&amp;CHAR(34)&amp;",",""),"")</f>
        <v/>
      </c>
      <c r="FZ70" s="48" t="str">
        <f>IFERROR(IF(SEARCH("English",CB70)&gt;0,CHAR(34)&amp;"englis"&amp;CHAR(34)&amp;",",""),"")</f>
        <v/>
      </c>
      <c r="GA70" s="48" t="str">
        <f>IFERROR(IF(SEARCH("French",CB70)&gt;0,CHAR(34)&amp;"french"&amp;CHAR(34)&amp;",",""),"")</f>
        <v/>
      </c>
      <c r="GB70" s="48" t="str">
        <f>IFERROR(IF(SEARCH("Spanish",CB70)&gt;0,CHAR(34)&amp;"spanis"&amp;CHAR(34)&amp;",",""),"")</f>
        <v/>
      </c>
      <c r="GE70" s="48" t="str">
        <f>IFERROR(IF(SEARCH("Dutch",CB70)&gt;0,CHAR(34)&amp;"dutchs"&amp;CHAR(34)&amp;",",""),"")</f>
        <v/>
      </c>
      <c r="GF70" s="48" t="str">
        <f>IFERROR(IF(SEARCH("Historical",AU70)&gt;0,CHAR(34)&amp;"histor"&amp;CHAR(34)&amp;",",""),"")</f>
        <v/>
      </c>
      <c r="GG70" s="48" t="str">
        <f>IF(BU70="y",CHAR(34)&amp;"unjack"&amp;CHAR(34)&amp;",","")</f>
        <v/>
      </c>
      <c r="GH70" s="48" t="str">
        <f>IF(CD70=1,CHAR(34)&amp;"southc"&amp;CHAR(34)&amp;",","")</f>
        <v/>
      </c>
      <c r="GI70" s="48" t="str">
        <f>IF(CE70=1,CHAR(34)&amp;"hasmap"&amp;CHAR(34)&amp;",","")</f>
        <v/>
      </c>
      <c r="GJ70" s="48" t="str">
        <f>IF(CP70="y",CHAR(34)&amp;CP$1&amp;CHAR(34)&amp;",","")</f>
        <v>"NoStar",</v>
      </c>
      <c r="GK70" s="48" t="str">
        <f>IF(GJ70="",CHAR(34)&amp;"HasSta"&amp;CHAR(34)&amp;",","")</f>
        <v/>
      </c>
      <c r="GL70" s="48" t="str">
        <f>IF(CQ70="y",CHAR(34)&amp;CQ$1&amp;CHAR(34)&amp;",","")</f>
        <v/>
      </c>
      <c r="GM70" s="48" t="str">
        <f>IF(CR70="y",CHAR(34)&amp;CR$1&amp;CHAR(34)&amp;",","")</f>
        <v/>
      </c>
      <c r="GN70" s="48" t="str">
        <f>IF(CS70="y",CHAR(34)&amp;CS$1&amp;CHAR(34)&amp;",","")</f>
        <v/>
      </c>
      <c r="GP70" s="48" t="str">
        <f>CHAR(34)&amp;AU70&amp;CHAR(34)</f>
        <v>"City"</v>
      </c>
      <c r="GS70" s="48" t="str">
        <f>SUBSTITUTE("["&amp;_xlfn.CONCAT(CW70:GN70)&amp;"]",",]","]")</f>
        <v>["2Color","lets05","startA","GREWHI","year00","allver","NoBand","Diagon","Vertic","Plants","Center","NO_BLU","NO_RED","NO_YEL","NO_BLA","BLRENO","myrWHI","NoStar"]</v>
      </c>
      <c r="GT70" s="48" t="str">
        <f>IF(BL70&lt;&gt;"",CHAR(34)&amp;"cl_"&amp;BL70&amp;CHAR(34)&amp;",","")</f>
        <v/>
      </c>
      <c r="GU70" s="48" t="str">
        <f>IF(BM70&lt;&gt;"",CHAR(34)&amp;"cl_"&amp;BM70&amp;CHAR(34)&amp;",","")</f>
        <v/>
      </c>
      <c r="GV70" s="48" t="str">
        <f>IF(BN70&lt;&gt;"",CHAR(34)&amp;"cl_"&amp;BN70&amp;CHAR(34)&amp;",","")</f>
        <v>"cl_GRE",</v>
      </c>
      <c r="GW70" s="48" t="str">
        <f>IF(BO70&lt;&gt;"",CHAR(34)&amp;"cl_"&amp;BO70&amp;CHAR(34)&amp;",","")</f>
        <v/>
      </c>
      <c r="GX70" s="48" t="str">
        <f>IF(BP70&lt;&gt;"",CHAR(34)&amp;"cl_"&amp;BP70&amp;CHAR(34)&amp;",","")</f>
        <v/>
      </c>
      <c r="GY70" s="48" t="str">
        <f>IF(BQ70&lt;&gt;"",CHAR(34)&amp;"cl_"&amp;BQ70&amp;CHAR(34)&amp;",","")</f>
        <v/>
      </c>
      <c r="GZ70" s="48" t="str">
        <f>IF(BR70&lt;&gt;"",CHAR(34)&amp;"cl_"&amp;BR70&amp;CHAR(34)&amp;",","")</f>
        <v/>
      </c>
      <c r="HA70" s="48" t="str">
        <f>IF(BS70&lt;&gt;"",CHAR(34)&amp;"cl_"&amp;BS70&amp;CHAR(34)&amp;",","")</f>
        <v/>
      </c>
      <c r="HB70" s="48" t="str">
        <f>IF(BT70&lt;&gt;"",CHAR(34)&amp;"cl_"&amp;BT70&amp;CHAR(34)&amp;",","")</f>
        <v>"cl_WHI",</v>
      </c>
      <c r="HC70" s="48" t="str">
        <f>SUBSTITUTE("["&amp;_xlfn.CONCAT(GT70:HB70)&amp;"]",",]","]")</f>
        <v>["cl_GRE","cl_WHI"]</v>
      </c>
      <c r="HE70" s="71"/>
      <c r="HF70" s="72" t="str">
        <f>"{couname:"&amp;CT70&amp;(IF(HK70&lt;&gt;"",",subtype:"&amp;CHAR(34)&amp;HK70&amp;CHAR(34),""))&amp;",year:"&amp;HJ70&amp;",region:"&amp;CU70&amp;",Colors:"&amp;HC70&amp;",Items:"&amp;GS70&amp;",Flag:"&amp;CV70&amp;",HDFlag:"&amp;CHAR(34)&amp;E70&amp;CHAR(34)&amp;",type:"&amp;GP70&amp;", describe: "&amp;HH70&amp;", isnew:"&amp;CHAR(34)&amp;F70&amp;CHAR(34)&amp;", links: "&amp;HL70&amp;"},"</f>
        <v>{couname:"[USA] Aspen",year:"2022",region:"rgn_North America",Colors:["cl_GRE","cl_WHI"],Items:["2Color","lets05","startA","GREWHI","year00","allver","NoBand","Diagon","Vertic","Plants","Center","NO_BLU","NO_RED","NO_YEL","NO_BLA","BLRENO","myrWHI","NoStar"],Flag:"https://upload.wikimedia.org/wikipedia/en/8/89/Flag_of_Aspen%2C_Colorado.png",HDFlag:"https://upload.wikimedia.org/wikipedia/en/8/89/Flag_of_Aspen%2C_Colorado.png",type:"City", describe: "\nAdopted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 isnew:".", links: "https://www.crwflags.com/fotw/flags/us-coasp.html"},</v>
      </c>
      <c r="HG70" s="73" t="str">
        <f>"{couname:"&amp;CT70&amp;(IF(HK70&lt;&gt;"",",subtype:"&amp;CHAR(34)&amp;HK70&amp;CHAR(34),""))&amp;",year:"&amp;HJ70&amp;",region:"&amp;CU70&amp;",Colors:"&amp;HC70&amp;",Items:"&amp;GS70&amp;",Flag:"&amp;CV70&amp;",HDFlag:"&amp;CHAR(34)&amp;E70&amp;CHAR(34)&amp;",type:"&amp;GP70&amp;", describe: "&amp;HI70&amp;", links: "&amp;HL70&amp;"},"</f>
        <v>{couname:"[USA] Aspen",year:"2022",region:"rgn_North America",Colors:["cl_GRE","cl_WHI"],Items:["2Color","lets05","startA","GREWHI","year00","allver","NoBand","Diagon","Vertic","Plants","Center","NO_BLU","NO_RED","NO_YEL","NO_BLA","BLRENO","myrWHI","NoStar"],Flag:"https://upload.wikimedia.org/wikipedia/en/8/89/Flag_of_Aspen%2C_Colorado.png",HDFlag:"https://upload.wikimedia.org/wikipedia/en/8/89/Flag_of_Aspen%2C_Colorado.png",type:"City", describe: "\nAdopted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 links: "https://www.crwflags.com/fotw/flags/us-coasp.html"},</v>
      </c>
      <c r="HH70" s="48" t="str">
        <f>IF(P70&lt;&gt;"",CHAR(34)&amp;"\n"&amp;P70&amp;CHAR(34),CHAR(34)&amp;CHAR(34))</f>
        <v>"\nAdopted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v>
      </c>
      <c r="HI70" s="48" t="str">
        <f>IF(J70=0,CHAR(34)&amp;CHAR(34),HH70)</f>
        <v>"\nAdopted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v>
      </c>
      <c r="HJ70" s="48" t="str">
        <f>CHAR(34)&amp;O70&amp;CHAR(34)</f>
        <v>"2022"</v>
      </c>
      <c r="HL70" s="48" t="str">
        <f>CHAR(34)&amp;I70&amp;CHAR(34)</f>
        <v>"https://www.crwflags.com/fotw/flags/us-coasp.html"</v>
      </c>
      <c r="HM70" s="72"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"&amp;HH70&amp;", "&amp;CHAR(34)&amp;"isnew"&amp;CHAR(34)&amp;": "&amp;CHAR(34)&amp;F70&amp;CHAR(34)&amp;", "&amp;CHAR(34)&amp;"links"&amp;CHAR(34)&amp;": "&amp;HL70&amp;"},"</f>
        <v>{"couname":"[USA] Aspen","subtype":"[USA] Colorado","year":"2022","region":"rgn_North America","Colors":["cl_GRE","cl_WHI"],"Items":["2Color","lets05","startA","GREWHI","year00","allver","NoBand","Diagon","Vertic","Plants","Center","NO_BLU","NO_RED","NO_YEL","NO_BLA","BLRENO","myrWHI","NoStar"],"Flag":"https://upload.wikimedia.org/wikipedia/en/8/89/Flag_of_Aspen%2C_Colorado.png","HDFlag":"https://upload.wikimedia.org/wikipedia/en/8/89/Flag_of_Aspen%2C_Colorado.png","type":"City", "describe": "\nAdopted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 "isnew": ".", "links": "https://www.crwflags.com/fotw/flags/us-coasp.html"},</v>
      </c>
      <c r="HN70" s="74" t="str">
        <f>"{"&amp;CHAR(34)&amp;"couname"&amp;CHAR(34)&amp;":"&amp;CT70&amp;(IF(H70&lt;&gt;"",","&amp;CHAR(34)&amp;"subtype"&amp;CHAR(34)&amp;":"&amp;CHAR(34)&amp;H70&amp;CHAR(34),""))&amp;","&amp;CHAR(34)&amp;"year"&amp;CHAR(34)&amp;":"&amp;HJ70&amp;","&amp;CHAR(34)&amp;"region"&amp;CHAR(34)&amp;":"&amp;CU70&amp;","&amp;CHAR(34)&amp;"Colors"&amp;CHAR(34)&amp;":"&amp;HC70&amp;","&amp;CHAR(34)&amp;"Items"&amp;CHAR(34)&amp;":"&amp;GS70&amp;","&amp;CHAR(34)&amp;"Flag"&amp;CHAR(34)&amp;":"&amp;CV70&amp;","&amp;CHAR(34)&amp;"HDFlag"&amp;CHAR(34)&amp;":"&amp;CHAR(34)&amp;E70&amp;CHAR(34)&amp;","&amp;CHAR(34)&amp;"type"&amp;CHAR(34)&amp;":"&amp;GP70&amp;", "&amp;CHAR(34)&amp;"describe"&amp;CHAR(34)&amp;": "&amp;HI70&amp;", "&amp;CHAR(34)&amp;"isnew"&amp;CHAR(34)&amp;": "&amp;CHAR(34)&amp;F70&amp;CHAR(34)&amp;", "&amp;CHAR(34)&amp;"links"&amp;CHAR(34)&amp;": "&amp;HL70&amp;"},"</f>
        <v>{"couname":"[USA] Aspen","subtype":"[USA] Colorado","year":"2022","region":"rgn_North America","Colors":["cl_GRE","cl_WHI"],"Items":["2Color","lets05","startA","GREWHI","year00","allver","NoBand","Diagon","Vertic","Plants","Center","NO_BLU","NO_RED","NO_YEL","NO_BLA","BLRENO","myrWHI","NoStar"],"Flag":"https://upload.wikimedia.org/wikipedia/en/8/89/Flag_of_Aspen%2C_Colorado.png","HDFlag":"https://upload.wikimedia.org/wikipedia/en/8/89/Flag_of_Aspen%2C_Colorado.png","type":"City", "describe": "\nAdopted in 2022, The flag contains an Aspen leaf, from which the city was named due to the abundance of Aspen trees, with a snowflake inside, symbolizing winter and summer in the Roaring Fork Valley, imposed on a pure white background. The symbol was created by Bauhaus artist Herbert Bayer that helped shape Aspen's renaissance in the 1950s.", "isnew": ".", "links": "https://www.crwflags.com/fotw/flags/us-coasp.html"},</v>
      </c>
      <c r="HO70" s="75">
        <v>45644</v>
      </c>
      <c r="HP70" s="48" t="str" cm="1">
        <f t="array" ref="HP70">IF(_xlfn.TEXTJOIN(", ", TRUE, IF(ISNUMBER(SEARCH("BLA", BL70:BT70)), COLUMN(BL70:BT70) - COLUMN(BL70) + 1, ""))&lt;&gt;"","BLA","")</f>
        <v/>
      </c>
      <c r="HQ70" s="48" t="str" cm="1">
        <f t="array" ref="HQ70">IF(_xlfn.TEXTJOIN(", ", TRUE, IF(ISNUMBER(SEARCH("BLU", BL70:BT70)), COLUMN(BL70:BT70) - COLUMN(BL70) + 1, ""))&lt;&gt;"","BLU","")</f>
        <v/>
      </c>
      <c r="HR70" s="48" t="str" cm="1">
        <f t="array" ref="HR70">IF(_xlfn.TEXTJOIN(", ", TRUE, IF(ISNUMBER(SEARCH("GRE", BL70:BT70)), COLUMN(BL70:BT70) - COLUMN(BL70) + 1, ""))&lt;&gt;"","GRE","")</f>
        <v>GRE</v>
      </c>
      <c r="HS70" s="48" t="str" cm="1">
        <f t="array" ref="HS70">IF(_xlfn.TEXTJOIN(", ", TRUE, IF(ISNUMBER(SEARCH("RED", BL70:BT70)), COLUMN(BL70:BT70) - COLUMN(BL70) + 1, ""))&lt;&gt;"","RED","")</f>
        <v/>
      </c>
      <c r="HT70" s="48" t="str" cm="1">
        <f t="array" ref="HT70">IF(_xlfn.TEXTJOIN(", ", TRUE, IF(ISNUMBER(SEARCH("YEL", BL70:BT70)), COLUMN(BL70:BT70) - COLUMN(BL70) + 1, ""))&lt;&gt;"","YEL","")</f>
        <v/>
      </c>
      <c r="HU70" s="48" t="str" cm="1">
        <f t="array" ref="HU70">IF(_xlfn.TEXTJOIN(", ", TRUE, IF(ISNUMBER(SEARCH("ORA", BL70:BT70)), COLUMN(BL70:BT70) - COLUMN(BL70) + 1, ""))&lt;&gt;"","ORA","")</f>
        <v/>
      </c>
      <c r="HV70" s="48" t="str" cm="1">
        <f t="array" ref="HV70">IF(_xlfn.TEXTJOIN(", ", TRUE, IF(ISNUMBER(SEARCH("BRO", BL70:BT70)), COLUMN(BL70:BT70) - COLUMN(BL70) + 1, ""))&lt;&gt;"","BRO","")</f>
        <v/>
      </c>
      <c r="HW70" s="48" t="str" cm="1">
        <f t="array" ref="HW70">IF(_xlfn.TEXTJOIN(", ", TRUE, IF(ISNUMBER(SEARCH("PUR", BL70:BT70)), COLUMN(BL70:BT70) - COLUMN(BL70) + 1, ""))&lt;&gt;"","PUR","")</f>
        <v/>
      </c>
      <c r="HX70" s="48" t="str" cm="1">
        <f t="array" ref="HX70">IF(_xlfn.TEXTJOIN(", ", TRUE, IF(ISNUMBER(SEARCH("WHI", BL70:BT70)), COLUMN(BL70:BT70) - COLUMN(BL70) + 1, ""))&lt;&gt;"","WHI","")</f>
        <v>WHI</v>
      </c>
      <c r="HY70" s="76"/>
      <c r="HZ70" s="76"/>
      <c r="IA70" s="6"/>
      <c r="IB70" s="6"/>
      <c r="IC70" s="77"/>
      <c r="ID70" s="77"/>
      <c r="IE70" s="77"/>
      <c r="IF70" s="77"/>
      <c r="IG70" s="77"/>
      <c r="IH70" s="77"/>
      <c r="II70" s="77"/>
      <c r="IJ70" s="77"/>
      <c r="IK70" s="77"/>
      <c r="IM70" s="45">
        <f>COUNTIF(IC70:IK70,"&gt;0")-CG70</f>
        <v>-2</v>
      </c>
      <c r="IN70" s="78" t="str">
        <f>"http://mkweb.bcgsc.ca/color-summarizer/?url="&amp;D70&amp;"&amp;precision=low&amp;num_clusters="&amp;CG70&amp;"&amp;text=1"</f>
        <v>http://mkweb.bcgsc.ca/color-summarizer/?url=https://upload.wikimedia.org/wikipedia/en/8/89/Flag_of_Aspen%2C_Colorado.png&amp;precision=low&amp;num_clusters=2&amp;text=1</v>
      </c>
      <c r="IO70" s="48" t="str">
        <f>IF(HP70&lt;&gt;"",CHAR(34)&amp;"black"&amp;CHAR(34),"")</f>
        <v/>
      </c>
      <c r="IP70" s="48" t="str">
        <f>IF(HQ70&lt;&gt;"",CHAR(34)&amp;"blue"&amp;CHAR(34),"")</f>
        <v/>
      </c>
      <c r="IQ70" s="48" t="str">
        <f>IF(HR70&lt;&gt;"",CHAR(34)&amp;"green"&amp;CHAR(34),"")</f>
        <v>"green"</v>
      </c>
      <c r="IR70" s="48" t="str">
        <f>IF(HS70&lt;&gt;"",CHAR(34)&amp;"red"&amp;CHAR(34),"")</f>
        <v/>
      </c>
      <c r="IS70" s="48" t="str">
        <f>IF(HT70&lt;&gt;"",CHAR(34)&amp;"yellow"&amp;CHAR(34),"")</f>
        <v/>
      </c>
      <c r="IT70" s="48" t="str">
        <f>IF(HU70&lt;&gt;"",CHAR(34)&amp;"orange"&amp;CHAR(34),"")</f>
        <v/>
      </c>
      <c r="IU70" s="48" t="str">
        <f>IF(HV70&lt;&gt;"",CHAR(34)&amp;"brown"&amp;CHAR(34),"")</f>
        <v/>
      </c>
      <c r="IV70" s="48" t="str">
        <f>IF(HW70&lt;&gt;"",CHAR(34)&amp;"purple"&amp;CHAR(34),"")</f>
        <v/>
      </c>
      <c r="IW70" s="48" t="str">
        <f>IF(HX70&lt;&gt;"",CHAR(34)&amp;"white"&amp;CHAR(34),"")</f>
        <v>"white"</v>
      </c>
      <c r="IX70" s="48" t="str">
        <f>"{"&amp;CHAR(34)&amp;"url"&amp;CHAR(34)&amp;":"&amp;CHAR(34)&amp;IN70&amp;CHAR(34)&amp;","&amp;CHAR(34)&amp;"name"&amp;CHAR(34)&amp;":"&amp;CHAR(34)&amp;A70&amp;CHAR(34)&amp;"},"</f>
        <v>{"url":"http://mkweb.bcgsc.ca/color-summarizer/?url=https://upload.wikimedia.org/wikipedia/en/8/89/Flag_of_Aspen%2C_Colorado.png&amp;precision=low&amp;num_clusters=2&amp;text=1","name":"[USA] Aspen"},</v>
      </c>
      <c r="IY70" s="48">
        <v>1503</v>
      </c>
    </row>
    <row r="71" spans="1:259" s="48" customFormat="1" ht="38.4" customHeight="1" thickBot="1" x14ac:dyDescent="0.35">
      <c r="A71" s="97" t="s">
        <v>405</v>
      </c>
      <c r="B71" s="40" t="e" vm="212">
        <v>#VALUE!</v>
      </c>
      <c r="C71" s="41">
        <v>3</v>
      </c>
      <c r="D71" s="42" t="s">
        <v>406</v>
      </c>
      <c r="E71" s="43" t="s">
        <v>407</v>
      </c>
      <c r="F71" s="44" t="s">
        <v>163</v>
      </c>
      <c r="G71" s="45">
        <f>COUNTIF($A$1:$A$8580,A71)</f>
        <v>1</v>
      </c>
      <c r="H71" s="46" t="s">
        <v>286</v>
      </c>
      <c r="I71" s="47" t="s">
        <v>408</v>
      </c>
      <c r="J71" s="48" t="str">
        <f>""</f>
        <v/>
      </c>
      <c r="K71" s="49"/>
      <c r="L71" s="50"/>
      <c r="M71" s="50"/>
      <c r="N71" s="51" t="s">
        <v>231</v>
      </c>
      <c r="O71" s="52">
        <v>1912</v>
      </c>
      <c r="P71" s="53" t="s">
        <v>409</v>
      </c>
      <c r="Q71" s="54">
        <v>2</v>
      </c>
      <c r="R71" s="55" t="s">
        <v>231</v>
      </c>
      <c r="S71" s="56">
        <v>0</v>
      </c>
      <c r="T71" s="57" t="s">
        <v>164</v>
      </c>
      <c r="U71" s="58" t="s">
        <v>164</v>
      </c>
      <c r="V71" s="58" t="s">
        <v>164</v>
      </c>
      <c r="W71" s="58" t="s">
        <v>164</v>
      </c>
      <c r="X71" s="58" t="s">
        <v>164</v>
      </c>
      <c r="Y71" s="58" t="s">
        <v>164</v>
      </c>
      <c r="Z71" s="58" t="s">
        <v>164</v>
      </c>
      <c r="AA71" s="58" t="s">
        <v>164</v>
      </c>
      <c r="AB71" s="58" t="s">
        <v>164</v>
      </c>
      <c r="AC71" s="58" t="s">
        <v>164</v>
      </c>
      <c r="AD71" s="58" t="s">
        <v>165</v>
      </c>
      <c r="AE71" s="58" t="s">
        <v>164</v>
      </c>
      <c r="AF71" s="59" t="s">
        <v>164</v>
      </c>
      <c r="AG71" s="59" t="s">
        <v>164</v>
      </c>
      <c r="AH71" s="59" t="s">
        <v>164</v>
      </c>
      <c r="AI71" s="59" t="s">
        <v>164</v>
      </c>
      <c r="AJ71" s="59" t="s">
        <v>164</v>
      </c>
      <c r="AK71" s="59" t="s">
        <v>164</v>
      </c>
      <c r="AL71" s="59" t="s">
        <v>164</v>
      </c>
      <c r="AM71" s="59" t="s">
        <v>165</v>
      </c>
      <c r="AN71" s="59" t="s">
        <v>164</v>
      </c>
      <c r="AO71" s="59" t="s">
        <v>164</v>
      </c>
      <c r="AP71" s="59" t="s">
        <v>164</v>
      </c>
      <c r="AQ71" s="59" t="s">
        <v>164</v>
      </c>
      <c r="AR71" s="59" t="s">
        <v>164</v>
      </c>
      <c r="AS71" s="59" t="s">
        <v>164</v>
      </c>
      <c r="AT71" s="60">
        <v>0</v>
      </c>
      <c r="AU71" s="59" t="s">
        <v>196</v>
      </c>
      <c r="AV71" s="59" t="str">
        <f>IF(LEFT(A71,1)="[",LEFT(A71,5)&amp;AU71&amp;A71,"")</f>
        <v>[USA]City[USA] Colorado Springs</v>
      </c>
      <c r="AW71" s="59" t="str">
        <f>C71&amp;H71&amp;A71</f>
        <v>3[USA] Colorado[USA] Colorado Springs</v>
      </c>
      <c r="AX71" s="61"/>
      <c r="AY71" s="61"/>
      <c r="AZ71" s="62" t="s">
        <v>167</v>
      </c>
      <c r="BA71" s="62" t="s">
        <v>167</v>
      </c>
      <c r="BB71" s="62"/>
      <c r="BC71" s="63"/>
      <c r="BD71" s="64" t="s">
        <v>159</v>
      </c>
      <c r="BE71" s="47"/>
      <c r="BF71" s="64" t="s">
        <v>167</v>
      </c>
      <c r="BG71" s="64" t="s">
        <v>167</v>
      </c>
      <c r="BH71" s="64" t="s">
        <v>167</v>
      </c>
      <c r="BI71" s="64"/>
      <c r="BJ71" s="64"/>
      <c r="BK71" s="47"/>
      <c r="BL71" s="64" t="s">
        <v>167</v>
      </c>
      <c r="BM71" s="64" t="s">
        <v>152</v>
      </c>
      <c r="BN71" s="64" t="s">
        <v>153</v>
      </c>
      <c r="BO71" s="64" t="s">
        <v>167</v>
      </c>
      <c r="BP71" s="64" t="s">
        <v>155</v>
      </c>
      <c r="BQ71" s="64" t="s">
        <v>167</v>
      </c>
      <c r="BR71" s="64" t="s">
        <v>167</v>
      </c>
      <c r="BS71" s="64" t="s">
        <v>167</v>
      </c>
      <c r="BT71" s="64" t="s">
        <v>159</v>
      </c>
      <c r="BU71" s="65"/>
      <c r="BV71" s="66"/>
      <c r="BW71" s="66">
        <v>0</v>
      </c>
      <c r="BX71" s="47"/>
      <c r="CB71" s="6"/>
      <c r="CC71" s="6"/>
      <c r="CD71" s="67">
        <v>0</v>
      </c>
      <c r="CE71" s="67">
        <v>0</v>
      </c>
      <c r="CF71" s="67" t="e">
        <v>#REF!</v>
      </c>
      <c r="CG71" s="68" cm="1">
        <f t="array" ref="CG71">SUMPRODUCT(--(LEN(TRIM(BL71:BT71))&gt;0))</f>
        <v>4</v>
      </c>
      <c r="CH71" s="59" t="str">
        <f>IF(CG71=2,"y","n")</f>
        <v>n</v>
      </c>
      <c r="CI71" s="59" t="str">
        <f>IF(CG71=3,"y","n")</f>
        <v>n</v>
      </c>
      <c r="CJ71" s="59" t="str">
        <f>IF(CG71=4,"y","n")</f>
        <v>y</v>
      </c>
      <c r="CK71" s="59" t="str">
        <f>IF(CG71&gt;4,"y","n")</f>
        <v>n</v>
      </c>
      <c r="CL71" s="59" t="str">
        <f>IF(S71=0,"y","n")</f>
        <v>y</v>
      </c>
      <c r="CM71" s="59" t="str">
        <f>IF(S71=2,"y","n")</f>
        <v>n</v>
      </c>
      <c r="CN71" s="59" t="str">
        <f>IF(S71=3,"y","n")</f>
        <v>n</v>
      </c>
      <c r="CO71" s="59" t="str">
        <f>IF(S71&gt;=4,"y","n")</f>
        <v>n</v>
      </c>
      <c r="CP71" s="59" t="str">
        <f>IF(AT71=0,"y","n")</f>
        <v>y</v>
      </c>
      <c r="CQ71" s="59" t="str">
        <f>IF(AT71=1,"y","n")</f>
        <v>n</v>
      </c>
      <c r="CR71" s="59" t="str">
        <f>IF(AT71=2,"y","n")</f>
        <v>n</v>
      </c>
      <c r="CS71" s="59" t="str">
        <f>IF(AT71&gt;=3,"y","n")</f>
        <v>n</v>
      </c>
      <c r="CT71" s="69" t="str">
        <f>CHAR(34)&amp;A71&amp;CHAR(34)</f>
        <v>"[USA] Colorado Springs"</v>
      </c>
      <c r="CU71" s="70" t="str">
        <f>CHAR(34)&amp;"rgn_"&amp;R71&amp;CHAR(34)</f>
        <v>"rgn_North America"</v>
      </c>
      <c r="CV71" s="48" t="str">
        <f>CHAR(34)&amp;D71&amp;CHAR(34)</f>
        <v>"https://upload.wikimedia.org/wikipedia/commons/thumb/6/65/Flag_of_Colorado_Springs%2C_Colorado.svg/320px-Flag_of_Colorado_Springs%2C_Colorado.svg.png"</v>
      </c>
      <c r="CW71" s="48" t="str">
        <f>IF(CH71="y",CHAR(34)&amp;CH$1&amp;CHAR(34)&amp;",","")</f>
        <v/>
      </c>
      <c r="CX71" s="48" t="str">
        <f>IF(CI71="y",CHAR(34)&amp;CI$1&amp;CHAR(34)&amp;",","")</f>
        <v/>
      </c>
      <c r="CY71" s="48" t="str">
        <f>IF(CJ71="y",CHAR(34)&amp;CJ$1&amp;CHAR(34)&amp;",","")</f>
        <v>"4Color",</v>
      </c>
      <c r="CZ71" s="48" t="str">
        <f>IF(CK71="y",CHAR(34)&amp;CK$1&amp;CHAR(34)&amp;",","")</f>
        <v/>
      </c>
      <c r="DA71" s="48" t="str">
        <f>IF(Q71&gt;1,CHAR(34)&amp;"words2"&amp;CHAR(34)&amp;",","")</f>
        <v>"words2",</v>
      </c>
      <c r="DB71" s="48" t="str">
        <f>IF(Q71&gt;2,CHAR(34)&amp;"words3"&amp;CHAR(34)&amp;",","")</f>
        <v/>
      </c>
      <c r="DD71" s="48" t="str">
        <f>IF(LEN(CHAR(34)&amp;"lets"&amp;LEN(SUBSTITUTE(SUBSTITUTE(IFERROR(TRIM(SUBSTITUTE(A71,MID(A71,FIND("[",A71),FIND("]",A71)-FIND("[",A71)+1),"")),A71)," ",""),"-",""))&amp;CHAR(34)&amp;",")=9,CHAR(34)&amp;"lets"&amp;LEN(SUBSTITUTE(SUBSTITUTE(IFERROR(TRIM(SUBSTITUTE(A71,MID(A71,FIND("[",A71),FIND("]",A71)-FIND("[",A71)+1),"")),A71)," ",""),"-",""))&amp;CHAR(34)&amp;",",CHAR(34)&amp;"lets0"&amp;LEN(SUBSTITUTE(SUBSTITUTE(IFERROR(TRIM(SUBSTITUTE(A71,MID(A71,FIND("[",A71),FIND("]",A71)-FIND("[",A71)+1),"")),A71)," ",""),"-",""))&amp;CHAR(34)&amp;",")</f>
        <v>"lets15",</v>
      </c>
      <c r="DE71" s="48" t="str">
        <f>CHAR(34)&amp;"start"&amp;IFERROR(LEFT(SUBSTITUTE(A71,"["&amp;MID(A71,FIND("[",A71)+1,FIND("]",A71)-FIND("[",A71)-1)&amp;"] ",""),1),LEFT(A71,1))&amp;CHAR(34)&amp;","</f>
        <v>"startC",</v>
      </c>
      <c r="DF71" s="48" t="str">
        <f>IFERROR(IF(SEARCH("tan",A71)&gt;0,CHAR(34)&amp;"withtn"&amp;CHAR(34)&amp;",",""),"")</f>
        <v/>
      </c>
      <c r="DG71" s="48" t="str">
        <f>IFERROR(IF(SEARCH("q",A71)&gt;0,CHAR(34)&amp;"with_q"&amp;CHAR(34)&amp;",",""),"")</f>
        <v/>
      </c>
      <c r="DH71" s="48" t="str">
        <f>IFERROR(IF(SEARCH("v",A71)&gt;0,CHAR(34)&amp;"with_v"&amp;CHAR(34)&amp;",",""),"")</f>
        <v/>
      </c>
      <c r="DI71" s="48" t="str">
        <f>IFERROR(IF(SEARCH("w",A71)&gt;0,CHAR(34)&amp;"with_w"&amp;CHAR(34)&amp;",",""),"")</f>
        <v/>
      </c>
      <c r="DJ71" s="48" t="str">
        <f>IFERROR(IF(SEARCH("y",A71)&gt;0,CHAR(34)&amp;"with_y"&amp;CHAR(34)&amp;",",""),"")</f>
        <v/>
      </c>
      <c r="DK71" s="48" t="str">
        <f>IFERROR(IF(SEARCH("z",A71)&gt;0,CHAR(34)&amp;"with_z"&amp;CHAR(34)&amp;",",""),"")</f>
        <v/>
      </c>
      <c r="DL71" s="48" t="str">
        <f>IF(CG71=2, CHAR(34) &amp; _xlfn.TEXTJOIN("", TRUE, _xlfn._xlws.SORT(HP71:HX71)) &amp; CHAR(34) &amp; ",", "")</f>
        <v/>
      </c>
      <c r="DM71" s="48" t="str" cm="1">
        <f t="array" ref="DM71">IF(CG71=3,CHAR(34) &amp; _xlfn.TEXTJOIN("", TRUE, RIGHT(HP71:HX71, 2)) &amp; CHAR(34) &amp; ",", "")</f>
        <v/>
      </c>
      <c r="DN71" s="48" t="str">
        <f>IF(AND(ISNUMBER(SEARCH("18", O71)), ISERROR(SEARCH("1918", O71)), ISERROR(SEARCH("2018", O71))), CHAR(34) &amp; "year18" &amp; CHAR(34) &amp; ",", "")</f>
        <v/>
      </c>
      <c r="DO71" s="48" t="str">
        <f>IF(AND(ISNUMBER(SEARCH("19", O71)), ISERROR(SEARCH("1819", O71)),  ISERROR(SEARCH("1219", O71)),ISERROR(SEARCH("1119", O71)),ISERROR(SEARCH("1190", O71)),ISERROR(SEARCH("2019", O71))), CHAR(34) &amp; "year19" &amp; CHAR(34) &amp; ",", "")</f>
        <v>"year19",</v>
      </c>
      <c r="DP71" s="6" t="str">
        <f>IF(AND(ISNUMBER(SEARCH("20", O71)), ISERROR(SEARCH("1920", O71))), CHAR(34)&amp;"year00"&amp;CHAR(34)&amp;",", "")</f>
        <v/>
      </c>
      <c r="DQ71" s="6" t="str">
        <f>IF(CC71="y",CHAR(34)&amp;"soviet"&amp;CHAR(34)&amp;",","")</f>
        <v/>
      </c>
      <c r="DR71" s="6" t="str">
        <f>IF(BY71="y",CHAR(34)&amp;"dgband"&amp;CHAR(34)&amp;",","")</f>
        <v/>
      </c>
      <c r="DS71" s="6" t="str">
        <f>IF(W71="y",IF(AND(V71="n",BY71&lt;&gt;"y"),CHAR(34)&amp;"allver"&amp;CHAR(34)&amp;",",""),"")</f>
        <v/>
      </c>
      <c r="DT71" s="6" t="str">
        <f>IF(V71="y",IF(AND(W71="n",BY71&lt;&gt;"y"),CHAR(34)&amp;"allhor"&amp;CHAR(34)&amp;",",""),"")</f>
        <v/>
      </c>
      <c r="DU71" s="6" t="str">
        <f>IF(BY71="y",IF(AND(W71="n",V71="n"),CHAR(34)&amp;"alldia"&amp;CHAR(34)&amp;",",""),"")</f>
        <v/>
      </c>
      <c r="DW71" s="48" t="str">
        <f>IF(CL71="y",CHAR(34)&amp;CL$1&amp;CHAR(34)&amp;",","")</f>
        <v>"NoBand",</v>
      </c>
      <c r="DX71" s="48" t="str">
        <f>IF(CM71="y",CHAR(34)&amp;CM$1&amp;CHAR(34)&amp;",","")</f>
        <v/>
      </c>
      <c r="DY71" s="48" t="str">
        <f>IF(CN71="y",CHAR(34)&amp;CN$1&amp;CHAR(34)&amp;",","")</f>
        <v/>
      </c>
      <c r="DZ71" s="48" t="str">
        <f>IF(CO71="y",CHAR(34)&amp;CO$1&amp;CHAR(34)&amp;",","")</f>
        <v/>
      </c>
      <c r="EA71" s="48" t="str">
        <f>IF(T71="y",CHAR(34)&amp;T$1&amp;CHAR(34)&amp;",","")</f>
        <v/>
      </c>
      <c r="EB71" s="48" t="str">
        <f>IF(U71="y",CHAR(34)&amp;U$1&amp;CHAR(34)&amp;",","")</f>
        <v/>
      </c>
      <c r="EC71" s="48" t="str">
        <f>IF(V71="y",CHAR(34)&amp;V$1&amp;CHAR(34)&amp;",","")</f>
        <v/>
      </c>
      <c r="ED71" s="48" t="str">
        <f>IF(W71="y",CHAR(34)&amp;W$1&amp;CHAR(34)&amp;",","")</f>
        <v/>
      </c>
      <c r="EE71" s="48" t="str">
        <f>IF(X71="y",CHAR(34)&amp;X$1&amp;CHAR(34)&amp;",","")</f>
        <v/>
      </c>
      <c r="EF71" s="48" t="str">
        <f>IF(AND(Y71&lt;&gt;"n",Y71&lt;&gt;""),CHAR(34)&amp;Y$1&amp;CHAR(34)&amp;",","")</f>
        <v/>
      </c>
      <c r="EG71" s="48" t="str">
        <f>IF(Z71="y",CHAR(34)&amp;Z$1&amp;CHAR(34)&amp;",","")</f>
        <v/>
      </c>
      <c r="EH71" s="48" t="str">
        <f>IF(AA71="y",CHAR(34)&amp;AA$1&amp;CHAR(34)&amp;",","")</f>
        <v/>
      </c>
      <c r="EI71" s="48" t="str">
        <f>IF(AB71="y",CHAR(34)&amp;AB$1&amp;CHAR(34)&amp;",","")</f>
        <v/>
      </c>
      <c r="EJ71" s="48" t="str">
        <f>IF(AC71="y",CHAR(34)&amp;AC$1&amp;CHAR(34)&amp;",","")</f>
        <v/>
      </c>
      <c r="EK71" s="48" t="str">
        <f>IF(AD71="y",CHAR(34)&amp;AD$1&amp;CHAR(34)&amp;",","")</f>
        <v>"HasSun",</v>
      </c>
      <c r="EL71" s="48" t="str">
        <f>IF(AE71="y",CHAR(34)&amp;AE$1&amp;CHAR(34)&amp;",","")</f>
        <v/>
      </c>
      <c r="EM71" s="48" t="str">
        <f>IF(AF71="y",CHAR(34)&amp;AF$1&amp;CHAR(34)&amp;",","")</f>
        <v/>
      </c>
      <c r="EN71" s="48" t="str">
        <f>IF(AG71="y",CHAR(34)&amp;AG$1&amp;CHAR(34)&amp;",","")</f>
        <v/>
      </c>
      <c r="EO71" s="48" t="str">
        <f>IF(AH71="y",CHAR(34)&amp;AH$1&amp;CHAR(34)&amp;",","")</f>
        <v/>
      </c>
      <c r="EP71" s="48" t="str">
        <f>IF(AI71="y",CHAR(34)&amp;AI$1&amp;CHAR(34)&amp;",","")</f>
        <v/>
      </c>
      <c r="EQ71" s="48" t="str">
        <f>IF(AJ71="y",CHAR(34)&amp;AJ$1&amp;CHAR(34)&amp;",","")</f>
        <v/>
      </c>
      <c r="ER71" s="48" t="str">
        <f>IF(AK71="y",CHAR(34)&amp;AK$1&amp;CHAR(34)&amp;",","")</f>
        <v/>
      </c>
      <c r="ES71" s="48" t="str">
        <f>IF(AL71="y",CHAR(34)&amp;AL$1&amp;CHAR(34)&amp;",","")</f>
        <v/>
      </c>
      <c r="ET71" s="48" t="str">
        <f>IF(AM71="y",CHAR(34)&amp;AM$1&amp;CHAR(34)&amp;",","")</f>
        <v>"Geogrh",</v>
      </c>
      <c r="EU71" s="48" t="str">
        <f>IF(AN71="y",CHAR(34)&amp;AN$1&amp;CHAR(34)&amp;",","")</f>
        <v/>
      </c>
      <c r="EV71" s="48" t="str">
        <f>IF(AO71="y",CHAR(34)&amp;AO$1&amp;CHAR(34)&amp;",","")</f>
        <v/>
      </c>
      <c r="EW71" s="48" t="str">
        <f>IF(AP71="y",CHAR(34)&amp;AP$1&amp;CHAR(34)&amp;",","")</f>
        <v/>
      </c>
      <c r="EX71" s="48" t="str">
        <f>IF(AQ71="y",CHAR(34)&amp;AQ$1&amp;CHAR(34)&amp;",","")</f>
        <v/>
      </c>
      <c r="EY71" s="48" t="str">
        <f>IF(AR71="y",CHAR(34)&amp;AR$1&amp;CHAR(34)&amp;",","")</f>
        <v/>
      </c>
      <c r="EZ71" s="48" t="str">
        <f>IF(AS71="y",CHAR(34)&amp;AS$1&amp;CHAR(34)&amp;",","")</f>
        <v/>
      </c>
      <c r="FA71" s="48" t="str">
        <f>IF(AT71&gt;0,CHAR(34)&amp;"sta"&amp;AZ71&amp;CHAR(34)&amp;",","")</f>
        <v/>
      </c>
      <c r="FB71" s="48" t="str">
        <f>IF(AND(AT71&gt;0,BA71&lt;&gt;""),CHAR(34)&amp;"sta"&amp;BA71&amp;CHAR(34)&amp;",","")</f>
        <v/>
      </c>
      <c r="FD71" s="48" t="str">
        <f>IF(BV71="n",CHAR(34)&amp;"tcWHYE"&amp;CHAR(34)&amp;",",IF(BV71="y",CHAR(34)&amp;FD$1&amp;CHAR(34)&amp;",",""))</f>
        <v/>
      </c>
      <c r="FE71" s="48" t="str">
        <f>IF(COUNTIF(BL71:BT71,"BLU")=0,CHAR(34)&amp;"NO_BLU"&amp;CHAR(34)&amp;",", "")</f>
        <v/>
      </c>
      <c r="FF71" s="48" t="str">
        <f>IF(COUNTIF(BL71:BT71,"WHI")=0,CHAR(34)&amp;"NO_WHI"&amp;CHAR(34)&amp;",", "")</f>
        <v/>
      </c>
      <c r="FG71" s="48" t="str">
        <f>IF(COUNTIF(BL71:BT71,"RED")=0,CHAR(34)&amp;"NO_RED"&amp;CHAR(34)&amp;",", "")</f>
        <v>"NO_RED",</v>
      </c>
      <c r="FH71" s="48" t="str">
        <f>IF(COUNTIF(BL71:BS71,"GRE")=0,CHAR(34)&amp;"NO_GRE"&amp;CHAR(34)&amp;",", "")</f>
        <v/>
      </c>
      <c r="FI71" s="48" t="str">
        <f>IF(COUNTIF(BL71:BT71,"YEL")=0,CHAR(34)&amp;"NO_YEL"&amp;CHAR(34)&amp;",", "")</f>
        <v/>
      </c>
      <c r="FJ71" s="48" t="str">
        <f>IF(COUNTIF(BL71:BT71,"BLA")=0,CHAR(34)&amp;"NO_BLA"&amp;CHAR(34)&amp;",", "")</f>
        <v>"NO_BLA",</v>
      </c>
      <c r="FK71" s="48" t="str">
        <f>IF(AND(FH71&lt;&gt;"",FF71&lt;&gt;""),CHAR(34)&amp;"WHGRNO"&amp;CHAR(34)&amp;",","")</f>
        <v/>
      </c>
      <c r="FL71" s="48" t="str">
        <f>IF(AND(FI71&lt;&gt;"",FF71&lt;&gt;""),CHAR(34)&amp;"WHYENO"&amp;CHAR(34)&amp;",","")</f>
        <v/>
      </c>
      <c r="FM71" s="48" t="str">
        <f>IF(AND(FJ71&lt;&gt;"",FF71&lt;&gt;""),CHAR(34)&amp;"BAWHNO"&amp;CHAR(34)&amp;",","")</f>
        <v/>
      </c>
      <c r="FN71" s="48" t="str">
        <f>IF(AND(FE71&lt;&gt;"",FF71&lt;&gt;""),CHAR(34)&amp;"BLWHNO"&amp;CHAR(34)&amp;",","")</f>
        <v/>
      </c>
      <c r="FO71" s="48" t="str">
        <f>IF(AND(FE71&lt;&gt;"",FG71&lt;&gt;""),CHAR(34)&amp;"BLRENO"&amp;CHAR(34)&amp;",","")</f>
        <v/>
      </c>
      <c r="FP71" s="48" t="str">
        <f>IF(AND(FF71&lt;&gt;"",FF71&lt;&gt;""),CHAR(34)&amp;"WHRENO"&amp;CHAR(34)&amp;",","")</f>
        <v/>
      </c>
      <c r="FQ71" s="48" t="str">
        <f>IF(LEN(BF71)=3,CHAR(34)&amp;"001"&amp;BF71&amp;CHAR(34)&amp;",","")</f>
        <v/>
      </c>
      <c r="FR71" s="48" t="str">
        <f>IF(LEN(BG71)=3,CHAR(34)&amp;"002"&amp;BG71&amp;CHAR(34)&amp;",","")</f>
        <v/>
      </c>
      <c r="FS71" s="48" t="str">
        <f>IF(LEN(BH71)=3,CHAR(34)&amp;"003"&amp;BH71&amp;CHAR(34)&amp;",","")</f>
        <v/>
      </c>
      <c r="FT71" s="48" t="str">
        <f>CHAR(34)&amp;"myr"&amp;BD71&amp;CHAR(34)&amp;","</f>
        <v>"myrWHI",</v>
      </c>
      <c r="FU71" s="48" t="str">
        <f>IF(AY71="y",CHAR(34)&amp;"island"&amp;CHAR(34)&amp;",","")</f>
        <v/>
      </c>
      <c r="FV71" s="48" t="str">
        <f>IF(BZ71="y",CHAR(34)&amp;"landlo"&amp;CHAR(34)&amp;",","")</f>
        <v/>
      </c>
      <c r="FW71" s="48" t="str">
        <f>IF(CA71="y",CHAR(34)&amp;"eunion"&amp;CHAR(34)&amp;",","")</f>
        <v/>
      </c>
      <c r="FY71" s="48" t="str">
        <f>IFERROR(IF(SEARCH("Arabic",CB71)&gt;0,CHAR(34)&amp;"arabic"&amp;CHAR(34)&amp;",",""),"")</f>
        <v/>
      </c>
      <c r="FZ71" s="48" t="str">
        <f>IFERROR(IF(SEARCH("English",CB71)&gt;0,CHAR(34)&amp;"englis"&amp;CHAR(34)&amp;",",""),"")</f>
        <v/>
      </c>
      <c r="GA71" s="48" t="str">
        <f>IFERROR(IF(SEARCH("French",CB71)&gt;0,CHAR(34)&amp;"french"&amp;CHAR(34)&amp;",",""),"")</f>
        <v/>
      </c>
      <c r="GB71" s="48" t="str">
        <f>IFERROR(IF(SEARCH("Spanish",CB71)&gt;0,CHAR(34)&amp;"spanis"&amp;CHAR(34)&amp;",",""),"")</f>
        <v/>
      </c>
      <c r="GE71" s="48" t="str">
        <f>IFERROR(IF(SEARCH("Dutch",CB71)&gt;0,CHAR(34)&amp;"dutchs"&amp;CHAR(34)&amp;",",""),"")</f>
        <v/>
      </c>
      <c r="GF71" s="48" t="str">
        <f>IFERROR(IF(SEARCH("Historical",AU71)&gt;0,CHAR(34)&amp;"histor"&amp;CHAR(34)&amp;",",""),"")</f>
        <v/>
      </c>
      <c r="GG71" s="48" t="str">
        <f>IF(BU71="y",CHAR(34)&amp;"unjack"&amp;CHAR(34)&amp;",","")</f>
        <v/>
      </c>
      <c r="GH71" s="48" t="str">
        <f>IF(CD71=1,CHAR(34)&amp;"southc"&amp;CHAR(34)&amp;",","")</f>
        <v/>
      </c>
      <c r="GI71" s="48" t="str">
        <f>IF(CE71=1,CHAR(34)&amp;"hasmap"&amp;CHAR(34)&amp;",","")</f>
        <v/>
      </c>
      <c r="GJ71" s="48" t="str">
        <f>IF(CP71="y",CHAR(34)&amp;CP$1&amp;CHAR(34)&amp;",","")</f>
        <v>"NoStar",</v>
      </c>
      <c r="GK71" s="48" t="str">
        <f>IF(GJ71="",CHAR(34)&amp;"HasSta"&amp;CHAR(34)&amp;",","")</f>
        <v/>
      </c>
      <c r="GL71" s="48" t="str">
        <f>IF(CQ71="y",CHAR(34)&amp;CQ$1&amp;CHAR(34)&amp;",","")</f>
        <v/>
      </c>
      <c r="GM71" s="48" t="str">
        <f>IF(CR71="y",CHAR(34)&amp;CR$1&amp;CHAR(34)&amp;",","")</f>
        <v/>
      </c>
      <c r="GN71" s="48" t="str">
        <f>IF(CS71="y",CHAR(34)&amp;CS$1&amp;CHAR(34)&amp;",","")</f>
        <v/>
      </c>
      <c r="GP71" s="48" t="str">
        <f>CHAR(34)&amp;AU71&amp;CHAR(34)</f>
        <v>"City"</v>
      </c>
      <c r="GS71" s="48" t="str">
        <f>SUBSTITUTE("["&amp;_xlfn.CONCAT(CW71:GN71)&amp;"]",",]","]")</f>
        <v>["4Color","words2","lets15","startC","year19","NoBand","HasSun","Geogrh","NO_RED","NO_BLA","myrWHI","NoStar"]</v>
      </c>
      <c r="GT71" s="48" t="str">
        <f>IF(BL71&lt;&gt;"",CHAR(34)&amp;"cl_"&amp;BL71&amp;CHAR(34)&amp;",","")</f>
        <v/>
      </c>
      <c r="GU71" s="48" t="str">
        <f>IF(BM71&lt;&gt;"",CHAR(34)&amp;"cl_"&amp;BM71&amp;CHAR(34)&amp;",","")</f>
        <v>"cl_BLU",</v>
      </c>
      <c r="GV71" s="48" t="str">
        <f>IF(BN71&lt;&gt;"",CHAR(34)&amp;"cl_"&amp;BN71&amp;CHAR(34)&amp;",","")</f>
        <v>"cl_GRE",</v>
      </c>
      <c r="GW71" s="48" t="str">
        <f>IF(BO71&lt;&gt;"",CHAR(34)&amp;"cl_"&amp;BO71&amp;CHAR(34)&amp;",","")</f>
        <v/>
      </c>
      <c r="GX71" s="48" t="str">
        <f>IF(BP71&lt;&gt;"",CHAR(34)&amp;"cl_"&amp;BP71&amp;CHAR(34)&amp;",","")</f>
        <v>"cl_YEL",</v>
      </c>
      <c r="GY71" s="48" t="str">
        <f>IF(BQ71&lt;&gt;"",CHAR(34)&amp;"cl_"&amp;BQ71&amp;CHAR(34)&amp;",","")</f>
        <v/>
      </c>
      <c r="GZ71" s="48" t="str">
        <f>IF(BR71&lt;&gt;"",CHAR(34)&amp;"cl_"&amp;BR71&amp;CHAR(34)&amp;",","")</f>
        <v/>
      </c>
      <c r="HA71" s="48" t="str">
        <f>IF(BS71&lt;&gt;"",CHAR(34)&amp;"cl_"&amp;BS71&amp;CHAR(34)&amp;",","")</f>
        <v/>
      </c>
      <c r="HB71" s="48" t="str">
        <f>IF(BT71&lt;&gt;"",CHAR(34)&amp;"cl_"&amp;BT71&amp;CHAR(34)&amp;",","")</f>
        <v>"cl_WHI",</v>
      </c>
      <c r="HC71" s="48" t="str">
        <f>SUBSTITUTE("["&amp;_xlfn.CONCAT(GT71:HB71)&amp;"]",",]","]")</f>
        <v>["cl_BLU","cl_GRE","cl_YEL","cl_WHI"]</v>
      </c>
      <c r="HE71" s="71"/>
      <c r="HF71" s="72" t="str">
        <f>"{couname:"&amp;CT71&amp;(IF(HK71&lt;&gt;"",",subtype:"&amp;CHAR(34)&amp;HK71&amp;CHAR(34),""))&amp;",year:"&amp;HJ71&amp;",region:"&amp;CU71&amp;",Colors:"&amp;HC71&amp;",Items:"&amp;GS71&amp;",Flag:"&amp;CV71&amp;",HDFlag:"&amp;CHAR(34)&amp;E71&amp;CHAR(34)&amp;",type:"&amp;GP71&amp;", describe: "&amp;HH71&amp;", isnew:"&amp;CHAR(34)&amp;F71&amp;CHAR(34)&amp;", links: "&amp;HL71&amp;"},"</f>
        <v>{couname:"[USA] Colorado Springs",year:"1912",region:"rgn_North America",Colors:["cl_BLU","cl_GRE","cl_YEL","cl_WHI"],Items:["4Color","words2","lets15","startC","year19","NoBand","HasSun","Geogrh","NO_RED","NO_BLA","myrWHI","NoStar"],Flag:"https://upload.wikimedia.org/wikipedia/commons/thumb/6/65/Flag_of_Colorado_Springs%2C_Colorado.svg/320px-Flag_of_Colorado_Springs%2C_Colorado.svg.png",HDFlag:"https://upload.wikimedia.org/wikipedia/commons/thumb/6/65/Flag_of_Colorado_Springs%2C_Colorado.svg/2560px-Flag_of_Colorado_Springs%2C_Colorado.svg.png",type:"City", describe: "\nAccording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 isnew:".", links: "https://en.wikipedia.org/wiki/Flag_of_Colorado_Springs,_Colorado"},</v>
      </c>
      <c r="HG71" s="73" t="str">
        <f>"{couname:"&amp;CT71&amp;(IF(HK71&lt;&gt;"",",subtype:"&amp;CHAR(34)&amp;HK71&amp;CHAR(34),""))&amp;",year:"&amp;HJ71&amp;",region:"&amp;CU71&amp;",Colors:"&amp;HC71&amp;",Items:"&amp;GS71&amp;",Flag:"&amp;CV71&amp;",HDFlag:"&amp;CHAR(34)&amp;E71&amp;CHAR(34)&amp;",type:"&amp;GP71&amp;", describe: "&amp;HI71&amp;", links: "&amp;HL71&amp;"},"</f>
        <v>{couname:"[USA] Colorado Springs",year:"1912",region:"rgn_North America",Colors:["cl_BLU","cl_GRE","cl_YEL","cl_WHI"],Items:["4Color","words2","lets15","startC","year19","NoBand","HasSun","Geogrh","NO_RED","NO_BLA","myrWHI","NoStar"],Flag:"https://upload.wikimedia.org/wikipedia/commons/thumb/6/65/Flag_of_Colorado_Springs%2C_Colorado.svg/320px-Flag_of_Colorado_Springs%2C_Colorado.svg.png",HDFlag:"https://upload.wikimedia.org/wikipedia/commons/thumb/6/65/Flag_of_Colorado_Springs%2C_Colorado.svg/2560px-Flag_of_Colorado_Springs%2C_Colorado.svg.png",type:"City", describe: "\nAccording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 links: "https://en.wikipedia.org/wiki/Flag_of_Colorado_Springs,_Colorado"},</v>
      </c>
      <c r="HH71" s="48" t="str">
        <f>IF(P71&lt;&gt;"",CHAR(34)&amp;"\n"&amp;P71&amp;CHAR(34),CHAR(34)&amp;CHAR(34))</f>
        <v>"\nAccording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v>
      </c>
      <c r="HI71" s="48" t="str">
        <f>IF(J71=0,CHAR(34)&amp;CHAR(34),HH71)</f>
        <v>"\nAccording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v>
      </c>
      <c r="HJ71" s="48" t="str">
        <f>CHAR(34)&amp;O71&amp;CHAR(34)</f>
        <v>"1912"</v>
      </c>
      <c r="HL71" s="48" t="str">
        <f>CHAR(34)&amp;I71&amp;CHAR(34)</f>
        <v>"https://en.wikipedia.org/wiki/Flag_of_Colorado_Springs,_Colorado"</v>
      </c>
      <c r="HM71" s="72"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"&amp;HH71&amp;", "&amp;CHAR(34)&amp;"isnew"&amp;CHAR(34)&amp;": "&amp;CHAR(34)&amp;F71&amp;CHAR(34)&amp;", "&amp;CHAR(34)&amp;"links"&amp;CHAR(34)&amp;": "&amp;HL71&amp;"},"</f>
        <v>{"couname":"[USA] Colorado Springs","subtype":"[USA] Colorado","year":"1912","region":"rgn_North America","Colors":["cl_BLU","cl_GRE","cl_YEL","cl_WHI"],"Items":["4Color","words2","lets15","startC","year19","NoBand","HasSun","Geogrh","NO_RED","NO_BLA","myrWHI","NoStar"],"Flag":"https://upload.wikimedia.org/wikipedia/commons/thumb/6/65/Flag_of_Colorado_Springs%2C_Colorado.svg/320px-Flag_of_Colorado_Springs%2C_Colorado.svg.png","HDFlag":"https://upload.wikimedia.org/wikipedia/commons/thumb/6/65/Flag_of_Colorado_Springs%2C_Colorado.svg/2560px-Flag_of_Colorado_Springs%2C_Colorado.svg.png","type":"City", "describe": "\nAccording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 "isnew": ".", "links": "https://en.wikipedia.org/wiki/Flag_of_Colorado_Springs,_Colorado"},</v>
      </c>
      <c r="HN71" s="74" t="str">
        <f>"{"&amp;CHAR(34)&amp;"couname"&amp;CHAR(34)&amp;":"&amp;CT71&amp;(IF(H71&lt;&gt;"",","&amp;CHAR(34)&amp;"subtype"&amp;CHAR(34)&amp;":"&amp;CHAR(34)&amp;H71&amp;CHAR(34),""))&amp;","&amp;CHAR(34)&amp;"year"&amp;CHAR(34)&amp;":"&amp;HJ71&amp;","&amp;CHAR(34)&amp;"region"&amp;CHAR(34)&amp;":"&amp;CU71&amp;","&amp;CHAR(34)&amp;"Colors"&amp;CHAR(34)&amp;":"&amp;HC71&amp;","&amp;CHAR(34)&amp;"Items"&amp;CHAR(34)&amp;":"&amp;GS71&amp;","&amp;CHAR(34)&amp;"Flag"&amp;CHAR(34)&amp;":"&amp;CV71&amp;","&amp;CHAR(34)&amp;"HDFlag"&amp;CHAR(34)&amp;":"&amp;CHAR(34)&amp;E71&amp;CHAR(34)&amp;","&amp;CHAR(34)&amp;"type"&amp;CHAR(34)&amp;":"&amp;GP71&amp;", "&amp;CHAR(34)&amp;"describe"&amp;CHAR(34)&amp;": "&amp;HI71&amp;", "&amp;CHAR(34)&amp;"isnew"&amp;CHAR(34)&amp;": "&amp;CHAR(34)&amp;F71&amp;CHAR(34)&amp;", "&amp;CHAR(34)&amp;"links"&amp;CHAR(34)&amp;": "&amp;HL71&amp;"},"</f>
        <v>{"couname":"[USA] Colorado Springs","subtype":"[USA] Colorado","year":"1912","region":"rgn_North America","Colors":["cl_BLU","cl_GRE","cl_YEL","cl_WHI"],"Items":["4Color","words2","lets15","startC","year19","NoBand","HasSun","Geogrh","NO_RED","NO_BLA","myrWHI","NoStar"],"Flag":"https://upload.wikimedia.org/wikipedia/commons/thumb/6/65/Flag_of_Colorado_Springs%2C_Colorado.svg/320px-Flag_of_Colorado_Springs%2C_Colorado.svg.png","HDFlag":"https://upload.wikimedia.org/wikipedia/commons/thumb/6/65/Flag_of_Colorado_Springs%2C_Colorado.svg/2560px-Flag_of_Colorado_Springs%2C_Colorado.svg.png","type":"City", "describe": "\nAccording to Flags of the World, 'The white field is intended to represent the cleanliness and health of the city; the blue border our blue skies; the shield carries the sun, of which we are justly proud; the mountains stand for Pikes Peak and on it are pictured the gold ingots of our mining industries; the green band about the shield represents the park system surrounding the city.'", "isnew": ".", "links": "https://en.wikipedia.org/wiki/Flag_of_Colorado_Springs,_Colorado"},</v>
      </c>
      <c r="HO71" s="75">
        <v>45618</v>
      </c>
      <c r="HP71" s="48" t="str" cm="1">
        <f t="array" ref="HP71">IF(_xlfn.TEXTJOIN(", ", TRUE, IF(ISNUMBER(SEARCH("BLA", BL71:BT71)), COLUMN(BL71:BT71) - COLUMN(BL71) + 1, ""))&lt;&gt;"","BLA","")</f>
        <v/>
      </c>
      <c r="HQ71" s="48" t="str" cm="1">
        <f t="array" ref="HQ71">IF(_xlfn.TEXTJOIN(", ", TRUE, IF(ISNUMBER(SEARCH("BLU", BL71:BT71)), COLUMN(BL71:BT71) - COLUMN(BL71) + 1, ""))&lt;&gt;"","BLU","")</f>
        <v>BLU</v>
      </c>
      <c r="HR71" s="48" t="str" cm="1">
        <f t="array" ref="HR71">IF(_xlfn.TEXTJOIN(", ", TRUE, IF(ISNUMBER(SEARCH("GRE", BL71:BT71)), COLUMN(BL71:BT71) - COLUMN(BL71) + 1, ""))&lt;&gt;"","GRE","")</f>
        <v>GRE</v>
      </c>
      <c r="HS71" s="48" t="str" cm="1">
        <f t="array" ref="HS71">IF(_xlfn.TEXTJOIN(", ", TRUE, IF(ISNUMBER(SEARCH("RED", BL71:BT71)), COLUMN(BL71:BT71) - COLUMN(BL71) + 1, ""))&lt;&gt;"","RED","")</f>
        <v/>
      </c>
      <c r="HT71" s="48" t="str" cm="1">
        <f t="array" ref="HT71">IF(_xlfn.TEXTJOIN(", ", TRUE, IF(ISNUMBER(SEARCH("YEL", BL71:BT71)), COLUMN(BL71:BT71) - COLUMN(BL71) + 1, ""))&lt;&gt;"","YEL","")</f>
        <v>YEL</v>
      </c>
      <c r="HU71" s="48" t="str" cm="1">
        <f t="array" ref="HU71">IF(_xlfn.TEXTJOIN(", ", TRUE, IF(ISNUMBER(SEARCH("ORA", BL71:BT71)), COLUMN(BL71:BT71) - COLUMN(BL71) + 1, ""))&lt;&gt;"","ORA","")</f>
        <v/>
      </c>
      <c r="HV71" s="48" t="str" cm="1">
        <f t="array" ref="HV71">IF(_xlfn.TEXTJOIN(", ", TRUE, IF(ISNUMBER(SEARCH("BRO", BL71:BT71)), COLUMN(BL71:BT71) - COLUMN(BL71) + 1, ""))&lt;&gt;"","BRO","")</f>
        <v/>
      </c>
      <c r="HW71" s="48" t="str" cm="1">
        <f t="array" ref="HW71">IF(_xlfn.TEXTJOIN(", ", TRUE, IF(ISNUMBER(SEARCH("PUR", BL71:BT71)), COLUMN(BL71:BT71) - COLUMN(BL71) + 1, ""))&lt;&gt;"","PUR","")</f>
        <v/>
      </c>
      <c r="HX71" s="48" t="str" cm="1">
        <f t="array" ref="HX71">IF(_xlfn.TEXTJOIN(", ", TRUE, IF(ISNUMBER(SEARCH("WHI", BL71:BT71)), COLUMN(BL71:BT71) - COLUMN(BL71) + 1, ""))&lt;&gt;"","WHI","")</f>
        <v>WHI</v>
      </c>
      <c r="HY71" s="76"/>
      <c r="HZ71" s="76"/>
      <c r="IA71" s="6"/>
      <c r="IB71" s="6"/>
      <c r="IC71" s="77"/>
      <c r="ID71" s="77"/>
      <c r="IE71" s="77"/>
      <c r="IF71" s="77"/>
      <c r="IG71" s="77"/>
      <c r="IH71" s="77"/>
      <c r="II71" s="77"/>
      <c r="IJ71" s="77"/>
      <c r="IK71" s="77"/>
      <c r="IM71" s="45">
        <f>COUNTIF(IC71:IK71,"&gt;0")-CG71</f>
        <v>-4</v>
      </c>
      <c r="IN71" s="78" t="str">
        <f>"http://mkweb.bcgsc.ca/color-summarizer/?url="&amp;D71&amp;"&amp;precision=low&amp;num_clusters="&amp;CG71&amp;"&amp;text=1"</f>
        <v>http://mkweb.bcgsc.ca/color-summarizer/?url=https://upload.wikimedia.org/wikipedia/commons/thumb/6/65/Flag_of_Colorado_Springs%2C_Colorado.svg/320px-Flag_of_Colorado_Springs%2C_Colorado.svg.png&amp;precision=low&amp;num_clusters=4&amp;text=1</v>
      </c>
      <c r="IO71" s="48" t="str">
        <f>IF(HP71&lt;&gt;"",CHAR(34)&amp;"black"&amp;CHAR(34),"")</f>
        <v/>
      </c>
      <c r="IP71" s="48" t="str">
        <f>IF(HQ71&lt;&gt;"",CHAR(34)&amp;"blue"&amp;CHAR(34),"")</f>
        <v>"blue"</v>
      </c>
      <c r="IQ71" s="48" t="str">
        <f>IF(HR71&lt;&gt;"",CHAR(34)&amp;"green"&amp;CHAR(34),"")</f>
        <v>"green"</v>
      </c>
      <c r="IR71" s="48" t="str">
        <f>IF(HS71&lt;&gt;"",CHAR(34)&amp;"red"&amp;CHAR(34),"")</f>
        <v/>
      </c>
      <c r="IS71" s="48" t="str">
        <f>IF(HT71&lt;&gt;"",CHAR(34)&amp;"yellow"&amp;CHAR(34),"")</f>
        <v>"yellow"</v>
      </c>
      <c r="IT71" s="48" t="str">
        <f>IF(HU71&lt;&gt;"",CHAR(34)&amp;"orange"&amp;CHAR(34),"")</f>
        <v/>
      </c>
      <c r="IU71" s="48" t="str">
        <f>IF(HV71&lt;&gt;"",CHAR(34)&amp;"brown"&amp;CHAR(34),"")</f>
        <v/>
      </c>
      <c r="IV71" s="48" t="str">
        <f>IF(HW71&lt;&gt;"",CHAR(34)&amp;"purple"&amp;CHAR(34),"")</f>
        <v/>
      </c>
      <c r="IW71" s="48" t="str">
        <f>IF(HX71&lt;&gt;"",CHAR(34)&amp;"white"&amp;CHAR(34),"")</f>
        <v>"white"</v>
      </c>
      <c r="IX71" s="48" t="str">
        <f>"{"&amp;CHAR(34)&amp;"url"&amp;CHAR(34)&amp;":"&amp;CHAR(34)&amp;IN71&amp;CHAR(34)&amp;","&amp;CHAR(34)&amp;"name"&amp;CHAR(34)&amp;":"&amp;CHAR(34)&amp;A71&amp;CHAR(34)&amp;"},"</f>
        <v>{"url":"http://mkweb.bcgsc.ca/color-summarizer/?url=https://upload.wikimedia.org/wikipedia/commons/thumb/6/65/Flag_of_Colorado_Springs%2C_Colorado.svg/320px-Flag_of_Colorado_Springs%2C_Colorado.svg.png&amp;precision=low&amp;num_clusters=4&amp;text=1","name":"[USA] Colorado Springs"},</v>
      </c>
      <c r="IY71" s="48">
        <v>1138</v>
      </c>
    </row>
    <row r="72" spans="1:259" s="48" customFormat="1" ht="38.4" customHeight="1" thickBot="1" x14ac:dyDescent="0.35">
      <c r="A72" s="97" t="s">
        <v>438</v>
      </c>
      <c r="B72" s="40" t="e" vm="213">
        <v>#VALUE!</v>
      </c>
      <c r="C72" s="41">
        <v>3</v>
      </c>
      <c r="D72" s="42" t="s">
        <v>439</v>
      </c>
      <c r="E72" s="43" t="s">
        <v>440</v>
      </c>
      <c r="F72" s="44" t="s">
        <v>163</v>
      </c>
      <c r="G72" s="45">
        <f>COUNTIF($A$1:$A$8580,A72)</f>
        <v>1</v>
      </c>
      <c r="H72" s="46" t="s">
        <v>286</v>
      </c>
      <c r="I72" s="47" t="s">
        <v>441</v>
      </c>
      <c r="J72" s="48" t="str">
        <f>""</f>
        <v/>
      </c>
      <c r="K72" s="49"/>
      <c r="L72" s="50"/>
      <c r="M72" s="50"/>
      <c r="N72" s="51" t="s">
        <v>231</v>
      </c>
      <c r="O72" s="52">
        <v>1926</v>
      </c>
      <c r="P72" s="53" t="s">
        <v>442</v>
      </c>
      <c r="Q72" s="54">
        <v>1</v>
      </c>
      <c r="R72" s="55" t="s">
        <v>231</v>
      </c>
      <c r="S72" s="56">
        <v>3</v>
      </c>
      <c r="T72" s="57" t="s">
        <v>165</v>
      </c>
      <c r="U72" s="58" t="s">
        <v>164</v>
      </c>
      <c r="V72" s="58" t="s">
        <v>164</v>
      </c>
      <c r="W72" s="58" t="s">
        <v>164</v>
      </c>
      <c r="X72" s="58" t="s">
        <v>165</v>
      </c>
      <c r="Y72" s="58" t="s">
        <v>164</v>
      </c>
      <c r="Z72" s="58" t="s">
        <v>164</v>
      </c>
      <c r="AA72" s="58" t="s">
        <v>164</v>
      </c>
      <c r="AB72" s="58" t="s">
        <v>164</v>
      </c>
      <c r="AC72" s="58" t="s">
        <v>164</v>
      </c>
      <c r="AD72" s="58" t="s">
        <v>165</v>
      </c>
      <c r="AE72" s="58" t="s">
        <v>164</v>
      </c>
      <c r="AF72" s="59" t="s">
        <v>164</v>
      </c>
      <c r="AG72" s="59" t="s">
        <v>164</v>
      </c>
      <c r="AH72" s="59" t="s">
        <v>164</v>
      </c>
      <c r="AI72" s="59" t="s">
        <v>164</v>
      </c>
      <c r="AJ72" s="59" t="s">
        <v>164</v>
      </c>
      <c r="AK72" s="59" t="s">
        <v>164</v>
      </c>
      <c r="AL72" s="59" t="s">
        <v>164</v>
      </c>
      <c r="AM72" s="59" t="s">
        <v>165</v>
      </c>
      <c r="AN72" s="59" t="s">
        <v>164</v>
      </c>
      <c r="AO72" s="59" t="s">
        <v>164</v>
      </c>
      <c r="AP72" s="59" t="s">
        <v>164</v>
      </c>
      <c r="AQ72" s="59" t="s">
        <v>164</v>
      </c>
      <c r="AR72" s="59" t="s">
        <v>164</v>
      </c>
      <c r="AS72" s="59" t="s">
        <v>164</v>
      </c>
      <c r="AT72" s="60">
        <v>0</v>
      </c>
      <c r="AU72" s="59" t="s">
        <v>196</v>
      </c>
      <c r="AV72" s="59" t="str">
        <f>IF(LEFT(A72,1)="[",LEFT(A72,5)&amp;AU72&amp;A72,"")</f>
        <v>[USA]City[USA] Denver</v>
      </c>
      <c r="AW72" s="59" t="str">
        <f>C72&amp;H72&amp;A72</f>
        <v>3[USA] Colorado[USA] Denver</v>
      </c>
      <c r="AX72" s="61"/>
      <c r="AY72" s="61"/>
      <c r="AZ72" s="62"/>
      <c r="BA72" s="62"/>
      <c r="BB72" s="62"/>
      <c r="BC72" s="63"/>
      <c r="BD72" s="64" t="s">
        <v>152</v>
      </c>
      <c r="BE72" s="47"/>
      <c r="BF72" s="64" t="s">
        <v>152</v>
      </c>
      <c r="BG72" s="64" t="s">
        <v>159</v>
      </c>
      <c r="BH72" s="64" t="s">
        <v>154</v>
      </c>
      <c r="BI72" s="64"/>
      <c r="BJ72" s="64"/>
      <c r="BK72" s="47"/>
      <c r="BL72" s="64" t="s">
        <v>167</v>
      </c>
      <c r="BM72" s="64" t="s">
        <v>152</v>
      </c>
      <c r="BN72" s="64" t="s">
        <v>167</v>
      </c>
      <c r="BO72" s="64" t="s">
        <v>154</v>
      </c>
      <c r="BP72" s="64" t="s">
        <v>155</v>
      </c>
      <c r="BQ72" s="64" t="s">
        <v>167</v>
      </c>
      <c r="BR72" s="64" t="s">
        <v>167</v>
      </c>
      <c r="BS72" s="64" t="s">
        <v>167</v>
      </c>
      <c r="BT72" s="64" t="s">
        <v>159</v>
      </c>
      <c r="BU72" s="65"/>
      <c r="BV72" s="66"/>
      <c r="BW72" s="66">
        <v>0</v>
      </c>
      <c r="BX72" s="47"/>
      <c r="BY72" s="48" t="s">
        <v>164</v>
      </c>
      <c r="CB72" s="6"/>
      <c r="CC72" s="6"/>
      <c r="CD72" s="67">
        <v>0</v>
      </c>
      <c r="CE72" s="67">
        <v>0</v>
      </c>
      <c r="CF72" s="67" t="e">
        <v>#REF!</v>
      </c>
      <c r="CG72" s="68" cm="1">
        <f t="array" ref="CG72">SUMPRODUCT(--(LEN(TRIM(BL72:BT72))&gt;0))</f>
        <v>4</v>
      </c>
      <c r="CH72" s="59" t="str">
        <f>IF(CG72=2,"y","n")</f>
        <v>n</v>
      </c>
      <c r="CI72" s="59" t="str">
        <f>IF(CG72=3,"y","n")</f>
        <v>n</v>
      </c>
      <c r="CJ72" s="59" t="str">
        <f>IF(CG72=4,"y","n")</f>
        <v>y</v>
      </c>
      <c r="CK72" s="59" t="str">
        <f>IF(CG72&gt;4,"y","n")</f>
        <v>n</v>
      </c>
      <c r="CL72" s="59" t="str">
        <f>IF(S72=0,"y","n")</f>
        <v>n</v>
      </c>
      <c r="CM72" s="59" t="str">
        <f>IF(S72=2,"y","n")</f>
        <v>n</v>
      </c>
      <c r="CN72" s="59" t="str">
        <f>IF(S72=3,"y","n")</f>
        <v>y</v>
      </c>
      <c r="CO72" s="59" t="str">
        <f>IF(S72&gt;=4,"y","n")</f>
        <v>n</v>
      </c>
      <c r="CP72" s="59" t="str">
        <f>IF(AT72=0,"y","n")</f>
        <v>y</v>
      </c>
      <c r="CQ72" s="59" t="str">
        <f>IF(AT72=1,"y","n")</f>
        <v>n</v>
      </c>
      <c r="CR72" s="59" t="str">
        <f>IF(AT72=2,"y","n")</f>
        <v>n</v>
      </c>
      <c r="CS72" s="59" t="str">
        <f>IF(AT72&gt;=3,"y","n")</f>
        <v>n</v>
      </c>
      <c r="CT72" s="69" t="str">
        <f>CHAR(34)&amp;A72&amp;CHAR(34)</f>
        <v>"[USA] Denver"</v>
      </c>
      <c r="CU72" s="70" t="str">
        <f>CHAR(34)&amp;"rgn_"&amp;R72&amp;CHAR(34)</f>
        <v>"rgn_North America"</v>
      </c>
      <c r="CV72" s="48" t="str">
        <f>CHAR(34)&amp;D72&amp;CHAR(34)</f>
        <v>"https://upload.wikimedia.org/wikipedia/commons/thumb/6/61/Flag_of_Denver%2C_Colorado.svg/600px-Flag_of_Denver%2C_Colorado.svg.png"</v>
      </c>
      <c r="CW72" s="48" t="str">
        <f>IF(CH72="y",CHAR(34)&amp;CH$1&amp;CHAR(34)&amp;",","")</f>
        <v/>
      </c>
      <c r="CX72" s="48" t="str">
        <f>IF(CI72="y",CHAR(34)&amp;CI$1&amp;CHAR(34)&amp;",","")</f>
        <v/>
      </c>
      <c r="CY72" s="48" t="str">
        <f>IF(CJ72="y",CHAR(34)&amp;CJ$1&amp;CHAR(34)&amp;",","")</f>
        <v>"4Color",</v>
      </c>
      <c r="CZ72" s="48" t="str">
        <f>IF(CK72="y",CHAR(34)&amp;CK$1&amp;CHAR(34)&amp;",","")</f>
        <v/>
      </c>
      <c r="DA72" s="48" t="str">
        <f>IF(Q72&gt;1,CHAR(34)&amp;"words2"&amp;CHAR(34)&amp;",","")</f>
        <v/>
      </c>
      <c r="DB72" s="48" t="str">
        <f>IF(Q72&gt;2,CHAR(34)&amp;"words3"&amp;CHAR(34)&amp;",","")</f>
        <v/>
      </c>
      <c r="DC72" s="48" t="str">
        <f>IF(Q72=2,CHAR(34)&amp;"exact2"&amp;CHAR(34)&amp;",","")</f>
        <v/>
      </c>
      <c r="DD72" s="48" t="str">
        <f>IF(LEN(CHAR(34)&amp;"lets"&amp;LEN(SUBSTITUTE(SUBSTITUTE(IFERROR(TRIM(SUBSTITUTE(SUBSTITUTE(SUBSTITUTE(IFERROR(TRIM(SUBSTITUTE(A72,MID(A72,FIND("(",A72),FIND(")",A72)-FIND("(",A72)+1),"")),A72),"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",""),"-",""))&amp;CHAR(34)&amp;",")=9,CHAR(34)&amp;"lets"&amp;LEN(SUBSTITUTE(SUBSTITUTE(IFERROR(TRIM(SUBSTITUTE(SUBSTITUTE(SUBSTITUTE(IFERROR(TRIM(SUBSTITUTE(A72,MID(A72,FIND("(",A72),FIND(")",A72)-FIND("(",A72)+1),"")),A72),"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",""),"-",""))&amp;CHAR(34)&amp;",",CHAR(34)&amp;"lets0"&amp;LEN(SUBSTITUTE(SUBSTITUTE(IFERROR(TRIM(SUBSTITUTE(SUBSTITUTE(SUBSTITUTE(IFERROR(TRIM(SUBSTITUTE(A72,MID(A72,FIND("(",A72),FIND(")",A72)-FIND("(",A72)+1),"")),A72)," ",""),"-",""),MID(SUBSTITUTE(SUBSTITUTE(IFERROR(TRIM(SUBSTITUTE(A72,MID(A72,FIND("(",A72),FIND(")",A72)-FIND("(",A72)+1),"")),A72)," ",""),"-",""),FIND("[",SUBSTITUTE(SUBSTITUTE(IFERROR(TRIM(SUBSTITUTE(A72,MID(A72,FIND("(",A72),FIND(")",A72)-FIND("(",A72)+1),"")),A72)," ",""),"-","")),FIND("]",SUBSTITUTE(SUBSTITUTE(IFERROR(TRIM(SUBSTITUTE(A72,MID(A72,FIND("(",A72),FIND(")",A72)-FIND("(",A72)+1),"")),A72)," ",""),"-",""))-FIND("[",SUBSTITUTE(SUBSTITUTE(IFERROR(TRIM(SUBSTITUTE(A72,MID(A72,FIND("(",A72),FIND(")",A72)-FIND("(",A72)+1),"")),A72)," ",""),"-",""))+1),"")),SUBSTITUTE(SUBSTITUTE(IFERROR(TRIM(SUBSTITUTE(A72,MID(A72,FIND("(",A72),FIND(")",A72)-FIND("(",A72)+1),"")),A72)," ",""),"-",""))," ",""),"-",""))&amp;CHAR(34)&amp;",")</f>
        <v>"lets06",</v>
      </c>
      <c r="DE72" s="48" t="str">
        <f>IFERROR(CHAR(34)&amp;"start"&amp;LEFT(TRIM(SUBSTITUTE(SUBSTITUTE(TRIM(SUBSTITUTE(SUBSTITUTE(A72, MID(A72, FIND("[", A72), FIND("]", A72) - FIND("[", A72) + 1), ""), "  ", " ")), MID(TRIM(SUBSTITUTE(SUBSTITUTE(A72, MID(A72, FIND("[", A72), FIND("]", A72) - FIND("[", A72) + 1), ""), "  ", " ")), FIND("[", TRIM(SUBSTITUTE(SUBSTITUTE(A72, MID(A72, FIND("[", A72), FIND("]", A72) - FIND("[", A72) + 1), ""), "  ", " "))), FIND("]", TRIM(SUBSTITUTE(SUBSTITUTE(A72, MID(A72, FIND("[", A72), FIND("]", A72) - FIND("[", A72) + 1), ""), "  ", " "))) - FIND("[", TRIM(SUBSTITUTE(SUBSTITUTE(A72, MID(A72, FIND("[", A72), FIND("]", A72) - FIND("[", A72) + 1), ""), "  ", " "))) + 1), ""), "  ", " ")),1)&amp;CHAR(34)&amp;",",CHAR(34)&amp;"start"&amp;IFERROR(LEFT(SUBSTITUTE(A72,"["&amp;MID(A72,FIND("[",A72)+1,FIND("]",A72)-FIND("[",A72)-1)&amp;"] ",""),1),LEFT(A72,1))&amp;CHAR(34)&amp;",")</f>
        <v>"startD",</v>
      </c>
      <c r="DF72" s="48" t="str">
        <f>IFERROR(IF(SEARCH("tan",A72)&gt;0,CHAR(34)&amp;"withtn"&amp;CHAR(34)&amp;",",""),"")</f>
        <v/>
      </c>
      <c r="DG72" s="48" t="str">
        <f>IFERROR(IF(SEARCH("q",A72)&gt;0,CHAR(34)&amp;"with_q"&amp;CHAR(34)&amp;",",""),"")</f>
        <v/>
      </c>
      <c r="DH72" s="48" t="str">
        <f>IFERROR(IF(SEARCH("v",A72)&gt;0,CHAR(34)&amp;"with_v"&amp;CHAR(34)&amp;",",""),"")</f>
        <v>"with_v",</v>
      </c>
      <c r="DI72" s="48" t="str">
        <f>IFERROR(IF(SEARCH("w",A72)&gt;0,CHAR(34)&amp;"with_w"&amp;CHAR(34)&amp;",",""),"")</f>
        <v/>
      </c>
      <c r="DJ72" s="48" t="str">
        <f>IFERROR(IF(SEARCH("y",A72)&gt;0,CHAR(34)&amp;"with_y"&amp;CHAR(34)&amp;",",""),"")</f>
        <v/>
      </c>
      <c r="DK72" s="48" t="str">
        <f>IFERROR(IF(SEARCH("z",A72)&gt;0,CHAR(34)&amp;"with_z"&amp;CHAR(34)&amp;",",""),"")</f>
        <v/>
      </c>
      <c r="DL72" s="48" t="str">
        <f>IF(CG72=2, CHAR(34) &amp; _xlfn.TEXTJOIN("", TRUE, _xlfn._xlws.SORT(HP72:HX72)) &amp; CHAR(34) &amp; ",", "")</f>
        <v/>
      </c>
      <c r="DM72" s="48" t="str" cm="1">
        <f t="array" ref="DM72">IF(CG72=3,CHAR(34) &amp; _xlfn.TEXTJOIN("", TRUE, RIGHT(HP72:HX72, 2)) &amp; CHAR(34) &amp; ",", "")</f>
        <v/>
      </c>
      <c r="DN72" s="48" t="str">
        <f>IF(AND(ISNUMBER(SEARCH("18", O72)), ISERROR(SEARCH("1918", O72)), ISERROR(SEARCH("2018", O72))), CHAR(34) &amp; "year18" &amp; CHAR(34) &amp; ",", "")</f>
        <v/>
      </c>
      <c r="DO72" s="48" t="str">
        <f>IF(AND(ISNUMBER(SEARCH("19", O72)), ISERROR(SEARCH("1819", O72)),  ISERROR(SEARCH("1219", O72)),ISERROR(SEARCH("1119", O72)),ISERROR(SEARCH("1190", O72)),ISERROR(SEARCH("2019", O72))), CHAR(34) &amp; "year19" &amp; CHAR(34) &amp; ",", "")</f>
        <v>"year19",</v>
      </c>
      <c r="DP72" s="6" t="str">
        <f>IF(AND(ISNUMBER(SEARCH("20", O72)), ISERROR(SEARCH("1920", O72))), CHAR(34)&amp;"year00"&amp;CHAR(34)&amp;",", "")</f>
        <v/>
      </c>
      <c r="DQ72" s="6" t="str">
        <f>IF(CC72="y",CHAR(34)&amp;"soviet"&amp;CHAR(34)&amp;",","")</f>
        <v/>
      </c>
      <c r="DR72" s="6" t="str">
        <f>IF(BY72="y",CHAR(34)&amp;"dgband"&amp;CHAR(34)&amp;",","")</f>
        <v/>
      </c>
      <c r="DS72" s="6" t="str">
        <f>IF(W72="y",IF(AND(V72="n",BY72&lt;&gt;"y"),CHAR(34)&amp;"allver"&amp;CHAR(34)&amp;",",""),"")</f>
        <v/>
      </c>
      <c r="DT72" s="6" t="str">
        <f>IF(V72="y",IF(AND(W72="n",BY72&lt;&gt;"y"),CHAR(34)&amp;"allhor"&amp;CHAR(34)&amp;",",""),"")</f>
        <v/>
      </c>
      <c r="DU72" s="6" t="str">
        <f>IF(BY72="y",IF(AND(W72="n",V72="n"),CHAR(34)&amp;"alldia"&amp;CHAR(34)&amp;",",""),"")</f>
        <v/>
      </c>
      <c r="DV72" s="48" t="str">
        <f>IF(IA72&lt;&gt;"",(IF(IA72="y",CHAR(34)&amp;"largec"&amp;CHAR(34)&amp;",",CHAR(34)&amp;"smallc"&amp;CHAR(34)&amp;",")),"")</f>
        <v/>
      </c>
      <c r="DW72" s="48" t="str">
        <f>IF(CL72="y",CHAR(34)&amp;CL$1&amp;CHAR(34)&amp;",","")</f>
        <v/>
      </c>
      <c r="DX72" s="48" t="str">
        <f>IF(CM72="y",CHAR(34)&amp;CM$1&amp;CHAR(34)&amp;",","")</f>
        <v/>
      </c>
      <c r="DY72" s="48" t="str">
        <f>IF(CN72="y",CHAR(34)&amp;CN$1&amp;CHAR(34)&amp;",","")</f>
        <v>"3Bands",</v>
      </c>
      <c r="DZ72" s="48" t="str">
        <f>IF(CO72="y",CHAR(34)&amp;CO$1&amp;CHAR(34)&amp;",","")</f>
        <v/>
      </c>
      <c r="EA72" s="48" t="str">
        <f>IF(T72="y",CHAR(34)&amp;T$1&amp;CHAR(34)&amp;",","")</f>
        <v>"Diagon",</v>
      </c>
      <c r="EB72" s="48" t="str">
        <f>IF(U72="y",CHAR(34)&amp;U$1&amp;CHAR(34)&amp;",","")</f>
        <v/>
      </c>
      <c r="EC72" s="48" t="str">
        <f>IF(V72="y",CHAR(34)&amp;V$1&amp;CHAR(34)&amp;",","")</f>
        <v/>
      </c>
      <c r="ED72" s="48" t="str">
        <f>IF(W72="y",CHAR(34)&amp;W$1&amp;CHAR(34)&amp;",","")</f>
        <v/>
      </c>
      <c r="EE72" s="48" t="str">
        <f>IF(X72="y",CHAR(34)&amp;X$1&amp;CHAR(34)&amp;",","")</f>
        <v>"Circle",</v>
      </c>
      <c r="EF72" s="48" t="str">
        <f>IF(AND(Y72&lt;&gt;"n",Y72&lt;&gt;""),CHAR(34)&amp;Y$1&amp;CHAR(34)&amp;",","")</f>
        <v/>
      </c>
      <c r="EG72" s="48" t="str">
        <f>IF(Z72="y",CHAR(34)&amp;Z$1&amp;CHAR(34)&amp;",","")</f>
        <v/>
      </c>
      <c r="EH72" s="48" t="str">
        <f>IF(AA72="y",CHAR(34)&amp;AA$1&amp;CHAR(34)&amp;",","")</f>
        <v/>
      </c>
      <c r="EI72" s="48" t="str">
        <f>IF(AB72="y",CHAR(34)&amp;AB$1&amp;CHAR(34)&amp;",","")</f>
        <v/>
      </c>
      <c r="EJ72" s="48" t="str">
        <f>IF(AC72="y",CHAR(34)&amp;AC$1&amp;CHAR(34)&amp;",","")</f>
        <v/>
      </c>
      <c r="EK72" s="48" t="str">
        <f>IF(AD72="y",CHAR(34)&amp;AD$1&amp;CHAR(34)&amp;",","")</f>
        <v>"HasSun",</v>
      </c>
      <c r="EL72" s="48" t="str">
        <f>IF(AE72="y",CHAR(34)&amp;AE$1&amp;CHAR(34)&amp;",","")</f>
        <v/>
      </c>
      <c r="EM72" s="48" t="str">
        <f>IF(AF72="y",CHAR(34)&amp;AF$1&amp;CHAR(34)&amp;",","")</f>
        <v/>
      </c>
      <c r="EN72" s="48" t="str">
        <f>IF(AG72="y",CHAR(34)&amp;AG$1&amp;CHAR(34)&amp;",","")</f>
        <v/>
      </c>
      <c r="EO72" s="48" t="str">
        <f>IF(AH72="y",CHAR(34)&amp;AH$1&amp;CHAR(34)&amp;",","")</f>
        <v/>
      </c>
      <c r="EP72" s="48" t="str">
        <f>IF(AI72="y",CHAR(34)&amp;AI$1&amp;CHAR(34)&amp;",","")</f>
        <v/>
      </c>
      <c r="EQ72" s="48" t="str">
        <f>IF(AJ72="y",CHAR(34)&amp;AJ$1&amp;CHAR(34)&amp;",","")</f>
        <v/>
      </c>
      <c r="ER72" s="48" t="str">
        <f>IF(AK72="y",CHAR(34)&amp;AK$1&amp;CHAR(34)&amp;",","")</f>
        <v/>
      </c>
      <c r="ES72" s="48" t="str">
        <f>IF(AL72="y",CHAR(34)&amp;AL$1&amp;CHAR(34)&amp;",","")</f>
        <v/>
      </c>
      <c r="ET72" s="48" t="str">
        <f>IF(AM72="y",CHAR(34)&amp;AM$1&amp;CHAR(34)&amp;",","")</f>
        <v>"Geogrh",</v>
      </c>
      <c r="EU72" s="48" t="str">
        <f>IF(AN72="y",CHAR(34)&amp;AN$1&amp;CHAR(34)&amp;",","")</f>
        <v/>
      </c>
      <c r="EV72" s="48" t="str">
        <f>IF(AO72="y",CHAR(34)&amp;AO$1&amp;CHAR(34)&amp;",","")</f>
        <v/>
      </c>
      <c r="EW72" s="48" t="str">
        <f>IF(AP72="y",CHAR(34)&amp;AP$1&amp;CHAR(34)&amp;",","")</f>
        <v/>
      </c>
      <c r="EX72" s="48" t="str">
        <f>IF(AQ72="y",CHAR(34)&amp;AQ$1&amp;CHAR(34)&amp;",","")</f>
        <v/>
      </c>
      <c r="EY72" s="48" t="str">
        <f>IF(AR72="y",CHAR(34)&amp;AR$1&amp;CHAR(34)&amp;",","")</f>
        <v/>
      </c>
      <c r="EZ72" s="48" t="str">
        <f>IF(AS72="y",CHAR(34)&amp;AS$1&amp;CHAR(34)&amp;",","")</f>
        <v/>
      </c>
      <c r="FA72" s="48" t="str">
        <f>IF(AT72&gt;0,CHAR(34)&amp;"sta"&amp;AZ72&amp;CHAR(34)&amp;",","")</f>
        <v/>
      </c>
      <c r="FB72" s="48" t="str">
        <f>IF(AND(AT72&gt;0,BA72&lt;&gt;""),CHAR(34)&amp;"sta"&amp;BA72&amp;CHAR(34)&amp;",","")</f>
        <v/>
      </c>
      <c r="FC72" s="48" t="str">
        <f>IF(AND(AT72&gt;0,BB72&lt;&gt;""),CHAR(34)&amp;"sta"&amp;BB72&amp;CHAR(34)&amp;",","")</f>
        <v/>
      </c>
      <c r="FD72" s="48" t="str">
        <f>IF(BV72="n",CHAR(34)&amp;"tcWHYE"&amp;CHAR(34)&amp;",",IF(BV72="y",CHAR(34)&amp;FD$1&amp;CHAR(34)&amp;",",""))</f>
        <v/>
      </c>
      <c r="FE72" s="48" t="str">
        <f>IF(COUNTIF(BL72:BT72,"BLU")=0,CHAR(34)&amp;"NO_BLU"&amp;CHAR(34)&amp;",", "")</f>
        <v/>
      </c>
      <c r="FF72" s="48" t="str">
        <f>IF(COUNTIF(BL72:BT72,"WHI")=0,CHAR(34)&amp;"NO_WHI"&amp;CHAR(34)&amp;",", "")</f>
        <v/>
      </c>
      <c r="FG72" s="48" t="str">
        <f>IF(COUNTIF(BL72:BT72,"RED")=0,CHAR(34)&amp;"NO_RED"&amp;CHAR(34)&amp;",", "")</f>
        <v/>
      </c>
      <c r="FH72" s="48" t="str">
        <f>IF(COUNTIF(BL72:BS72,"GRE")=0,CHAR(34)&amp;"NO_GRE"&amp;CHAR(34)&amp;",", "")</f>
        <v>"NO_GRE",</v>
      </c>
      <c r="FI72" s="48" t="str">
        <f>IF(COUNTIF(BL72:BT72,"YEL")=0,CHAR(34)&amp;"NO_YEL"&amp;CHAR(34)&amp;",", "")</f>
        <v/>
      </c>
      <c r="FJ72" s="48" t="str">
        <f>IF(COUNTIF(BL72:BT72,"BLA")=0,CHAR(34)&amp;"NO_BLA"&amp;CHAR(34)&amp;",", "")</f>
        <v>"NO_BLA",</v>
      </c>
      <c r="FK72" s="48" t="str">
        <f>IF(AND(FH72&lt;&gt;"",FF72&lt;&gt;""),CHAR(34)&amp;"WHGRNO"&amp;CHAR(34)&amp;",","")</f>
        <v/>
      </c>
      <c r="FL72" s="48" t="str">
        <f>IF(AND(FI72&lt;&gt;"",FF72&lt;&gt;""),CHAR(34)&amp;"WHYENO"&amp;CHAR(34)&amp;",","")</f>
        <v/>
      </c>
      <c r="FM72" s="48" t="str">
        <f>IF(AND(FJ72&lt;&gt;"",FF72&lt;&gt;""),CHAR(34)&amp;"BAWHNO"&amp;CHAR(34)&amp;",","")</f>
        <v/>
      </c>
      <c r="FN72" s="48" t="str">
        <f>IF(AND(FE72&lt;&gt;"",FF72&lt;&gt;""),CHAR(34)&amp;"BLWHNO"&amp;CHAR(34)&amp;",","")</f>
        <v/>
      </c>
      <c r="FO72" s="48" t="str">
        <f>IF(AND(FE72&lt;&gt;"",FG72&lt;&gt;""),CHAR(34)&amp;"BLRENO"&amp;CHAR(34)&amp;",","")</f>
        <v/>
      </c>
      <c r="FP72" s="48" t="str">
        <f>IF(AND(FF72&lt;&gt;"",FF72&lt;&gt;""),CHAR(34)&amp;"WHRENO"&amp;CHAR(34)&amp;",","")</f>
        <v/>
      </c>
      <c r="FQ72" s="48" t="str">
        <f>IF(LEN(BF72)=3,CHAR(34)&amp;"001"&amp;BF72&amp;CHAR(34)&amp;",","")</f>
        <v>"001BLU",</v>
      </c>
      <c r="FR72" s="48" t="str">
        <f>IF(LEN(BG72)=3,CHAR(34)&amp;"002"&amp;BG72&amp;CHAR(34)&amp;",","")</f>
        <v>"002WHI",</v>
      </c>
      <c r="FS72" s="48" t="str">
        <f>IF(LEN(BH72)=3,CHAR(34)&amp;"003"&amp;BH72&amp;CHAR(34)&amp;",","")</f>
        <v>"003RED",</v>
      </c>
      <c r="FT72" s="48" t="str">
        <f>CHAR(34)&amp;"myr"&amp;BD72&amp;CHAR(34)&amp;","</f>
        <v>"myrBLU",</v>
      </c>
      <c r="FU72" s="48" t="str">
        <f>IF(AY72="y",CHAR(34)&amp;"island"&amp;CHAR(34)&amp;",","")</f>
        <v/>
      </c>
      <c r="FV72" s="48" t="str">
        <f>IF(BZ72="y",CHAR(34)&amp;"landlo"&amp;CHAR(34)&amp;",","")</f>
        <v/>
      </c>
      <c r="FW72" s="48" t="str">
        <f>IF(CA72="y",CHAR(34)&amp;"eunion"&amp;CHAR(34)&amp;",","")</f>
        <v/>
      </c>
      <c r="FX72" s="48" t="str">
        <f>SUBSTITUTE(IFERROR(SEARCH("[",A72),IFERROR(IF(AND(CA72&lt;&gt;"y",SEARCH("Europe",R72)&gt;0),CHAR(34)&amp;"noeuni"&amp;CHAR(34)&amp;",",""),"")),"1","")</f>
        <v/>
      </c>
      <c r="FY72" s="48" t="str">
        <f>IFERROR(IF(SEARCH("Arabic",CB72)&gt;0,CHAR(34)&amp;"arabic"&amp;CHAR(34)&amp;",",""),"")</f>
        <v/>
      </c>
      <c r="FZ72" s="48" t="str">
        <f>IFERROR(IF(SEARCH("English",CB72)&gt;0,CHAR(34)&amp;"englis"&amp;CHAR(34)&amp;",",""),"")</f>
        <v/>
      </c>
      <c r="GA72" s="48" t="str">
        <f>IFERROR(IF(SEARCH("French",CB72)&gt;0,CHAR(34)&amp;"french"&amp;CHAR(34)&amp;",",""),"")</f>
        <v/>
      </c>
      <c r="GB72" s="48" t="str">
        <f>IFERROR(IF(SEARCH("Spanish",CB72)&gt;0,CHAR(34)&amp;"spanis"&amp;CHAR(34)&amp;",",""),"")</f>
        <v/>
      </c>
      <c r="GC72" s="48" t="str">
        <f>IFERROR(IF(SEARCH("Portuguese",CB72)&gt;0,CHAR(34)&amp;"portug"&amp;CHAR(34)&amp;",",""),"")</f>
        <v/>
      </c>
      <c r="GD72" s="48" t="str">
        <f>IFERROR(IF(SEARCH("German",CB72)&gt;0,CHAR(34)&amp;"german"&amp;CHAR(34)&amp;",",""),"")</f>
        <v/>
      </c>
      <c r="GE72" s="48" t="str">
        <f>IFERROR(IF(SEARCH("Dutch",CB72)&gt;0,CHAR(34)&amp;"dutchs"&amp;CHAR(34)&amp;",",""),"")</f>
        <v/>
      </c>
      <c r="GF72" s="48" t="str">
        <f>IFERROR(IF(SEARCH("Historical",AU72)&gt;0,CHAR(34)&amp;"histor"&amp;CHAR(34)&amp;",",""),"")</f>
        <v/>
      </c>
      <c r="GG72" s="48" t="str">
        <f>IF(BU72="y",CHAR(34)&amp;"unjack"&amp;CHAR(34)&amp;",","")</f>
        <v/>
      </c>
      <c r="GH72" s="48" t="str">
        <f>IF(CD72=1,CHAR(34)&amp;"southc"&amp;CHAR(34)&amp;",","")</f>
        <v/>
      </c>
      <c r="GI72" s="48" t="str">
        <f>IF(CE72=1,CHAR(34)&amp;"hasmap"&amp;CHAR(34)&amp;",","")</f>
        <v/>
      </c>
      <c r="GJ72" s="48" t="str">
        <f>IF(CP72="y",CHAR(34)&amp;CP$1&amp;CHAR(34)&amp;",","")</f>
        <v>"NoStar",</v>
      </c>
      <c r="GK72" s="48" t="str">
        <f>IF(GJ72="",CHAR(34)&amp;"HasSta"&amp;CHAR(34)&amp;",","")</f>
        <v/>
      </c>
      <c r="GL72" s="48" t="str">
        <f>IF(CQ72="y",CHAR(34)&amp;CQ$1&amp;CHAR(34)&amp;",","")</f>
        <v/>
      </c>
      <c r="GM72" s="48" t="str">
        <f>IF(CR72="y",CHAR(34)&amp;CR$1&amp;CHAR(34)&amp;",","")</f>
        <v/>
      </c>
      <c r="GN72" s="48" t="str">
        <f>IF(CS72="y",CHAR(34)&amp;CS$1&amp;CHAR(34)&amp;",","")</f>
        <v/>
      </c>
      <c r="GP72" s="48" t="str">
        <f>CHAR(34)&amp;AU72&amp;CHAR(34)</f>
        <v>"City"</v>
      </c>
      <c r="GS72" s="48" t="str">
        <f>SUBSTITUTE("["&amp;_xlfn.CONCAT(CW72:GN72)&amp;"]",",]","]")</f>
        <v>["4Color","lets06","startD","with_v","year19","3Bands","Diagon","Circle","HasSun","Geogrh","NO_GRE","NO_BLA","001BLU","002WHI","003RED","myrBLU","NoStar"]</v>
      </c>
      <c r="GT72" s="48" t="str">
        <f>IF(BL72&lt;&gt;"",CHAR(34)&amp;"cl_"&amp;BL72&amp;CHAR(34)&amp;",","")</f>
        <v/>
      </c>
      <c r="GU72" s="48" t="str">
        <f>IF(BM72&lt;&gt;"",CHAR(34)&amp;"cl_"&amp;BM72&amp;CHAR(34)&amp;",","")</f>
        <v>"cl_BLU",</v>
      </c>
      <c r="GV72" s="48" t="str">
        <f>IF(BN72&lt;&gt;"",CHAR(34)&amp;"cl_"&amp;BN72&amp;CHAR(34)&amp;",","")</f>
        <v/>
      </c>
      <c r="GW72" s="48" t="str">
        <f>IF(BO72&lt;&gt;"",CHAR(34)&amp;"cl_"&amp;BO72&amp;CHAR(34)&amp;",","")</f>
        <v>"cl_RED",</v>
      </c>
      <c r="GX72" s="48" t="str">
        <f>IF(BP72&lt;&gt;"",CHAR(34)&amp;"cl_"&amp;BP72&amp;CHAR(34)&amp;",","")</f>
        <v>"cl_YEL",</v>
      </c>
      <c r="GY72" s="48" t="str">
        <f>IF(BQ72&lt;&gt;"",CHAR(34)&amp;"cl_"&amp;BQ72&amp;CHAR(34)&amp;",","")</f>
        <v/>
      </c>
      <c r="GZ72" s="48" t="str">
        <f>IF(BR72&lt;&gt;"",CHAR(34)&amp;"cl_"&amp;BR72&amp;CHAR(34)&amp;",","")</f>
        <v/>
      </c>
      <c r="HA72" s="48" t="str">
        <f>IF(BS72&lt;&gt;"",CHAR(34)&amp;"cl_"&amp;BS72&amp;CHAR(34)&amp;",","")</f>
        <v/>
      </c>
      <c r="HB72" s="48" t="str">
        <f>IF(BT72&lt;&gt;"",CHAR(34)&amp;"cl_"&amp;BT72&amp;CHAR(34)&amp;",","")</f>
        <v>"cl_WHI",</v>
      </c>
      <c r="HC72" s="48" t="str">
        <f>SUBSTITUTE("["&amp;_xlfn.CONCAT(GT72:HB72)&amp;"]",",]","]")</f>
        <v>["cl_BLU","cl_RED","cl_YEL","cl_WHI"]</v>
      </c>
      <c r="HE72" s="71"/>
      <c r="HF72" s="72" t="str">
        <f>"{couname:"&amp;CT72&amp;(IF(HK72&lt;&gt;"",",subtype:"&amp;CHAR(34)&amp;HK72&amp;CHAR(34),""))&amp;",year:"&amp;HJ72&amp;",region:"&amp;CU72&amp;",Colors:"&amp;HC72&amp;",Items:"&amp;GS72&amp;",Flag:"&amp;CV72&amp;",HDFlag:"&amp;CHAR(34)&amp;E72&amp;CHAR(34)&amp;",type:"&amp;GP72&amp;", describe: "&amp;HH72&amp;", isnew:"&amp;CHAR(34)&amp;F72&amp;CHAR(34)&amp;", links: "&amp;HL72&amp;"},"</f>
        <v>{couname:"[USA] Denver",year:"1926",region:"rgn_North America",Colors:["cl_BLU","cl_RED","cl_YEL","cl_WHI"],Items:["4Color","lets06","startD","with_v","year19","3Bands","Diagon","Circle","HasSun","Geogrh","NO_GRE","NO_BLA","001BLU","002WHI","003RED","myrBLU","NoStar"],Flag:"https://upload.wikimedia.org/wikipedia/commons/thumb/6/61/Flag_of_Denver%2C_Colorado.svg/600px-Flag_of_Denver%2C_Colorado.svg.png",HDFlag:"https://upload.wikimedia.org/wikipedia/commons/thumb/6/61/Flag_of_Denver%2C_Colorado.svg/2560px-Flag_of_Denver%2C_Colorado.svg.png",type:"City", describe: "\nThe flag depicts two red mountain, separated from a blue sky by a white stripe. In between the two mountains is a centered yellow sun. ", isnew:".", links: "https://en.wikipedia.org/wiki/Flag_of_Denver"},</v>
      </c>
      <c r="HG72" s="73" t="str">
        <f>"{couname:"&amp;CT72&amp;(IF(HK72&lt;&gt;"",",subtype:"&amp;CHAR(34)&amp;HK72&amp;CHAR(34),""))&amp;",year:"&amp;HJ72&amp;",region:"&amp;CU72&amp;",Colors:"&amp;HC72&amp;",Items:"&amp;GS72&amp;",Flag:"&amp;CV72&amp;",HDFlag:"&amp;CHAR(34)&amp;E72&amp;CHAR(34)&amp;",type:"&amp;GP72&amp;", describe: "&amp;HI72&amp;", links: "&amp;HL72&amp;"},"</f>
        <v>{couname:"[USA] Denver",year:"1926",region:"rgn_North America",Colors:["cl_BLU","cl_RED","cl_YEL","cl_WHI"],Items:["4Color","lets06","startD","with_v","year19","3Bands","Diagon","Circle","HasSun","Geogrh","NO_GRE","NO_BLA","001BLU","002WHI","003RED","myrBLU","NoStar"],Flag:"https://upload.wikimedia.org/wikipedia/commons/thumb/6/61/Flag_of_Denver%2C_Colorado.svg/600px-Flag_of_Denver%2C_Colorado.svg.png",HDFlag:"https://upload.wikimedia.org/wikipedia/commons/thumb/6/61/Flag_of_Denver%2C_Colorado.svg/2560px-Flag_of_Denver%2C_Colorado.svg.png",type:"City", describe: "\nThe flag depicts two red mountain, separated from a blue sky by a white stripe. In between the two mountains is a centered yellow sun. ", links: "https://en.wikipedia.org/wiki/Flag_of_Denver"},</v>
      </c>
      <c r="HH72" s="48" t="str">
        <f>IF(P72&lt;&gt;"",CHAR(34)&amp;"\n"&amp;P72&amp;CHAR(34),CHAR(34)&amp;CHAR(34))</f>
        <v>"\nThe flag depicts two red mountain, separated from a blue sky by a white stripe. In between the two mountains is a centered yellow sun. "</v>
      </c>
      <c r="HI72" s="48" t="str">
        <f>IF(J72=0,CHAR(34)&amp;CHAR(34),HH72)</f>
        <v>"\nThe flag depicts two red mountain, separated from a blue sky by a white stripe. In between the two mountains is a centered yellow sun. "</v>
      </c>
      <c r="HJ72" s="48" t="str">
        <f>CHAR(34)&amp;O72&amp;CHAR(34)</f>
        <v>"1926"</v>
      </c>
      <c r="HL72" s="48" t="str">
        <f>CHAR(34)&amp;I72&amp;CHAR(34)</f>
        <v>"https://en.wikipedia.org/wiki/Flag_of_Denver"</v>
      </c>
      <c r="HM72" s="72"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"&amp;HH72&amp;", "&amp;CHAR(34)&amp;"isnew"&amp;CHAR(34)&amp;": "&amp;CHAR(34)&amp;F72&amp;CHAR(34)&amp;", "&amp;CHAR(34)&amp;"links"&amp;CHAR(34)&amp;": "&amp;HL72&amp;"},"</f>
        <v>{"couname":"[USA] Denver","subtype":"[USA] Colorado","year":"1926","region":"rgn_North America","Colors":["cl_BLU","cl_RED","cl_YEL","cl_WHI"],"Items":["4Color","lets06","startD","with_v","year19","3Bands","Diagon","Circle","HasSun","Geogrh","NO_GRE","NO_BLA","001BLU","002WHI","003RED","myrBLU","NoStar"],"Flag":"https://upload.wikimedia.org/wikipedia/commons/thumb/6/61/Flag_of_Denver%2C_Colorado.svg/600px-Flag_of_Denver%2C_Colorado.svg.png","HDFlag":"https://upload.wikimedia.org/wikipedia/commons/thumb/6/61/Flag_of_Denver%2C_Colorado.svg/2560px-Flag_of_Denver%2C_Colorado.svg.png","type":"City", "describe": "\nThe flag depicts two red mountain, separated from a blue sky by a white stripe. In between the two mountains is a centered yellow sun. ", "isnew": ".", "links": "https://en.wikipedia.org/wiki/Flag_of_Denver"},</v>
      </c>
      <c r="HN72" s="74" t="str">
        <f>"{"&amp;CHAR(34)&amp;"couname"&amp;CHAR(34)&amp;":"&amp;CT72&amp;(IF(H72&lt;&gt;"",","&amp;CHAR(34)&amp;"subtype"&amp;CHAR(34)&amp;":"&amp;CHAR(34)&amp;H72&amp;CHAR(34),""))&amp;","&amp;CHAR(34)&amp;"year"&amp;CHAR(34)&amp;":"&amp;HJ72&amp;","&amp;CHAR(34)&amp;"region"&amp;CHAR(34)&amp;":"&amp;CU72&amp;","&amp;CHAR(34)&amp;"Colors"&amp;CHAR(34)&amp;":"&amp;HC72&amp;","&amp;CHAR(34)&amp;"Items"&amp;CHAR(34)&amp;":"&amp;GS72&amp;","&amp;CHAR(34)&amp;"Flag"&amp;CHAR(34)&amp;":"&amp;CV72&amp;","&amp;CHAR(34)&amp;"HDFlag"&amp;CHAR(34)&amp;":"&amp;CHAR(34)&amp;E72&amp;CHAR(34)&amp;","&amp;CHAR(34)&amp;"type"&amp;CHAR(34)&amp;":"&amp;GP72&amp;", "&amp;CHAR(34)&amp;"describe"&amp;CHAR(34)&amp;": "&amp;HI72&amp;", "&amp;CHAR(34)&amp;"isnew"&amp;CHAR(34)&amp;": "&amp;CHAR(34)&amp;F72&amp;CHAR(34)&amp;", "&amp;CHAR(34)&amp;"links"&amp;CHAR(34)&amp;": "&amp;HL72&amp;"},"</f>
        <v>{"couname":"[USA] Denver","subtype":"[USA] Colorado","year":"1926","region":"rgn_North America","Colors":["cl_BLU","cl_RED","cl_YEL","cl_WHI"],"Items":["4Color","lets06","startD","with_v","year19","3Bands","Diagon","Circle","HasSun","Geogrh","NO_GRE","NO_BLA","001BLU","002WHI","003RED","myrBLU","NoStar"],"Flag":"https://upload.wikimedia.org/wikipedia/commons/thumb/6/61/Flag_of_Denver%2C_Colorado.svg/600px-Flag_of_Denver%2C_Colorado.svg.png","HDFlag":"https://upload.wikimedia.org/wikipedia/commons/thumb/6/61/Flag_of_Denver%2C_Colorado.svg/2560px-Flag_of_Denver%2C_Colorado.svg.png","type":"City", "describe": "\nThe flag depicts two red mountain, separated from a blue sky by a white stripe. In between the two mountains is a centered yellow sun. ", "isnew": ".", "links": "https://en.wikipedia.org/wiki/Flag_of_Denver"},</v>
      </c>
      <c r="HO72" s="75">
        <v>45576</v>
      </c>
      <c r="HP72" s="48" t="str" cm="1">
        <f t="array" ref="HP72">IF(_xlfn.TEXTJOIN(", ", TRUE, IF(ISNUMBER(SEARCH("BLA", BL72:BT72)), COLUMN(BL72:BT72) - COLUMN(BL72) + 1, ""))&lt;&gt;"","BLA","")</f>
        <v/>
      </c>
      <c r="HQ72" s="48" t="str" cm="1">
        <f t="array" ref="HQ72">IF(_xlfn.TEXTJOIN(", ", TRUE, IF(ISNUMBER(SEARCH("BLU", BL72:BT72)), COLUMN(BL72:BT72) - COLUMN(BL72) + 1, ""))&lt;&gt;"","BLU","")</f>
        <v>BLU</v>
      </c>
      <c r="HR72" s="48" t="str" cm="1">
        <f t="array" ref="HR72">IF(_xlfn.TEXTJOIN(", ", TRUE, IF(ISNUMBER(SEARCH("GRE", BL72:BT72)), COLUMN(BL72:BT72) - COLUMN(BL72) + 1, ""))&lt;&gt;"","GRE","")</f>
        <v/>
      </c>
      <c r="HS72" s="48" t="str" cm="1">
        <f t="array" ref="HS72">IF(_xlfn.TEXTJOIN(", ", TRUE, IF(ISNUMBER(SEARCH("RED", BL72:BT72)), COLUMN(BL72:BT72) - COLUMN(BL72) + 1, ""))&lt;&gt;"","RED","")</f>
        <v>RED</v>
      </c>
      <c r="HT72" s="48" t="str" cm="1">
        <f t="array" ref="HT72">IF(_xlfn.TEXTJOIN(", ", TRUE, IF(ISNUMBER(SEARCH("YEL", BL72:BT72)), COLUMN(BL72:BT72) - COLUMN(BL72) + 1, ""))&lt;&gt;"","YEL","")</f>
        <v>YEL</v>
      </c>
      <c r="HU72" s="48" t="str" cm="1">
        <f t="array" ref="HU72">IF(_xlfn.TEXTJOIN(", ", TRUE, IF(ISNUMBER(SEARCH("ORA", BL72:BT72)), COLUMN(BL72:BT72) - COLUMN(BL72) + 1, ""))&lt;&gt;"","ORA","")</f>
        <v/>
      </c>
      <c r="HV72" s="48" t="str" cm="1">
        <f t="array" ref="HV72">IF(_xlfn.TEXTJOIN(", ", TRUE, IF(ISNUMBER(SEARCH("BRO", BL72:BT72)), COLUMN(BL72:BT72) - COLUMN(BL72) + 1, ""))&lt;&gt;"","BRO","")</f>
        <v/>
      </c>
      <c r="HW72" s="48" t="str" cm="1">
        <f t="array" ref="HW72">IF(_xlfn.TEXTJOIN(", ", TRUE, IF(ISNUMBER(SEARCH("PUR", BL72:BT72)), COLUMN(BL72:BT72) - COLUMN(BL72) + 1, ""))&lt;&gt;"","PUR","")</f>
        <v/>
      </c>
      <c r="HX72" s="48" t="str" cm="1">
        <f t="array" ref="HX72">IF(_xlfn.TEXTJOIN(", ", TRUE, IF(ISNUMBER(SEARCH("WHI", BL72:BT72)), COLUMN(BL72:BT72) - COLUMN(BL72) + 1, ""))&lt;&gt;"","WHI","")</f>
        <v>WHI</v>
      </c>
      <c r="HY72" s="76"/>
      <c r="HZ72" s="76"/>
      <c r="IA72" s="6"/>
      <c r="IB72" s="6"/>
      <c r="IC72" s="77"/>
      <c r="ID72" s="77"/>
      <c r="IE72" s="77"/>
      <c r="IF72" s="77"/>
      <c r="IG72" s="77"/>
      <c r="IH72" s="77"/>
      <c r="II72" s="77"/>
      <c r="IJ72" s="77"/>
      <c r="IK72" s="77"/>
      <c r="IL72" s="48">
        <f>SUM(IC72:IK72)</f>
        <v>0</v>
      </c>
      <c r="IM72" s="45">
        <f>COUNTIF(IC72:IK72,"&gt;0")-CG72</f>
        <v>-4</v>
      </c>
      <c r="IN72" s="78" t="str">
        <f>"http://mkweb.bcgsc.ca/color-summarizer/?url="&amp;D72&amp;"&amp;precision=low&amp;num_clusters="&amp;CG72&amp;"&amp;text=1"</f>
        <v>http://mkweb.bcgsc.ca/color-summarizer/?url=https://upload.wikimedia.org/wikipedia/commons/thumb/6/61/Flag_of_Denver%2C_Colorado.svg/600px-Flag_of_Denver%2C_Colorado.svg.png&amp;precision=low&amp;num_clusters=4&amp;text=1</v>
      </c>
      <c r="IO72" s="48" t="str">
        <f>IF(HP72&lt;&gt;"",CHAR(34)&amp;"black"&amp;CHAR(34),"")</f>
        <v/>
      </c>
      <c r="IP72" s="48" t="str">
        <f>IF(HQ72&lt;&gt;"",CHAR(34)&amp;"blue"&amp;CHAR(34),"")</f>
        <v>"blue"</v>
      </c>
      <c r="IQ72" s="48" t="str">
        <f>IF(HR72&lt;&gt;"",CHAR(34)&amp;"green"&amp;CHAR(34),"")</f>
        <v/>
      </c>
      <c r="IR72" s="48" t="str">
        <f>IF(HS72&lt;&gt;"",CHAR(34)&amp;"red"&amp;CHAR(34),"")</f>
        <v>"red"</v>
      </c>
      <c r="IS72" s="48" t="str">
        <f>IF(HT72&lt;&gt;"",CHAR(34)&amp;"yellow"&amp;CHAR(34),"")</f>
        <v>"yellow"</v>
      </c>
      <c r="IT72" s="48" t="str">
        <f>IF(HU72&lt;&gt;"",CHAR(34)&amp;"orange"&amp;CHAR(34),"")</f>
        <v/>
      </c>
      <c r="IU72" s="48" t="str">
        <f>IF(HV72&lt;&gt;"",CHAR(34)&amp;"brown"&amp;CHAR(34),"")</f>
        <v/>
      </c>
      <c r="IV72" s="48" t="str">
        <f>IF(HW72&lt;&gt;"",CHAR(34)&amp;"purple"&amp;CHAR(34),"")</f>
        <v/>
      </c>
      <c r="IW72" s="48" t="str">
        <f>IF(HX72&lt;&gt;"",CHAR(34)&amp;"white"&amp;CHAR(34),"")</f>
        <v>"white"</v>
      </c>
      <c r="IX72" s="48" t="str">
        <f>"{"&amp;CHAR(34)&amp;"url"&amp;CHAR(34)&amp;":"&amp;CHAR(34)&amp;IN72&amp;CHAR(34)&amp;","&amp;CHAR(34)&amp;"name"&amp;CHAR(34)&amp;":"&amp;CHAR(34)&amp;A72&amp;CHAR(34)&amp;"},"</f>
        <v>{"url":"http://mkweb.bcgsc.ca/color-summarizer/?url=https://upload.wikimedia.org/wikipedia/commons/thumb/6/61/Flag_of_Denver%2C_Colorado.svg/600px-Flag_of_Denver%2C_Colorado.svg.png&amp;precision=low&amp;num_clusters=4&amp;text=1","name":"[USA] Denver"},</v>
      </c>
      <c r="IY72" s="48">
        <v>1141</v>
      </c>
    </row>
    <row r="73" spans="1:259" s="48" customFormat="1" ht="38.4" customHeight="1" thickBot="1" x14ac:dyDescent="0.35">
      <c r="A73" s="97" t="s">
        <v>344</v>
      </c>
      <c r="B73" s="40" t="e" vm="214">
        <v>#VALUE!</v>
      </c>
      <c r="C73" s="41">
        <v>3</v>
      </c>
      <c r="D73" s="42" t="s">
        <v>345</v>
      </c>
      <c r="E73" s="43" t="s">
        <v>346</v>
      </c>
      <c r="F73" s="44" t="s">
        <v>163</v>
      </c>
      <c r="G73" s="45">
        <f>COUNTIF($A$1:$A$8580,A73)</f>
        <v>1</v>
      </c>
      <c r="H73" s="46" t="s">
        <v>347</v>
      </c>
      <c r="I73" s="47" t="s">
        <v>348</v>
      </c>
      <c r="J73" s="48" t="str">
        <f>""</f>
        <v/>
      </c>
      <c r="K73" s="49"/>
      <c r="L73" s="50"/>
      <c r="M73" s="50"/>
      <c r="N73" s="51" t="s">
        <v>231</v>
      </c>
      <c r="O73" s="52">
        <v>1936</v>
      </c>
      <c r="P73" s="53" t="s">
        <v>349</v>
      </c>
      <c r="Q73" s="54">
        <v>2</v>
      </c>
      <c r="R73" s="55" t="s">
        <v>231</v>
      </c>
      <c r="S73" s="56">
        <v>0</v>
      </c>
      <c r="T73" s="57" t="s">
        <v>164</v>
      </c>
      <c r="U73" s="58" t="s">
        <v>164</v>
      </c>
      <c r="V73" s="58" t="s">
        <v>164</v>
      </c>
      <c r="W73" s="58" t="s">
        <v>164</v>
      </c>
      <c r="X73" s="58" t="s">
        <v>165</v>
      </c>
      <c r="Y73" s="58" t="s">
        <v>165</v>
      </c>
      <c r="Z73" s="58" t="s">
        <v>164</v>
      </c>
      <c r="AA73" s="58" t="s">
        <v>165</v>
      </c>
      <c r="AB73" s="58" t="s">
        <v>165</v>
      </c>
      <c r="AC73" s="58" t="s">
        <v>164</v>
      </c>
      <c r="AD73" s="58" t="s">
        <v>165</v>
      </c>
      <c r="AE73" s="58" t="s">
        <v>164</v>
      </c>
      <c r="AF73" s="59" t="s">
        <v>164</v>
      </c>
      <c r="AG73" s="59" t="s">
        <v>165</v>
      </c>
      <c r="AH73" s="59" t="s">
        <v>165</v>
      </c>
      <c r="AI73" s="59" t="s">
        <v>164</v>
      </c>
      <c r="AJ73" s="59" t="s">
        <v>164</v>
      </c>
      <c r="AK73" s="59" t="s">
        <v>164</v>
      </c>
      <c r="AL73" s="59" t="s">
        <v>164</v>
      </c>
      <c r="AM73" s="59" t="s">
        <v>165</v>
      </c>
      <c r="AN73" s="59" t="s">
        <v>165</v>
      </c>
      <c r="AO73" s="59" t="s">
        <v>165</v>
      </c>
      <c r="AP73" s="59" t="s">
        <v>165</v>
      </c>
      <c r="AQ73" s="59" t="s">
        <v>164</v>
      </c>
      <c r="AR73" s="59" t="s">
        <v>164</v>
      </c>
      <c r="AS73" s="59" t="s">
        <v>164</v>
      </c>
      <c r="AT73" s="60">
        <v>0</v>
      </c>
      <c r="AU73" s="59" t="s">
        <v>350</v>
      </c>
      <c r="AV73" s="59" t="str">
        <f>IF(LEFT(A73,1)="[",LEFT(A73,5)&amp;AU73&amp;A73,"")</f>
        <v>[USA]City [USA] Bridgeport</v>
      </c>
      <c r="AW73" s="59" t="str">
        <f>C73&amp;H73&amp;A73</f>
        <v>3[USA] Connecticut[USA] Bridgeport</v>
      </c>
      <c r="AX73" s="61"/>
      <c r="AY73" s="61"/>
      <c r="AZ73" s="62" t="s">
        <v>167</v>
      </c>
      <c r="BA73" s="62" t="s">
        <v>167</v>
      </c>
      <c r="BB73" s="62"/>
      <c r="BC73" s="63"/>
      <c r="BD73" s="64" t="s">
        <v>152</v>
      </c>
      <c r="BE73" s="47"/>
      <c r="BF73" s="64" t="s">
        <v>167</v>
      </c>
      <c r="BG73" s="64" t="s">
        <v>167</v>
      </c>
      <c r="BH73" s="64" t="s">
        <v>167</v>
      </c>
      <c r="BI73" s="64"/>
      <c r="BJ73" s="64"/>
      <c r="BK73" s="47"/>
      <c r="BL73" s="64" t="s">
        <v>151</v>
      </c>
      <c r="BM73" s="64" t="s">
        <v>152</v>
      </c>
      <c r="BN73" s="64" t="s">
        <v>153</v>
      </c>
      <c r="BO73" s="64" t="s">
        <v>154</v>
      </c>
      <c r="BP73" s="64" t="s">
        <v>155</v>
      </c>
      <c r="BQ73" s="64" t="s">
        <v>156</v>
      </c>
      <c r="BR73" s="64" t="s">
        <v>157</v>
      </c>
      <c r="BS73" s="64" t="s">
        <v>158</v>
      </c>
      <c r="BT73" s="64" t="s">
        <v>159</v>
      </c>
      <c r="BU73" s="65"/>
      <c r="BV73" s="66"/>
      <c r="BW73" s="66">
        <v>0</v>
      </c>
      <c r="BX73" s="47"/>
      <c r="CB73" s="6"/>
      <c r="CC73" s="6"/>
      <c r="CD73" s="67">
        <v>0</v>
      </c>
      <c r="CE73" s="67">
        <v>0</v>
      </c>
      <c r="CF73" s="67" t="e">
        <v>#REF!</v>
      </c>
      <c r="CG73" s="68" cm="1">
        <f t="array" ref="CG73">SUMPRODUCT(--(LEN(TRIM(BL73:BT73))&gt;0))</f>
        <v>9</v>
      </c>
      <c r="CH73" s="59" t="str">
        <f>IF(CG73=2,"y","n")</f>
        <v>n</v>
      </c>
      <c r="CI73" s="59" t="str">
        <f>IF(CG73=3,"y","n")</f>
        <v>n</v>
      </c>
      <c r="CJ73" s="59" t="str">
        <f>IF(CG73=4,"y","n")</f>
        <v>n</v>
      </c>
      <c r="CK73" s="59" t="str">
        <f>IF(CG73&gt;4,"y","n")</f>
        <v>y</v>
      </c>
      <c r="CL73" s="59" t="str">
        <f>IF(S73=0,"y","n")</f>
        <v>y</v>
      </c>
      <c r="CM73" s="59" t="str">
        <f>IF(S73=2,"y","n")</f>
        <v>n</v>
      </c>
      <c r="CN73" s="59" t="str">
        <f>IF(S73=3,"y","n")</f>
        <v>n</v>
      </c>
      <c r="CO73" s="59" t="str">
        <f>IF(S73&gt;=4,"y","n")</f>
        <v>n</v>
      </c>
      <c r="CP73" s="59" t="str">
        <f>IF(AT73=0,"y","n")</f>
        <v>y</v>
      </c>
      <c r="CQ73" s="59" t="str">
        <f>IF(AT73=1,"y","n")</f>
        <v>n</v>
      </c>
      <c r="CR73" s="59" t="str">
        <f>IF(AT73=2,"y","n")</f>
        <v>n</v>
      </c>
      <c r="CS73" s="59" t="str">
        <f>IF(AT73&gt;=3,"y","n")</f>
        <v>n</v>
      </c>
      <c r="CT73" s="69" t="str">
        <f>CHAR(34)&amp;A73&amp;CHAR(34)</f>
        <v>"[USA] Bridgeport"</v>
      </c>
      <c r="CU73" s="70" t="str">
        <f>CHAR(34)&amp;"rgn_"&amp;R73&amp;CHAR(34)</f>
        <v>"rgn_North America"</v>
      </c>
      <c r="CV73" s="48" t="str">
        <f>CHAR(34)&amp;D73&amp;CHAR(34)</f>
        <v>"https://upload.wikimedia.org/wikipedia/commons/thumb/c/cb/Bridgeport_flag.png/320px-Bridgeport_flag.png"</v>
      </c>
      <c r="CW73" s="48" t="str">
        <f>IF(CH73="y",CHAR(34)&amp;CH$1&amp;CHAR(34)&amp;",","")</f>
        <v/>
      </c>
      <c r="CX73" s="48" t="str">
        <f>IF(CI73="y",CHAR(34)&amp;CI$1&amp;CHAR(34)&amp;",","")</f>
        <v/>
      </c>
      <c r="CY73" s="48" t="str">
        <f>IF(CJ73="y",CHAR(34)&amp;CJ$1&amp;CHAR(34)&amp;",","")</f>
        <v/>
      </c>
      <c r="CZ73" s="48" t="str">
        <f>IF(CK73="y",CHAR(34)&amp;CK$1&amp;CHAR(34)&amp;",","")</f>
        <v>"5+Colo",</v>
      </c>
      <c r="DA73" s="48" t="str">
        <f>IF(Q73&gt;1,CHAR(34)&amp;"words2"&amp;CHAR(34)&amp;",","")</f>
        <v>"words2",</v>
      </c>
      <c r="DB73" s="48" t="str">
        <f>IF(Q73&gt;2,CHAR(34)&amp;"words3"&amp;CHAR(34)&amp;",","")</f>
        <v/>
      </c>
      <c r="DD73" s="48" t="str">
        <f>IF(LEN(CHAR(34)&amp;"lets"&amp;LEN(SUBSTITUTE(SUBSTITUTE(IFERROR(TRIM(SUBSTITUTE(A73,MID(A73,FIND("[",A73),FIND("]",A73)-FIND("[",A73)+1),"")),A73)," ",""),"-",""))&amp;CHAR(34)&amp;",")=9,CHAR(34)&amp;"lets"&amp;LEN(SUBSTITUTE(SUBSTITUTE(IFERROR(TRIM(SUBSTITUTE(A73,MID(A73,FIND("[",A73),FIND("]",A73)-FIND("[",A73)+1),"")),A73)," ",""),"-",""))&amp;CHAR(34)&amp;",",CHAR(34)&amp;"lets0"&amp;LEN(SUBSTITUTE(SUBSTITUTE(IFERROR(TRIM(SUBSTITUTE(A73,MID(A73,FIND("[",A73),FIND("]",A73)-FIND("[",A73)+1),"")),A73)," ",""),"-",""))&amp;CHAR(34)&amp;",")</f>
        <v>"lets10",</v>
      </c>
      <c r="DE73" s="48" t="str">
        <f>CHAR(34)&amp;"start"&amp;IFERROR(LEFT(SUBSTITUTE(A73,"["&amp;MID(A73,FIND("[",A73)+1,FIND("]",A73)-FIND("[",A73)-1)&amp;"] ",""),1),LEFT(A73,1))&amp;CHAR(34)&amp;","</f>
        <v>"startB",</v>
      </c>
      <c r="DF73" s="48" t="str">
        <f>IFERROR(IF(SEARCH("tan",A73)&gt;0,CHAR(34)&amp;"withtn"&amp;CHAR(34)&amp;",",""),"")</f>
        <v/>
      </c>
      <c r="DG73" s="48" t="str">
        <f>IFERROR(IF(SEARCH("q",A73)&gt;0,CHAR(34)&amp;"with_q"&amp;CHAR(34)&amp;",",""),"")</f>
        <v/>
      </c>
      <c r="DH73" s="48" t="str">
        <f>IFERROR(IF(SEARCH("v",A73)&gt;0,CHAR(34)&amp;"with_v"&amp;CHAR(34)&amp;",",""),"")</f>
        <v/>
      </c>
      <c r="DI73" s="48" t="str">
        <f>IFERROR(IF(SEARCH("w",A73)&gt;0,CHAR(34)&amp;"with_w"&amp;CHAR(34)&amp;",",""),"")</f>
        <v/>
      </c>
      <c r="DJ73" s="48" t="str">
        <f>IFERROR(IF(SEARCH("y",A73)&gt;0,CHAR(34)&amp;"with_y"&amp;CHAR(34)&amp;",",""),"")</f>
        <v/>
      </c>
      <c r="DK73" s="48" t="str">
        <f>IFERROR(IF(SEARCH("z",A73)&gt;0,CHAR(34)&amp;"with_z"&amp;CHAR(34)&amp;",",""),"")</f>
        <v/>
      </c>
      <c r="DL73" s="48" t="str">
        <f>IF(CG73=2, CHAR(34) &amp; _xlfn.TEXTJOIN("", TRUE, _xlfn._xlws.SORT(HP73:HX73)) &amp; CHAR(34) &amp; ",", "")</f>
        <v/>
      </c>
      <c r="DM73" s="48" t="str" cm="1">
        <f t="array" ref="DM73">IF(CG73=3,CHAR(34) &amp; _xlfn.TEXTJOIN("", TRUE, RIGHT(HP73:HX73, 2)) &amp; CHAR(34) &amp; ",", "")</f>
        <v/>
      </c>
      <c r="DN73" s="48" t="str">
        <f>IF(AND(ISNUMBER(SEARCH("18", O73)), ISERROR(SEARCH("1918", O73)), ISERROR(SEARCH("2018", O73))), CHAR(34) &amp; "year18" &amp; CHAR(34) &amp; ",", "")</f>
        <v/>
      </c>
      <c r="DO73" s="48" t="str">
        <f>IF(AND(ISNUMBER(SEARCH("19", O73)), ISERROR(SEARCH("1819", O73)),  ISERROR(SEARCH("1219", O73)),ISERROR(SEARCH("1119", O73)),ISERROR(SEARCH("1190", O73)),ISERROR(SEARCH("2019", O73))), CHAR(34) &amp; "year19" &amp; CHAR(34) &amp; ",", "")</f>
        <v>"year19",</v>
      </c>
      <c r="DP73" s="6" t="str">
        <f>IF(AND(ISNUMBER(SEARCH("20", O73)), ISERROR(SEARCH("1920", O73))), CHAR(34)&amp;"year00"&amp;CHAR(34)&amp;",", "")</f>
        <v/>
      </c>
      <c r="DQ73" s="6" t="str">
        <f>IF(CC73="y",CHAR(34)&amp;"soviet"&amp;CHAR(34)&amp;",","")</f>
        <v/>
      </c>
      <c r="DR73" s="6" t="str">
        <f>IF(BY73="y",CHAR(34)&amp;"dgband"&amp;CHAR(34)&amp;",","")</f>
        <v/>
      </c>
      <c r="DS73" s="6" t="str">
        <f>IF(W73="y",IF(AND(V73="n",BY73&lt;&gt;"y"),CHAR(34)&amp;"allver"&amp;CHAR(34)&amp;",",""),"")</f>
        <v/>
      </c>
      <c r="DT73" s="6" t="str">
        <f>IF(V73="y",IF(AND(W73="n",BY73&lt;&gt;"y"),CHAR(34)&amp;"allhor"&amp;CHAR(34)&amp;",",""),"")</f>
        <v/>
      </c>
      <c r="DU73" s="6" t="str">
        <f>IF(BY73="y",IF(AND(W73="n",V73="n"),CHAR(34)&amp;"alldia"&amp;CHAR(34)&amp;",",""),"")</f>
        <v/>
      </c>
      <c r="DW73" s="48" t="str">
        <f>IF(CL73="y",CHAR(34)&amp;CL$1&amp;CHAR(34)&amp;",","")</f>
        <v>"NoBand",</v>
      </c>
      <c r="DX73" s="48" t="str">
        <f>IF(CM73="y",CHAR(34)&amp;CM$1&amp;CHAR(34)&amp;",","")</f>
        <v/>
      </c>
      <c r="DY73" s="48" t="str">
        <f>IF(CN73="y",CHAR(34)&amp;CN$1&amp;CHAR(34)&amp;",","")</f>
        <v/>
      </c>
      <c r="DZ73" s="48" t="str">
        <f>IF(CO73="y",CHAR(34)&amp;CO$1&amp;CHAR(34)&amp;",","")</f>
        <v/>
      </c>
      <c r="EA73" s="48" t="str">
        <f>IF(T73="y",CHAR(34)&amp;T$1&amp;CHAR(34)&amp;",","")</f>
        <v/>
      </c>
      <c r="EB73" s="48" t="str">
        <f>IF(U73="y",CHAR(34)&amp;U$1&amp;CHAR(34)&amp;",","")</f>
        <v/>
      </c>
      <c r="EC73" s="48" t="str">
        <f>IF(V73="y",CHAR(34)&amp;V$1&amp;CHAR(34)&amp;",","")</f>
        <v/>
      </c>
      <c r="ED73" s="48" t="str">
        <f>IF(W73="y",CHAR(34)&amp;W$1&amp;CHAR(34)&amp;",","")</f>
        <v/>
      </c>
      <c r="EE73" s="48" t="str">
        <f>IF(X73="y",CHAR(34)&amp;X$1&amp;CHAR(34)&amp;",","")</f>
        <v>"Circle",</v>
      </c>
      <c r="EF73" s="48" t="str">
        <f>IF(AND(Y73&lt;&gt;"n",Y73&lt;&gt;""),CHAR(34)&amp;Y$1&amp;CHAR(34)&amp;",","")</f>
        <v>"Animal",</v>
      </c>
      <c r="EG73" s="48" t="str">
        <f>IF(Z73="y",CHAR(34)&amp;Z$1&amp;CHAR(34)&amp;",","")</f>
        <v/>
      </c>
      <c r="EH73" s="48" t="str">
        <f>IF(AA73="y",CHAR(34)&amp;AA$1&amp;CHAR(34)&amp;",","")</f>
        <v>"Plants",</v>
      </c>
      <c r="EI73" s="48" t="str">
        <f>IF(AB73="y",CHAR(34)&amp;AB$1&amp;CHAR(34)&amp;",","")</f>
        <v>"Texted",</v>
      </c>
      <c r="EJ73" s="48" t="str">
        <f>IF(AC73="y",CHAR(34)&amp;AC$1&amp;CHAR(34)&amp;",","")</f>
        <v/>
      </c>
      <c r="EK73" s="48" t="str">
        <f>IF(AD73="y",CHAR(34)&amp;AD$1&amp;CHAR(34)&amp;",","")</f>
        <v>"HasSun",</v>
      </c>
      <c r="EL73" s="48" t="str">
        <f>IF(AE73="y",CHAR(34)&amp;AE$1&amp;CHAR(34)&amp;",","")</f>
        <v/>
      </c>
      <c r="EM73" s="48" t="str">
        <f>IF(AF73="y",CHAR(34)&amp;AF$1&amp;CHAR(34)&amp;",","")</f>
        <v/>
      </c>
      <c r="EN73" s="48" t="str">
        <f>IF(AG73="y",CHAR(34)&amp;AG$1&amp;CHAR(34)&amp;",","")</f>
        <v>"Unequa",</v>
      </c>
      <c r="EO73" s="48" t="str">
        <f>IF(AH73="y",CHAR(34)&amp;AH$1&amp;CHAR(34)&amp;",","")</f>
        <v>"Center",</v>
      </c>
      <c r="EP73" s="48" t="str">
        <f>IF(AI73="y",CHAR(34)&amp;AI$1&amp;CHAR(34)&amp;",","")</f>
        <v/>
      </c>
      <c r="EQ73" s="48" t="str">
        <f>IF(AJ73="y",CHAR(34)&amp;AJ$1&amp;CHAR(34)&amp;",","")</f>
        <v/>
      </c>
      <c r="ER73" s="48" t="str">
        <f>IF(AK73="y",CHAR(34)&amp;AK$1&amp;CHAR(34)&amp;",","")</f>
        <v/>
      </c>
      <c r="ES73" s="48" t="str">
        <f>IF(AL73="y",CHAR(34)&amp;AL$1&amp;CHAR(34)&amp;",","")</f>
        <v/>
      </c>
      <c r="ET73" s="48" t="str">
        <f>IF(AM73="y",CHAR(34)&amp;AM$1&amp;CHAR(34)&amp;",","")</f>
        <v>"Geogrh",</v>
      </c>
      <c r="EU73" s="48" t="str">
        <f>IF(AN73="y",CHAR(34)&amp;AN$1&amp;CHAR(34)&amp;",","")</f>
        <v>"Humans",</v>
      </c>
      <c r="EV73" s="48" t="str">
        <f>IF(AO73="y",CHAR(34)&amp;AO$1&amp;CHAR(34)&amp;",","")</f>
        <v>"Builds",</v>
      </c>
      <c r="EW73" s="48" t="str">
        <f>IF(AP73="y",CHAR(34)&amp;AP$1&amp;CHAR(34)&amp;",","")</f>
        <v>"Ships!",</v>
      </c>
      <c r="EX73" s="48" t="str">
        <f>IF(AQ73="y",CHAR(34)&amp;AQ$1&amp;CHAR(34)&amp;",","")</f>
        <v/>
      </c>
      <c r="EY73" s="48" t="str">
        <f>IF(AR73="y",CHAR(34)&amp;AR$1&amp;CHAR(34)&amp;",","")</f>
        <v/>
      </c>
      <c r="EZ73" s="48" t="str">
        <f>IF(AS73="y",CHAR(34)&amp;AS$1&amp;CHAR(34)&amp;",","")</f>
        <v/>
      </c>
      <c r="FA73" s="48" t="str">
        <f>IF(AT73&gt;0,CHAR(34)&amp;"sta"&amp;AZ73&amp;CHAR(34)&amp;",","")</f>
        <v/>
      </c>
      <c r="FB73" s="48" t="str">
        <f>IF(AND(AT73&gt;0,BA73&lt;&gt;""),CHAR(34)&amp;"sta"&amp;BA73&amp;CHAR(34)&amp;",","")</f>
        <v/>
      </c>
      <c r="FD73" s="48" t="str">
        <f>IF(BV73="n",CHAR(34)&amp;"tcWHYE"&amp;CHAR(34)&amp;",",IF(BV73="y",CHAR(34)&amp;FD$1&amp;CHAR(34)&amp;",",""))</f>
        <v/>
      </c>
      <c r="FE73" s="48" t="str">
        <f>IF(COUNTIF(BL73:BT73,"BLU")=0,CHAR(34)&amp;"NO_BLU"&amp;CHAR(34)&amp;",", "")</f>
        <v/>
      </c>
      <c r="FF73" s="48" t="str">
        <f>IF(COUNTIF(BL73:BT73,"WHI")=0,CHAR(34)&amp;"NO_WHI"&amp;CHAR(34)&amp;",", "")</f>
        <v/>
      </c>
      <c r="FG73" s="48" t="str">
        <f>IF(COUNTIF(BL73:BT73,"RED")=0,CHAR(34)&amp;"NO_RED"&amp;CHAR(34)&amp;",", "")</f>
        <v/>
      </c>
      <c r="FH73" s="48" t="str">
        <f>IF(COUNTIF(BL73:BS73,"GRE")=0,CHAR(34)&amp;"NO_GRE"&amp;CHAR(34)&amp;",", "")</f>
        <v/>
      </c>
      <c r="FI73" s="48" t="str">
        <f>IF(COUNTIF(BL73:BT73,"YEL")=0,CHAR(34)&amp;"NO_YEL"&amp;CHAR(34)&amp;",", "")</f>
        <v/>
      </c>
      <c r="FJ73" s="48" t="str">
        <f>IF(COUNTIF(BL73:BT73,"BLA")=0,CHAR(34)&amp;"NO_BLA"&amp;CHAR(34)&amp;",", "")</f>
        <v/>
      </c>
      <c r="FK73" s="48" t="str">
        <f>IF(AND(FH73&lt;&gt;"",FF73&lt;&gt;""),CHAR(34)&amp;"WHGRNO"&amp;CHAR(34)&amp;",","")</f>
        <v/>
      </c>
      <c r="FL73" s="48" t="str">
        <f>IF(AND(FI73&lt;&gt;"",FF73&lt;&gt;""),CHAR(34)&amp;"WHYENO"&amp;CHAR(34)&amp;",","")</f>
        <v/>
      </c>
      <c r="FM73" s="48" t="str">
        <f>IF(AND(FJ73&lt;&gt;"",FF73&lt;&gt;""),CHAR(34)&amp;"BAWHNO"&amp;CHAR(34)&amp;",","")</f>
        <v/>
      </c>
      <c r="FN73" s="48" t="str">
        <f>IF(AND(FE73&lt;&gt;"",FF73&lt;&gt;""),CHAR(34)&amp;"BLWHNO"&amp;CHAR(34)&amp;",","")</f>
        <v/>
      </c>
      <c r="FO73" s="48" t="str">
        <f>IF(AND(FE73&lt;&gt;"",FG73&lt;&gt;""),CHAR(34)&amp;"BLRENO"&amp;CHAR(34)&amp;",","")</f>
        <v/>
      </c>
      <c r="FP73" s="48" t="str">
        <f>IF(AND(FF73&lt;&gt;"",FF73&lt;&gt;""),CHAR(34)&amp;"WHRENO"&amp;CHAR(34)&amp;",","")</f>
        <v/>
      </c>
      <c r="FQ73" s="48" t="str">
        <f>IF(LEN(BF73)=3,CHAR(34)&amp;"001"&amp;BF73&amp;CHAR(34)&amp;",","")</f>
        <v/>
      </c>
      <c r="FR73" s="48" t="str">
        <f>IF(LEN(BG73)=3,CHAR(34)&amp;"002"&amp;BG73&amp;CHAR(34)&amp;",","")</f>
        <v/>
      </c>
      <c r="FS73" s="48" t="str">
        <f>IF(LEN(BH73)=3,CHAR(34)&amp;"003"&amp;BH73&amp;CHAR(34)&amp;",","")</f>
        <v/>
      </c>
      <c r="FT73" s="48" t="str">
        <f>CHAR(34)&amp;"myr"&amp;BD73&amp;CHAR(34)&amp;","</f>
        <v>"myrBLU",</v>
      </c>
      <c r="FU73" s="48" t="str">
        <f>IF(AY73="y",CHAR(34)&amp;"island"&amp;CHAR(34)&amp;",","")</f>
        <v/>
      </c>
      <c r="FV73" s="48" t="str">
        <f>IF(BZ73="y",CHAR(34)&amp;"landlo"&amp;CHAR(34)&amp;",","")</f>
        <v/>
      </c>
      <c r="FW73" s="48" t="str">
        <f>IF(CA73="y",CHAR(34)&amp;"eunion"&amp;CHAR(34)&amp;",","")</f>
        <v/>
      </c>
      <c r="FY73" s="48" t="str">
        <f>IFERROR(IF(SEARCH("Arabic",CB73)&gt;0,CHAR(34)&amp;"arabic"&amp;CHAR(34)&amp;",",""),"")</f>
        <v/>
      </c>
      <c r="FZ73" s="48" t="str">
        <f>IFERROR(IF(SEARCH("English",CB73)&gt;0,CHAR(34)&amp;"englis"&amp;CHAR(34)&amp;",",""),"")</f>
        <v/>
      </c>
      <c r="GA73" s="48" t="str">
        <f>IFERROR(IF(SEARCH("French",CB73)&gt;0,CHAR(34)&amp;"french"&amp;CHAR(34)&amp;",",""),"")</f>
        <v/>
      </c>
      <c r="GB73" s="48" t="str">
        <f>IFERROR(IF(SEARCH("Spanish",CB73)&gt;0,CHAR(34)&amp;"spanis"&amp;CHAR(34)&amp;",",""),"")</f>
        <v/>
      </c>
      <c r="GE73" s="48" t="str">
        <f>IFERROR(IF(SEARCH("Dutch",CB73)&gt;0,CHAR(34)&amp;"dutchs"&amp;CHAR(34)&amp;",",""),"")</f>
        <v/>
      </c>
      <c r="GF73" s="48" t="str">
        <f>IFERROR(IF(SEARCH("Historical",AU73)&gt;0,CHAR(34)&amp;"histor"&amp;CHAR(34)&amp;",",""),"")</f>
        <v/>
      </c>
      <c r="GG73" s="48" t="str">
        <f>IF(BU73="y",CHAR(34)&amp;"unjack"&amp;CHAR(34)&amp;",","")</f>
        <v/>
      </c>
      <c r="GH73" s="48" t="str">
        <f>IF(CD73=1,CHAR(34)&amp;"southc"&amp;CHAR(34)&amp;",","")</f>
        <v/>
      </c>
      <c r="GI73" s="48" t="str">
        <f>IF(CE73=1,CHAR(34)&amp;"hasmap"&amp;CHAR(34)&amp;",","")</f>
        <v/>
      </c>
      <c r="GJ73" s="48" t="str">
        <f>IF(CP73="y",CHAR(34)&amp;CP$1&amp;CHAR(34)&amp;",","")</f>
        <v>"NoStar",</v>
      </c>
      <c r="GK73" s="48" t="str">
        <f>IF(GJ73="",CHAR(34)&amp;"HasSta"&amp;CHAR(34)&amp;",","")</f>
        <v/>
      </c>
      <c r="GL73" s="48" t="str">
        <f>IF(CQ73="y",CHAR(34)&amp;CQ$1&amp;CHAR(34)&amp;",","")</f>
        <v/>
      </c>
      <c r="GM73" s="48" t="str">
        <f>IF(CR73="y",CHAR(34)&amp;CR$1&amp;CHAR(34)&amp;",","")</f>
        <v/>
      </c>
      <c r="GN73" s="48" t="str">
        <f>IF(CS73="y",CHAR(34)&amp;CS$1&amp;CHAR(34)&amp;",","")</f>
        <v/>
      </c>
      <c r="GP73" s="48" t="str">
        <f>CHAR(34)&amp;AU73&amp;CHAR(34)</f>
        <v>"City "</v>
      </c>
      <c r="GS73" s="48" t="str">
        <f>SUBSTITUTE("["&amp;_xlfn.CONCAT(CW73:GN73)&amp;"]",",]","]")</f>
        <v>["5+Colo","words2","lets10","startB","year19","NoBand","Circle","Animal","Plants","Texted","HasSun","Unequa","Center","Geogrh","Humans","Builds","Ships!","myrBLU","NoStar"]</v>
      </c>
      <c r="GT73" s="48" t="str">
        <f>IF(BL73&lt;&gt;"",CHAR(34)&amp;"cl_"&amp;BL73&amp;CHAR(34)&amp;",","")</f>
        <v>"cl_BLA",</v>
      </c>
      <c r="GU73" s="48" t="str">
        <f>IF(BM73&lt;&gt;"",CHAR(34)&amp;"cl_"&amp;BM73&amp;CHAR(34)&amp;",","")</f>
        <v>"cl_BLU",</v>
      </c>
      <c r="GV73" s="48" t="str">
        <f>IF(BN73&lt;&gt;"",CHAR(34)&amp;"cl_"&amp;BN73&amp;CHAR(34)&amp;",","")</f>
        <v>"cl_GRE",</v>
      </c>
      <c r="GW73" s="48" t="str">
        <f>IF(BO73&lt;&gt;"",CHAR(34)&amp;"cl_"&amp;BO73&amp;CHAR(34)&amp;",","")</f>
        <v>"cl_RED",</v>
      </c>
      <c r="GX73" s="48" t="str">
        <f>IF(BP73&lt;&gt;"",CHAR(34)&amp;"cl_"&amp;BP73&amp;CHAR(34)&amp;",","")</f>
        <v>"cl_YEL",</v>
      </c>
      <c r="GY73" s="48" t="str">
        <f>IF(BQ73&lt;&gt;"",CHAR(34)&amp;"cl_"&amp;BQ73&amp;CHAR(34)&amp;",","")</f>
        <v>"cl_ORA",</v>
      </c>
      <c r="GZ73" s="48" t="str">
        <f>IF(BR73&lt;&gt;"",CHAR(34)&amp;"cl_"&amp;BR73&amp;CHAR(34)&amp;",","")</f>
        <v>"cl_BRO",</v>
      </c>
      <c r="HA73" s="48" t="str">
        <f>IF(BS73&lt;&gt;"",CHAR(34)&amp;"cl_"&amp;BS73&amp;CHAR(34)&amp;",","")</f>
        <v>"cl_PUR",</v>
      </c>
      <c r="HB73" s="48" t="str">
        <f>IF(BT73&lt;&gt;"",CHAR(34)&amp;"cl_"&amp;BT73&amp;CHAR(34)&amp;",","")</f>
        <v>"cl_WHI",</v>
      </c>
      <c r="HC73" s="48" t="str">
        <f>SUBSTITUTE("["&amp;_xlfn.CONCAT(GT73:HB73)&amp;"]",",]","]")</f>
        <v>["cl_BLA","cl_BLU","cl_GRE","cl_RED","cl_YEL","cl_ORA","cl_BRO","cl_PUR","cl_WHI"]</v>
      </c>
      <c r="HE73" s="71"/>
      <c r="HF73" s="72" t="str">
        <f>"{couname:"&amp;CT73&amp;(IF(HK73&lt;&gt;"",",subtype:"&amp;CHAR(34)&amp;HK73&amp;CHAR(34),""))&amp;",year:"&amp;HJ73&amp;",region:"&amp;CU73&amp;",Colors:"&amp;HC73&amp;",Items:"&amp;GS73&amp;",Flag:"&amp;CV73&amp;",HDFlag:"&amp;CHAR(34)&amp;E73&amp;CHAR(34)&amp;",type:"&amp;GP73&amp;", describe: "&amp;HH73&amp;", isnew:"&amp;CHAR(34)&amp;F73&amp;CHAR(34)&amp;", links: "&amp;HL73&amp;"},"</f>
        <v>{couname:"[USA] Bridgeport",year:"1936",region:"rgn_North America",Colors:["cl_BLA","cl_BLU","cl_GRE","cl_RED","cl_YEL","cl_ORA","cl_BRO","cl_PUR","cl_WHI"],Items:["5+Colo","words2","lets10","startB","year19","NoBand","Circle","Animal","Plants","Texted","HasSun","Unequa","Center","Geogrh","Humans","Builds","Ships!","myrBLU","NoStar"],Flag:"https://upload.wikimedia.org/wikipedia/commons/thumb/c/cb/Bridgeport_flag.png/320px-Bridgeport_flag.png",HDFlag:"https://upload.wikimedia.org/wikipedia/commons/c/cb/Bridgeport_flag.png",type:"City ", describe: "\nThe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 isnew:".", links: "https://www.crwflags.com/fotw/flags/us-ctbpt.html#sym"},</v>
      </c>
      <c r="HG73" s="73" t="str">
        <f>"{couname:"&amp;CT73&amp;(IF(HK73&lt;&gt;"",",subtype:"&amp;CHAR(34)&amp;HK73&amp;CHAR(34),""))&amp;",year:"&amp;HJ73&amp;",region:"&amp;CU73&amp;",Colors:"&amp;HC73&amp;",Items:"&amp;GS73&amp;",Flag:"&amp;CV73&amp;",HDFlag:"&amp;CHAR(34)&amp;E73&amp;CHAR(34)&amp;",type:"&amp;GP73&amp;", describe: "&amp;HI73&amp;", links: "&amp;HL73&amp;"},"</f>
        <v>{couname:"[USA] Bridgeport",year:"1936",region:"rgn_North America",Colors:["cl_BLA","cl_BLU","cl_GRE","cl_RED","cl_YEL","cl_ORA","cl_BRO","cl_PUR","cl_WHI"],Items:["5+Colo","words2","lets10","startB","year19","NoBand","Circle","Animal","Plants","Texted","HasSun","Unequa","Center","Geogrh","Humans","Builds","Ships!","myrBLU","NoStar"],Flag:"https://upload.wikimedia.org/wikipedia/commons/thumb/c/cb/Bridgeport_flag.png/320px-Bridgeport_flag.png",HDFlag:"https://upload.wikimedia.org/wikipedia/commons/c/cb/Bridgeport_flag.png",type:"City ", describe: "\nThe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 links: "https://www.crwflags.com/fotw/flags/us-ctbpt.html#sym"},</v>
      </c>
      <c r="HH73" s="48" t="str">
        <f>IF(P73&lt;&gt;"",CHAR(34)&amp;"\n"&amp;P73&amp;CHAR(34),CHAR(34)&amp;CHAR(34))</f>
        <v>"\nThe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v>
      </c>
      <c r="HI73" s="48" t="str">
        <f>IF(J73=0,CHAR(34)&amp;CHAR(34),HH73)</f>
        <v>"\nThe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v>
      </c>
      <c r="HJ73" s="48" t="str">
        <f>CHAR(34)&amp;O73&amp;CHAR(34)</f>
        <v>"1936"</v>
      </c>
      <c r="HL73" s="48" t="str">
        <f>CHAR(34)&amp;I73&amp;CHAR(34)</f>
        <v>"https://www.crwflags.com/fotw/flags/us-ctbpt.html#sym"</v>
      </c>
      <c r="HM73" s="72"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"&amp;HH73&amp;", "&amp;CHAR(34)&amp;"isnew"&amp;CHAR(34)&amp;": "&amp;CHAR(34)&amp;F73&amp;CHAR(34)&amp;", "&amp;CHAR(34)&amp;"links"&amp;CHAR(34)&amp;": "&amp;HL73&amp;"},"</f>
        <v>{"couname":"[USA] Bridgeport","subtype":"[USA] Connecticut","year":"1936","region":"rgn_North America","Colors":["cl_BLA","cl_BLU","cl_GRE","cl_RED","cl_YEL","cl_ORA","cl_BRO","cl_PUR","cl_WHI"],"Items":["5+Colo","words2","lets10","startB","year19","NoBand","Circle","Animal","Plants","Texted","HasSun","Unequa","Center","Geogrh","Humans","Builds","Ships!","myrBLU","NoStar"],"Flag":"https://upload.wikimedia.org/wikipedia/commons/thumb/c/cb/Bridgeport_flag.png/320px-Bridgeport_flag.png","HDFlag":"https://upload.wikimedia.org/wikipedia/commons/c/cb/Bridgeport_flag.png","type":"City ", "describe": "\nThe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 "isnew": ".", "links": "https://www.crwflags.com/fotw/flags/us-ctbpt.html#sym"},</v>
      </c>
      <c r="HN73" s="74" t="str">
        <f>"{"&amp;CHAR(34)&amp;"couname"&amp;CHAR(34)&amp;":"&amp;CT73&amp;(IF(H73&lt;&gt;"",","&amp;CHAR(34)&amp;"subtype"&amp;CHAR(34)&amp;":"&amp;CHAR(34)&amp;H73&amp;CHAR(34),""))&amp;","&amp;CHAR(34)&amp;"year"&amp;CHAR(34)&amp;":"&amp;HJ73&amp;","&amp;CHAR(34)&amp;"region"&amp;CHAR(34)&amp;":"&amp;CU73&amp;","&amp;CHAR(34)&amp;"Colors"&amp;CHAR(34)&amp;":"&amp;HC73&amp;","&amp;CHAR(34)&amp;"Items"&amp;CHAR(34)&amp;":"&amp;GS73&amp;","&amp;CHAR(34)&amp;"Flag"&amp;CHAR(34)&amp;":"&amp;CV73&amp;","&amp;CHAR(34)&amp;"HDFlag"&amp;CHAR(34)&amp;":"&amp;CHAR(34)&amp;E73&amp;CHAR(34)&amp;","&amp;CHAR(34)&amp;"type"&amp;CHAR(34)&amp;":"&amp;GP73&amp;", "&amp;CHAR(34)&amp;"describe"&amp;CHAR(34)&amp;": "&amp;HI73&amp;", "&amp;CHAR(34)&amp;"isnew"&amp;CHAR(34)&amp;": "&amp;CHAR(34)&amp;F73&amp;CHAR(34)&amp;", "&amp;CHAR(34)&amp;"links"&amp;CHAR(34)&amp;": "&amp;HL73&amp;"},"</f>
        <v>{"couname":"[USA] Bridgeport","subtype":"[USA] Connecticut","year":"1936","region":"rgn_North America","Colors":["cl_BLA","cl_BLU","cl_GRE","cl_RED","cl_YEL","cl_ORA","cl_BRO","cl_PUR","cl_WHI"],"Items":["5+Colo","words2","lets10","startB","year19","NoBand","Circle","Animal","Plants","Texted","HasSun","Unequa","Center","Geogrh","Humans","Builds","Ships!","myrBLU","NoStar"],"Flag":"https://upload.wikimedia.org/wikipedia/commons/thumb/c/cb/Bridgeport_flag.png/320px-Bridgeport_flag.png","HDFlag":"https://upload.wikimedia.org/wikipedia/commons/c/cb/Bridgeport_flag.png","type":"City ", "describe": "\nThe current flag places City of Bridgeport above the seal and Connecticut below. The lettering is gold in an Old English font. The seal is rendered in natural colors rather than in gold. The seal portrays a view of the city’s economic and civic life.\nIn the center of the lower third of the seal are an anvil and a cogwheel; below the anvil is a cornucopia. Above the anvil is a shield bearing a right arm holding a hammer, with a rising sun behind three hills. Above the shield is an American eagle with wings spread, facing the hoist, upon a globe, with a scroll in its beak reading INDUSTRIA CRESCIMUS (“By Industry We Thrive”). On the observer’s right of the seal is a section of a bridge, with mills above and a train below. To the observer’s left are a sailing ship and a harbor scene. Above this are a grain elevator, railroad roundhouse, and church spire. Below the ship is an old-fashioned fire engine. A sewing machine is below the train and next to the anvil. In the blue ring surrounding the seal appear SEAL OF THE CITY OF BRIDGEPORT, CONNECTICUT clockwise above, and INCORPORATED 1835 counterclockwise below, all in gold.", "isnew": ".", "links": "https://www.crwflags.com/fotw/flags/us-ctbpt.html#sym"},</v>
      </c>
      <c r="HO73" s="75">
        <v>45618</v>
      </c>
      <c r="HP73" s="48" t="str" cm="1">
        <f t="array" ref="HP73">IF(_xlfn.TEXTJOIN(", ", TRUE, IF(ISNUMBER(SEARCH("BLA", BL73:BT73)), COLUMN(BL73:BT73) - COLUMN(BL73) + 1, ""))&lt;&gt;"","BLA","")</f>
        <v>BLA</v>
      </c>
      <c r="HQ73" s="48" t="str" cm="1">
        <f t="array" ref="HQ73">IF(_xlfn.TEXTJOIN(", ", TRUE, IF(ISNUMBER(SEARCH("BLU", BL73:BT73)), COLUMN(BL73:BT73) - COLUMN(BL73) + 1, ""))&lt;&gt;"","BLU","")</f>
        <v>BLU</v>
      </c>
      <c r="HR73" s="48" t="str" cm="1">
        <f t="array" ref="HR73">IF(_xlfn.TEXTJOIN(", ", TRUE, IF(ISNUMBER(SEARCH("GRE", BL73:BT73)), COLUMN(BL73:BT73) - COLUMN(BL73) + 1, ""))&lt;&gt;"","GRE","")</f>
        <v>GRE</v>
      </c>
      <c r="HS73" s="48" t="str" cm="1">
        <f t="array" ref="HS73">IF(_xlfn.TEXTJOIN(", ", TRUE, IF(ISNUMBER(SEARCH("RED", BL73:BT73)), COLUMN(BL73:BT73) - COLUMN(BL73) + 1, ""))&lt;&gt;"","RED","")</f>
        <v>RED</v>
      </c>
      <c r="HT73" s="48" t="str" cm="1">
        <f t="array" ref="HT73">IF(_xlfn.TEXTJOIN(", ", TRUE, IF(ISNUMBER(SEARCH("YEL", BL73:BT73)), COLUMN(BL73:BT73) - COLUMN(BL73) + 1, ""))&lt;&gt;"","YEL","")</f>
        <v>YEL</v>
      </c>
      <c r="HU73" s="48" t="str" cm="1">
        <f t="array" ref="HU73">IF(_xlfn.TEXTJOIN(", ", TRUE, IF(ISNUMBER(SEARCH("ORA", BL73:BT73)), COLUMN(BL73:BT73) - COLUMN(BL73) + 1, ""))&lt;&gt;"","ORA","")</f>
        <v>ORA</v>
      </c>
      <c r="HV73" s="48" t="str" cm="1">
        <f t="array" ref="HV73">IF(_xlfn.TEXTJOIN(", ", TRUE, IF(ISNUMBER(SEARCH("BRO", BL73:BT73)), COLUMN(BL73:BT73) - COLUMN(BL73) + 1, ""))&lt;&gt;"","BRO","")</f>
        <v>BRO</v>
      </c>
      <c r="HW73" s="48" t="str" cm="1">
        <f t="array" ref="HW73">IF(_xlfn.TEXTJOIN(", ", TRUE, IF(ISNUMBER(SEARCH("PUR", BL73:BT73)), COLUMN(BL73:BT73) - COLUMN(BL73) + 1, ""))&lt;&gt;"","PUR","")</f>
        <v>PUR</v>
      </c>
      <c r="HX73" s="48" t="str" cm="1">
        <f t="array" ref="HX73">IF(_xlfn.TEXTJOIN(", ", TRUE, IF(ISNUMBER(SEARCH("WHI", BL73:BT73)), COLUMN(BL73:BT73) - COLUMN(BL73) + 1, ""))&lt;&gt;"","WHI","")</f>
        <v>WHI</v>
      </c>
      <c r="HY73" s="76"/>
      <c r="HZ73" s="76"/>
      <c r="IA73" s="6"/>
      <c r="IB73" s="6"/>
      <c r="IC73" s="77"/>
      <c r="ID73" s="77"/>
      <c r="IE73" s="77"/>
      <c r="IF73" s="77"/>
      <c r="IG73" s="77"/>
      <c r="IH73" s="77"/>
      <c r="II73" s="77"/>
      <c r="IJ73" s="77"/>
      <c r="IK73" s="77"/>
      <c r="IM73" s="45">
        <f>COUNTIF(IC73:IK73,"&gt;0")-CG73</f>
        <v>-9</v>
      </c>
      <c r="IN73" s="78" t="str">
        <f>"http://mkweb.bcgsc.ca/color-summarizer/?url="&amp;D73&amp;"&amp;precision=low&amp;num_clusters="&amp;CG73&amp;"&amp;text=1"</f>
        <v>http://mkweb.bcgsc.ca/color-summarizer/?url=https://upload.wikimedia.org/wikipedia/commons/thumb/c/cb/Bridgeport_flag.png/320px-Bridgeport_flag.png&amp;precision=low&amp;num_clusters=9&amp;text=1</v>
      </c>
      <c r="IO73" s="48" t="str">
        <f>IF(HP73&lt;&gt;"",CHAR(34)&amp;"black"&amp;CHAR(34),"")</f>
        <v>"black"</v>
      </c>
      <c r="IP73" s="48" t="str">
        <f>IF(HQ73&lt;&gt;"",CHAR(34)&amp;"blue"&amp;CHAR(34),"")</f>
        <v>"blue"</v>
      </c>
      <c r="IQ73" s="48" t="str">
        <f>IF(HR73&lt;&gt;"",CHAR(34)&amp;"green"&amp;CHAR(34),"")</f>
        <v>"green"</v>
      </c>
      <c r="IR73" s="48" t="str">
        <f>IF(HS73&lt;&gt;"",CHAR(34)&amp;"red"&amp;CHAR(34),"")</f>
        <v>"red"</v>
      </c>
      <c r="IS73" s="48" t="str">
        <f>IF(HT73&lt;&gt;"",CHAR(34)&amp;"yellow"&amp;CHAR(34),"")</f>
        <v>"yellow"</v>
      </c>
      <c r="IT73" s="48" t="str">
        <f>IF(HU73&lt;&gt;"",CHAR(34)&amp;"orange"&amp;CHAR(34),"")</f>
        <v>"orange"</v>
      </c>
      <c r="IU73" s="48" t="str">
        <f>IF(HV73&lt;&gt;"",CHAR(34)&amp;"brown"&amp;CHAR(34),"")</f>
        <v>"brown"</v>
      </c>
      <c r="IV73" s="48" t="str">
        <f>IF(HW73&lt;&gt;"",CHAR(34)&amp;"purple"&amp;CHAR(34),"")</f>
        <v>"purple"</v>
      </c>
      <c r="IW73" s="48" t="str">
        <f>IF(HX73&lt;&gt;"",CHAR(34)&amp;"white"&amp;CHAR(34),"")</f>
        <v>"white"</v>
      </c>
      <c r="IX73" s="48" t="str">
        <f>"{"&amp;CHAR(34)&amp;"url"&amp;CHAR(34)&amp;":"&amp;CHAR(34)&amp;IN73&amp;CHAR(34)&amp;","&amp;CHAR(34)&amp;"name"&amp;CHAR(34)&amp;":"&amp;CHAR(34)&amp;A73&amp;CHAR(34)&amp;"},"</f>
        <v>{"url":"http://mkweb.bcgsc.ca/color-summarizer/?url=https://upload.wikimedia.org/wikipedia/commons/thumb/c/cb/Bridgeport_flag.png/320px-Bridgeport_flag.png&amp;precision=low&amp;num_clusters=9&amp;text=1","name":"[USA] Bridgeport"},</v>
      </c>
      <c r="IY73" s="48">
        <v>1118</v>
      </c>
    </row>
    <row r="74" spans="1:259" s="48" customFormat="1" ht="38.4" customHeight="1" thickBot="1" x14ac:dyDescent="0.35">
      <c r="A74" s="97" t="s">
        <v>522</v>
      </c>
      <c r="B74" s="40" t="e" vm="215">
        <v>#VALUE!</v>
      </c>
      <c r="C74" s="41">
        <v>3</v>
      </c>
      <c r="D74" s="42" t="s">
        <v>523</v>
      </c>
      <c r="E74" s="43" t="s">
        <v>524</v>
      </c>
      <c r="F74" s="44" t="s">
        <v>163</v>
      </c>
      <c r="G74" s="45">
        <f>COUNTIF($A$1:$A$8580,A74)</f>
        <v>1</v>
      </c>
      <c r="H74" s="46" t="s">
        <v>347</v>
      </c>
      <c r="I74" s="47" t="s">
        <v>525</v>
      </c>
      <c r="J74" s="48" t="str">
        <f>""</f>
        <v/>
      </c>
      <c r="K74" s="49"/>
      <c r="L74" s="50"/>
      <c r="M74" s="50"/>
      <c r="N74" s="51" t="s">
        <v>231</v>
      </c>
      <c r="O74" s="52">
        <v>1983</v>
      </c>
      <c r="P74" s="53" t="s">
        <v>526</v>
      </c>
      <c r="Q74" s="54">
        <v>1</v>
      </c>
      <c r="R74" s="55" t="s">
        <v>231</v>
      </c>
      <c r="S74" s="56">
        <v>0</v>
      </c>
      <c r="T74" s="57" t="s">
        <v>164</v>
      </c>
      <c r="U74" s="58" t="s">
        <v>164</v>
      </c>
      <c r="V74" s="58" t="s">
        <v>164</v>
      </c>
      <c r="W74" s="58" t="s">
        <v>164</v>
      </c>
      <c r="X74" s="58" t="s">
        <v>165</v>
      </c>
      <c r="Y74" s="58" t="s">
        <v>165</v>
      </c>
      <c r="Z74" s="58" t="s">
        <v>164</v>
      </c>
      <c r="AA74" s="58" t="s">
        <v>165</v>
      </c>
      <c r="AB74" s="58" t="s">
        <v>165</v>
      </c>
      <c r="AC74" s="58" t="s">
        <v>164</v>
      </c>
      <c r="AD74" s="58" t="s">
        <v>164</v>
      </c>
      <c r="AE74" s="58" t="s">
        <v>164</v>
      </c>
      <c r="AF74" s="59" t="s">
        <v>164</v>
      </c>
      <c r="AG74" s="59" t="s">
        <v>164</v>
      </c>
      <c r="AH74" s="59" t="s">
        <v>165</v>
      </c>
      <c r="AI74" s="59" t="s">
        <v>164</v>
      </c>
      <c r="AJ74" s="59" t="s">
        <v>164</v>
      </c>
      <c r="AK74" s="59" t="s">
        <v>164</v>
      </c>
      <c r="AL74" s="59" t="s">
        <v>164</v>
      </c>
      <c r="AM74" s="59" t="s">
        <v>165</v>
      </c>
      <c r="AN74" s="59" t="s">
        <v>164</v>
      </c>
      <c r="AO74" s="59" t="s">
        <v>164</v>
      </c>
      <c r="AP74" s="59" t="s">
        <v>164</v>
      </c>
      <c r="AQ74" s="59" t="s">
        <v>164</v>
      </c>
      <c r="AR74" s="59" t="s">
        <v>164</v>
      </c>
      <c r="AS74" s="59" t="s">
        <v>164</v>
      </c>
      <c r="AT74" s="60">
        <v>2</v>
      </c>
      <c r="AU74" s="59" t="s">
        <v>196</v>
      </c>
      <c r="AV74" s="59" t="str">
        <f>IF(LEFT(A74,1)="[",LEFT(A74,5)&amp;AU74&amp;A74,"")</f>
        <v>[USA]City[USA] Hartford</v>
      </c>
      <c r="AW74" s="59" t="str">
        <f>C74&amp;H74&amp;A74</f>
        <v>3[USA] Connecticut[USA] Hartford</v>
      </c>
      <c r="AX74" s="61"/>
      <c r="AY74" s="61"/>
      <c r="AZ74" s="62" t="s">
        <v>159</v>
      </c>
      <c r="BA74" s="62" t="s">
        <v>167</v>
      </c>
      <c r="BB74" s="62"/>
      <c r="BC74" s="63"/>
      <c r="BD74" s="64" t="s">
        <v>152</v>
      </c>
      <c r="BE74" s="47"/>
      <c r="BF74" s="64" t="s">
        <v>167</v>
      </c>
      <c r="BG74" s="64" t="s">
        <v>167</v>
      </c>
      <c r="BH74" s="64" t="s">
        <v>167</v>
      </c>
      <c r="BI74" s="64"/>
      <c r="BJ74" s="64"/>
      <c r="BK74" s="47"/>
      <c r="BL74" s="64" t="s">
        <v>167</v>
      </c>
      <c r="BM74" s="64" t="s">
        <v>152</v>
      </c>
      <c r="BN74" s="64" t="s">
        <v>167</v>
      </c>
      <c r="BO74" s="64" t="s">
        <v>167</v>
      </c>
      <c r="BP74" s="64" t="s">
        <v>155</v>
      </c>
      <c r="BQ74" s="64" t="s">
        <v>167</v>
      </c>
      <c r="BR74" s="64" t="s">
        <v>167</v>
      </c>
      <c r="BS74" s="64" t="s">
        <v>167</v>
      </c>
      <c r="BT74" s="64" t="s">
        <v>159</v>
      </c>
      <c r="BU74" s="65"/>
      <c r="BV74" s="66"/>
      <c r="BW74" s="66">
        <v>0</v>
      </c>
      <c r="BX74" s="47"/>
      <c r="CB74" s="6"/>
      <c r="CC74" s="6"/>
      <c r="CD74" s="67">
        <v>0</v>
      </c>
      <c r="CE74" s="67">
        <v>0</v>
      </c>
      <c r="CF74" s="67" t="e">
        <v>#REF!</v>
      </c>
      <c r="CG74" s="68" cm="1">
        <f t="array" ref="CG74">SUMPRODUCT(--(LEN(TRIM(BL74:BT74))&gt;0))</f>
        <v>3</v>
      </c>
      <c r="CH74" s="59" t="str">
        <f>IF(CG74=2,"y","n")</f>
        <v>n</v>
      </c>
      <c r="CI74" s="59" t="str">
        <f>IF(CG74=3,"y","n")</f>
        <v>y</v>
      </c>
      <c r="CJ74" s="59" t="str">
        <f>IF(CG74=4,"y","n")</f>
        <v>n</v>
      </c>
      <c r="CK74" s="59" t="str">
        <f>IF(CG74&gt;4,"y","n")</f>
        <v>n</v>
      </c>
      <c r="CL74" s="59" t="str">
        <f>IF(S74=0,"y","n")</f>
        <v>y</v>
      </c>
      <c r="CM74" s="59" t="str">
        <f>IF(S74=2,"y","n")</f>
        <v>n</v>
      </c>
      <c r="CN74" s="59" t="str">
        <f>IF(S74=3,"y","n")</f>
        <v>n</v>
      </c>
      <c r="CO74" s="59" t="str">
        <f>IF(S74&gt;=4,"y","n")</f>
        <v>n</v>
      </c>
      <c r="CP74" s="59" t="str">
        <f>IF(AT74=0,"y","n")</f>
        <v>n</v>
      </c>
      <c r="CQ74" s="59" t="str">
        <f>IF(AT74=1,"y","n")</f>
        <v>n</v>
      </c>
      <c r="CR74" s="59" t="str">
        <f>IF(AT74=2,"y","n")</f>
        <v>y</v>
      </c>
      <c r="CS74" s="59" t="str">
        <f>IF(AT74&gt;=3,"y","n")</f>
        <v>n</v>
      </c>
      <c r="CT74" s="69" t="str">
        <f>CHAR(34)&amp;A74&amp;CHAR(34)</f>
        <v>"[USA] Hartford"</v>
      </c>
      <c r="CU74" s="70" t="str">
        <f>CHAR(34)&amp;"rgn_"&amp;R74&amp;CHAR(34)</f>
        <v>"rgn_North America"</v>
      </c>
      <c r="CV74" s="48" t="str">
        <f>CHAR(34)&amp;D74&amp;CHAR(34)</f>
        <v>"https://upload.wikimedia.org/wikipedia/commons/thumb/4/48/Flag_of_Hartford%2C_Connecticut.svg/320px-Flag_of_Hartford%2C_Connecticut.svg.png"</v>
      </c>
      <c r="CW74" s="48" t="str">
        <f>IF(CH74="y",CHAR(34)&amp;CH$1&amp;CHAR(34)&amp;",","")</f>
        <v/>
      </c>
      <c r="CX74" s="48" t="str">
        <f>IF(CI74="y",CHAR(34)&amp;CI$1&amp;CHAR(34)&amp;",","")</f>
        <v>"3Color",</v>
      </c>
      <c r="CY74" s="48" t="str">
        <f>IF(CJ74="y",CHAR(34)&amp;CJ$1&amp;CHAR(34)&amp;",","")</f>
        <v/>
      </c>
      <c r="CZ74" s="48" t="str">
        <f>IF(CK74="y",CHAR(34)&amp;CK$1&amp;CHAR(34)&amp;",","")</f>
        <v/>
      </c>
      <c r="DA74" s="48" t="str">
        <f>IF(Q74&gt;1,CHAR(34)&amp;"words2"&amp;CHAR(34)&amp;",","")</f>
        <v/>
      </c>
      <c r="DB74" s="48" t="str">
        <f>IF(Q74&gt;2,CHAR(34)&amp;"words3"&amp;CHAR(34)&amp;",","")</f>
        <v/>
      </c>
      <c r="DD74" s="48" t="str">
        <f>IF(LEN(CHAR(34)&amp;"lets"&amp;LEN(SUBSTITUTE(SUBSTITUTE(IFERROR(TRIM(SUBSTITUTE(A74,MID(A74,FIND("[",A74),FIND("]",A74)-FIND("[",A74)+1),"")),A74)," ",""),"-",""))&amp;CHAR(34)&amp;",")=9,CHAR(34)&amp;"lets"&amp;LEN(SUBSTITUTE(SUBSTITUTE(IFERROR(TRIM(SUBSTITUTE(A74,MID(A74,FIND("[",A74),FIND("]",A74)-FIND("[",A74)+1),"")),A74)," ",""),"-",""))&amp;CHAR(34)&amp;",",CHAR(34)&amp;"lets0"&amp;LEN(SUBSTITUTE(SUBSTITUTE(IFERROR(TRIM(SUBSTITUTE(A74,MID(A74,FIND("[",A74),FIND("]",A74)-FIND("[",A74)+1),"")),A74)," ",""),"-",""))&amp;CHAR(34)&amp;",")</f>
        <v>"lets08",</v>
      </c>
      <c r="DE74" s="48" t="str">
        <f>CHAR(34)&amp;"start"&amp;IFERROR(LEFT(SUBSTITUTE(A74,"["&amp;MID(A74,FIND("[",A74)+1,FIND("]",A74)-FIND("[",A74)-1)&amp;"] ",""),1),LEFT(A74,1))&amp;CHAR(34)&amp;","</f>
        <v>"startH",</v>
      </c>
      <c r="DF74" s="48" t="str">
        <f>IFERROR(IF(SEARCH("tan",A74)&gt;0,CHAR(34)&amp;"withtn"&amp;CHAR(34)&amp;",",""),"")</f>
        <v/>
      </c>
      <c r="DG74" s="48" t="str">
        <f>IFERROR(IF(SEARCH("q",A74)&gt;0,CHAR(34)&amp;"with_q"&amp;CHAR(34)&amp;",",""),"")</f>
        <v/>
      </c>
      <c r="DH74" s="48" t="str">
        <f>IFERROR(IF(SEARCH("v",A74)&gt;0,CHAR(34)&amp;"with_v"&amp;CHAR(34)&amp;",",""),"")</f>
        <v/>
      </c>
      <c r="DI74" s="48" t="str">
        <f>IFERROR(IF(SEARCH("w",A74)&gt;0,CHAR(34)&amp;"with_w"&amp;CHAR(34)&amp;",",""),"")</f>
        <v/>
      </c>
      <c r="DJ74" s="48" t="str">
        <f>IFERROR(IF(SEARCH("y",A74)&gt;0,CHAR(34)&amp;"with_y"&amp;CHAR(34)&amp;",",""),"")</f>
        <v/>
      </c>
      <c r="DK74" s="48" t="str">
        <f>IFERROR(IF(SEARCH("z",A74)&gt;0,CHAR(34)&amp;"with_z"&amp;CHAR(34)&amp;",",""),"")</f>
        <v/>
      </c>
      <c r="DL74" s="48" t="str">
        <f>IF(CG74=2, CHAR(34) &amp; _xlfn.TEXTJOIN("", TRUE, _xlfn._xlws.SORT(HP74:HX74)) &amp; CHAR(34) &amp; ",", "")</f>
        <v/>
      </c>
      <c r="DM74" s="48" t="str" cm="1">
        <f t="array" ref="DM74">IF(CG74=3,CHAR(34) &amp; _xlfn.TEXTJOIN("", TRUE, RIGHT(HP74:HX74, 2)) &amp; CHAR(34) &amp; ",", "")</f>
        <v>"LUELHI",</v>
      </c>
      <c r="DN74" s="48" t="str">
        <f>IF(AND(ISNUMBER(SEARCH("18", O74)), ISERROR(SEARCH("1918", O74)), ISERROR(SEARCH("2018", O74))), CHAR(34) &amp; "year18" &amp; CHAR(34) &amp; ",", "")</f>
        <v/>
      </c>
      <c r="DO74" s="48" t="str">
        <f>IF(AND(ISNUMBER(SEARCH("19", O74)), ISERROR(SEARCH("1819", O74)),  ISERROR(SEARCH("1219", O74)),ISERROR(SEARCH("1119", O74)),ISERROR(SEARCH("1190", O74)),ISERROR(SEARCH("2019", O74))), CHAR(34) &amp; "year19" &amp; CHAR(34) &amp; ",", "")</f>
        <v>"year19",</v>
      </c>
      <c r="DP74" s="6" t="str">
        <f>IF(AND(ISNUMBER(SEARCH("20", O74)), ISERROR(SEARCH("1920", O74))), CHAR(34)&amp;"year00"&amp;CHAR(34)&amp;",", "")</f>
        <v/>
      </c>
      <c r="DQ74" s="6" t="str">
        <f>IF(CC74="y",CHAR(34)&amp;"soviet"&amp;CHAR(34)&amp;",","")</f>
        <v/>
      </c>
      <c r="DR74" s="6" t="str">
        <f>IF(BY74="y",CHAR(34)&amp;"dgband"&amp;CHAR(34)&amp;",","")</f>
        <v/>
      </c>
      <c r="DS74" s="6" t="str">
        <f>IF(W74="y",IF(AND(V74="n",BY74&lt;&gt;"y"),CHAR(34)&amp;"allver"&amp;CHAR(34)&amp;",",""),"")</f>
        <v/>
      </c>
      <c r="DT74" s="6" t="str">
        <f>IF(V74="y",IF(AND(W74="n",BY74&lt;&gt;"y"),CHAR(34)&amp;"allhor"&amp;CHAR(34)&amp;",",""),"")</f>
        <v/>
      </c>
      <c r="DU74" s="6" t="str">
        <f>IF(BY74="y",IF(AND(W74="n",V74="n"),CHAR(34)&amp;"alldia"&amp;CHAR(34)&amp;",",""),"")</f>
        <v/>
      </c>
      <c r="DW74" s="48" t="str">
        <f>IF(CL74="y",CHAR(34)&amp;CL$1&amp;CHAR(34)&amp;",","")</f>
        <v>"NoBand",</v>
      </c>
      <c r="DX74" s="48" t="str">
        <f>IF(CM74="y",CHAR(34)&amp;CM$1&amp;CHAR(34)&amp;",","")</f>
        <v/>
      </c>
      <c r="DY74" s="48" t="str">
        <f>IF(CN74="y",CHAR(34)&amp;CN$1&amp;CHAR(34)&amp;",","")</f>
        <v/>
      </c>
      <c r="DZ74" s="48" t="str">
        <f>IF(CO74="y",CHAR(34)&amp;CO$1&amp;CHAR(34)&amp;",","")</f>
        <v/>
      </c>
      <c r="EA74" s="48" t="str">
        <f>IF(T74="y",CHAR(34)&amp;T$1&amp;CHAR(34)&amp;",","")</f>
        <v/>
      </c>
      <c r="EB74" s="48" t="str">
        <f>IF(U74="y",CHAR(34)&amp;U$1&amp;CHAR(34)&amp;",","")</f>
        <v/>
      </c>
      <c r="EC74" s="48" t="str">
        <f>IF(V74="y",CHAR(34)&amp;V$1&amp;CHAR(34)&amp;",","")</f>
        <v/>
      </c>
      <c r="ED74" s="48" t="str">
        <f>IF(W74="y",CHAR(34)&amp;W$1&amp;CHAR(34)&amp;",","")</f>
        <v/>
      </c>
      <c r="EE74" s="48" t="str">
        <f>IF(X74="y",CHAR(34)&amp;X$1&amp;CHAR(34)&amp;",","")</f>
        <v>"Circle",</v>
      </c>
      <c r="EF74" s="48" t="str">
        <f>IF(AND(Y74&lt;&gt;"n",Y74&lt;&gt;""),CHAR(34)&amp;Y$1&amp;CHAR(34)&amp;",","")</f>
        <v>"Animal",</v>
      </c>
      <c r="EG74" s="48" t="str">
        <f>IF(Z74="y",CHAR(34)&amp;Z$1&amp;CHAR(34)&amp;",","")</f>
        <v/>
      </c>
      <c r="EH74" s="48" t="str">
        <f>IF(AA74="y",CHAR(34)&amp;AA$1&amp;CHAR(34)&amp;",","")</f>
        <v>"Plants",</v>
      </c>
      <c r="EI74" s="48" t="str">
        <f>IF(AB74="y",CHAR(34)&amp;AB$1&amp;CHAR(34)&amp;",","")</f>
        <v>"Texted",</v>
      </c>
      <c r="EJ74" s="48" t="str">
        <f>IF(AC74="y",CHAR(34)&amp;AC$1&amp;CHAR(34)&amp;",","")</f>
        <v/>
      </c>
      <c r="EK74" s="48" t="str">
        <f>IF(AD74="y",CHAR(34)&amp;AD$1&amp;CHAR(34)&amp;",","")</f>
        <v/>
      </c>
      <c r="EL74" s="48" t="str">
        <f>IF(AE74="y",CHAR(34)&amp;AE$1&amp;CHAR(34)&amp;",","")</f>
        <v/>
      </c>
      <c r="EM74" s="48" t="str">
        <f>IF(AF74="y",CHAR(34)&amp;AF$1&amp;CHAR(34)&amp;",","")</f>
        <v/>
      </c>
      <c r="EN74" s="48" t="str">
        <f>IF(AG74="y",CHAR(34)&amp;AG$1&amp;CHAR(34)&amp;",","")</f>
        <v/>
      </c>
      <c r="EO74" s="48" t="str">
        <f>IF(AH74="y",CHAR(34)&amp;AH$1&amp;CHAR(34)&amp;",","")</f>
        <v>"Center",</v>
      </c>
      <c r="EP74" s="48" t="str">
        <f>IF(AI74="y",CHAR(34)&amp;AI$1&amp;CHAR(34)&amp;",","")</f>
        <v/>
      </c>
      <c r="EQ74" s="48" t="str">
        <f>IF(AJ74="y",CHAR(34)&amp;AJ$1&amp;CHAR(34)&amp;",","")</f>
        <v/>
      </c>
      <c r="ER74" s="48" t="str">
        <f>IF(AK74="y",CHAR(34)&amp;AK$1&amp;CHAR(34)&amp;",","")</f>
        <v/>
      </c>
      <c r="ES74" s="48" t="str">
        <f>IF(AL74="y",CHAR(34)&amp;AL$1&amp;CHAR(34)&amp;",","")</f>
        <v/>
      </c>
      <c r="ET74" s="48" t="str">
        <f>IF(AM74="y",CHAR(34)&amp;AM$1&amp;CHAR(34)&amp;",","")</f>
        <v>"Geogrh",</v>
      </c>
      <c r="EU74" s="48" t="str">
        <f>IF(AN74="y",CHAR(34)&amp;AN$1&amp;CHAR(34)&amp;",","")</f>
        <v/>
      </c>
      <c r="EV74" s="48" t="str">
        <f>IF(AO74="y",CHAR(34)&amp;AO$1&amp;CHAR(34)&amp;",","")</f>
        <v/>
      </c>
      <c r="EW74" s="48" t="str">
        <f>IF(AP74="y",CHAR(34)&amp;AP$1&amp;CHAR(34)&amp;",","")</f>
        <v/>
      </c>
      <c r="EX74" s="48" t="str">
        <f>IF(AQ74="y",CHAR(34)&amp;AQ$1&amp;CHAR(34)&amp;",","")</f>
        <v/>
      </c>
      <c r="EY74" s="48" t="str">
        <f>IF(AR74="y",CHAR(34)&amp;AR$1&amp;CHAR(34)&amp;",","")</f>
        <v/>
      </c>
      <c r="EZ74" s="48" t="str">
        <f>IF(AS74="y",CHAR(34)&amp;AS$1&amp;CHAR(34)&amp;",","")</f>
        <v/>
      </c>
      <c r="FA74" s="48" t="str">
        <f>IF(AT74&gt;0,CHAR(34)&amp;"sta"&amp;AZ74&amp;CHAR(34)&amp;",","")</f>
        <v>"staWHI",</v>
      </c>
      <c r="FB74" s="48" t="str">
        <f>IF(AND(AT74&gt;0,BA74&lt;&gt;""),CHAR(34)&amp;"sta"&amp;BA74&amp;CHAR(34)&amp;",","")</f>
        <v/>
      </c>
      <c r="FD74" s="48" t="str">
        <f>IF(BV74="n",CHAR(34)&amp;"tcWHYE"&amp;CHAR(34)&amp;",",IF(BV74="y",CHAR(34)&amp;FD$1&amp;CHAR(34)&amp;",",""))</f>
        <v/>
      </c>
      <c r="FE74" s="48" t="str">
        <f>IF(COUNTIF(BL74:BT74,"BLU")=0,CHAR(34)&amp;"NO_BLU"&amp;CHAR(34)&amp;",", "")</f>
        <v/>
      </c>
      <c r="FF74" s="48" t="str">
        <f>IF(COUNTIF(BL74:BT74,"WHI")=0,CHAR(34)&amp;"NO_WHI"&amp;CHAR(34)&amp;",", "")</f>
        <v/>
      </c>
      <c r="FG74" s="48" t="str">
        <f>IF(COUNTIF(BL74:BT74,"RED")=0,CHAR(34)&amp;"NO_RED"&amp;CHAR(34)&amp;",", "")</f>
        <v>"NO_RED",</v>
      </c>
      <c r="FH74" s="48" t="str">
        <f>IF(COUNTIF(BL74:BS74,"GRE")=0,CHAR(34)&amp;"NO_GRE"&amp;CHAR(34)&amp;",", "")</f>
        <v>"NO_GRE",</v>
      </c>
      <c r="FI74" s="48" t="str">
        <f>IF(COUNTIF(BL74:BT74,"YEL")=0,CHAR(34)&amp;"NO_YEL"&amp;CHAR(34)&amp;",", "")</f>
        <v/>
      </c>
      <c r="FJ74" s="48" t="str">
        <f>IF(COUNTIF(BL74:BT74,"BLA")=0,CHAR(34)&amp;"NO_BLA"&amp;CHAR(34)&amp;",", "")</f>
        <v>"NO_BLA",</v>
      </c>
      <c r="FK74" s="48" t="str">
        <f>IF(AND(FH74&lt;&gt;"",FF74&lt;&gt;""),CHAR(34)&amp;"WHGRNO"&amp;CHAR(34)&amp;",","")</f>
        <v/>
      </c>
      <c r="FL74" s="48" t="str">
        <f>IF(AND(FI74&lt;&gt;"",FF74&lt;&gt;""),CHAR(34)&amp;"WHYENO"&amp;CHAR(34)&amp;",","")</f>
        <v/>
      </c>
      <c r="FM74" s="48" t="str">
        <f>IF(AND(FJ74&lt;&gt;"",FF74&lt;&gt;""),CHAR(34)&amp;"BAWHNO"&amp;CHAR(34)&amp;",","")</f>
        <v/>
      </c>
      <c r="FN74" s="48" t="str">
        <f>IF(AND(FE74&lt;&gt;"",FF74&lt;&gt;""),CHAR(34)&amp;"BLWHNO"&amp;CHAR(34)&amp;",","")</f>
        <v/>
      </c>
      <c r="FO74" s="48" t="str">
        <f>IF(AND(FE74&lt;&gt;"",FG74&lt;&gt;""),CHAR(34)&amp;"BLRENO"&amp;CHAR(34)&amp;",","")</f>
        <v/>
      </c>
      <c r="FP74" s="48" t="str">
        <f>IF(AND(FF74&lt;&gt;"",FF74&lt;&gt;""),CHAR(34)&amp;"WHRENO"&amp;CHAR(34)&amp;",","")</f>
        <v/>
      </c>
      <c r="FQ74" s="48" t="str">
        <f>IF(LEN(BF74)=3,CHAR(34)&amp;"001"&amp;BF74&amp;CHAR(34)&amp;",","")</f>
        <v/>
      </c>
      <c r="FR74" s="48" t="str">
        <f>IF(LEN(BG74)=3,CHAR(34)&amp;"002"&amp;BG74&amp;CHAR(34)&amp;",","")</f>
        <v/>
      </c>
      <c r="FS74" s="48" t="str">
        <f>IF(LEN(BH74)=3,CHAR(34)&amp;"003"&amp;BH74&amp;CHAR(34)&amp;",","")</f>
        <v/>
      </c>
      <c r="FT74" s="48" t="str">
        <f>CHAR(34)&amp;"myr"&amp;BD74&amp;CHAR(34)&amp;","</f>
        <v>"myrBLU",</v>
      </c>
      <c r="FU74" s="48" t="str">
        <f>IF(AY74="y",CHAR(34)&amp;"island"&amp;CHAR(34)&amp;",","")</f>
        <v/>
      </c>
      <c r="FV74" s="48" t="str">
        <f>IF(BZ74="y",CHAR(34)&amp;"landlo"&amp;CHAR(34)&amp;",","")</f>
        <v/>
      </c>
      <c r="FW74" s="48" t="str">
        <f>IF(CA74="y",CHAR(34)&amp;"eunion"&amp;CHAR(34)&amp;",","")</f>
        <v/>
      </c>
      <c r="FY74" s="48" t="str">
        <f>IFERROR(IF(SEARCH("Arabic",CB74)&gt;0,CHAR(34)&amp;"arabic"&amp;CHAR(34)&amp;",",""),"")</f>
        <v/>
      </c>
      <c r="FZ74" s="48" t="str">
        <f>IFERROR(IF(SEARCH("English",CB74)&gt;0,CHAR(34)&amp;"englis"&amp;CHAR(34)&amp;",",""),"")</f>
        <v/>
      </c>
      <c r="GA74" s="48" t="str">
        <f>IFERROR(IF(SEARCH("French",CB74)&gt;0,CHAR(34)&amp;"french"&amp;CHAR(34)&amp;",",""),"")</f>
        <v/>
      </c>
      <c r="GB74" s="48" t="str">
        <f>IFERROR(IF(SEARCH("Spanish",CB74)&gt;0,CHAR(34)&amp;"spanis"&amp;CHAR(34)&amp;",",""),"")</f>
        <v/>
      </c>
      <c r="GE74" s="48" t="str">
        <f>IFERROR(IF(SEARCH("Dutch",CB74)&gt;0,CHAR(34)&amp;"dutchs"&amp;CHAR(34)&amp;",",""),"")</f>
        <v/>
      </c>
      <c r="GF74" s="48" t="str">
        <f>IFERROR(IF(SEARCH("Historical",AU74)&gt;0,CHAR(34)&amp;"histor"&amp;CHAR(34)&amp;",",""),"")</f>
        <v/>
      </c>
      <c r="GG74" s="48" t="str">
        <f>IF(BU74="y",CHAR(34)&amp;"unjack"&amp;CHAR(34)&amp;",","")</f>
        <v/>
      </c>
      <c r="GH74" s="48" t="str">
        <f>IF(CD74=1,CHAR(34)&amp;"southc"&amp;CHAR(34)&amp;",","")</f>
        <v/>
      </c>
      <c r="GI74" s="48" t="str">
        <f>IF(CE74=1,CHAR(34)&amp;"hasmap"&amp;CHAR(34)&amp;",","")</f>
        <v/>
      </c>
      <c r="GJ74" s="48" t="str">
        <f>IF(CP74="y",CHAR(34)&amp;CP$1&amp;CHAR(34)&amp;",","")</f>
        <v/>
      </c>
      <c r="GK74" s="48" t="str">
        <f>IF(GJ74="",CHAR(34)&amp;"HasSta"&amp;CHAR(34)&amp;",","")</f>
        <v>"HasSta",</v>
      </c>
      <c r="GL74" s="48" t="str">
        <f>IF(CQ74="y",CHAR(34)&amp;CQ$1&amp;CHAR(34)&amp;",","")</f>
        <v/>
      </c>
      <c r="GM74" s="48" t="str">
        <f>IF(CR74="y",CHAR(34)&amp;CR$1&amp;CHAR(34)&amp;",","")</f>
        <v>"2Stars",</v>
      </c>
      <c r="GN74" s="48" t="str">
        <f>IF(CS74="y",CHAR(34)&amp;CS$1&amp;CHAR(34)&amp;",","")</f>
        <v/>
      </c>
      <c r="GP74" s="48" t="str">
        <f>CHAR(34)&amp;AU74&amp;CHAR(34)</f>
        <v>"City"</v>
      </c>
      <c r="GS74" s="48" t="str">
        <f>SUBSTITUTE("["&amp;_xlfn.CONCAT(CW74:GN74)&amp;"]",",]","]")</f>
        <v>["3Color","lets08","startH","LUELHI","year19","NoBand","Circle","Animal","Plants","Texted","Center","Geogrh","staWHI","NO_RED","NO_GRE","NO_BLA","myrBLU","HasSta","2Stars"]</v>
      </c>
      <c r="GT74" s="48" t="str">
        <f>IF(BL74&lt;&gt;"",CHAR(34)&amp;"cl_"&amp;BL74&amp;CHAR(34)&amp;",","")</f>
        <v/>
      </c>
      <c r="GU74" s="48" t="str">
        <f>IF(BM74&lt;&gt;"",CHAR(34)&amp;"cl_"&amp;BM74&amp;CHAR(34)&amp;",","")</f>
        <v>"cl_BLU",</v>
      </c>
      <c r="GV74" s="48" t="str">
        <f>IF(BN74&lt;&gt;"",CHAR(34)&amp;"cl_"&amp;BN74&amp;CHAR(34)&amp;",","")</f>
        <v/>
      </c>
      <c r="GW74" s="48" t="str">
        <f>IF(BO74&lt;&gt;"",CHAR(34)&amp;"cl_"&amp;BO74&amp;CHAR(34)&amp;",","")</f>
        <v/>
      </c>
      <c r="GX74" s="48" t="str">
        <f>IF(BP74&lt;&gt;"",CHAR(34)&amp;"cl_"&amp;BP74&amp;CHAR(34)&amp;",","")</f>
        <v>"cl_YEL",</v>
      </c>
      <c r="GY74" s="48" t="str">
        <f>IF(BQ74&lt;&gt;"",CHAR(34)&amp;"cl_"&amp;BQ74&amp;CHAR(34)&amp;",","")</f>
        <v/>
      </c>
      <c r="GZ74" s="48" t="str">
        <f>IF(BR74&lt;&gt;"",CHAR(34)&amp;"cl_"&amp;BR74&amp;CHAR(34)&amp;",","")</f>
        <v/>
      </c>
      <c r="HA74" s="48" t="str">
        <f>IF(BS74&lt;&gt;"",CHAR(34)&amp;"cl_"&amp;BS74&amp;CHAR(34)&amp;",","")</f>
        <v/>
      </c>
      <c r="HB74" s="48" t="str">
        <f>IF(BT74&lt;&gt;"",CHAR(34)&amp;"cl_"&amp;BT74&amp;CHAR(34)&amp;",","")</f>
        <v>"cl_WHI",</v>
      </c>
      <c r="HC74" s="48" t="str">
        <f>SUBSTITUTE("["&amp;_xlfn.CONCAT(GT74:HB74)&amp;"]",",]","]")</f>
        <v>["cl_BLU","cl_YEL","cl_WHI"]</v>
      </c>
      <c r="HE74" s="71"/>
      <c r="HF74" s="72" t="str">
        <f>"{couname:"&amp;CT74&amp;(IF(HK74&lt;&gt;"",",subtype:"&amp;CHAR(34)&amp;HK74&amp;CHAR(34),""))&amp;",year:"&amp;HJ74&amp;",region:"&amp;CU74&amp;",Colors:"&amp;HC74&amp;",Items:"&amp;GS74&amp;",Flag:"&amp;CV74&amp;",HDFlag:"&amp;CHAR(34)&amp;E74&amp;CHAR(34)&amp;",type:"&amp;GP74&amp;", describe: "&amp;HH74&amp;", isnew:"&amp;CHAR(34)&amp;F74&amp;CHAR(34)&amp;", links: "&amp;HL74&amp;"},"</f>
        <v>{couname:"[USA] Hartford",year:"1983",region:"rgn_North America",Colors:["cl_BLU","cl_YEL","cl_WHI"],Items:["3Color","lets08","startH","LUELHI","year19","NoBand","Circle","Animal","Plants","Texted","Center","Geogrh","staWHI","NO_RED","NO_GRE","NO_BLA","myrBLU","HasSta","2Stars"],Flag:"https://upload.wikimedia.org/wikipedia/commons/thumb/4/48/Flag_of_Hartford%2C_Connecticut.svg/320px-Flag_of_Hartford%2C_Connecticut.svg.png",HDFlag:"https://upload.wikimedia.org/wikipedia/commons/thumb/4/48/Flag_of_Hartford%2C_Connecticut.svg/640px-Flag_of_Hartford%2C_Connecticut.svg.png",type:"City", describe: "\nThe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 isnew:".", links: "https://www.crwflags.com/fotw/flags/us-ct-hf.html"},</v>
      </c>
      <c r="HG74" s="73" t="str">
        <f>"{couname:"&amp;CT74&amp;(IF(HK74&lt;&gt;"",",subtype:"&amp;CHAR(34)&amp;HK74&amp;CHAR(34),""))&amp;",year:"&amp;HJ74&amp;",region:"&amp;CU74&amp;",Colors:"&amp;HC74&amp;",Items:"&amp;GS74&amp;",Flag:"&amp;CV74&amp;",HDFlag:"&amp;CHAR(34)&amp;E74&amp;CHAR(34)&amp;",type:"&amp;GP74&amp;", describe: "&amp;HI74&amp;", links: "&amp;HL74&amp;"},"</f>
        <v>{couname:"[USA] Hartford",year:"1983",region:"rgn_North America",Colors:["cl_BLU","cl_YEL","cl_WHI"],Items:["3Color","lets08","startH","LUELHI","year19","NoBand","Circle","Animal","Plants","Texted","Center","Geogrh","staWHI","NO_RED","NO_GRE","NO_BLA","myrBLU","HasSta","2Stars"],Flag:"https://upload.wikimedia.org/wikipedia/commons/thumb/4/48/Flag_of_Hartford%2C_Connecticut.svg/320px-Flag_of_Hartford%2C_Connecticut.svg.png",HDFlag:"https://upload.wikimedia.org/wikipedia/commons/thumb/4/48/Flag_of_Hartford%2C_Connecticut.svg/640px-Flag_of_Hartford%2C_Connecticut.svg.png",type:"City", describe: "\nThe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 links: "https://www.crwflags.com/fotw/flags/us-ct-hf.html"},</v>
      </c>
      <c r="HH74" s="48" t="str">
        <f>IF(P74&lt;&gt;"",CHAR(34)&amp;"\n"&amp;P74&amp;CHAR(34),CHAR(34)&amp;CHAR(34))</f>
        <v>"\nThe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v>
      </c>
      <c r="HI74" s="48" t="str">
        <f>IF(J74=0,CHAR(34)&amp;CHAR(34),HH74)</f>
        <v>"\nThe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v>
      </c>
      <c r="HJ74" s="48" t="str">
        <f>CHAR(34)&amp;O74&amp;CHAR(34)</f>
        <v>"1983"</v>
      </c>
      <c r="HL74" s="48" t="str">
        <f>CHAR(34)&amp;I74&amp;CHAR(34)</f>
        <v>"https://www.crwflags.com/fotw/flags/us-ct-hf.html"</v>
      </c>
      <c r="HM74" s="72"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"&amp;HH74&amp;", "&amp;CHAR(34)&amp;"isnew"&amp;CHAR(34)&amp;": "&amp;CHAR(34)&amp;F74&amp;CHAR(34)&amp;", "&amp;CHAR(34)&amp;"links"&amp;CHAR(34)&amp;": "&amp;HL74&amp;"},"</f>
        <v>{"couname":"[USA] Hartford","subtype":"[USA] Connecticut","year":"1983","region":"rgn_North America","Colors":["cl_BLU","cl_YEL","cl_WHI"],"Items":["3Color","lets08","startH","LUELHI","year19","NoBand","Circle","Animal","Plants","Texted","Center","Geogrh","staWHI","NO_RED","NO_GRE","NO_BLA","myrBLU","HasSta","2Stars"],"Flag":"https://upload.wikimedia.org/wikipedia/commons/thumb/4/48/Flag_of_Hartford%2C_Connecticut.svg/320px-Flag_of_Hartford%2C_Connecticut.svg.png","HDFlag":"https://upload.wikimedia.org/wikipedia/commons/thumb/4/48/Flag_of_Hartford%2C_Connecticut.svg/640px-Flag_of_Hartford%2C_Connecticut.svg.png","type":"City", "describe": "\nThe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 "isnew": ".", "links": "https://www.crwflags.com/fotw/flags/us-ct-hf.html"},</v>
      </c>
      <c r="HN74" s="74" t="str">
        <f>"{"&amp;CHAR(34)&amp;"couname"&amp;CHAR(34)&amp;":"&amp;CT74&amp;(IF(H74&lt;&gt;"",","&amp;CHAR(34)&amp;"subtype"&amp;CHAR(34)&amp;":"&amp;CHAR(34)&amp;H74&amp;CHAR(34),""))&amp;","&amp;CHAR(34)&amp;"year"&amp;CHAR(34)&amp;":"&amp;HJ74&amp;","&amp;CHAR(34)&amp;"region"&amp;CHAR(34)&amp;":"&amp;CU74&amp;","&amp;CHAR(34)&amp;"Colors"&amp;CHAR(34)&amp;":"&amp;HC74&amp;","&amp;CHAR(34)&amp;"Items"&amp;CHAR(34)&amp;":"&amp;GS74&amp;","&amp;CHAR(34)&amp;"Flag"&amp;CHAR(34)&amp;":"&amp;CV74&amp;","&amp;CHAR(34)&amp;"HDFlag"&amp;CHAR(34)&amp;":"&amp;CHAR(34)&amp;E74&amp;CHAR(34)&amp;","&amp;CHAR(34)&amp;"type"&amp;CHAR(34)&amp;":"&amp;GP74&amp;", "&amp;CHAR(34)&amp;"describe"&amp;CHAR(34)&amp;": "&amp;HI74&amp;", "&amp;CHAR(34)&amp;"isnew"&amp;CHAR(34)&amp;": "&amp;CHAR(34)&amp;F74&amp;CHAR(34)&amp;", "&amp;CHAR(34)&amp;"links"&amp;CHAR(34)&amp;": "&amp;HL74&amp;"},"</f>
        <v>{"couname":"[USA] Hartford","subtype":"[USA] Connecticut","year":"1983","region":"rgn_North America","Colors":["cl_BLU","cl_YEL","cl_WHI"],"Items":["3Color","lets08","startH","LUELHI","year19","NoBand","Circle","Animal","Plants","Texted","Center","Geogrh","staWHI","NO_RED","NO_GRE","NO_BLA","myrBLU","HasSta","2Stars"],"Flag":"https://upload.wikimedia.org/wikipedia/commons/thumb/4/48/Flag_of_Hartford%2C_Connecticut.svg/320px-Flag_of_Hartford%2C_Connecticut.svg.png","HDFlag":"https://upload.wikimedia.org/wikipedia/commons/thumb/4/48/Flag_of_Hartford%2C_Connecticut.svg/640px-Flag_of_Hartford%2C_Connecticut.svg.png","type":"City", "describe": "\nThe city was named for Hertford, England, and the hart fording a stream is a symbolic play on the name “Hartford”. In the forefront is a grapevine, a reference to the state of Connecticut, of which Hartford is the capital, as the state seal bears three grapevines. The American eagle used in the crest was a popular motif in American seals in the 1800s. The Latin motto Post Nubila Phoebus means “After the Clouds, the Sun”.", "isnew": ".", "links": "https://www.crwflags.com/fotw/flags/us-ct-hf.html"},</v>
      </c>
      <c r="HO74" s="75">
        <v>45610</v>
      </c>
      <c r="HP74" s="48" t="str" cm="1">
        <f t="array" ref="HP74">IF(_xlfn.TEXTJOIN(", ", TRUE, IF(ISNUMBER(SEARCH("BLA", BL74:BT74)), COLUMN(BL74:BT74) - COLUMN(BL74) + 1, ""))&lt;&gt;"","BLA","")</f>
        <v/>
      </c>
      <c r="HQ74" s="48" t="str" cm="1">
        <f t="array" ref="HQ74">IF(_xlfn.TEXTJOIN(", ", TRUE, IF(ISNUMBER(SEARCH("BLU", BL74:BT74)), COLUMN(BL74:BT74) - COLUMN(BL74) + 1, ""))&lt;&gt;"","BLU","")</f>
        <v>BLU</v>
      </c>
      <c r="HR74" s="48" t="str" cm="1">
        <f t="array" ref="HR74">IF(_xlfn.TEXTJOIN(", ", TRUE, IF(ISNUMBER(SEARCH("GRE", BL74:BT74)), COLUMN(BL74:BT74) - COLUMN(BL74) + 1, ""))&lt;&gt;"","GRE","")</f>
        <v/>
      </c>
      <c r="HS74" s="48" t="str" cm="1">
        <f t="array" ref="HS74">IF(_xlfn.TEXTJOIN(", ", TRUE, IF(ISNUMBER(SEARCH("RED", BL74:BT74)), COLUMN(BL74:BT74) - COLUMN(BL74) + 1, ""))&lt;&gt;"","RED","")</f>
        <v/>
      </c>
      <c r="HT74" s="48" t="str" cm="1">
        <f t="array" ref="HT74">IF(_xlfn.TEXTJOIN(", ", TRUE, IF(ISNUMBER(SEARCH("YEL", BL74:BT74)), COLUMN(BL74:BT74) - COLUMN(BL74) + 1, ""))&lt;&gt;"","YEL","")</f>
        <v>YEL</v>
      </c>
      <c r="HU74" s="48" t="str" cm="1">
        <f t="array" ref="HU74">IF(_xlfn.TEXTJOIN(", ", TRUE, IF(ISNUMBER(SEARCH("ORA", BL74:BT74)), COLUMN(BL74:BT74) - COLUMN(BL74) + 1, ""))&lt;&gt;"","ORA","")</f>
        <v/>
      </c>
      <c r="HV74" s="48" t="str" cm="1">
        <f t="array" ref="HV74">IF(_xlfn.TEXTJOIN(", ", TRUE, IF(ISNUMBER(SEARCH("BRO", BL74:BT74)), COLUMN(BL74:BT74) - COLUMN(BL74) + 1, ""))&lt;&gt;"","BRO","")</f>
        <v/>
      </c>
      <c r="HW74" s="48" t="str" cm="1">
        <f t="array" ref="HW74">IF(_xlfn.TEXTJOIN(", ", TRUE, IF(ISNUMBER(SEARCH("PUR", BL74:BT74)), COLUMN(BL74:BT74) - COLUMN(BL74) + 1, ""))&lt;&gt;"","PUR","")</f>
        <v/>
      </c>
      <c r="HX74" s="48" t="str" cm="1">
        <f t="array" ref="HX74">IF(_xlfn.TEXTJOIN(", ", TRUE, IF(ISNUMBER(SEARCH("WHI", BL74:BT74)), COLUMN(BL74:BT74) - COLUMN(BL74) + 1, ""))&lt;&gt;"","WHI","")</f>
        <v>WHI</v>
      </c>
      <c r="HY74" s="76"/>
      <c r="HZ74" s="76"/>
      <c r="IA74" s="6"/>
      <c r="IB74" s="6"/>
      <c r="IC74" s="77"/>
      <c r="ID74" s="77"/>
      <c r="IE74" s="77"/>
      <c r="IF74" s="77"/>
      <c r="IG74" s="77"/>
      <c r="IH74" s="77"/>
      <c r="II74" s="77"/>
      <c r="IJ74" s="77"/>
      <c r="IK74" s="77"/>
      <c r="IM74" s="45">
        <f>COUNTIF(IC74:IK74,"&gt;0")-CG74</f>
        <v>-3</v>
      </c>
      <c r="IN74" s="78" t="str">
        <f>"http://mkweb.bcgsc.ca/color-summarizer/?url="&amp;D74&amp;"&amp;precision=low&amp;num_clusters="&amp;CG74&amp;"&amp;text=1"</f>
        <v>http://mkweb.bcgsc.ca/color-summarizer/?url=https://upload.wikimedia.org/wikipedia/commons/thumb/4/48/Flag_of_Hartford%2C_Connecticut.svg/320px-Flag_of_Hartford%2C_Connecticut.svg.png&amp;precision=low&amp;num_clusters=3&amp;text=1</v>
      </c>
      <c r="IO74" s="48" t="str">
        <f>IF(HP74&lt;&gt;"",CHAR(34)&amp;"black"&amp;CHAR(34),"")</f>
        <v/>
      </c>
      <c r="IP74" s="48" t="str">
        <f>IF(HQ74&lt;&gt;"",CHAR(34)&amp;"blue"&amp;CHAR(34),"")</f>
        <v>"blue"</v>
      </c>
      <c r="IQ74" s="48" t="str">
        <f>IF(HR74&lt;&gt;"",CHAR(34)&amp;"green"&amp;CHAR(34),"")</f>
        <v/>
      </c>
      <c r="IR74" s="48" t="str">
        <f>IF(HS74&lt;&gt;"",CHAR(34)&amp;"red"&amp;CHAR(34),"")</f>
        <v/>
      </c>
      <c r="IS74" s="48" t="str">
        <f>IF(HT74&lt;&gt;"",CHAR(34)&amp;"yellow"&amp;CHAR(34),"")</f>
        <v>"yellow"</v>
      </c>
      <c r="IT74" s="48" t="str">
        <f>IF(HU74&lt;&gt;"",CHAR(34)&amp;"orange"&amp;CHAR(34),"")</f>
        <v/>
      </c>
      <c r="IU74" s="48" t="str">
        <f>IF(HV74&lt;&gt;"",CHAR(34)&amp;"brown"&amp;CHAR(34),"")</f>
        <v/>
      </c>
      <c r="IV74" s="48" t="str">
        <f>IF(HW74&lt;&gt;"",CHAR(34)&amp;"purple"&amp;CHAR(34),"")</f>
        <v/>
      </c>
      <c r="IW74" s="48" t="str">
        <f>IF(HX74&lt;&gt;"",CHAR(34)&amp;"white"&amp;CHAR(34),"")</f>
        <v>"white"</v>
      </c>
      <c r="IX74" s="48" t="str">
        <f>"{"&amp;CHAR(34)&amp;"url"&amp;CHAR(34)&amp;":"&amp;CHAR(34)&amp;IN74&amp;CHAR(34)&amp;","&amp;CHAR(34)&amp;"name"&amp;CHAR(34)&amp;":"&amp;CHAR(34)&amp;A74&amp;CHAR(34)&amp;"},"</f>
        <v>{"url":"http://mkweb.bcgsc.ca/color-summarizer/?url=https://upload.wikimedia.org/wikipedia/commons/thumb/4/48/Flag_of_Hartford%2C_Connecticut.svg/320px-Flag_of_Hartford%2C_Connecticut.svg.png&amp;precision=low&amp;num_clusters=3&amp;text=1","name":"[USA] Hartford"},</v>
      </c>
      <c r="IY74" s="48">
        <v>1431</v>
      </c>
    </row>
    <row r="75" spans="1:259" s="48" customFormat="1" ht="38.4" customHeight="1" thickBot="1" x14ac:dyDescent="0.35">
      <c r="A75" s="97" t="s">
        <v>988</v>
      </c>
      <c r="B75" s="40" t="e" vm="216">
        <v>#VALUE!</v>
      </c>
      <c r="C75" s="41">
        <v>3</v>
      </c>
      <c r="D75" s="42" t="s">
        <v>989</v>
      </c>
      <c r="E75" s="43" t="s">
        <v>990</v>
      </c>
      <c r="F75" s="44" t="s">
        <v>163</v>
      </c>
      <c r="G75" s="45">
        <f>COUNTIF($A$1:$A$8580,A75)</f>
        <v>1</v>
      </c>
      <c r="H75" s="46" t="s">
        <v>347</v>
      </c>
      <c r="I75" s="47" t="s">
        <v>991</v>
      </c>
      <c r="J75" s="48" t="str">
        <f>""</f>
        <v/>
      </c>
      <c r="K75" s="49"/>
      <c r="L75" s="50"/>
      <c r="M75" s="50"/>
      <c r="N75" s="51" t="s">
        <v>231</v>
      </c>
      <c r="O75" s="52">
        <v>1916</v>
      </c>
      <c r="P75" s="53" t="s">
        <v>992</v>
      </c>
      <c r="Q75" s="54">
        <v>2</v>
      </c>
      <c r="R75" s="55" t="s">
        <v>231</v>
      </c>
      <c r="S75" s="56">
        <v>0</v>
      </c>
      <c r="T75" s="57" t="s">
        <v>164</v>
      </c>
      <c r="U75" s="58" t="s">
        <v>165</v>
      </c>
      <c r="V75" s="58" t="s">
        <v>165</v>
      </c>
      <c r="W75" s="58" t="s">
        <v>165</v>
      </c>
      <c r="X75" s="58" t="s">
        <v>165</v>
      </c>
      <c r="Y75" s="58" t="s">
        <v>165</v>
      </c>
      <c r="Z75" s="58" t="s">
        <v>164</v>
      </c>
      <c r="AA75" s="58" t="s">
        <v>165</v>
      </c>
      <c r="AB75" s="58" t="s">
        <v>165</v>
      </c>
      <c r="AC75" s="58" t="s">
        <v>164</v>
      </c>
      <c r="AD75" s="58" t="s">
        <v>164</v>
      </c>
      <c r="AE75" s="58" t="s">
        <v>164</v>
      </c>
      <c r="AF75" s="59" t="s">
        <v>164</v>
      </c>
      <c r="AG75" s="59" t="s">
        <v>164</v>
      </c>
      <c r="AH75" s="59" t="s">
        <v>165</v>
      </c>
      <c r="AI75" s="59" t="s">
        <v>164</v>
      </c>
      <c r="AJ75" s="59" t="s">
        <v>164</v>
      </c>
      <c r="AK75" s="59" t="s">
        <v>164</v>
      </c>
      <c r="AL75" s="59" t="s">
        <v>164</v>
      </c>
      <c r="AM75" s="59" t="s">
        <v>165</v>
      </c>
      <c r="AN75" s="59" t="s">
        <v>165</v>
      </c>
      <c r="AO75" s="59" t="s">
        <v>165</v>
      </c>
      <c r="AP75" s="59" t="s">
        <v>165</v>
      </c>
      <c r="AQ75" s="59" t="s">
        <v>164</v>
      </c>
      <c r="AR75" s="59" t="s">
        <v>164</v>
      </c>
      <c r="AS75" s="59" t="s">
        <v>164</v>
      </c>
      <c r="AT75" s="60">
        <v>0</v>
      </c>
      <c r="AU75" s="59" t="s">
        <v>196</v>
      </c>
      <c r="AV75" s="59" t="str">
        <f>IF(LEFT(A75,1)="[",LEFT(A75,5)&amp;AU75&amp;A75,"")</f>
        <v>[USA]City[USA] Stamford</v>
      </c>
      <c r="AW75" s="59" t="str">
        <f>C75&amp;H75&amp;A75</f>
        <v>3[USA] Connecticut[USA] Stamford</v>
      </c>
      <c r="AX75" s="61"/>
      <c r="AY75" s="61"/>
      <c r="AZ75" s="62" t="s">
        <v>167</v>
      </c>
      <c r="BA75" s="62" t="s">
        <v>167</v>
      </c>
      <c r="BB75" s="62"/>
      <c r="BC75" s="63"/>
      <c r="BD75" s="64" t="s">
        <v>159</v>
      </c>
      <c r="BE75" s="47"/>
      <c r="BF75" s="64" t="s">
        <v>167</v>
      </c>
      <c r="BG75" s="64" t="s">
        <v>167</v>
      </c>
      <c r="BH75" s="64" t="s">
        <v>167</v>
      </c>
      <c r="BI75" s="64"/>
      <c r="BJ75" s="64"/>
      <c r="BK75" s="47"/>
      <c r="BL75" s="64" t="s">
        <v>151</v>
      </c>
      <c r="BM75" s="64" t="s">
        <v>152</v>
      </c>
      <c r="BN75" s="64" t="s">
        <v>153</v>
      </c>
      <c r="BO75" s="64" t="s">
        <v>154</v>
      </c>
      <c r="BP75" s="64" t="s">
        <v>155</v>
      </c>
      <c r="BQ75" s="64" t="s">
        <v>167</v>
      </c>
      <c r="BR75" s="64" t="s">
        <v>157</v>
      </c>
      <c r="BS75" s="64" t="s">
        <v>167</v>
      </c>
      <c r="BT75" s="64" t="s">
        <v>159</v>
      </c>
      <c r="BU75" s="65"/>
      <c r="BV75" s="66"/>
      <c r="BW75" s="66">
        <v>0</v>
      </c>
      <c r="BX75" s="47"/>
      <c r="CB75" s="6"/>
      <c r="CC75" s="6"/>
      <c r="CD75" s="67">
        <v>0</v>
      </c>
      <c r="CE75" s="67">
        <v>0</v>
      </c>
      <c r="CF75" s="67" t="e">
        <v>#REF!</v>
      </c>
      <c r="CG75" s="68" cm="1">
        <f t="array" ref="CG75">SUMPRODUCT(--(LEN(TRIM(BL75:BT75))&gt;0))</f>
        <v>7</v>
      </c>
      <c r="CH75" s="59" t="str">
        <f>IF(CG75=2,"y","n")</f>
        <v>n</v>
      </c>
      <c r="CI75" s="59" t="str">
        <f>IF(CG75=3,"y","n")</f>
        <v>n</v>
      </c>
      <c r="CJ75" s="59" t="str">
        <f>IF(CG75=4,"y","n")</f>
        <v>n</v>
      </c>
      <c r="CK75" s="59" t="str">
        <f>IF(CG75&gt;4,"y","n")</f>
        <v>y</v>
      </c>
      <c r="CL75" s="59" t="str">
        <f>IF(S75=0,"y","n")</f>
        <v>y</v>
      </c>
      <c r="CM75" s="59" t="str">
        <f>IF(S75=2,"y","n")</f>
        <v>n</v>
      </c>
      <c r="CN75" s="59" t="str">
        <f>IF(S75=3,"y","n")</f>
        <v>n</v>
      </c>
      <c r="CO75" s="59" t="str">
        <f>IF(S75&gt;=4,"y","n")</f>
        <v>n</v>
      </c>
      <c r="CP75" s="59" t="str">
        <f>IF(AT75=0,"y","n")</f>
        <v>y</v>
      </c>
      <c r="CQ75" s="59" t="str">
        <f>IF(AT75=1,"y","n")</f>
        <v>n</v>
      </c>
      <c r="CR75" s="59" t="str">
        <f>IF(AT75=2,"y","n")</f>
        <v>n</v>
      </c>
      <c r="CS75" s="59" t="str">
        <f>IF(AT75&gt;=3,"y","n")</f>
        <v>n</v>
      </c>
      <c r="CT75" s="69" t="str">
        <f>CHAR(34)&amp;A75&amp;CHAR(34)</f>
        <v>"[USA] Stamford"</v>
      </c>
      <c r="CU75" s="70" t="str">
        <f>CHAR(34)&amp;"rgn_"&amp;R75&amp;CHAR(34)</f>
        <v>"rgn_North America"</v>
      </c>
      <c r="CV75" s="48" t="str">
        <f>CHAR(34)&amp;D75&amp;CHAR(34)</f>
        <v>"https://upload.wikimedia.org/wikipedia/commons/thumb/3/39/Flag_of_Stamford%2C_Connecticut.svg/320px-Flag_of_Stamford%2C_Connecticut.svg.png"</v>
      </c>
      <c r="CW75" s="48" t="str">
        <f>IF(CH75="y",CHAR(34)&amp;CH$1&amp;CHAR(34)&amp;",","")</f>
        <v/>
      </c>
      <c r="CX75" s="48" t="str">
        <f>IF(CI75="y",CHAR(34)&amp;CI$1&amp;CHAR(34)&amp;",","")</f>
        <v/>
      </c>
      <c r="CY75" s="48" t="str">
        <f>IF(CJ75="y",CHAR(34)&amp;CJ$1&amp;CHAR(34)&amp;",","")</f>
        <v/>
      </c>
      <c r="CZ75" s="48" t="str">
        <f>IF(CK75="y",CHAR(34)&amp;CK$1&amp;CHAR(34)&amp;",","")</f>
        <v>"5+Colo",</v>
      </c>
      <c r="DA75" s="48" t="str">
        <f>IF(Q75&gt;1,CHAR(34)&amp;"words2"&amp;CHAR(34)&amp;",","")</f>
        <v>"words2",</v>
      </c>
      <c r="DB75" s="48" t="str">
        <f>IF(Q75&gt;2,CHAR(34)&amp;"words3"&amp;CHAR(34)&amp;",","")</f>
        <v/>
      </c>
      <c r="DD75" s="48" t="str">
        <f>IF(LEN(CHAR(34)&amp;"lets"&amp;LEN(SUBSTITUTE(SUBSTITUTE(IFERROR(TRIM(SUBSTITUTE(A75,MID(A75,FIND("[",A75),FIND("]",A75)-FIND("[",A75)+1),"")),A75)," ",""),"-",""))&amp;CHAR(34)&amp;",")=9,CHAR(34)&amp;"lets"&amp;LEN(SUBSTITUTE(SUBSTITUTE(IFERROR(TRIM(SUBSTITUTE(A75,MID(A75,FIND("[",A75),FIND("]",A75)-FIND("[",A75)+1),"")),A75)," ",""),"-",""))&amp;CHAR(34)&amp;",",CHAR(34)&amp;"lets0"&amp;LEN(SUBSTITUTE(SUBSTITUTE(IFERROR(TRIM(SUBSTITUTE(A75,MID(A75,FIND("[",A75),FIND("]",A75)-FIND("[",A75)+1),"")),A75)," ",""),"-",""))&amp;CHAR(34)&amp;",")</f>
        <v>"lets08",</v>
      </c>
      <c r="DE75" s="48" t="str">
        <f>CHAR(34)&amp;"start"&amp;IFERROR(LEFT(SUBSTITUTE(A75,"["&amp;MID(A75,FIND("[",A75)+1,FIND("]",A75)-FIND("[",A75)-1)&amp;"] ",""),1),LEFT(A75,1))&amp;CHAR(34)&amp;","</f>
        <v>"startS",</v>
      </c>
      <c r="DF75" s="48" t="str">
        <f>IFERROR(IF(SEARCH("tan",A75)&gt;0,CHAR(34)&amp;"withtn"&amp;CHAR(34)&amp;",",""),"")</f>
        <v/>
      </c>
      <c r="DG75" s="48" t="str">
        <f>IFERROR(IF(SEARCH("q",A75)&gt;0,CHAR(34)&amp;"with_q"&amp;CHAR(34)&amp;",",""),"")</f>
        <v/>
      </c>
      <c r="DH75" s="48" t="str">
        <f>IFERROR(IF(SEARCH("v",A75)&gt;0,CHAR(34)&amp;"with_v"&amp;CHAR(34)&amp;",",""),"")</f>
        <v/>
      </c>
      <c r="DI75" s="48" t="str">
        <f>IFERROR(IF(SEARCH("w",A75)&gt;0,CHAR(34)&amp;"with_w"&amp;CHAR(34)&amp;",",""),"")</f>
        <v/>
      </c>
      <c r="DJ75" s="48" t="str">
        <f>IFERROR(IF(SEARCH("y",A75)&gt;0,CHAR(34)&amp;"with_y"&amp;CHAR(34)&amp;",",""),"")</f>
        <v/>
      </c>
      <c r="DK75" s="48" t="str">
        <f>IFERROR(IF(SEARCH("z",A75)&gt;0,CHAR(34)&amp;"with_z"&amp;CHAR(34)&amp;",",""),"")</f>
        <v/>
      </c>
      <c r="DL75" s="48" t="str">
        <f>IF(CG75=2, CHAR(34) &amp; _xlfn.TEXTJOIN("", TRUE, _xlfn._xlws.SORT(HP75:HX75)) &amp; CHAR(34) &amp; ",", "")</f>
        <v/>
      </c>
      <c r="DM75" s="48" t="str" cm="1">
        <f t="array" ref="DM75">IF(CG75=3,CHAR(34) &amp; _xlfn.TEXTJOIN("", TRUE, RIGHT(HP75:HX75, 2)) &amp; CHAR(34) &amp; ",", "")</f>
        <v/>
      </c>
      <c r="DN75" s="48" t="str">
        <f>IF(AND(ISNUMBER(SEARCH("18", O75)), ISERROR(SEARCH("1918", O75)), ISERROR(SEARCH("2018", O75))), CHAR(34) &amp; "year18" &amp; CHAR(34) &amp; ",", "")</f>
        <v/>
      </c>
      <c r="DO75" s="48" t="str">
        <f>IF(AND(ISNUMBER(SEARCH("19", O75)), ISERROR(SEARCH("1819", O75)),  ISERROR(SEARCH("1219", O75)),ISERROR(SEARCH("1119", O75)),ISERROR(SEARCH("1190", O75)),ISERROR(SEARCH("2019", O75))), CHAR(34) &amp; "year19" &amp; CHAR(34) &amp; ",", "")</f>
        <v>"year19",</v>
      </c>
      <c r="DP75" s="6" t="str">
        <f>IF(AND(ISNUMBER(SEARCH("20", O75)), ISERROR(SEARCH("1920", O75))), CHAR(34)&amp;"year00"&amp;CHAR(34)&amp;",", "")</f>
        <v/>
      </c>
      <c r="DQ75" s="6" t="str">
        <f>IF(CC75="y",CHAR(34)&amp;"soviet"&amp;CHAR(34)&amp;",","")</f>
        <v/>
      </c>
      <c r="DR75" s="6" t="str">
        <f>IF(BY75="y",CHAR(34)&amp;"dgband"&amp;CHAR(34)&amp;",","")</f>
        <v/>
      </c>
      <c r="DS75" s="6" t="str">
        <f>IF(W75="y",IF(AND(V75="n",BY75&lt;&gt;"y"),CHAR(34)&amp;"allver"&amp;CHAR(34)&amp;",",""),"")</f>
        <v/>
      </c>
      <c r="DT75" s="6" t="str">
        <f>IF(V75="y",IF(AND(W75="n",BY75&lt;&gt;"y"),CHAR(34)&amp;"allhor"&amp;CHAR(34)&amp;",",""),"")</f>
        <v/>
      </c>
      <c r="DU75" s="6" t="str">
        <f>IF(BY75="y",IF(AND(W75="n",V75="n"),CHAR(34)&amp;"alldia"&amp;CHAR(34)&amp;",",""),"")</f>
        <v/>
      </c>
      <c r="DW75" s="48" t="str">
        <f>IF(CL75="y",CHAR(34)&amp;CL$1&amp;CHAR(34)&amp;",","")</f>
        <v>"NoBand",</v>
      </c>
      <c r="DX75" s="48" t="str">
        <f>IF(CM75="y",CHAR(34)&amp;CM$1&amp;CHAR(34)&amp;",","")</f>
        <v/>
      </c>
      <c r="DY75" s="48" t="str">
        <f>IF(CN75="y",CHAR(34)&amp;CN$1&amp;CHAR(34)&amp;",","")</f>
        <v/>
      </c>
      <c r="DZ75" s="48" t="str">
        <f>IF(CO75="y",CHAR(34)&amp;CO$1&amp;CHAR(34)&amp;",","")</f>
        <v/>
      </c>
      <c r="EA75" s="48" t="str">
        <f>IF(T75="y",CHAR(34)&amp;T$1&amp;CHAR(34)&amp;",","")</f>
        <v/>
      </c>
      <c r="EB75" s="48" t="str">
        <f>IF(U75="y",CHAR(34)&amp;U$1&amp;CHAR(34)&amp;",","")</f>
        <v>"Crosse",</v>
      </c>
      <c r="EC75" s="48" t="str">
        <f>IF(V75="y",CHAR(34)&amp;V$1&amp;CHAR(34)&amp;",","")</f>
        <v>"Horizo",</v>
      </c>
      <c r="ED75" s="48" t="str">
        <f>IF(W75="y",CHAR(34)&amp;W$1&amp;CHAR(34)&amp;",","")</f>
        <v>"Vertic",</v>
      </c>
      <c r="EE75" s="48" t="str">
        <f>IF(X75="y",CHAR(34)&amp;X$1&amp;CHAR(34)&amp;",","")</f>
        <v>"Circle",</v>
      </c>
      <c r="EF75" s="48" t="str">
        <f>IF(AND(Y75&lt;&gt;"n",Y75&lt;&gt;""),CHAR(34)&amp;Y$1&amp;CHAR(34)&amp;",","")</f>
        <v>"Animal",</v>
      </c>
      <c r="EG75" s="48" t="str">
        <f>IF(Z75="y",CHAR(34)&amp;Z$1&amp;CHAR(34)&amp;",","")</f>
        <v/>
      </c>
      <c r="EH75" s="48" t="str">
        <f>IF(AA75="y",CHAR(34)&amp;AA$1&amp;CHAR(34)&amp;",","")</f>
        <v>"Plants",</v>
      </c>
      <c r="EI75" s="48" t="str">
        <f>IF(AB75="y",CHAR(34)&amp;AB$1&amp;CHAR(34)&amp;",","")</f>
        <v>"Texted",</v>
      </c>
      <c r="EJ75" s="48" t="str">
        <f>IF(AC75="y",CHAR(34)&amp;AC$1&amp;CHAR(34)&amp;",","")</f>
        <v/>
      </c>
      <c r="EK75" s="48" t="str">
        <f>IF(AD75="y",CHAR(34)&amp;AD$1&amp;CHAR(34)&amp;",","")</f>
        <v/>
      </c>
      <c r="EL75" s="48" t="str">
        <f>IF(AE75="y",CHAR(34)&amp;AE$1&amp;CHAR(34)&amp;",","")</f>
        <v/>
      </c>
      <c r="EM75" s="48" t="str">
        <f>IF(AF75="y",CHAR(34)&amp;AF$1&amp;CHAR(34)&amp;",","")</f>
        <v/>
      </c>
      <c r="EN75" s="48" t="str">
        <f>IF(AG75="y",CHAR(34)&amp;AG$1&amp;CHAR(34)&amp;",","")</f>
        <v/>
      </c>
      <c r="EO75" s="48" t="str">
        <f>IF(AH75="y",CHAR(34)&amp;AH$1&amp;CHAR(34)&amp;",","")</f>
        <v>"Center",</v>
      </c>
      <c r="EP75" s="48" t="str">
        <f>IF(AI75="y",CHAR(34)&amp;AI$1&amp;CHAR(34)&amp;",","")</f>
        <v/>
      </c>
      <c r="EQ75" s="48" t="str">
        <f>IF(AJ75="y",CHAR(34)&amp;AJ$1&amp;CHAR(34)&amp;",","")</f>
        <v/>
      </c>
      <c r="ER75" s="48" t="str">
        <f>IF(AK75="y",CHAR(34)&amp;AK$1&amp;CHAR(34)&amp;",","")</f>
        <v/>
      </c>
      <c r="ES75" s="48" t="str">
        <f>IF(AL75="y",CHAR(34)&amp;AL$1&amp;CHAR(34)&amp;",","")</f>
        <v/>
      </c>
      <c r="ET75" s="48" t="str">
        <f>IF(AM75="y",CHAR(34)&amp;AM$1&amp;CHAR(34)&amp;",","")</f>
        <v>"Geogrh",</v>
      </c>
      <c r="EU75" s="48" t="str">
        <f>IF(AN75="y",CHAR(34)&amp;AN$1&amp;CHAR(34)&amp;",","")</f>
        <v>"Humans",</v>
      </c>
      <c r="EV75" s="48" t="str">
        <f>IF(AO75="y",CHAR(34)&amp;AO$1&amp;CHAR(34)&amp;",","")</f>
        <v>"Builds",</v>
      </c>
      <c r="EW75" s="48" t="str">
        <f>IF(AP75="y",CHAR(34)&amp;AP$1&amp;CHAR(34)&amp;",","")</f>
        <v>"Ships!",</v>
      </c>
      <c r="EX75" s="48" t="str">
        <f>IF(AQ75="y",CHAR(34)&amp;AQ$1&amp;CHAR(34)&amp;",","")</f>
        <v/>
      </c>
      <c r="EY75" s="48" t="str">
        <f>IF(AR75="y",CHAR(34)&amp;AR$1&amp;CHAR(34)&amp;",","")</f>
        <v/>
      </c>
      <c r="EZ75" s="48" t="str">
        <f>IF(AS75="y",CHAR(34)&amp;AS$1&amp;CHAR(34)&amp;",","")</f>
        <v/>
      </c>
      <c r="FA75" s="48" t="str">
        <f>IF(AT75&gt;0,CHAR(34)&amp;"sta"&amp;AZ75&amp;CHAR(34)&amp;",","")</f>
        <v/>
      </c>
      <c r="FB75" s="48" t="str">
        <f>IF(AND(AT75&gt;0,BA75&lt;&gt;""),CHAR(34)&amp;"sta"&amp;BA75&amp;CHAR(34)&amp;",","")</f>
        <v/>
      </c>
      <c r="FD75" s="48" t="str">
        <f>IF(BV75="n",CHAR(34)&amp;"tcWHYE"&amp;CHAR(34)&amp;",",IF(BV75="y",CHAR(34)&amp;FD$1&amp;CHAR(34)&amp;",",""))</f>
        <v/>
      </c>
      <c r="FE75" s="48" t="str">
        <f>IF(COUNTIF(BL75:BT75,"BLU")=0,CHAR(34)&amp;"NO_BLU"&amp;CHAR(34)&amp;",", "")</f>
        <v/>
      </c>
      <c r="FF75" s="48" t="str">
        <f>IF(COUNTIF(BL75:BT75,"WHI")=0,CHAR(34)&amp;"NO_WHI"&amp;CHAR(34)&amp;",", "")</f>
        <v/>
      </c>
      <c r="FG75" s="48" t="str">
        <f>IF(COUNTIF(BL75:BT75,"RED")=0,CHAR(34)&amp;"NO_RED"&amp;CHAR(34)&amp;",", "")</f>
        <v/>
      </c>
      <c r="FH75" s="48" t="str">
        <f>IF(COUNTIF(BL75:BS75,"GRE")=0,CHAR(34)&amp;"NO_GRE"&amp;CHAR(34)&amp;",", "")</f>
        <v/>
      </c>
      <c r="FI75" s="48" t="str">
        <f>IF(COUNTIF(BL75:BT75,"YEL")=0,CHAR(34)&amp;"NO_YEL"&amp;CHAR(34)&amp;",", "")</f>
        <v/>
      </c>
      <c r="FJ75" s="48" t="str">
        <f>IF(COUNTIF(BL75:BT75,"BLA")=0,CHAR(34)&amp;"NO_BLA"&amp;CHAR(34)&amp;",", "")</f>
        <v/>
      </c>
      <c r="FK75" s="48" t="str">
        <f>IF(AND(FH75&lt;&gt;"",FF75&lt;&gt;""),CHAR(34)&amp;"WHGRNO"&amp;CHAR(34)&amp;",","")</f>
        <v/>
      </c>
      <c r="FL75" s="48" t="str">
        <f>IF(AND(FI75&lt;&gt;"",FF75&lt;&gt;""),CHAR(34)&amp;"WHYENO"&amp;CHAR(34)&amp;",","")</f>
        <v/>
      </c>
      <c r="FM75" s="48" t="str">
        <f>IF(AND(FJ75&lt;&gt;"",FF75&lt;&gt;""),CHAR(34)&amp;"BAWHNO"&amp;CHAR(34)&amp;",","")</f>
        <v/>
      </c>
      <c r="FN75" s="48" t="str">
        <f>IF(AND(FE75&lt;&gt;"",FF75&lt;&gt;""),CHAR(34)&amp;"BLWHNO"&amp;CHAR(34)&amp;",","")</f>
        <v/>
      </c>
      <c r="FO75" s="48" t="str">
        <f>IF(AND(FE75&lt;&gt;"",FG75&lt;&gt;""),CHAR(34)&amp;"BLRENO"&amp;CHAR(34)&amp;",","")</f>
        <v/>
      </c>
      <c r="FP75" s="48" t="str">
        <f>IF(AND(FF75&lt;&gt;"",FF75&lt;&gt;""),CHAR(34)&amp;"WHRENO"&amp;CHAR(34)&amp;",","")</f>
        <v/>
      </c>
      <c r="FQ75" s="48" t="str">
        <f>IF(LEN(BF75)=3,CHAR(34)&amp;"001"&amp;BF75&amp;CHAR(34)&amp;",","")</f>
        <v/>
      </c>
      <c r="FR75" s="48" t="str">
        <f>IF(LEN(BG75)=3,CHAR(34)&amp;"002"&amp;BG75&amp;CHAR(34)&amp;",","")</f>
        <v/>
      </c>
      <c r="FS75" s="48" t="str">
        <f>IF(LEN(BH75)=3,CHAR(34)&amp;"003"&amp;BH75&amp;CHAR(34)&amp;",","")</f>
        <v/>
      </c>
      <c r="FT75" s="48" t="str">
        <f>CHAR(34)&amp;"myr"&amp;BD75&amp;CHAR(34)&amp;","</f>
        <v>"myrWHI",</v>
      </c>
      <c r="FU75" s="48" t="str">
        <f>IF(AY75="y",CHAR(34)&amp;"island"&amp;CHAR(34)&amp;",","")</f>
        <v/>
      </c>
      <c r="FV75" s="48" t="str">
        <f>IF(BZ75="y",CHAR(34)&amp;"landlo"&amp;CHAR(34)&amp;",","")</f>
        <v/>
      </c>
      <c r="FW75" s="48" t="str">
        <f>IF(CA75="y",CHAR(34)&amp;"eunion"&amp;CHAR(34)&amp;",","")</f>
        <v/>
      </c>
      <c r="FY75" s="48" t="str">
        <f>IFERROR(IF(SEARCH("Arabic",CB75)&gt;0,CHAR(34)&amp;"arabic"&amp;CHAR(34)&amp;",",""),"")</f>
        <v/>
      </c>
      <c r="FZ75" s="48" t="str">
        <f>IFERROR(IF(SEARCH("English",CB75)&gt;0,CHAR(34)&amp;"englis"&amp;CHAR(34)&amp;",",""),"")</f>
        <v/>
      </c>
      <c r="GA75" s="48" t="str">
        <f>IFERROR(IF(SEARCH("French",CB75)&gt;0,CHAR(34)&amp;"french"&amp;CHAR(34)&amp;",",""),"")</f>
        <v/>
      </c>
      <c r="GB75" s="48" t="str">
        <f>IFERROR(IF(SEARCH("Spanish",CB75)&gt;0,CHAR(34)&amp;"spanis"&amp;CHAR(34)&amp;",",""),"")</f>
        <v/>
      </c>
      <c r="GE75" s="48" t="str">
        <f>IFERROR(IF(SEARCH("Dutch",CB75)&gt;0,CHAR(34)&amp;"dutchs"&amp;CHAR(34)&amp;",",""),"")</f>
        <v/>
      </c>
      <c r="GF75" s="48" t="str">
        <f>IFERROR(IF(SEARCH("Historical",AU75)&gt;0,CHAR(34)&amp;"histor"&amp;CHAR(34)&amp;",",""),"")</f>
        <v/>
      </c>
      <c r="GG75" s="48" t="str">
        <f>IF(BU75="y",CHAR(34)&amp;"unjack"&amp;CHAR(34)&amp;",","")</f>
        <v/>
      </c>
      <c r="GH75" s="48" t="str">
        <f>IF(CD75=1,CHAR(34)&amp;"southc"&amp;CHAR(34)&amp;",","")</f>
        <v/>
      </c>
      <c r="GI75" s="48" t="str">
        <f>IF(CE75=1,CHAR(34)&amp;"hasmap"&amp;CHAR(34)&amp;",","")</f>
        <v/>
      </c>
      <c r="GJ75" s="48" t="str">
        <f>IF(CP75="y",CHAR(34)&amp;CP$1&amp;CHAR(34)&amp;",","")</f>
        <v>"NoStar",</v>
      </c>
      <c r="GK75" s="48" t="str">
        <f>IF(GJ75="",CHAR(34)&amp;"HasSta"&amp;CHAR(34)&amp;",","")</f>
        <v/>
      </c>
      <c r="GL75" s="48" t="str">
        <f>IF(CQ75="y",CHAR(34)&amp;CQ$1&amp;CHAR(34)&amp;",","")</f>
        <v/>
      </c>
      <c r="GM75" s="48" t="str">
        <f>IF(CR75="y",CHAR(34)&amp;CR$1&amp;CHAR(34)&amp;",","")</f>
        <v/>
      </c>
      <c r="GN75" s="48" t="str">
        <f>IF(CS75="y",CHAR(34)&amp;CS$1&amp;CHAR(34)&amp;",","")</f>
        <v/>
      </c>
      <c r="GP75" s="48" t="str">
        <f>CHAR(34)&amp;AU75&amp;CHAR(34)</f>
        <v>"City"</v>
      </c>
      <c r="GS75" s="48" t="str">
        <f>SUBSTITUTE("["&amp;_xlfn.CONCAT(CW75:GN75)&amp;"]",",]","]")</f>
        <v>["5+Colo","words2","lets08","startS","year19","NoBand","Crosse","Horizo","Vertic","Circle","Animal","Plants","Texted","Center","Geogrh","Humans","Builds","Ships!","myrWHI","NoStar"]</v>
      </c>
      <c r="GT75" s="48" t="str">
        <f>IF(BL75&lt;&gt;"",CHAR(34)&amp;"cl_"&amp;BL75&amp;CHAR(34)&amp;",","")</f>
        <v>"cl_BLA",</v>
      </c>
      <c r="GU75" s="48" t="str">
        <f>IF(BM75&lt;&gt;"",CHAR(34)&amp;"cl_"&amp;BM75&amp;CHAR(34)&amp;",","")</f>
        <v>"cl_BLU",</v>
      </c>
      <c r="GV75" s="48" t="str">
        <f>IF(BN75&lt;&gt;"",CHAR(34)&amp;"cl_"&amp;BN75&amp;CHAR(34)&amp;",","")</f>
        <v>"cl_GRE",</v>
      </c>
      <c r="GW75" s="48" t="str">
        <f>IF(BO75&lt;&gt;"",CHAR(34)&amp;"cl_"&amp;BO75&amp;CHAR(34)&amp;",","")</f>
        <v>"cl_RED",</v>
      </c>
      <c r="GX75" s="48" t="str">
        <f>IF(BP75&lt;&gt;"",CHAR(34)&amp;"cl_"&amp;BP75&amp;CHAR(34)&amp;",","")</f>
        <v>"cl_YEL",</v>
      </c>
      <c r="GY75" s="48" t="str">
        <f>IF(BQ75&lt;&gt;"",CHAR(34)&amp;"cl_"&amp;BQ75&amp;CHAR(34)&amp;",","")</f>
        <v/>
      </c>
      <c r="GZ75" s="48" t="str">
        <f>IF(BR75&lt;&gt;"",CHAR(34)&amp;"cl_"&amp;BR75&amp;CHAR(34)&amp;",","")</f>
        <v>"cl_BRO",</v>
      </c>
      <c r="HA75" s="48" t="str">
        <f>IF(BS75&lt;&gt;"",CHAR(34)&amp;"cl_"&amp;BS75&amp;CHAR(34)&amp;",","")</f>
        <v/>
      </c>
      <c r="HB75" s="48" t="str">
        <f>IF(BT75&lt;&gt;"",CHAR(34)&amp;"cl_"&amp;BT75&amp;CHAR(34)&amp;",","")</f>
        <v>"cl_WHI",</v>
      </c>
      <c r="HC75" s="48" t="str">
        <f>SUBSTITUTE("["&amp;_xlfn.CONCAT(GT75:HB75)&amp;"]",",]","]")</f>
        <v>["cl_BLA","cl_BLU","cl_GRE","cl_RED","cl_YEL","cl_BRO","cl_WHI"]</v>
      </c>
      <c r="HE75" s="71"/>
      <c r="HF75" s="72" t="str">
        <f>"{couname:"&amp;CT75&amp;(IF(HK75&lt;&gt;"",",subtype:"&amp;CHAR(34)&amp;HK75&amp;CHAR(34),""))&amp;",year:"&amp;HJ75&amp;",region:"&amp;CU75&amp;",Colors:"&amp;HC75&amp;",Items:"&amp;GS75&amp;",Flag:"&amp;CV75&amp;",HDFlag:"&amp;CHAR(34)&amp;E75&amp;CHAR(34)&amp;",type:"&amp;GP75&amp;", describe: "&amp;HH75&amp;", isnew:"&amp;CHAR(34)&amp;F75&amp;CHAR(34)&amp;", links: "&amp;HL75&amp;"},"</f>
        <v>{couname:"[USA] Stamford",year:"1916",region:"rgn_North America",Colors:["cl_BLA","cl_BLU","cl_GRE","cl_RED","cl_YEL","cl_BRO","cl_WHI"],Items:["5+Colo","words2","lets08","startS","year19","NoBand","Crosse","Horizo","Vertic","Circle","Animal","Plants","Texted","Center","Geogrh","Humans","Builds","Ships!","myrWHI","NoStar"],Flag:"https://upload.wikimedia.org/wikipedia/commons/thumb/3/39/Flag_of_Stamford%2C_Connecticut.svg/320px-Flag_of_Stamford%2C_Connecticut.svg.png",HDFlag:"https://upload.wikimedia.org/wikipedia/commons/thumb/3/39/Flag_of_Stamford%2C_Connecticut.svg/2560px-Flag_of_Stamford%2C_Connecticut.svg.png",type:"City", describe: "\nThe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 isnew:".", links: "https://www.crwflags.com/fotw/flags/us-ctsfd.html"},</v>
      </c>
      <c r="HG75" s="73" t="str">
        <f>"{couname:"&amp;CT75&amp;(IF(HK75&lt;&gt;"",",subtype:"&amp;CHAR(34)&amp;HK75&amp;CHAR(34),""))&amp;",year:"&amp;HJ75&amp;",region:"&amp;CU75&amp;",Colors:"&amp;HC75&amp;",Items:"&amp;GS75&amp;",Flag:"&amp;CV75&amp;",HDFlag:"&amp;CHAR(34)&amp;E75&amp;CHAR(34)&amp;",type:"&amp;GP75&amp;", describe: "&amp;HI75&amp;", links: "&amp;HL75&amp;"},"</f>
        <v>{couname:"[USA] Stamford",year:"1916",region:"rgn_North America",Colors:["cl_BLA","cl_BLU","cl_GRE","cl_RED","cl_YEL","cl_BRO","cl_WHI"],Items:["5+Colo","words2","lets08","startS","year19","NoBand","Crosse","Horizo","Vertic","Circle","Animal","Plants","Texted","Center","Geogrh","Humans","Builds","Ships!","myrWHI","NoStar"],Flag:"https://upload.wikimedia.org/wikipedia/commons/thumb/3/39/Flag_of_Stamford%2C_Connecticut.svg/320px-Flag_of_Stamford%2C_Connecticut.svg.png",HDFlag:"https://upload.wikimedia.org/wikipedia/commons/thumb/3/39/Flag_of_Stamford%2C_Connecticut.svg/2560px-Flag_of_Stamford%2C_Connecticut.svg.png",type:"City", describe: "\nThe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 links: "https://www.crwflags.com/fotw/flags/us-ctsfd.html"},</v>
      </c>
      <c r="HH75" s="48" t="str">
        <f>IF(P75&lt;&gt;"",CHAR(34)&amp;"\n"&amp;P75&amp;CHAR(34),CHAR(34)&amp;CHAR(34))</f>
        <v>"\nThe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v>
      </c>
      <c r="HI75" s="48" t="str">
        <f>IF(J75=0,CHAR(34)&amp;CHAR(34),HH75)</f>
        <v>"\nThe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v>
      </c>
      <c r="HJ75" s="48" t="str">
        <f>CHAR(34)&amp;O75&amp;CHAR(34)</f>
        <v>"1916"</v>
      </c>
      <c r="HL75" s="48" t="str">
        <f>CHAR(34)&amp;I75&amp;CHAR(34)</f>
        <v>"https://www.crwflags.com/fotw/flags/us-ctsfd.html"</v>
      </c>
      <c r="HM75" s="72"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"&amp;HH75&amp;", "&amp;CHAR(34)&amp;"isnew"&amp;CHAR(34)&amp;": "&amp;CHAR(34)&amp;F75&amp;CHAR(34)&amp;", "&amp;CHAR(34)&amp;"links"&amp;CHAR(34)&amp;": "&amp;HL75&amp;"},"</f>
        <v>{"couname":"[USA] Stamford","subtype":"[USA] Connecticut","year":"1916","region":"rgn_North America","Colors":["cl_BLA","cl_BLU","cl_GRE","cl_RED","cl_YEL","cl_BRO","cl_WHI"],"Items":["5+Colo","words2","lets08","startS","year19","NoBand","Crosse","Horizo","Vertic","Circle","Animal","Plants","Texted","Center","Geogrh","Humans","Builds","Ships!","myrWHI","NoStar"],"Flag":"https://upload.wikimedia.org/wikipedia/commons/thumb/3/39/Flag_of_Stamford%2C_Connecticut.svg/320px-Flag_of_Stamford%2C_Connecticut.svg.png","HDFlag":"https://upload.wikimedia.org/wikipedia/commons/thumb/3/39/Flag_of_Stamford%2C_Connecticut.svg/2560px-Flag_of_Stamford%2C_Connecticut.svg.png","type":"City", "describe": "\nThe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 "isnew": ".", "links": "https://www.crwflags.com/fotw/flags/us-ctsfd.html"},</v>
      </c>
      <c r="HN75" s="74" t="str">
        <f>"{"&amp;CHAR(34)&amp;"couname"&amp;CHAR(34)&amp;":"&amp;CT75&amp;(IF(H75&lt;&gt;"",","&amp;CHAR(34)&amp;"subtype"&amp;CHAR(34)&amp;":"&amp;CHAR(34)&amp;H75&amp;CHAR(34),""))&amp;","&amp;CHAR(34)&amp;"year"&amp;CHAR(34)&amp;":"&amp;HJ75&amp;","&amp;CHAR(34)&amp;"region"&amp;CHAR(34)&amp;":"&amp;CU75&amp;","&amp;CHAR(34)&amp;"Colors"&amp;CHAR(34)&amp;":"&amp;HC75&amp;","&amp;CHAR(34)&amp;"Items"&amp;CHAR(34)&amp;":"&amp;GS75&amp;","&amp;CHAR(34)&amp;"Flag"&amp;CHAR(34)&amp;":"&amp;CV75&amp;","&amp;CHAR(34)&amp;"HDFlag"&amp;CHAR(34)&amp;":"&amp;CHAR(34)&amp;E75&amp;CHAR(34)&amp;","&amp;CHAR(34)&amp;"type"&amp;CHAR(34)&amp;":"&amp;GP75&amp;", "&amp;CHAR(34)&amp;"describe"&amp;CHAR(34)&amp;": "&amp;HI75&amp;", "&amp;CHAR(34)&amp;"isnew"&amp;CHAR(34)&amp;": "&amp;CHAR(34)&amp;F75&amp;CHAR(34)&amp;", "&amp;CHAR(34)&amp;"links"&amp;CHAR(34)&amp;": "&amp;HL75&amp;"},"</f>
        <v>{"couname":"[USA] Stamford","subtype":"[USA] Connecticut","year":"1916","region":"rgn_North America","Colors":["cl_BLA","cl_BLU","cl_GRE","cl_RED","cl_YEL","cl_BRO","cl_WHI"],"Items":["5+Colo","words2","lets08","startS","year19","NoBand","Crosse","Horizo","Vertic","Circle","Animal","Plants","Texted","Center","Geogrh","Humans","Builds","Ships!","myrWHI","NoStar"],"Flag":"https://upload.wikimedia.org/wikipedia/commons/thumb/3/39/Flag_of_Stamford%2C_Connecticut.svg/320px-Flag_of_Stamford%2C_Connecticut.svg.png","HDFlag":"https://upload.wikimedia.org/wikipedia/commons/thumb/3/39/Flag_of_Stamford%2C_Connecticut.svg/2560px-Flag_of_Stamford%2C_Connecticut.svg.png","type":"City", "describe": "\nThe flag of the City of Stamford, Connecticut, is white with city coat of arms centered on it.\n\nStamford Historical Society felt that the town should have an official seal and through the efforts of George R. Close, a valued member of the Society, then Town Clerk, steps were taken to interest the townspeople in this idea. Action was immediate, and as necessary legal formalities had to be settled by the town and the Society before the assignment of the seal could become absolute, the following resolution was passed by the Society:\n\nWHEREAS, the Town of Stamford at its annual meeting duty warned and held October 4, 1915, voted as follows:\nRESOLVED: that the following seal be adopted as the seal of the Town of Stamford, to wit: A shield divided into four quarters, the first quarter representing the coat of arms of Stamford, in Lincolnshire, England, the second quarter representing in peaceful profile the Indian and the Settler, the third quarter representing an old grist mill and fields of grain, the fourth quarter representing two crossed keys, one of ancient design, and the other of modern design, above the shield an ancient ship and below the shield in a scroll the words, 'Stamford, Connecticut' and between the scroll and the shield the figures '1641.' Provided, however that this resolution shall not take effect until a seal conforming to the provisions hereof shall have been prepared and delivered into the possession of the Town Clerk, nor until the holders of the copyright of the device herein described shall have transferred to the Town of Stamford the full and complete perpetual right to use and reproduce said device.\n\nNow THEREFORE RESOLVED: that the President of this Society be authorized to sign and deliver to the Town of Stamford the complete and perpetual right to use, as a seal, the device known as the coat of arms of the Town of Stamford, which device was copyrighted by the Stamford Historical Society, May 9, 1914, and known as copyright No. 74804.\n\n'The assignment of the Seal to the Town of Stamford took place on April 12, 1916 in the office of the Town Clerk of Stamford. Thus ended a momentous and gratifying episode in the History of the Stamford Historical Society.", "isnew": ".", "links": "https://www.crwflags.com/fotw/flags/us-ctsfd.html"},</v>
      </c>
      <c r="HO75" s="75">
        <v>45618</v>
      </c>
      <c r="HP75" s="48" t="str" cm="1">
        <f t="array" ref="HP75">IF(_xlfn.TEXTJOIN(", ", TRUE, IF(ISNUMBER(SEARCH("BLA", BL75:BT75)), COLUMN(BL75:BT75) - COLUMN(BL75) + 1, ""))&lt;&gt;"","BLA","")</f>
        <v>BLA</v>
      </c>
      <c r="HQ75" s="48" t="str" cm="1">
        <f t="array" ref="HQ75">IF(_xlfn.TEXTJOIN(", ", TRUE, IF(ISNUMBER(SEARCH("BLU", BL75:BT75)), COLUMN(BL75:BT75) - COLUMN(BL75) + 1, ""))&lt;&gt;"","BLU","")</f>
        <v>BLU</v>
      </c>
      <c r="HR75" s="48" t="str" cm="1">
        <f t="array" ref="HR75">IF(_xlfn.TEXTJOIN(", ", TRUE, IF(ISNUMBER(SEARCH("GRE", BL75:BT75)), COLUMN(BL75:BT75) - COLUMN(BL75) + 1, ""))&lt;&gt;"","GRE","")</f>
        <v>GRE</v>
      </c>
      <c r="HS75" s="48" t="str" cm="1">
        <f t="array" ref="HS75">IF(_xlfn.TEXTJOIN(", ", TRUE, IF(ISNUMBER(SEARCH("RED", BL75:BT75)), COLUMN(BL75:BT75) - COLUMN(BL75) + 1, ""))&lt;&gt;"","RED","")</f>
        <v>RED</v>
      </c>
      <c r="HT75" s="48" t="str" cm="1">
        <f t="array" ref="HT75">IF(_xlfn.TEXTJOIN(", ", TRUE, IF(ISNUMBER(SEARCH("YEL", BL75:BT75)), COLUMN(BL75:BT75) - COLUMN(BL75) + 1, ""))&lt;&gt;"","YEL","")</f>
        <v>YEL</v>
      </c>
      <c r="HU75" s="48" t="str" cm="1">
        <f t="array" ref="HU75">IF(_xlfn.TEXTJOIN(", ", TRUE, IF(ISNUMBER(SEARCH("ORA", BL75:BT75)), COLUMN(BL75:BT75) - COLUMN(BL75) + 1, ""))&lt;&gt;"","ORA","")</f>
        <v/>
      </c>
      <c r="HV75" s="48" t="str" cm="1">
        <f t="array" ref="HV75">IF(_xlfn.TEXTJOIN(", ", TRUE, IF(ISNUMBER(SEARCH("BRO", BL75:BT75)), COLUMN(BL75:BT75) - COLUMN(BL75) + 1, ""))&lt;&gt;"","BRO","")</f>
        <v>BRO</v>
      </c>
      <c r="HW75" s="48" t="str" cm="1">
        <f t="array" ref="HW75">IF(_xlfn.TEXTJOIN(", ", TRUE, IF(ISNUMBER(SEARCH("PUR", BL75:BT75)), COLUMN(BL75:BT75) - COLUMN(BL75) + 1, ""))&lt;&gt;"","PUR","")</f>
        <v/>
      </c>
      <c r="HX75" s="48" t="str" cm="1">
        <f t="array" ref="HX75">IF(_xlfn.TEXTJOIN(", ", TRUE, IF(ISNUMBER(SEARCH("WHI", BL75:BT75)), COLUMN(BL75:BT75) - COLUMN(BL75) + 1, ""))&lt;&gt;"","WHI","")</f>
        <v>WHI</v>
      </c>
      <c r="HY75" s="76"/>
      <c r="HZ75" s="76"/>
      <c r="IA75" s="6"/>
      <c r="IB75" s="6"/>
      <c r="IC75" s="77"/>
      <c r="ID75" s="77"/>
      <c r="IE75" s="77"/>
      <c r="IF75" s="77"/>
      <c r="IG75" s="77"/>
      <c r="IH75" s="77"/>
      <c r="II75" s="77"/>
      <c r="IJ75" s="77"/>
      <c r="IK75" s="77"/>
      <c r="IM75" s="45">
        <f>COUNTIF(IC75:IK75,"&gt;0")-CG75</f>
        <v>-7</v>
      </c>
      <c r="IN75" s="78" t="str">
        <f>"http://mkweb.bcgsc.ca/color-summarizer/?url="&amp;D75&amp;"&amp;precision=low&amp;num_clusters="&amp;CG75&amp;"&amp;text=1"</f>
        <v>http://mkweb.bcgsc.ca/color-summarizer/?url=https://upload.wikimedia.org/wikipedia/commons/thumb/3/39/Flag_of_Stamford%2C_Connecticut.svg/320px-Flag_of_Stamford%2C_Connecticut.svg.png&amp;precision=low&amp;num_clusters=7&amp;text=1</v>
      </c>
      <c r="IO75" s="48" t="str">
        <f>IF(HP75&lt;&gt;"",CHAR(34)&amp;"black"&amp;CHAR(34),"")</f>
        <v>"black"</v>
      </c>
      <c r="IP75" s="48" t="str">
        <f>IF(HQ75&lt;&gt;"",CHAR(34)&amp;"blue"&amp;CHAR(34),"")</f>
        <v>"blue"</v>
      </c>
      <c r="IQ75" s="48" t="str">
        <f>IF(HR75&lt;&gt;"",CHAR(34)&amp;"green"&amp;CHAR(34),"")</f>
        <v>"green"</v>
      </c>
      <c r="IR75" s="48" t="str">
        <f>IF(HS75&lt;&gt;"",CHAR(34)&amp;"red"&amp;CHAR(34),"")</f>
        <v>"red"</v>
      </c>
      <c r="IS75" s="48" t="str">
        <f>IF(HT75&lt;&gt;"",CHAR(34)&amp;"yellow"&amp;CHAR(34),"")</f>
        <v>"yellow"</v>
      </c>
      <c r="IT75" s="48" t="str">
        <f>IF(HU75&lt;&gt;"",CHAR(34)&amp;"orange"&amp;CHAR(34),"")</f>
        <v/>
      </c>
      <c r="IU75" s="48" t="str">
        <f>IF(HV75&lt;&gt;"",CHAR(34)&amp;"brown"&amp;CHAR(34),"")</f>
        <v>"brown"</v>
      </c>
      <c r="IV75" s="48" t="str">
        <f>IF(HW75&lt;&gt;"",CHAR(34)&amp;"purple"&amp;CHAR(34),"")</f>
        <v/>
      </c>
      <c r="IW75" s="48" t="str">
        <f>IF(HX75&lt;&gt;"",CHAR(34)&amp;"white"&amp;CHAR(34),"")</f>
        <v>"white"</v>
      </c>
      <c r="IX75" s="48" t="str">
        <f>"{"&amp;CHAR(34)&amp;"url"&amp;CHAR(34)&amp;":"&amp;CHAR(34)&amp;IN75&amp;CHAR(34)&amp;","&amp;CHAR(34)&amp;"name"&amp;CHAR(34)&amp;":"&amp;CHAR(34)&amp;A75&amp;CHAR(34)&amp;"},"</f>
        <v>{"url":"http://mkweb.bcgsc.ca/color-summarizer/?url=https://upload.wikimedia.org/wikipedia/commons/thumb/3/39/Flag_of_Stamford%2C_Connecticut.svg/320px-Flag_of_Stamford%2C_Connecticut.svg.png&amp;precision=low&amp;num_clusters=7&amp;text=1","name":"[USA] Stamford"},</v>
      </c>
      <c r="IY75" s="48">
        <v>1178</v>
      </c>
    </row>
    <row r="76" spans="1:259" s="48" customFormat="1" ht="38.4" customHeight="1" thickBot="1" x14ac:dyDescent="0.35">
      <c r="A76" s="97" t="s">
        <v>455</v>
      </c>
      <c r="B76" s="40" t="e" vm="217">
        <v>#VALUE!</v>
      </c>
      <c r="C76" s="41">
        <v>3</v>
      </c>
      <c r="D76" s="42" t="s">
        <v>456</v>
      </c>
      <c r="E76" s="43" t="s">
        <v>456</v>
      </c>
      <c r="F76" s="44" t="s">
        <v>163</v>
      </c>
      <c r="G76" s="45">
        <f>COUNTIF($A$1:$A$8580,A76)</f>
        <v>1</v>
      </c>
      <c r="H76" s="46" t="s">
        <v>432</v>
      </c>
      <c r="I76" s="47" t="s">
        <v>457</v>
      </c>
      <c r="J76" s="48" t="str">
        <f>""</f>
        <v/>
      </c>
      <c r="K76" s="49"/>
      <c r="L76" s="50"/>
      <c r="M76" s="50"/>
      <c r="N76" s="51" t="s">
        <v>231</v>
      </c>
      <c r="O76" s="52">
        <v>1972</v>
      </c>
      <c r="P76" s="53" t="s">
        <v>458</v>
      </c>
      <c r="Q76" s="54">
        <v>1</v>
      </c>
      <c r="R76" s="55" t="s">
        <v>231</v>
      </c>
      <c r="S76" s="56">
        <v>0</v>
      </c>
      <c r="T76" s="57" t="s">
        <v>165</v>
      </c>
      <c r="U76" s="58" t="s">
        <v>164</v>
      </c>
      <c r="V76" s="58" t="s">
        <v>164</v>
      </c>
      <c r="W76" s="58" t="s">
        <v>164</v>
      </c>
      <c r="X76" s="58" t="s">
        <v>165</v>
      </c>
      <c r="Y76" s="58" t="s">
        <v>165</v>
      </c>
      <c r="Z76" s="58" t="s">
        <v>164</v>
      </c>
      <c r="AA76" s="58" t="s">
        <v>165</v>
      </c>
      <c r="AB76" s="58" t="s">
        <v>165</v>
      </c>
      <c r="AC76" s="58" t="s">
        <v>164</v>
      </c>
      <c r="AD76" s="58" t="s">
        <v>164</v>
      </c>
      <c r="AE76" s="58" t="s">
        <v>165</v>
      </c>
      <c r="AF76" s="59" t="s">
        <v>164</v>
      </c>
      <c r="AG76" s="59" t="s">
        <v>164</v>
      </c>
      <c r="AH76" s="59" t="s">
        <v>165</v>
      </c>
      <c r="AI76" s="59" t="s">
        <v>164</v>
      </c>
      <c r="AJ76" s="59" t="s">
        <v>164</v>
      </c>
      <c r="AK76" s="59" t="s">
        <v>164</v>
      </c>
      <c r="AL76" s="59" t="s">
        <v>164</v>
      </c>
      <c r="AM76" s="59" t="s">
        <v>165</v>
      </c>
      <c r="AN76" s="59" t="s">
        <v>165</v>
      </c>
      <c r="AO76" s="59" t="s">
        <v>165</v>
      </c>
      <c r="AP76" s="59" t="s">
        <v>165</v>
      </c>
      <c r="AQ76" s="59" t="s">
        <v>164</v>
      </c>
      <c r="AR76" s="59" t="s">
        <v>164</v>
      </c>
      <c r="AS76" s="59" t="s">
        <v>164</v>
      </c>
      <c r="AT76" s="60">
        <v>13</v>
      </c>
      <c r="AU76" s="59" t="s">
        <v>196</v>
      </c>
      <c r="AV76" s="59" t="str">
        <f>IF(LEFT(A76,1)="[",LEFT(A76,5)&amp;AU76&amp;A76,"")</f>
        <v>[USA]City[USA] Dover</v>
      </c>
      <c r="AW76" s="59" t="str">
        <f>C76&amp;H76&amp;A76</f>
        <v>3[USA] Delaware[USA] Dover</v>
      </c>
      <c r="AX76" s="61"/>
      <c r="AY76" s="61"/>
      <c r="AZ76" s="62" t="s">
        <v>154</v>
      </c>
      <c r="BA76" s="62" t="s">
        <v>154</v>
      </c>
      <c r="BB76" s="62"/>
      <c r="BC76" s="63"/>
      <c r="BD76" s="64" t="s">
        <v>159</v>
      </c>
      <c r="BE76" s="47"/>
      <c r="BF76" s="64" t="s">
        <v>167</v>
      </c>
      <c r="BG76" s="64" t="s">
        <v>167</v>
      </c>
      <c r="BH76" s="64" t="s">
        <v>167</v>
      </c>
      <c r="BI76" s="64"/>
      <c r="BJ76" s="64"/>
      <c r="BK76" s="47"/>
      <c r="BL76" s="64" t="s">
        <v>151</v>
      </c>
      <c r="BM76" s="64" t="s">
        <v>152</v>
      </c>
      <c r="BN76" s="64" t="s">
        <v>153</v>
      </c>
      <c r="BO76" s="64" t="s">
        <v>154</v>
      </c>
      <c r="BP76" s="64" t="s">
        <v>155</v>
      </c>
      <c r="BQ76" s="64" t="s">
        <v>156</v>
      </c>
      <c r="BR76" s="64" t="s">
        <v>157</v>
      </c>
      <c r="BS76" s="64" t="s">
        <v>167</v>
      </c>
      <c r="BT76" s="64" t="s">
        <v>159</v>
      </c>
      <c r="BU76" s="65"/>
      <c r="BV76" s="66"/>
      <c r="BW76" s="66">
        <v>0</v>
      </c>
      <c r="BX76" s="47"/>
      <c r="BY76" s="48" t="s">
        <v>164</v>
      </c>
      <c r="CB76" s="6"/>
      <c r="CC76" s="6"/>
      <c r="CD76" s="67">
        <v>0</v>
      </c>
      <c r="CE76" s="67">
        <v>0</v>
      </c>
      <c r="CF76" s="67" t="e">
        <v>#REF!</v>
      </c>
      <c r="CG76" s="68" cm="1">
        <f t="array" ref="CG76">SUMPRODUCT(--(LEN(TRIM(BL76:BT76))&gt;0))</f>
        <v>8</v>
      </c>
      <c r="CH76" s="59" t="str">
        <f>IF(CG76=2,"y","n")</f>
        <v>n</v>
      </c>
      <c r="CI76" s="59" t="str">
        <f>IF(CG76=3,"y","n")</f>
        <v>n</v>
      </c>
      <c r="CJ76" s="59" t="str">
        <f>IF(CG76=4,"y","n")</f>
        <v>n</v>
      </c>
      <c r="CK76" s="59" t="str">
        <f>IF(CG76&gt;4,"y","n")</f>
        <v>y</v>
      </c>
      <c r="CL76" s="59" t="str">
        <f>IF(S76=0,"y","n")</f>
        <v>y</v>
      </c>
      <c r="CM76" s="59" t="str">
        <f>IF(S76=2,"y","n")</f>
        <v>n</v>
      </c>
      <c r="CN76" s="59" t="str">
        <f>IF(S76=3,"y","n")</f>
        <v>n</v>
      </c>
      <c r="CO76" s="59" t="str">
        <f>IF(S76&gt;=4,"y","n")</f>
        <v>n</v>
      </c>
      <c r="CP76" s="59" t="str">
        <f>IF(AT76=0,"y","n")</f>
        <v>n</v>
      </c>
      <c r="CQ76" s="59" t="str">
        <f>IF(AT76=1,"y","n")</f>
        <v>n</v>
      </c>
      <c r="CR76" s="59" t="str">
        <f>IF(AT76=2,"y","n")</f>
        <v>n</v>
      </c>
      <c r="CS76" s="59" t="str">
        <f>IF(AT76&gt;=3,"y","n")</f>
        <v>y</v>
      </c>
      <c r="CT76" s="69" t="str">
        <f>CHAR(34)&amp;A76&amp;CHAR(34)</f>
        <v>"[USA] Dover"</v>
      </c>
      <c r="CU76" s="70" t="str">
        <f>CHAR(34)&amp;"rgn_"&amp;R76&amp;CHAR(34)</f>
        <v>"rgn_North America"</v>
      </c>
      <c r="CV76" s="48" t="str">
        <f>CHAR(34)&amp;D76&amp;CHAR(34)</f>
        <v>"https://upload.wikimedia.org/wikipedia/en/a/aa/Flag_of_Dover_DE.gif"</v>
      </c>
      <c r="CW76" s="48" t="str">
        <f>IF(CH76="y",CHAR(34)&amp;CH$1&amp;CHAR(34)&amp;",","")</f>
        <v/>
      </c>
      <c r="CX76" s="48" t="str">
        <f>IF(CI76="y",CHAR(34)&amp;CI$1&amp;CHAR(34)&amp;",","")</f>
        <v/>
      </c>
      <c r="CY76" s="48" t="str">
        <f>IF(CJ76="y",CHAR(34)&amp;CJ$1&amp;CHAR(34)&amp;",","")</f>
        <v/>
      </c>
      <c r="CZ76" s="48" t="str">
        <f>IF(CK76="y",CHAR(34)&amp;CK$1&amp;CHAR(34)&amp;",","")</f>
        <v>"5+Colo",</v>
      </c>
      <c r="DA76" s="48" t="str">
        <f>IF(Q76&gt;1,CHAR(34)&amp;"words2"&amp;CHAR(34)&amp;",","")</f>
        <v/>
      </c>
      <c r="DB76" s="48" t="str">
        <f>IF(Q76&gt;2,CHAR(34)&amp;"words3"&amp;CHAR(34)&amp;",","")</f>
        <v/>
      </c>
      <c r="DD76" s="48" t="str">
        <f>IF(LEN(CHAR(34)&amp;"lets"&amp;LEN(SUBSTITUTE(SUBSTITUTE(IFERROR(TRIM(SUBSTITUTE(A76,MID(A76,FIND("[",A76),FIND("]",A76)-FIND("[",A76)+1),"")),A76)," ",""),"-",""))&amp;CHAR(34)&amp;",")=9,CHAR(34)&amp;"lets"&amp;LEN(SUBSTITUTE(SUBSTITUTE(IFERROR(TRIM(SUBSTITUTE(A76,MID(A76,FIND("[",A76),FIND("]",A76)-FIND("[",A76)+1),"")),A76)," ",""),"-",""))&amp;CHAR(34)&amp;",",CHAR(34)&amp;"lets0"&amp;LEN(SUBSTITUTE(SUBSTITUTE(IFERROR(TRIM(SUBSTITUTE(A76,MID(A76,FIND("[",A76),FIND("]",A76)-FIND("[",A76)+1),"")),A76)," ",""),"-",""))&amp;CHAR(34)&amp;",")</f>
        <v>"lets05",</v>
      </c>
      <c r="DE76" s="48" t="str">
        <f>CHAR(34)&amp;"start"&amp;IFERROR(LEFT(SUBSTITUTE(A76,"["&amp;MID(A76,FIND("[",A76)+1,FIND("]",A76)-FIND("[",A76)-1)&amp;"] ",""),1),LEFT(A76,1))&amp;CHAR(34)&amp;","</f>
        <v>"startD",</v>
      </c>
      <c r="DF76" s="48" t="str">
        <f>IFERROR(IF(SEARCH("tan",A76)&gt;0,CHAR(34)&amp;"withtn"&amp;CHAR(34)&amp;",",""),"")</f>
        <v/>
      </c>
      <c r="DG76" s="48" t="str">
        <f>IFERROR(IF(SEARCH("q",A76)&gt;0,CHAR(34)&amp;"with_q"&amp;CHAR(34)&amp;",",""),"")</f>
        <v/>
      </c>
      <c r="DH76" s="48" t="str">
        <f>IFERROR(IF(SEARCH("v",A76)&gt;0,CHAR(34)&amp;"with_v"&amp;CHAR(34)&amp;",",""),"")</f>
        <v>"with_v",</v>
      </c>
      <c r="DI76" s="48" t="str">
        <f>IFERROR(IF(SEARCH("w",A76)&gt;0,CHAR(34)&amp;"with_w"&amp;CHAR(34)&amp;",",""),"")</f>
        <v/>
      </c>
      <c r="DJ76" s="48" t="str">
        <f>IFERROR(IF(SEARCH("y",A76)&gt;0,CHAR(34)&amp;"with_y"&amp;CHAR(34)&amp;",",""),"")</f>
        <v/>
      </c>
      <c r="DK76" s="48" t="str">
        <f>IFERROR(IF(SEARCH("z",A76)&gt;0,CHAR(34)&amp;"with_z"&amp;CHAR(34)&amp;",",""),"")</f>
        <v/>
      </c>
      <c r="DL76" s="48" t="str">
        <f>IF(CG76=2, CHAR(34) &amp; _xlfn.TEXTJOIN("", TRUE, _xlfn._xlws.SORT(HP76:HX76)) &amp; CHAR(34) &amp; ",", "")</f>
        <v/>
      </c>
      <c r="DM76" s="48" t="str" cm="1">
        <f t="array" ref="DM76">IF(CG76=3,CHAR(34) &amp; _xlfn.TEXTJOIN("", TRUE, RIGHT(HP76:HX76, 2)) &amp; CHAR(34) &amp; ",", "")</f>
        <v/>
      </c>
      <c r="DN76" s="48" t="str">
        <f>IF(AND(ISNUMBER(SEARCH("18", O76)), ISERROR(SEARCH("1918", O76)), ISERROR(SEARCH("2018", O76))), CHAR(34) &amp; "year18" &amp; CHAR(34) &amp; ",", "")</f>
        <v/>
      </c>
      <c r="DO76" s="48" t="str">
        <f>IF(AND(ISNUMBER(SEARCH("19", O76)), ISERROR(SEARCH("1819", O76)),  ISERROR(SEARCH("1219", O76)),ISERROR(SEARCH("1119", O76)),ISERROR(SEARCH("1190", O76)),ISERROR(SEARCH("2019", O76))), CHAR(34) &amp; "year19" &amp; CHAR(34) &amp; ",", "")</f>
        <v>"year19",</v>
      </c>
      <c r="DP76" s="6" t="str">
        <f>IF(AND(ISNUMBER(SEARCH("20", O76)), ISERROR(SEARCH("1920", O76))), CHAR(34)&amp;"year00"&amp;CHAR(34)&amp;",", "")</f>
        <v/>
      </c>
      <c r="DQ76" s="6" t="str">
        <f>IF(CC76="y",CHAR(34)&amp;"soviet"&amp;CHAR(34)&amp;",","")</f>
        <v/>
      </c>
      <c r="DR76" s="6" t="str">
        <f>IF(BY76="y",CHAR(34)&amp;"dgband"&amp;CHAR(34)&amp;",","")</f>
        <v/>
      </c>
      <c r="DS76" s="6" t="str">
        <f>IF(W76="y",IF(AND(V76="n",BY76&lt;&gt;"y"),CHAR(34)&amp;"allver"&amp;CHAR(34)&amp;",",""),"")</f>
        <v/>
      </c>
      <c r="DT76" s="6" t="str">
        <f>IF(V76="y",IF(AND(W76="n",BY76&lt;&gt;"y"),CHAR(34)&amp;"allhor"&amp;CHAR(34)&amp;",",""),"")</f>
        <v/>
      </c>
      <c r="DU76" s="6" t="str">
        <f>IF(BY76="y",IF(AND(W76="n",V76="n"),CHAR(34)&amp;"alldia"&amp;CHAR(34)&amp;",",""),"")</f>
        <v/>
      </c>
      <c r="DW76" s="48" t="str">
        <f>IF(CL76="y",CHAR(34)&amp;CL$1&amp;CHAR(34)&amp;",","")</f>
        <v>"NoBand",</v>
      </c>
      <c r="DX76" s="48" t="str">
        <f>IF(CM76="y",CHAR(34)&amp;CM$1&amp;CHAR(34)&amp;",","")</f>
        <v/>
      </c>
      <c r="DY76" s="48" t="str">
        <f>IF(CN76="y",CHAR(34)&amp;CN$1&amp;CHAR(34)&amp;",","")</f>
        <v/>
      </c>
      <c r="DZ76" s="48" t="str">
        <f>IF(CO76="y",CHAR(34)&amp;CO$1&amp;CHAR(34)&amp;",","")</f>
        <v/>
      </c>
      <c r="EA76" s="48" t="str">
        <f>IF(T76="y",CHAR(34)&amp;T$1&amp;CHAR(34)&amp;",","")</f>
        <v>"Diagon",</v>
      </c>
      <c r="EB76" s="48" t="str">
        <f>IF(U76="y",CHAR(34)&amp;U$1&amp;CHAR(34)&amp;",","")</f>
        <v/>
      </c>
      <c r="EC76" s="48" t="str">
        <f>IF(V76="y",CHAR(34)&amp;V$1&amp;CHAR(34)&amp;",","")</f>
        <v/>
      </c>
      <c r="ED76" s="48" t="str">
        <f>IF(W76="y",CHAR(34)&amp;W$1&amp;CHAR(34)&amp;",","")</f>
        <v/>
      </c>
      <c r="EE76" s="48" t="str">
        <f>IF(X76="y",CHAR(34)&amp;X$1&amp;CHAR(34)&amp;",","")</f>
        <v>"Circle",</v>
      </c>
      <c r="EF76" s="48" t="str">
        <f>IF(AND(Y76&lt;&gt;"n",Y76&lt;&gt;""),CHAR(34)&amp;Y$1&amp;CHAR(34)&amp;",","")</f>
        <v>"Animal",</v>
      </c>
      <c r="EG76" s="48" t="str">
        <f>IF(Z76="y",CHAR(34)&amp;Z$1&amp;CHAR(34)&amp;",","")</f>
        <v/>
      </c>
      <c r="EH76" s="48" t="str">
        <f>IF(AA76="y",CHAR(34)&amp;AA$1&amp;CHAR(34)&amp;",","")</f>
        <v>"Plants",</v>
      </c>
      <c r="EI76" s="48" t="str">
        <f>IF(AB76="y",CHAR(34)&amp;AB$1&amp;CHAR(34)&amp;",","")</f>
        <v>"Texted",</v>
      </c>
      <c r="EJ76" s="48" t="str">
        <f>IF(AC76="y",CHAR(34)&amp;AC$1&amp;CHAR(34)&amp;",","")</f>
        <v/>
      </c>
      <c r="EK76" s="48" t="str">
        <f>IF(AD76="y",CHAR(34)&amp;AD$1&amp;CHAR(34)&amp;",","")</f>
        <v/>
      </c>
      <c r="EL76" s="48" t="str">
        <f>IF(AE76="y",CHAR(34)&amp;AE$1&amp;CHAR(34)&amp;",","")</f>
        <v>"IsMoon",</v>
      </c>
      <c r="EM76" s="48" t="str">
        <f>IF(AF76="y",CHAR(34)&amp;AF$1&amp;CHAR(34)&amp;",","")</f>
        <v/>
      </c>
      <c r="EN76" s="48" t="str">
        <f>IF(AG76="y",CHAR(34)&amp;AG$1&amp;CHAR(34)&amp;",","")</f>
        <v/>
      </c>
      <c r="EO76" s="48" t="str">
        <f>IF(AH76="y",CHAR(34)&amp;AH$1&amp;CHAR(34)&amp;",","")</f>
        <v>"Center",</v>
      </c>
      <c r="EP76" s="48" t="str">
        <f>IF(AI76="y",CHAR(34)&amp;AI$1&amp;CHAR(34)&amp;",","")</f>
        <v/>
      </c>
      <c r="EQ76" s="48" t="str">
        <f>IF(AJ76="y",CHAR(34)&amp;AJ$1&amp;CHAR(34)&amp;",","")</f>
        <v/>
      </c>
      <c r="ER76" s="48" t="str">
        <f>IF(AK76="y",CHAR(34)&amp;AK$1&amp;CHAR(34)&amp;",","")</f>
        <v/>
      </c>
      <c r="ES76" s="48" t="str">
        <f>IF(AL76="y",CHAR(34)&amp;AL$1&amp;CHAR(34)&amp;",","")</f>
        <v/>
      </c>
      <c r="ET76" s="48" t="str">
        <f>IF(AM76="y",CHAR(34)&amp;AM$1&amp;CHAR(34)&amp;",","")</f>
        <v>"Geogrh",</v>
      </c>
      <c r="EU76" s="48" t="str">
        <f>IF(AN76="y",CHAR(34)&amp;AN$1&amp;CHAR(34)&amp;",","")</f>
        <v>"Humans",</v>
      </c>
      <c r="EV76" s="48" t="str">
        <f>IF(AO76="y",CHAR(34)&amp;AO$1&amp;CHAR(34)&amp;",","")</f>
        <v>"Builds",</v>
      </c>
      <c r="EW76" s="48" t="str">
        <f>IF(AP76="y",CHAR(34)&amp;AP$1&amp;CHAR(34)&amp;",","")</f>
        <v>"Ships!",</v>
      </c>
      <c r="EX76" s="48" t="str">
        <f>IF(AQ76="y",CHAR(34)&amp;AQ$1&amp;CHAR(34)&amp;",","")</f>
        <v/>
      </c>
      <c r="EY76" s="48" t="str">
        <f>IF(AR76="y",CHAR(34)&amp;AR$1&amp;CHAR(34)&amp;",","")</f>
        <v/>
      </c>
      <c r="EZ76" s="48" t="str">
        <f>IF(AS76="y",CHAR(34)&amp;AS$1&amp;CHAR(34)&amp;",","")</f>
        <v/>
      </c>
      <c r="FA76" s="48" t="str">
        <f>IF(AT76&gt;0,CHAR(34)&amp;"sta"&amp;AZ76&amp;CHAR(34)&amp;",","")</f>
        <v>"staRED",</v>
      </c>
      <c r="FB76" s="48" t="str">
        <f>IF(AND(AT76&gt;0,BA76&lt;&gt;""),CHAR(34)&amp;"sta"&amp;BA76&amp;CHAR(34)&amp;",","")</f>
        <v>"staRED",</v>
      </c>
      <c r="FD76" s="48" t="str">
        <f>IF(BV76="n",CHAR(34)&amp;"tcWHYE"&amp;CHAR(34)&amp;",",IF(BV76="y",CHAR(34)&amp;FD$1&amp;CHAR(34)&amp;",",""))</f>
        <v/>
      </c>
      <c r="FE76" s="48" t="str">
        <f>IF(COUNTIF(BL76:BT76,"BLU")=0,CHAR(34)&amp;"NO_BLU"&amp;CHAR(34)&amp;",", "")</f>
        <v/>
      </c>
      <c r="FF76" s="48" t="str">
        <f>IF(COUNTIF(BL76:BT76,"WHI")=0,CHAR(34)&amp;"NO_WHI"&amp;CHAR(34)&amp;",", "")</f>
        <v/>
      </c>
      <c r="FG76" s="48" t="str">
        <f>IF(COUNTIF(BL76:BT76,"RED")=0,CHAR(34)&amp;"NO_RED"&amp;CHAR(34)&amp;",", "")</f>
        <v/>
      </c>
      <c r="FH76" s="48" t="str">
        <f>IF(COUNTIF(BL76:BS76,"GRE")=0,CHAR(34)&amp;"NO_GRE"&amp;CHAR(34)&amp;",", "")</f>
        <v/>
      </c>
      <c r="FI76" s="48" t="str">
        <f>IF(COUNTIF(BL76:BT76,"YEL")=0,CHAR(34)&amp;"NO_YEL"&amp;CHAR(34)&amp;",", "")</f>
        <v/>
      </c>
      <c r="FJ76" s="48" t="str">
        <f>IF(COUNTIF(BL76:BT76,"BLA")=0,CHAR(34)&amp;"NO_BLA"&amp;CHAR(34)&amp;",", "")</f>
        <v/>
      </c>
      <c r="FK76" s="48" t="str">
        <f>IF(AND(FH76&lt;&gt;"",FF76&lt;&gt;""),CHAR(34)&amp;"WHGRNO"&amp;CHAR(34)&amp;",","")</f>
        <v/>
      </c>
      <c r="FL76" s="48" t="str">
        <f>IF(AND(FI76&lt;&gt;"",FF76&lt;&gt;""),CHAR(34)&amp;"WHYENO"&amp;CHAR(34)&amp;",","")</f>
        <v/>
      </c>
      <c r="FM76" s="48" t="str">
        <f>IF(AND(FJ76&lt;&gt;"",FF76&lt;&gt;""),CHAR(34)&amp;"BAWHNO"&amp;CHAR(34)&amp;",","")</f>
        <v/>
      </c>
      <c r="FN76" s="48" t="str">
        <f>IF(AND(FE76&lt;&gt;"",FF76&lt;&gt;""),CHAR(34)&amp;"BLWHNO"&amp;CHAR(34)&amp;",","")</f>
        <v/>
      </c>
      <c r="FO76" s="48" t="str">
        <f>IF(AND(FE76&lt;&gt;"",FG76&lt;&gt;""),CHAR(34)&amp;"BLRENO"&amp;CHAR(34)&amp;",","")</f>
        <v/>
      </c>
      <c r="FP76" s="48" t="str">
        <f>IF(AND(FF76&lt;&gt;"",FF76&lt;&gt;""),CHAR(34)&amp;"WHRENO"&amp;CHAR(34)&amp;",","")</f>
        <v/>
      </c>
      <c r="FQ76" s="48" t="str">
        <f>IF(LEN(BF76)=3,CHAR(34)&amp;"001"&amp;BF76&amp;CHAR(34)&amp;",","")</f>
        <v/>
      </c>
      <c r="FR76" s="48" t="str">
        <f>IF(LEN(BG76)=3,CHAR(34)&amp;"002"&amp;BG76&amp;CHAR(34)&amp;",","")</f>
        <v/>
      </c>
      <c r="FS76" s="48" t="str">
        <f>IF(LEN(BH76)=3,CHAR(34)&amp;"003"&amp;BH76&amp;CHAR(34)&amp;",","")</f>
        <v/>
      </c>
      <c r="FT76" s="48" t="str">
        <f>CHAR(34)&amp;"myr"&amp;BD76&amp;CHAR(34)&amp;","</f>
        <v>"myrWHI",</v>
      </c>
      <c r="FU76" s="48" t="str">
        <f>IF(AY76="y",CHAR(34)&amp;"island"&amp;CHAR(34)&amp;",","")</f>
        <v/>
      </c>
      <c r="FV76" s="48" t="str">
        <f>IF(BZ76="y",CHAR(34)&amp;"landlo"&amp;CHAR(34)&amp;",","")</f>
        <v/>
      </c>
      <c r="FW76" s="48" t="str">
        <f>IF(CA76="y",CHAR(34)&amp;"eunion"&amp;CHAR(34)&amp;",","")</f>
        <v/>
      </c>
      <c r="FY76" s="48" t="str">
        <f>IFERROR(IF(SEARCH("Arabic",CB76)&gt;0,CHAR(34)&amp;"arabic"&amp;CHAR(34)&amp;",",""),"")</f>
        <v/>
      </c>
      <c r="FZ76" s="48" t="str">
        <f>IFERROR(IF(SEARCH("English",CB76)&gt;0,CHAR(34)&amp;"englis"&amp;CHAR(34)&amp;",",""),"")</f>
        <v/>
      </c>
      <c r="GA76" s="48" t="str">
        <f>IFERROR(IF(SEARCH("French",CB76)&gt;0,CHAR(34)&amp;"french"&amp;CHAR(34)&amp;",",""),"")</f>
        <v/>
      </c>
      <c r="GB76" s="48" t="str">
        <f>IFERROR(IF(SEARCH("Spanish",CB76)&gt;0,CHAR(34)&amp;"spanis"&amp;CHAR(34)&amp;",",""),"")</f>
        <v/>
      </c>
      <c r="GE76" s="48" t="str">
        <f>IFERROR(IF(SEARCH("Dutch",CB76)&gt;0,CHAR(34)&amp;"dutchs"&amp;CHAR(34)&amp;",",""),"")</f>
        <v/>
      </c>
      <c r="GF76" s="48" t="str">
        <f>IFERROR(IF(SEARCH("Historical",AU76)&gt;0,CHAR(34)&amp;"histor"&amp;CHAR(34)&amp;",",""),"")</f>
        <v/>
      </c>
      <c r="GG76" s="48" t="str">
        <f>IF(BU76="y",CHAR(34)&amp;"unjack"&amp;CHAR(34)&amp;",","")</f>
        <v/>
      </c>
      <c r="GH76" s="48" t="str">
        <f>IF(CD76=1,CHAR(34)&amp;"southc"&amp;CHAR(34)&amp;",","")</f>
        <v/>
      </c>
      <c r="GI76" s="48" t="str">
        <f>IF(CE76=1,CHAR(34)&amp;"hasmap"&amp;CHAR(34)&amp;",","")</f>
        <v/>
      </c>
      <c r="GJ76" s="48" t="str">
        <f>IF(CP76="y",CHAR(34)&amp;CP$1&amp;CHAR(34)&amp;",","")</f>
        <v/>
      </c>
      <c r="GK76" s="48" t="str">
        <f>IF(GJ76="",CHAR(34)&amp;"HasSta"&amp;CHAR(34)&amp;",","")</f>
        <v>"HasSta",</v>
      </c>
      <c r="GL76" s="48" t="str">
        <f>IF(CQ76="y",CHAR(34)&amp;CQ$1&amp;CHAR(34)&amp;",","")</f>
        <v/>
      </c>
      <c r="GM76" s="48" t="str">
        <f>IF(CR76="y",CHAR(34)&amp;CR$1&amp;CHAR(34)&amp;",","")</f>
        <v/>
      </c>
      <c r="GN76" s="48" t="str">
        <f>IF(CS76="y",CHAR(34)&amp;CS$1&amp;CHAR(34)&amp;",","")</f>
        <v>"3+Star",</v>
      </c>
      <c r="GP76" s="48" t="str">
        <f>CHAR(34)&amp;AU76&amp;CHAR(34)</f>
        <v>"City"</v>
      </c>
      <c r="GS76" s="48" t="str">
        <f>SUBSTITUTE("["&amp;_xlfn.CONCAT(CW76:GN76)&amp;"]",",]","]")</f>
        <v>["5+Colo","lets05","startD","with_v","year19","NoBand","Diagon","Circle","Animal","Plants","Texted","IsMoon","Center","Geogrh","Humans","Builds","Ships!","staRED","staRED","myrWHI","HasSta","3+Star"]</v>
      </c>
      <c r="GT76" s="48" t="str">
        <f>IF(BL76&lt;&gt;"",CHAR(34)&amp;"cl_"&amp;BL76&amp;CHAR(34)&amp;",","")</f>
        <v>"cl_BLA",</v>
      </c>
      <c r="GU76" s="48" t="str">
        <f>IF(BM76&lt;&gt;"",CHAR(34)&amp;"cl_"&amp;BM76&amp;CHAR(34)&amp;",","")</f>
        <v>"cl_BLU",</v>
      </c>
      <c r="GV76" s="48" t="str">
        <f>IF(BN76&lt;&gt;"",CHAR(34)&amp;"cl_"&amp;BN76&amp;CHAR(34)&amp;",","")</f>
        <v>"cl_GRE",</v>
      </c>
      <c r="GW76" s="48" t="str">
        <f>IF(BO76&lt;&gt;"",CHAR(34)&amp;"cl_"&amp;BO76&amp;CHAR(34)&amp;",","")</f>
        <v>"cl_RED",</v>
      </c>
      <c r="GX76" s="48" t="str">
        <f>IF(BP76&lt;&gt;"",CHAR(34)&amp;"cl_"&amp;BP76&amp;CHAR(34)&amp;",","")</f>
        <v>"cl_YEL",</v>
      </c>
      <c r="GY76" s="48" t="str">
        <f>IF(BQ76&lt;&gt;"",CHAR(34)&amp;"cl_"&amp;BQ76&amp;CHAR(34)&amp;",","")</f>
        <v>"cl_ORA",</v>
      </c>
      <c r="GZ76" s="48" t="str">
        <f>IF(BR76&lt;&gt;"",CHAR(34)&amp;"cl_"&amp;BR76&amp;CHAR(34)&amp;",","")</f>
        <v>"cl_BRO",</v>
      </c>
      <c r="HA76" s="48" t="str">
        <f>IF(BS76&lt;&gt;"",CHAR(34)&amp;"cl_"&amp;BS76&amp;CHAR(34)&amp;",","")</f>
        <v/>
      </c>
      <c r="HB76" s="48" t="str">
        <f>IF(BT76&lt;&gt;"",CHAR(34)&amp;"cl_"&amp;BT76&amp;CHAR(34)&amp;",","")</f>
        <v>"cl_WHI",</v>
      </c>
      <c r="HC76" s="48" t="str">
        <f>SUBSTITUTE("["&amp;_xlfn.CONCAT(GT76:HB76)&amp;"]",",]","]")</f>
        <v>["cl_BLA","cl_BLU","cl_GRE","cl_RED","cl_YEL","cl_ORA","cl_BRO","cl_WHI"]</v>
      </c>
      <c r="HE76" s="71"/>
      <c r="HF76" s="72" t="str">
        <f>"{couname:"&amp;CT76&amp;(IF(HK76&lt;&gt;"",",subtype:"&amp;CHAR(34)&amp;HK76&amp;CHAR(34),""))&amp;",year:"&amp;HJ76&amp;",region:"&amp;CU76&amp;",Colors:"&amp;HC76&amp;",Items:"&amp;GS76&amp;",Flag:"&amp;CV76&amp;",HDFlag:"&amp;CHAR(34)&amp;E76&amp;CHAR(34)&amp;",type:"&amp;GP76&amp;", describe: "&amp;HH76&amp;", isnew:"&amp;CHAR(34)&amp;F76&amp;CHAR(34)&amp;", links: "&amp;HL76&amp;"},"</f>
        <v>{couname:"[USA] Dover",year:"1972",region:"rgn_North America",Colors:["cl_BLA","cl_BLU","cl_GRE","cl_RED","cl_YEL","cl_ORA","cl_BRO","cl_WHI"],Items:["5+Colo","lets05","startD","with_v","year19","NoBand","Diagon","Circle","Animal","Plants","Texted","IsMoon","Center","Geogrh","Humans","Builds","Ships!","staRED","staRED","myrWHI","HasSta","3+Star"],Flag:"https://upload.wikimedia.org/wikipedia/en/a/aa/Flag_of_Dover_DE.gif",HDFlag:"https://upload.wikimedia.org/wikipedia/en/a/aa/Flag_of_Dover_DE.gif",type:"City", describe: "\nThe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 isnew:".", links: "https://www.crwflags.com/fotw/flags/us-de-dv.html"},</v>
      </c>
      <c r="HG76" s="73" t="str">
        <f>"{couname:"&amp;CT76&amp;(IF(HK76&lt;&gt;"",",subtype:"&amp;CHAR(34)&amp;HK76&amp;CHAR(34),""))&amp;",year:"&amp;HJ76&amp;",region:"&amp;CU76&amp;",Colors:"&amp;HC76&amp;",Items:"&amp;GS76&amp;",Flag:"&amp;CV76&amp;",HDFlag:"&amp;CHAR(34)&amp;E76&amp;CHAR(34)&amp;",type:"&amp;GP76&amp;", describe: "&amp;HI76&amp;", links: "&amp;HL76&amp;"},"</f>
        <v>{couname:"[USA] Dover",year:"1972",region:"rgn_North America",Colors:["cl_BLA","cl_BLU","cl_GRE","cl_RED","cl_YEL","cl_ORA","cl_BRO","cl_WHI"],Items:["5+Colo","lets05","startD","with_v","year19","NoBand","Diagon","Circle","Animal","Plants","Texted","IsMoon","Center","Geogrh","Humans","Builds","Ships!","staRED","staRED","myrWHI","HasSta","3+Star"],Flag:"https://upload.wikimedia.org/wikipedia/en/a/aa/Flag_of_Dover_DE.gif",HDFlag:"https://upload.wikimedia.org/wikipedia/en/a/aa/Flag_of_Dover_DE.gif",type:"City", describe: "\nThe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 links: "https://www.crwflags.com/fotw/flags/us-de-dv.html"},</v>
      </c>
      <c r="HH76" s="48" t="str">
        <f>IF(P76&lt;&gt;"",CHAR(34)&amp;"\n"&amp;P76&amp;CHAR(34),CHAR(34)&amp;CHAR(34))</f>
        <v>"\nThe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v>
      </c>
      <c r="HI76" s="48" t="str">
        <f>IF(J76=0,CHAR(34)&amp;CHAR(34),HH76)</f>
        <v>"\nThe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v>
      </c>
      <c r="HJ76" s="48" t="str">
        <f>CHAR(34)&amp;O76&amp;CHAR(34)</f>
        <v>"1972"</v>
      </c>
      <c r="HL76" s="48" t="str">
        <f>CHAR(34)&amp;I76&amp;CHAR(34)</f>
        <v>"https://www.crwflags.com/fotw/flags/us-de-dv.html"</v>
      </c>
      <c r="HM76" s="72"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"&amp;HH76&amp;", "&amp;CHAR(34)&amp;"isnew"&amp;CHAR(34)&amp;": "&amp;CHAR(34)&amp;F76&amp;CHAR(34)&amp;", "&amp;CHAR(34)&amp;"links"&amp;CHAR(34)&amp;": "&amp;HL76&amp;"},"</f>
        <v>{"couname":"[USA] Dover","subtype":"[USA] Delaware","year":"1972","region":"rgn_North America","Colors":["cl_BLA","cl_BLU","cl_GRE","cl_RED","cl_YEL","cl_ORA","cl_BRO","cl_WHI"],"Items":["5+Colo","lets05","startD","with_v","year19","NoBand","Diagon","Circle","Animal","Plants","Texted","IsMoon","Center","Geogrh","Humans","Builds","Ships!","staRED","staRED","myrWHI","HasSta","3+Star"],"Flag":"https://upload.wikimedia.org/wikipedia/en/a/aa/Flag_of_Dover_DE.gif","HDFlag":"https://upload.wikimedia.org/wikipedia/en/a/aa/Flag_of_Dover_DE.gif","type":"City", "describe": "\nThe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 "isnew": ".", "links": "https://www.crwflags.com/fotw/flags/us-de-dv.html"},</v>
      </c>
      <c r="HN76" s="74" t="str">
        <f>"{"&amp;CHAR(34)&amp;"couname"&amp;CHAR(34)&amp;":"&amp;CT76&amp;(IF(H76&lt;&gt;"",","&amp;CHAR(34)&amp;"subtype"&amp;CHAR(34)&amp;":"&amp;CHAR(34)&amp;H76&amp;CHAR(34),""))&amp;","&amp;CHAR(34)&amp;"year"&amp;CHAR(34)&amp;":"&amp;HJ76&amp;","&amp;CHAR(34)&amp;"region"&amp;CHAR(34)&amp;":"&amp;CU76&amp;","&amp;CHAR(34)&amp;"Colors"&amp;CHAR(34)&amp;":"&amp;HC76&amp;","&amp;CHAR(34)&amp;"Items"&amp;CHAR(34)&amp;":"&amp;GS76&amp;","&amp;CHAR(34)&amp;"Flag"&amp;CHAR(34)&amp;":"&amp;CV76&amp;","&amp;CHAR(34)&amp;"HDFlag"&amp;CHAR(34)&amp;":"&amp;CHAR(34)&amp;E76&amp;CHAR(34)&amp;","&amp;CHAR(34)&amp;"type"&amp;CHAR(34)&amp;":"&amp;GP76&amp;", "&amp;CHAR(34)&amp;"describe"&amp;CHAR(34)&amp;": "&amp;HI76&amp;", "&amp;CHAR(34)&amp;"isnew"&amp;CHAR(34)&amp;": "&amp;CHAR(34)&amp;F76&amp;CHAR(34)&amp;", "&amp;CHAR(34)&amp;"links"&amp;CHAR(34)&amp;": "&amp;HL76&amp;"},"</f>
        <v>{"couname":"[USA] Dover","subtype":"[USA] Delaware","year":"1972","region":"rgn_North America","Colors":["cl_BLA","cl_BLU","cl_GRE","cl_RED","cl_YEL","cl_ORA","cl_BRO","cl_WHI"],"Items":["5+Colo","lets05","startD","with_v","year19","NoBand","Diagon","Circle","Animal","Plants","Texted","IsMoon","Center","Geogrh","Humans","Builds","Ships!","staRED","staRED","myrWHI","HasSta","3+Star"],"Flag":"https://upload.wikimedia.org/wikipedia/en/a/aa/Flag_of_Dover_DE.gif","HDFlag":"https://upload.wikimedia.org/wikipedia/en/a/aa/Flag_of_Dover_DE.gif","type":"City", "describe": "\nThe rhombus also appears on the Delaware state flag, and the gold and blue echo the buff and blue of that flag. The trefoil of the seal represents three geographical areas linked to the city: Kent County; the state of Delaware; and the town of Dover, U.K., which provided the city’s name. Delaware’s nickname is “The First State”, as the first state to ratify the U.S. constitution in 1787.", "isnew": ".", "links": "https://www.crwflags.com/fotw/flags/us-de-dv.html"},</v>
      </c>
      <c r="HO76" s="75">
        <v>45618</v>
      </c>
      <c r="HP76" s="48" t="str" cm="1">
        <f t="array" ref="HP76">IF(_xlfn.TEXTJOIN(", ", TRUE, IF(ISNUMBER(SEARCH("BLA", BL76:BT76)), COLUMN(BL76:BT76) - COLUMN(BL76) + 1, ""))&lt;&gt;"","BLA","")</f>
        <v>BLA</v>
      </c>
      <c r="HQ76" s="48" t="str" cm="1">
        <f t="array" ref="HQ76">IF(_xlfn.TEXTJOIN(", ", TRUE, IF(ISNUMBER(SEARCH("BLU", BL76:BT76)), COLUMN(BL76:BT76) - COLUMN(BL76) + 1, ""))&lt;&gt;"","BLU","")</f>
        <v>BLU</v>
      </c>
      <c r="HR76" s="48" t="str" cm="1">
        <f t="array" ref="HR76">IF(_xlfn.TEXTJOIN(", ", TRUE, IF(ISNUMBER(SEARCH("GRE", BL76:BT76)), COLUMN(BL76:BT76) - COLUMN(BL76) + 1, ""))&lt;&gt;"","GRE","")</f>
        <v>GRE</v>
      </c>
      <c r="HS76" s="48" t="str" cm="1">
        <f t="array" ref="HS76">IF(_xlfn.TEXTJOIN(", ", TRUE, IF(ISNUMBER(SEARCH("RED", BL76:BT76)), COLUMN(BL76:BT76) - COLUMN(BL76) + 1, ""))&lt;&gt;"","RED","")</f>
        <v>RED</v>
      </c>
      <c r="HT76" s="48" t="str" cm="1">
        <f t="array" ref="HT76">IF(_xlfn.TEXTJOIN(", ", TRUE, IF(ISNUMBER(SEARCH("YEL", BL76:BT76)), COLUMN(BL76:BT76) - COLUMN(BL76) + 1, ""))&lt;&gt;"","YEL","")</f>
        <v>YEL</v>
      </c>
      <c r="HU76" s="48" t="str" cm="1">
        <f t="array" ref="HU76">IF(_xlfn.TEXTJOIN(", ", TRUE, IF(ISNUMBER(SEARCH("ORA", BL76:BT76)), COLUMN(BL76:BT76) - COLUMN(BL76) + 1, ""))&lt;&gt;"","ORA","")</f>
        <v>ORA</v>
      </c>
      <c r="HV76" s="48" t="str" cm="1">
        <f t="array" ref="HV76">IF(_xlfn.TEXTJOIN(", ", TRUE, IF(ISNUMBER(SEARCH("BRO", BL76:BT76)), COLUMN(BL76:BT76) - COLUMN(BL76) + 1, ""))&lt;&gt;"","BRO","")</f>
        <v>BRO</v>
      </c>
      <c r="HW76" s="48" t="str" cm="1">
        <f t="array" ref="HW76">IF(_xlfn.TEXTJOIN(", ", TRUE, IF(ISNUMBER(SEARCH("PUR", BL76:BT76)), COLUMN(BL76:BT76) - COLUMN(BL76) + 1, ""))&lt;&gt;"","PUR","")</f>
        <v/>
      </c>
      <c r="HX76" s="48" t="str" cm="1">
        <f t="array" ref="HX76">IF(_xlfn.TEXTJOIN(", ", TRUE, IF(ISNUMBER(SEARCH("WHI", BL76:BT76)), COLUMN(BL76:BT76) - COLUMN(BL76) + 1, ""))&lt;&gt;"","WHI","")</f>
        <v>WHI</v>
      </c>
      <c r="HY76" s="76"/>
      <c r="HZ76" s="76"/>
      <c r="IA76" s="6"/>
      <c r="IB76" s="6"/>
      <c r="IC76" s="77"/>
      <c r="ID76" s="77"/>
      <c r="IE76" s="77"/>
      <c r="IF76" s="77"/>
      <c r="IG76" s="77"/>
      <c r="IH76" s="77"/>
      <c r="II76" s="77"/>
      <c r="IJ76" s="77"/>
      <c r="IK76" s="77"/>
      <c r="IM76" s="45">
        <f>COUNTIF(IC76:IK76,"&gt;0")-CG76</f>
        <v>-8</v>
      </c>
      <c r="IN76" s="78" t="str">
        <f>"http://mkweb.bcgsc.ca/color-summarizer/?url="&amp;D76&amp;"&amp;precision=low&amp;num_clusters="&amp;CG76&amp;"&amp;text=1"</f>
        <v>http://mkweb.bcgsc.ca/color-summarizer/?url=https://upload.wikimedia.org/wikipedia/en/a/aa/Flag_of_Dover_DE.gif&amp;precision=low&amp;num_clusters=8&amp;text=1</v>
      </c>
      <c r="IO76" s="48" t="str">
        <f>IF(HP76&lt;&gt;"",CHAR(34)&amp;"black"&amp;CHAR(34),"")</f>
        <v>"black"</v>
      </c>
      <c r="IP76" s="48" t="str">
        <f>IF(HQ76&lt;&gt;"",CHAR(34)&amp;"blue"&amp;CHAR(34),"")</f>
        <v>"blue"</v>
      </c>
      <c r="IQ76" s="48" t="str">
        <f>IF(HR76&lt;&gt;"",CHAR(34)&amp;"green"&amp;CHAR(34),"")</f>
        <v>"green"</v>
      </c>
      <c r="IR76" s="48" t="str">
        <f>IF(HS76&lt;&gt;"",CHAR(34)&amp;"red"&amp;CHAR(34),"")</f>
        <v>"red"</v>
      </c>
      <c r="IS76" s="48" t="str">
        <f>IF(HT76&lt;&gt;"",CHAR(34)&amp;"yellow"&amp;CHAR(34),"")</f>
        <v>"yellow"</v>
      </c>
      <c r="IT76" s="48" t="str">
        <f>IF(HU76&lt;&gt;"",CHAR(34)&amp;"orange"&amp;CHAR(34),"")</f>
        <v>"orange"</v>
      </c>
      <c r="IU76" s="48" t="str">
        <f>IF(HV76&lt;&gt;"",CHAR(34)&amp;"brown"&amp;CHAR(34),"")</f>
        <v>"brown"</v>
      </c>
      <c r="IV76" s="48" t="str">
        <f>IF(HW76&lt;&gt;"",CHAR(34)&amp;"purple"&amp;CHAR(34),"")</f>
        <v/>
      </c>
      <c r="IW76" s="48" t="str">
        <f>IF(HX76&lt;&gt;"",CHAR(34)&amp;"white"&amp;CHAR(34),"")</f>
        <v>"white"</v>
      </c>
      <c r="IX76" s="48" t="str">
        <f>"{"&amp;CHAR(34)&amp;"url"&amp;CHAR(34)&amp;":"&amp;CHAR(34)&amp;IN76&amp;CHAR(34)&amp;","&amp;CHAR(34)&amp;"name"&amp;CHAR(34)&amp;":"&amp;CHAR(34)&amp;A76&amp;CHAR(34)&amp;"},"</f>
        <v>{"url":"http://mkweb.bcgsc.ca/color-summarizer/?url=https://upload.wikimedia.org/wikipedia/en/a/aa/Flag_of_Dover_DE.gif&amp;precision=low&amp;num_clusters=8&amp;text=1","name":"[USA] Dover"},</v>
      </c>
      <c r="IY76" s="48">
        <v>1144</v>
      </c>
    </row>
    <row r="77" spans="1:259" s="48" customFormat="1" ht="38.4" customHeight="1" thickBot="1" x14ac:dyDescent="0.35">
      <c r="A77" s="97" t="s">
        <v>1108</v>
      </c>
      <c r="B77" s="40" t="e" vm="218">
        <v>#VALUE!</v>
      </c>
      <c r="C77" s="41">
        <v>3</v>
      </c>
      <c r="D77" s="42" t="s">
        <v>1109</v>
      </c>
      <c r="E77" s="43" t="s">
        <v>1110</v>
      </c>
      <c r="F77" s="44" t="s">
        <v>163</v>
      </c>
      <c r="G77" s="45">
        <f>COUNTIF($A$1:$A$8580,A77)</f>
        <v>1</v>
      </c>
      <c r="H77" s="46" t="s">
        <v>432</v>
      </c>
      <c r="I77" s="47" t="s">
        <v>1111</v>
      </c>
      <c r="J77" s="48" t="str">
        <f>""</f>
        <v/>
      </c>
      <c r="K77" s="49"/>
      <c r="L77" s="50"/>
      <c r="M77" s="50"/>
      <c r="N77" s="51" t="s">
        <v>231</v>
      </c>
      <c r="O77" s="52">
        <v>1963</v>
      </c>
      <c r="P77" s="53" t="s">
        <v>1112</v>
      </c>
      <c r="Q77" s="54">
        <v>2</v>
      </c>
      <c r="R77" s="55" t="s">
        <v>231</v>
      </c>
      <c r="S77" s="56">
        <v>2</v>
      </c>
      <c r="T77" s="57" t="s">
        <v>164</v>
      </c>
      <c r="U77" s="58" t="s">
        <v>165</v>
      </c>
      <c r="V77" s="58" t="s">
        <v>165</v>
      </c>
      <c r="W77" s="58" t="s">
        <v>165</v>
      </c>
      <c r="X77" s="58" t="s">
        <v>165</v>
      </c>
      <c r="Y77" s="58" t="s">
        <v>164</v>
      </c>
      <c r="Z77" s="58" t="s">
        <v>164</v>
      </c>
      <c r="AA77" s="58" t="s">
        <v>164</v>
      </c>
      <c r="AB77" s="58" t="s">
        <v>165</v>
      </c>
      <c r="AC77" s="58" t="s">
        <v>164</v>
      </c>
      <c r="AD77" s="58" t="s">
        <v>164</v>
      </c>
      <c r="AE77" s="58" t="s">
        <v>164</v>
      </c>
      <c r="AF77" s="59" t="s">
        <v>164</v>
      </c>
      <c r="AG77" s="59" t="s">
        <v>165</v>
      </c>
      <c r="AH77" s="59" t="s">
        <v>164</v>
      </c>
      <c r="AI77" s="59" t="s">
        <v>164</v>
      </c>
      <c r="AJ77" s="59" t="s">
        <v>165</v>
      </c>
      <c r="AK77" s="59" t="s">
        <v>164</v>
      </c>
      <c r="AL77" s="59" t="s">
        <v>164</v>
      </c>
      <c r="AM77" s="59" t="s">
        <v>165</v>
      </c>
      <c r="AN77" s="59" t="s">
        <v>164</v>
      </c>
      <c r="AO77" s="59" t="s">
        <v>165</v>
      </c>
      <c r="AP77" s="59" t="s">
        <v>165</v>
      </c>
      <c r="AQ77" s="59" t="s">
        <v>164</v>
      </c>
      <c r="AR77" s="59" t="s">
        <v>164</v>
      </c>
      <c r="AS77" s="59" t="s">
        <v>164</v>
      </c>
      <c r="AT77" s="60">
        <v>2</v>
      </c>
      <c r="AU77" s="59" t="s">
        <v>196</v>
      </c>
      <c r="AV77" s="59" t="str">
        <f>IF(LEFT(A77,1)="[",LEFT(A77,5)&amp;AU77&amp;A77,"")</f>
        <v>[USA]City[USA] Wilmington</v>
      </c>
      <c r="AW77" s="59" t="str">
        <f>C77&amp;H77&amp;A77</f>
        <v>3[USA] Delaware[USA] Wilmington</v>
      </c>
      <c r="AX77" s="61"/>
      <c r="AY77" s="61"/>
      <c r="AZ77" s="62" t="s">
        <v>155</v>
      </c>
      <c r="BA77" s="62" t="s">
        <v>167</v>
      </c>
      <c r="BB77" s="62"/>
      <c r="BC77" s="63"/>
      <c r="BD77" s="64" t="s">
        <v>152</v>
      </c>
      <c r="BE77" s="47"/>
      <c r="BF77" s="64" t="s">
        <v>155</v>
      </c>
      <c r="BG77" s="64" t="s">
        <v>167</v>
      </c>
      <c r="BH77" s="64" t="s">
        <v>155</v>
      </c>
      <c r="BI77" s="64"/>
      <c r="BJ77" s="64"/>
      <c r="BK77" s="47"/>
      <c r="BL77" s="64" t="s">
        <v>167</v>
      </c>
      <c r="BM77" s="64" t="s">
        <v>152</v>
      </c>
      <c r="BN77" s="64" t="s">
        <v>153</v>
      </c>
      <c r="BO77" s="64" t="s">
        <v>154</v>
      </c>
      <c r="BP77" s="64" t="s">
        <v>155</v>
      </c>
      <c r="BQ77" s="64" t="s">
        <v>167</v>
      </c>
      <c r="BR77" s="64" t="s">
        <v>167</v>
      </c>
      <c r="BS77" s="64" t="s">
        <v>167</v>
      </c>
      <c r="BT77" s="64" t="s">
        <v>159</v>
      </c>
      <c r="BU77" s="65"/>
      <c r="BV77" s="66"/>
      <c r="BW77" s="66">
        <v>0</v>
      </c>
      <c r="BX77" s="47"/>
      <c r="CB77" s="6"/>
      <c r="CC77" s="6"/>
      <c r="CD77" s="67">
        <v>0</v>
      </c>
      <c r="CE77" s="67">
        <v>0</v>
      </c>
      <c r="CF77" s="67" t="e">
        <v>#REF!</v>
      </c>
      <c r="CG77" s="68" cm="1">
        <f t="array" ref="CG77">SUMPRODUCT(--(LEN(TRIM(BL77:BT77))&gt;0))</f>
        <v>5</v>
      </c>
      <c r="CH77" s="59" t="str">
        <f>IF(CG77=2,"y","n")</f>
        <v>n</v>
      </c>
      <c r="CI77" s="59" t="str">
        <f>IF(CG77=3,"y","n")</f>
        <v>n</v>
      </c>
      <c r="CJ77" s="59" t="str">
        <f>IF(CG77=4,"y","n")</f>
        <v>n</v>
      </c>
      <c r="CK77" s="59" t="str">
        <f>IF(CG77&gt;4,"y","n")</f>
        <v>y</v>
      </c>
      <c r="CL77" s="59" t="str">
        <f>IF(S77=0,"y","n")</f>
        <v>n</v>
      </c>
      <c r="CM77" s="59" t="str">
        <f>IF(S77=2,"y","n")</f>
        <v>y</v>
      </c>
      <c r="CN77" s="59" t="str">
        <f>IF(S77=3,"y","n")</f>
        <v>n</v>
      </c>
      <c r="CO77" s="59" t="str">
        <f>IF(S77&gt;=4,"y","n")</f>
        <v>n</v>
      </c>
      <c r="CP77" s="59" t="str">
        <f>IF(AT77=0,"y","n")</f>
        <v>n</v>
      </c>
      <c r="CQ77" s="59" t="str">
        <f>IF(AT77=1,"y","n")</f>
        <v>n</v>
      </c>
      <c r="CR77" s="59" t="str">
        <f>IF(AT77=2,"y","n")</f>
        <v>y</v>
      </c>
      <c r="CS77" s="59" t="str">
        <f>IF(AT77&gt;=3,"y","n")</f>
        <v>n</v>
      </c>
      <c r="CT77" s="69" t="str">
        <f>CHAR(34)&amp;A77&amp;CHAR(34)</f>
        <v>"[USA] Wilmington"</v>
      </c>
      <c r="CU77" s="70" t="str">
        <f>CHAR(34)&amp;"rgn_"&amp;R77&amp;CHAR(34)</f>
        <v>"rgn_North America"</v>
      </c>
      <c r="CV77" s="48" t="str">
        <f>CHAR(34)&amp;D77&amp;CHAR(34)</f>
        <v>"https://upload.wikimedia.org/wikipedia/commons/thumb/5/58/Flag_of_the_City_of_Wilmington.png/640px-Flag_of_the_City_of_Wilmington.png"</v>
      </c>
      <c r="CW77" s="48" t="str">
        <f>IF(CH77="y",CHAR(34)&amp;CH$1&amp;CHAR(34)&amp;",","")</f>
        <v/>
      </c>
      <c r="CX77" s="48" t="str">
        <f>IF(CI77="y",CHAR(34)&amp;CI$1&amp;CHAR(34)&amp;",","")</f>
        <v/>
      </c>
      <c r="CY77" s="48" t="str">
        <f>IF(CJ77="y",CHAR(34)&amp;CJ$1&amp;CHAR(34)&amp;",","")</f>
        <v/>
      </c>
      <c r="CZ77" s="48" t="str">
        <f>IF(CK77="y",CHAR(34)&amp;CK$1&amp;CHAR(34)&amp;",","")</f>
        <v>"5+Colo",</v>
      </c>
      <c r="DA77" s="48" t="str">
        <f>IF(Q77&gt;1,CHAR(34)&amp;"words2"&amp;CHAR(34)&amp;",","")</f>
        <v>"words2",</v>
      </c>
      <c r="DB77" s="48" t="str">
        <f>IF(Q77&gt;2,CHAR(34)&amp;"words3"&amp;CHAR(34)&amp;",","")</f>
        <v/>
      </c>
      <c r="DD77" s="48" t="str">
        <f>IF(LEN(CHAR(34)&amp;"lets"&amp;LEN(SUBSTITUTE(SUBSTITUTE(IFERROR(TRIM(SUBSTITUTE(A77,MID(A77,FIND("[",A77),FIND("]",A77)-FIND("[",A77)+1),"")),A77)," ",""),"-",""))&amp;CHAR(34)&amp;",")=9,CHAR(34)&amp;"lets"&amp;LEN(SUBSTITUTE(SUBSTITUTE(IFERROR(TRIM(SUBSTITUTE(A77,MID(A77,FIND("[",A77),FIND("]",A77)-FIND("[",A77)+1),"")),A77)," ",""),"-",""))&amp;CHAR(34)&amp;",",CHAR(34)&amp;"lets0"&amp;LEN(SUBSTITUTE(SUBSTITUTE(IFERROR(TRIM(SUBSTITUTE(A77,MID(A77,FIND("[",A77),FIND("]",A77)-FIND("[",A77)+1),"")),A77)," ",""),"-",""))&amp;CHAR(34)&amp;",")</f>
        <v>"lets10",</v>
      </c>
      <c r="DE77" s="48" t="str">
        <f>CHAR(34)&amp;"start"&amp;IFERROR(LEFT(SUBSTITUTE(A77,"["&amp;MID(A77,FIND("[",A77)+1,FIND("]",A77)-FIND("[",A77)-1)&amp;"] ",""),1),LEFT(A77,1))&amp;CHAR(34)&amp;","</f>
        <v>"startW",</v>
      </c>
      <c r="DF77" s="48" t="str">
        <f>IFERROR(IF(SEARCH("tan",A77)&gt;0,CHAR(34)&amp;"withtn"&amp;CHAR(34)&amp;",",""),"")</f>
        <v/>
      </c>
      <c r="DG77" s="48" t="str">
        <f>IFERROR(IF(SEARCH("q",A77)&gt;0,CHAR(34)&amp;"with_q"&amp;CHAR(34)&amp;",",""),"")</f>
        <v/>
      </c>
      <c r="DH77" s="48" t="str">
        <f>IFERROR(IF(SEARCH("v",A77)&gt;0,CHAR(34)&amp;"with_v"&amp;CHAR(34)&amp;",",""),"")</f>
        <v/>
      </c>
      <c r="DI77" s="48" t="str">
        <f>IFERROR(IF(SEARCH("w",A77)&gt;0,CHAR(34)&amp;"with_w"&amp;CHAR(34)&amp;",",""),"")</f>
        <v>"with_w",</v>
      </c>
      <c r="DJ77" s="48" t="str">
        <f>IFERROR(IF(SEARCH("y",A77)&gt;0,CHAR(34)&amp;"with_y"&amp;CHAR(34)&amp;",",""),"")</f>
        <v/>
      </c>
      <c r="DK77" s="48" t="str">
        <f>IFERROR(IF(SEARCH("z",A77)&gt;0,CHAR(34)&amp;"with_z"&amp;CHAR(34)&amp;",",""),"")</f>
        <v/>
      </c>
      <c r="DL77" s="48" t="str">
        <f>IF(CG77=2, CHAR(34) &amp; _xlfn.TEXTJOIN("", TRUE, _xlfn._xlws.SORT(HP77:HX77)) &amp; CHAR(34) &amp; ",", "")</f>
        <v/>
      </c>
      <c r="DM77" s="48" t="str" cm="1">
        <f t="array" ref="DM77">IF(CG77=3,CHAR(34) &amp; _xlfn.TEXTJOIN("", TRUE, RIGHT(HP77:HX77, 2)) &amp; CHAR(34) &amp; ",", "")</f>
        <v/>
      </c>
      <c r="DN77" s="48" t="str">
        <f>IF(AND(ISNUMBER(SEARCH("18", O77)), ISERROR(SEARCH("1918", O77)), ISERROR(SEARCH("2018", O77))), CHAR(34) &amp; "year18" &amp; CHAR(34) &amp; ",", "")</f>
        <v/>
      </c>
      <c r="DO77" s="48" t="str">
        <f>IF(AND(ISNUMBER(SEARCH("19", O77)), ISERROR(SEARCH("1819", O77)),  ISERROR(SEARCH("1219", O77)),ISERROR(SEARCH("1119", O77)),ISERROR(SEARCH("1190", O77)),ISERROR(SEARCH("2019", O77))), CHAR(34) &amp; "year19" &amp; CHAR(34) &amp; ",", "")</f>
        <v>"year19",</v>
      </c>
      <c r="DP77" s="6" t="str">
        <f>IF(AND(ISNUMBER(SEARCH("20", O77)), ISERROR(SEARCH("1920", O77))), CHAR(34)&amp;"year00"&amp;CHAR(34)&amp;",", "")</f>
        <v/>
      </c>
      <c r="DQ77" s="6" t="str">
        <f>IF(CC77="y",CHAR(34)&amp;"soviet"&amp;CHAR(34)&amp;",","")</f>
        <v/>
      </c>
      <c r="DR77" s="6" t="str">
        <f>IF(BY77="y",CHAR(34)&amp;"dgband"&amp;CHAR(34)&amp;",","")</f>
        <v/>
      </c>
      <c r="DS77" s="6" t="str">
        <f>IF(W77="y",IF(AND(V77="n",BY77&lt;&gt;"y"),CHAR(34)&amp;"allver"&amp;CHAR(34)&amp;",",""),"")</f>
        <v/>
      </c>
      <c r="DT77" s="6" t="str">
        <f>IF(V77="y",IF(AND(W77="n",BY77&lt;&gt;"y"),CHAR(34)&amp;"allhor"&amp;CHAR(34)&amp;",",""),"")</f>
        <v/>
      </c>
      <c r="DU77" s="6" t="str">
        <f>IF(BY77="y",IF(AND(W77="n",V77="n"),CHAR(34)&amp;"alldia"&amp;CHAR(34)&amp;",",""),"")</f>
        <v/>
      </c>
      <c r="DW77" s="48" t="str">
        <f>IF(CL77="y",CHAR(34)&amp;CL$1&amp;CHAR(34)&amp;",","")</f>
        <v/>
      </c>
      <c r="DX77" s="48" t="str">
        <f>IF(CM77="y",CHAR(34)&amp;CM$1&amp;CHAR(34)&amp;",","")</f>
        <v>"2Bands",</v>
      </c>
      <c r="DY77" s="48" t="str">
        <f>IF(CN77="y",CHAR(34)&amp;CN$1&amp;CHAR(34)&amp;",","")</f>
        <v/>
      </c>
      <c r="DZ77" s="48" t="str">
        <f>IF(CO77="y",CHAR(34)&amp;CO$1&amp;CHAR(34)&amp;",","")</f>
        <v/>
      </c>
      <c r="EA77" s="48" t="str">
        <f>IF(T77="y",CHAR(34)&amp;T$1&amp;CHAR(34)&amp;",","")</f>
        <v/>
      </c>
      <c r="EB77" s="48" t="str">
        <f>IF(U77="y",CHAR(34)&amp;U$1&amp;CHAR(34)&amp;",","")</f>
        <v>"Crosse",</v>
      </c>
      <c r="EC77" s="48" t="str">
        <f>IF(V77="y",CHAR(34)&amp;V$1&amp;CHAR(34)&amp;",","")</f>
        <v>"Horizo",</v>
      </c>
      <c r="ED77" s="48" t="str">
        <f>IF(W77="y",CHAR(34)&amp;W$1&amp;CHAR(34)&amp;",","")</f>
        <v>"Vertic",</v>
      </c>
      <c r="EE77" s="48" t="str">
        <f>IF(X77="y",CHAR(34)&amp;X$1&amp;CHAR(34)&amp;",","")</f>
        <v>"Circle",</v>
      </c>
      <c r="EF77" s="48" t="str">
        <f>IF(AND(Y77&lt;&gt;"n",Y77&lt;&gt;""),CHAR(34)&amp;Y$1&amp;CHAR(34)&amp;",","")</f>
        <v/>
      </c>
      <c r="EG77" s="48" t="str">
        <f>IF(Z77="y",CHAR(34)&amp;Z$1&amp;CHAR(34)&amp;",","")</f>
        <v/>
      </c>
      <c r="EH77" s="48" t="str">
        <f>IF(AA77="y",CHAR(34)&amp;AA$1&amp;CHAR(34)&amp;",","")</f>
        <v/>
      </c>
      <c r="EI77" s="48" t="str">
        <f>IF(AB77="y",CHAR(34)&amp;AB$1&amp;CHAR(34)&amp;",","")</f>
        <v>"Texted",</v>
      </c>
      <c r="EJ77" s="48" t="str">
        <f>IF(AC77="y",CHAR(34)&amp;AC$1&amp;CHAR(34)&amp;",","")</f>
        <v/>
      </c>
      <c r="EK77" s="48" t="str">
        <f>IF(AD77="y",CHAR(34)&amp;AD$1&amp;CHAR(34)&amp;",","")</f>
        <v/>
      </c>
      <c r="EL77" s="48" t="str">
        <f>IF(AE77="y",CHAR(34)&amp;AE$1&amp;CHAR(34)&amp;",","")</f>
        <v/>
      </c>
      <c r="EM77" s="48" t="str">
        <f>IF(AF77="y",CHAR(34)&amp;AF$1&amp;CHAR(34)&amp;",","")</f>
        <v/>
      </c>
      <c r="EN77" s="48" t="str">
        <f>IF(AG77="y",CHAR(34)&amp;AG$1&amp;CHAR(34)&amp;",","")</f>
        <v>"Unequa",</v>
      </c>
      <c r="EO77" s="48" t="str">
        <f>IF(AH77="y",CHAR(34)&amp;AH$1&amp;CHAR(34)&amp;",","")</f>
        <v/>
      </c>
      <c r="EP77" s="48" t="str">
        <f>IF(AI77="y",CHAR(34)&amp;AI$1&amp;CHAR(34)&amp;",","")</f>
        <v/>
      </c>
      <c r="EQ77" s="48" t="str">
        <f>IF(AJ77="y",CHAR(34)&amp;AJ$1&amp;CHAR(34)&amp;",","")</f>
        <v>"Nordic",</v>
      </c>
      <c r="ER77" s="48" t="str">
        <f>IF(AK77="y",CHAR(34)&amp;AK$1&amp;CHAR(34)&amp;",","")</f>
        <v/>
      </c>
      <c r="ES77" s="48" t="str">
        <f>IF(AL77="y",CHAR(34)&amp;AL$1&amp;CHAR(34)&amp;",","")</f>
        <v/>
      </c>
      <c r="ET77" s="48" t="str">
        <f>IF(AM77="y",CHAR(34)&amp;AM$1&amp;CHAR(34)&amp;",","")</f>
        <v>"Geogrh",</v>
      </c>
      <c r="EU77" s="48" t="str">
        <f>IF(AN77="y",CHAR(34)&amp;AN$1&amp;CHAR(34)&amp;",","")</f>
        <v/>
      </c>
      <c r="EV77" s="48" t="str">
        <f>IF(AO77="y",CHAR(34)&amp;AO$1&amp;CHAR(34)&amp;",","")</f>
        <v>"Builds",</v>
      </c>
      <c r="EW77" s="48" t="str">
        <f>IF(AP77="y",CHAR(34)&amp;AP$1&amp;CHAR(34)&amp;",","")</f>
        <v>"Ships!",</v>
      </c>
      <c r="EX77" s="48" t="str">
        <f>IF(AQ77="y",CHAR(34)&amp;AQ$1&amp;CHAR(34)&amp;",","")</f>
        <v/>
      </c>
      <c r="EY77" s="48" t="str">
        <f>IF(AR77="y",CHAR(34)&amp;AR$1&amp;CHAR(34)&amp;",","")</f>
        <v/>
      </c>
      <c r="EZ77" s="48" t="str">
        <f>IF(AS77="y",CHAR(34)&amp;AS$1&amp;CHAR(34)&amp;",","")</f>
        <v/>
      </c>
      <c r="FA77" s="48" t="str">
        <f>IF(AT77&gt;0,CHAR(34)&amp;"sta"&amp;AZ77&amp;CHAR(34)&amp;",","")</f>
        <v>"staYEL",</v>
      </c>
      <c r="FB77" s="48" t="str">
        <f>IF(AND(AT77&gt;0,BA77&lt;&gt;""),CHAR(34)&amp;"sta"&amp;BA77&amp;CHAR(34)&amp;",","")</f>
        <v/>
      </c>
      <c r="FD77" s="48" t="str">
        <f>IF(BV77="n",CHAR(34)&amp;"tcWHYE"&amp;CHAR(34)&amp;",",IF(BV77="y",CHAR(34)&amp;FD$1&amp;CHAR(34)&amp;",",""))</f>
        <v/>
      </c>
      <c r="FE77" s="48" t="str">
        <f>IF(COUNTIF(BL77:BT77,"BLU")=0,CHAR(34)&amp;"NO_BLU"&amp;CHAR(34)&amp;",", "")</f>
        <v/>
      </c>
      <c r="FF77" s="48" t="str">
        <f>IF(COUNTIF(BL77:BT77,"WHI")=0,CHAR(34)&amp;"NO_WHI"&amp;CHAR(34)&amp;",", "")</f>
        <v/>
      </c>
      <c r="FG77" s="48" t="str">
        <f>IF(COUNTIF(BL77:BT77,"RED")=0,CHAR(34)&amp;"NO_RED"&amp;CHAR(34)&amp;",", "")</f>
        <v/>
      </c>
      <c r="FH77" s="48" t="str">
        <f>IF(COUNTIF(BL77:BS77,"GRE")=0,CHAR(34)&amp;"NO_GRE"&amp;CHAR(34)&amp;",", "")</f>
        <v/>
      </c>
      <c r="FI77" s="48" t="str">
        <f>IF(COUNTIF(BL77:BT77,"YEL")=0,CHAR(34)&amp;"NO_YEL"&amp;CHAR(34)&amp;",", "")</f>
        <v/>
      </c>
      <c r="FJ77" s="48" t="str">
        <f>IF(COUNTIF(BL77:BT77,"BLA")=0,CHAR(34)&amp;"NO_BLA"&amp;CHAR(34)&amp;",", "")</f>
        <v>"NO_BLA",</v>
      </c>
      <c r="FK77" s="48" t="str">
        <f>IF(AND(FH77&lt;&gt;"",FF77&lt;&gt;""),CHAR(34)&amp;"WHGRNO"&amp;CHAR(34)&amp;",","")</f>
        <v/>
      </c>
      <c r="FL77" s="48" t="str">
        <f>IF(AND(FI77&lt;&gt;"",FF77&lt;&gt;""),CHAR(34)&amp;"WHYENO"&amp;CHAR(34)&amp;",","")</f>
        <v/>
      </c>
      <c r="FM77" s="48" t="str">
        <f>IF(AND(FJ77&lt;&gt;"",FF77&lt;&gt;""),CHAR(34)&amp;"BAWHNO"&amp;CHAR(34)&amp;",","")</f>
        <v/>
      </c>
      <c r="FN77" s="48" t="str">
        <f>IF(AND(FE77&lt;&gt;"",FF77&lt;&gt;""),CHAR(34)&amp;"BLWHNO"&amp;CHAR(34)&amp;",","")</f>
        <v/>
      </c>
      <c r="FO77" s="48" t="str">
        <f>IF(AND(FE77&lt;&gt;"",FG77&lt;&gt;""),CHAR(34)&amp;"BLRENO"&amp;CHAR(34)&amp;",","")</f>
        <v/>
      </c>
      <c r="FP77" s="48" t="str">
        <f>IF(AND(FF77&lt;&gt;"",FF77&lt;&gt;""),CHAR(34)&amp;"WHRENO"&amp;CHAR(34)&amp;",","")</f>
        <v/>
      </c>
      <c r="FQ77" s="48" t="str">
        <f>IF(LEN(BF77)=3,CHAR(34)&amp;"001"&amp;BF77&amp;CHAR(34)&amp;",","")</f>
        <v>"001YEL",</v>
      </c>
      <c r="FR77" s="48" t="str">
        <f>IF(LEN(BG77)=3,CHAR(34)&amp;"002"&amp;BG77&amp;CHAR(34)&amp;",","")</f>
        <v/>
      </c>
      <c r="FS77" s="48" t="str">
        <f>IF(LEN(BH77)=3,CHAR(34)&amp;"003"&amp;BH77&amp;CHAR(34)&amp;",","")</f>
        <v>"003YEL",</v>
      </c>
      <c r="FT77" s="48" t="str">
        <f>CHAR(34)&amp;"myr"&amp;BD77&amp;CHAR(34)&amp;","</f>
        <v>"myrBLU",</v>
      </c>
      <c r="FU77" s="48" t="str">
        <f>IF(AY77="y",CHAR(34)&amp;"island"&amp;CHAR(34)&amp;",","")</f>
        <v/>
      </c>
      <c r="FV77" s="48" t="str">
        <f>IF(BZ77="y",CHAR(34)&amp;"landlo"&amp;CHAR(34)&amp;",","")</f>
        <v/>
      </c>
      <c r="FW77" s="48" t="str">
        <f>IF(CA77="y",CHAR(34)&amp;"eunion"&amp;CHAR(34)&amp;",","")</f>
        <v/>
      </c>
      <c r="FY77" s="48" t="str">
        <f>IFERROR(IF(SEARCH("Arabic",CB77)&gt;0,CHAR(34)&amp;"arabic"&amp;CHAR(34)&amp;",",""),"")</f>
        <v/>
      </c>
      <c r="FZ77" s="48" t="str">
        <f>IFERROR(IF(SEARCH("English",CB77)&gt;0,CHAR(34)&amp;"englis"&amp;CHAR(34)&amp;",",""),"")</f>
        <v/>
      </c>
      <c r="GA77" s="48" t="str">
        <f>IFERROR(IF(SEARCH("French",CB77)&gt;0,CHAR(34)&amp;"french"&amp;CHAR(34)&amp;",",""),"")</f>
        <v/>
      </c>
      <c r="GB77" s="48" t="str">
        <f>IFERROR(IF(SEARCH("Spanish",CB77)&gt;0,CHAR(34)&amp;"spanis"&amp;CHAR(34)&amp;",",""),"")</f>
        <v/>
      </c>
      <c r="GE77" s="48" t="str">
        <f>IFERROR(IF(SEARCH("Dutch",CB77)&gt;0,CHAR(34)&amp;"dutchs"&amp;CHAR(34)&amp;",",""),"")</f>
        <v/>
      </c>
      <c r="GF77" s="48" t="str">
        <f>IFERROR(IF(SEARCH("Historical",AU77)&gt;0,CHAR(34)&amp;"histor"&amp;CHAR(34)&amp;",",""),"")</f>
        <v/>
      </c>
      <c r="GG77" s="48" t="str">
        <f>IF(BU77="y",CHAR(34)&amp;"unjack"&amp;CHAR(34)&amp;",","")</f>
        <v/>
      </c>
      <c r="GH77" s="48" t="str">
        <f>IF(CD77=1,CHAR(34)&amp;"southc"&amp;CHAR(34)&amp;",","")</f>
        <v/>
      </c>
      <c r="GI77" s="48" t="str">
        <f>IF(CE77=1,CHAR(34)&amp;"hasmap"&amp;CHAR(34)&amp;",","")</f>
        <v/>
      </c>
      <c r="GJ77" s="48" t="str">
        <f>IF(CP77="y",CHAR(34)&amp;CP$1&amp;CHAR(34)&amp;",","")</f>
        <v/>
      </c>
      <c r="GK77" s="48" t="str">
        <f>IF(GJ77="",CHAR(34)&amp;"HasSta"&amp;CHAR(34)&amp;",","")</f>
        <v>"HasSta",</v>
      </c>
      <c r="GL77" s="48" t="str">
        <f>IF(CQ77="y",CHAR(34)&amp;CQ$1&amp;CHAR(34)&amp;",","")</f>
        <v/>
      </c>
      <c r="GM77" s="48" t="str">
        <f>IF(CR77="y",CHAR(34)&amp;CR$1&amp;CHAR(34)&amp;",","")</f>
        <v>"2Stars",</v>
      </c>
      <c r="GN77" s="48" t="str">
        <f>IF(CS77="y",CHAR(34)&amp;CS$1&amp;CHAR(34)&amp;",","")</f>
        <v/>
      </c>
      <c r="GP77" s="48" t="str">
        <f>CHAR(34)&amp;AU77&amp;CHAR(34)</f>
        <v>"City"</v>
      </c>
      <c r="GS77" s="48" t="str">
        <f>SUBSTITUTE("["&amp;_xlfn.CONCAT(CW77:GN77)&amp;"]",",]","]")</f>
        <v>["5+Colo","words2","lets10","startW","with_w","year19","2Bands","Crosse","Horizo","Vertic","Circle","Texted","Unequa","Nordic","Geogrh","Builds","Ships!","staYEL","NO_BLA","001YEL","003YEL","myrBLU","HasSta","2Stars"]</v>
      </c>
      <c r="GT77" s="48" t="str">
        <f>IF(BL77&lt;&gt;"",CHAR(34)&amp;"cl_"&amp;BL77&amp;CHAR(34)&amp;",","")</f>
        <v/>
      </c>
      <c r="GU77" s="48" t="str">
        <f>IF(BM77&lt;&gt;"",CHAR(34)&amp;"cl_"&amp;BM77&amp;CHAR(34)&amp;",","")</f>
        <v>"cl_BLU",</v>
      </c>
      <c r="GV77" s="48" t="str">
        <f>IF(BN77&lt;&gt;"",CHAR(34)&amp;"cl_"&amp;BN77&amp;CHAR(34)&amp;",","")</f>
        <v>"cl_GRE",</v>
      </c>
      <c r="GW77" s="48" t="str">
        <f>IF(BO77&lt;&gt;"",CHAR(34)&amp;"cl_"&amp;BO77&amp;CHAR(34)&amp;",","")</f>
        <v>"cl_RED",</v>
      </c>
      <c r="GX77" s="48" t="str">
        <f>IF(BP77&lt;&gt;"",CHAR(34)&amp;"cl_"&amp;BP77&amp;CHAR(34)&amp;",","")</f>
        <v>"cl_YEL",</v>
      </c>
      <c r="GY77" s="48" t="str">
        <f>IF(BQ77&lt;&gt;"",CHAR(34)&amp;"cl_"&amp;BQ77&amp;CHAR(34)&amp;",","")</f>
        <v/>
      </c>
      <c r="GZ77" s="48" t="str">
        <f>IF(BR77&lt;&gt;"",CHAR(34)&amp;"cl_"&amp;BR77&amp;CHAR(34)&amp;",","")</f>
        <v/>
      </c>
      <c r="HA77" s="48" t="str">
        <f>IF(BS77&lt;&gt;"",CHAR(34)&amp;"cl_"&amp;BS77&amp;CHAR(34)&amp;",","")</f>
        <v/>
      </c>
      <c r="HB77" s="48" t="str">
        <f>IF(BT77&lt;&gt;"",CHAR(34)&amp;"cl_"&amp;BT77&amp;CHAR(34)&amp;",","")</f>
        <v>"cl_WHI",</v>
      </c>
      <c r="HC77" s="48" t="str">
        <f>SUBSTITUTE("["&amp;_xlfn.CONCAT(GT77:HB77)&amp;"]",",]","]")</f>
        <v>["cl_BLU","cl_GRE","cl_RED","cl_YEL","cl_WHI"]</v>
      </c>
      <c r="HE77" s="71"/>
      <c r="HF77" s="72" t="str">
        <f>"{couname:"&amp;CT77&amp;(IF(HK77&lt;&gt;"",",subtype:"&amp;CHAR(34)&amp;HK77&amp;CHAR(34),""))&amp;",year:"&amp;HJ77&amp;",region:"&amp;CU77&amp;",Colors:"&amp;HC77&amp;",Items:"&amp;GS77&amp;",Flag:"&amp;CV77&amp;",HDFlag:"&amp;CHAR(34)&amp;E77&amp;CHAR(34)&amp;",type:"&amp;GP77&amp;", describe: "&amp;HH77&amp;", isnew:"&amp;CHAR(34)&amp;F77&amp;CHAR(34)&amp;", links: "&amp;HL77&amp;"},"</f>
        <v>{couname:"[USA] Wilmington",year:"1963",region:"rgn_North America",Colors:["cl_BLU","cl_GRE","cl_RED","cl_YEL","cl_WHI"],Items:["5+Colo","words2","lets10","startW","with_w","year19","2Bands","Crosse","Horizo","Vertic","Circle","Texted","Unequa","Nordic","Geogrh","Builds","Ships!","staYEL","NO_BLA","001YEL","003YEL","myrBLU","HasSta","2Stars"],Flag:"https://upload.wikimedia.org/wikipedia/commons/thumb/5/58/Flag_of_the_City_of_Wilmington.png/640px-Flag_of_the_City_of_Wilmington.png",HDFlag:"https://upload.wikimedia.org/wikipedia/commons/5/58/Flag_of_the_City_of_Wilmington.png",type:"City", describe: "\nThe flag is inspired by the Swedish flag as Wilmington was the location of the first Swedish settlement in North America. The seal of the city is placed where the two bands meet.", isnew:".", links: "https://en.m.wikipedia.org/wiki/Wilmington,_Delaware"},</v>
      </c>
      <c r="HG77" s="73" t="str">
        <f>"{couname:"&amp;CT77&amp;(IF(HK77&lt;&gt;"",",subtype:"&amp;CHAR(34)&amp;HK77&amp;CHAR(34),""))&amp;",year:"&amp;HJ77&amp;",region:"&amp;CU77&amp;",Colors:"&amp;HC77&amp;",Items:"&amp;GS77&amp;",Flag:"&amp;CV77&amp;",HDFlag:"&amp;CHAR(34)&amp;E77&amp;CHAR(34)&amp;",type:"&amp;GP77&amp;", describe: "&amp;HI77&amp;", links: "&amp;HL77&amp;"},"</f>
        <v>{couname:"[USA] Wilmington",year:"1963",region:"rgn_North America",Colors:["cl_BLU","cl_GRE","cl_RED","cl_YEL","cl_WHI"],Items:["5+Colo","words2","lets10","startW","with_w","year19","2Bands","Crosse","Horizo","Vertic","Circle","Texted","Unequa","Nordic","Geogrh","Builds","Ships!","staYEL","NO_BLA","001YEL","003YEL","myrBLU","HasSta","2Stars"],Flag:"https://upload.wikimedia.org/wikipedia/commons/thumb/5/58/Flag_of_the_City_of_Wilmington.png/640px-Flag_of_the_City_of_Wilmington.png",HDFlag:"https://upload.wikimedia.org/wikipedia/commons/5/58/Flag_of_the_City_of_Wilmington.png",type:"City", describe: "\nThe flag is inspired by the Swedish flag as Wilmington was the location of the first Swedish settlement in North America. The seal of the city is placed where the two bands meet.", links: "https://en.m.wikipedia.org/wiki/Wilmington,_Delaware"},</v>
      </c>
      <c r="HH77" s="48" t="str">
        <f>IF(P77&lt;&gt;"",CHAR(34)&amp;"\n"&amp;P77&amp;CHAR(34),CHAR(34)&amp;CHAR(34))</f>
        <v>"\nThe flag is inspired by the Swedish flag as Wilmington was the location of the first Swedish settlement in North America. The seal of the city is placed where the two bands meet."</v>
      </c>
      <c r="HI77" s="48" t="str">
        <f>IF(J77=0,CHAR(34)&amp;CHAR(34),HH77)</f>
        <v>"\nThe flag is inspired by the Swedish flag as Wilmington was the location of the first Swedish settlement in North America. The seal of the city is placed where the two bands meet."</v>
      </c>
      <c r="HJ77" s="48" t="str">
        <f>CHAR(34)&amp;O77&amp;CHAR(34)</f>
        <v>"1963"</v>
      </c>
      <c r="HL77" s="48" t="str">
        <f>CHAR(34)&amp;I77&amp;CHAR(34)</f>
        <v>"https://en.m.wikipedia.org/wiki/Wilmington,_Delaware"</v>
      </c>
      <c r="HM77" s="72"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"&amp;HH77&amp;", "&amp;CHAR(34)&amp;"isnew"&amp;CHAR(34)&amp;": "&amp;CHAR(34)&amp;F77&amp;CHAR(34)&amp;", "&amp;CHAR(34)&amp;"links"&amp;CHAR(34)&amp;": "&amp;HL77&amp;"},"</f>
        <v>{"couname":"[USA] Wilmington","subtype":"[USA] Delaware","year":"1963","region":"rgn_North America","Colors":["cl_BLU","cl_GRE","cl_RED","cl_YEL","cl_WHI"],"Items":["5+Colo","words2","lets10","startW","with_w","year19","2Bands","Crosse","Horizo","Vertic","Circle","Texted","Unequa","Nordic","Geogrh","Builds","Ships!","staYEL","NO_BLA","001YEL","003YEL","myrBLU","HasSta","2Stars"],"Flag":"https://upload.wikimedia.org/wikipedia/commons/thumb/5/58/Flag_of_the_City_of_Wilmington.png/640px-Flag_of_the_City_of_Wilmington.png","HDFlag":"https://upload.wikimedia.org/wikipedia/commons/5/58/Flag_of_the_City_of_Wilmington.png","type":"City", "describe": "\nThe flag is inspired by the Swedish flag as Wilmington was the location of the first Swedish settlement in North America. The seal of the city is placed where the two bands meet.", "isnew": ".", "links": "https://en.m.wikipedia.org/wiki/Wilmington,_Delaware"},</v>
      </c>
      <c r="HN77" s="74" t="str">
        <f>"{"&amp;CHAR(34)&amp;"couname"&amp;CHAR(34)&amp;":"&amp;CT77&amp;(IF(H77&lt;&gt;"",","&amp;CHAR(34)&amp;"subtype"&amp;CHAR(34)&amp;":"&amp;CHAR(34)&amp;H77&amp;CHAR(34),""))&amp;","&amp;CHAR(34)&amp;"year"&amp;CHAR(34)&amp;":"&amp;HJ77&amp;","&amp;CHAR(34)&amp;"region"&amp;CHAR(34)&amp;":"&amp;CU77&amp;","&amp;CHAR(34)&amp;"Colors"&amp;CHAR(34)&amp;":"&amp;HC77&amp;","&amp;CHAR(34)&amp;"Items"&amp;CHAR(34)&amp;":"&amp;GS77&amp;","&amp;CHAR(34)&amp;"Flag"&amp;CHAR(34)&amp;":"&amp;CV77&amp;","&amp;CHAR(34)&amp;"HDFlag"&amp;CHAR(34)&amp;":"&amp;CHAR(34)&amp;E77&amp;CHAR(34)&amp;","&amp;CHAR(34)&amp;"type"&amp;CHAR(34)&amp;":"&amp;GP77&amp;", "&amp;CHAR(34)&amp;"describe"&amp;CHAR(34)&amp;": "&amp;HI77&amp;", "&amp;CHAR(34)&amp;"isnew"&amp;CHAR(34)&amp;": "&amp;CHAR(34)&amp;F77&amp;CHAR(34)&amp;", "&amp;CHAR(34)&amp;"links"&amp;CHAR(34)&amp;": "&amp;HL77&amp;"},"</f>
        <v>{"couname":"[USA] Wilmington","subtype":"[USA] Delaware","year":"1963","region":"rgn_North America","Colors":["cl_BLU","cl_GRE","cl_RED","cl_YEL","cl_WHI"],"Items":["5+Colo","words2","lets10","startW","with_w","year19","2Bands","Crosse","Horizo","Vertic","Circle","Texted","Unequa","Nordic","Geogrh","Builds","Ships!","staYEL","NO_BLA","001YEL","003YEL","myrBLU","HasSta","2Stars"],"Flag":"https://upload.wikimedia.org/wikipedia/commons/thumb/5/58/Flag_of_the_City_of_Wilmington.png/640px-Flag_of_the_City_of_Wilmington.png","HDFlag":"https://upload.wikimedia.org/wikipedia/commons/5/58/Flag_of_the_City_of_Wilmington.png","type":"City", "describe": "\nThe flag is inspired by the Swedish flag as Wilmington was the location of the first Swedish settlement in North America. The seal of the city is placed where the two bands meet.", "isnew": ".", "links": "https://en.m.wikipedia.org/wiki/Wilmington,_Delaware"},</v>
      </c>
      <c r="HO77" s="75">
        <v>45618</v>
      </c>
      <c r="HP77" s="48" t="str" cm="1">
        <f t="array" ref="HP77">IF(_xlfn.TEXTJOIN(", ", TRUE, IF(ISNUMBER(SEARCH("BLA", BL77:BT77)), COLUMN(BL77:BT77) - COLUMN(BL77) + 1, ""))&lt;&gt;"","BLA","")</f>
        <v/>
      </c>
      <c r="HQ77" s="48" t="str" cm="1">
        <f t="array" ref="HQ77">IF(_xlfn.TEXTJOIN(", ", TRUE, IF(ISNUMBER(SEARCH("BLU", BL77:BT77)), COLUMN(BL77:BT77) - COLUMN(BL77) + 1, ""))&lt;&gt;"","BLU","")</f>
        <v>BLU</v>
      </c>
      <c r="HR77" s="48" t="str" cm="1">
        <f t="array" ref="HR77">IF(_xlfn.TEXTJOIN(", ", TRUE, IF(ISNUMBER(SEARCH("GRE", BL77:BT77)), COLUMN(BL77:BT77) - COLUMN(BL77) + 1, ""))&lt;&gt;"","GRE","")</f>
        <v>GRE</v>
      </c>
      <c r="HS77" s="48" t="str" cm="1">
        <f t="array" ref="HS77">IF(_xlfn.TEXTJOIN(", ", TRUE, IF(ISNUMBER(SEARCH("RED", BL77:BT77)), COLUMN(BL77:BT77) - COLUMN(BL77) + 1, ""))&lt;&gt;"","RED","")</f>
        <v>RED</v>
      </c>
      <c r="HT77" s="48" t="str" cm="1">
        <f t="array" ref="HT77">IF(_xlfn.TEXTJOIN(", ", TRUE, IF(ISNUMBER(SEARCH("YEL", BL77:BT77)), COLUMN(BL77:BT77) - COLUMN(BL77) + 1, ""))&lt;&gt;"","YEL","")</f>
        <v>YEL</v>
      </c>
      <c r="HU77" s="48" t="str" cm="1">
        <f t="array" ref="HU77">IF(_xlfn.TEXTJOIN(", ", TRUE, IF(ISNUMBER(SEARCH("ORA", BL77:BT77)), COLUMN(BL77:BT77) - COLUMN(BL77) + 1, ""))&lt;&gt;"","ORA","")</f>
        <v/>
      </c>
      <c r="HV77" s="48" t="str" cm="1">
        <f t="array" ref="HV77">IF(_xlfn.TEXTJOIN(", ", TRUE, IF(ISNUMBER(SEARCH("BRO", BL77:BT77)), COLUMN(BL77:BT77) - COLUMN(BL77) + 1, ""))&lt;&gt;"","BRO","")</f>
        <v/>
      </c>
      <c r="HW77" s="48" t="str" cm="1">
        <f t="array" ref="HW77">IF(_xlfn.TEXTJOIN(", ", TRUE, IF(ISNUMBER(SEARCH("PUR", BL77:BT77)), COLUMN(BL77:BT77) - COLUMN(BL77) + 1, ""))&lt;&gt;"","PUR","")</f>
        <v/>
      </c>
      <c r="HX77" s="48" t="str" cm="1">
        <f t="array" ref="HX77">IF(_xlfn.TEXTJOIN(", ", TRUE, IF(ISNUMBER(SEARCH("WHI", BL77:BT77)), COLUMN(BL77:BT77) - COLUMN(BL77) + 1, ""))&lt;&gt;"","WHI","")</f>
        <v>WHI</v>
      </c>
      <c r="HY77" s="76"/>
      <c r="HZ77" s="76"/>
      <c r="IA77" s="6"/>
      <c r="IB77" s="6"/>
      <c r="IC77" s="77"/>
      <c r="ID77" s="77"/>
      <c r="IE77" s="77"/>
      <c r="IF77" s="77"/>
      <c r="IG77" s="77"/>
      <c r="IH77" s="77"/>
      <c r="II77" s="77"/>
      <c r="IJ77" s="77"/>
      <c r="IK77" s="77"/>
      <c r="IM77" s="45">
        <f>COUNTIF(IC77:IK77,"&gt;0")-CG77</f>
        <v>-5</v>
      </c>
      <c r="IN77" s="78" t="str">
        <f>"http://mkweb.bcgsc.ca/color-summarizer/?url="&amp;D77&amp;"&amp;precision=low&amp;num_clusters="&amp;CG77&amp;"&amp;text=1"</f>
        <v>http://mkweb.bcgsc.ca/color-summarizer/?url=https://upload.wikimedia.org/wikipedia/commons/thumb/5/58/Flag_of_the_City_of_Wilmington.png/640px-Flag_of_the_City_of_Wilmington.png&amp;precision=low&amp;num_clusters=5&amp;text=1</v>
      </c>
      <c r="IO77" s="48" t="str">
        <f>IF(HP77&lt;&gt;"",CHAR(34)&amp;"black"&amp;CHAR(34),"")</f>
        <v/>
      </c>
      <c r="IP77" s="48" t="str">
        <f>IF(HQ77&lt;&gt;"",CHAR(34)&amp;"blue"&amp;CHAR(34),"")</f>
        <v>"blue"</v>
      </c>
      <c r="IQ77" s="48" t="str">
        <f>IF(HR77&lt;&gt;"",CHAR(34)&amp;"green"&amp;CHAR(34),"")</f>
        <v>"green"</v>
      </c>
      <c r="IR77" s="48" t="str">
        <f>IF(HS77&lt;&gt;"",CHAR(34)&amp;"red"&amp;CHAR(34),"")</f>
        <v>"red"</v>
      </c>
      <c r="IS77" s="48" t="str">
        <f>IF(HT77&lt;&gt;"",CHAR(34)&amp;"yellow"&amp;CHAR(34),"")</f>
        <v>"yellow"</v>
      </c>
      <c r="IT77" s="48" t="str">
        <f>IF(HU77&lt;&gt;"",CHAR(34)&amp;"orange"&amp;CHAR(34),"")</f>
        <v/>
      </c>
      <c r="IU77" s="48" t="str">
        <f>IF(HV77&lt;&gt;"",CHAR(34)&amp;"brown"&amp;CHAR(34),"")</f>
        <v/>
      </c>
      <c r="IV77" s="48" t="str">
        <f>IF(HW77&lt;&gt;"",CHAR(34)&amp;"purple"&amp;CHAR(34),"")</f>
        <v/>
      </c>
      <c r="IW77" s="48" t="str">
        <f>IF(HX77&lt;&gt;"",CHAR(34)&amp;"white"&amp;CHAR(34),"")</f>
        <v>"white"</v>
      </c>
      <c r="IX77" s="48" t="str">
        <f>"{"&amp;CHAR(34)&amp;"url"&amp;CHAR(34)&amp;":"&amp;CHAR(34)&amp;IN77&amp;CHAR(34)&amp;","&amp;CHAR(34)&amp;"name"&amp;CHAR(34)&amp;":"&amp;CHAR(34)&amp;A77&amp;CHAR(34)&amp;"},"</f>
        <v>{"url":"http://mkweb.bcgsc.ca/color-summarizer/?url=https://upload.wikimedia.org/wikipedia/commons/thumb/5/58/Flag_of_the_City_of_Wilmington.png/640px-Flag_of_the_City_of_Wilmington.png&amp;precision=low&amp;num_clusters=5&amp;text=1","name":"[USA] Wilmington"},</v>
      </c>
      <c r="IY77" s="48">
        <v>1186</v>
      </c>
    </row>
    <row r="78" spans="1:259" s="48" customFormat="1" ht="38.4" customHeight="1" thickBot="1" x14ac:dyDescent="0.35">
      <c r="A78" s="97" t="s">
        <v>492</v>
      </c>
      <c r="B78" s="40" t="e" vm="219">
        <v>#VALUE!</v>
      </c>
      <c r="C78" s="41">
        <v>3</v>
      </c>
      <c r="D78" s="42" t="s">
        <v>493</v>
      </c>
      <c r="E78" s="43" t="s">
        <v>494</v>
      </c>
      <c r="F78" s="44" t="s">
        <v>163</v>
      </c>
      <c r="G78" s="45">
        <f>COUNTIF($A$1:$A$8580,A78)</f>
        <v>1</v>
      </c>
      <c r="H78" s="46" t="s">
        <v>487</v>
      </c>
      <c r="I78" s="47" t="s">
        <v>490</v>
      </c>
      <c r="J78" s="48" t="str">
        <f>""</f>
        <v/>
      </c>
      <c r="K78" s="49"/>
      <c r="L78" s="50"/>
      <c r="M78" s="50"/>
      <c r="N78" s="51" t="s">
        <v>231</v>
      </c>
      <c r="O78" s="52">
        <v>1845</v>
      </c>
      <c r="P78" s="53" t="s">
        <v>495</v>
      </c>
      <c r="Q78" s="54">
        <v>1</v>
      </c>
      <c r="R78" s="55" t="s">
        <v>231</v>
      </c>
      <c r="S78" s="56">
        <v>5</v>
      </c>
      <c r="T78" s="57" t="s">
        <v>164</v>
      </c>
      <c r="U78" s="58" t="s">
        <v>164</v>
      </c>
      <c r="V78" s="58" t="s">
        <v>165</v>
      </c>
      <c r="W78" s="58" t="s">
        <v>164</v>
      </c>
      <c r="X78" s="58" t="s">
        <v>164</v>
      </c>
      <c r="Y78" s="58" t="s">
        <v>164</v>
      </c>
      <c r="Z78" s="58" t="s">
        <v>164</v>
      </c>
      <c r="AA78" s="58" t="s">
        <v>164</v>
      </c>
      <c r="AB78" s="58" t="s">
        <v>165</v>
      </c>
      <c r="AC78" s="58" t="s">
        <v>164</v>
      </c>
      <c r="AD78" s="58" t="s">
        <v>164</v>
      </c>
      <c r="AE78" s="58" t="s">
        <v>164</v>
      </c>
      <c r="AF78" s="59" t="s">
        <v>164</v>
      </c>
      <c r="AG78" s="59" t="s">
        <v>165</v>
      </c>
      <c r="AH78" s="59" t="s">
        <v>164</v>
      </c>
      <c r="AI78" s="59" t="s">
        <v>165</v>
      </c>
      <c r="AJ78" s="59" t="s">
        <v>164</v>
      </c>
      <c r="AK78" s="59" t="s">
        <v>164</v>
      </c>
      <c r="AL78" s="59" t="s">
        <v>164</v>
      </c>
      <c r="AM78" s="59" t="s">
        <v>164</v>
      </c>
      <c r="AN78" s="59" t="s">
        <v>164</v>
      </c>
      <c r="AO78" s="59" t="s">
        <v>164</v>
      </c>
      <c r="AP78" s="59" t="s">
        <v>164</v>
      </c>
      <c r="AQ78" s="59" t="s">
        <v>164</v>
      </c>
      <c r="AR78" s="59" t="s">
        <v>164</v>
      </c>
      <c r="AS78" s="59" t="s">
        <v>164</v>
      </c>
      <c r="AT78" s="60">
        <v>27</v>
      </c>
      <c r="AU78" s="59" t="s">
        <v>178</v>
      </c>
      <c r="AV78" s="59" t="str">
        <f>IF(LEFT(A78,1)="[",LEFT(A78,5)&amp;AU78&amp;A78,"")</f>
        <v>[USA]Historical[USA] Florida (1845)</v>
      </c>
      <c r="AW78" s="59" t="str">
        <f>C78&amp;H78&amp;A78</f>
        <v>3[USA] Florida[USA] Florida (1845)</v>
      </c>
      <c r="AX78" s="61"/>
      <c r="AY78" s="61"/>
      <c r="AZ78" s="62" t="s">
        <v>159</v>
      </c>
      <c r="BA78" s="62" t="s">
        <v>167</v>
      </c>
      <c r="BB78" s="62"/>
      <c r="BC78" s="63"/>
      <c r="BD78" s="64" t="s">
        <v>168</v>
      </c>
      <c r="BE78" s="47"/>
      <c r="BF78" s="64" t="s">
        <v>152</v>
      </c>
      <c r="BG78" s="64" t="s">
        <v>154</v>
      </c>
      <c r="BH78" s="64" t="s">
        <v>153</v>
      </c>
      <c r="BI78" s="64" t="s">
        <v>156</v>
      </c>
      <c r="BJ78" s="64" t="s">
        <v>159</v>
      </c>
      <c r="BK78" s="47"/>
      <c r="BL78" s="64" t="s">
        <v>167</v>
      </c>
      <c r="BM78" s="64" t="s">
        <v>152</v>
      </c>
      <c r="BN78" s="64" t="s">
        <v>153</v>
      </c>
      <c r="BO78" s="64" t="s">
        <v>154</v>
      </c>
      <c r="BP78" s="64" t="s">
        <v>167</v>
      </c>
      <c r="BQ78" s="64" t="s">
        <v>156</v>
      </c>
      <c r="BR78" s="64" t="s">
        <v>167</v>
      </c>
      <c r="BS78" s="64" t="s">
        <v>167</v>
      </c>
      <c r="BT78" s="64" t="s">
        <v>159</v>
      </c>
      <c r="BU78" s="65" t="s">
        <v>164</v>
      </c>
      <c r="BV78" s="66"/>
      <c r="BW78" s="66">
        <v>0</v>
      </c>
      <c r="BX78" s="47"/>
      <c r="CB78" s="6"/>
      <c r="CC78" s="6"/>
      <c r="CD78" s="67">
        <v>0</v>
      </c>
      <c r="CE78" s="67">
        <v>0</v>
      </c>
      <c r="CF78" s="67" t="e">
        <v>#REF!</v>
      </c>
      <c r="CG78" s="68" cm="1">
        <f t="array" ref="CG78">SUMPRODUCT(--(LEN(TRIM(BL78:BT78))&gt;0))</f>
        <v>5</v>
      </c>
      <c r="CH78" s="59" t="str">
        <f>IF(CG78=2,"y","n")</f>
        <v>n</v>
      </c>
      <c r="CI78" s="59" t="str">
        <f>IF(CG78=3,"y","n")</f>
        <v>n</v>
      </c>
      <c r="CJ78" s="59" t="str">
        <f>IF(CG78=4,"y","n")</f>
        <v>n</v>
      </c>
      <c r="CK78" s="59" t="str">
        <f>IF(CG78&gt;4,"y","n")</f>
        <v>y</v>
      </c>
      <c r="CL78" s="59" t="str">
        <f>IF(S78=0,"y","n")</f>
        <v>n</v>
      </c>
      <c r="CM78" s="59" t="str">
        <f>IF(S78=2,"y","n")</f>
        <v>n</v>
      </c>
      <c r="CN78" s="59" t="str">
        <f>IF(S78=3,"y","n")</f>
        <v>n</v>
      </c>
      <c r="CO78" s="59" t="str">
        <f>IF(S78&gt;=4,"y","n")</f>
        <v>y</v>
      </c>
      <c r="CP78" s="59" t="str">
        <f>IF(AT78=0,"y","n")</f>
        <v>n</v>
      </c>
      <c r="CQ78" s="59" t="str">
        <f>IF(AT78=1,"y","n")</f>
        <v>n</v>
      </c>
      <c r="CR78" s="59" t="str">
        <f>IF(AT78=2,"y","n")</f>
        <v>n</v>
      </c>
      <c r="CS78" s="59" t="str">
        <f>IF(AT78&gt;=3,"y","n")</f>
        <v>y</v>
      </c>
      <c r="CT78" s="69" t="str">
        <f>CHAR(34)&amp;A78&amp;CHAR(34)</f>
        <v>"[USA] Florida (1845)"</v>
      </c>
      <c r="CU78" s="70" t="str">
        <f>CHAR(34)&amp;"rgn_"&amp;R78&amp;CHAR(34)</f>
        <v>"rgn_North America"</v>
      </c>
      <c r="CV78" s="48" t="str">
        <f>CHAR(34)&amp;D78&amp;CHAR(34)</f>
        <v>"https://upload.wikimedia.org/wikipedia/commons/thumb/8/8c/Florida_Moseley_Flag.svg/640px-Florida_Moseley_Flag.svg.png"</v>
      </c>
      <c r="CW78" s="48" t="str">
        <f>IF(CH78="y",CHAR(34)&amp;CH$1&amp;CHAR(34)&amp;",","")</f>
        <v/>
      </c>
      <c r="CX78" s="48" t="str">
        <f>IF(CI78="y",CHAR(34)&amp;CI$1&amp;CHAR(34)&amp;",","")</f>
        <v/>
      </c>
      <c r="CY78" s="48" t="str">
        <f>IF(CJ78="y",CHAR(34)&amp;CJ$1&amp;CHAR(34)&amp;",","")</f>
        <v/>
      </c>
      <c r="CZ78" s="48" t="str">
        <f>IF(CK78="y",CHAR(34)&amp;CK$1&amp;CHAR(34)&amp;",","")</f>
        <v>"5+Colo",</v>
      </c>
      <c r="DA78" s="48" t="str">
        <f>IF(Q78&gt;1,CHAR(34)&amp;"words2"&amp;CHAR(34)&amp;",","")</f>
        <v/>
      </c>
      <c r="DB78" s="48" t="str">
        <f>IF(Q78&gt;2,CHAR(34)&amp;"words3"&amp;CHAR(34)&amp;",","")</f>
        <v/>
      </c>
      <c r="DC78" s="48" t="str">
        <f>IF(Q78=2,CHAR(34)&amp;"exact2"&amp;CHAR(34)&amp;",","")</f>
        <v/>
      </c>
      <c r="DD78" s="48" t="str">
        <f>IF(LEN(CHAR(34)&amp;"lets"&amp;LEN(SUBSTITUTE(SUBSTITUTE(IFERROR(TRIM(SUBSTITUTE(SUBSTITUTE(SUBSTITUTE(IFERROR(TRIM(SUBSTITUTE(A78,MID(A78,FIND("(",A78),FIND(")",A78)-FIND("(",A78)+1),"")),A78),"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",""),"-",""))&amp;CHAR(34)&amp;",")=9,CHAR(34)&amp;"lets"&amp;LEN(SUBSTITUTE(SUBSTITUTE(IFERROR(TRIM(SUBSTITUTE(SUBSTITUTE(SUBSTITUTE(IFERROR(TRIM(SUBSTITUTE(A78,MID(A78,FIND("(",A78),FIND(")",A78)-FIND("(",A78)+1),"")),A78),"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",""),"-",""))&amp;CHAR(34)&amp;",",CHAR(34)&amp;"lets0"&amp;LEN(SUBSTITUTE(SUBSTITUTE(IFERROR(TRIM(SUBSTITUTE(SUBSTITUTE(SUBSTITUTE(IFERROR(TRIM(SUBSTITUTE(A78,MID(A78,FIND("(",A78),FIND(")",A78)-FIND("(",A78)+1),"")),A78)," ",""),"-",""),MID(SUBSTITUTE(SUBSTITUTE(IFERROR(TRIM(SUBSTITUTE(A78,MID(A78,FIND("(",A78),FIND(")",A78)-FIND("(",A78)+1),"")),A78)," ",""),"-",""),FIND("[",SUBSTITUTE(SUBSTITUTE(IFERROR(TRIM(SUBSTITUTE(A78,MID(A78,FIND("(",A78),FIND(")",A78)-FIND("(",A78)+1),"")),A78)," ",""),"-","")),FIND("]",SUBSTITUTE(SUBSTITUTE(IFERROR(TRIM(SUBSTITUTE(A78,MID(A78,FIND("(",A78),FIND(")",A78)-FIND("(",A78)+1),"")),A78)," ",""),"-",""))-FIND("[",SUBSTITUTE(SUBSTITUTE(IFERROR(TRIM(SUBSTITUTE(A78,MID(A78,FIND("(",A78),FIND(")",A78)-FIND("(",A78)+1),"")),A78)," ",""),"-",""))+1),"")),SUBSTITUTE(SUBSTITUTE(IFERROR(TRIM(SUBSTITUTE(A78,MID(A78,FIND("(",A78),FIND(")",A78)-FIND("(",A78)+1),"")),A78)," ",""),"-",""))," ",""),"-",""))&amp;CHAR(34)&amp;",")</f>
        <v>"lets07",</v>
      </c>
      <c r="DE78" s="48" t="str">
        <f>IFERROR(CHAR(34)&amp;"start"&amp;LEFT(TRIM(SUBSTITUTE(SUBSTITUTE(TRIM(SUBSTITUTE(SUBSTITUTE(A78, MID(A78, FIND("[", A78), FIND("]", A78) - FIND("[", A78) + 1), ""), "  ", " ")), MID(TRIM(SUBSTITUTE(SUBSTITUTE(A78, MID(A78, FIND("[", A78), FIND("]", A78) - FIND("[", A78) + 1), ""), "  ", " ")), FIND("[", TRIM(SUBSTITUTE(SUBSTITUTE(A78, MID(A78, FIND("[", A78), FIND("]", A78) - FIND("[", A78) + 1), ""), "  ", " "))), FIND("]", TRIM(SUBSTITUTE(SUBSTITUTE(A78, MID(A78, FIND("[", A78), FIND("]", A78) - FIND("[", A78) + 1), ""), "  ", " "))) - FIND("[", TRIM(SUBSTITUTE(SUBSTITUTE(A78, MID(A78, FIND("[", A78), FIND("]", A78) - FIND("[", A78) + 1), ""), "  ", " "))) + 1), ""), "  ", " ")),1)&amp;CHAR(34)&amp;",",CHAR(34)&amp;"start"&amp;IFERROR(LEFT(SUBSTITUTE(A78,"["&amp;MID(A78,FIND("[",A78)+1,FIND("]",A78)-FIND("[",A78)-1)&amp;"] ",""),1),LEFT(A78,1))&amp;CHAR(34)&amp;",")</f>
        <v>"startF",</v>
      </c>
      <c r="DF78" s="48" t="str">
        <f>IFERROR(IF(SEARCH("tan",A78)&gt;0,CHAR(34)&amp;"withtn"&amp;CHAR(34)&amp;",",""),"")</f>
        <v/>
      </c>
      <c r="DG78" s="48" t="str">
        <f>IFERROR(IF(SEARCH("q",A78)&gt;0,CHAR(34)&amp;"with_q"&amp;CHAR(34)&amp;",",""),"")</f>
        <v/>
      </c>
      <c r="DH78" s="48" t="str">
        <f>IFERROR(IF(SEARCH("v",A78)&gt;0,CHAR(34)&amp;"with_v"&amp;CHAR(34)&amp;",",""),"")</f>
        <v/>
      </c>
      <c r="DI78" s="48" t="str">
        <f>IFERROR(IF(SEARCH("w",A78)&gt;0,CHAR(34)&amp;"with_w"&amp;CHAR(34)&amp;",",""),"")</f>
        <v/>
      </c>
      <c r="DJ78" s="48" t="str">
        <f>IFERROR(IF(SEARCH("y",A78)&gt;0,CHAR(34)&amp;"with_y"&amp;CHAR(34)&amp;",",""),"")</f>
        <v/>
      </c>
      <c r="DK78" s="48" t="str">
        <f>IFERROR(IF(SEARCH("z",A78)&gt;0,CHAR(34)&amp;"with_z"&amp;CHAR(34)&amp;",",""),"")</f>
        <v/>
      </c>
      <c r="DL78" s="48" t="str">
        <f>IF(CG78=2, CHAR(34) &amp; _xlfn.TEXTJOIN("", TRUE, _xlfn._xlws.SORT(HP78:HX78)) &amp; CHAR(34) &amp; ",", "")</f>
        <v/>
      </c>
      <c r="DM78" s="48" t="str" cm="1">
        <f t="array" ref="DM78">IF(CG78=3,CHAR(34) &amp; _xlfn.TEXTJOIN("", TRUE, RIGHT(HP78:HX78, 2)) &amp; CHAR(34) &amp; ",", "")</f>
        <v/>
      </c>
      <c r="DN78" s="48" t="str">
        <f>IF(AND(ISNUMBER(SEARCH("18", O78)), ISERROR(SEARCH("1918", O78)), ISERROR(SEARCH("2018", O78))), CHAR(34) &amp; "year18" &amp; CHAR(34) &amp; ",", "")</f>
        <v>"year18",</v>
      </c>
      <c r="DO78" s="48" t="str">
        <f>IF(AND(ISNUMBER(SEARCH("19", O78)), ISERROR(SEARCH("1819", O78)),  ISERROR(SEARCH("1219", O78)),ISERROR(SEARCH("1119", O78)),ISERROR(SEARCH("1190", O78)),ISERROR(SEARCH("2019", O78))), CHAR(34) &amp; "year19" &amp; CHAR(34) &amp; ",", "")</f>
        <v/>
      </c>
      <c r="DP78" s="6" t="str">
        <f>IF(AND(ISNUMBER(SEARCH("20", O78)), ISERROR(SEARCH("1920", O78))), CHAR(34)&amp;"year00"&amp;CHAR(34)&amp;",", "")</f>
        <v/>
      </c>
      <c r="DQ78" s="6" t="str">
        <f>IF(CC78="y",CHAR(34)&amp;"soviet"&amp;CHAR(34)&amp;",","")</f>
        <v/>
      </c>
      <c r="DR78" s="6" t="str">
        <f>IF(BY78="y",CHAR(34)&amp;"dgband"&amp;CHAR(34)&amp;",","")</f>
        <v/>
      </c>
      <c r="DS78" s="6" t="str">
        <f>IF(W78="y",IF(AND(V78="n",BY78&lt;&gt;"y"),CHAR(34)&amp;"allver"&amp;CHAR(34)&amp;",",""),"")</f>
        <v/>
      </c>
      <c r="DT78" s="6" t="str">
        <f>IF(V78="y",IF(AND(W78="n",BY78&lt;&gt;"y"),CHAR(34)&amp;"allhor"&amp;CHAR(34)&amp;",",""),"")</f>
        <v>"allhor",</v>
      </c>
      <c r="DU78" s="6" t="str">
        <f>IF(BY78="y",IF(AND(W78="n",V78="n"),CHAR(34)&amp;"alldia"&amp;CHAR(34)&amp;",",""),"")</f>
        <v/>
      </c>
      <c r="DV78" s="48" t="str">
        <f>IF(IA78&lt;&gt;"",(IF(IA78="y",CHAR(34)&amp;"largec"&amp;CHAR(34)&amp;",",CHAR(34)&amp;"smallc"&amp;CHAR(34)&amp;",")),"")</f>
        <v/>
      </c>
      <c r="DW78" s="48" t="str">
        <f>IF(CL78="y",CHAR(34)&amp;CL$1&amp;CHAR(34)&amp;",","")</f>
        <v/>
      </c>
      <c r="DX78" s="48" t="str">
        <f>IF(CM78="y",CHAR(34)&amp;CM$1&amp;CHAR(34)&amp;",","")</f>
        <v/>
      </c>
      <c r="DY78" s="48" t="str">
        <f>IF(CN78="y",CHAR(34)&amp;CN$1&amp;CHAR(34)&amp;",","")</f>
        <v/>
      </c>
      <c r="DZ78" s="48" t="str">
        <f>IF(CO78="y",CHAR(34)&amp;CO$1&amp;CHAR(34)&amp;",","")</f>
        <v>"4+Band",</v>
      </c>
      <c r="EA78" s="48" t="str">
        <f>IF(T78="y",CHAR(34)&amp;T$1&amp;CHAR(34)&amp;",","")</f>
        <v/>
      </c>
      <c r="EB78" s="48" t="str">
        <f>IF(U78="y",CHAR(34)&amp;U$1&amp;CHAR(34)&amp;",","")</f>
        <v/>
      </c>
      <c r="EC78" s="48" t="str">
        <f>IF(V78="y",CHAR(34)&amp;V$1&amp;CHAR(34)&amp;",","")</f>
        <v>"Horizo",</v>
      </c>
      <c r="ED78" s="48" t="str">
        <f>IF(W78="y",CHAR(34)&amp;W$1&amp;CHAR(34)&amp;",","")</f>
        <v/>
      </c>
      <c r="EE78" s="48" t="str">
        <f>IF(X78="y",CHAR(34)&amp;X$1&amp;CHAR(34)&amp;",","")</f>
        <v/>
      </c>
      <c r="EF78" s="48" t="str">
        <f>IF(AND(Y78&lt;&gt;"n",Y78&lt;&gt;""),CHAR(34)&amp;Y$1&amp;CHAR(34)&amp;",","")</f>
        <v/>
      </c>
      <c r="EG78" s="48" t="str">
        <f>IF(Z78="y",CHAR(34)&amp;Z$1&amp;CHAR(34)&amp;",","")</f>
        <v/>
      </c>
      <c r="EH78" s="48" t="str">
        <f>IF(AA78="y",CHAR(34)&amp;AA$1&amp;CHAR(34)&amp;",","")</f>
        <v/>
      </c>
      <c r="EI78" s="48" t="str">
        <f>IF(AB78="y",CHAR(34)&amp;AB$1&amp;CHAR(34)&amp;",","")</f>
        <v>"Texted",</v>
      </c>
      <c r="EJ78" s="48" t="str">
        <f>IF(AC78="y",CHAR(34)&amp;AC$1&amp;CHAR(34)&amp;",","")</f>
        <v/>
      </c>
      <c r="EK78" s="48" t="str">
        <f>IF(AD78="y",CHAR(34)&amp;AD$1&amp;CHAR(34)&amp;",","")</f>
        <v/>
      </c>
      <c r="EL78" s="48" t="str">
        <f>IF(AE78="y",CHAR(34)&amp;AE$1&amp;CHAR(34)&amp;",","")</f>
        <v/>
      </c>
      <c r="EM78" s="48" t="str">
        <f>IF(AF78="y",CHAR(34)&amp;AF$1&amp;CHAR(34)&amp;",","")</f>
        <v/>
      </c>
      <c r="EN78" s="48" t="str">
        <f>IF(AG78="y",CHAR(34)&amp;AG$1&amp;CHAR(34)&amp;",","")</f>
        <v>"Unequa",</v>
      </c>
      <c r="EO78" s="48" t="str">
        <f>IF(AH78="y",CHAR(34)&amp;AH$1&amp;CHAR(34)&amp;",","")</f>
        <v/>
      </c>
      <c r="EP78" s="48" t="str">
        <f>IF(AI78="y",CHAR(34)&amp;AI$1&amp;CHAR(34)&amp;",","")</f>
        <v>"Canton",</v>
      </c>
      <c r="EQ78" s="48" t="str">
        <f>IF(AJ78="y",CHAR(34)&amp;AJ$1&amp;CHAR(34)&amp;",","")</f>
        <v/>
      </c>
      <c r="ER78" s="48" t="str">
        <f>IF(AK78="y",CHAR(34)&amp;AK$1&amp;CHAR(34)&amp;",","")</f>
        <v/>
      </c>
      <c r="ES78" s="48" t="str">
        <f>IF(AL78="y",CHAR(34)&amp;AL$1&amp;CHAR(34)&amp;",","")</f>
        <v/>
      </c>
      <c r="ET78" s="48" t="str">
        <f>IF(AM78="y",CHAR(34)&amp;AM$1&amp;CHAR(34)&amp;",","")</f>
        <v/>
      </c>
      <c r="EU78" s="48" t="str">
        <f>IF(AN78="y",CHAR(34)&amp;AN$1&amp;CHAR(34)&amp;",","")</f>
        <v/>
      </c>
      <c r="EV78" s="48" t="str">
        <f>IF(AO78="y",CHAR(34)&amp;AO$1&amp;CHAR(34)&amp;",","")</f>
        <v/>
      </c>
      <c r="EW78" s="48" t="str">
        <f>IF(AP78="y",CHAR(34)&amp;AP$1&amp;CHAR(34)&amp;",","")</f>
        <v/>
      </c>
      <c r="EX78" s="48" t="str">
        <f>IF(AQ78="y",CHAR(34)&amp;AQ$1&amp;CHAR(34)&amp;",","")</f>
        <v/>
      </c>
      <c r="EY78" s="48" t="str">
        <f>IF(AR78="y",CHAR(34)&amp;AR$1&amp;CHAR(34)&amp;",","")</f>
        <v/>
      </c>
      <c r="EZ78" s="48" t="str">
        <f>IF(AS78="y",CHAR(34)&amp;AS$1&amp;CHAR(34)&amp;",","")</f>
        <v/>
      </c>
      <c r="FA78" s="48" t="str">
        <f>IF(AT78&gt;0,CHAR(34)&amp;"sta"&amp;AZ78&amp;CHAR(34)&amp;",","")</f>
        <v>"staWHI",</v>
      </c>
      <c r="FB78" s="48" t="str">
        <f>IF(AND(AT78&gt;0,BA78&lt;&gt;""),CHAR(34)&amp;"sta"&amp;BA78&amp;CHAR(34)&amp;",","")</f>
        <v/>
      </c>
      <c r="FC78" s="48" t="str">
        <f>IF(AND(AT78&gt;0,BB78&lt;&gt;""),CHAR(34)&amp;"sta"&amp;BB78&amp;CHAR(34)&amp;",","")</f>
        <v/>
      </c>
      <c r="FD78" s="48" t="str">
        <f>IF(BV78="n",CHAR(34)&amp;"tcWHYE"&amp;CHAR(34)&amp;",",IF(BV78="y",CHAR(34)&amp;FD$1&amp;CHAR(34)&amp;",",""))</f>
        <v/>
      </c>
      <c r="FE78" s="48" t="str">
        <f>IF(COUNTIF(BL78:BT78,"BLU")=0,CHAR(34)&amp;"NO_BLU"&amp;CHAR(34)&amp;",", "")</f>
        <v/>
      </c>
      <c r="FF78" s="48" t="str">
        <f>IF(COUNTIF(BL78:BT78,"WHI")=0,CHAR(34)&amp;"NO_WHI"&amp;CHAR(34)&amp;",", "")</f>
        <v/>
      </c>
      <c r="FG78" s="48" t="str">
        <f>IF(COUNTIF(BL78:BT78,"RED")=0,CHAR(34)&amp;"NO_RED"&amp;CHAR(34)&amp;",", "")</f>
        <v/>
      </c>
      <c r="FH78" s="48" t="str">
        <f>IF(COUNTIF(BL78:BS78,"GRE")=0,CHAR(34)&amp;"NO_GRE"&amp;CHAR(34)&amp;",", "")</f>
        <v/>
      </c>
      <c r="FI78" s="48" t="str">
        <f>IF(COUNTIF(BL78:BT78,"YEL")=0,CHAR(34)&amp;"NO_YEL"&amp;CHAR(34)&amp;",", "")</f>
        <v>"NO_YEL",</v>
      </c>
      <c r="FJ78" s="48" t="str">
        <f>IF(COUNTIF(BL78:BT78,"BLA")=0,CHAR(34)&amp;"NO_BLA"&amp;CHAR(34)&amp;",", "")</f>
        <v>"NO_BLA",</v>
      </c>
      <c r="FK78" s="48" t="str">
        <f>IF(AND(FH78&lt;&gt;"",FF78&lt;&gt;""),CHAR(34)&amp;"WHGRNO"&amp;CHAR(34)&amp;",","")</f>
        <v/>
      </c>
      <c r="FL78" s="48" t="str">
        <f>IF(AND(FI78&lt;&gt;"",FF78&lt;&gt;""),CHAR(34)&amp;"WHYENO"&amp;CHAR(34)&amp;",","")</f>
        <v/>
      </c>
      <c r="FM78" s="48" t="str">
        <f>IF(AND(FJ78&lt;&gt;"",FF78&lt;&gt;""),CHAR(34)&amp;"BAWHNO"&amp;CHAR(34)&amp;",","")</f>
        <v/>
      </c>
      <c r="FN78" s="48" t="str">
        <f>IF(AND(FE78&lt;&gt;"",FF78&lt;&gt;""),CHAR(34)&amp;"BLWHNO"&amp;CHAR(34)&amp;",","")</f>
        <v/>
      </c>
      <c r="FO78" s="48" t="str">
        <f>IF(AND(FE78&lt;&gt;"",FG78&lt;&gt;""),CHAR(34)&amp;"BLRENO"&amp;CHAR(34)&amp;",","")</f>
        <v/>
      </c>
      <c r="FP78" s="48" t="str">
        <f>IF(AND(FF78&lt;&gt;"",FF78&lt;&gt;""),CHAR(34)&amp;"WHRENO"&amp;CHAR(34)&amp;",","")</f>
        <v/>
      </c>
      <c r="FQ78" s="48" t="str">
        <f>IF(LEN(BF78)=3,CHAR(34)&amp;"001"&amp;BF78&amp;CHAR(34)&amp;",","")</f>
        <v>"001BLU",</v>
      </c>
      <c r="FR78" s="48" t="str">
        <f>IF(LEN(BG78)=3,CHAR(34)&amp;"002"&amp;BG78&amp;CHAR(34)&amp;",","")</f>
        <v>"002RED",</v>
      </c>
      <c r="FS78" s="48" t="str">
        <f>IF(LEN(BH78)=3,CHAR(34)&amp;"003"&amp;BH78&amp;CHAR(34)&amp;",","")</f>
        <v>"003GRE",</v>
      </c>
      <c r="FT78" s="48" t="str">
        <f>CHAR(34)&amp;"myr"&amp;BD78&amp;CHAR(34)&amp;","</f>
        <v>"myrEQ",</v>
      </c>
      <c r="FU78" s="48" t="str">
        <f>IF(AY78="y",CHAR(34)&amp;"island"&amp;CHAR(34)&amp;",","")</f>
        <v/>
      </c>
      <c r="FV78" s="48" t="str">
        <f>IF(BZ78="y",CHAR(34)&amp;"landlo"&amp;CHAR(34)&amp;",","")</f>
        <v/>
      </c>
      <c r="FW78" s="48" t="str">
        <f>IF(CA78="y",CHAR(34)&amp;"eunion"&amp;CHAR(34)&amp;",","")</f>
        <v/>
      </c>
      <c r="FX78" s="48" t="str">
        <f>SUBSTITUTE(IFERROR(SEARCH("[",A78),IFERROR(IF(AND(CA78&lt;&gt;"y",SEARCH("Europe",R78)&gt;0),CHAR(34)&amp;"noeuni"&amp;CHAR(34)&amp;",",""),"")),"1","")</f>
        <v/>
      </c>
      <c r="FY78" s="48" t="str">
        <f>IFERROR(IF(SEARCH("Arabic",CB78)&gt;0,CHAR(34)&amp;"arabic"&amp;CHAR(34)&amp;",",""),"")</f>
        <v/>
      </c>
      <c r="FZ78" s="48" t="str">
        <f>IFERROR(IF(SEARCH("English",CB78)&gt;0,CHAR(34)&amp;"englis"&amp;CHAR(34)&amp;",",""),"")</f>
        <v/>
      </c>
      <c r="GA78" s="48" t="str">
        <f>IFERROR(IF(SEARCH("French",CB78)&gt;0,CHAR(34)&amp;"french"&amp;CHAR(34)&amp;",",""),"")</f>
        <v/>
      </c>
      <c r="GB78" s="48" t="str">
        <f>IFERROR(IF(SEARCH("Spanish",CB78)&gt;0,CHAR(34)&amp;"spanis"&amp;CHAR(34)&amp;",",""),"")</f>
        <v/>
      </c>
      <c r="GC78" s="48" t="str">
        <f>IFERROR(IF(SEARCH("Portuguese",CB78)&gt;0,CHAR(34)&amp;"portug"&amp;CHAR(34)&amp;",",""),"")</f>
        <v/>
      </c>
      <c r="GD78" s="48" t="str">
        <f>IFERROR(IF(SEARCH("German",CB78)&gt;0,CHAR(34)&amp;"german"&amp;CHAR(34)&amp;",",""),"")</f>
        <v/>
      </c>
      <c r="GE78" s="48" t="str">
        <f>IFERROR(IF(SEARCH("Dutch",CB78)&gt;0,CHAR(34)&amp;"dutchs"&amp;CHAR(34)&amp;",",""),"")</f>
        <v/>
      </c>
      <c r="GF78" s="48" t="str">
        <f>IFERROR(IF(SEARCH("Historical",AU78)&gt;0,CHAR(34)&amp;"histor"&amp;CHAR(34)&amp;",",""),"")</f>
        <v>"histor",</v>
      </c>
      <c r="GG78" s="48" t="str">
        <f>IF(BU78="y",CHAR(34)&amp;"unjack"&amp;CHAR(34)&amp;",","")</f>
        <v/>
      </c>
      <c r="GH78" s="48" t="str">
        <f>IF(CD78=1,CHAR(34)&amp;"southc"&amp;CHAR(34)&amp;",","")</f>
        <v/>
      </c>
      <c r="GI78" s="48" t="str">
        <f>IF(CE78=1,CHAR(34)&amp;"hasmap"&amp;CHAR(34)&amp;",","")</f>
        <v/>
      </c>
      <c r="GJ78" s="48" t="str">
        <f>IF(CP78="y",CHAR(34)&amp;CP$1&amp;CHAR(34)&amp;",","")</f>
        <v/>
      </c>
      <c r="GK78" s="48" t="str">
        <f>IF(GJ78="",CHAR(34)&amp;"HasSta"&amp;CHAR(34)&amp;",","")</f>
        <v>"HasSta",</v>
      </c>
      <c r="GL78" s="48" t="str">
        <f>IF(CQ78="y",CHAR(34)&amp;CQ$1&amp;CHAR(34)&amp;",","")</f>
        <v/>
      </c>
      <c r="GM78" s="48" t="str">
        <f>IF(CR78="y",CHAR(34)&amp;CR$1&amp;CHAR(34)&amp;",","")</f>
        <v/>
      </c>
      <c r="GN78" s="48" t="str">
        <f>IF(CS78="y",CHAR(34)&amp;CS$1&amp;CHAR(34)&amp;",","")</f>
        <v>"3+Star",</v>
      </c>
      <c r="GP78" s="48" t="str">
        <f>CHAR(34)&amp;AU78&amp;CHAR(34)</f>
        <v>"Historical"</v>
      </c>
      <c r="GS78" s="48" t="str">
        <f>SUBSTITUTE("["&amp;_xlfn.CONCAT(CW78:GN78)&amp;"]",",]","]")</f>
        <v>["5+Colo","lets07","startF","year18","allhor","4+Band","Horizo","Texted","Unequa","Canton","staWHI","NO_YEL","NO_BLA","001BLU","002RED","003GRE","myrEQ","histor","HasSta","3+Star"]</v>
      </c>
      <c r="GT78" s="48" t="str">
        <f>IF(BL78&lt;&gt;"",CHAR(34)&amp;"cl_"&amp;BL78&amp;CHAR(34)&amp;",","")</f>
        <v/>
      </c>
      <c r="GU78" s="48" t="str">
        <f>IF(BM78&lt;&gt;"",CHAR(34)&amp;"cl_"&amp;BM78&amp;CHAR(34)&amp;",","")</f>
        <v>"cl_BLU",</v>
      </c>
      <c r="GV78" s="48" t="str">
        <f>IF(BN78&lt;&gt;"",CHAR(34)&amp;"cl_"&amp;BN78&amp;CHAR(34)&amp;",","")</f>
        <v>"cl_GRE",</v>
      </c>
      <c r="GW78" s="48" t="str">
        <f>IF(BO78&lt;&gt;"",CHAR(34)&amp;"cl_"&amp;BO78&amp;CHAR(34)&amp;",","")</f>
        <v>"cl_RED",</v>
      </c>
      <c r="GX78" s="48" t="str">
        <f>IF(BP78&lt;&gt;"",CHAR(34)&amp;"cl_"&amp;BP78&amp;CHAR(34)&amp;",","")</f>
        <v/>
      </c>
      <c r="GY78" s="48" t="str">
        <f>IF(BQ78&lt;&gt;"",CHAR(34)&amp;"cl_"&amp;BQ78&amp;CHAR(34)&amp;",","")</f>
        <v>"cl_ORA",</v>
      </c>
      <c r="GZ78" s="48" t="str">
        <f>IF(BR78&lt;&gt;"",CHAR(34)&amp;"cl_"&amp;BR78&amp;CHAR(34)&amp;",","")</f>
        <v/>
      </c>
      <c r="HA78" s="48" t="str">
        <f>IF(BS78&lt;&gt;"",CHAR(34)&amp;"cl_"&amp;BS78&amp;CHAR(34)&amp;",","")</f>
        <v/>
      </c>
      <c r="HB78" s="48" t="str">
        <f>IF(BT78&lt;&gt;"",CHAR(34)&amp;"cl_"&amp;BT78&amp;CHAR(34)&amp;",","")</f>
        <v>"cl_WHI",</v>
      </c>
      <c r="HC78" s="48" t="str">
        <f>SUBSTITUTE("["&amp;_xlfn.CONCAT(GT78:HB78)&amp;"]",",]","]")</f>
        <v>["cl_BLU","cl_GRE","cl_RED","cl_ORA","cl_WHI"]</v>
      </c>
      <c r="HE78" s="71"/>
      <c r="HF78" s="72" t="str">
        <f>"{couname:"&amp;CT78&amp;(IF(HK78&lt;&gt;"",",subtype:"&amp;CHAR(34)&amp;HK78&amp;CHAR(34),""))&amp;",year:"&amp;HJ78&amp;",region:"&amp;CU78&amp;",Colors:"&amp;HC78&amp;",Items:"&amp;GS78&amp;",Flag:"&amp;CV78&amp;",HDFlag:"&amp;CHAR(34)&amp;E78&amp;CHAR(34)&amp;",type:"&amp;GP78&amp;", describe: "&amp;HH78&amp;", isnew:"&amp;CHAR(34)&amp;F78&amp;CHAR(34)&amp;", links: "&amp;HL78&amp;"},"</f>
        <v>{couname:"[USA] Florida (1845)",year:"1845",region:"rgn_North America",Colors:["cl_BLU","cl_GRE","cl_RED","cl_ORA","cl_WHI"],Items:["5+Colo","lets07","startF","year18","allhor","4+Band","Horizo","Texted","Unequa","Canton","staWHI","NO_YEL","NO_BLA","001BLU","002RED","003GRE","myrEQ","histor","HasSta","3+Star"],Flag:"https://upload.wikimedia.org/wikipedia/commons/thumb/8/8c/Florida_Moseley_Flag.svg/640px-Florida_Moseley_Flag.svg.png",HDFlag:"https://upload.wikimedia.org/wikipedia/commons/thumb/8/8c/Florida_Moseley_Flag.svg/2560px-Florida_Moseley_Flag.svg.png",type:"Historical", describe: "\nOn March 3, 1845, Florida became the twenty-seventh state. Citizens of Tallahassee presented incoming Governor William D. Moseley with a flag that flew at his inauguration.", isnew:".", links: "https://en.wikipedia.org/wiki/Flag_of_Florida"},</v>
      </c>
      <c r="HG78" s="73" t="str">
        <f>"{couname:"&amp;CT78&amp;(IF(HK78&lt;&gt;"",",subtype:"&amp;CHAR(34)&amp;HK78&amp;CHAR(34),""))&amp;",year:"&amp;HJ78&amp;",region:"&amp;CU78&amp;",Colors:"&amp;HC78&amp;",Items:"&amp;GS78&amp;",Flag:"&amp;CV78&amp;",HDFlag:"&amp;CHAR(34)&amp;E78&amp;CHAR(34)&amp;",type:"&amp;GP78&amp;", describe: "&amp;HI78&amp;", links: "&amp;HL78&amp;"},"</f>
        <v>{couname:"[USA] Florida (1845)",year:"1845",region:"rgn_North America",Colors:["cl_BLU","cl_GRE","cl_RED","cl_ORA","cl_WHI"],Items:["5+Colo","lets07","startF","year18","allhor","4+Band","Horizo","Texted","Unequa","Canton","staWHI","NO_YEL","NO_BLA","001BLU","002RED","003GRE","myrEQ","histor","HasSta","3+Star"],Flag:"https://upload.wikimedia.org/wikipedia/commons/thumb/8/8c/Florida_Moseley_Flag.svg/640px-Florida_Moseley_Flag.svg.png",HDFlag:"https://upload.wikimedia.org/wikipedia/commons/thumb/8/8c/Florida_Moseley_Flag.svg/2560px-Florida_Moseley_Flag.svg.png",type:"Historical", describe: "\nOn March 3, 1845, Florida became the twenty-seventh state. Citizens of Tallahassee presented incoming Governor William D. Moseley with a flag that flew at his inauguration.", links: "https://en.wikipedia.org/wiki/Flag_of_Florida"},</v>
      </c>
      <c r="HH78" s="48" t="str">
        <f>IF(P78&lt;&gt;"",CHAR(34)&amp;"\n"&amp;P78&amp;CHAR(34),CHAR(34)&amp;CHAR(34))</f>
        <v>"\nOn March 3, 1845, Florida became the twenty-seventh state. Citizens of Tallahassee presented incoming Governor William D. Moseley with a flag that flew at his inauguration."</v>
      </c>
      <c r="HI78" s="48" t="str">
        <f>IF(J78=0,CHAR(34)&amp;CHAR(34),HH78)</f>
        <v>"\nOn March 3, 1845, Florida became the twenty-seventh state. Citizens of Tallahassee presented incoming Governor William D. Moseley with a flag that flew at his inauguration."</v>
      </c>
      <c r="HJ78" s="48" t="str">
        <f>CHAR(34)&amp;O78&amp;CHAR(34)</f>
        <v>"1845"</v>
      </c>
      <c r="HL78" s="48" t="str">
        <f>CHAR(34)&amp;I78&amp;CHAR(34)</f>
        <v>"https://en.wikipedia.org/wiki/Flag_of_Florida"</v>
      </c>
      <c r="HM78" s="72"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"&amp;HH78&amp;", "&amp;CHAR(34)&amp;"isnew"&amp;CHAR(34)&amp;": "&amp;CHAR(34)&amp;F78&amp;CHAR(34)&amp;", "&amp;CHAR(34)&amp;"links"&amp;CHAR(34)&amp;": "&amp;HL78&amp;"},"</f>
        <v>{"couname":"[USA] Florida (1845)","subtype":"[USA] Florida","year":"1845","region":"rgn_North America","Colors":["cl_BLU","cl_GRE","cl_RED","cl_ORA","cl_WHI"],"Items":["5+Colo","lets07","startF","year18","allhor","4+Band","Horizo","Texted","Unequa","Canton","staWHI","NO_YEL","NO_BLA","001BLU","002RED","003GRE","myrEQ","histor","HasSta","3+Star"],"Flag":"https://upload.wikimedia.org/wikipedia/commons/thumb/8/8c/Florida_Moseley_Flag.svg/640px-Florida_Moseley_Flag.svg.png","HDFlag":"https://upload.wikimedia.org/wikipedia/commons/thumb/8/8c/Florida_Moseley_Flag.svg/2560px-Florida_Moseley_Flag.svg.png","type":"Historical", "describe": "\nOn March 3, 1845, Florida became the twenty-seventh state. Citizens of Tallahassee presented incoming Governor William D. Moseley with a flag that flew at his inauguration.", "isnew": ".", "links": "https://en.wikipedia.org/wiki/Flag_of_Florida"},</v>
      </c>
      <c r="HN78" s="74" t="str">
        <f>"{"&amp;CHAR(34)&amp;"couname"&amp;CHAR(34)&amp;":"&amp;CT78&amp;(IF(H78&lt;&gt;"",","&amp;CHAR(34)&amp;"subtype"&amp;CHAR(34)&amp;":"&amp;CHAR(34)&amp;H78&amp;CHAR(34),""))&amp;","&amp;CHAR(34)&amp;"year"&amp;CHAR(34)&amp;":"&amp;HJ78&amp;","&amp;CHAR(34)&amp;"region"&amp;CHAR(34)&amp;":"&amp;CU78&amp;","&amp;CHAR(34)&amp;"Colors"&amp;CHAR(34)&amp;":"&amp;HC78&amp;","&amp;CHAR(34)&amp;"Items"&amp;CHAR(34)&amp;":"&amp;GS78&amp;","&amp;CHAR(34)&amp;"Flag"&amp;CHAR(34)&amp;":"&amp;CV78&amp;","&amp;CHAR(34)&amp;"HDFlag"&amp;CHAR(34)&amp;":"&amp;CHAR(34)&amp;E78&amp;CHAR(34)&amp;","&amp;CHAR(34)&amp;"type"&amp;CHAR(34)&amp;":"&amp;GP78&amp;", "&amp;CHAR(34)&amp;"describe"&amp;CHAR(34)&amp;": "&amp;HI78&amp;", "&amp;CHAR(34)&amp;"isnew"&amp;CHAR(34)&amp;": "&amp;CHAR(34)&amp;F78&amp;CHAR(34)&amp;", "&amp;CHAR(34)&amp;"links"&amp;CHAR(34)&amp;": "&amp;HL78&amp;"},"</f>
        <v>{"couname":"[USA] Florida (1845)","subtype":"[USA] Florida","year":"1845","region":"rgn_North America","Colors":["cl_BLU","cl_GRE","cl_RED","cl_ORA","cl_WHI"],"Items":["5+Colo","lets07","startF","year18","allhor","4+Band","Horizo","Texted","Unequa","Canton","staWHI","NO_YEL","NO_BLA","001BLU","002RED","003GRE","myrEQ","histor","HasSta","3+Star"],"Flag":"https://upload.wikimedia.org/wikipedia/commons/thumb/8/8c/Florida_Moseley_Flag.svg/640px-Florida_Moseley_Flag.svg.png","HDFlag":"https://upload.wikimedia.org/wikipedia/commons/thumb/8/8c/Florida_Moseley_Flag.svg/2560px-Florida_Moseley_Flag.svg.png","type":"Historical", "describe": "\nOn March 3, 1845, Florida became the twenty-seventh state. Citizens of Tallahassee presented incoming Governor William D. Moseley with a flag that flew at his inauguration.", "isnew": ".", "links": "https://en.wikipedia.org/wiki/Flag_of_Florida"},</v>
      </c>
      <c r="HO78" s="75">
        <v>45583</v>
      </c>
      <c r="HP78" s="48" t="str" cm="1">
        <f t="array" ref="HP78">IF(_xlfn.TEXTJOIN(", ", TRUE, IF(ISNUMBER(SEARCH("BLA", BL78:BT78)), COLUMN(BL78:BT78) - COLUMN(BL78) + 1, ""))&lt;&gt;"","BLA","")</f>
        <v/>
      </c>
      <c r="HQ78" s="48" t="str" cm="1">
        <f t="array" ref="HQ78">IF(_xlfn.TEXTJOIN(", ", TRUE, IF(ISNUMBER(SEARCH("BLU", BL78:BT78)), COLUMN(BL78:BT78) - COLUMN(BL78) + 1, ""))&lt;&gt;"","BLU","")</f>
        <v>BLU</v>
      </c>
      <c r="HR78" s="48" t="str" cm="1">
        <f t="array" ref="HR78">IF(_xlfn.TEXTJOIN(", ", TRUE, IF(ISNUMBER(SEARCH("GRE", BL78:BT78)), COLUMN(BL78:BT78) - COLUMN(BL78) + 1, ""))&lt;&gt;"","GRE","")</f>
        <v>GRE</v>
      </c>
      <c r="HS78" s="48" t="str" cm="1">
        <f t="array" ref="HS78">IF(_xlfn.TEXTJOIN(", ", TRUE, IF(ISNUMBER(SEARCH("RED", BL78:BT78)), COLUMN(BL78:BT78) - COLUMN(BL78) + 1, ""))&lt;&gt;"","RED","")</f>
        <v>RED</v>
      </c>
      <c r="HT78" s="48" t="str" cm="1">
        <f t="array" ref="HT78">IF(_xlfn.TEXTJOIN(", ", TRUE, IF(ISNUMBER(SEARCH("YEL", BL78:BT78)), COLUMN(BL78:BT78) - COLUMN(BL78) + 1, ""))&lt;&gt;"","YEL","")</f>
        <v/>
      </c>
      <c r="HU78" s="48" t="str" cm="1">
        <f t="array" ref="HU78">IF(_xlfn.TEXTJOIN(", ", TRUE, IF(ISNUMBER(SEARCH("ORA", BL78:BT78)), COLUMN(BL78:BT78) - COLUMN(BL78) + 1, ""))&lt;&gt;"","ORA","")</f>
        <v>ORA</v>
      </c>
      <c r="HV78" s="48" t="str" cm="1">
        <f t="array" ref="HV78">IF(_xlfn.TEXTJOIN(", ", TRUE, IF(ISNUMBER(SEARCH("BRO", BL78:BT78)), COLUMN(BL78:BT78) - COLUMN(BL78) + 1, ""))&lt;&gt;"","BRO","")</f>
        <v/>
      </c>
      <c r="HW78" s="48" t="str" cm="1">
        <f t="array" ref="HW78">IF(_xlfn.TEXTJOIN(", ", TRUE, IF(ISNUMBER(SEARCH("PUR", BL78:BT78)), COLUMN(BL78:BT78) - COLUMN(BL78) + 1, ""))&lt;&gt;"","PUR","")</f>
        <v/>
      </c>
      <c r="HX78" s="48" t="str" cm="1">
        <f t="array" ref="HX78">IF(_xlfn.TEXTJOIN(", ", TRUE, IF(ISNUMBER(SEARCH("WHI", BL78:BT78)), COLUMN(BL78:BT78) - COLUMN(BL78) + 1, ""))&lt;&gt;"","WHI","")</f>
        <v>WHI</v>
      </c>
      <c r="HY78" s="76"/>
      <c r="HZ78" s="76"/>
      <c r="IA78" s="6"/>
      <c r="IB78" s="6"/>
      <c r="IC78" s="77"/>
      <c r="ID78" s="77"/>
      <c r="IE78" s="77"/>
      <c r="IF78" s="77"/>
      <c r="IG78" s="77"/>
      <c r="IH78" s="77"/>
      <c r="II78" s="77"/>
      <c r="IJ78" s="77"/>
      <c r="IK78" s="77"/>
      <c r="IL78" s="48">
        <f>SUM(IC78:IK78)</f>
        <v>0</v>
      </c>
      <c r="IM78" s="45">
        <f>COUNTIF(IC78:IK78,"&gt;0")-CG78</f>
        <v>-5</v>
      </c>
      <c r="IN78" s="78" t="str">
        <f>"http://mkweb.bcgsc.ca/color-summarizer/?url="&amp;D78&amp;"&amp;precision=low&amp;num_clusters="&amp;CG78&amp;"&amp;text=1"</f>
        <v>http://mkweb.bcgsc.ca/color-summarizer/?url=https://upload.wikimedia.org/wikipedia/commons/thumb/8/8c/Florida_Moseley_Flag.svg/640px-Florida_Moseley_Flag.svg.png&amp;precision=low&amp;num_clusters=5&amp;text=1</v>
      </c>
      <c r="IO78" s="48" t="str">
        <f>IF(HP78&lt;&gt;"",CHAR(34)&amp;"black"&amp;CHAR(34),"")</f>
        <v/>
      </c>
      <c r="IP78" s="48" t="str">
        <f>IF(HQ78&lt;&gt;"",CHAR(34)&amp;"blue"&amp;CHAR(34),"")</f>
        <v>"blue"</v>
      </c>
      <c r="IQ78" s="48" t="str">
        <f>IF(HR78&lt;&gt;"",CHAR(34)&amp;"green"&amp;CHAR(34),"")</f>
        <v>"green"</v>
      </c>
      <c r="IR78" s="48" t="str">
        <f>IF(HS78&lt;&gt;"",CHAR(34)&amp;"red"&amp;CHAR(34),"")</f>
        <v>"red"</v>
      </c>
      <c r="IS78" s="48" t="str">
        <f>IF(HT78&lt;&gt;"",CHAR(34)&amp;"yellow"&amp;CHAR(34),"")</f>
        <v/>
      </c>
      <c r="IT78" s="48" t="str">
        <f>IF(HU78&lt;&gt;"",CHAR(34)&amp;"orange"&amp;CHAR(34),"")</f>
        <v>"orange"</v>
      </c>
      <c r="IU78" s="48" t="str">
        <f>IF(HV78&lt;&gt;"",CHAR(34)&amp;"brown"&amp;CHAR(34),"")</f>
        <v/>
      </c>
      <c r="IV78" s="48" t="str">
        <f>IF(HW78&lt;&gt;"",CHAR(34)&amp;"purple"&amp;CHAR(34),"")</f>
        <v/>
      </c>
      <c r="IW78" s="48" t="str">
        <f>IF(HX78&lt;&gt;"",CHAR(34)&amp;"white"&amp;CHAR(34),"")</f>
        <v>"white"</v>
      </c>
      <c r="IX78" s="48" t="str">
        <f>"{"&amp;CHAR(34)&amp;"url"&amp;CHAR(34)&amp;":"&amp;CHAR(34)&amp;IN78&amp;CHAR(34)&amp;","&amp;CHAR(34)&amp;"name"&amp;CHAR(34)&amp;":"&amp;CHAR(34)&amp;A78&amp;CHAR(34)&amp;"},"</f>
        <v>{"url":"http://mkweb.bcgsc.ca/color-summarizer/?url=https://upload.wikimedia.org/wikipedia/commons/thumb/8/8c/Florida_Moseley_Flag.svg/640px-Florida_Moseley_Flag.svg.png&amp;precision=low&amp;num_clusters=5&amp;text=1","name":"[USA] Florida (1845)"},</v>
      </c>
      <c r="IY78" s="48">
        <v>1189</v>
      </c>
    </row>
    <row r="79" spans="1:259" s="48" customFormat="1" ht="38.4" customHeight="1" thickBot="1" x14ac:dyDescent="0.35">
      <c r="A79" s="97" t="s">
        <v>580</v>
      </c>
      <c r="B79" s="40" t="e" vm="220">
        <v>#VALUE!</v>
      </c>
      <c r="C79" s="41">
        <v>3</v>
      </c>
      <c r="D79" s="42" t="s">
        <v>581</v>
      </c>
      <c r="E79" s="43" t="s">
        <v>582</v>
      </c>
      <c r="F79" s="44" t="s">
        <v>163</v>
      </c>
      <c r="G79" s="45">
        <f>COUNTIF($A$1:$A$8580,A79)</f>
        <v>1</v>
      </c>
      <c r="H79" s="46" t="s">
        <v>487</v>
      </c>
      <c r="I79" s="47" t="s">
        <v>583</v>
      </c>
      <c r="J79" s="48" t="str">
        <f>""</f>
        <v/>
      </c>
      <c r="K79" s="49"/>
      <c r="L79" s="50"/>
      <c r="M79" s="50"/>
      <c r="N79" s="51" t="s">
        <v>231</v>
      </c>
      <c r="O79" s="52">
        <v>1976</v>
      </c>
      <c r="P79" s="53" t="s">
        <v>584</v>
      </c>
      <c r="Q79" s="54">
        <v>1</v>
      </c>
      <c r="R79" s="55" t="s">
        <v>231</v>
      </c>
      <c r="S79" s="56">
        <v>2</v>
      </c>
      <c r="T79" s="57" t="s">
        <v>165</v>
      </c>
      <c r="U79" s="58" t="s">
        <v>164</v>
      </c>
      <c r="V79" s="58" t="s">
        <v>165</v>
      </c>
      <c r="W79" s="58" t="s">
        <v>164</v>
      </c>
      <c r="X79" s="58" t="s">
        <v>164</v>
      </c>
      <c r="Y79" s="58" t="s">
        <v>165</v>
      </c>
      <c r="Z79" s="58" t="s">
        <v>164</v>
      </c>
      <c r="AA79" s="58" t="s">
        <v>164</v>
      </c>
      <c r="AB79" s="58" t="s">
        <v>165</v>
      </c>
      <c r="AC79" s="58" t="s">
        <v>164</v>
      </c>
      <c r="AD79" s="58" t="s">
        <v>165</v>
      </c>
      <c r="AE79" s="58" t="s">
        <v>164</v>
      </c>
      <c r="AF79" s="59" t="s">
        <v>164</v>
      </c>
      <c r="AG79" s="59" t="s">
        <v>165</v>
      </c>
      <c r="AH79" s="59" t="s">
        <v>164</v>
      </c>
      <c r="AI79" s="59" t="s">
        <v>164</v>
      </c>
      <c r="AJ79" s="59" t="s">
        <v>164</v>
      </c>
      <c r="AK79" s="59" t="s">
        <v>164</v>
      </c>
      <c r="AL79" s="59" t="s">
        <v>164</v>
      </c>
      <c r="AM79" s="59" t="s">
        <v>165</v>
      </c>
      <c r="AN79" s="59" t="s">
        <v>165</v>
      </c>
      <c r="AO79" s="59" t="s">
        <v>164</v>
      </c>
      <c r="AP79" s="59" t="s">
        <v>164</v>
      </c>
      <c r="AQ79" s="59" t="s">
        <v>164</v>
      </c>
      <c r="AR79" s="59" t="s">
        <v>164</v>
      </c>
      <c r="AS79" s="59" t="s">
        <v>164</v>
      </c>
      <c r="AT79" s="60">
        <v>0</v>
      </c>
      <c r="AU79" s="59" t="s">
        <v>196</v>
      </c>
      <c r="AV79" s="59" t="str">
        <f>IF(LEFT(A79,1)="[",LEFT(A79,5)&amp;AU79&amp;A79,"")</f>
        <v>[USA]City[USA] Jacksonville</v>
      </c>
      <c r="AW79" s="59" t="str">
        <f>C79&amp;H79&amp;A79</f>
        <v>3[USA] Florida[USA] Jacksonville</v>
      </c>
      <c r="AX79" s="61"/>
      <c r="AY79" s="61"/>
      <c r="AZ79" s="62" t="s">
        <v>167</v>
      </c>
      <c r="BA79" s="62" t="s">
        <v>167</v>
      </c>
      <c r="BB79" s="62"/>
      <c r="BC79" s="63"/>
      <c r="BD79" s="64" t="s">
        <v>155</v>
      </c>
      <c r="BE79" s="47"/>
      <c r="BF79" s="64" t="s">
        <v>159</v>
      </c>
      <c r="BG79" s="64" t="s">
        <v>167</v>
      </c>
      <c r="BH79" s="64" t="s">
        <v>156</v>
      </c>
      <c r="BI79" s="64"/>
      <c r="BJ79" s="64"/>
      <c r="BK79" s="47"/>
      <c r="BL79" s="64" t="s">
        <v>167</v>
      </c>
      <c r="BM79" s="64" t="s">
        <v>167</v>
      </c>
      <c r="BN79" s="64" t="s">
        <v>167</v>
      </c>
      <c r="BO79" s="64" t="s">
        <v>167</v>
      </c>
      <c r="BP79" s="64" t="s">
        <v>155</v>
      </c>
      <c r="BQ79" s="64" t="s">
        <v>156</v>
      </c>
      <c r="BR79" s="64" t="s">
        <v>157</v>
      </c>
      <c r="BS79" s="64" t="s">
        <v>167</v>
      </c>
      <c r="BT79" s="64" t="s">
        <v>159</v>
      </c>
      <c r="BU79" s="65"/>
      <c r="BV79" s="66"/>
      <c r="BW79" s="66">
        <v>0</v>
      </c>
      <c r="BX79" s="47"/>
      <c r="BY79" s="48" t="s">
        <v>164</v>
      </c>
      <c r="CB79" s="6"/>
      <c r="CC79" s="6"/>
      <c r="CD79" s="67">
        <v>0</v>
      </c>
      <c r="CE79" s="67">
        <v>1</v>
      </c>
      <c r="CF79" s="67" t="e">
        <v>#REF!</v>
      </c>
      <c r="CG79" s="68" cm="1">
        <f t="array" ref="CG79">SUMPRODUCT(--(LEN(TRIM(BL79:BT79))&gt;0))</f>
        <v>4</v>
      </c>
      <c r="CH79" s="59" t="str">
        <f>IF(CG79=2,"y","n")</f>
        <v>n</v>
      </c>
      <c r="CI79" s="59" t="str">
        <f>IF(CG79=3,"y","n")</f>
        <v>n</v>
      </c>
      <c r="CJ79" s="59" t="str">
        <f>IF(CG79=4,"y","n")</f>
        <v>y</v>
      </c>
      <c r="CK79" s="59" t="str">
        <f>IF(CG79&gt;4,"y","n")</f>
        <v>n</v>
      </c>
      <c r="CL79" s="59" t="str">
        <f>IF(S79=0,"y","n")</f>
        <v>n</v>
      </c>
      <c r="CM79" s="59" t="str">
        <f>IF(S79=2,"y","n")</f>
        <v>y</v>
      </c>
      <c r="CN79" s="59" t="str">
        <f>IF(S79=3,"y","n")</f>
        <v>n</v>
      </c>
      <c r="CO79" s="59" t="str">
        <f>IF(S79&gt;=4,"y","n")</f>
        <v>n</v>
      </c>
      <c r="CP79" s="59" t="str">
        <f>IF(AT79=0,"y","n")</f>
        <v>y</v>
      </c>
      <c r="CQ79" s="59" t="str">
        <f>IF(AT79=1,"y","n")</f>
        <v>n</v>
      </c>
      <c r="CR79" s="59" t="str">
        <f>IF(AT79=2,"y","n")</f>
        <v>n</v>
      </c>
      <c r="CS79" s="59" t="str">
        <f>IF(AT79&gt;=3,"y","n")</f>
        <v>n</v>
      </c>
      <c r="CT79" s="69" t="str">
        <f>CHAR(34)&amp;A79&amp;CHAR(34)</f>
        <v>"[USA] Jacksonville"</v>
      </c>
      <c r="CU79" s="70" t="str">
        <f>CHAR(34)&amp;"rgn_"&amp;R79&amp;CHAR(34)</f>
        <v>"rgn_North America"</v>
      </c>
      <c r="CV79" s="48" t="str">
        <f>CHAR(34)&amp;D79&amp;CHAR(34)</f>
        <v>"https://upload.wikimedia.org/wikipedia/commons/thumb/1/1a/Flag_of_Jacksonville%2C_Florida.svg/320px-Flag_of_Jacksonville%2C_Florida.svg.png"</v>
      </c>
      <c r="CW79" s="48" t="str">
        <f>IF(CH79="y",CHAR(34)&amp;CH$1&amp;CHAR(34)&amp;",","")</f>
        <v/>
      </c>
      <c r="CX79" s="48" t="str">
        <f>IF(CI79="y",CHAR(34)&amp;CI$1&amp;CHAR(34)&amp;",","")</f>
        <v/>
      </c>
      <c r="CY79" s="48" t="str">
        <f>IF(CJ79="y",CHAR(34)&amp;CJ$1&amp;CHAR(34)&amp;",","")</f>
        <v>"4Color",</v>
      </c>
      <c r="CZ79" s="48" t="str">
        <f>IF(CK79="y",CHAR(34)&amp;CK$1&amp;CHAR(34)&amp;",","")</f>
        <v/>
      </c>
      <c r="DA79" s="48" t="str">
        <f>IF(Q79&gt;1,CHAR(34)&amp;"words2"&amp;CHAR(34)&amp;",","")</f>
        <v/>
      </c>
      <c r="DB79" s="48" t="str">
        <f>IF(Q79&gt;2,CHAR(34)&amp;"words3"&amp;CHAR(34)&amp;",","")</f>
        <v/>
      </c>
      <c r="DD79" s="48" t="str">
        <f>IF(LEN(CHAR(34)&amp;"lets"&amp;LEN(SUBSTITUTE(SUBSTITUTE(IFERROR(TRIM(SUBSTITUTE(A79,MID(A79,FIND("[",A79),FIND("]",A79)-FIND("[",A79)+1),"")),A79)," ",""),"-",""))&amp;CHAR(34)&amp;",")=9,CHAR(34)&amp;"lets"&amp;LEN(SUBSTITUTE(SUBSTITUTE(IFERROR(TRIM(SUBSTITUTE(A79,MID(A79,FIND("[",A79),FIND("]",A79)-FIND("[",A79)+1),"")),A79)," ",""),"-",""))&amp;CHAR(34)&amp;",",CHAR(34)&amp;"lets0"&amp;LEN(SUBSTITUTE(SUBSTITUTE(IFERROR(TRIM(SUBSTITUTE(A79,MID(A79,FIND("[",A79),FIND("]",A79)-FIND("[",A79)+1),"")),A79)," ",""),"-",""))&amp;CHAR(34)&amp;",")</f>
        <v>"lets12",</v>
      </c>
      <c r="DE79" s="48" t="str">
        <f>CHAR(34)&amp;"start"&amp;IFERROR(LEFT(SUBSTITUTE(A79,"["&amp;MID(A79,FIND("[",A79)+1,FIND("]",A79)-FIND("[",A79)-1)&amp;"] ",""),1),LEFT(A79,1))&amp;CHAR(34)&amp;","</f>
        <v>"startJ",</v>
      </c>
      <c r="DF79" s="48" t="str">
        <f>IFERROR(IF(SEARCH("tan",A79)&gt;0,CHAR(34)&amp;"withtn"&amp;CHAR(34)&amp;",",""),"")</f>
        <v/>
      </c>
      <c r="DG79" s="48" t="str">
        <f>IFERROR(IF(SEARCH("q",A79)&gt;0,CHAR(34)&amp;"with_q"&amp;CHAR(34)&amp;",",""),"")</f>
        <v/>
      </c>
      <c r="DH79" s="48" t="str">
        <f>IFERROR(IF(SEARCH("v",A79)&gt;0,CHAR(34)&amp;"with_v"&amp;CHAR(34)&amp;",",""),"")</f>
        <v>"with_v",</v>
      </c>
      <c r="DI79" s="48" t="str">
        <f>IFERROR(IF(SEARCH("w",A79)&gt;0,CHAR(34)&amp;"with_w"&amp;CHAR(34)&amp;",",""),"")</f>
        <v/>
      </c>
      <c r="DJ79" s="48" t="str">
        <f>IFERROR(IF(SEARCH("y",A79)&gt;0,CHAR(34)&amp;"with_y"&amp;CHAR(34)&amp;",",""),"")</f>
        <v/>
      </c>
      <c r="DK79" s="48" t="str">
        <f>IFERROR(IF(SEARCH("z",A79)&gt;0,CHAR(34)&amp;"with_z"&amp;CHAR(34)&amp;",",""),"")</f>
        <v/>
      </c>
      <c r="DL79" s="48" t="str">
        <f>IF(CG79=2, CHAR(34) &amp; _xlfn.TEXTJOIN("", TRUE, _xlfn._xlws.SORT(HP79:HX79)) &amp; CHAR(34) &amp; ",", "")</f>
        <v/>
      </c>
      <c r="DM79" s="48" t="str" cm="1">
        <f t="array" ref="DM79">IF(CG79=3,CHAR(34) &amp; _xlfn.TEXTJOIN("", TRUE, RIGHT(HP79:HX79, 2)) &amp; CHAR(34) &amp; ",", "")</f>
        <v/>
      </c>
      <c r="DN79" s="48" t="str">
        <f>IF(AND(ISNUMBER(SEARCH("18", O79)), ISERROR(SEARCH("1918", O79)), ISERROR(SEARCH("2018", O79))), CHAR(34) &amp; "year18" &amp; CHAR(34) &amp; ",", "")</f>
        <v/>
      </c>
      <c r="DO79" s="48" t="str">
        <f>IF(AND(ISNUMBER(SEARCH("19", O79)), ISERROR(SEARCH("1819", O79)),  ISERROR(SEARCH("1219", O79)),ISERROR(SEARCH("1119", O79)),ISERROR(SEARCH("1190", O79)),ISERROR(SEARCH("2019", O79))), CHAR(34) &amp; "year19" &amp; CHAR(34) &amp; ",", "")</f>
        <v>"year19",</v>
      </c>
      <c r="DP79" s="6" t="str">
        <f>IF(AND(ISNUMBER(SEARCH("20", O79)), ISERROR(SEARCH("1920", O79))), CHAR(34)&amp;"year00"&amp;CHAR(34)&amp;",", "")</f>
        <v/>
      </c>
      <c r="DQ79" s="6" t="str">
        <f>IF(CC79="y",CHAR(34)&amp;"soviet"&amp;CHAR(34)&amp;",","")</f>
        <v/>
      </c>
      <c r="DR79" s="6" t="str">
        <f>IF(BY79="y",CHAR(34)&amp;"dgband"&amp;CHAR(34)&amp;",","")</f>
        <v/>
      </c>
      <c r="DS79" s="6" t="str">
        <f>IF(W79="y",IF(AND(V79="n",BY79&lt;&gt;"y"),CHAR(34)&amp;"allver"&amp;CHAR(34)&amp;",",""),"")</f>
        <v/>
      </c>
      <c r="DT79" s="6" t="str">
        <f>IF(V79="y",IF(AND(W79="n",BY79&lt;&gt;"y"),CHAR(34)&amp;"allhor"&amp;CHAR(34)&amp;",",""),"")</f>
        <v>"allhor",</v>
      </c>
      <c r="DU79" s="6" t="str">
        <f>IF(BY79="y",IF(AND(W79="n",V79="n"),CHAR(34)&amp;"alldia"&amp;CHAR(34)&amp;",",""),"")</f>
        <v/>
      </c>
      <c r="DW79" s="48" t="str">
        <f>IF(CL79="y",CHAR(34)&amp;CL$1&amp;CHAR(34)&amp;",","")</f>
        <v/>
      </c>
      <c r="DX79" s="48" t="str">
        <f>IF(CM79="y",CHAR(34)&amp;CM$1&amp;CHAR(34)&amp;",","")</f>
        <v>"2Bands",</v>
      </c>
      <c r="DY79" s="48" t="str">
        <f>IF(CN79="y",CHAR(34)&amp;CN$1&amp;CHAR(34)&amp;",","")</f>
        <v/>
      </c>
      <c r="DZ79" s="48" t="str">
        <f>IF(CO79="y",CHAR(34)&amp;CO$1&amp;CHAR(34)&amp;",","")</f>
        <v/>
      </c>
      <c r="EA79" s="48" t="str">
        <f>IF(T79="y",CHAR(34)&amp;T$1&amp;CHAR(34)&amp;",","")</f>
        <v>"Diagon",</v>
      </c>
      <c r="EB79" s="48" t="str">
        <f>IF(U79="y",CHAR(34)&amp;U$1&amp;CHAR(34)&amp;",","")</f>
        <v/>
      </c>
      <c r="EC79" s="48" t="str">
        <f>IF(V79="y",CHAR(34)&amp;V$1&amp;CHAR(34)&amp;",","")</f>
        <v>"Horizo",</v>
      </c>
      <c r="ED79" s="48" t="str">
        <f>IF(W79="y",CHAR(34)&amp;W$1&amp;CHAR(34)&amp;",","")</f>
        <v/>
      </c>
      <c r="EE79" s="48" t="str">
        <f>IF(X79="y",CHAR(34)&amp;X$1&amp;CHAR(34)&amp;",","")</f>
        <v/>
      </c>
      <c r="EF79" s="48" t="str">
        <f>IF(AND(Y79&lt;&gt;"n",Y79&lt;&gt;""),CHAR(34)&amp;Y$1&amp;CHAR(34)&amp;",","")</f>
        <v>"Animal",</v>
      </c>
      <c r="EG79" s="48" t="str">
        <f>IF(Z79="y",CHAR(34)&amp;Z$1&amp;CHAR(34)&amp;",","")</f>
        <v/>
      </c>
      <c r="EH79" s="48" t="str">
        <f>IF(AA79="y",CHAR(34)&amp;AA$1&amp;CHAR(34)&amp;",","")</f>
        <v/>
      </c>
      <c r="EI79" s="48" t="str">
        <f>IF(AB79="y",CHAR(34)&amp;AB$1&amp;CHAR(34)&amp;",","")</f>
        <v>"Texted",</v>
      </c>
      <c r="EJ79" s="48" t="str">
        <f>IF(AC79="y",CHAR(34)&amp;AC$1&amp;CHAR(34)&amp;",","")</f>
        <v/>
      </c>
      <c r="EK79" s="48" t="str">
        <f>IF(AD79="y",CHAR(34)&amp;AD$1&amp;CHAR(34)&amp;",","")</f>
        <v>"HasSun",</v>
      </c>
      <c r="EL79" s="48" t="str">
        <f>IF(AE79="y",CHAR(34)&amp;AE$1&amp;CHAR(34)&amp;",","")</f>
        <v/>
      </c>
      <c r="EM79" s="48" t="str">
        <f>IF(AF79="y",CHAR(34)&amp;AF$1&amp;CHAR(34)&amp;",","")</f>
        <v/>
      </c>
      <c r="EN79" s="48" t="str">
        <f>IF(AG79="y",CHAR(34)&amp;AG$1&amp;CHAR(34)&amp;",","")</f>
        <v>"Unequa",</v>
      </c>
      <c r="EO79" s="48" t="str">
        <f>IF(AH79="y",CHAR(34)&amp;AH$1&amp;CHAR(34)&amp;",","")</f>
        <v/>
      </c>
      <c r="EP79" s="48" t="str">
        <f>IF(AI79="y",CHAR(34)&amp;AI$1&amp;CHAR(34)&amp;",","")</f>
        <v/>
      </c>
      <c r="EQ79" s="48" t="str">
        <f>IF(AJ79="y",CHAR(34)&amp;AJ$1&amp;CHAR(34)&amp;",","")</f>
        <v/>
      </c>
      <c r="ER79" s="48" t="str">
        <f>IF(AK79="y",CHAR(34)&amp;AK$1&amp;CHAR(34)&amp;",","")</f>
        <v/>
      </c>
      <c r="ES79" s="48" t="str">
        <f>IF(AL79="y",CHAR(34)&amp;AL$1&amp;CHAR(34)&amp;",","")</f>
        <v/>
      </c>
      <c r="ET79" s="48" t="str">
        <f>IF(AM79="y",CHAR(34)&amp;AM$1&amp;CHAR(34)&amp;",","")</f>
        <v>"Geogrh",</v>
      </c>
      <c r="EU79" s="48" t="str">
        <f>IF(AN79="y",CHAR(34)&amp;AN$1&amp;CHAR(34)&amp;",","")</f>
        <v>"Humans",</v>
      </c>
      <c r="EV79" s="48" t="str">
        <f>IF(AO79="y",CHAR(34)&amp;AO$1&amp;CHAR(34)&amp;",","")</f>
        <v/>
      </c>
      <c r="EW79" s="48" t="str">
        <f>IF(AP79="y",CHAR(34)&amp;AP$1&amp;CHAR(34)&amp;",","")</f>
        <v/>
      </c>
      <c r="EX79" s="48" t="str">
        <f>IF(AQ79="y",CHAR(34)&amp;AQ$1&amp;CHAR(34)&amp;",","")</f>
        <v/>
      </c>
      <c r="EY79" s="48" t="str">
        <f>IF(AR79="y",CHAR(34)&amp;AR$1&amp;CHAR(34)&amp;",","")</f>
        <v/>
      </c>
      <c r="EZ79" s="48" t="str">
        <f>IF(AS79="y",CHAR(34)&amp;AS$1&amp;CHAR(34)&amp;",","")</f>
        <v/>
      </c>
      <c r="FA79" s="48" t="str">
        <f>IF(AT79&gt;0,CHAR(34)&amp;"sta"&amp;AZ79&amp;CHAR(34)&amp;",","")</f>
        <v/>
      </c>
      <c r="FB79" s="48" t="str">
        <f>IF(AND(AT79&gt;0,BA79&lt;&gt;""),CHAR(34)&amp;"sta"&amp;BA79&amp;CHAR(34)&amp;",","")</f>
        <v/>
      </c>
      <c r="FD79" s="48" t="str">
        <f>IF(BV79="n",CHAR(34)&amp;"tcWHYE"&amp;CHAR(34)&amp;",",IF(BV79="y",CHAR(34)&amp;FD$1&amp;CHAR(34)&amp;",",""))</f>
        <v/>
      </c>
      <c r="FE79" s="48" t="str">
        <f>IF(COUNTIF(BL79:BT79,"BLU")=0,CHAR(34)&amp;"NO_BLU"&amp;CHAR(34)&amp;",", "")</f>
        <v>"NO_BLU",</v>
      </c>
      <c r="FF79" s="48" t="str">
        <f>IF(COUNTIF(BL79:BT79,"WHI")=0,CHAR(34)&amp;"NO_WHI"&amp;CHAR(34)&amp;",", "")</f>
        <v/>
      </c>
      <c r="FG79" s="48" t="str">
        <f>IF(COUNTIF(BL79:BT79,"RED")=0,CHAR(34)&amp;"NO_RED"&amp;CHAR(34)&amp;",", "")</f>
        <v>"NO_RED",</v>
      </c>
      <c r="FH79" s="48" t="str">
        <f>IF(COUNTIF(BL79:BS79,"GRE")=0,CHAR(34)&amp;"NO_GRE"&amp;CHAR(34)&amp;",", "")</f>
        <v>"NO_GRE",</v>
      </c>
      <c r="FI79" s="48" t="str">
        <f>IF(COUNTIF(BL79:BT79,"YEL")=0,CHAR(34)&amp;"NO_YEL"&amp;CHAR(34)&amp;",", "")</f>
        <v/>
      </c>
      <c r="FJ79" s="48" t="str">
        <f>IF(COUNTIF(BL79:BT79,"BLA")=0,CHAR(34)&amp;"NO_BLA"&amp;CHAR(34)&amp;",", "")</f>
        <v>"NO_BLA",</v>
      </c>
      <c r="FK79" s="48" t="str">
        <f>IF(AND(FH79&lt;&gt;"",FF79&lt;&gt;""),CHAR(34)&amp;"WHGRNO"&amp;CHAR(34)&amp;",","")</f>
        <v/>
      </c>
      <c r="FL79" s="48" t="str">
        <f>IF(AND(FI79&lt;&gt;"",FF79&lt;&gt;""),CHAR(34)&amp;"WHYENO"&amp;CHAR(34)&amp;",","")</f>
        <v/>
      </c>
      <c r="FM79" s="48" t="str">
        <f>IF(AND(FJ79&lt;&gt;"",FF79&lt;&gt;""),CHAR(34)&amp;"BAWHNO"&amp;CHAR(34)&amp;",","")</f>
        <v/>
      </c>
      <c r="FN79" s="48" t="str">
        <f>IF(AND(FE79&lt;&gt;"",FF79&lt;&gt;""),CHAR(34)&amp;"BLWHNO"&amp;CHAR(34)&amp;",","")</f>
        <v/>
      </c>
      <c r="FO79" s="48" t="str">
        <f>IF(AND(FE79&lt;&gt;"",FG79&lt;&gt;""),CHAR(34)&amp;"BLRENO"&amp;CHAR(34)&amp;",","")</f>
        <v>"BLRENO",</v>
      </c>
      <c r="FP79" s="48" t="str">
        <f>IF(AND(FF79&lt;&gt;"",FF79&lt;&gt;""),CHAR(34)&amp;"WHRENO"&amp;CHAR(34)&amp;",","")</f>
        <v/>
      </c>
      <c r="FQ79" s="48" t="str">
        <f>IF(LEN(BF79)=3,CHAR(34)&amp;"001"&amp;BF79&amp;CHAR(34)&amp;",","")</f>
        <v>"001WHI",</v>
      </c>
      <c r="FR79" s="48" t="str">
        <f>IF(LEN(BG79)=3,CHAR(34)&amp;"002"&amp;BG79&amp;CHAR(34)&amp;",","")</f>
        <v/>
      </c>
      <c r="FS79" s="48" t="str">
        <f>IF(LEN(BH79)=3,CHAR(34)&amp;"003"&amp;BH79&amp;CHAR(34)&amp;",","")</f>
        <v>"003ORA",</v>
      </c>
      <c r="FT79" s="48" t="str">
        <f>CHAR(34)&amp;"myr"&amp;BD79&amp;CHAR(34)&amp;","</f>
        <v>"myrYEL",</v>
      </c>
      <c r="FU79" s="48" t="str">
        <f>IF(AY79="y",CHAR(34)&amp;"island"&amp;CHAR(34)&amp;",","")</f>
        <v/>
      </c>
      <c r="FV79" s="48" t="str">
        <f>IF(BZ79="y",CHAR(34)&amp;"landlo"&amp;CHAR(34)&amp;",","")</f>
        <v/>
      </c>
      <c r="FW79" s="48" t="str">
        <f>IF(CA79="y",CHAR(34)&amp;"eunion"&amp;CHAR(34)&amp;",","")</f>
        <v/>
      </c>
      <c r="FY79" s="48" t="str">
        <f>IFERROR(IF(SEARCH("Arabic",CB79)&gt;0,CHAR(34)&amp;"arabic"&amp;CHAR(34)&amp;",",""),"")</f>
        <v/>
      </c>
      <c r="FZ79" s="48" t="str">
        <f>IFERROR(IF(SEARCH("English",CB79)&gt;0,CHAR(34)&amp;"englis"&amp;CHAR(34)&amp;",",""),"")</f>
        <v/>
      </c>
      <c r="GA79" s="48" t="str">
        <f>IFERROR(IF(SEARCH("French",CB79)&gt;0,CHAR(34)&amp;"french"&amp;CHAR(34)&amp;",",""),"")</f>
        <v/>
      </c>
      <c r="GB79" s="48" t="str">
        <f>IFERROR(IF(SEARCH("Spanish",CB79)&gt;0,CHAR(34)&amp;"spanis"&amp;CHAR(34)&amp;",",""),"")</f>
        <v/>
      </c>
      <c r="GE79" s="48" t="str">
        <f>IFERROR(IF(SEARCH("Dutch",CB79)&gt;0,CHAR(34)&amp;"dutchs"&amp;CHAR(34)&amp;",",""),"")</f>
        <v/>
      </c>
      <c r="GF79" s="48" t="str">
        <f>IFERROR(IF(SEARCH("Historical",AU79)&gt;0,CHAR(34)&amp;"histor"&amp;CHAR(34)&amp;",",""),"")</f>
        <v/>
      </c>
      <c r="GG79" s="48" t="str">
        <f>IF(BU79="y",CHAR(34)&amp;"unjack"&amp;CHAR(34)&amp;",","")</f>
        <v/>
      </c>
      <c r="GH79" s="48" t="str">
        <f>IF(CD79=1,CHAR(34)&amp;"southc"&amp;CHAR(34)&amp;",","")</f>
        <v/>
      </c>
      <c r="GI79" s="48" t="str">
        <f>IF(CE79=1,CHAR(34)&amp;"hasmap"&amp;CHAR(34)&amp;",","")</f>
        <v>"hasmap",</v>
      </c>
      <c r="GJ79" s="48" t="str">
        <f>IF(CP79="y",CHAR(34)&amp;CP$1&amp;CHAR(34)&amp;",","")</f>
        <v>"NoStar",</v>
      </c>
      <c r="GK79" s="48" t="str">
        <f>IF(GJ79="",CHAR(34)&amp;"HasSta"&amp;CHAR(34)&amp;",","")</f>
        <v/>
      </c>
      <c r="GL79" s="48" t="str">
        <f>IF(CQ79="y",CHAR(34)&amp;CQ$1&amp;CHAR(34)&amp;",","")</f>
        <v/>
      </c>
      <c r="GM79" s="48" t="str">
        <f>IF(CR79="y",CHAR(34)&amp;CR$1&amp;CHAR(34)&amp;",","")</f>
        <v/>
      </c>
      <c r="GN79" s="48" t="str">
        <f>IF(CS79="y",CHAR(34)&amp;CS$1&amp;CHAR(34)&amp;",","")</f>
        <v/>
      </c>
      <c r="GP79" s="48" t="str">
        <f>CHAR(34)&amp;AU79&amp;CHAR(34)</f>
        <v>"City"</v>
      </c>
      <c r="GS79" s="48" t="str">
        <f>SUBSTITUTE("["&amp;_xlfn.CONCAT(CW79:GN79)&amp;"]",",]","]")</f>
        <v>["4Color","lets12","startJ","with_v","year19","allhor","2Bands","Diagon","Horizo","Animal","Texted","HasSun","Unequa","Geogrh","Humans","NO_BLU","NO_RED","NO_GRE","NO_BLA","BLRENO","001WHI","003ORA","myrYEL","hasmap","NoStar"]</v>
      </c>
      <c r="GT79" s="48" t="str">
        <f>IF(BL79&lt;&gt;"",CHAR(34)&amp;"cl_"&amp;BL79&amp;CHAR(34)&amp;",","")</f>
        <v/>
      </c>
      <c r="GU79" s="48" t="str">
        <f>IF(BM79&lt;&gt;"",CHAR(34)&amp;"cl_"&amp;BM79&amp;CHAR(34)&amp;",","")</f>
        <v/>
      </c>
      <c r="GV79" s="48" t="str">
        <f>IF(BN79&lt;&gt;"",CHAR(34)&amp;"cl_"&amp;BN79&amp;CHAR(34)&amp;",","")</f>
        <v/>
      </c>
      <c r="GW79" s="48" t="str">
        <f>IF(BO79&lt;&gt;"",CHAR(34)&amp;"cl_"&amp;BO79&amp;CHAR(34)&amp;",","")</f>
        <v/>
      </c>
      <c r="GX79" s="48" t="str">
        <f>IF(BP79&lt;&gt;"",CHAR(34)&amp;"cl_"&amp;BP79&amp;CHAR(34)&amp;",","")</f>
        <v>"cl_YEL",</v>
      </c>
      <c r="GY79" s="48" t="str">
        <f>IF(BQ79&lt;&gt;"",CHAR(34)&amp;"cl_"&amp;BQ79&amp;CHAR(34)&amp;",","")</f>
        <v>"cl_ORA",</v>
      </c>
      <c r="GZ79" s="48" t="str">
        <f>IF(BR79&lt;&gt;"",CHAR(34)&amp;"cl_"&amp;BR79&amp;CHAR(34)&amp;",","")</f>
        <v>"cl_BRO",</v>
      </c>
      <c r="HA79" s="48" t="str">
        <f>IF(BS79&lt;&gt;"",CHAR(34)&amp;"cl_"&amp;BS79&amp;CHAR(34)&amp;",","")</f>
        <v/>
      </c>
      <c r="HB79" s="48" t="str">
        <f>IF(BT79&lt;&gt;"",CHAR(34)&amp;"cl_"&amp;BT79&amp;CHAR(34)&amp;",","")</f>
        <v>"cl_WHI",</v>
      </c>
      <c r="HC79" s="48" t="str">
        <f>SUBSTITUTE("["&amp;_xlfn.CONCAT(GT79:HB79)&amp;"]",",]","]")</f>
        <v>["cl_YEL","cl_ORA","cl_BRO","cl_WHI"]</v>
      </c>
      <c r="HE79" s="71"/>
      <c r="HF79" s="72" t="str">
        <f>"{couname:"&amp;CT79&amp;(IF(HK79&lt;&gt;"",",subtype:"&amp;CHAR(34)&amp;HK79&amp;CHAR(34),""))&amp;",year:"&amp;HJ79&amp;",region:"&amp;CU79&amp;",Colors:"&amp;HC79&amp;",Items:"&amp;GS79&amp;",Flag:"&amp;CV79&amp;",HDFlag:"&amp;CHAR(34)&amp;E79&amp;CHAR(34)&amp;",type:"&amp;GP79&amp;", describe: "&amp;HH79&amp;", isnew:"&amp;CHAR(34)&amp;F79&amp;CHAR(34)&amp;", links: "&amp;HL79&amp;"},"</f>
        <v>{couname:"[USA] Jacksonville",year:"1976",region:"rgn_North America",Colors:["cl_YEL","cl_ORA","cl_BRO","cl_WHI"],Items:["4Color","lets12","startJ","with_v","year19","allhor","2Bands","Diagon","Horizo","Animal","Texted","HasSun","Unequa","Geogrh","Humans","NO_BLU","NO_RED","NO_GRE","NO_BLA","BLRENO","001WHI","003ORA","myrYEL","hasmap","NoStar"],Flag:"https://upload.wikimedia.org/wikipedia/commons/thumb/1/1a/Flag_of_Jacksonville%2C_Florida.svg/320px-Flag_of_Jacksonville%2C_Florida.svg.png",HDFlag:"https://upload.wikimedia.org/wikipedia/commons/thumb/1/1a/Flag_of_Jacksonville%2C_Florida.svg/800px-Flag_of_Jacksonville%2C_Florida.svg.png",type:"City", describe: "\nThe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 isnew:".", links: "https://en.wikipedia.org/wiki/Flag_of_Jacksonville,_Florida"},</v>
      </c>
      <c r="HG79" s="73" t="str">
        <f>"{couname:"&amp;CT79&amp;(IF(HK79&lt;&gt;"",",subtype:"&amp;CHAR(34)&amp;HK79&amp;CHAR(34),""))&amp;",year:"&amp;HJ79&amp;",region:"&amp;CU79&amp;",Colors:"&amp;HC79&amp;",Items:"&amp;GS79&amp;",Flag:"&amp;CV79&amp;",HDFlag:"&amp;CHAR(34)&amp;E79&amp;CHAR(34)&amp;",type:"&amp;GP79&amp;", describe: "&amp;HI79&amp;", links: "&amp;HL79&amp;"},"</f>
        <v>{couname:"[USA] Jacksonville",year:"1976",region:"rgn_North America",Colors:["cl_YEL","cl_ORA","cl_BRO","cl_WHI"],Items:["4Color","lets12","startJ","with_v","year19","allhor","2Bands","Diagon","Horizo","Animal","Texted","HasSun","Unequa","Geogrh","Humans","NO_BLU","NO_RED","NO_GRE","NO_BLA","BLRENO","001WHI","003ORA","myrYEL","hasmap","NoStar"],Flag:"https://upload.wikimedia.org/wikipedia/commons/thumb/1/1a/Flag_of_Jacksonville%2C_Florida.svg/320px-Flag_of_Jacksonville%2C_Florida.svg.png",HDFlag:"https://upload.wikimedia.org/wikipedia/commons/thumb/1/1a/Flag_of_Jacksonville%2C_Florida.svg/800px-Flag_of_Jacksonville%2C_Florida.svg.png",type:"City", describe: "\nThe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 links: "https://en.wikipedia.org/wiki/Flag_of_Jacksonville,_Florida"},</v>
      </c>
      <c r="HH79" s="48" t="str">
        <f>IF(P79&lt;&gt;"",CHAR(34)&amp;"\n"&amp;P79&amp;CHAR(34),CHAR(34)&amp;CHAR(34))</f>
        <v>"\nThe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v>
      </c>
      <c r="HI79" s="48" t="str">
        <f>IF(J79=0,CHAR(34)&amp;CHAR(34),HH79)</f>
        <v>"\nThe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v>
      </c>
      <c r="HJ79" s="48" t="str">
        <f>CHAR(34)&amp;O79&amp;CHAR(34)</f>
        <v>"1976"</v>
      </c>
      <c r="HL79" s="48" t="str">
        <f>CHAR(34)&amp;I79&amp;CHAR(34)</f>
        <v>"https://en.wikipedia.org/wiki/Flag_of_Jacksonville,_Florida"</v>
      </c>
      <c r="HM79" s="72"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"&amp;HH79&amp;", "&amp;CHAR(34)&amp;"isnew"&amp;CHAR(34)&amp;": "&amp;CHAR(34)&amp;F79&amp;CHAR(34)&amp;", "&amp;CHAR(34)&amp;"links"&amp;CHAR(34)&amp;": "&amp;HL79&amp;"},"</f>
        <v>{"couname":"[USA] Jacksonville","subtype":"[USA] Florida","year":"1976","region":"rgn_North America","Colors":["cl_YEL","cl_ORA","cl_BRO","cl_WHI"],"Items":["4Color","lets12","startJ","with_v","year19","allhor","2Bands","Diagon","Horizo","Animal","Texted","HasSun","Unequa","Geogrh","Humans","NO_BLU","NO_RED","NO_GRE","NO_BLA","BLRENO","001WHI","003ORA","myrYEL","hasmap","NoStar"],"Flag":"https://upload.wikimedia.org/wikipedia/commons/thumb/1/1a/Flag_of_Jacksonville%2C_Florida.svg/320px-Flag_of_Jacksonville%2C_Florida.svg.png","HDFlag":"https://upload.wikimedia.org/wikipedia/commons/thumb/1/1a/Flag_of_Jacksonville%2C_Florida.svg/800px-Flag_of_Jacksonville%2C_Florida.svg.png","type":"City", "describe": "\nThe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 "isnew": ".", "links": "https://en.wikipedia.org/wiki/Flag_of_Jacksonville,_Florida"},</v>
      </c>
      <c r="HN79" s="74" t="str">
        <f>"{"&amp;CHAR(34)&amp;"couname"&amp;CHAR(34)&amp;":"&amp;CT79&amp;(IF(H79&lt;&gt;"",","&amp;CHAR(34)&amp;"subtype"&amp;CHAR(34)&amp;":"&amp;CHAR(34)&amp;H79&amp;CHAR(34),""))&amp;","&amp;CHAR(34)&amp;"year"&amp;CHAR(34)&amp;":"&amp;HJ79&amp;","&amp;CHAR(34)&amp;"region"&amp;CHAR(34)&amp;":"&amp;CU79&amp;","&amp;CHAR(34)&amp;"Colors"&amp;CHAR(34)&amp;":"&amp;HC79&amp;","&amp;CHAR(34)&amp;"Items"&amp;CHAR(34)&amp;":"&amp;GS79&amp;","&amp;CHAR(34)&amp;"Flag"&amp;CHAR(34)&amp;":"&amp;CV79&amp;","&amp;CHAR(34)&amp;"HDFlag"&amp;CHAR(34)&amp;":"&amp;CHAR(34)&amp;E79&amp;CHAR(34)&amp;","&amp;CHAR(34)&amp;"type"&amp;CHAR(34)&amp;":"&amp;GP79&amp;", "&amp;CHAR(34)&amp;"describe"&amp;CHAR(34)&amp;": "&amp;HI79&amp;", "&amp;CHAR(34)&amp;"isnew"&amp;CHAR(34)&amp;": "&amp;CHAR(34)&amp;F79&amp;CHAR(34)&amp;", "&amp;CHAR(34)&amp;"links"&amp;CHAR(34)&amp;": "&amp;HL79&amp;"},"</f>
        <v>{"couname":"[USA] Jacksonville","subtype":"[USA] Florida","year":"1976","region":"rgn_North America","Colors":["cl_YEL","cl_ORA","cl_BRO","cl_WHI"],"Items":["4Color","lets12","startJ","with_v","year19","allhor","2Bands","Diagon","Horizo","Animal","Texted","HasSun","Unequa","Geogrh","Humans","NO_BLU","NO_RED","NO_GRE","NO_BLA","BLRENO","001WHI","003ORA","myrYEL","hasmap","NoStar"],"Flag":"https://upload.wikimedia.org/wikipedia/commons/thumb/1/1a/Flag_of_Jacksonville%2C_Florida.svg/320px-Flag_of_Jacksonville%2C_Florida.svg.png","HDFlag":"https://upload.wikimedia.org/wikipedia/commons/thumb/1/1a/Flag_of_Jacksonville%2C_Florida.svg/800px-Flag_of_Jacksonville%2C_Florida.svg.png","type":"City", "describe": "\nThe brown silhouette of a mounted Andrew Jackson is taken from a bronze statue in the downtown urban core, and represents the city's history and namesake. The sunburst represents a bright future. The map silhouette of the city/county with the St. Johns River through the middle shows the consolidated community and the large impact of the river. The color orange is significant in the 'Sunshine State' and one of Jacksonville's neighborhoods is named Mandarin.", "isnew": ".", "links": "https://en.wikipedia.org/wiki/Flag_of_Jacksonville,_Florida"},</v>
      </c>
      <c r="HO79" s="75">
        <v>45618</v>
      </c>
      <c r="HP79" s="48" t="str" cm="1">
        <f t="array" ref="HP79">IF(_xlfn.TEXTJOIN(", ", TRUE, IF(ISNUMBER(SEARCH("BLA", BL79:BT79)), COLUMN(BL79:BT79) - COLUMN(BL79) + 1, ""))&lt;&gt;"","BLA","")</f>
        <v/>
      </c>
      <c r="HQ79" s="48" t="str" cm="1">
        <f t="array" ref="HQ79">IF(_xlfn.TEXTJOIN(", ", TRUE, IF(ISNUMBER(SEARCH("BLU", BL79:BT79)), COLUMN(BL79:BT79) - COLUMN(BL79) + 1, ""))&lt;&gt;"","BLU","")</f>
        <v/>
      </c>
      <c r="HR79" s="48" t="str" cm="1">
        <f t="array" ref="HR79">IF(_xlfn.TEXTJOIN(", ", TRUE, IF(ISNUMBER(SEARCH("GRE", BL79:BT79)), COLUMN(BL79:BT79) - COLUMN(BL79) + 1, ""))&lt;&gt;"","GRE","")</f>
        <v/>
      </c>
      <c r="HS79" s="48" t="str" cm="1">
        <f t="array" ref="HS79">IF(_xlfn.TEXTJOIN(", ", TRUE, IF(ISNUMBER(SEARCH("RED", BL79:BT79)), COLUMN(BL79:BT79) - COLUMN(BL79) + 1, ""))&lt;&gt;"","RED","")</f>
        <v/>
      </c>
      <c r="HT79" s="48" t="str" cm="1">
        <f t="array" ref="HT79">IF(_xlfn.TEXTJOIN(", ", TRUE, IF(ISNUMBER(SEARCH("YEL", BL79:BT79)), COLUMN(BL79:BT79) - COLUMN(BL79) + 1, ""))&lt;&gt;"","YEL","")</f>
        <v>YEL</v>
      </c>
      <c r="HU79" s="48" t="str" cm="1">
        <f t="array" ref="HU79">IF(_xlfn.TEXTJOIN(", ", TRUE, IF(ISNUMBER(SEARCH("ORA", BL79:BT79)), COLUMN(BL79:BT79) - COLUMN(BL79) + 1, ""))&lt;&gt;"","ORA","")</f>
        <v>ORA</v>
      </c>
      <c r="HV79" s="48" t="str" cm="1">
        <f t="array" ref="HV79">IF(_xlfn.TEXTJOIN(", ", TRUE, IF(ISNUMBER(SEARCH("BRO", BL79:BT79)), COLUMN(BL79:BT79) - COLUMN(BL79) + 1, ""))&lt;&gt;"","BRO","")</f>
        <v>BRO</v>
      </c>
      <c r="HW79" s="48" t="str" cm="1">
        <f t="array" ref="HW79">IF(_xlfn.TEXTJOIN(", ", TRUE, IF(ISNUMBER(SEARCH("PUR", BL79:BT79)), COLUMN(BL79:BT79) - COLUMN(BL79) + 1, ""))&lt;&gt;"","PUR","")</f>
        <v/>
      </c>
      <c r="HX79" s="48" t="str" cm="1">
        <f t="array" ref="HX79">IF(_xlfn.TEXTJOIN(", ", TRUE, IF(ISNUMBER(SEARCH("WHI", BL79:BT79)), COLUMN(BL79:BT79) - COLUMN(BL79) + 1, ""))&lt;&gt;"","WHI","")</f>
        <v>WHI</v>
      </c>
      <c r="HY79" s="76"/>
      <c r="HZ79" s="76"/>
      <c r="IA79" s="6"/>
      <c r="IB79" s="6"/>
      <c r="IC79" s="77"/>
      <c r="ID79" s="77"/>
      <c r="IE79" s="77"/>
      <c r="IF79" s="77"/>
      <c r="IG79" s="77"/>
      <c r="IH79" s="77"/>
      <c r="II79" s="77"/>
      <c r="IJ79" s="77"/>
      <c r="IK79" s="77"/>
      <c r="IM79" s="45">
        <f>COUNTIF(IC79:IK79,"&gt;0")-CG79</f>
        <v>-4</v>
      </c>
      <c r="IN79" s="78" t="str">
        <f>"http://mkweb.bcgsc.ca/color-summarizer/?url="&amp;D79&amp;"&amp;precision=low&amp;num_clusters="&amp;CG79&amp;"&amp;text=1"</f>
        <v>http://mkweb.bcgsc.ca/color-summarizer/?url=https://upload.wikimedia.org/wikipedia/commons/thumb/1/1a/Flag_of_Jacksonville%2C_Florida.svg/320px-Flag_of_Jacksonville%2C_Florida.svg.png&amp;precision=low&amp;num_clusters=4&amp;text=1</v>
      </c>
      <c r="IO79" s="48" t="str">
        <f>IF(HP79&lt;&gt;"",CHAR(34)&amp;"black"&amp;CHAR(34),"")</f>
        <v/>
      </c>
      <c r="IP79" s="48" t="str">
        <f>IF(HQ79&lt;&gt;"",CHAR(34)&amp;"blue"&amp;CHAR(34),"")</f>
        <v/>
      </c>
      <c r="IQ79" s="48" t="str">
        <f>IF(HR79&lt;&gt;"",CHAR(34)&amp;"green"&amp;CHAR(34),"")</f>
        <v/>
      </c>
      <c r="IR79" s="48" t="str">
        <f>IF(HS79&lt;&gt;"",CHAR(34)&amp;"red"&amp;CHAR(34),"")</f>
        <v/>
      </c>
      <c r="IS79" s="48" t="str">
        <f>IF(HT79&lt;&gt;"",CHAR(34)&amp;"yellow"&amp;CHAR(34),"")</f>
        <v>"yellow"</v>
      </c>
      <c r="IT79" s="48" t="str">
        <f>IF(HU79&lt;&gt;"",CHAR(34)&amp;"orange"&amp;CHAR(34),"")</f>
        <v>"orange"</v>
      </c>
      <c r="IU79" s="48" t="str">
        <f>IF(HV79&lt;&gt;"",CHAR(34)&amp;"brown"&amp;CHAR(34),"")</f>
        <v>"brown"</v>
      </c>
      <c r="IV79" s="48" t="str">
        <f>IF(HW79&lt;&gt;"",CHAR(34)&amp;"purple"&amp;CHAR(34),"")</f>
        <v/>
      </c>
      <c r="IW79" s="48" t="str">
        <f>IF(HX79&lt;&gt;"",CHAR(34)&amp;"white"&amp;CHAR(34),"")</f>
        <v>"white"</v>
      </c>
      <c r="IX79" s="48" t="str">
        <f>"{"&amp;CHAR(34)&amp;"url"&amp;CHAR(34)&amp;":"&amp;CHAR(34)&amp;IN79&amp;CHAR(34)&amp;","&amp;CHAR(34)&amp;"name"&amp;CHAR(34)&amp;":"&amp;CHAR(34)&amp;A79&amp;CHAR(34)&amp;"},"</f>
        <v>{"url":"http://mkweb.bcgsc.ca/color-summarizer/?url=https://upload.wikimedia.org/wikipedia/commons/thumb/1/1a/Flag_of_Jacksonville%2C_Florida.svg/320px-Flag_of_Jacksonville%2C_Florida.svg.png&amp;precision=low&amp;num_clusters=4&amp;text=1","name":"[USA] Jacksonville"},</v>
      </c>
      <c r="IY79" s="48">
        <v>1150</v>
      </c>
    </row>
    <row r="80" spans="1:259" s="48" customFormat="1" ht="38.4" customHeight="1" thickBot="1" x14ac:dyDescent="0.35">
      <c r="A80" s="97" t="s">
        <v>585</v>
      </c>
      <c r="B80" s="40" t="e" vm="221">
        <v>#VALUE!</v>
      </c>
      <c r="C80" s="41">
        <v>3</v>
      </c>
      <c r="D80" s="42" t="s">
        <v>586</v>
      </c>
      <c r="E80" s="43" t="s">
        <v>586</v>
      </c>
      <c r="F80" s="44" t="s">
        <v>163</v>
      </c>
      <c r="G80" s="45">
        <f>COUNTIF($A$1:$A$8580,A80)</f>
        <v>1</v>
      </c>
      <c r="H80" s="46" t="s">
        <v>487</v>
      </c>
      <c r="I80" s="47" t="s">
        <v>583</v>
      </c>
      <c r="J80" s="48" t="str">
        <f>""</f>
        <v/>
      </c>
      <c r="K80" s="49"/>
      <c r="L80" s="50"/>
      <c r="M80" s="50"/>
      <c r="N80" s="51" t="s">
        <v>231</v>
      </c>
      <c r="O80" s="52">
        <v>1914</v>
      </c>
      <c r="P80" s="53" t="s">
        <v>587</v>
      </c>
      <c r="Q80" s="54">
        <v>1</v>
      </c>
      <c r="R80" s="55" t="s">
        <v>231</v>
      </c>
      <c r="S80" s="56">
        <v>0</v>
      </c>
      <c r="T80" s="57" t="s">
        <v>164</v>
      </c>
      <c r="U80" s="58" t="s">
        <v>164</v>
      </c>
      <c r="V80" s="58" t="s">
        <v>164</v>
      </c>
      <c r="W80" s="58" t="s">
        <v>164</v>
      </c>
      <c r="X80" s="58" t="s">
        <v>165</v>
      </c>
      <c r="Y80" s="58" t="s">
        <v>165</v>
      </c>
      <c r="Z80" s="58" t="s">
        <v>164</v>
      </c>
      <c r="AA80" s="58" t="s">
        <v>165</v>
      </c>
      <c r="AB80" s="58" t="s">
        <v>165</v>
      </c>
      <c r="AC80" s="58" t="s">
        <v>164</v>
      </c>
      <c r="AD80" s="58" t="s">
        <v>164</v>
      </c>
      <c r="AE80" s="58" t="s">
        <v>164</v>
      </c>
      <c r="AF80" s="59" t="s">
        <v>164</v>
      </c>
      <c r="AG80" s="59" t="s">
        <v>165</v>
      </c>
      <c r="AH80" s="59" t="s">
        <v>164</v>
      </c>
      <c r="AI80" s="59" t="s">
        <v>164</v>
      </c>
      <c r="AJ80" s="59" t="s">
        <v>164</v>
      </c>
      <c r="AK80" s="59" t="s">
        <v>164</v>
      </c>
      <c r="AL80" s="59" t="s">
        <v>164</v>
      </c>
      <c r="AM80" s="59" t="s">
        <v>164</v>
      </c>
      <c r="AN80" s="59" t="s">
        <v>165</v>
      </c>
      <c r="AO80" s="59" t="s">
        <v>164</v>
      </c>
      <c r="AP80" s="59" t="s">
        <v>164</v>
      </c>
      <c r="AQ80" s="59" t="s">
        <v>164</v>
      </c>
      <c r="AR80" s="59" t="s">
        <v>164</v>
      </c>
      <c r="AS80" s="59" t="s">
        <v>164</v>
      </c>
      <c r="AT80" s="60">
        <v>0</v>
      </c>
      <c r="AU80" s="59" t="s">
        <v>588</v>
      </c>
      <c r="AV80" s="59" t="str">
        <f>IF(LEFT(A80,1)="[",LEFT(A80,5)&amp;AU80&amp;A80,"")</f>
        <v>[USA]City, Historical[USA] Jacksonville (1914-1976)</v>
      </c>
      <c r="AW80" s="59" t="str">
        <f>C80&amp;H80&amp;A80</f>
        <v>3[USA] Florida[USA] Jacksonville (1914-1976)</v>
      </c>
      <c r="AX80" s="61"/>
      <c r="AY80" s="61"/>
      <c r="AZ80" s="62" t="s">
        <v>167</v>
      </c>
      <c r="BA80" s="62" t="s">
        <v>167</v>
      </c>
      <c r="BB80" s="62"/>
      <c r="BC80" s="63"/>
      <c r="BD80" s="64" t="s">
        <v>159</v>
      </c>
      <c r="BE80" s="47"/>
      <c r="BF80" s="64" t="s">
        <v>167</v>
      </c>
      <c r="BG80" s="64" t="s">
        <v>167</v>
      </c>
      <c r="BH80" s="64" t="s">
        <v>167</v>
      </c>
      <c r="BI80" s="64"/>
      <c r="BJ80" s="64"/>
      <c r="BK80" s="47"/>
      <c r="BL80" s="64" t="s">
        <v>151</v>
      </c>
      <c r="BM80" s="64" t="s">
        <v>167</v>
      </c>
      <c r="BN80" s="64" t="s">
        <v>153</v>
      </c>
      <c r="BO80" s="64" t="s">
        <v>154</v>
      </c>
      <c r="BP80" s="64" t="s">
        <v>167</v>
      </c>
      <c r="BQ80" s="64" t="s">
        <v>167</v>
      </c>
      <c r="BR80" s="64" t="s">
        <v>167</v>
      </c>
      <c r="BS80" s="64" t="s">
        <v>167</v>
      </c>
      <c r="BT80" s="64" t="s">
        <v>159</v>
      </c>
      <c r="BU80" s="65"/>
      <c r="BV80" s="66"/>
      <c r="BW80" s="66">
        <v>0</v>
      </c>
      <c r="BX80" s="47"/>
      <c r="CB80" s="6"/>
      <c r="CC80" s="6"/>
      <c r="CD80" s="67">
        <v>0</v>
      </c>
      <c r="CE80" s="67">
        <v>0</v>
      </c>
      <c r="CF80" s="67" t="e">
        <v>#REF!</v>
      </c>
      <c r="CG80" s="68" cm="1">
        <f t="array" ref="CG80">SUMPRODUCT(--(LEN(TRIM(BL80:BT80))&gt;0))</f>
        <v>4</v>
      </c>
      <c r="CH80" s="59" t="str">
        <f>IF(CG80=2,"y","n")</f>
        <v>n</v>
      </c>
      <c r="CI80" s="59" t="str">
        <f>IF(CG80=3,"y","n")</f>
        <v>n</v>
      </c>
      <c r="CJ80" s="59" t="str">
        <f>IF(CG80=4,"y","n")</f>
        <v>y</v>
      </c>
      <c r="CK80" s="59" t="str">
        <f>IF(CG80&gt;4,"y","n")</f>
        <v>n</v>
      </c>
      <c r="CL80" s="59" t="str">
        <f>IF(S80=0,"y","n")</f>
        <v>y</v>
      </c>
      <c r="CM80" s="59" t="str">
        <f>IF(S80=2,"y","n")</f>
        <v>n</v>
      </c>
      <c r="CN80" s="59" t="str">
        <f>IF(S80=3,"y","n")</f>
        <v>n</v>
      </c>
      <c r="CO80" s="59" t="str">
        <f>IF(S80&gt;=4,"y","n")</f>
        <v>n</v>
      </c>
      <c r="CP80" s="59" t="str">
        <f>IF(AT80=0,"y","n")</f>
        <v>y</v>
      </c>
      <c r="CQ80" s="59" t="str">
        <f>IF(AT80=1,"y","n")</f>
        <v>n</v>
      </c>
      <c r="CR80" s="59" t="str">
        <f>IF(AT80=2,"y","n")</f>
        <v>n</v>
      </c>
      <c r="CS80" s="59" t="str">
        <f>IF(AT80&gt;=3,"y","n")</f>
        <v>n</v>
      </c>
      <c r="CT80" s="69" t="str">
        <f>CHAR(34)&amp;A80&amp;CHAR(34)</f>
        <v>"[USA] Jacksonville (1914-1976)"</v>
      </c>
      <c r="CU80" s="70" t="str">
        <f>CHAR(34)&amp;"rgn_"&amp;R80&amp;CHAR(34)</f>
        <v>"rgn_North America"</v>
      </c>
      <c r="CV80" s="48" t="str">
        <f>CHAR(34)&amp;D80&amp;CHAR(34)</f>
        <v>"https://upload.wikimedia.org/wikipedia/commons/e/ea/Flag_of_Jacksonville%2C_Florida_%281914%E2%80%931976%29.gif"</v>
      </c>
      <c r="CW80" s="48" t="str">
        <f>IF(CH80="y",CHAR(34)&amp;CH$1&amp;CHAR(34)&amp;",","")</f>
        <v/>
      </c>
      <c r="CX80" s="48" t="str">
        <f>IF(CI80="y",CHAR(34)&amp;CI$1&amp;CHAR(34)&amp;",","")</f>
        <v/>
      </c>
      <c r="CY80" s="48" t="str">
        <f>IF(CJ80="y",CHAR(34)&amp;CJ$1&amp;CHAR(34)&amp;",","")</f>
        <v>"4Color",</v>
      </c>
      <c r="CZ80" s="48" t="str">
        <f>IF(CK80="y",CHAR(34)&amp;CK$1&amp;CHAR(34)&amp;",","")</f>
        <v/>
      </c>
      <c r="DA80" s="48" t="str">
        <f>IF(Q80&gt;1,CHAR(34)&amp;"words2"&amp;CHAR(34)&amp;",","")</f>
        <v/>
      </c>
      <c r="DB80" s="48" t="str">
        <f>IF(Q80&gt;2,CHAR(34)&amp;"words3"&amp;CHAR(34)&amp;",","")</f>
        <v/>
      </c>
      <c r="DC80" s="48" t="str">
        <f>IF(Q80=2,CHAR(34)&amp;"exact2"&amp;CHAR(34)&amp;",","")</f>
        <v/>
      </c>
      <c r="DD80" s="48" t="str">
        <f>IF(LEN(CHAR(34)&amp;"lets"&amp;LEN(SUBSTITUTE(SUBSTITUTE(IFERROR(TRIM(SUBSTITUTE(SUBSTITUTE(SUBSTITUTE(IFERROR(TRIM(SUBSTITUTE(A80,MID(A80,FIND("(",A80),FIND(")",A80)-FIND("(",A80)+1),"")),A80)," ",""),"-",""),MID(SUBSTITUTE(SUBSTITUTE(IFERROR(TRIM(SUBSTITUTE(A80,MID(A80,FIND("(",A80),FIND(")",A80)-FIND("(",A80)+1),"")),A80)," ",""),"-",""),FIND("[",SUBSTITUTE(SUBSTITUTE(IFERROR(TRIM(SUBSTITUTE(A80,MID(A80,FIND("(",A80),FIND(")",A80)-FIND("(",A80)+1),"")),A80)," ",""),"-","")),FIND("]",SUBSTITUTE(SUBSTITUTE(IFERROR(TRIM(SUBSTITUTE(A80,MID(A80,FIND("(",A80),FIND(")",A80)-FIND("(",A80)+1),"")),A80)," ",""),"-",""))-FIND("[",SUBSTITUTE(SUBSTITUTE(IFERROR(TRIM(SUBSTITUTE(A80,MID(A80,FIND("(",A80),FIND(")",A80)-FIND("(",A80)+1),"")),A80)," ",""),"-",""))+1),"")),SUBSTITUTE(SUBSTITUTE(IFERROR(TRIM(SUBSTITUTE(A80,MID(A80,FIND("(",A80),FIND(")",A80)-FIND("(",A80)+1),"")),A80)," ",""),"-",""))," ",""),"-",""))&amp;CHAR(34)&amp;",")=9,CHAR(34)&amp;"lets"&amp;LEN(SUBSTITUTE(SUBSTITUTE(IFERROR(TRIM(SUBSTITUTE(SUBSTITUTE(SUBSTITUTE(IFERROR(TRIM(SUBSTITUTE(A80,MID(A80,FIND("(",A80),FIND(")",A80)-FIND("(",A80)+1),"")),A80)," ",""),"-",""),MID(SUBSTITUTE(SUBSTITUTE(IFERROR(TRIM(SUBSTITUTE(A80,MID(A80,FIND("(",A80),FIND(")",A80)-FIND("(",A80)+1),"")),A80)," ",""),"-",""),FIND("[",SUBSTITUTE(SUBSTITUTE(IFERROR(TRIM(SUBSTITUTE(A80,MID(A80,FIND("(",A80),FIND(")",A80)-FIND("(",A80)+1),"")),A80)," ",""),"-","")),FIND("]",SUBSTITUTE(SUBSTITUTE(IFERROR(TRIM(SUBSTITUTE(A80,MID(A80,FIND("(",A80),FIND(")",A80)-FIND("(",A80)+1),"")),A80)," ",""),"-",""))-FIND("[",SUBSTITUTE(SUBSTITUTE(IFERROR(TRIM(SUBSTITUTE(A80,MID(A80,FIND("(",A80),FIND(")",A80)-FIND("(",A80)+1),"")),A80)," ",""),"-",""))+1),"")),SUBSTITUTE(SUBSTITUTE(IFERROR(TRIM(SUBSTITUTE(A80,MID(A80,FIND("(",A80),FIND(")",A80)-FIND("(",A80)+1),"")),A80)," ",""),"-",""))," ",""),"-",""))&amp;CHAR(34)&amp;",",CHAR(34)&amp;"lets0"&amp;LEN(SUBSTITUTE(SUBSTITUTE(IFERROR(TRIM(SUBSTITUTE(SUBSTITUTE(SUBSTITUTE(IFERROR(TRIM(SUBSTITUTE(A80,MID(A80,FIND("(",A80),FIND(")",A80)-FIND("(",A80)+1),"")),A80)," ",""),"-",""),MID(SUBSTITUTE(SUBSTITUTE(IFERROR(TRIM(SUBSTITUTE(A80,MID(A80,FIND("(",A80),FIND(")",A80)-FIND("(",A80)+1),"")),A80)," ",""),"-",""),FIND("[",SUBSTITUTE(SUBSTITUTE(IFERROR(TRIM(SUBSTITUTE(A80,MID(A80,FIND("(",A80),FIND(")",A80)-FIND("(",A80)+1),"")),A80)," ",""),"-","")),FIND("]",SUBSTITUTE(SUBSTITUTE(IFERROR(TRIM(SUBSTITUTE(A80,MID(A80,FIND("(",A80),FIND(")",A80)-FIND("(",A80)+1),"")),A80)," ",""),"-",""))-FIND("[",SUBSTITUTE(SUBSTITUTE(IFERROR(TRIM(SUBSTITUTE(A80,MID(A80,FIND("(",A80),FIND(")",A80)-FIND("(",A80)+1),"")),A80)," ",""),"-",""))+1),"")),SUBSTITUTE(SUBSTITUTE(IFERROR(TRIM(SUBSTITUTE(A80,MID(A80,FIND("(",A80),FIND(")",A80)-FIND("(",A80)+1),"")),A80)," ",""),"-",""))," ",""),"-",""))&amp;CHAR(34)&amp;",")</f>
        <v>"lets12",</v>
      </c>
      <c r="DE80" s="48" t="str">
        <f>IFERROR(CHAR(34)&amp;"start"&amp;LEFT(TRIM(SUBSTITUTE(SUBSTITUTE(TRIM(SUBSTITUTE(SUBSTITUTE(A80, MID(A80, FIND("[", A80), FIND("]", A80) - FIND("[", A80) + 1), ""), "  ", " ")), MID(TRIM(SUBSTITUTE(SUBSTITUTE(A80, MID(A80, FIND("[", A80), FIND("]", A80) - FIND("[", A80) + 1), ""), "  ", " ")), FIND("[", TRIM(SUBSTITUTE(SUBSTITUTE(A80, MID(A80, FIND("[", A80), FIND("]", A80) - FIND("[", A80) + 1), ""), "  ", " "))), FIND("]", TRIM(SUBSTITUTE(SUBSTITUTE(A80, MID(A80, FIND("[", A80), FIND("]", A80) - FIND("[", A80) + 1), ""), "  ", " "))) - FIND("[", TRIM(SUBSTITUTE(SUBSTITUTE(A80, MID(A80, FIND("[", A80), FIND("]", A80) - FIND("[", A80) + 1), ""), "  ", " "))) + 1), ""), "  ", " ")),1)&amp;CHAR(34)&amp;",",CHAR(34)&amp;"start"&amp;IFERROR(LEFT(SUBSTITUTE(A80,"["&amp;MID(A80,FIND("[",A80)+1,FIND("]",A80)-FIND("[",A80)-1)&amp;"] ",""),1),LEFT(A80,1))&amp;CHAR(34)&amp;",")</f>
        <v>"startJ",</v>
      </c>
      <c r="DF80" s="48" t="str">
        <f>IFERROR(IF(SEARCH("tan",A80)&gt;0,CHAR(34)&amp;"withtn"&amp;CHAR(34)&amp;",",""),"")</f>
        <v/>
      </c>
      <c r="DG80" s="48" t="str">
        <f>IFERROR(IF(SEARCH("q",A80)&gt;0,CHAR(34)&amp;"with_q"&amp;CHAR(34)&amp;",",""),"")</f>
        <v/>
      </c>
      <c r="DH80" s="48" t="str">
        <f>IFERROR(IF(SEARCH("v",A80)&gt;0,CHAR(34)&amp;"with_v"&amp;CHAR(34)&amp;",",""),"")</f>
        <v>"with_v",</v>
      </c>
      <c r="DI80" s="48" t="str">
        <f>IFERROR(IF(SEARCH("w",A80)&gt;0,CHAR(34)&amp;"with_w"&amp;CHAR(34)&amp;",",""),"")</f>
        <v/>
      </c>
      <c r="DJ80" s="48" t="str">
        <f>IFERROR(IF(SEARCH("y",A80)&gt;0,CHAR(34)&amp;"with_y"&amp;CHAR(34)&amp;",",""),"")</f>
        <v/>
      </c>
      <c r="DK80" s="48" t="str">
        <f>IFERROR(IF(SEARCH("z",A80)&gt;0,CHAR(34)&amp;"with_z"&amp;CHAR(34)&amp;",",""),"")</f>
        <v/>
      </c>
      <c r="DL80" s="48" t="str">
        <f>IF(CG80=2, CHAR(34) &amp; _xlfn.TEXTJOIN("", TRUE, _xlfn._xlws.SORT(HP80:HX80)) &amp; CHAR(34) &amp; ",", "")</f>
        <v/>
      </c>
      <c r="DM80" s="48" t="str" cm="1">
        <f t="array" ref="DM80">IF(CG80=3,CHAR(34) &amp; _xlfn.TEXTJOIN("", TRUE, RIGHT(HP80:HX80, 2)) &amp; CHAR(34) &amp; ",", "")</f>
        <v/>
      </c>
      <c r="DN80" s="48" t="str">
        <f>IF(AND(ISNUMBER(SEARCH("18", O80)), ISERROR(SEARCH("1918", O80)), ISERROR(SEARCH("2018", O80))), CHAR(34) &amp; "year18" &amp; CHAR(34) &amp; ",", "")</f>
        <v/>
      </c>
      <c r="DO80" s="48" t="str">
        <f>IF(AND(ISNUMBER(SEARCH("19", O80)), ISERROR(SEARCH("1819", O80)),  ISERROR(SEARCH("1219", O80)),ISERROR(SEARCH("1119", O80)),ISERROR(SEARCH("1190", O80)),ISERROR(SEARCH("2019", O80))), CHAR(34) &amp; "year19" &amp; CHAR(34) &amp; ",", "")</f>
        <v>"year19",</v>
      </c>
      <c r="DP80" s="6" t="str">
        <f>IF(AND(ISNUMBER(SEARCH("20", O80)), ISERROR(SEARCH("1920", O80))), CHAR(34)&amp;"year00"&amp;CHAR(34)&amp;",", "")</f>
        <v/>
      </c>
      <c r="DQ80" s="6" t="str">
        <f>IF(CC80="y",CHAR(34)&amp;"soviet"&amp;CHAR(34)&amp;",","")</f>
        <v/>
      </c>
      <c r="DR80" s="6" t="str">
        <f>IF(BY80="y",CHAR(34)&amp;"dgband"&amp;CHAR(34)&amp;",","")</f>
        <v/>
      </c>
      <c r="DS80" s="6" t="str">
        <f>IF(W80="y",IF(AND(V80="n",BY80&lt;&gt;"y"),CHAR(34)&amp;"allver"&amp;CHAR(34)&amp;",",""),"")</f>
        <v/>
      </c>
      <c r="DT80" s="6" t="str">
        <f>IF(V80="y",IF(AND(W80="n",BY80&lt;&gt;"y"),CHAR(34)&amp;"allhor"&amp;CHAR(34)&amp;",",""),"")</f>
        <v/>
      </c>
      <c r="DU80" s="6" t="str">
        <f>IF(BY80="y",IF(AND(W80="n",V80="n"),CHAR(34)&amp;"alldia"&amp;CHAR(34)&amp;",",""),"")</f>
        <v/>
      </c>
      <c r="DV80" s="48" t="str">
        <f>IF(IA80&lt;&gt;"",(IF(IA80="y",CHAR(34)&amp;"largec"&amp;CHAR(34)&amp;",",CHAR(34)&amp;"smallc"&amp;CHAR(34)&amp;",")),"")</f>
        <v/>
      </c>
      <c r="DW80" s="48" t="str">
        <f>IF(CL80="y",CHAR(34)&amp;CL$1&amp;CHAR(34)&amp;",","")</f>
        <v>"NoBand",</v>
      </c>
      <c r="DX80" s="48" t="str">
        <f>IF(CM80="y",CHAR(34)&amp;CM$1&amp;CHAR(34)&amp;",","")</f>
        <v/>
      </c>
      <c r="DY80" s="48" t="str">
        <f>IF(CN80="y",CHAR(34)&amp;CN$1&amp;CHAR(34)&amp;",","")</f>
        <v/>
      </c>
      <c r="DZ80" s="48" t="str">
        <f>IF(CO80="y",CHAR(34)&amp;CO$1&amp;CHAR(34)&amp;",","")</f>
        <v/>
      </c>
      <c r="EA80" s="48" t="str">
        <f>IF(T80="y",CHAR(34)&amp;T$1&amp;CHAR(34)&amp;",","")</f>
        <v/>
      </c>
      <c r="EB80" s="48" t="str">
        <f>IF(U80="y",CHAR(34)&amp;U$1&amp;CHAR(34)&amp;",","")</f>
        <v/>
      </c>
      <c r="EC80" s="48" t="str">
        <f>IF(V80="y",CHAR(34)&amp;V$1&amp;CHAR(34)&amp;",","")</f>
        <v/>
      </c>
      <c r="ED80" s="48" t="str">
        <f>IF(W80="y",CHAR(34)&amp;W$1&amp;CHAR(34)&amp;",","")</f>
        <v/>
      </c>
      <c r="EE80" s="48" t="str">
        <f>IF(X80="y",CHAR(34)&amp;X$1&amp;CHAR(34)&amp;",","")</f>
        <v>"Circle",</v>
      </c>
      <c r="EF80" s="48" t="str">
        <f>IF(AND(Y80&lt;&gt;"n",Y80&lt;&gt;""),CHAR(34)&amp;Y$1&amp;CHAR(34)&amp;",","")</f>
        <v>"Animal",</v>
      </c>
      <c r="EG80" s="48" t="str">
        <f>IF(Z80="y",CHAR(34)&amp;Z$1&amp;CHAR(34)&amp;",","")</f>
        <v/>
      </c>
      <c r="EH80" s="48" t="str">
        <f>IF(AA80="y",CHAR(34)&amp;AA$1&amp;CHAR(34)&amp;",","")</f>
        <v>"Plants",</v>
      </c>
      <c r="EI80" s="48" t="str">
        <f>IF(AB80="y",CHAR(34)&amp;AB$1&amp;CHAR(34)&amp;",","")</f>
        <v>"Texted",</v>
      </c>
      <c r="EJ80" s="48" t="str">
        <f>IF(AC80="y",CHAR(34)&amp;AC$1&amp;CHAR(34)&amp;",","")</f>
        <v/>
      </c>
      <c r="EK80" s="48" t="str">
        <f>IF(AD80="y",CHAR(34)&amp;AD$1&amp;CHAR(34)&amp;",","")</f>
        <v/>
      </c>
      <c r="EL80" s="48" t="str">
        <f>IF(AE80="y",CHAR(34)&amp;AE$1&amp;CHAR(34)&amp;",","")</f>
        <v/>
      </c>
      <c r="EM80" s="48" t="str">
        <f>IF(AF80="y",CHAR(34)&amp;AF$1&amp;CHAR(34)&amp;",","")</f>
        <v/>
      </c>
      <c r="EN80" s="48" t="str">
        <f>IF(AG80="y",CHAR(34)&amp;AG$1&amp;CHAR(34)&amp;",","")</f>
        <v>"Unequa",</v>
      </c>
      <c r="EO80" s="48" t="str">
        <f>IF(AH80="y",CHAR(34)&amp;AH$1&amp;CHAR(34)&amp;",","")</f>
        <v/>
      </c>
      <c r="EP80" s="48" t="str">
        <f>IF(AI80="y",CHAR(34)&amp;AI$1&amp;CHAR(34)&amp;",","")</f>
        <v/>
      </c>
      <c r="EQ80" s="48" t="str">
        <f>IF(AJ80="y",CHAR(34)&amp;AJ$1&amp;CHAR(34)&amp;",","")</f>
        <v/>
      </c>
      <c r="ER80" s="48" t="str">
        <f>IF(AK80="y",CHAR(34)&amp;AK$1&amp;CHAR(34)&amp;",","")</f>
        <v/>
      </c>
      <c r="ES80" s="48" t="str">
        <f>IF(AL80="y",CHAR(34)&amp;AL$1&amp;CHAR(34)&amp;",","")</f>
        <v/>
      </c>
      <c r="ET80" s="48" t="str">
        <f>IF(AM80="y",CHAR(34)&amp;AM$1&amp;CHAR(34)&amp;",","")</f>
        <v/>
      </c>
      <c r="EU80" s="48" t="str">
        <f>IF(AN80="y",CHAR(34)&amp;AN$1&amp;CHAR(34)&amp;",","")</f>
        <v>"Humans",</v>
      </c>
      <c r="EV80" s="48" t="str">
        <f>IF(AO80="y",CHAR(34)&amp;AO$1&amp;CHAR(34)&amp;",","")</f>
        <v/>
      </c>
      <c r="EW80" s="48" t="str">
        <f>IF(AP80="y",CHAR(34)&amp;AP$1&amp;CHAR(34)&amp;",","")</f>
        <v/>
      </c>
      <c r="EX80" s="48" t="str">
        <f>IF(AQ80="y",CHAR(34)&amp;AQ$1&amp;CHAR(34)&amp;",","")</f>
        <v/>
      </c>
      <c r="EY80" s="48" t="str">
        <f>IF(AR80="y",CHAR(34)&amp;AR$1&amp;CHAR(34)&amp;",","")</f>
        <v/>
      </c>
      <c r="EZ80" s="48" t="str">
        <f>IF(AS80="y",CHAR(34)&amp;AS$1&amp;CHAR(34)&amp;",","")</f>
        <v/>
      </c>
      <c r="FA80" s="48" t="str">
        <f>IF(AT80&gt;0,CHAR(34)&amp;"sta"&amp;AZ80&amp;CHAR(34)&amp;",","")</f>
        <v/>
      </c>
      <c r="FB80" s="48" t="str">
        <f>IF(AND(AT80&gt;0,BA80&lt;&gt;""),CHAR(34)&amp;"sta"&amp;BA80&amp;CHAR(34)&amp;",","")</f>
        <v/>
      </c>
      <c r="FC80" s="48" t="str">
        <f>IF(AND(AT80&gt;0,BB80&lt;&gt;""),CHAR(34)&amp;"sta"&amp;BB80&amp;CHAR(34)&amp;",","")</f>
        <v/>
      </c>
      <c r="FD80" s="48" t="str">
        <f>IF(BV80="n",CHAR(34)&amp;"tcWHYE"&amp;CHAR(34)&amp;",",IF(BV80="y",CHAR(34)&amp;FD$1&amp;CHAR(34)&amp;",",""))</f>
        <v/>
      </c>
      <c r="FE80" s="48" t="str">
        <f>IF(COUNTIF(BL80:BT80,"BLU")=0,CHAR(34)&amp;"NO_BLU"&amp;CHAR(34)&amp;",", "")</f>
        <v>"NO_BLU",</v>
      </c>
      <c r="FF80" s="48" t="str">
        <f>IF(COUNTIF(BL80:BT80,"WHI")=0,CHAR(34)&amp;"NO_WHI"&amp;CHAR(34)&amp;",", "")</f>
        <v/>
      </c>
      <c r="FG80" s="48" t="str">
        <f>IF(COUNTIF(BL80:BT80,"RED")=0,CHAR(34)&amp;"NO_RED"&amp;CHAR(34)&amp;",", "")</f>
        <v/>
      </c>
      <c r="FH80" s="48" t="str">
        <f>IF(COUNTIF(BL80:BS80,"GRE")=0,CHAR(34)&amp;"NO_GRE"&amp;CHAR(34)&amp;",", "")</f>
        <v/>
      </c>
      <c r="FI80" s="48" t="str">
        <f>IF(COUNTIF(BL80:BT80,"YEL")=0,CHAR(34)&amp;"NO_YEL"&amp;CHAR(34)&amp;",", "")</f>
        <v>"NO_YEL",</v>
      </c>
      <c r="FJ80" s="48" t="str">
        <f>IF(COUNTIF(BL80:BT80,"BLA")=0,CHAR(34)&amp;"NO_BLA"&amp;CHAR(34)&amp;",", "")</f>
        <v/>
      </c>
      <c r="FK80" s="48" t="str">
        <f>IF(AND(FH80&lt;&gt;"",FF80&lt;&gt;""),CHAR(34)&amp;"WHGRNO"&amp;CHAR(34)&amp;",","")</f>
        <v/>
      </c>
      <c r="FL80" s="48" t="str">
        <f>IF(AND(FI80&lt;&gt;"",FF80&lt;&gt;""),CHAR(34)&amp;"WHYENO"&amp;CHAR(34)&amp;",","")</f>
        <v/>
      </c>
      <c r="FM80" s="48" t="str">
        <f>IF(AND(FJ80&lt;&gt;"",FF80&lt;&gt;""),CHAR(34)&amp;"BAWHNO"&amp;CHAR(34)&amp;",","")</f>
        <v/>
      </c>
      <c r="FN80" s="48" t="str">
        <f>IF(AND(FE80&lt;&gt;"",FF80&lt;&gt;""),CHAR(34)&amp;"BLWHNO"&amp;CHAR(34)&amp;",","")</f>
        <v/>
      </c>
      <c r="FO80" s="48" t="str">
        <f>IF(AND(FE80&lt;&gt;"",FG80&lt;&gt;""),CHAR(34)&amp;"BLRENO"&amp;CHAR(34)&amp;",","")</f>
        <v/>
      </c>
      <c r="FP80" s="48" t="str">
        <f>IF(AND(FF80&lt;&gt;"",FF80&lt;&gt;""),CHAR(34)&amp;"WHRENO"&amp;CHAR(34)&amp;",","")</f>
        <v/>
      </c>
      <c r="FQ80" s="48" t="str">
        <f>IF(LEN(BF80)=3,CHAR(34)&amp;"001"&amp;BF80&amp;CHAR(34)&amp;",","")</f>
        <v/>
      </c>
      <c r="FR80" s="48" t="str">
        <f>IF(LEN(BG80)=3,CHAR(34)&amp;"002"&amp;BG80&amp;CHAR(34)&amp;",","")</f>
        <v/>
      </c>
      <c r="FS80" s="48" t="str">
        <f>IF(LEN(BH80)=3,CHAR(34)&amp;"003"&amp;BH80&amp;CHAR(34)&amp;",","")</f>
        <v/>
      </c>
      <c r="FT80" s="48" t="str">
        <f>CHAR(34)&amp;"myr"&amp;BD80&amp;CHAR(34)&amp;","</f>
        <v>"myrWHI",</v>
      </c>
      <c r="FU80" s="48" t="str">
        <f>IF(AY80="y",CHAR(34)&amp;"island"&amp;CHAR(34)&amp;",","")</f>
        <v/>
      </c>
      <c r="FV80" s="48" t="str">
        <f>IF(BZ80="y",CHAR(34)&amp;"landlo"&amp;CHAR(34)&amp;",","")</f>
        <v/>
      </c>
      <c r="FW80" s="48" t="str">
        <f>IF(CA80="y",CHAR(34)&amp;"eunion"&amp;CHAR(34)&amp;",","")</f>
        <v/>
      </c>
      <c r="FX80" s="48" t="str">
        <f>SUBSTITUTE(IFERROR(SEARCH("[",A80),IFERROR(IF(AND(CA80&lt;&gt;"y",SEARCH("Europe",R80)&gt;0),CHAR(34)&amp;"noeuni"&amp;CHAR(34)&amp;",",""),"")),"1","")</f>
        <v/>
      </c>
      <c r="FY80" s="48" t="str">
        <f>IFERROR(IF(SEARCH("Arabic",CB80)&gt;0,CHAR(34)&amp;"arabic"&amp;CHAR(34)&amp;",",""),"")</f>
        <v/>
      </c>
      <c r="FZ80" s="48" t="str">
        <f>IFERROR(IF(SEARCH("English",CB80)&gt;0,CHAR(34)&amp;"englis"&amp;CHAR(34)&amp;",",""),"")</f>
        <v/>
      </c>
      <c r="GA80" s="48" t="str">
        <f>IFERROR(IF(SEARCH("French",CB80)&gt;0,CHAR(34)&amp;"french"&amp;CHAR(34)&amp;",",""),"")</f>
        <v/>
      </c>
      <c r="GB80" s="48" t="str">
        <f>IFERROR(IF(SEARCH("Spanish",CB80)&gt;0,CHAR(34)&amp;"spanis"&amp;CHAR(34)&amp;",",""),"")</f>
        <v/>
      </c>
      <c r="GC80" s="48" t="str">
        <f>IFERROR(IF(SEARCH("Portuguese",CB80)&gt;0,CHAR(34)&amp;"portug"&amp;CHAR(34)&amp;",",""),"")</f>
        <v/>
      </c>
      <c r="GD80" s="48" t="str">
        <f>IFERROR(IF(SEARCH("German",CB80)&gt;0,CHAR(34)&amp;"german"&amp;CHAR(34)&amp;",",""),"")</f>
        <v/>
      </c>
      <c r="GE80" s="48" t="str">
        <f>IFERROR(IF(SEARCH("Dutch",CB80)&gt;0,CHAR(34)&amp;"dutchs"&amp;CHAR(34)&amp;",",""),"")</f>
        <v/>
      </c>
      <c r="GF80" s="48" t="str">
        <f>IFERROR(IF(SEARCH("Historical",AU80)&gt;0,CHAR(34)&amp;"histor"&amp;CHAR(34)&amp;",",""),"")</f>
        <v>"histor",</v>
      </c>
      <c r="GG80" s="48" t="str">
        <f>IF(BU80="y",CHAR(34)&amp;"unjack"&amp;CHAR(34)&amp;",","")</f>
        <v/>
      </c>
      <c r="GH80" s="48" t="str">
        <f>IF(CD80=1,CHAR(34)&amp;"southc"&amp;CHAR(34)&amp;",","")</f>
        <v/>
      </c>
      <c r="GI80" s="48" t="str">
        <f>IF(CE80=1,CHAR(34)&amp;"hasmap"&amp;CHAR(34)&amp;",","")</f>
        <v/>
      </c>
      <c r="GJ80" s="48" t="str">
        <f>IF(CP80="y",CHAR(34)&amp;CP$1&amp;CHAR(34)&amp;",","")</f>
        <v>"NoStar",</v>
      </c>
      <c r="GK80" s="48" t="str">
        <f>IF(GJ80="",CHAR(34)&amp;"HasSta"&amp;CHAR(34)&amp;",","")</f>
        <v/>
      </c>
      <c r="GL80" s="48" t="str">
        <f>IF(CQ80="y",CHAR(34)&amp;CQ$1&amp;CHAR(34)&amp;",","")</f>
        <v/>
      </c>
      <c r="GM80" s="48" t="str">
        <f>IF(CR80="y",CHAR(34)&amp;CR$1&amp;CHAR(34)&amp;",","")</f>
        <v/>
      </c>
      <c r="GN80" s="48" t="str">
        <f>IF(CS80="y",CHAR(34)&amp;CS$1&amp;CHAR(34)&amp;",","")</f>
        <v/>
      </c>
      <c r="GP80" s="48" t="str">
        <f>CHAR(34)&amp;AU80&amp;CHAR(34)</f>
        <v>"City, Historical"</v>
      </c>
      <c r="GS80" s="48" t="str">
        <f>SUBSTITUTE("["&amp;_xlfn.CONCAT(CW80:GN80)&amp;"]",",]","]")</f>
        <v>["4Color","lets12","startJ","with_v","year19","NoBand","Circle","Animal","Plants","Texted","Unequa","Humans","NO_BLU","NO_YEL","myrWHI","histor","NoStar"]</v>
      </c>
      <c r="GT80" s="48" t="str">
        <f>IF(BL80&lt;&gt;"",CHAR(34)&amp;"cl_"&amp;BL80&amp;CHAR(34)&amp;",","")</f>
        <v>"cl_BLA",</v>
      </c>
      <c r="GU80" s="48" t="str">
        <f>IF(BM80&lt;&gt;"",CHAR(34)&amp;"cl_"&amp;BM80&amp;CHAR(34)&amp;",","")</f>
        <v/>
      </c>
      <c r="GV80" s="48" t="str">
        <f>IF(BN80&lt;&gt;"",CHAR(34)&amp;"cl_"&amp;BN80&amp;CHAR(34)&amp;",","")</f>
        <v>"cl_GRE",</v>
      </c>
      <c r="GW80" s="48" t="str">
        <f>IF(BO80&lt;&gt;"",CHAR(34)&amp;"cl_"&amp;BO80&amp;CHAR(34)&amp;",","")</f>
        <v>"cl_RED",</v>
      </c>
      <c r="GX80" s="48" t="str">
        <f>IF(BP80&lt;&gt;"",CHAR(34)&amp;"cl_"&amp;BP80&amp;CHAR(34)&amp;",","")</f>
        <v/>
      </c>
      <c r="GY80" s="48" t="str">
        <f>IF(BQ80&lt;&gt;"",CHAR(34)&amp;"cl_"&amp;BQ80&amp;CHAR(34)&amp;",","")</f>
        <v/>
      </c>
      <c r="GZ80" s="48" t="str">
        <f>IF(BR80&lt;&gt;"",CHAR(34)&amp;"cl_"&amp;BR80&amp;CHAR(34)&amp;",","")</f>
        <v/>
      </c>
      <c r="HA80" s="48" t="str">
        <f>IF(BS80&lt;&gt;"",CHAR(34)&amp;"cl_"&amp;BS80&amp;CHAR(34)&amp;",","")</f>
        <v/>
      </c>
      <c r="HB80" s="48" t="str">
        <f>IF(BT80&lt;&gt;"",CHAR(34)&amp;"cl_"&amp;BT80&amp;CHAR(34)&amp;",","")</f>
        <v>"cl_WHI",</v>
      </c>
      <c r="HC80" s="48" t="str">
        <f>SUBSTITUTE("["&amp;_xlfn.CONCAT(GT80:HB80)&amp;"]",",]","]")</f>
        <v>["cl_BLA","cl_GRE","cl_RED","cl_WHI"]</v>
      </c>
      <c r="HE80" s="71"/>
      <c r="HF80" s="72" t="str">
        <f>"{couname:"&amp;CT80&amp;(IF(HK80&lt;&gt;"",",subtype:"&amp;CHAR(34)&amp;HK80&amp;CHAR(34),""))&amp;",year:"&amp;HJ80&amp;",region:"&amp;CU80&amp;",Colors:"&amp;HC80&amp;",Items:"&amp;GS80&amp;",Flag:"&amp;CV80&amp;",HDFlag:"&amp;CHAR(34)&amp;E80&amp;CHAR(34)&amp;",type:"&amp;GP80&amp;", describe: "&amp;HH80&amp;", isnew:"&amp;CHAR(34)&amp;F80&amp;CHAR(34)&amp;", links: "&amp;HL80&amp;"},"</f>
        <v>{couname:"[USA] Jacksonville (1914-1976)",year:"1914",region:"rgn_North America",Colors:["cl_BLA","cl_GRE","cl_RED","cl_WHI"],Items:["4Color","lets12","startJ","with_v","year19","NoBand","Circle","Animal","Plants","Texted","Unequa","Humans","NO_BLU","NO_YEL","myrWHI","histor","NoStar"],Flag:"https://upload.wikimedia.org/wikipedia/commons/e/ea/Flag_of_Jacksonville%2C_Florida_%281914%E2%80%931976%29.gif",HDFlag:"https://upload.wikimedia.org/wikipedia/commons/e/ea/Flag_of_Jacksonville%2C_Florida_%281914%E2%80%931976%29.gif",type:"City, Historical", describe: "\nOld flag of the city of Jacksonville Florida featuring a white field with flowers and a cowboy in the lower left corner.", isnew:".", links: "https://en.wikipedia.org/wiki/Flag_of_Jacksonville,_Florida"},</v>
      </c>
      <c r="HG80" s="73" t="str">
        <f>"{couname:"&amp;CT80&amp;(IF(HK80&lt;&gt;"",",subtype:"&amp;CHAR(34)&amp;HK80&amp;CHAR(34),""))&amp;",year:"&amp;HJ80&amp;",region:"&amp;CU80&amp;",Colors:"&amp;HC80&amp;",Items:"&amp;GS80&amp;",Flag:"&amp;CV80&amp;",HDFlag:"&amp;CHAR(34)&amp;E80&amp;CHAR(34)&amp;",type:"&amp;GP80&amp;", describe: "&amp;HI80&amp;", links: "&amp;HL80&amp;"},"</f>
        <v>{couname:"[USA] Jacksonville (1914-1976)",year:"1914",region:"rgn_North America",Colors:["cl_BLA","cl_GRE","cl_RED","cl_WHI"],Items:["4Color","lets12","startJ","with_v","year19","NoBand","Circle","Animal","Plants","Texted","Unequa","Humans","NO_BLU","NO_YEL","myrWHI","histor","NoStar"],Flag:"https://upload.wikimedia.org/wikipedia/commons/e/ea/Flag_of_Jacksonville%2C_Florida_%281914%E2%80%931976%29.gif",HDFlag:"https://upload.wikimedia.org/wikipedia/commons/e/ea/Flag_of_Jacksonville%2C_Florida_%281914%E2%80%931976%29.gif",type:"City, Historical", describe: "\nOld flag of the city of Jacksonville Florida featuring a white field with flowers and a cowboy in the lower left corner.", links: "https://en.wikipedia.org/wiki/Flag_of_Jacksonville,_Florida"},</v>
      </c>
      <c r="HH80" s="48" t="str">
        <f>IF(P80&lt;&gt;"",CHAR(34)&amp;"\n"&amp;P80&amp;CHAR(34),CHAR(34)&amp;CHAR(34))</f>
        <v>"\nOld flag of the city of Jacksonville Florida featuring a white field with flowers and a cowboy in the lower left corner."</v>
      </c>
      <c r="HI80" s="48" t="str">
        <f>IF(J80=0,CHAR(34)&amp;CHAR(34),HH80)</f>
        <v>"\nOld flag of the city of Jacksonville Florida featuring a white field with flowers and a cowboy in the lower left corner."</v>
      </c>
      <c r="HJ80" s="48" t="str">
        <f>CHAR(34)&amp;O80&amp;CHAR(34)</f>
        <v>"1914"</v>
      </c>
      <c r="HL80" s="48" t="str">
        <f>CHAR(34)&amp;I80&amp;CHAR(34)</f>
        <v>"https://en.wikipedia.org/wiki/Flag_of_Jacksonville,_Florida"</v>
      </c>
      <c r="HM80" s="72" t="str">
        <f>"{"&amp;CHAR(34)&amp;"couname"&amp;CHAR(34)&amp;":"&amp;CT80&amp;(IF(H80&lt;&gt;"",","&amp;CHAR(34)&amp;"subtype"&amp;CHAR(34)&amp;":"&amp;CHAR(34)&amp;H80&amp;CHAR(34),""))&amp;","&amp;CHAR(34)&amp;"year"&amp;CHAR(34)&amp;":"&amp;HJ80&amp;","&amp;CHAR(34)&amp;"region"&amp;CHAR(34)&amp;":"&amp;CU80&amp;","&amp;CHAR(34)&amp;"Colors"&amp;CHAR(34)&amp;":"&amp;HC80&amp;","&amp;CHAR(34)&amp;"Items"&amp;CHAR(34)&amp;":"&amp;GS80&amp;","&amp;CHAR(34)&amp;"Flag"&amp;CHAR(34)&amp;":"&amp;CV80&amp;","&amp;CHAR(34)&amp;"HDFlag"&amp;CHAR(34)&amp;":"&amp;CHAR(34)&amp;E80&amp;CHAR(34)&amp;","&amp;CHAR(34)&amp;"type"&amp;CHAR(34)&amp;":"&amp;GP80&amp;", "&amp;CHAR(34)&amp;"describe"&amp;CHAR(34)&amp;": "&amp;HH80&amp;", "&amp;CHAR(34)&amp;"isnew"&amp;CHAR(34)&amp;": "&amp;CHAR(34)&amp;F80&amp;CHAR(34)&amp;", "&amp;CHAR(34)&amp;"links"&amp;CHAR(34)&amp;": "&amp;HL80&amp;"},"</f>
        <v>{"couname":"[USA] Jacksonville (1914-1976)","subtype":"[USA] Florida","year":"1914","region":"rgn_North America","Colors":["cl_BLA","cl_GRE","cl_RED","cl_WHI"],"Items":["4Color","lets12","startJ","with_v","year19","NoBand","Circle","Animal","Plants","Texted","Unequa","Humans","NO_BLU","NO_YEL","myrWHI","histor","NoStar"],"Flag":"https://upload.wikimedia.org/wikipedia/commons/e/ea/Flag_of_Jacksonville%2C_Florida_%281914%E2%80%931976%29.gif","HDFlag":"https://upload.wikimedia.org/wikipedia/commons/e/ea/Flag_of_Jacksonville%2C_Florida_%281914%E2%80%931976%29.gif","type":"City, Historical", "describe": "\nOld flag of the city of Jacksonville Florida featuring a white field with flowers and a cowboy in the lower left corner.", "isnew": ".", "links": "https://en.wikipedia.org/wiki/Flag_of_Jacksonville,_Florida"},</v>
      </c>
      <c r="HN80" s="74" t="str">
        <f>"{"&amp;CHAR(34)&amp;"couname"&amp;CHAR(34)&amp;":"&amp;CT80&amp;(IF(H80&lt;&gt;"",","&amp;CHAR(34)&amp;"subtype"&amp;CHAR(34)&amp;":"&amp;CHAR(34)&amp;H80&amp;CHAR(34),""))&amp;","&amp;CHAR(34)&amp;"year"&amp;CHAR(34)&amp;":"&amp;HJ80&amp;","&amp;CHAR(34)&amp;"region"&amp;CHAR(34)&amp;":"&amp;CU80&amp;","&amp;CHAR(34)&amp;"Colors"&amp;CHAR(34)&amp;":"&amp;HC80&amp;","&amp;CHAR(34)&amp;"Items"&amp;CHAR(34)&amp;":"&amp;GS80&amp;","&amp;CHAR(34)&amp;"Flag"&amp;CHAR(34)&amp;":"&amp;CV80&amp;","&amp;CHAR(34)&amp;"HDFlag"&amp;CHAR(34)&amp;":"&amp;CHAR(34)&amp;E80&amp;CHAR(34)&amp;","&amp;CHAR(34)&amp;"type"&amp;CHAR(34)&amp;":"&amp;GP80&amp;", "&amp;CHAR(34)&amp;"describe"&amp;CHAR(34)&amp;": "&amp;HI80&amp;", "&amp;CHAR(34)&amp;"isnew"&amp;CHAR(34)&amp;": "&amp;CHAR(34)&amp;F80&amp;CHAR(34)&amp;", "&amp;CHAR(34)&amp;"links"&amp;CHAR(34)&amp;": "&amp;HL80&amp;"},"</f>
        <v>{"couname":"[USA] Jacksonville (1914-1976)","subtype":"[USA] Florida","year":"1914","region":"rgn_North America","Colors":["cl_BLA","cl_GRE","cl_RED","cl_WHI"],"Items":["4Color","lets12","startJ","with_v","year19","NoBand","Circle","Animal","Plants","Texted","Unequa","Humans","NO_BLU","NO_YEL","myrWHI","histor","NoStar"],"Flag":"https://upload.wikimedia.org/wikipedia/commons/e/ea/Flag_of_Jacksonville%2C_Florida_%281914%E2%80%931976%29.gif","HDFlag":"https://upload.wikimedia.org/wikipedia/commons/e/ea/Flag_of_Jacksonville%2C_Florida_%281914%E2%80%931976%29.gif","type":"City, Historical", "describe": "\nOld flag of the city of Jacksonville Florida featuring a white field with flowers and a cowboy in the lower left corner.", "isnew": ".", "links": "https://en.wikipedia.org/wiki/Flag_of_Jacksonville,_Florida"},</v>
      </c>
      <c r="HO80" s="75">
        <v>45583</v>
      </c>
      <c r="HP80" s="48" t="str" cm="1">
        <f t="array" ref="HP80">IF(_xlfn.TEXTJOIN(", ", TRUE, IF(ISNUMBER(SEARCH("BLA", BL80:BT80)), COLUMN(BL80:BT80) - COLUMN(BL80) + 1, ""))&lt;&gt;"","BLA","")</f>
        <v>BLA</v>
      </c>
      <c r="HQ80" s="48" t="str" cm="1">
        <f t="array" ref="HQ80">IF(_xlfn.TEXTJOIN(", ", TRUE, IF(ISNUMBER(SEARCH("BLU", BL80:BT80)), COLUMN(BL80:BT80) - COLUMN(BL80) + 1, ""))&lt;&gt;"","BLU","")</f>
        <v/>
      </c>
      <c r="HR80" s="48" t="str" cm="1">
        <f t="array" ref="HR80">IF(_xlfn.TEXTJOIN(", ", TRUE, IF(ISNUMBER(SEARCH("GRE", BL80:BT80)), COLUMN(BL80:BT80) - COLUMN(BL80) + 1, ""))&lt;&gt;"","GRE","")</f>
        <v>GRE</v>
      </c>
      <c r="HS80" s="48" t="str" cm="1">
        <f t="array" ref="HS80">IF(_xlfn.TEXTJOIN(", ", TRUE, IF(ISNUMBER(SEARCH("RED", BL80:BT80)), COLUMN(BL80:BT80) - COLUMN(BL80) + 1, ""))&lt;&gt;"","RED","")</f>
        <v>RED</v>
      </c>
      <c r="HT80" s="48" t="str" cm="1">
        <f t="array" ref="HT80">IF(_xlfn.TEXTJOIN(", ", TRUE, IF(ISNUMBER(SEARCH("YEL", BL80:BT80)), COLUMN(BL80:BT80) - COLUMN(BL80) + 1, ""))&lt;&gt;"","YEL","")</f>
        <v/>
      </c>
      <c r="HU80" s="48" t="str" cm="1">
        <f t="array" ref="HU80">IF(_xlfn.TEXTJOIN(", ", TRUE, IF(ISNUMBER(SEARCH("ORA", BL80:BT80)), COLUMN(BL80:BT80) - COLUMN(BL80) + 1, ""))&lt;&gt;"","ORA","")</f>
        <v/>
      </c>
      <c r="HV80" s="48" t="str" cm="1">
        <f t="array" ref="HV80">IF(_xlfn.TEXTJOIN(", ", TRUE, IF(ISNUMBER(SEARCH("BRO", BL80:BT80)), COLUMN(BL80:BT80) - COLUMN(BL80) + 1, ""))&lt;&gt;"","BRO","")</f>
        <v/>
      </c>
      <c r="HW80" s="48" t="str" cm="1">
        <f t="array" ref="HW80">IF(_xlfn.TEXTJOIN(", ", TRUE, IF(ISNUMBER(SEARCH("PUR", BL80:BT80)), COLUMN(BL80:BT80) - COLUMN(BL80) + 1, ""))&lt;&gt;"","PUR","")</f>
        <v/>
      </c>
      <c r="HX80" s="48" t="str" cm="1">
        <f t="array" ref="HX80">IF(_xlfn.TEXTJOIN(", ", TRUE, IF(ISNUMBER(SEARCH("WHI", BL80:BT80)), COLUMN(BL80:BT80) - COLUMN(BL80) + 1, ""))&lt;&gt;"","WHI","")</f>
        <v>WHI</v>
      </c>
      <c r="HY80" s="76"/>
      <c r="HZ80" s="76"/>
      <c r="IA80" s="6"/>
      <c r="IB80" s="6"/>
      <c r="IC80" s="77"/>
      <c r="ID80" s="77"/>
      <c r="IE80" s="77"/>
      <c r="IF80" s="77"/>
      <c r="IG80" s="77"/>
      <c r="IH80" s="77"/>
      <c r="II80" s="77"/>
      <c r="IJ80" s="77"/>
      <c r="IK80" s="77"/>
      <c r="IL80" s="48">
        <f>SUM(IC80:IK80)</f>
        <v>0</v>
      </c>
      <c r="IM80" s="45">
        <f>COUNTIF(IC80:IK80,"&gt;0")-CG80</f>
        <v>-4</v>
      </c>
      <c r="IN80" s="78" t="str">
        <f>"http://mkweb.bcgsc.ca/color-summarizer/?url="&amp;D80&amp;"&amp;precision=low&amp;num_clusters="&amp;CG80&amp;"&amp;text=1"</f>
        <v>http://mkweb.bcgsc.ca/color-summarizer/?url=https://upload.wikimedia.org/wikipedia/commons/e/ea/Flag_of_Jacksonville%2C_Florida_%281914%E2%80%931976%29.gif&amp;precision=low&amp;num_clusters=4&amp;text=1</v>
      </c>
      <c r="IO80" s="48" t="str">
        <f>IF(HP80&lt;&gt;"",CHAR(34)&amp;"black"&amp;CHAR(34),"")</f>
        <v>"black"</v>
      </c>
      <c r="IP80" s="48" t="str">
        <f>IF(HQ80&lt;&gt;"",CHAR(34)&amp;"blue"&amp;CHAR(34),"")</f>
        <v/>
      </c>
      <c r="IQ80" s="48" t="str">
        <f>IF(HR80&lt;&gt;"",CHAR(34)&amp;"green"&amp;CHAR(34),"")</f>
        <v>"green"</v>
      </c>
      <c r="IR80" s="48" t="str">
        <f>IF(HS80&lt;&gt;"",CHAR(34)&amp;"red"&amp;CHAR(34),"")</f>
        <v>"red"</v>
      </c>
      <c r="IS80" s="48" t="str">
        <f>IF(HT80&lt;&gt;"",CHAR(34)&amp;"yellow"&amp;CHAR(34),"")</f>
        <v/>
      </c>
      <c r="IT80" s="48" t="str">
        <f>IF(HU80&lt;&gt;"",CHAR(34)&amp;"orange"&amp;CHAR(34),"")</f>
        <v/>
      </c>
      <c r="IU80" s="48" t="str">
        <f>IF(HV80&lt;&gt;"",CHAR(34)&amp;"brown"&amp;CHAR(34),"")</f>
        <v/>
      </c>
      <c r="IV80" s="48" t="str">
        <f>IF(HW80&lt;&gt;"",CHAR(34)&amp;"purple"&amp;CHAR(34),"")</f>
        <v/>
      </c>
      <c r="IW80" s="48" t="str">
        <f>IF(HX80&lt;&gt;"",CHAR(34)&amp;"white"&amp;CHAR(34),"")</f>
        <v>"white"</v>
      </c>
      <c r="IX80" s="48" t="str">
        <f>"{"&amp;CHAR(34)&amp;"url"&amp;CHAR(34)&amp;":"&amp;CHAR(34)&amp;IN80&amp;CHAR(34)&amp;","&amp;CHAR(34)&amp;"name"&amp;CHAR(34)&amp;":"&amp;CHAR(34)&amp;A80&amp;CHAR(34)&amp;"},"</f>
        <v>{"url":"http://mkweb.bcgsc.ca/color-summarizer/?url=https://upload.wikimedia.org/wikipedia/commons/e/ea/Flag_of_Jacksonville%2C_Florida_%281914%E2%80%931976%29.gif&amp;precision=low&amp;num_clusters=4&amp;text=1","name":"[USA] Jacksonville (1914-1976)"},</v>
      </c>
      <c r="IY80" s="48">
        <v>1120</v>
      </c>
    </row>
    <row r="81" spans="1:259" s="48" customFormat="1" ht="38.4" customHeight="1" thickBot="1" x14ac:dyDescent="0.35">
      <c r="A81" s="97" t="s">
        <v>629</v>
      </c>
      <c r="B81" s="40" t="e" vm="222">
        <v>#VALUE!</v>
      </c>
      <c r="C81" s="41">
        <v>3</v>
      </c>
      <c r="D81" s="42" t="s">
        <v>630</v>
      </c>
      <c r="E81" s="43" t="s">
        <v>630</v>
      </c>
      <c r="F81" s="44" t="s">
        <v>163</v>
      </c>
      <c r="G81" s="45">
        <f>COUNTIF($A$1:$A$8580,A81)</f>
        <v>1</v>
      </c>
      <c r="H81" s="46" t="s">
        <v>487</v>
      </c>
      <c r="I81" s="47" t="s">
        <v>631</v>
      </c>
      <c r="J81" s="48" t="str">
        <f>""</f>
        <v/>
      </c>
      <c r="K81" s="49"/>
      <c r="L81" s="50"/>
      <c r="M81" s="50"/>
      <c r="N81" s="51" t="s">
        <v>231</v>
      </c>
      <c r="O81" s="52">
        <v>1982</v>
      </c>
      <c r="P81" s="53" t="s">
        <v>632</v>
      </c>
      <c r="Q81" s="54">
        <v>2</v>
      </c>
      <c r="R81" s="55" t="s">
        <v>231</v>
      </c>
      <c r="S81" s="56">
        <v>0</v>
      </c>
      <c r="T81" s="57" t="s">
        <v>164</v>
      </c>
      <c r="U81" s="58" t="s">
        <v>165</v>
      </c>
      <c r="V81" s="58" t="s">
        <v>164</v>
      </c>
      <c r="W81" s="58" t="s">
        <v>164</v>
      </c>
      <c r="X81" s="58" t="s">
        <v>165</v>
      </c>
      <c r="Y81" s="58" t="s">
        <v>165</v>
      </c>
      <c r="Z81" s="58" t="s">
        <v>164</v>
      </c>
      <c r="AA81" s="58" t="s">
        <v>164</v>
      </c>
      <c r="AB81" s="58" t="s">
        <v>165</v>
      </c>
      <c r="AC81" s="58" t="s">
        <v>164</v>
      </c>
      <c r="AD81" s="58" t="s">
        <v>165</v>
      </c>
      <c r="AE81" s="58" t="s">
        <v>164</v>
      </c>
      <c r="AF81" s="59" t="s">
        <v>164</v>
      </c>
      <c r="AG81" s="59" t="s">
        <v>164</v>
      </c>
      <c r="AH81" s="59" t="s">
        <v>165</v>
      </c>
      <c r="AI81" s="59" t="s">
        <v>164</v>
      </c>
      <c r="AJ81" s="59" t="s">
        <v>164</v>
      </c>
      <c r="AK81" s="59" t="s">
        <v>164</v>
      </c>
      <c r="AL81" s="59" t="s">
        <v>164</v>
      </c>
      <c r="AM81" s="59" t="s">
        <v>164</v>
      </c>
      <c r="AN81" s="59" t="s">
        <v>164</v>
      </c>
      <c r="AO81" s="59" t="s">
        <v>164</v>
      </c>
      <c r="AP81" s="59" t="s">
        <v>164</v>
      </c>
      <c r="AQ81" s="59" t="s">
        <v>164</v>
      </c>
      <c r="AR81" s="59" t="s">
        <v>164</v>
      </c>
      <c r="AS81" s="59" t="s">
        <v>164</v>
      </c>
      <c r="AT81" s="60">
        <v>10</v>
      </c>
      <c r="AU81" s="59" t="s">
        <v>196</v>
      </c>
      <c r="AV81" s="59" t="str">
        <f>IF(LEFT(A81,1)="[",LEFT(A81,5)&amp;AU81&amp;A81,"")</f>
        <v>[USA]City[USA] Key West</v>
      </c>
      <c r="AW81" s="59" t="str">
        <f>C81&amp;H81&amp;A81</f>
        <v>3[USA] Florida[USA] Key West</v>
      </c>
      <c r="AX81" s="61"/>
      <c r="AY81" s="61"/>
      <c r="AZ81" s="62" t="s">
        <v>159</v>
      </c>
      <c r="BA81" s="62" t="s">
        <v>167</v>
      </c>
      <c r="BB81" s="62"/>
      <c r="BC81" s="63"/>
      <c r="BD81" s="64" t="s">
        <v>152</v>
      </c>
      <c r="BE81" s="47"/>
      <c r="BF81" s="64" t="s">
        <v>167</v>
      </c>
      <c r="BG81" s="64" t="s">
        <v>167</v>
      </c>
      <c r="BH81" s="64" t="s">
        <v>167</v>
      </c>
      <c r="BI81" s="64"/>
      <c r="BJ81" s="64"/>
      <c r="BK81" s="47"/>
      <c r="BL81" s="64" t="s">
        <v>167</v>
      </c>
      <c r="BM81" s="64" t="s">
        <v>152</v>
      </c>
      <c r="BN81" s="64" t="s">
        <v>167</v>
      </c>
      <c r="BO81" s="64" t="s">
        <v>167</v>
      </c>
      <c r="BP81" s="64" t="s">
        <v>155</v>
      </c>
      <c r="BQ81" s="64" t="s">
        <v>167</v>
      </c>
      <c r="BR81" s="64" t="s">
        <v>167</v>
      </c>
      <c r="BS81" s="64" t="s">
        <v>167</v>
      </c>
      <c r="BT81" s="64" t="s">
        <v>159</v>
      </c>
      <c r="BU81" s="65"/>
      <c r="BV81" s="66"/>
      <c r="BW81" s="66">
        <v>0</v>
      </c>
      <c r="BX81" s="47"/>
      <c r="CB81" s="6"/>
      <c r="CC81" s="6"/>
      <c r="CD81" s="67">
        <v>1</v>
      </c>
      <c r="CE81" s="67">
        <v>0</v>
      </c>
      <c r="CF81" s="67" t="e">
        <v>#REF!</v>
      </c>
      <c r="CG81" s="68" cm="1">
        <f t="array" ref="CG81">SUMPRODUCT(--(LEN(TRIM(BL81:BT81))&gt;0))</f>
        <v>3</v>
      </c>
      <c r="CH81" s="59" t="str">
        <f>IF(CG81=2,"y","n")</f>
        <v>n</v>
      </c>
      <c r="CI81" s="59" t="str">
        <f>IF(CG81=3,"y","n")</f>
        <v>y</v>
      </c>
      <c r="CJ81" s="59" t="str">
        <f>IF(CG81=4,"y","n")</f>
        <v>n</v>
      </c>
      <c r="CK81" s="59" t="str">
        <f>IF(CG81&gt;4,"y","n")</f>
        <v>n</v>
      </c>
      <c r="CL81" s="59" t="str">
        <f>IF(S81=0,"y","n")</f>
        <v>y</v>
      </c>
      <c r="CM81" s="59" t="str">
        <f>IF(S81=2,"y","n")</f>
        <v>n</v>
      </c>
      <c r="CN81" s="59" t="str">
        <f>IF(S81=3,"y","n")</f>
        <v>n</v>
      </c>
      <c r="CO81" s="59" t="str">
        <f>IF(S81&gt;=4,"y","n")</f>
        <v>n</v>
      </c>
      <c r="CP81" s="59" t="str">
        <f>IF(AT81=0,"y","n")</f>
        <v>n</v>
      </c>
      <c r="CQ81" s="59" t="str">
        <f>IF(AT81=1,"y","n")</f>
        <v>n</v>
      </c>
      <c r="CR81" s="59" t="str">
        <f>IF(AT81=2,"y","n")</f>
        <v>n</v>
      </c>
      <c r="CS81" s="59" t="str">
        <f>IF(AT81&gt;=3,"y","n")</f>
        <v>y</v>
      </c>
      <c r="CT81" s="69" t="str">
        <f>CHAR(34)&amp;A81&amp;CHAR(34)</f>
        <v>"[USA] Key West"</v>
      </c>
      <c r="CU81" s="70" t="str">
        <f>CHAR(34)&amp;"rgn_"&amp;R81&amp;CHAR(34)</f>
        <v>"rgn_North America"</v>
      </c>
      <c r="CV81" s="48" t="str">
        <f>CHAR(34)&amp;D81&amp;CHAR(34)</f>
        <v>"https://upload.wikimedia.org/wikipedia/commons/thumb/2/28/Flag_of_Key_West%2C_Florida.svg/2560px-Flag_of_Key_West%2C_Florida.svg.png"</v>
      </c>
      <c r="CW81" s="48" t="str">
        <f>IF(CH81="y",CHAR(34)&amp;CH$1&amp;CHAR(34)&amp;",","")</f>
        <v/>
      </c>
      <c r="CX81" s="48" t="str">
        <f>IF(CI81="y",CHAR(34)&amp;CI$1&amp;CHAR(34)&amp;",","")</f>
        <v>"3Color",</v>
      </c>
      <c r="CY81" s="48" t="str">
        <f>IF(CJ81="y",CHAR(34)&amp;CJ$1&amp;CHAR(34)&amp;",","")</f>
        <v/>
      </c>
      <c r="CZ81" s="48" t="str">
        <f>IF(CK81="y",CHAR(34)&amp;CK$1&amp;CHAR(34)&amp;",","")</f>
        <v/>
      </c>
      <c r="DA81" s="48" t="str">
        <f>IF(Q81&gt;1,CHAR(34)&amp;"words2"&amp;CHAR(34)&amp;",","")</f>
        <v>"words2",</v>
      </c>
      <c r="DB81" s="48" t="str">
        <f>IF(Q81&gt;2,CHAR(34)&amp;"words3"&amp;CHAR(34)&amp;",","")</f>
        <v/>
      </c>
      <c r="DC81" s="48" t="str">
        <f>IF(Q81=2,CHAR(34)&amp;"exact2"&amp;CHAR(34)&amp;",","")</f>
        <v>"exact2",</v>
      </c>
      <c r="DD81" s="48" t="str">
        <f>IF(LEN(CHAR(34)&amp;"lets"&amp;LEN(SUBSTITUTE(SUBSTITUTE(IFERROR(TRIM(SUBSTITUTE(SUBSTITUTE(SUBSTITUTE(IFERROR(TRIM(SUBSTITUTE(A81,MID(A81,FIND("(",A81),FIND(")",A81)-FIND("(",A81)+1),"")),A81)," ",""),"-",""),MID(SUBSTITUTE(SUBSTITUTE(IFERROR(TRIM(SUBSTITUTE(A81,MID(A81,FIND("(",A81),FIND(")",A81)-FIND("(",A81)+1),"")),A81)," ",""),"-",""),FIND("[",SUBSTITUTE(SUBSTITUTE(IFERROR(TRIM(SUBSTITUTE(A81,MID(A81,FIND("(",A81),FIND(")",A81)-FIND("(",A81)+1),"")),A81)," ",""),"-","")),FIND("]",SUBSTITUTE(SUBSTITUTE(IFERROR(TRIM(SUBSTITUTE(A81,MID(A81,FIND("(",A81),FIND(")",A81)-FIND("(",A81)+1),"")),A81)," ",""),"-",""))-FIND("[",SUBSTITUTE(SUBSTITUTE(IFERROR(TRIM(SUBSTITUTE(A81,MID(A81,FIND("(",A81),FIND(")",A81)-FIND("(",A81)+1),"")),A81)," ",""),"-",""))+1),"")),SUBSTITUTE(SUBSTITUTE(IFERROR(TRIM(SUBSTITUTE(A81,MID(A81,FIND("(",A81),FIND(")",A81)-FIND("(",A81)+1),"")),A81)," ",""),"-",""))," ",""),"-",""))&amp;CHAR(34)&amp;",")=9,CHAR(34)&amp;"lets"&amp;LEN(SUBSTITUTE(SUBSTITUTE(IFERROR(TRIM(SUBSTITUTE(SUBSTITUTE(SUBSTITUTE(IFERROR(TRIM(SUBSTITUTE(A81,MID(A81,FIND("(",A81),FIND(")",A81)-FIND("(",A81)+1),"")),A81)," ",""),"-",""),MID(SUBSTITUTE(SUBSTITUTE(IFERROR(TRIM(SUBSTITUTE(A81,MID(A81,FIND("(",A81),FIND(")",A81)-FIND("(",A81)+1),"")),A81)," ",""),"-",""),FIND("[",SUBSTITUTE(SUBSTITUTE(IFERROR(TRIM(SUBSTITUTE(A81,MID(A81,FIND("(",A81),FIND(")",A81)-FIND("(",A81)+1),"")),A81)," ",""),"-","")),FIND("]",SUBSTITUTE(SUBSTITUTE(IFERROR(TRIM(SUBSTITUTE(A81,MID(A81,FIND("(",A81),FIND(")",A81)-FIND("(",A81)+1),"")),A81)," ",""),"-",""))-FIND("[",SUBSTITUTE(SUBSTITUTE(IFERROR(TRIM(SUBSTITUTE(A81,MID(A81,FIND("(",A81),FIND(")",A81)-FIND("(",A81)+1),"")),A81)," ",""),"-",""))+1),"")),SUBSTITUTE(SUBSTITUTE(IFERROR(TRIM(SUBSTITUTE(A81,MID(A81,FIND("(",A81),FIND(")",A81)-FIND("(",A81)+1),"")),A81)," ",""),"-",""))," ",""),"-",""))&amp;CHAR(34)&amp;",",CHAR(34)&amp;"lets0"&amp;LEN(SUBSTITUTE(SUBSTITUTE(IFERROR(TRIM(SUBSTITUTE(SUBSTITUTE(SUBSTITUTE(IFERROR(TRIM(SUBSTITUTE(A81,MID(A81,FIND("(",A81),FIND(")",A81)-FIND("(",A81)+1),"")),A81)," ",""),"-",""),MID(SUBSTITUTE(SUBSTITUTE(IFERROR(TRIM(SUBSTITUTE(A81,MID(A81,FIND("(",A81),FIND(")",A81)-FIND("(",A81)+1),"")),A81)," ",""),"-",""),FIND("[",SUBSTITUTE(SUBSTITUTE(IFERROR(TRIM(SUBSTITUTE(A81,MID(A81,FIND("(",A81),FIND(")",A81)-FIND("(",A81)+1),"")),A81)," ",""),"-","")),FIND("]",SUBSTITUTE(SUBSTITUTE(IFERROR(TRIM(SUBSTITUTE(A81,MID(A81,FIND("(",A81),FIND(")",A81)-FIND("(",A81)+1),"")),A81)," ",""),"-",""))-FIND("[",SUBSTITUTE(SUBSTITUTE(IFERROR(TRIM(SUBSTITUTE(A81,MID(A81,FIND("(",A81),FIND(")",A81)-FIND("(",A81)+1),"")),A81)," ",""),"-",""))+1),"")),SUBSTITUTE(SUBSTITUTE(IFERROR(TRIM(SUBSTITUTE(A81,MID(A81,FIND("(",A81),FIND(")",A81)-FIND("(",A81)+1),"")),A81)," ",""),"-",""))," ",""),"-",""))&amp;CHAR(34)&amp;",")</f>
        <v>"lets07",</v>
      </c>
      <c r="DE81" s="48" t="str">
        <f>IFERROR(CHAR(34)&amp;"start"&amp;LEFT(TRIM(SUBSTITUTE(SUBSTITUTE(TRIM(SUBSTITUTE(SUBSTITUTE(A81, MID(A81, FIND("[", A81), FIND("]", A81) - FIND("[", A81) + 1), ""), "  ", " ")), MID(TRIM(SUBSTITUTE(SUBSTITUTE(A81, MID(A81, FIND("[", A81), FIND("]", A81) - FIND("[", A81) + 1), ""), "  ", " ")), FIND("[", TRIM(SUBSTITUTE(SUBSTITUTE(A81, MID(A81, FIND("[", A81), FIND("]", A81) - FIND("[", A81) + 1), ""), "  ", " "))), FIND("]", TRIM(SUBSTITUTE(SUBSTITUTE(A81, MID(A81, FIND("[", A81), FIND("]", A81) - FIND("[", A81) + 1), ""), "  ", " "))) - FIND("[", TRIM(SUBSTITUTE(SUBSTITUTE(A81, MID(A81, FIND("[", A81), FIND("]", A81) - FIND("[", A81) + 1), ""), "  ", " "))) + 1), ""), "  ", " ")),1)&amp;CHAR(34)&amp;",",CHAR(34)&amp;"start"&amp;IFERROR(LEFT(SUBSTITUTE(A81,"["&amp;MID(A81,FIND("[",A81)+1,FIND("]",A81)-FIND("[",A81)-1)&amp;"] ",""),1),LEFT(A81,1))&amp;CHAR(34)&amp;",")</f>
        <v>"startK",</v>
      </c>
      <c r="DF81" s="48" t="str">
        <f>IFERROR(IF(SEARCH("tan",A81)&gt;0,CHAR(34)&amp;"withtn"&amp;CHAR(34)&amp;",",""),"")</f>
        <v/>
      </c>
      <c r="DG81" s="48" t="str">
        <f>IFERROR(IF(SEARCH("q",A81)&gt;0,CHAR(34)&amp;"with_q"&amp;CHAR(34)&amp;",",""),"")</f>
        <v/>
      </c>
      <c r="DH81" s="48" t="str">
        <f>IFERROR(IF(SEARCH("v",A81)&gt;0,CHAR(34)&amp;"with_v"&amp;CHAR(34)&amp;",",""),"")</f>
        <v/>
      </c>
      <c r="DI81" s="48" t="str">
        <f>IFERROR(IF(SEARCH("w",A81)&gt;0,CHAR(34)&amp;"with_w"&amp;CHAR(34)&amp;",",""),"")</f>
        <v>"with_w",</v>
      </c>
      <c r="DJ81" s="48" t="str">
        <f>IFERROR(IF(SEARCH("y",A81)&gt;0,CHAR(34)&amp;"with_y"&amp;CHAR(34)&amp;",",""),"")</f>
        <v>"with_y",</v>
      </c>
      <c r="DK81" s="48" t="str">
        <f>IFERROR(IF(SEARCH("z",A81)&gt;0,CHAR(34)&amp;"with_z"&amp;CHAR(34)&amp;",",""),"")</f>
        <v/>
      </c>
      <c r="DL81" s="48" t="str">
        <f>IF(CG81=2, CHAR(34) &amp; _xlfn.TEXTJOIN("", TRUE, _xlfn._xlws.SORT(HP81:HX81)) &amp; CHAR(34) &amp; ",", "")</f>
        <v/>
      </c>
      <c r="DM81" s="48" t="str" cm="1">
        <f t="array" ref="DM81">IF(CG81=3,CHAR(34) &amp; _xlfn.TEXTJOIN("", TRUE, RIGHT(HP81:HX81, 2)) &amp; CHAR(34) &amp; ",", "")</f>
        <v>"LUELHI",</v>
      </c>
      <c r="DN81" s="48" t="str">
        <f>IF(AND(ISNUMBER(SEARCH("18", O81)), ISERROR(SEARCH("1918", O81)), ISERROR(SEARCH("2018", O81))), CHAR(34) &amp; "year18" &amp; CHAR(34) &amp; ",", "")</f>
        <v/>
      </c>
      <c r="DO81" s="48" t="str">
        <f>IF(AND(ISNUMBER(SEARCH("19", O81)), ISERROR(SEARCH("1819", O81)),  ISERROR(SEARCH("1219", O81)),ISERROR(SEARCH("1119", O81)),ISERROR(SEARCH("1190", O81)),ISERROR(SEARCH("2019", O81))), CHAR(34) &amp; "year19" &amp; CHAR(34) &amp; ",", "")</f>
        <v>"year19",</v>
      </c>
      <c r="DP81" s="6" t="str">
        <f>IF(AND(ISNUMBER(SEARCH("20", O81)), ISERROR(SEARCH("1920", O81))), CHAR(34)&amp;"year00"&amp;CHAR(34)&amp;",", "")</f>
        <v/>
      </c>
      <c r="DQ81" s="6" t="str">
        <f>IF(CC81="y",CHAR(34)&amp;"soviet"&amp;CHAR(34)&amp;",","")</f>
        <v/>
      </c>
      <c r="DR81" s="6" t="str">
        <f>IF(BY81="y",CHAR(34)&amp;"dgband"&amp;CHAR(34)&amp;",","")</f>
        <v/>
      </c>
      <c r="DS81" s="6" t="str">
        <f>IF(W81="y",IF(AND(V81="n",BY81&lt;&gt;"y"),CHAR(34)&amp;"allver"&amp;CHAR(34)&amp;",",""),"")</f>
        <v/>
      </c>
      <c r="DT81" s="6" t="str">
        <f>IF(V81="y",IF(AND(W81="n",BY81&lt;&gt;"y"),CHAR(34)&amp;"allhor"&amp;CHAR(34)&amp;",",""),"")</f>
        <v/>
      </c>
      <c r="DU81" s="6" t="str">
        <f>IF(BY81="y",IF(AND(W81="n",V81="n"),CHAR(34)&amp;"alldia"&amp;CHAR(34)&amp;",",""),"")</f>
        <v/>
      </c>
      <c r="DV81" s="48" t="str">
        <f>IF(IA81&lt;&gt;"",(IF(IA81="y",CHAR(34)&amp;"largec"&amp;CHAR(34)&amp;",",CHAR(34)&amp;"smallc"&amp;CHAR(34)&amp;",")),"")</f>
        <v>"smallc",</v>
      </c>
      <c r="DW81" s="48" t="str">
        <f>IF(CL81="y",CHAR(34)&amp;CL$1&amp;CHAR(34)&amp;",","")</f>
        <v>"NoBand",</v>
      </c>
      <c r="DX81" s="48" t="str">
        <f>IF(CM81="y",CHAR(34)&amp;CM$1&amp;CHAR(34)&amp;",","")</f>
        <v/>
      </c>
      <c r="DY81" s="48" t="str">
        <f>IF(CN81="y",CHAR(34)&amp;CN$1&amp;CHAR(34)&amp;",","")</f>
        <v/>
      </c>
      <c r="DZ81" s="48" t="str">
        <f>IF(CO81="y",CHAR(34)&amp;CO$1&amp;CHAR(34)&amp;",","")</f>
        <v/>
      </c>
      <c r="EA81" s="48" t="str">
        <f>IF(T81="y",CHAR(34)&amp;T$1&amp;CHAR(34)&amp;",","")</f>
        <v/>
      </c>
      <c r="EB81" s="48" t="str">
        <f>IF(U81="y",CHAR(34)&amp;U$1&amp;CHAR(34)&amp;",","")</f>
        <v>"Crosse",</v>
      </c>
      <c r="EC81" s="48" t="str">
        <f>IF(V81="y",CHAR(34)&amp;V$1&amp;CHAR(34)&amp;",","")</f>
        <v/>
      </c>
      <c r="ED81" s="48" t="str">
        <f>IF(W81="y",CHAR(34)&amp;W$1&amp;CHAR(34)&amp;",","")</f>
        <v/>
      </c>
      <c r="EE81" s="48" t="str">
        <f>IF(X81="y",CHAR(34)&amp;X$1&amp;CHAR(34)&amp;",","")</f>
        <v>"Circle",</v>
      </c>
      <c r="EF81" s="48" t="str">
        <f>IF(AND(Y81&lt;&gt;"n",Y81&lt;&gt;""),CHAR(34)&amp;Y$1&amp;CHAR(34)&amp;",","")</f>
        <v>"Animal",</v>
      </c>
      <c r="EG81" s="48" t="str">
        <f>IF(Z81="y",CHAR(34)&amp;Z$1&amp;CHAR(34)&amp;",","")</f>
        <v/>
      </c>
      <c r="EH81" s="48" t="str">
        <f>IF(AA81="y",CHAR(34)&amp;AA$1&amp;CHAR(34)&amp;",","")</f>
        <v/>
      </c>
      <c r="EI81" s="48" t="str">
        <f>IF(AB81="y",CHAR(34)&amp;AB$1&amp;CHAR(34)&amp;",","")</f>
        <v>"Texted",</v>
      </c>
      <c r="EJ81" s="48" t="str">
        <f>IF(AC81="y",CHAR(34)&amp;AC$1&amp;CHAR(34)&amp;",","")</f>
        <v/>
      </c>
      <c r="EK81" s="48" t="str">
        <f>IF(AD81="y",CHAR(34)&amp;AD$1&amp;CHAR(34)&amp;",","")</f>
        <v>"HasSun",</v>
      </c>
      <c r="EL81" s="48" t="str">
        <f>IF(AE81="y",CHAR(34)&amp;AE$1&amp;CHAR(34)&amp;",","")</f>
        <v/>
      </c>
      <c r="EM81" s="48" t="str">
        <f>IF(AF81="y",CHAR(34)&amp;AF$1&amp;CHAR(34)&amp;",","")</f>
        <v/>
      </c>
      <c r="EN81" s="48" t="str">
        <f>IF(AG81="y",CHAR(34)&amp;AG$1&amp;CHAR(34)&amp;",","")</f>
        <v/>
      </c>
      <c r="EO81" s="48" t="str">
        <f>IF(AH81="y",CHAR(34)&amp;AH$1&amp;CHAR(34)&amp;",","")</f>
        <v>"Center",</v>
      </c>
      <c r="EP81" s="48" t="str">
        <f>IF(AI81="y",CHAR(34)&amp;AI$1&amp;CHAR(34)&amp;",","")</f>
        <v/>
      </c>
      <c r="EQ81" s="48" t="str">
        <f>IF(AJ81="y",CHAR(34)&amp;AJ$1&amp;CHAR(34)&amp;",","")</f>
        <v/>
      </c>
      <c r="ER81" s="48" t="str">
        <f>IF(AK81="y",CHAR(34)&amp;AK$1&amp;CHAR(34)&amp;",","")</f>
        <v/>
      </c>
      <c r="ES81" s="48" t="str">
        <f>IF(AL81="y",CHAR(34)&amp;AL$1&amp;CHAR(34)&amp;",","")</f>
        <v/>
      </c>
      <c r="ET81" s="48" t="str">
        <f>IF(AM81="y",CHAR(34)&amp;AM$1&amp;CHAR(34)&amp;",","")</f>
        <v/>
      </c>
      <c r="EU81" s="48" t="str">
        <f>IF(AN81="y",CHAR(34)&amp;AN$1&amp;CHAR(34)&amp;",","")</f>
        <v/>
      </c>
      <c r="EV81" s="48" t="str">
        <f>IF(AO81="y",CHAR(34)&amp;AO$1&amp;CHAR(34)&amp;",","")</f>
        <v/>
      </c>
      <c r="EW81" s="48" t="str">
        <f>IF(AP81="y",CHAR(34)&amp;AP$1&amp;CHAR(34)&amp;",","")</f>
        <v/>
      </c>
      <c r="EX81" s="48" t="str">
        <f>IF(AQ81="y",CHAR(34)&amp;AQ$1&amp;CHAR(34)&amp;",","")</f>
        <v/>
      </c>
      <c r="EY81" s="48" t="str">
        <f>IF(AR81="y",CHAR(34)&amp;AR$1&amp;CHAR(34)&amp;",","")</f>
        <v/>
      </c>
      <c r="EZ81" s="48" t="str">
        <f>IF(AS81="y",CHAR(34)&amp;AS$1&amp;CHAR(34)&amp;",","")</f>
        <v/>
      </c>
      <c r="FA81" s="48" t="str">
        <f>IF(AT81&gt;0,CHAR(34)&amp;"sta"&amp;AZ81&amp;CHAR(34)&amp;",","")</f>
        <v>"staWHI",</v>
      </c>
      <c r="FB81" s="48" t="str">
        <f>IF(AND(AT81&gt;0,BA81&lt;&gt;""),CHAR(34)&amp;"sta"&amp;BA81&amp;CHAR(34)&amp;",","")</f>
        <v/>
      </c>
      <c r="FC81" s="48" t="str">
        <f>IF(AND(AT81&gt;0,BB81&lt;&gt;""),CHAR(34)&amp;"sta"&amp;BB81&amp;CHAR(34)&amp;",","")</f>
        <v/>
      </c>
      <c r="FD81" s="48" t="str">
        <f>IF(BV81="n",CHAR(34)&amp;"tcWHYE"&amp;CHAR(34)&amp;",",IF(BV81="y",CHAR(34)&amp;FD$1&amp;CHAR(34)&amp;",",""))</f>
        <v/>
      </c>
      <c r="FE81" s="48" t="str">
        <f>IF(COUNTIF(BL81:BT81,"BLU")=0,CHAR(34)&amp;"NO_BLU"&amp;CHAR(34)&amp;",", "")</f>
        <v/>
      </c>
      <c r="FF81" s="48" t="str">
        <f>IF(COUNTIF(BL81:BT81,"WHI")=0,CHAR(34)&amp;"NO_WHI"&amp;CHAR(34)&amp;",", "")</f>
        <v/>
      </c>
      <c r="FG81" s="48" t="str">
        <f>IF(COUNTIF(BL81:BT81,"RED")=0,CHAR(34)&amp;"NO_RED"&amp;CHAR(34)&amp;",", "")</f>
        <v>"NO_RED",</v>
      </c>
      <c r="FH81" s="48" t="str">
        <f>IF(COUNTIF(BL81:BS81,"GRE")=0,CHAR(34)&amp;"NO_GRE"&amp;CHAR(34)&amp;",", "")</f>
        <v>"NO_GRE",</v>
      </c>
      <c r="FI81" s="48" t="str">
        <f>IF(COUNTIF(BL81:BT81,"YEL")=0,CHAR(34)&amp;"NO_YEL"&amp;CHAR(34)&amp;",", "")</f>
        <v/>
      </c>
      <c r="FJ81" s="48" t="str">
        <f>IF(COUNTIF(BL81:BT81,"BLA")=0,CHAR(34)&amp;"NO_BLA"&amp;CHAR(34)&amp;",", "")</f>
        <v>"NO_BLA",</v>
      </c>
      <c r="FK81" s="48" t="str">
        <f>IF(AND(FH81&lt;&gt;"",FF81&lt;&gt;""),CHAR(34)&amp;"WHGRNO"&amp;CHAR(34)&amp;",","")</f>
        <v/>
      </c>
      <c r="FL81" s="48" t="str">
        <f>IF(AND(FI81&lt;&gt;"",FF81&lt;&gt;""),CHAR(34)&amp;"WHYENO"&amp;CHAR(34)&amp;",","")</f>
        <v/>
      </c>
      <c r="FM81" s="48" t="str">
        <f>IF(AND(FJ81&lt;&gt;"",FF81&lt;&gt;""),CHAR(34)&amp;"BAWHNO"&amp;CHAR(34)&amp;",","")</f>
        <v/>
      </c>
      <c r="FN81" s="48" t="str">
        <f>IF(AND(FE81&lt;&gt;"",FF81&lt;&gt;""),CHAR(34)&amp;"BLWHNO"&amp;CHAR(34)&amp;",","")</f>
        <v/>
      </c>
      <c r="FO81" s="48" t="str">
        <f>IF(AND(FE81&lt;&gt;"",FG81&lt;&gt;""),CHAR(34)&amp;"BLRENO"&amp;CHAR(34)&amp;",","")</f>
        <v/>
      </c>
      <c r="FP81" s="48" t="str">
        <f>IF(AND(FF81&lt;&gt;"",FF81&lt;&gt;""),CHAR(34)&amp;"WHRENO"&amp;CHAR(34)&amp;",","")</f>
        <v/>
      </c>
      <c r="FQ81" s="48" t="str">
        <f>IF(LEN(BF81)=3,CHAR(34)&amp;"001"&amp;BF81&amp;CHAR(34)&amp;",","")</f>
        <v/>
      </c>
      <c r="FR81" s="48" t="str">
        <f>IF(LEN(BG81)=3,CHAR(34)&amp;"002"&amp;BG81&amp;CHAR(34)&amp;",","")</f>
        <v/>
      </c>
      <c r="FS81" s="48" t="str">
        <f>IF(LEN(BH81)=3,CHAR(34)&amp;"003"&amp;BH81&amp;CHAR(34)&amp;",","")</f>
        <v/>
      </c>
      <c r="FT81" s="48" t="str">
        <f>CHAR(34)&amp;"myr"&amp;BD81&amp;CHAR(34)&amp;","</f>
        <v>"myrBLU",</v>
      </c>
      <c r="FU81" s="48" t="str">
        <f>IF(AY81="y",CHAR(34)&amp;"island"&amp;CHAR(34)&amp;",","")</f>
        <v/>
      </c>
      <c r="FV81" s="48" t="str">
        <f>IF(BZ81="y",CHAR(34)&amp;"landlo"&amp;CHAR(34)&amp;",","")</f>
        <v/>
      </c>
      <c r="FW81" s="48" t="str">
        <f>IF(CA81="y",CHAR(34)&amp;"eunion"&amp;CHAR(34)&amp;",","")</f>
        <v/>
      </c>
      <c r="FX81" s="48" t="str">
        <f>SUBSTITUTE(IFERROR(SEARCH("[",A81),IFERROR(IF(AND(CA81&lt;&gt;"y",SEARCH("Europe",R81)&gt;0),CHAR(34)&amp;"noeuni"&amp;CHAR(34)&amp;",",""),"")),"1","")</f>
        <v/>
      </c>
      <c r="FY81" s="48" t="str">
        <f>IFERROR(IF(SEARCH("Arabic",CB81)&gt;0,CHAR(34)&amp;"arabic"&amp;CHAR(34)&amp;",",""),"")</f>
        <v/>
      </c>
      <c r="FZ81" s="48" t="str">
        <f>IFERROR(IF(SEARCH("English",CB81)&gt;0,CHAR(34)&amp;"englis"&amp;CHAR(34)&amp;",",""),"")</f>
        <v/>
      </c>
      <c r="GA81" s="48" t="str">
        <f>IFERROR(IF(SEARCH("French",CB81)&gt;0,CHAR(34)&amp;"french"&amp;CHAR(34)&amp;",",""),"")</f>
        <v/>
      </c>
      <c r="GB81" s="48" t="str">
        <f>IFERROR(IF(SEARCH("Spanish",CB81)&gt;0,CHAR(34)&amp;"spanis"&amp;CHAR(34)&amp;",",""),"")</f>
        <v/>
      </c>
      <c r="GC81" s="48" t="str">
        <f>IFERROR(IF(SEARCH("Portuguese",CB81)&gt;0,CHAR(34)&amp;"portug"&amp;CHAR(34)&amp;",",""),"")</f>
        <v/>
      </c>
      <c r="GD81" s="48" t="str">
        <f>IFERROR(IF(SEARCH("German",CB81)&gt;0,CHAR(34)&amp;"german"&amp;CHAR(34)&amp;",",""),"")</f>
        <v/>
      </c>
      <c r="GE81" s="48" t="str">
        <f>IFERROR(IF(SEARCH("Dutch",CB81)&gt;0,CHAR(34)&amp;"dutchs"&amp;CHAR(34)&amp;",",""),"")</f>
        <v/>
      </c>
      <c r="GF81" s="48" t="str">
        <f>IFERROR(IF(SEARCH("Historical",AU81)&gt;0,CHAR(34)&amp;"histor"&amp;CHAR(34)&amp;",",""),"")</f>
        <v/>
      </c>
      <c r="GG81" s="48" t="str">
        <f>IF(BU81="y",CHAR(34)&amp;"unjack"&amp;CHAR(34)&amp;",","")</f>
        <v/>
      </c>
      <c r="GH81" s="48" t="str">
        <f>IF(CD81=1,CHAR(34)&amp;"southc"&amp;CHAR(34)&amp;",","")</f>
        <v>"southc",</v>
      </c>
      <c r="GI81" s="48" t="str">
        <f>IF(CE81=1,CHAR(34)&amp;"hasmap"&amp;CHAR(34)&amp;",","")</f>
        <v/>
      </c>
      <c r="GJ81" s="48" t="str">
        <f>IF(CP81="y",CHAR(34)&amp;CP$1&amp;CHAR(34)&amp;",","")</f>
        <v/>
      </c>
      <c r="GK81" s="48" t="str">
        <f>IF(GJ81="",CHAR(34)&amp;"HasSta"&amp;CHAR(34)&amp;",","")</f>
        <v>"HasSta",</v>
      </c>
      <c r="GL81" s="48" t="str">
        <f>IF(CQ81="y",CHAR(34)&amp;CQ$1&amp;CHAR(34)&amp;",","")</f>
        <v/>
      </c>
      <c r="GM81" s="48" t="str">
        <f>IF(CR81="y",CHAR(34)&amp;CR$1&amp;CHAR(34)&amp;",","")</f>
        <v/>
      </c>
      <c r="GN81" s="48" t="str">
        <f>IF(CS81="y",CHAR(34)&amp;CS$1&amp;CHAR(34)&amp;",","")</f>
        <v>"3+Star",</v>
      </c>
      <c r="GP81" s="48" t="str">
        <f>CHAR(34)&amp;AU81&amp;CHAR(34)</f>
        <v>"City"</v>
      </c>
      <c r="GS81" s="48" t="str">
        <f>SUBSTITUTE("["&amp;_xlfn.CONCAT(CW81:GN81)&amp;"]",",]","]")</f>
        <v>["3Color","words2","exact2","lets07","startK","with_w","with_y","LUELHI","year19","smallc","NoBand","Crosse","Circle","Animal","Texted","HasSun","Center","staWHI","NO_RED","NO_GRE","NO_BLA","myrBLU","southc","HasSta","3+Star"]</v>
      </c>
      <c r="GT81" s="48" t="str">
        <f>IF(BL81&lt;&gt;"",CHAR(34)&amp;"cl_"&amp;BL81&amp;CHAR(34)&amp;",","")</f>
        <v/>
      </c>
      <c r="GU81" s="48" t="str">
        <f>IF(BM81&lt;&gt;"",CHAR(34)&amp;"cl_"&amp;BM81&amp;CHAR(34)&amp;",","")</f>
        <v>"cl_BLU",</v>
      </c>
      <c r="GV81" s="48" t="str">
        <f>IF(BN81&lt;&gt;"",CHAR(34)&amp;"cl_"&amp;BN81&amp;CHAR(34)&amp;",","")</f>
        <v/>
      </c>
      <c r="GW81" s="48" t="str">
        <f>IF(BO81&lt;&gt;"",CHAR(34)&amp;"cl_"&amp;BO81&amp;CHAR(34)&amp;",","")</f>
        <v/>
      </c>
      <c r="GX81" s="48" t="str">
        <f>IF(BP81&lt;&gt;"",CHAR(34)&amp;"cl_"&amp;BP81&amp;CHAR(34)&amp;",","")</f>
        <v>"cl_YEL",</v>
      </c>
      <c r="GY81" s="48" t="str">
        <f>IF(BQ81&lt;&gt;"",CHAR(34)&amp;"cl_"&amp;BQ81&amp;CHAR(34)&amp;",","")</f>
        <v/>
      </c>
      <c r="GZ81" s="48" t="str">
        <f>IF(BR81&lt;&gt;"",CHAR(34)&amp;"cl_"&amp;BR81&amp;CHAR(34)&amp;",","")</f>
        <v/>
      </c>
      <c r="HA81" s="48" t="str">
        <f>IF(BS81&lt;&gt;"",CHAR(34)&amp;"cl_"&amp;BS81&amp;CHAR(34)&amp;",","")</f>
        <v/>
      </c>
      <c r="HB81" s="48" t="str">
        <f>IF(BT81&lt;&gt;"",CHAR(34)&amp;"cl_"&amp;BT81&amp;CHAR(34)&amp;",","")</f>
        <v>"cl_WHI",</v>
      </c>
      <c r="HC81" s="48" t="str">
        <f>SUBSTITUTE("["&amp;_xlfn.CONCAT(GT81:HB81)&amp;"]",",]","]")</f>
        <v>["cl_BLU","cl_YEL","cl_WHI"]</v>
      </c>
      <c r="HE81" s="71"/>
      <c r="HF81" s="72" t="str">
        <f>"{couname:"&amp;CT81&amp;(IF(HK81&lt;&gt;"",",subtype:"&amp;CHAR(34)&amp;HK81&amp;CHAR(34),""))&amp;",year:"&amp;HJ81&amp;",region:"&amp;CU81&amp;",Colors:"&amp;HC81&amp;",Items:"&amp;GS81&amp;",Flag:"&amp;CV81&amp;",HDFlag:"&amp;CHAR(34)&amp;E81&amp;CHAR(34)&amp;",type:"&amp;GP81&amp;", describe: "&amp;HH81&amp;", isnew:"&amp;CHAR(34)&amp;F81&amp;CHAR(34)&amp;", links: "&amp;HL81&amp;"},"</f>
        <v>{couname:"[USA] Key West",year:"1982",region:"rgn_North America",Colors:["cl_BLU","cl_YEL","cl_WHI"],Items:["3Color","words2","exact2","lets07","startK","with_w","with_y","LUELHI","year19","smallc","NoBand","Crosse","Circle","Animal","Texted","HasSun","Center","staWHI","NO_RED","NO_GRE","NO_BLA","myrBLU","southc","HasSta","3+Star"],Flag:"https://upload.wikimedia.org/wikipedia/commons/thumb/2/28/Flag_of_Key_West%2C_Florida.svg/2560px-Flag_of_Key_West%2C_Florida.svg.png",HDFlag:"https://upload.wikimedia.org/wikipedia/commons/thumb/2/28/Flag_of_Key_West%2C_Florida.svg/2560px-Flag_of_Key_West%2C_Florida.svg.png",type:"City", describe: "\nFlag of Key West Florida featuring a conch inside a sun on a blue field featuring the constellations of the northern cross and the southern cross.", isnew:".", links: "https://en.wikipedia.org/wiki/Key_West"},</v>
      </c>
      <c r="HG81" s="73" t="str">
        <f>"{couname:"&amp;CT81&amp;(IF(HK81&lt;&gt;"",",subtype:"&amp;CHAR(34)&amp;HK81&amp;CHAR(34),""))&amp;",year:"&amp;HJ81&amp;",region:"&amp;CU81&amp;",Colors:"&amp;HC81&amp;",Items:"&amp;GS81&amp;",Flag:"&amp;CV81&amp;",HDFlag:"&amp;CHAR(34)&amp;E81&amp;CHAR(34)&amp;",type:"&amp;GP81&amp;", describe: "&amp;HI81&amp;", links: "&amp;HL81&amp;"},"</f>
        <v>{couname:"[USA] Key West",year:"1982",region:"rgn_North America",Colors:["cl_BLU","cl_YEL","cl_WHI"],Items:["3Color","words2","exact2","lets07","startK","with_w","with_y","LUELHI","year19","smallc","NoBand","Crosse","Circle","Animal","Texted","HasSun","Center","staWHI","NO_RED","NO_GRE","NO_BLA","myrBLU","southc","HasSta","3+Star"],Flag:"https://upload.wikimedia.org/wikipedia/commons/thumb/2/28/Flag_of_Key_West%2C_Florida.svg/2560px-Flag_of_Key_West%2C_Florida.svg.png",HDFlag:"https://upload.wikimedia.org/wikipedia/commons/thumb/2/28/Flag_of_Key_West%2C_Florida.svg/2560px-Flag_of_Key_West%2C_Florida.svg.png",type:"City", describe: "\nFlag of Key West Florida featuring a conch inside a sun on a blue field featuring the constellations of the northern cross and the southern cross.", links: "https://en.wikipedia.org/wiki/Key_West"},</v>
      </c>
      <c r="HH81" s="48" t="str">
        <f>IF(P81&lt;&gt;"",CHAR(34)&amp;"\n"&amp;P81&amp;CHAR(34),CHAR(34)&amp;CHAR(34))</f>
        <v>"\nFlag of Key West Florida featuring a conch inside a sun on a blue field featuring the constellations of the northern cross and the southern cross."</v>
      </c>
      <c r="HI81" s="48" t="str">
        <f>IF(J81=0,CHAR(34)&amp;CHAR(34),HH81)</f>
        <v>"\nFlag of Key West Florida featuring a conch inside a sun on a blue field featuring the constellations of the northern cross and the southern cross."</v>
      </c>
      <c r="HJ81" s="48" t="str">
        <f>CHAR(34)&amp;O81&amp;CHAR(34)</f>
        <v>"1982"</v>
      </c>
      <c r="HL81" s="48" t="str">
        <f>CHAR(34)&amp;I81&amp;CHAR(34)</f>
        <v>"https://en.wikipedia.org/wiki/Key_West"</v>
      </c>
      <c r="HM81" s="72" t="str">
        <f>"{"&amp;CHAR(34)&amp;"couname"&amp;CHAR(34)&amp;":"&amp;CT81&amp;(IF(H81&lt;&gt;"",","&amp;CHAR(34)&amp;"subtype"&amp;CHAR(34)&amp;":"&amp;CHAR(34)&amp;H81&amp;CHAR(34),""))&amp;","&amp;CHAR(34)&amp;"year"&amp;CHAR(34)&amp;":"&amp;HJ81&amp;","&amp;CHAR(34)&amp;"region"&amp;CHAR(34)&amp;":"&amp;CU81&amp;","&amp;CHAR(34)&amp;"Colors"&amp;CHAR(34)&amp;":"&amp;HC81&amp;","&amp;CHAR(34)&amp;"Items"&amp;CHAR(34)&amp;":"&amp;GS81&amp;","&amp;CHAR(34)&amp;"Flag"&amp;CHAR(34)&amp;":"&amp;CV81&amp;","&amp;CHAR(34)&amp;"HDFlag"&amp;CHAR(34)&amp;":"&amp;CHAR(34)&amp;E81&amp;CHAR(34)&amp;","&amp;CHAR(34)&amp;"type"&amp;CHAR(34)&amp;":"&amp;GP81&amp;", "&amp;CHAR(34)&amp;"describe"&amp;CHAR(34)&amp;": "&amp;HH81&amp;", "&amp;CHAR(34)&amp;"isnew"&amp;CHAR(34)&amp;": "&amp;CHAR(34)&amp;F81&amp;CHAR(34)&amp;", "&amp;CHAR(34)&amp;"links"&amp;CHAR(34)&amp;": "&amp;HL81&amp;"},"</f>
        <v>{"couname":"[USA] Key West","subtype":"[USA] Florida","year":"1982","region":"rgn_North America","Colors":["cl_BLU","cl_YEL","cl_WHI"],"Items":["3Color","words2","exact2","lets07","startK","with_w","with_y","LUELHI","year19","smallc","NoBand","Crosse","Circle","Animal","Texted","HasSun","Center","staWHI","NO_RED","NO_GRE","NO_BLA","myrBLU","southc","HasSta","3+Star"],"Flag":"https://upload.wikimedia.org/wikipedia/commons/thumb/2/28/Flag_of_Key_West%2C_Florida.svg/2560px-Flag_of_Key_West%2C_Florida.svg.png","HDFlag":"https://upload.wikimedia.org/wikipedia/commons/thumb/2/28/Flag_of_Key_West%2C_Florida.svg/2560px-Flag_of_Key_West%2C_Florida.svg.png","type":"City", "describe": "\nFlag of Key West Florida featuring a conch inside a sun on a blue field featuring the constellations of the northern cross and the southern cross.", "isnew": ".", "links": "https://en.wikipedia.org/wiki/Key_West"},</v>
      </c>
      <c r="HN81" s="74" t="str">
        <f>"{"&amp;CHAR(34)&amp;"couname"&amp;CHAR(34)&amp;":"&amp;CT81&amp;(IF(H81&lt;&gt;"",","&amp;CHAR(34)&amp;"subtype"&amp;CHAR(34)&amp;":"&amp;CHAR(34)&amp;H81&amp;CHAR(34),""))&amp;","&amp;CHAR(34)&amp;"year"&amp;CHAR(34)&amp;":"&amp;HJ81&amp;","&amp;CHAR(34)&amp;"region"&amp;CHAR(34)&amp;":"&amp;CU81&amp;","&amp;CHAR(34)&amp;"Colors"&amp;CHAR(34)&amp;":"&amp;HC81&amp;","&amp;CHAR(34)&amp;"Items"&amp;CHAR(34)&amp;":"&amp;GS81&amp;","&amp;CHAR(34)&amp;"Flag"&amp;CHAR(34)&amp;":"&amp;CV81&amp;","&amp;CHAR(34)&amp;"HDFlag"&amp;CHAR(34)&amp;":"&amp;CHAR(34)&amp;E81&amp;CHAR(34)&amp;","&amp;CHAR(34)&amp;"type"&amp;CHAR(34)&amp;":"&amp;GP81&amp;", "&amp;CHAR(34)&amp;"describe"&amp;CHAR(34)&amp;": "&amp;HI81&amp;", "&amp;CHAR(34)&amp;"isnew"&amp;CHAR(34)&amp;": "&amp;CHAR(34)&amp;F81&amp;CHAR(34)&amp;", "&amp;CHAR(34)&amp;"links"&amp;CHAR(34)&amp;": "&amp;HL81&amp;"},"</f>
        <v>{"couname":"[USA] Key West","subtype":"[USA] Florida","year":"1982","region":"rgn_North America","Colors":["cl_BLU","cl_YEL","cl_WHI"],"Items":["3Color","words2","exact2","lets07","startK","with_w","with_y","LUELHI","year19","smallc","NoBand","Crosse","Circle","Animal","Texted","HasSun","Center","staWHI","NO_RED","NO_GRE","NO_BLA","myrBLU","southc","HasSta","3+Star"],"Flag":"https://upload.wikimedia.org/wikipedia/commons/thumb/2/28/Flag_of_Key_West%2C_Florida.svg/2560px-Flag_of_Key_West%2C_Florida.svg.png","HDFlag":"https://upload.wikimedia.org/wikipedia/commons/thumb/2/28/Flag_of_Key_West%2C_Florida.svg/2560px-Flag_of_Key_West%2C_Florida.svg.png","type":"City", "describe": "\nFlag of Key West Florida featuring a conch inside a sun on a blue field featuring the constellations of the northern cross and the southern cross.", "isnew": ".", "links": "https://en.wikipedia.org/wiki/Key_West"},</v>
      </c>
      <c r="HO81" s="75">
        <v>45583</v>
      </c>
      <c r="HP81" s="48" t="str" cm="1">
        <f t="array" ref="HP81">IF(_xlfn.TEXTJOIN(", ", TRUE, IF(ISNUMBER(SEARCH("BLA", BL81:BT81)), COLUMN(BL81:BT81) - COLUMN(BL81) + 1, ""))&lt;&gt;"","BLA","")</f>
        <v/>
      </c>
      <c r="HQ81" s="48" t="str" cm="1">
        <f t="array" ref="HQ81">IF(_xlfn.TEXTJOIN(", ", TRUE, IF(ISNUMBER(SEARCH("BLU", BL81:BT81)), COLUMN(BL81:BT81) - COLUMN(BL81) + 1, ""))&lt;&gt;"","BLU","")</f>
        <v>BLU</v>
      </c>
      <c r="HR81" s="48" t="str" cm="1">
        <f t="array" ref="HR81">IF(_xlfn.TEXTJOIN(", ", TRUE, IF(ISNUMBER(SEARCH("GRE", BL81:BT81)), COLUMN(BL81:BT81) - COLUMN(BL81) + 1, ""))&lt;&gt;"","GRE","")</f>
        <v/>
      </c>
      <c r="HS81" s="48" t="str" cm="1">
        <f t="array" ref="HS81">IF(_xlfn.TEXTJOIN(", ", TRUE, IF(ISNUMBER(SEARCH("RED", BL81:BT81)), COLUMN(BL81:BT81) - COLUMN(BL81) + 1, ""))&lt;&gt;"","RED","")</f>
        <v/>
      </c>
      <c r="HT81" s="48" t="str" cm="1">
        <f t="array" ref="HT81">IF(_xlfn.TEXTJOIN(", ", TRUE, IF(ISNUMBER(SEARCH("YEL", BL81:BT81)), COLUMN(BL81:BT81) - COLUMN(BL81) + 1, ""))&lt;&gt;"","YEL","")</f>
        <v>YEL</v>
      </c>
      <c r="HU81" s="48" t="str" cm="1">
        <f t="array" ref="HU81">IF(_xlfn.TEXTJOIN(", ", TRUE, IF(ISNUMBER(SEARCH("ORA", BL81:BT81)), COLUMN(BL81:BT81) - COLUMN(BL81) + 1, ""))&lt;&gt;"","ORA","")</f>
        <v/>
      </c>
      <c r="HV81" s="48" t="str" cm="1">
        <f t="array" ref="HV81">IF(_xlfn.TEXTJOIN(", ", TRUE, IF(ISNUMBER(SEARCH("BRO", BL81:BT81)), COLUMN(BL81:BT81) - COLUMN(BL81) + 1, ""))&lt;&gt;"","BRO","")</f>
        <v/>
      </c>
      <c r="HW81" s="48" t="str" cm="1">
        <f t="array" ref="HW81">IF(_xlfn.TEXTJOIN(", ", TRUE, IF(ISNUMBER(SEARCH("PUR", BL81:BT81)), COLUMN(BL81:BT81) - COLUMN(BL81) + 1, ""))&lt;&gt;"","PUR","")</f>
        <v/>
      </c>
      <c r="HX81" s="48" t="str" cm="1">
        <f t="array" ref="HX81">IF(_xlfn.TEXTJOIN(", ", TRUE, IF(ISNUMBER(SEARCH("WHI", BL81:BT81)), COLUMN(BL81:BT81) - COLUMN(BL81) + 1, ""))&lt;&gt;"","WHI","")</f>
        <v>WHI</v>
      </c>
      <c r="HY81" s="76"/>
      <c r="HZ81" s="76"/>
      <c r="IA81" s="6" t="s">
        <v>164</v>
      </c>
      <c r="IB81" s="6"/>
      <c r="IC81" s="77"/>
      <c r="ID81" s="77"/>
      <c r="IE81" s="77"/>
      <c r="IF81" s="77"/>
      <c r="IG81" s="77"/>
      <c r="IH81" s="77"/>
      <c r="II81" s="77"/>
      <c r="IJ81" s="77"/>
      <c r="IK81" s="77"/>
      <c r="IL81" s="48">
        <f>SUM(IC81:IK81)</f>
        <v>0</v>
      </c>
      <c r="IM81" s="45">
        <f>COUNTIF(IC81:IK81,"&gt;0")-CG81</f>
        <v>-3</v>
      </c>
      <c r="IN81" s="78" t="str">
        <f>"http://mkweb.bcgsc.ca/color-summarizer/?url="&amp;D81&amp;"&amp;precision=low&amp;num_clusters="&amp;CG81&amp;"&amp;text=1"</f>
        <v>http://mkweb.bcgsc.ca/color-summarizer/?url=https://upload.wikimedia.org/wikipedia/commons/thumb/2/28/Flag_of_Key_West%2C_Florida.svg/2560px-Flag_of_Key_West%2C_Florida.svg.png&amp;precision=low&amp;num_clusters=3&amp;text=1</v>
      </c>
      <c r="IO81" s="48" t="str">
        <f>IF(HP81&lt;&gt;"",CHAR(34)&amp;"black"&amp;CHAR(34),"")</f>
        <v/>
      </c>
      <c r="IP81" s="48" t="str">
        <f>IF(HQ81&lt;&gt;"",CHAR(34)&amp;"blue"&amp;CHAR(34),"")</f>
        <v>"blue"</v>
      </c>
      <c r="IQ81" s="48" t="str">
        <f>IF(HR81&lt;&gt;"",CHAR(34)&amp;"green"&amp;CHAR(34),"")</f>
        <v/>
      </c>
      <c r="IR81" s="48" t="str">
        <f>IF(HS81&lt;&gt;"",CHAR(34)&amp;"red"&amp;CHAR(34),"")</f>
        <v/>
      </c>
      <c r="IS81" s="48" t="str">
        <f>IF(HT81&lt;&gt;"",CHAR(34)&amp;"yellow"&amp;CHAR(34),"")</f>
        <v>"yellow"</v>
      </c>
      <c r="IT81" s="48" t="str">
        <f>IF(HU81&lt;&gt;"",CHAR(34)&amp;"orange"&amp;CHAR(34),"")</f>
        <v/>
      </c>
      <c r="IU81" s="48" t="str">
        <f>IF(HV81&lt;&gt;"",CHAR(34)&amp;"brown"&amp;CHAR(34),"")</f>
        <v/>
      </c>
      <c r="IV81" s="48" t="str">
        <f>IF(HW81&lt;&gt;"",CHAR(34)&amp;"purple"&amp;CHAR(34),"")</f>
        <v/>
      </c>
      <c r="IW81" s="48" t="str">
        <f>IF(HX81&lt;&gt;"",CHAR(34)&amp;"white"&amp;CHAR(34),"")</f>
        <v>"white"</v>
      </c>
      <c r="IX81" s="48" t="str">
        <f>"{"&amp;CHAR(34)&amp;"url"&amp;CHAR(34)&amp;":"&amp;CHAR(34)&amp;IN81&amp;CHAR(34)&amp;","&amp;CHAR(34)&amp;"name"&amp;CHAR(34)&amp;":"&amp;CHAR(34)&amp;A81&amp;CHAR(34)&amp;"},"</f>
        <v>{"url":"http://mkweb.bcgsc.ca/color-summarizer/?url=https://upload.wikimedia.org/wikipedia/commons/thumb/2/28/Flag_of_Key_West%2C_Florida.svg/2560px-Flag_of_Key_West%2C_Florida.svg.png&amp;precision=low&amp;num_clusters=3&amp;text=1","name":"[USA] Key West"},</v>
      </c>
      <c r="IY81" s="48">
        <v>1154</v>
      </c>
    </row>
    <row r="82" spans="1:259" s="48" customFormat="1" ht="38.4" customHeight="1" thickBot="1" x14ac:dyDescent="0.35">
      <c r="A82" s="97" t="s">
        <v>650</v>
      </c>
      <c r="B82" s="40" t="e" vm="223">
        <v>#VALUE!</v>
      </c>
      <c r="C82" s="41">
        <v>3</v>
      </c>
      <c r="D82" s="42" t="s">
        <v>651</v>
      </c>
      <c r="E82" s="43" t="s">
        <v>652</v>
      </c>
      <c r="F82" s="44" t="s">
        <v>163</v>
      </c>
      <c r="G82" s="45">
        <f>COUNTIF($A$1:$A$8580,A82)</f>
        <v>1</v>
      </c>
      <c r="H82" s="46" t="s">
        <v>487</v>
      </c>
      <c r="I82" s="47" t="s">
        <v>653</v>
      </c>
      <c r="J82" s="48" t="str">
        <f>""</f>
        <v/>
      </c>
      <c r="K82" s="49"/>
      <c r="L82" s="50"/>
      <c r="M82" s="50"/>
      <c r="N82" s="51" t="s">
        <v>231</v>
      </c>
      <c r="O82" s="52">
        <v>2018</v>
      </c>
      <c r="P82" s="53" t="s">
        <v>654</v>
      </c>
      <c r="Q82" s="54">
        <v>2</v>
      </c>
      <c r="R82" s="55" t="s">
        <v>231</v>
      </c>
      <c r="S82" s="56">
        <v>0</v>
      </c>
      <c r="T82" s="57" t="s">
        <v>164</v>
      </c>
      <c r="U82" s="58" t="s">
        <v>165</v>
      </c>
      <c r="V82" s="58" t="s">
        <v>164</v>
      </c>
      <c r="W82" s="58" t="s">
        <v>164</v>
      </c>
      <c r="X82" s="58" t="s">
        <v>165</v>
      </c>
      <c r="Y82" s="58" t="s">
        <v>165</v>
      </c>
      <c r="Z82" s="58" t="s">
        <v>165</v>
      </c>
      <c r="AA82" s="58" t="s">
        <v>165</v>
      </c>
      <c r="AB82" s="58" t="s">
        <v>165</v>
      </c>
      <c r="AC82" s="58" t="s">
        <v>165</v>
      </c>
      <c r="AD82" s="58" t="s">
        <v>165</v>
      </c>
      <c r="AE82" s="58" t="s">
        <v>164</v>
      </c>
      <c r="AF82" s="59" t="s">
        <v>164</v>
      </c>
      <c r="AG82" s="59" t="s">
        <v>164</v>
      </c>
      <c r="AH82" s="59" t="s">
        <v>164</v>
      </c>
      <c r="AI82" s="59" t="s">
        <v>165</v>
      </c>
      <c r="AJ82" s="59" t="s">
        <v>164</v>
      </c>
      <c r="AK82" s="59" t="s">
        <v>164</v>
      </c>
      <c r="AL82" s="59" t="s">
        <v>164</v>
      </c>
      <c r="AM82" s="59" t="s">
        <v>165</v>
      </c>
      <c r="AN82" s="59" t="s">
        <v>165</v>
      </c>
      <c r="AO82" s="59" t="s">
        <v>165</v>
      </c>
      <c r="AP82" s="59" t="s">
        <v>165</v>
      </c>
      <c r="AQ82" s="59" t="s">
        <v>165</v>
      </c>
      <c r="AR82" s="59" t="s">
        <v>164</v>
      </c>
      <c r="AS82" s="59" t="s">
        <v>164</v>
      </c>
      <c r="AT82" s="60">
        <v>9</v>
      </c>
      <c r="AU82" s="59" t="s">
        <v>655</v>
      </c>
      <c r="AV82" s="59" t="str">
        <f>IF(LEFT(A82,1)="[",LEFT(A82,5)&amp;AU82&amp;A82,"")</f>
        <v>[USA]Neighborhood[USA] Little Havana</v>
      </c>
      <c r="AW82" s="59" t="str">
        <f>C82&amp;H82&amp;A82</f>
        <v>3[USA] Florida[USA] Little Havana</v>
      </c>
      <c r="AX82" s="61"/>
      <c r="AY82" s="61"/>
      <c r="AZ82" s="62" t="s">
        <v>152</v>
      </c>
      <c r="BA82" s="62" t="s">
        <v>152</v>
      </c>
      <c r="BB82" s="62"/>
      <c r="BC82" s="63"/>
      <c r="BD82" s="64" t="s">
        <v>168</v>
      </c>
      <c r="BE82" s="47"/>
      <c r="BF82" s="64" t="s">
        <v>167</v>
      </c>
      <c r="BG82" s="64" t="s">
        <v>167</v>
      </c>
      <c r="BH82" s="64" t="s">
        <v>167</v>
      </c>
      <c r="BI82" s="64"/>
      <c r="BJ82" s="64"/>
      <c r="BK82" s="47"/>
      <c r="BL82" s="64" t="s">
        <v>151</v>
      </c>
      <c r="BM82" s="64" t="s">
        <v>152</v>
      </c>
      <c r="BN82" s="64" t="s">
        <v>153</v>
      </c>
      <c r="BO82" s="64" t="s">
        <v>154</v>
      </c>
      <c r="BP82" s="64" t="s">
        <v>155</v>
      </c>
      <c r="BQ82" s="64" t="s">
        <v>156</v>
      </c>
      <c r="BR82" s="64" t="s">
        <v>157</v>
      </c>
      <c r="BS82" s="64" t="s">
        <v>158</v>
      </c>
      <c r="BT82" s="64" t="s">
        <v>159</v>
      </c>
      <c r="BU82" s="65" t="s">
        <v>164</v>
      </c>
      <c r="BV82" s="66"/>
      <c r="BW82" s="66">
        <v>0</v>
      </c>
      <c r="BX82" s="47"/>
      <c r="CB82" s="6"/>
      <c r="CC82" s="6"/>
      <c r="CD82" s="67">
        <v>0</v>
      </c>
      <c r="CE82" s="67">
        <v>0</v>
      </c>
      <c r="CF82" s="67" t="e">
        <v>#REF!</v>
      </c>
      <c r="CG82" s="68" cm="1">
        <f t="array" ref="CG82">SUMPRODUCT(--(LEN(TRIM(BL82:BT82))&gt;0))</f>
        <v>9</v>
      </c>
      <c r="CH82" s="59" t="str">
        <f>IF(CG82=2,"y","n")</f>
        <v>n</v>
      </c>
      <c r="CI82" s="59" t="str">
        <f>IF(CG82=3,"y","n")</f>
        <v>n</v>
      </c>
      <c r="CJ82" s="59" t="str">
        <f>IF(CG82=4,"y","n")</f>
        <v>n</v>
      </c>
      <c r="CK82" s="59" t="str">
        <f>IF(CG82&gt;4,"y","n")</f>
        <v>y</v>
      </c>
      <c r="CL82" s="59" t="str">
        <f>IF(S82=0,"y","n")</f>
        <v>y</v>
      </c>
      <c r="CM82" s="59" t="str">
        <f>IF(S82=2,"y","n")</f>
        <v>n</v>
      </c>
      <c r="CN82" s="59" t="str">
        <f>IF(S82=3,"y","n")</f>
        <v>n</v>
      </c>
      <c r="CO82" s="59" t="str">
        <f>IF(S82&gt;=4,"y","n")</f>
        <v>n</v>
      </c>
      <c r="CP82" s="59" t="str">
        <f>IF(AT82=0,"y","n")</f>
        <v>n</v>
      </c>
      <c r="CQ82" s="59" t="str">
        <f>IF(AT82=1,"y","n")</f>
        <v>n</v>
      </c>
      <c r="CR82" s="59" t="str">
        <f>IF(AT82=2,"y","n")</f>
        <v>n</v>
      </c>
      <c r="CS82" s="59" t="str">
        <f>IF(AT82&gt;=3,"y","n")</f>
        <v>y</v>
      </c>
      <c r="CT82" s="69" t="str">
        <f>CHAR(34)&amp;A82&amp;CHAR(34)</f>
        <v>"[USA] Little Havana"</v>
      </c>
      <c r="CU82" s="70" t="str">
        <f>CHAR(34)&amp;"rgn_"&amp;R82&amp;CHAR(34)</f>
        <v>"rgn_North America"</v>
      </c>
      <c r="CV82" s="48" t="str">
        <f>CHAR(34)&amp;D82&amp;CHAR(34)</f>
        <v>"https://upload.wikimedia.org/wikipedia/commons/thumb/0/07/Flag_of_Little_Havana%2C_Florida.png/640px-Flag_of_Little_Havana%2C_Florida.png"</v>
      </c>
      <c r="CW82" s="48" t="str">
        <f>IF(CH82="y",CHAR(34)&amp;CH$1&amp;CHAR(34)&amp;",","")</f>
        <v/>
      </c>
      <c r="CX82" s="48" t="str">
        <f>IF(CI82="y",CHAR(34)&amp;CI$1&amp;CHAR(34)&amp;",","")</f>
        <v/>
      </c>
      <c r="CY82" s="48" t="str">
        <f>IF(CJ82="y",CHAR(34)&amp;CJ$1&amp;CHAR(34)&amp;",","")</f>
        <v/>
      </c>
      <c r="CZ82" s="48" t="str">
        <f>IF(CK82="y",CHAR(34)&amp;CK$1&amp;CHAR(34)&amp;",","")</f>
        <v>"5+Colo",</v>
      </c>
      <c r="DA82" s="48" t="str">
        <f>IF(Q82&gt;1,CHAR(34)&amp;"words2"&amp;CHAR(34)&amp;",","")</f>
        <v>"words2",</v>
      </c>
      <c r="DB82" s="48" t="str">
        <f>IF(Q82&gt;2,CHAR(34)&amp;"words3"&amp;CHAR(34)&amp;",","")</f>
        <v/>
      </c>
      <c r="DD82" s="48" t="str">
        <f>IF(LEN(CHAR(34)&amp;"lets"&amp;LEN(SUBSTITUTE(SUBSTITUTE(IFERROR(TRIM(SUBSTITUTE(A82,MID(A82,FIND("[",A82),FIND("]",A82)-FIND("[",A82)+1),"")),A82)," ",""),"-",""))&amp;CHAR(34)&amp;",")=9,CHAR(34)&amp;"lets"&amp;LEN(SUBSTITUTE(SUBSTITUTE(IFERROR(TRIM(SUBSTITUTE(A82,MID(A82,FIND("[",A82),FIND("]",A82)-FIND("[",A82)+1),"")),A82)," ",""),"-",""))&amp;CHAR(34)&amp;",",CHAR(34)&amp;"lets0"&amp;LEN(SUBSTITUTE(SUBSTITUTE(IFERROR(TRIM(SUBSTITUTE(A82,MID(A82,FIND("[",A82),FIND("]",A82)-FIND("[",A82)+1),"")),A82)," ",""),"-",""))&amp;CHAR(34)&amp;",")</f>
        <v>"lets12",</v>
      </c>
      <c r="DE82" s="48" t="str">
        <f>CHAR(34)&amp;"start"&amp;IFERROR(LEFT(SUBSTITUTE(A82,"["&amp;MID(A82,FIND("[",A82)+1,FIND("]",A82)-FIND("[",A82)-1)&amp;"] ",""),1),LEFT(A82,1))&amp;CHAR(34)&amp;","</f>
        <v>"startL",</v>
      </c>
      <c r="DF82" s="48" t="str">
        <f>IFERROR(IF(SEARCH("tan",A82)&gt;0,CHAR(34)&amp;"withtn"&amp;CHAR(34)&amp;",",""),"")</f>
        <v/>
      </c>
      <c r="DG82" s="48" t="str">
        <f>IFERROR(IF(SEARCH("q",A82)&gt;0,CHAR(34)&amp;"with_q"&amp;CHAR(34)&amp;",",""),"")</f>
        <v/>
      </c>
      <c r="DH82" s="48" t="str">
        <f>IFERROR(IF(SEARCH("v",A82)&gt;0,CHAR(34)&amp;"with_v"&amp;CHAR(34)&amp;",",""),"")</f>
        <v>"with_v",</v>
      </c>
      <c r="DI82" s="48" t="str">
        <f>IFERROR(IF(SEARCH("w",A82)&gt;0,CHAR(34)&amp;"with_w"&amp;CHAR(34)&amp;",",""),"")</f>
        <v/>
      </c>
      <c r="DJ82" s="48" t="str">
        <f>IFERROR(IF(SEARCH("y",A82)&gt;0,CHAR(34)&amp;"with_y"&amp;CHAR(34)&amp;",",""),"")</f>
        <v/>
      </c>
      <c r="DK82" s="48" t="str">
        <f>IFERROR(IF(SEARCH("z",A82)&gt;0,CHAR(34)&amp;"with_z"&amp;CHAR(34)&amp;",",""),"")</f>
        <v/>
      </c>
      <c r="DL82" s="48" t="str">
        <f>IF(CG82=2, CHAR(34) &amp; _xlfn.TEXTJOIN("", TRUE, _xlfn._xlws.SORT(HP82:HX82)) &amp; CHAR(34) &amp; ",", "")</f>
        <v/>
      </c>
      <c r="DM82" s="48" t="str" cm="1">
        <f t="array" ref="DM82">IF(CG82=3,CHAR(34) &amp; _xlfn.TEXTJOIN("", TRUE, RIGHT(HP82:HX82, 2)) &amp; CHAR(34) &amp; ",", "")</f>
        <v/>
      </c>
      <c r="DN82" s="48" t="str">
        <f>IF(AND(ISNUMBER(SEARCH("18", O82)), ISERROR(SEARCH("1918", O82)), ISERROR(SEARCH("2018", O82))), CHAR(34) &amp; "year18" &amp; CHAR(34) &amp; ",", "")</f>
        <v/>
      </c>
      <c r="DO82" s="48" t="str">
        <f>IF(AND(ISNUMBER(SEARCH("19", O82)), ISERROR(SEARCH("1819", O82)),  ISERROR(SEARCH("1219", O82)),ISERROR(SEARCH("1119", O82)),ISERROR(SEARCH("1190", O82)),ISERROR(SEARCH("2019", O82))), CHAR(34) &amp; "year19" &amp; CHAR(34) &amp; ",", "")</f>
        <v/>
      </c>
      <c r="DP82" s="6" t="str">
        <f>IF(AND(ISNUMBER(SEARCH("20", O82)), ISERROR(SEARCH("1920", O82))), CHAR(34)&amp;"year00"&amp;CHAR(34)&amp;",", "")</f>
        <v>"year00",</v>
      </c>
      <c r="DQ82" s="6" t="str">
        <f>IF(CC82="y",CHAR(34)&amp;"soviet"&amp;CHAR(34)&amp;",","")</f>
        <v/>
      </c>
      <c r="DR82" s="6" t="str">
        <f>IF(BY82="y",CHAR(34)&amp;"dgband"&amp;CHAR(34)&amp;",","")</f>
        <v/>
      </c>
      <c r="DS82" s="6" t="str">
        <f>IF(W82="y",IF(AND(V82="n",BY82&lt;&gt;"y"),CHAR(34)&amp;"allver"&amp;CHAR(34)&amp;",",""),"")</f>
        <v/>
      </c>
      <c r="DT82" s="6" t="str">
        <f>IF(V82="y",IF(AND(W82="n",BY82&lt;&gt;"y"),CHAR(34)&amp;"allhor"&amp;CHAR(34)&amp;",",""),"")</f>
        <v/>
      </c>
      <c r="DU82" s="6" t="str">
        <f>IF(BY82="y",IF(AND(W82="n",V82="n"),CHAR(34)&amp;"alldia"&amp;CHAR(34)&amp;",",""),"")</f>
        <v/>
      </c>
      <c r="DW82" s="48" t="str">
        <f>IF(CL82="y",CHAR(34)&amp;CL$1&amp;CHAR(34)&amp;",","")</f>
        <v>"NoBand",</v>
      </c>
      <c r="DX82" s="48" t="str">
        <f>IF(CM82="y",CHAR(34)&amp;CM$1&amp;CHAR(34)&amp;",","")</f>
        <v/>
      </c>
      <c r="DY82" s="48" t="str">
        <f>IF(CN82="y",CHAR(34)&amp;CN$1&amp;CHAR(34)&amp;",","")</f>
        <v/>
      </c>
      <c r="DZ82" s="48" t="str">
        <f>IF(CO82="y",CHAR(34)&amp;CO$1&amp;CHAR(34)&amp;",","")</f>
        <v/>
      </c>
      <c r="EA82" s="48" t="str">
        <f>IF(T82="y",CHAR(34)&amp;T$1&amp;CHAR(34)&amp;",","")</f>
        <v/>
      </c>
      <c r="EB82" s="48" t="str">
        <f>IF(U82="y",CHAR(34)&amp;U$1&amp;CHAR(34)&amp;",","")</f>
        <v>"Crosse",</v>
      </c>
      <c r="EC82" s="48" t="str">
        <f>IF(V82="y",CHAR(34)&amp;V$1&amp;CHAR(34)&amp;",","")</f>
        <v/>
      </c>
      <c r="ED82" s="48" t="str">
        <f>IF(W82="y",CHAR(34)&amp;W$1&amp;CHAR(34)&amp;",","")</f>
        <v/>
      </c>
      <c r="EE82" s="48" t="str">
        <f>IF(X82="y",CHAR(34)&amp;X$1&amp;CHAR(34)&amp;",","")</f>
        <v>"Circle",</v>
      </c>
      <c r="EF82" s="48" t="str">
        <f>IF(AND(Y82&lt;&gt;"n",Y82&lt;&gt;""),CHAR(34)&amp;Y$1&amp;CHAR(34)&amp;",","")</f>
        <v>"Animal",</v>
      </c>
      <c r="EG82" s="48" t="str">
        <f>IF(Z82="y",CHAR(34)&amp;Z$1&amp;CHAR(34)&amp;",","")</f>
        <v>"Bird",</v>
      </c>
      <c r="EH82" s="48" t="str">
        <f>IF(AA82="y",CHAR(34)&amp;AA$1&amp;CHAR(34)&amp;",","")</f>
        <v>"Plants",</v>
      </c>
      <c r="EI82" s="48" t="str">
        <f>IF(AB82="y",CHAR(34)&amp;AB$1&amp;CHAR(34)&amp;",","")</f>
        <v>"Texted",</v>
      </c>
      <c r="EJ82" s="48" t="str">
        <f>IF(AC82="y",CHAR(34)&amp;AC$1&amp;CHAR(34)&amp;",","")</f>
        <v>"Weapon",</v>
      </c>
      <c r="EK82" s="48" t="str">
        <f>IF(AD82="y",CHAR(34)&amp;AD$1&amp;CHAR(34)&amp;",","")</f>
        <v>"HasSun",</v>
      </c>
      <c r="EL82" s="48" t="str">
        <f>IF(AE82="y",CHAR(34)&amp;AE$1&amp;CHAR(34)&amp;",","")</f>
        <v/>
      </c>
      <c r="EM82" s="48" t="str">
        <f>IF(AF82="y",CHAR(34)&amp;AF$1&amp;CHAR(34)&amp;",","")</f>
        <v/>
      </c>
      <c r="EN82" s="48" t="str">
        <f>IF(AG82="y",CHAR(34)&amp;AG$1&amp;CHAR(34)&amp;",","")</f>
        <v/>
      </c>
      <c r="EO82" s="48" t="str">
        <f>IF(AH82="y",CHAR(34)&amp;AH$1&amp;CHAR(34)&amp;",","")</f>
        <v/>
      </c>
      <c r="EP82" s="48" t="str">
        <f>IF(AI82="y",CHAR(34)&amp;AI$1&amp;CHAR(34)&amp;",","")</f>
        <v>"Canton",</v>
      </c>
      <c r="EQ82" s="48" t="str">
        <f>IF(AJ82="y",CHAR(34)&amp;AJ$1&amp;CHAR(34)&amp;",","")</f>
        <v/>
      </c>
      <c r="ER82" s="48" t="str">
        <f>IF(AK82="y",CHAR(34)&amp;AK$1&amp;CHAR(34)&amp;",","")</f>
        <v/>
      </c>
      <c r="ES82" s="48" t="str">
        <f>IF(AL82="y",CHAR(34)&amp;AL$1&amp;CHAR(34)&amp;",","")</f>
        <v/>
      </c>
      <c r="ET82" s="48" t="str">
        <f>IF(AM82="y",CHAR(34)&amp;AM$1&amp;CHAR(34)&amp;",","")</f>
        <v>"Geogrh",</v>
      </c>
      <c r="EU82" s="48" t="str">
        <f>IF(AN82="y",CHAR(34)&amp;AN$1&amp;CHAR(34)&amp;",","")</f>
        <v>"Humans",</v>
      </c>
      <c r="EV82" s="48" t="str">
        <f>IF(AO82="y",CHAR(34)&amp;AO$1&amp;CHAR(34)&amp;",","")</f>
        <v>"Builds",</v>
      </c>
      <c r="EW82" s="48" t="str">
        <f>IF(AP82="y",CHAR(34)&amp;AP$1&amp;CHAR(34)&amp;",","")</f>
        <v>"Ships!",</v>
      </c>
      <c r="EX82" s="48" t="str">
        <f>IF(AQ82="y",CHAR(34)&amp;AQ$1&amp;CHAR(34)&amp;",","")</f>
        <v>"Crowns",</v>
      </c>
      <c r="EY82" s="48" t="str">
        <f>IF(AR82="y",CHAR(34)&amp;AR$1&amp;CHAR(34)&amp;",","")</f>
        <v/>
      </c>
      <c r="EZ82" s="48" t="str">
        <f>IF(AS82="y",CHAR(34)&amp;AS$1&amp;CHAR(34)&amp;",","")</f>
        <v/>
      </c>
      <c r="FA82" s="48" t="str">
        <f>IF(AT82&gt;0,CHAR(34)&amp;"sta"&amp;AZ82&amp;CHAR(34)&amp;",","")</f>
        <v>"staBLU",</v>
      </c>
      <c r="FB82" s="48" t="str">
        <f>IF(AND(AT82&gt;0,BA82&lt;&gt;""),CHAR(34)&amp;"sta"&amp;BA82&amp;CHAR(34)&amp;",","")</f>
        <v>"staBLU",</v>
      </c>
      <c r="FD82" s="48" t="str">
        <f>IF(BV82="n",CHAR(34)&amp;"tcWHYE"&amp;CHAR(34)&amp;",",IF(BV82="y",CHAR(34)&amp;FD$1&amp;CHAR(34)&amp;",",""))</f>
        <v/>
      </c>
      <c r="FE82" s="48" t="str">
        <f>IF(COUNTIF(BL82:BT82,"BLU")=0,CHAR(34)&amp;"NO_BLU"&amp;CHAR(34)&amp;",", "")</f>
        <v/>
      </c>
      <c r="FF82" s="48" t="str">
        <f>IF(COUNTIF(BL82:BT82,"WHI")=0,CHAR(34)&amp;"NO_WHI"&amp;CHAR(34)&amp;",", "")</f>
        <v/>
      </c>
      <c r="FG82" s="48" t="str">
        <f>IF(COUNTIF(BL82:BT82,"RED")=0,CHAR(34)&amp;"NO_RED"&amp;CHAR(34)&amp;",", "")</f>
        <v/>
      </c>
      <c r="FH82" s="48" t="str">
        <f>IF(COUNTIF(BL82:BS82,"GRE")=0,CHAR(34)&amp;"NO_GRE"&amp;CHAR(34)&amp;",", "")</f>
        <v/>
      </c>
      <c r="FI82" s="48" t="str">
        <f>IF(COUNTIF(BL82:BT82,"YEL")=0,CHAR(34)&amp;"NO_YEL"&amp;CHAR(34)&amp;",", "")</f>
        <v/>
      </c>
      <c r="FJ82" s="48" t="str">
        <f>IF(COUNTIF(BL82:BT82,"BLA")=0,CHAR(34)&amp;"NO_BLA"&amp;CHAR(34)&amp;",", "")</f>
        <v/>
      </c>
      <c r="FK82" s="48" t="str">
        <f>IF(AND(FH82&lt;&gt;"",FF82&lt;&gt;""),CHAR(34)&amp;"WHGRNO"&amp;CHAR(34)&amp;",","")</f>
        <v/>
      </c>
      <c r="FL82" s="48" t="str">
        <f>IF(AND(FI82&lt;&gt;"",FF82&lt;&gt;""),CHAR(34)&amp;"WHYENO"&amp;CHAR(34)&amp;",","")</f>
        <v/>
      </c>
      <c r="FM82" s="48" t="str">
        <f>IF(AND(FJ82&lt;&gt;"",FF82&lt;&gt;""),CHAR(34)&amp;"BAWHNO"&amp;CHAR(34)&amp;",","")</f>
        <v/>
      </c>
      <c r="FN82" s="48" t="str">
        <f>IF(AND(FE82&lt;&gt;"",FF82&lt;&gt;""),CHAR(34)&amp;"BLWHNO"&amp;CHAR(34)&amp;",","")</f>
        <v/>
      </c>
      <c r="FO82" s="48" t="str">
        <f>IF(AND(FE82&lt;&gt;"",FG82&lt;&gt;""),CHAR(34)&amp;"BLRENO"&amp;CHAR(34)&amp;",","")</f>
        <v/>
      </c>
      <c r="FP82" s="48" t="str">
        <f>IF(AND(FF82&lt;&gt;"",FF82&lt;&gt;""),CHAR(34)&amp;"WHRENO"&amp;CHAR(34)&amp;",","")</f>
        <v/>
      </c>
      <c r="FQ82" s="48" t="str">
        <f>IF(LEN(BF82)=3,CHAR(34)&amp;"001"&amp;BF82&amp;CHAR(34)&amp;",","")</f>
        <v/>
      </c>
      <c r="FR82" s="48" t="str">
        <f>IF(LEN(BG82)=3,CHAR(34)&amp;"002"&amp;BG82&amp;CHAR(34)&amp;",","")</f>
        <v/>
      </c>
      <c r="FS82" s="48" t="str">
        <f>IF(LEN(BH82)=3,CHAR(34)&amp;"003"&amp;BH82&amp;CHAR(34)&amp;",","")</f>
        <v/>
      </c>
      <c r="FT82" s="48" t="str">
        <f>CHAR(34)&amp;"myr"&amp;BD82&amp;CHAR(34)&amp;","</f>
        <v>"myrEQ",</v>
      </c>
      <c r="FU82" s="48" t="str">
        <f>IF(AY82="y",CHAR(34)&amp;"island"&amp;CHAR(34)&amp;",","")</f>
        <v/>
      </c>
      <c r="FV82" s="48" t="str">
        <f>IF(BZ82="y",CHAR(34)&amp;"landlo"&amp;CHAR(34)&amp;",","")</f>
        <v/>
      </c>
      <c r="FW82" s="48" t="str">
        <f>IF(CA82="y",CHAR(34)&amp;"eunion"&amp;CHAR(34)&amp;",","")</f>
        <v/>
      </c>
      <c r="FY82" s="48" t="str">
        <f>IFERROR(IF(SEARCH("Arabic",CB82)&gt;0,CHAR(34)&amp;"arabic"&amp;CHAR(34)&amp;",",""),"")</f>
        <v/>
      </c>
      <c r="FZ82" s="48" t="str">
        <f>IFERROR(IF(SEARCH("English",CB82)&gt;0,CHAR(34)&amp;"englis"&amp;CHAR(34)&amp;",",""),"")</f>
        <v/>
      </c>
      <c r="GA82" s="48" t="str">
        <f>IFERROR(IF(SEARCH("French",CB82)&gt;0,CHAR(34)&amp;"french"&amp;CHAR(34)&amp;",",""),"")</f>
        <v/>
      </c>
      <c r="GB82" s="48" t="str">
        <f>IFERROR(IF(SEARCH("Spanish",CB82)&gt;0,CHAR(34)&amp;"spanis"&amp;CHAR(34)&amp;",",""),"")</f>
        <v/>
      </c>
      <c r="GE82" s="48" t="str">
        <f>IFERROR(IF(SEARCH("Dutch",CB82)&gt;0,CHAR(34)&amp;"dutchs"&amp;CHAR(34)&amp;",",""),"")</f>
        <v/>
      </c>
      <c r="GF82" s="48" t="str">
        <f>IFERROR(IF(SEARCH("Historical",AU82)&gt;0,CHAR(34)&amp;"histor"&amp;CHAR(34)&amp;",",""),"")</f>
        <v/>
      </c>
      <c r="GG82" s="48" t="str">
        <f>IF(BU82="y",CHAR(34)&amp;"unjack"&amp;CHAR(34)&amp;",","")</f>
        <v/>
      </c>
      <c r="GH82" s="48" t="str">
        <f>IF(CD82=1,CHAR(34)&amp;"southc"&amp;CHAR(34)&amp;",","")</f>
        <v/>
      </c>
      <c r="GI82" s="48" t="str">
        <f>IF(CE82=1,CHAR(34)&amp;"hasmap"&amp;CHAR(34)&amp;",","")</f>
        <v/>
      </c>
      <c r="GJ82" s="48" t="str">
        <f>IF(CP82="y",CHAR(34)&amp;CP$1&amp;CHAR(34)&amp;",","")</f>
        <v/>
      </c>
      <c r="GK82" s="48" t="str">
        <f>IF(GJ82="",CHAR(34)&amp;"HasSta"&amp;CHAR(34)&amp;",","")</f>
        <v>"HasSta",</v>
      </c>
      <c r="GL82" s="48" t="str">
        <f>IF(CQ82="y",CHAR(34)&amp;CQ$1&amp;CHAR(34)&amp;",","")</f>
        <v/>
      </c>
      <c r="GM82" s="48" t="str">
        <f>IF(CR82="y",CHAR(34)&amp;CR$1&amp;CHAR(34)&amp;",","")</f>
        <v/>
      </c>
      <c r="GN82" s="48" t="str">
        <f>IF(CS82="y",CHAR(34)&amp;CS$1&amp;CHAR(34)&amp;",","")</f>
        <v>"3+Star",</v>
      </c>
      <c r="GP82" s="48" t="str">
        <f>CHAR(34)&amp;AU82&amp;CHAR(34)</f>
        <v>"Neighborhood"</v>
      </c>
      <c r="GS82" s="48" t="str">
        <f>SUBSTITUTE("["&amp;_xlfn.CONCAT(CW82:GN82)&amp;"]",",]","]")</f>
        <v>["5+Colo","words2","lets12","startL","with_v","year00","NoBand","Crosse","Circle","Animal","Bird","Plants","Texted","Weapon","HasSun","Canton","Geogrh","Humans","Builds","Ships!","Crowns","staBLU","staBLU","myrEQ","HasSta","3+Star"]</v>
      </c>
      <c r="GT82" s="48" t="str">
        <f>IF(BL82&lt;&gt;"",CHAR(34)&amp;"cl_"&amp;BL82&amp;CHAR(34)&amp;",","")</f>
        <v>"cl_BLA",</v>
      </c>
      <c r="GU82" s="48" t="str">
        <f>IF(BM82&lt;&gt;"",CHAR(34)&amp;"cl_"&amp;BM82&amp;CHAR(34)&amp;",","")</f>
        <v>"cl_BLU",</v>
      </c>
      <c r="GV82" s="48" t="str">
        <f>IF(BN82&lt;&gt;"",CHAR(34)&amp;"cl_"&amp;BN82&amp;CHAR(34)&amp;",","")</f>
        <v>"cl_GRE",</v>
      </c>
      <c r="GW82" s="48" t="str">
        <f>IF(BO82&lt;&gt;"",CHAR(34)&amp;"cl_"&amp;BO82&amp;CHAR(34)&amp;",","")</f>
        <v>"cl_RED",</v>
      </c>
      <c r="GX82" s="48" t="str">
        <f>IF(BP82&lt;&gt;"",CHAR(34)&amp;"cl_"&amp;BP82&amp;CHAR(34)&amp;",","")</f>
        <v>"cl_YEL",</v>
      </c>
      <c r="GY82" s="48" t="str">
        <f>IF(BQ82&lt;&gt;"",CHAR(34)&amp;"cl_"&amp;BQ82&amp;CHAR(34)&amp;",","")</f>
        <v>"cl_ORA",</v>
      </c>
      <c r="GZ82" s="48" t="str">
        <f>IF(BR82&lt;&gt;"",CHAR(34)&amp;"cl_"&amp;BR82&amp;CHAR(34)&amp;",","")</f>
        <v>"cl_BRO",</v>
      </c>
      <c r="HA82" s="48" t="str">
        <f>IF(BS82&lt;&gt;"",CHAR(34)&amp;"cl_"&amp;BS82&amp;CHAR(34)&amp;",","")</f>
        <v>"cl_PUR",</v>
      </c>
      <c r="HB82" s="48" t="str">
        <f>IF(BT82&lt;&gt;"",CHAR(34)&amp;"cl_"&amp;BT82&amp;CHAR(34)&amp;",","")</f>
        <v>"cl_WHI",</v>
      </c>
      <c r="HC82" s="48" t="str">
        <f>SUBSTITUTE("["&amp;_xlfn.CONCAT(GT82:HB82)&amp;"]",",]","]")</f>
        <v>["cl_BLA","cl_BLU","cl_GRE","cl_RED","cl_YEL","cl_ORA","cl_BRO","cl_PUR","cl_WHI"]</v>
      </c>
      <c r="HE82" s="71"/>
      <c r="HF82" s="72" t="str">
        <f>"{couname:"&amp;CT82&amp;(IF(HK82&lt;&gt;"",",subtype:"&amp;CHAR(34)&amp;HK82&amp;CHAR(34),""))&amp;",year:"&amp;HJ82&amp;",region:"&amp;CU82&amp;",Colors:"&amp;HC82&amp;",Items:"&amp;GS82&amp;",Flag:"&amp;CV82&amp;",HDFlag:"&amp;CHAR(34)&amp;E82&amp;CHAR(34)&amp;",type:"&amp;GP82&amp;", describe: "&amp;HH82&amp;", isnew:"&amp;CHAR(34)&amp;F82&amp;CHAR(34)&amp;", links: "&amp;HL82&amp;"},"</f>
        <v>{couname:"[USA] Little Havana",year:"2018",region:"rgn_North America",Colors:["cl_BLA","cl_BLU","cl_GRE","cl_RED","cl_YEL","cl_ORA","cl_BRO","cl_PUR","cl_WHI"],Items:["5+Colo","words2","lets12","startL","with_v","year00","NoBand","Crosse","Circle","Animal","Bird","Plants","Texted","Weapon","HasSun","Canton","Geogrh","Humans","Builds","Ships!","Crowns","staBLU","staBLU","myrEQ","HasSta","3+Star"],Flag:"https://upload.wikimedia.org/wikipedia/commons/thumb/0/07/Flag_of_Little_Havana%2C_Florida.png/640px-Flag_of_Little_Havana%2C_Florida.png",HDFlag:"https://upload.wikimedia.org/wikipedia/commons/0/07/Flag_of_Little_Havana%2C_Florida.png",type:"Neighborhood", describe: "\nThe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 isnew:".", links: "https://en.m.wikipedia.org/wiki/Little_Havana"},</v>
      </c>
      <c r="HG82" s="73" t="str">
        <f>"{couname:"&amp;CT82&amp;(IF(HK82&lt;&gt;"",",subtype:"&amp;CHAR(34)&amp;HK82&amp;CHAR(34),""))&amp;",year:"&amp;HJ82&amp;",region:"&amp;CU82&amp;",Colors:"&amp;HC82&amp;",Items:"&amp;GS82&amp;",Flag:"&amp;CV82&amp;",HDFlag:"&amp;CHAR(34)&amp;E82&amp;CHAR(34)&amp;",type:"&amp;GP82&amp;", describe: "&amp;HI82&amp;", links: "&amp;HL82&amp;"},"</f>
        <v>{couname:"[USA] Little Havana",year:"2018",region:"rgn_North America",Colors:["cl_BLA","cl_BLU","cl_GRE","cl_RED","cl_YEL","cl_ORA","cl_BRO","cl_PUR","cl_WHI"],Items:["5+Colo","words2","lets12","startL","with_v","year00","NoBand","Crosse","Circle","Animal","Bird","Plants","Texted","Weapon","HasSun","Canton","Geogrh","Humans","Builds","Ships!","Crowns","staBLU","staBLU","myrEQ","HasSta","3+Star"],Flag:"https://upload.wikimedia.org/wikipedia/commons/thumb/0/07/Flag_of_Little_Havana%2C_Florida.png/640px-Flag_of_Little_Havana%2C_Florida.png",HDFlag:"https://upload.wikimedia.org/wikipedia/commons/0/07/Flag_of_Little_Havana%2C_Florida.png",type:"Neighborhood", describe: "\nThe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 links: "https://en.m.wikipedia.org/wiki/Little_Havana"},</v>
      </c>
      <c r="HH82" s="48" t="str">
        <f>IF(P82&lt;&gt;"",CHAR(34)&amp;"\n"&amp;P82&amp;CHAR(34),CHAR(34)&amp;CHAR(34))</f>
        <v>"\nThe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v>
      </c>
      <c r="HI82" s="48" t="str">
        <f>IF(J82=0,CHAR(34)&amp;CHAR(34),HH82)</f>
        <v>"\nThe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v>
      </c>
      <c r="HJ82" s="48" t="str">
        <f>CHAR(34)&amp;O82&amp;CHAR(34)</f>
        <v>"2018"</v>
      </c>
      <c r="HL82" s="48" t="str">
        <f>CHAR(34)&amp;I82&amp;CHAR(34)</f>
        <v>"https://en.m.wikipedia.org/wiki/Little_Havana"</v>
      </c>
      <c r="HM82" s="72" t="str">
        <f>"{"&amp;CHAR(34)&amp;"couname"&amp;CHAR(34)&amp;":"&amp;CT82&amp;(IF(H82&lt;&gt;"",","&amp;CHAR(34)&amp;"subtype"&amp;CHAR(34)&amp;":"&amp;CHAR(34)&amp;H82&amp;CHAR(34),""))&amp;","&amp;CHAR(34)&amp;"year"&amp;CHAR(34)&amp;":"&amp;HJ82&amp;","&amp;CHAR(34)&amp;"region"&amp;CHAR(34)&amp;":"&amp;CU82&amp;","&amp;CHAR(34)&amp;"Colors"&amp;CHAR(34)&amp;":"&amp;HC82&amp;","&amp;CHAR(34)&amp;"Items"&amp;CHAR(34)&amp;":"&amp;GS82&amp;","&amp;CHAR(34)&amp;"Flag"&amp;CHAR(34)&amp;":"&amp;CV82&amp;","&amp;CHAR(34)&amp;"HDFlag"&amp;CHAR(34)&amp;":"&amp;CHAR(34)&amp;E82&amp;CHAR(34)&amp;","&amp;CHAR(34)&amp;"type"&amp;CHAR(34)&amp;":"&amp;GP82&amp;", "&amp;CHAR(34)&amp;"describe"&amp;CHAR(34)&amp;": "&amp;HH82&amp;", "&amp;CHAR(34)&amp;"isnew"&amp;CHAR(34)&amp;": "&amp;CHAR(34)&amp;F82&amp;CHAR(34)&amp;", "&amp;CHAR(34)&amp;"links"&amp;CHAR(34)&amp;": "&amp;HL82&amp;"},"</f>
        <v>{"couname":"[USA] Little Havana","subtype":"[USA] Florida","year":"2018","region":"rgn_North America","Colors":["cl_BLA","cl_BLU","cl_GRE","cl_RED","cl_YEL","cl_ORA","cl_BRO","cl_PUR","cl_WHI"],"Items":["5+Colo","words2","lets12","startL","with_v","year00","NoBand","Crosse","Circle","Animal","Bird","Plants","Texted","Weapon","HasSun","Canton","Geogrh","Humans","Builds","Ships!","Crowns","staBLU","staBLU","myrEQ","HasSta","3+Star"],"Flag":"https://upload.wikimedia.org/wikipedia/commons/thumb/0/07/Flag_of_Little_Havana%2C_Florida.png/640px-Flag_of_Little_Havana%2C_Florida.png","HDFlag":"https://upload.wikimedia.org/wikipedia/commons/0/07/Flag_of_Little_Havana%2C_Florida.png","type":"Neighborhood", "describe": "\nThe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 "isnew": ".", "links": "https://en.m.wikipedia.org/wiki/Little_Havana"},</v>
      </c>
      <c r="HN82" s="74" t="str">
        <f>"{"&amp;CHAR(34)&amp;"couname"&amp;CHAR(34)&amp;":"&amp;CT82&amp;(IF(H82&lt;&gt;"",","&amp;CHAR(34)&amp;"subtype"&amp;CHAR(34)&amp;":"&amp;CHAR(34)&amp;H82&amp;CHAR(34),""))&amp;","&amp;CHAR(34)&amp;"year"&amp;CHAR(34)&amp;":"&amp;HJ82&amp;","&amp;CHAR(34)&amp;"region"&amp;CHAR(34)&amp;":"&amp;CU82&amp;","&amp;CHAR(34)&amp;"Colors"&amp;CHAR(34)&amp;":"&amp;HC82&amp;","&amp;CHAR(34)&amp;"Items"&amp;CHAR(34)&amp;":"&amp;GS82&amp;","&amp;CHAR(34)&amp;"Flag"&amp;CHAR(34)&amp;":"&amp;CV82&amp;","&amp;CHAR(34)&amp;"HDFlag"&amp;CHAR(34)&amp;":"&amp;CHAR(34)&amp;E82&amp;CHAR(34)&amp;","&amp;CHAR(34)&amp;"type"&amp;CHAR(34)&amp;":"&amp;GP82&amp;", "&amp;CHAR(34)&amp;"describe"&amp;CHAR(34)&amp;": "&amp;HI82&amp;", "&amp;CHAR(34)&amp;"isnew"&amp;CHAR(34)&amp;": "&amp;CHAR(34)&amp;F82&amp;CHAR(34)&amp;", "&amp;CHAR(34)&amp;"links"&amp;CHAR(34)&amp;": "&amp;HL82&amp;"},"</f>
        <v>{"couname":"[USA] Little Havana","subtype":"[USA] Florida","year":"2018","region":"rgn_North America","Colors":["cl_BLA","cl_BLU","cl_GRE","cl_RED","cl_YEL","cl_ORA","cl_BRO","cl_PUR","cl_WHI"],"Items":["5+Colo","words2","lets12","startL","with_v","year00","NoBand","Crosse","Circle","Animal","Bird","Plants","Texted","Weapon","HasSun","Canton","Geogrh","Humans","Builds","Ships!","Crowns","staBLU","staBLU","myrEQ","HasSta","3+Star"],"Flag":"https://upload.wikimedia.org/wikipedia/commons/thumb/0/07/Flag_of_Little_Havana%2C_Florida.png/640px-Flag_of_Little_Havana%2C_Florida.png","HDFlag":"https://upload.wikimedia.org/wikipedia/commons/0/07/Flag_of_Little_Havana%2C_Florida.png","type":"Neighborhood", "describe": "\nThe flag of Little Havana, a neighborhood of Miami, is a painting of an American flag, a Cuban flag, and a rooster, with the words 'LITTLE HAVANA, U.S.A. LA QUE TIENE LIBERTAD' below it in white. 20 other flags are on the top and bottom. The flags are (in Spanish alphabetical order): Argentina, Bolivia, Brazil, Chile, Colombia, Costa Rica, Ecuador, El Salvador, Spain, Guatemala, Honduras, Mexico, Nicaragua, Panama, Paraguay, Peru, Puerto Rico, the Dominican Republic, Uruguay, and Venezuela.\nThe rooster represents Little Havana and the Cuban identity.", "isnew": ".", "links": "https://en.m.wikipedia.org/wiki/Little_Havana"},</v>
      </c>
      <c r="HO82" s="75">
        <v>45610</v>
      </c>
      <c r="HP82" s="48" t="str" cm="1">
        <f t="array" ref="HP82">IF(_xlfn.TEXTJOIN(", ", TRUE, IF(ISNUMBER(SEARCH("BLA", BL82:BT82)), COLUMN(BL82:BT82) - COLUMN(BL82) + 1, ""))&lt;&gt;"","BLA","")</f>
        <v>BLA</v>
      </c>
      <c r="HQ82" s="48" t="str" cm="1">
        <f t="array" ref="HQ82">IF(_xlfn.TEXTJOIN(", ", TRUE, IF(ISNUMBER(SEARCH("BLU", BL82:BT82)), COLUMN(BL82:BT82) - COLUMN(BL82) + 1, ""))&lt;&gt;"","BLU","")</f>
        <v>BLU</v>
      </c>
      <c r="HR82" s="48" t="str" cm="1">
        <f t="array" ref="HR82">IF(_xlfn.TEXTJOIN(", ", TRUE, IF(ISNUMBER(SEARCH("GRE", BL82:BT82)), COLUMN(BL82:BT82) - COLUMN(BL82) + 1, ""))&lt;&gt;"","GRE","")</f>
        <v>GRE</v>
      </c>
      <c r="HS82" s="48" t="str" cm="1">
        <f t="array" ref="HS82">IF(_xlfn.TEXTJOIN(", ", TRUE, IF(ISNUMBER(SEARCH("RED", BL82:BT82)), COLUMN(BL82:BT82) - COLUMN(BL82) + 1, ""))&lt;&gt;"","RED","")</f>
        <v>RED</v>
      </c>
      <c r="HT82" s="48" t="str" cm="1">
        <f t="array" ref="HT82">IF(_xlfn.TEXTJOIN(", ", TRUE, IF(ISNUMBER(SEARCH("YEL", BL82:BT82)), COLUMN(BL82:BT82) - COLUMN(BL82) + 1, ""))&lt;&gt;"","YEL","")</f>
        <v>YEL</v>
      </c>
      <c r="HU82" s="48" t="str" cm="1">
        <f t="array" ref="HU82">IF(_xlfn.TEXTJOIN(", ", TRUE, IF(ISNUMBER(SEARCH("ORA", BL82:BT82)), COLUMN(BL82:BT82) - COLUMN(BL82) + 1, ""))&lt;&gt;"","ORA","")</f>
        <v>ORA</v>
      </c>
      <c r="HV82" s="48" t="str" cm="1">
        <f t="array" ref="HV82">IF(_xlfn.TEXTJOIN(", ", TRUE, IF(ISNUMBER(SEARCH("BRO", BL82:BT82)), COLUMN(BL82:BT82) - COLUMN(BL82) + 1, ""))&lt;&gt;"","BRO","")</f>
        <v>BRO</v>
      </c>
      <c r="HW82" s="48" t="str" cm="1">
        <f t="array" ref="HW82">IF(_xlfn.TEXTJOIN(", ", TRUE, IF(ISNUMBER(SEARCH("PUR", BL82:BT82)), COLUMN(BL82:BT82) - COLUMN(BL82) + 1, ""))&lt;&gt;"","PUR","")</f>
        <v>PUR</v>
      </c>
      <c r="HX82" s="48" t="str" cm="1">
        <f t="array" ref="HX82">IF(_xlfn.TEXTJOIN(", ", TRUE, IF(ISNUMBER(SEARCH("WHI", BL82:BT82)), COLUMN(BL82:BT82) - COLUMN(BL82) + 1, ""))&lt;&gt;"","WHI","")</f>
        <v>WHI</v>
      </c>
      <c r="HY82" s="76"/>
      <c r="HZ82" s="76"/>
      <c r="IA82" s="6"/>
      <c r="IB82" s="6"/>
      <c r="IC82" s="77"/>
      <c r="ID82" s="77"/>
      <c r="IE82" s="77"/>
      <c r="IF82" s="77"/>
      <c r="IG82" s="77"/>
      <c r="IH82" s="77"/>
      <c r="II82" s="77"/>
      <c r="IJ82" s="77"/>
      <c r="IK82" s="77"/>
      <c r="IM82" s="45">
        <f>COUNTIF(IC82:IK82,"&gt;0")-CG82</f>
        <v>-9</v>
      </c>
      <c r="IN82" s="78" t="str">
        <f>"http://mkweb.bcgsc.ca/color-summarizer/?url="&amp;D82&amp;"&amp;precision=low&amp;num_clusters="&amp;CG82&amp;"&amp;text=1"</f>
        <v>http://mkweb.bcgsc.ca/color-summarizer/?url=https://upload.wikimedia.org/wikipedia/commons/thumb/0/07/Flag_of_Little_Havana%2C_Florida.png/640px-Flag_of_Little_Havana%2C_Florida.png&amp;precision=low&amp;num_clusters=9&amp;text=1</v>
      </c>
      <c r="IO82" s="48" t="str">
        <f>IF(HP82&lt;&gt;"",CHAR(34)&amp;"black"&amp;CHAR(34),"")</f>
        <v>"black"</v>
      </c>
      <c r="IP82" s="48" t="str">
        <f>IF(HQ82&lt;&gt;"",CHAR(34)&amp;"blue"&amp;CHAR(34),"")</f>
        <v>"blue"</v>
      </c>
      <c r="IQ82" s="48" t="str">
        <f>IF(HR82&lt;&gt;"",CHAR(34)&amp;"green"&amp;CHAR(34),"")</f>
        <v>"green"</v>
      </c>
      <c r="IR82" s="48" t="str">
        <f>IF(HS82&lt;&gt;"",CHAR(34)&amp;"red"&amp;CHAR(34),"")</f>
        <v>"red"</v>
      </c>
      <c r="IS82" s="48" t="str">
        <f>IF(HT82&lt;&gt;"",CHAR(34)&amp;"yellow"&amp;CHAR(34),"")</f>
        <v>"yellow"</v>
      </c>
      <c r="IT82" s="48" t="str">
        <f>IF(HU82&lt;&gt;"",CHAR(34)&amp;"orange"&amp;CHAR(34),"")</f>
        <v>"orange"</v>
      </c>
      <c r="IU82" s="48" t="str">
        <f>IF(HV82&lt;&gt;"",CHAR(34)&amp;"brown"&amp;CHAR(34),"")</f>
        <v>"brown"</v>
      </c>
      <c r="IV82" s="48" t="str">
        <f>IF(HW82&lt;&gt;"",CHAR(34)&amp;"purple"&amp;CHAR(34),"")</f>
        <v>"purple"</v>
      </c>
      <c r="IW82" s="48" t="str">
        <f>IF(HX82&lt;&gt;"",CHAR(34)&amp;"white"&amp;CHAR(34),"")</f>
        <v>"white"</v>
      </c>
      <c r="IX82" s="48" t="str">
        <f>"{"&amp;CHAR(34)&amp;"url"&amp;CHAR(34)&amp;":"&amp;CHAR(34)&amp;IN82&amp;CHAR(34)&amp;","&amp;CHAR(34)&amp;"name"&amp;CHAR(34)&amp;":"&amp;CHAR(34)&amp;A82&amp;CHAR(34)&amp;"},"</f>
        <v>{"url":"http://mkweb.bcgsc.ca/color-summarizer/?url=https://upload.wikimedia.org/wikipedia/commons/thumb/0/07/Flag_of_Little_Havana%2C_Florida.png/640px-Flag_of_Little_Havana%2C_Florida.png&amp;precision=low&amp;num_clusters=9&amp;text=1","name":"[USA] Little Havana"},</v>
      </c>
      <c r="IY82" s="48">
        <v>1455</v>
      </c>
    </row>
    <row r="83" spans="1:259" s="48" customFormat="1" ht="38.4" customHeight="1" thickBot="1" x14ac:dyDescent="0.35">
      <c r="A83" s="97" t="s">
        <v>712</v>
      </c>
      <c r="B83" s="40" t="e" vm="224">
        <v>#VALUE!</v>
      </c>
      <c r="C83" s="41">
        <v>3</v>
      </c>
      <c r="D83" s="42" t="s">
        <v>713</v>
      </c>
      <c r="E83" s="43" t="s">
        <v>714</v>
      </c>
      <c r="F83" s="44" t="s">
        <v>163</v>
      </c>
      <c r="G83" s="45">
        <f>COUNTIF($A$1:$A$8580,A83)</f>
        <v>1</v>
      </c>
      <c r="H83" s="46" t="s">
        <v>487</v>
      </c>
      <c r="I83" s="47" t="s">
        <v>715</v>
      </c>
      <c r="J83" s="48" t="str">
        <f>""</f>
        <v/>
      </c>
      <c r="K83" s="49"/>
      <c r="L83" s="50"/>
      <c r="M83" s="50"/>
      <c r="N83" s="51" t="s">
        <v>231</v>
      </c>
      <c r="O83" s="52">
        <v>1933</v>
      </c>
      <c r="P83" s="53" t="s">
        <v>716</v>
      </c>
      <c r="Q83" s="54">
        <v>1</v>
      </c>
      <c r="R83" s="55" t="s">
        <v>231</v>
      </c>
      <c r="S83" s="56">
        <v>3</v>
      </c>
      <c r="T83" s="57" t="s">
        <v>164</v>
      </c>
      <c r="U83" s="58" t="s">
        <v>164</v>
      </c>
      <c r="V83" s="58" t="s">
        <v>165</v>
      </c>
      <c r="W83" s="58" t="s">
        <v>164</v>
      </c>
      <c r="X83" s="58" t="s">
        <v>165</v>
      </c>
      <c r="Y83" s="58" t="s">
        <v>164</v>
      </c>
      <c r="Z83" s="58" t="s">
        <v>164</v>
      </c>
      <c r="AA83" s="58" t="s">
        <v>165</v>
      </c>
      <c r="AB83" s="58" t="s">
        <v>165</v>
      </c>
      <c r="AC83" s="58" t="s">
        <v>164</v>
      </c>
      <c r="AD83" s="58" t="s">
        <v>164</v>
      </c>
      <c r="AE83" s="58" t="s">
        <v>164</v>
      </c>
      <c r="AF83" s="59" t="s">
        <v>164</v>
      </c>
      <c r="AG83" s="59" t="s">
        <v>165</v>
      </c>
      <c r="AH83" s="59" t="s">
        <v>165</v>
      </c>
      <c r="AI83" s="59" t="s">
        <v>164</v>
      </c>
      <c r="AJ83" s="59" t="s">
        <v>164</v>
      </c>
      <c r="AK83" s="59" t="s">
        <v>164</v>
      </c>
      <c r="AL83" s="59" t="s">
        <v>164</v>
      </c>
      <c r="AM83" s="59" t="s">
        <v>165</v>
      </c>
      <c r="AN83" s="59" t="s">
        <v>164</v>
      </c>
      <c r="AO83" s="59" t="s">
        <v>164</v>
      </c>
      <c r="AP83" s="59" t="s">
        <v>164</v>
      </c>
      <c r="AQ83" s="59" t="s">
        <v>164</v>
      </c>
      <c r="AR83" s="59" t="s">
        <v>164</v>
      </c>
      <c r="AS83" s="59" t="s">
        <v>164</v>
      </c>
      <c r="AT83" s="60">
        <v>0</v>
      </c>
      <c r="AU83" s="59" t="s">
        <v>196</v>
      </c>
      <c r="AV83" s="59" t="str">
        <f>IF(LEFT(A83,1)="[",LEFT(A83,5)&amp;AU83&amp;A83,"")</f>
        <v>[USA]City[USA] Miami</v>
      </c>
      <c r="AW83" s="59" t="str">
        <f>C83&amp;H83&amp;A83</f>
        <v>3[USA] Florida[USA] Miami</v>
      </c>
      <c r="AX83" s="61"/>
      <c r="AY83" s="61"/>
      <c r="AZ83" s="62" t="s">
        <v>167</v>
      </c>
      <c r="BA83" s="62" t="s">
        <v>167</v>
      </c>
      <c r="BB83" s="62"/>
      <c r="BC83" s="63"/>
      <c r="BD83" s="64" t="s">
        <v>168</v>
      </c>
      <c r="BE83" s="47"/>
      <c r="BF83" s="64" t="s">
        <v>156</v>
      </c>
      <c r="BG83" s="64" t="s">
        <v>159</v>
      </c>
      <c r="BH83" s="64" t="s">
        <v>153</v>
      </c>
      <c r="BI83" s="64"/>
      <c r="BJ83" s="64"/>
      <c r="BK83" s="47"/>
      <c r="BL83" s="64" t="s">
        <v>167</v>
      </c>
      <c r="BM83" s="64" t="s">
        <v>167</v>
      </c>
      <c r="BN83" s="64" t="s">
        <v>153</v>
      </c>
      <c r="BO83" s="64" t="s">
        <v>167</v>
      </c>
      <c r="BP83" s="64" t="s">
        <v>167</v>
      </c>
      <c r="BQ83" s="64" t="s">
        <v>156</v>
      </c>
      <c r="BR83" s="64" t="s">
        <v>167</v>
      </c>
      <c r="BS83" s="64" t="s">
        <v>167</v>
      </c>
      <c r="BT83" s="64" t="s">
        <v>159</v>
      </c>
      <c r="BU83" s="65"/>
      <c r="BV83" s="66"/>
      <c r="BW83" s="66">
        <v>0</v>
      </c>
      <c r="BX83" s="47"/>
      <c r="CB83" s="6"/>
      <c r="CC83" s="6"/>
      <c r="CD83" s="67">
        <v>0</v>
      </c>
      <c r="CE83" s="67">
        <v>0</v>
      </c>
      <c r="CF83" s="67" t="e">
        <v>#REF!</v>
      </c>
      <c r="CG83" s="68" cm="1">
        <f t="array" ref="CG83">SUMPRODUCT(--(LEN(TRIM(BL83:BT83))&gt;0))</f>
        <v>3</v>
      </c>
      <c r="CH83" s="59" t="str">
        <f>IF(CG83=2,"y","n")</f>
        <v>n</v>
      </c>
      <c r="CI83" s="59" t="str">
        <f>IF(CG83=3,"y","n")</f>
        <v>y</v>
      </c>
      <c r="CJ83" s="59" t="str">
        <f>IF(CG83=4,"y","n")</f>
        <v>n</v>
      </c>
      <c r="CK83" s="59" t="str">
        <f>IF(CG83&gt;4,"y","n")</f>
        <v>n</v>
      </c>
      <c r="CL83" s="59" t="str">
        <f>IF(S83=0,"y","n")</f>
        <v>n</v>
      </c>
      <c r="CM83" s="59" t="str">
        <f>IF(S83=2,"y","n")</f>
        <v>n</v>
      </c>
      <c r="CN83" s="59" t="str">
        <f>IF(S83=3,"y","n")</f>
        <v>y</v>
      </c>
      <c r="CO83" s="59" t="str">
        <f>IF(S83&gt;=4,"y","n")</f>
        <v>n</v>
      </c>
      <c r="CP83" s="59" t="str">
        <f>IF(AT83=0,"y","n")</f>
        <v>y</v>
      </c>
      <c r="CQ83" s="59" t="str">
        <f>IF(AT83=1,"y","n")</f>
        <v>n</v>
      </c>
      <c r="CR83" s="59" t="str">
        <f>IF(AT83=2,"y","n")</f>
        <v>n</v>
      </c>
      <c r="CS83" s="59" t="str">
        <f>IF(AT83&gt;=3,"y","n")</f>
        <v>n</v>
      </c>
      <c r="CT83" s="69" t="str">
        <f>CHAR(34)&amp;A83&amp;CHAR(34)</f>
        <v>"[USA] Miami"</v>
      </c>
      <c r="CU83" s="70" t="str">
        <f>CHAR(34)&amp;"rgn_"&amp;R83&amp;CHAR(34)</f>
        <v>"rgn_North America"</v>
      </c>
      <c r="CV83" s="48" t="str">
        <f>CHAR(34)&amp;D83&amp;CHAR(34)</f>
        <v>"https://upload.wikimedia.org/wikipedia/commons/thumb/e/ea/Flag_of_Miami%2C_Florida.svg/640px-Flag_of_Miami%2C_Florida.svg.png"</v>
      </c>
      <c r="CW83" s="48" t="str">
        <f>IF(CH83="y",CHAR(34)&amp;CH$1&amp;CHAR(34)&amp;",","")</f>
        <v/>
      </c>
      <c r="CX83" s="48" t="str">
        <f>IF(CI83="y",CHAR(34)&amp;CI$1&amp;CHAR(34)&amp;",","")</f>
        <v>"3Color",</v>
      </c>
      <c r="CY83" s="48" t="str">
        <f>IF(CJ83="y",CHAR(34)&amp;CJ$1&amp;CHAR(34)&amp;",","")</f>
        <v/>
      </c>
      <c r="CZ83" s="48" t="str">
        <f>IF(CK83="y",CHAR(34)&amp;CK$1&amp;CHAR(34)&amp;",","")</f>
        <v/>
      </c>
      <c r="DA83" s="48" t="str">
        <f>IF(Q83&gt;1,CHAR(34)&amp;"words2"&amp;CHAR(34)&amp;",","")</f>
        <v/>
      </c>
      <c r="DB83" s="48" t="str">
        <f>IF(Q83&gt;2,CHAR(34)&amp;"words3"&amp;CHAR(34)&amp;",","")</f>
        <v/>
      </c>
      <c r="DD83" s="48" t="str">
        <f>IF(LEN(CHAR(34)&amp;"lets"&amp;LEN(SUBSTITUTE(SUBSTITUTE(IFERROR(TRIM(SUBSTITUTE(A83,MID(A83,FIND("[",A83),FIND("]",A83)-FIND("[",A83)+1),"")),A83)," ",""),"-",""))&amp;CHAR(34)&amp;",")=9,CHAR(34)&amp;"lets"&amp;LEN(SUBSTITUTE(SUBSTITUTE(IFERROR(TRIM(SUBSTITUTE(A83,MID(A83,FIND("[",A83),FIND("]",A83)-FIND("[",A83)+1),"")),A83)," ",""),"-",""))&amp;CHAR(34)&amp;",",CHAR(34)&amp;"lets0"&amp;LEN(SUBSTITUTE(SUBSTITUTE(IFERROR(TRIM(SUBSTITUTE(A83,MID(A83,FIND("[",A83),FIND("]",A83)-FIND("[",A83)+1),"")),A83)," ",""),"-",""))&amp;CHAR(34)&amp;",")</f>
        <v>"lets05",</v>
      </c>
      <c r="DE83" s="48" t="str">
        <f>CHAR(34)&amp;"start"&amp;IFERROR(LEFT(SUBSTITUTE(A83,"["&amp;MID(A83,FIND("[",A83)+1,FIND("]",A83)-FIND("[",A83)-1)&amp;"] ",""),1),LEFT(A83,1))&amp;CHAR(34)&amp;","</f>
        <v>"startM",</v>
      </c>
      <c r="DF83" s="48" t="str">
        <f>IFERROR(IF(SEARCH("tan",A83)&gt;0,CHAR(34)&amp;"withtn"&amp;CHAR(34)&amp;",",""),"")</f>
        <v/>
      </c>
      <c r="DG83" s="48" t="str">
        <f>IFERROR(IF(SEARCH("q",A83)&gt;0,CHAR(34)&amp;"with_q"&amp;CHAR(34)&amp;",",""),"")</f>
        <v/>
      </c>
      <c r="DH83" s="48" t="str">
        <f>IFERROR(IF(SEARCH("v",A83)&gt;0,CHAR(34)&amp;"with_v"&amp;CHAR(34)&amp;",",""),"")</f>
        <v/>
      </c>
      <c r="DI83" s="48" t="str">
        <f>IFERROR(IF(SEARCH("w",A83)&gt;0,CHAR(34)&amp;"with_w"&amp;CHAR(34)&amp;",",""),"")</f>
        <v/>
      </c>
      <c r="DJ83" s="48" t="str">
        <f>IFERROR(IF(SEARCH("y",A83)&gt;0,CHAR(34)&amp;"with_y"&amp;CHAR(34)&amp;",",""),"")</f>
        <v/>
      </c>
      <c r="DK83" s="48" t="str">
        <f>IFERROR(IF(SEARCH("z",A83)&gt;0,CHAR(34)&amp;"with_z"&amp;CHAR(34)&amp;",",""),"")</f>
        <v/>
      </c>
      <c r="DL83" s="48" t="str">
        <f>IF(CG83=2, CHAR(34) &amp; _xlfn.TEXTJOIN("", TRUE, _xlfn._xlws.SORT(HP83:HX83)) &amp; CHAR(34) &amp; ",", "")</f>
        <v/>
      </c>
      <c r="DM83" s="48" t="str" cm="1">
        <f t="array" ref="DM83">IF(CG83=3,CHAR(34) &amp; _xlfn.TEXTJOIN("", TRUE, RIGHT(HP83:HX83, 2)) &amp; CHAR(34) &amp; ",", "")</f>
        <v>"RERAHI",</v>
      </c>
      <c r="DN83" s="48" t="str">
        <f>IF(AND(ISNUMBER(SEARCH("18", O83)), ISERROR(SEARCH("1918", O83)), ISERROR(SEARCH("2018", O83))), CHAR(34) &amp; "year18" &amp; CHAR(34) &amp; ",", "")</f>
        <v/>
      </c>
      <c r="DO83" s="48" t="str">
        <f>IF(AND(ISNUMBER(SEARCH("19", O83)), ISERROR(SEARCH("1819", O83)),  ISERROR(SEARCH("1219", O83)),ISERROR(SEARCH("1119", O83)),ISERROR(SEARCH("1190", O83)),ISERROR(SEARCH("2019", O83))), CHAR(34) &amp; "year19" &amp; CHAR(34) &amp; ",", "")</f>
        <v>"year19",</v>
      </c>
      <c r="DP83" s="6" t="str">
        <f>IF(AND(ISNUMBER(SEARCH("20", O83)), ISERROR(SEARCH("1920", O83))), CHAR(34)&amp;"year00"&amp;CHAR(34)&amp;",", "")</f>
        <v/>
      </c>
      <c r="DQ83" s="6" t="str">
        <f>IF(CC83="y",CHAR(34)&amp;"soviet"&amp;CHAR(34)&amp;",","")</f>
        <v/>
      </c>
      <c r="DR83" s="6" t="str">
        <f>IF(BY83="y",CHAR(34)&amp;"dgband"&amp;CHAR(34)&amp;",","")</f>
        <v/>
      </c>
      <c r="DS83" s="6" t="str">
        <f>IF(W83="y",IF(AND(V83="n",BY83&lt;&gt;"y"),CHAR(34)&amp;"allver"&amp;CHAR(34)&amp;",",""),"")</f>
        <v/>
      </c>
      <c r="DT83" s="6" t="str">
        <f>IF(V83="y",IF(AND(W83="n",BY83&lt;&gt;"y"),CHAR(34)&amp;"allhor"&amp;CHAR(34)&amp;",",""),"")</f>
        <v>"allhor",</v>
      </c>
      <c r="DU83" s="6" t="str">
        <f>IF(BY83="y",IF(AND(W83="n",V83="n"),CHAR(34)&amp;"alldia"&amp;CHAR(34)&amp;",",""),"")</f>
        <v/>
      </c>
      <c r="DW83" s="48" t="str">
        <f>IF(CL83="y",CHAR(34)&amp;CL$1&amp;CHAR(34)&amp;",","")</f>
        <v/>
      </c>
      <c r="DX83" s="48" t="str">
        <f>IF(CM83="y",CHAR(34)&amp;CM$1&amp;CHAR(34)&amp;",","")</f>
        <v/>
      </c>
      <c r="DY83" s="48" t="str">
        <f>IF(CN83="y",CHAR(34)&amp;CN$1&amp;CHAR(34)&amp;",","")</f>
        <v>"3Bands",</v>
      </c>
      <c r="DZ83" s="48" t="str">
        <f>IF(CO83="y",CHAR(34)&amp;CO$1&amp;CHAR(34)&amp;",","")</f>
        <v/>
      </c>
      <c r="EA83" s="48" t="str">
        <f>IF(T83="y",CHAR(34)&amp;T$1&amp;CHAR(34)&amp;",","")</f>
        <v/>
      </c>
      <c r="EB83" s="48" t="str">
        <f>IF(U83="y",CHAR(34)&amp;U$1&amp;CHAR(34)&amp;",","")</f>
        <v/>
      </c>
      <c r="EC83" s="48" t="str">
        <f>IF(V83="y",CHAR(34)&amp;V$1&amp;CHAR(34)&amp;",","")</f>
        <v>"Horizo",</v>
      </c>
      <c r="ED83" s="48" t="str">
        <f>IF(W83="y",CHAR(34)&amp;W$1&amp;CHAR(34)&amp;",","")</f>
        <v/>
      </c>
      <c r="EE83" s="48" t="str">
        <f>IF(X83="y",CHAR(34)&amp;X$1&amp;CHAR(34)&amp;",","")</f>
        <v>"Circle",</v>
      </c>
      <c r="EF83" s="48" t="str">
        <f>IF(AND(Y83&lt;&gt;"n",Y83&lt;&gt;""),CHAR(34)&amp;Y$1&amp;CHAR(34)&amp;",","")</f>
        <v/>
      </c>
      <c r="EG83" s="48" t="str">
        <f>IF(Z83="y",CHAR(34)&amp;Z$1&amp;CHAR(34)&amp;",","")</f>
        <v/>
      </c>
      <c r="EH83" s="48" t="str">
        <f>IF(AA83="y",CHAR(34)&amp;AA$1&amp;CHAR(34)&amp;",","")</f>
        <v>"Plants",</v>
      </c>
      <c r="EI83" s="48" t="str">
        <f>IF(AB83="y",CHAR(34)&amp;AB$1&amp;CHAR(34)&amp;",","")</f>
        <v>"Texted",</v>
      </c>
      <c r="EJ83" s="48" t="str">
        <f>IF(AC83="y",CHAR(34)&amp;AC$1&amp;CHAR(34)&amp;",","")</f>
        <v/>
      </c>
      <c r="EK83" s="48" t="str">
        <f>IF(AD83="y",CHAR(34)&amp;AD$1&amp;CHAR(34)&amp;",","")</f>
        <v/>
      </c>
      <c r="EL83" s="48" t="str">
        <f>IF(AE83="y",CHAR(34)&amp;AE$1&amp;CHAR(34)&amp;",","")</f>
        <v/>
      </c>
      <c r="EM83" s="48" t="str">
        <f>IF(AF83="y",CHAR(34)&amp;AF$1&amp;CHAR(34)&amp;",","")</f>
        <v/>
      </c>
      <c r="EN83" s="48" t="str">
        <f>IF(AG83="y",CHAR(34)&amp;AG$1&amp;CHAR(34)&amp;",","")</f>
        <v>"Unequa",</v>
      </c>
      <c r="EO83" s="48" t="str">
        <f>IF(AH83="y",CHAR(34)&amp;AH$1&amp;CHAR(34)&amp;",","")</f>
        <v>"Center",</v>
      </c>
      <c r="EP83" s="48" t="str">
        <f>IF(AI83="y",CHAR(34)&amp;AI$1&amp;CHAR(34)&amp;",","")</f>
        <v/>
      </c>
      <c r="EQ83" s="48" t="str">
        <f>IF(AJ83="y",CHAR(34)&amp;AJ$1&amp;CHAR(34)&amp;",","")</f>
        <v/>
      </c>
      <c r="ER83" s="48" t="str">
        <f>IF(AK83="y",CHAR(34)&amp;AK$1&amp;CHAR(34)&amp;",","")</f>
        <v/>
      </c>
      <c r="ES83" s="48" t="str">
        <f>IF(AL83="y",CHAR(34)&amp;AL$1&amp;CHAR(34)&amp;",","")</f>
        <v/>
      </c>
      <c r="ET83" s="48" t="str">
        <f>IF(AM83="y",CHAR(34)&amp;AM$1&amp;CHAR(34)&amp;",","")</f>
        <v>"Geogrh",</v>
      </c>
      <c r="EU83" s="48" t="str">
        <f>IF(AN83="y",CHAR(34)&amp;AN$1&amp;CHAR(34)&amp;",","")</f>
        <v/>
      </c>
      <c r="EV83" s="48" t="str">
        <f>IF(AO83="y",CHAR(34)&amp;AO$1&amp;CHAR(34)&amp;",","")</f>
        <v/>
      </c>
      <c r="EW83" s="48" t="str">
        <f>IF(AP83="y",CHAR(34)&amp;AP$1&amp;CHAR(34)&amp;",","")</f>
        <v/>
      </c>
      <c r="EX83" s="48" t="str">
        <f>IF(AQ83="y",CHAR(34)&amp;AQ$1&amp;CHAR(34)&amp;",","")</f>
        <v/>
      </c>
      <c r="EY83" s="48" t="str">
        <f>IF(AR83="y",CHAR(34)&amp;AR$1&amp;CHAR(34)&amp;",","")</f>
        <v/>
      </c>
      <c r="EZ83" s="48" t="str">
        <f>IF(AS83="y",CHAR(34)&amp;AS$1&amp;CHAR(34)&amp;",","")</f>
        <v/>
      </c>
      <c r="FA83" s="48" t="str">
        <f>IF(AT83&gt;0,CHAR(34)&amp;"sta"&amp;AZ83&amp;CHAR(34)&amp;",","")</f>
        <v/>
      </c>
      <c r="FB83" s="48" t="str">
        <f>IF(AND(AT83&gt;0,BA83&lt;&gt;""),CHAR(34)&amp;"sta"&amp;BA83&amp;CHAR(34)&amp;",","")</f>
        <v/>
      </c>
      <c r="FD83" s="48" t="str">
        <f>IF(BV83="n",CHAR(34)&amp;"tcWHYE"&amp;CHAR(34)&amp;",",IF(BV83="y",CHAR(34)&amp;FD$1&amp;CHAR(34)&amp;",",""))</f>
        <v/>
      </c>
      <c r="FE83" s="48" t="str">
        <f>IF(COUNTIF(BL83:BT83,"BLU")=0,CHAR(34)&amp;"NO_BLU"&amp;CHAR(34)&amp;",", "")</f>
        <v>"NO_BLU",</v>
      </c>
      <c r="FF83" s="48" t="str">
        <f>IF(COUNTIF(BL83:BT83,"WHI")=0,CHAR(34)&amp;"NO_WHI"&amp;CHAR(34)&amp;",", "")</f>
        <v/>
      </c>
      <c r="FG83" s="48" t="str">
        <f>IF(COUNTIF(BL83:BT83,"RED")=0,CHAR(34)&amp;"NO_RED"&amp;CHAR(34)&amp;",", "")</f>
        <v>"NO_RED",</v>
      </c>
      <c r="FH83" s="48" t="str">
        <f>IF(COUNTIF(BL83:BS83,"GRE")=0,CHAR(34)&amp;"NO_GRE"&amp;CHAR(34)&amp;",", "")</f>
        <v/>
      </c>
      <c r="FI83" s="48" t="str">
        <f>IF(COUNTIF(BL83:BT83,"YEL")=0,CHAR(34)&amp;"NO_YEL"&amp;CHAR(34)&amp;",", "")</f>
        <v>"NO_YEL",</v>
      </c>
      <c r="FJ83" s="48" t="str">
        <f>IF(COUNTIF(BL83:BT83,"BLA")=0,CHAR(34)&amp;"NO_BLA"&amp;CHAR(34)&amp;",", "")</f>
        <v>"NO_BLA",</v>
      </c>
      <c r="FK83" s="48" t="str">
        <f>IF(AND(FH83&lt;&gt;"",FF83&lt;&gt;""),CHAR(34)&amp;"WHGRNO"&amp;CHAR(34)&amp;",","")</f>
        <v/>
      </c>
      <c r="FL83" s="48" t="str">
        <f>IF(AND(FI83&lt;&gt;"",FF83&lt;&gt;""),CHAR(34)&amp;"WHYENO"&amp;CHAR(34)&amp;",","")</f>
        <v/>
      </c>
      <c r="FM83" s="48" t="str">
        <f>IF(AND(FJ83&lt;&gt;"",FF83&lt;&gt;""),CHAR(34)&amp;"BAWHNO"&amp;CHAR(34)&amp;",","")</f>
        <v/>
      </c>
      <c r="FN83" s="48" t="str">
        <f>IF(AND(FE83&lt;&gt;"",FF83&lt;&gt;""),CHAR(34)&amp;"BLWHNO"&amp;CHAR(34)&amp;",","")</f>
        <v/>
      </c>
      <c r="FO83" s="48" t="str">
        <f>IF(AND(FE83&lt;&gt;"",FG83&lt;&gt;""),CHAR(34)&amp;"BLRENO"&amp;CHAR(34)&amp;",","")</f>
        <v>"BLRENO",</v>
      </c>
      <c r="FP83" s="48" t="str">
        <f>IF(AND(FF83&lt;&gt;"",FF83&lt;&gt;""),CHAR(34)&amp;"WHRENO"&amp;CHAR(34)&amp;",","")</f>
        <v/>
      </c>
      <c r="FQ83" s="48" t="str">
        <f>IF(LEN(BF83)=3,CHAR(34)&amp;"001"&amp;BF83&amp;CHAR(34)&amp;",","")</f>
        <v>"001ORA",</v>
      </c>
      <c r="FR83" s="48" t="str">
        <f>IF(LEN(BG83)=3,CHAR(34)&amp;"002"&amp;BG83&amp;CHAR(34)&amp;",","")</f>
        <v>"002WHI",</v>
      </c>
      <c r="FS83" s="48" t="str">
        <f>IF(LEN(BH83)=3,CHAR(34)&amp;"003"&amp;BH83&amp;CHAR(34)&amp;",","")</f>
        <v>"003GRE",</v>
      </c>
      <c r="FT83" s="48" t="str">
        <f>CHAR(34)&amp;"myr"&amp;BD83&amp;CHAR(34)&amp;","</f>
        <v>"myrEQ",</v>
      </c>
      <c r="FU83" s="48" t="str">
        <f>IF(AY83="y",CHAR(34)&amp;"island"&amp;CHAR(34)&amp;",","")</f>
        <v/>
      </c>
      <c r="FV83" s="48" t="str">
        <f>IF(BZ83="y",CHAR(34)&amp;"landlo"&amp;CHAR(34)&amp;",","")</f>
        <v/>
      </c>
      <c r="FW83" s="48" t="str">
        <f>IF(CA83="y",CHAR(34)&amp;"eunion"&amp;CHAR(34)&amp;",","")</f>
        <v/>
      </c>
      <c r="FY83" s="48" t="str">
        <f>IFERROR(IF(SEARCH("Arabic",CB83)&gt;0,CHAR(34)&amp;"arabic"&amp;CHAR(34)&amp;",",""),"")</f>
        <v/>
      </c>
      <c r="FZ83" s="48" t="str">
        <f>IFERROR(IF(SEARCH("English",CB83)&gt;0,CHAR(34)&amp;"englis"&amp;CHAR(34)&amp;",",""),"")</f>
        <v/>
      </c>
      <c r="GA83" s="48" t="str">
        <f>IFERROR(IF(SEARCH("French",CB83)&gt;0,CHAR(34)&amp;"french"&amp;CHAR(34)&amp;",",""),"")</f>
        <v/>
      </c>
      <c r="GB83" s="48" t="str">
        <f>IFERROR(IF(SEARCH("Spanish",CB83)&gt;0,CHAR(34)&amp;"spanis"&amp;CHAR(34)&amp;",",""),"")</f>
        <v/>
      </c>
      <c r="GE83" s="48" t="str">
        <f>IFERROR(IF(SEARCH("Dutch",CB83)&gt;0,CHAR(34)&amp;"dutchs"&amp;CHAR(34)&amp;",",""),"")</f>
        <v/>
      </c>
      <c r="GF83" s="48" t="str">
        <f>IFERROR(IF(SEARCH("Historical",AU83)&gt;0,CHAR(34)&amp;"histor"&amp;CHAR(34)&amp;",",""),"")</f>
        <v/>
      </c>
      <c r="GG83" s="48" t="str">
        <f>IF(BU83="y",CHAR(34)&amp;"unjack"&amp;CHAR(34)&amp;",","")</f>
        <v/>
      </c>
      <c r="GH83" s="48" t="str">
        <f>IF(CD83=1,CHAR(34)&amp;"southc"&amp;CHAR(34)&amp;",","")</f>
        <v/>
      </c>
      <c r="GI83" s="48" t="str">
        <f>IF(CE83=1,CHAR(34)&amp;"hasmap"&amp;CHAR(34)&amp;",","")</f>
        <v/>
      </c>
      <c r="GJ83" s="48" t="str">
        <f>IF(CP83="y",CHAR(34)&amp;CP$1&amp;CHAR(34)&amp;",","")</f>
        <v>"NoStar",</v>
      </c>
      <c r="GK83" s="48" t="str">
        <f>IF(GJ83="",CHAR(34)&amp;"HasSta"&amp;CHAR(34)&amp;",","")</f>
        <v/>
      </c>
      <c r="GL83" s="48" t="str">
        <f>IF(CQ83="y",CHAR(34)&amp;CQ$1&amp;CHAR(34)&amp;",","")</f>
        <v/>
      </c>
      <c r="GM83" s="48" t="str">
        <f>IF(CR83="y",CHAR(34)&amp;CR$1&amp;CHAR(34)&amp;",","")</f>
        <v/>
      </c>
      <c r="GN83" s="48" t="str">
        <f>IF(CS83="y",CHAR(34)&amp;CS$1&amp;CHAR(34)&amp;",","")</f>
        <v/>
      </c>
      <c r="GP83" s="48" t="str">
        <f>CHAR(34)&amp;AU83&amp;CHAR(34)</f>
        <v>"City"</v>
      </c>
      <c r="GS83" s="48" t="str">
        <f>SUBSTITUTE("["&amp;_xlfn.CONCAT(CW83:GN83)&amp;"]",",]","]")</f>
        <v>["3Color","lets05","startM","RERAHI","year19","allhor","3Bands","Horizo","Circle","Plants","Texted","Unequa","Center","Geogrh","NO_BLU","NO_RED","NO_YEL","NO_BLA","BLRENO","001ORA","002WHI","003GRE","myrEQ","NoStar"]</v>
      </c>
      <c r="GT83" s="48" t="str">
        <f>IF(BL83&lt;&gt;"",CHAR(34)&amp;"cl_"&amp;BL83&amp;CHAR(34)&amp;",","")</f>
        <v/>
      </c>
      <c r="GU83" s="48" t="str">
        <f>IF(BM83&lt;&gt;"",CHAR(34)&amp;"cl_"&amp;BM83&amp;CHAR(34)&amp;",","")</f>
        <v/>
      </c>
      <c r="GV83" s="48" t="str">
        <f>IF(BN83&lt;&gt;"",CHAR(34)&amp;"cl_"&amp;BN83&amp;CHAR(34)&amp;",","")</f>
        <v>"cl_GRE",</v>
      </c>
      <c r="GW83" s="48" t="str">
        <f>IF(BO83&lt;&gt;"",CHAR(34)&amp;"cl_"&amp;BO83&amp;CHAR(34)&amp;",","")</f>
        <v/>
      </c>
      <c r="GX83" s="48" t="str">
        <f>IF(BP83&lt;&gt;"",CHAR(34)&amp;"cl_"&amp;BP83&amp;CHAR(34)&amp;",","")</f>
        <v/>
      </c>
      <c r="GY83" s="48" t="str">
        <f>IF(BQ83&lt;&gt;"",CHAR(34)&amp;"cl_"&amp;BQ83&amp;CHAR(34)&amp;",","")</f>
        <v>"cl_ORA",</v>
      </c>
      <c r="GZ83" s="48" t="str">
        <f>IF(BR83&lt;&gt;"",CHAR(34)&amp;"cl_"&amp;BR83&amp;CHAR(34)&amp;",","")</f>
        <v/>
      </c>
      <c r="HA83" s="48" t="str">
        <f>IF(BS83&lt;&gt;"",CHAR(34)&amp;"cl_"&amp;BS83&amp;CHAR(34)&amp;",","")</f>
        <v/>
      </c>
      <c r="HB83" s="48" t="str">
        <f>IF(BT83&lt;&gt;"",CHAR(34)&amp;"cl_"&amp;BT83&amp;CHAR(34)&amp;",","")</f>
        <v>"cl_WHI",</v>
      </c>
      <c r="HC83" s="48" t="str">
        <f>SUBSTITUTE("["&amp;_xlfn.CONCAT(GT83:HB83)&amp;"]",",]","]")</f>
        <v>["cl_GRE","cl_ORA","cl_WHI"]</v>
      </c>
      <c r="HE83" s="71"/>
      <c r="HF83" s="72" t="str">
        <f>"{couname:"&amp;CT83&amp;(IF(HK83&lt;&gt;"",",subtype:"&amp;CHAR(34)&amp;HK83&amp;CHAR(34),""))&amp;",year:"&amp;HJ83&amp;",region:"&amp;CU83&amp;",Colors:"&amp;HC83&amp;",Items:"&amp;GS83&amp;",Flag:"&amp;CV83&amp;",HDFlag:"&amp;CHAR(34)&amp;E83&amp;CHAR(34)&amp;",type:"&amp;GP83&amp;", describe: "&amp;HH83&amp;", isnew:"&amp;CHAR(34)&amp;F83&amp;CHAR(34)&amp;", links: "&amp;HL83&amp;"},"</f>
        <v>{couname:"[USA] Miami",year:"1933",region:"rgn_North America",Colors:["cl_GRE","cl_ORA","cl_WHI"],Items:["3Color","lets05","startM","RERAHI","year19","allhor","3Bands","Horizo","Circle","Plants","Texted","Unequa","Center","Geogrh","NO_BLU","NO_RED","NO_YEL","NO_BLA","BLRENO","001ORA","002WHI","003GRE","myrEQ","NoStar"],Flag:"https://upload.wikimedia.org/wikipedia/commons/thumb/e/ea/Flag_of_Miami%2C_Florida.svg/640px-Flag_of_Miami%2C_Florida.svg.png",HDFlag:"https://upload.wikimedia.org/wikipedia/commons/thumb/e/ea/Flag_of_Miami%2C_Florida.svg/1280px-Flag_of_Miami%2C_Florida.svg.png",type:"City", describe: "\nThe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 isnew:".", links: "https://en.m.wikipedia.org/wiki/Flag_of_Miami"},</v>
      </c>
      <c r="HG83" s="73" t="str">
        <f>"{couname:"&amp;CT83&amp;(IF(HK83&lt;&gt;"",",subtype:"&amp;CHAR(34)&amp;HK83&amp;CHAR(34),""))&amp;",year:"&amp;HJ83&amp;",region:"&amp;CU83&amp;",Colors:"&amp;HC83&amp;",Items:"&amp;GS83&amp;",Flag:"&amp;CV83&amp;",HDFlag:"&amp;CHAR(34)&amp;E83&amp;CHAR(34)&amp;",type:"&amp;GP83&amp;", describe: "&amp;HI83&amp;", links: "&amp;HL83&amp;"},"</f>
        <v>{couname:"[USA] Miami",year:"1933",region:"rgn_North America",Colors:["cl_GRE","cl_ORA","cl_WHI"],Items:["3Color","lets05","startM","RERAHI","year19","allhor","3Bands","Horizo","Circle","Plants","Texted","Unequa","Center","Geogrh","NO_BLU","NO_RED","NO_YEL","NO_BLA","BLRENO","001ORA","002WHI","003GRE","myrEQ","NoStar"],Flag:"https://upload.wikimedia.org/wikipedia/commons/thumb/e/ea/Flag_of_Miami%2C_Florida.svg/640px-Flag_of_Miami%2C_Florida.svg.png",HDFlag:"https://upload.wikimedia.org/wikipedia/commons/thumb/e/ea/Flag_of_Miami%2C_Florida.svg/1280px-Flag_of_Miami%2C_Florida.svg.png",type:"City", describe: "\nThe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 links: "https://en.m.wikipedia.org/wiki/Flag_of_Miami"},</v>
      </c>
      <c r="HH83" s="48" t="str">
        <f>IF(P83&lt;&gt;"",CHAR(34)&amp;"\n"&amp;P83&amp;CHAR(34),CHAR(34)&amp;CHAR(34))</f>
        <v>"\nThe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v>
      </c>
      <c r="HI83" s="48" t="str">
        <f>IF(J83=0,CHAR(34)&amp;CHAR(34),HH83)</f>
        <v>"\nThe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v>
      </c>
      <c r="HJ83" s="48" t="str">
        <f>CHAR(34)&amp;O83&amp;CHAR(34)</f>
        <v>"1933"</v>
      </c>
      <c r="HL83" s="48" t="str">
        <f>CHAR(34)&amp;I83&amp;CHAR(34)</f>
        <v>"https://en.m.wikipedia.org/wiki/Flag_of_Miami"</v>
      </c>
      <c r="HM83" s="72" t="str">
        <f>"{"&amp;CHAR(34)&amp;"couname"&amp;CHAR(34)&amp;":"&amp;CT83&amp;(IF(H83&lt;&gt;"",","&amp;CHAR(34)&amp;"subtype"&amp;CHAR(34)&amp;":"&amp;CHAR(34)&amp;H83&amp;CHAR(34),""))&amp;","&amp;CHAR(34)&amp;"year"&amp;CHAR(34)&amp;":"&amp;HJ83&amp;","&amp;CHAR(34)&amp;"region"&amp;CHAR(34)&amp;":"&amp;CU83&amp;","&amp;CHAR(34)&amp;"Colors"&amp;CHAR(34)&amp;":"&amp;HC83&amp;","&amp;CHAR(34)&amp;"Items"&amp;CHAR(34)&amp;":"&amp;GS83&amp;","&amp;CHAR(34)&amp;"Flag"&amp;CHAR(34)&amp;":"&amp;CV83&amp;","&amp;CHAR(34)&amp;"HDFlag"&amp;CHAR(34)&amp;":"&amp;CHAR(34)&amp;E83&amp;CHAR(34)&amp;","&amp;CHAR(34)&amp;"type"&amp;CHAR(34)&amp;":"&amp;GP83&amp;", "&amp;CHAR(34)&amp;"describe"&amp;CHAR(34)&amp;": "&amp;HH83&amp;", "&amp;CHAR(34)&amp;"isnew"&amp;CHAR(34)&amp;": "&amp;CHAR(34)&amp;F83&amp;CHAR(34)&amp;", "&amp;CHAR(34)&amp;"links"&amp;CHAR(34)&amp;": "&amp;HL83&amp;"},"</f>
        <v>{"couname":"[USA] Miami","subtype":"[USA] Florida","year":"1933","region":"rgn_North America","Colors":["cl_GRE","cl_ORA","cl_WHI"],"Items":["3Color","lets05","startM","RERAHI","year19","allhor","3Bands","Horizo","Circle","Plants","Texted","Unequa","Center","Geogrh","NO_BLU","NO_RED","NO_YEL","NO_BLA","BLRENO","001ORA","002WHI","003GRE","myrEQ","NoStar"],"Flag":"https://upload.wikimedia.org/wikipedia/commons/thumb/e/ea/Flag_of_Miami%2C_Florida.svg/640px-Flag_of_Miami%2C_Florida.svg.png","HDFlag":"https://upload.wikimedia.org/wikipedia/commons/thumb/e/ea/Flag_of_Miami%2C_Florida.svg/1280px-Flag_of_Miami%2C_Florida.svg.png","type":"City", "describe": "\nThe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 "isnew": ".", "links": "https://en.m.wikipedia.org/wiki/Flag_of_Miami"},</v>
      </c>
      <c r="HN83" s="74" t="str">
        <f>"{"&amp;CHAR(34)&amp;"couname"&amp;CHAR(34)&amp;":"&amp;CT83&amp;(IF(H83&lt;&gt;"",","&amp;CHAR(34)&amp;"subtype"&amp;CHAR(34)&amp;":"&amp;CHAR(34)&amp;H83&amp;CHAR(34),""))&amp;","&amp;CHAR(34)&amp;"year"&amp;CHAR(34)&amp;":"&amp;HJ83&amp;","&amp;CHAR(34)&amp;"region"&amp;CHAR(34)&amp;":"&amp;CU83&amp;","&amp;CHAR(34)&amp;"Colors"&amp;CHAR(34)&amp;":"&amp;HC83&amp;","&amp;CHAR(34)&amp;"Items"&amp;CHAR(34)&amp;":"&amp;GS83&amp;","&amp;CHAR(34)&amp;"Flag"&amp;CHAR(34)&amp;":"&amp;CV83&amp;","&amp;CHAR(34)&amp;"HDFlag"&amp;CHAR(34)&amp;":"&amp;CHAR(34)&amp;E83&amp;CHAR(34)&amp;","&amp;CHAR(34)&amp;"type"&amp;CHAR(34)&amp;":"&amp;GP83&amp;", "&amp;CHAR(34)&amp;"describe"&amp;CHAR(34)&amp;": "&amp;HI83&amp;", "&amp;CHAR(34)&amp;"isnew"&amp;CHAR(34)&amp;": "&amp;CHAR(34)&amp;F83&amp;CHAR(34)&amp;", "&amp;CHAR(34)&amp;"links"&amp;CHAR(34)&amp;": "&amp;HL83&amp;"},"</f>
        <v>{"couname":"[USA] Miami","subtype":"[USA] Florida","year":"1933","region":"rgn_North America","Colors":["cl_GRE","cl_ORA","cl_WHI"],"Items":["3Color","lets05","startM","RERAHI","year19","allhor","3Bands","Horizo","Circle","Plants","Texted","Unequa","Center","Geogrh","NO_BLU","NO_RED","NO_YEL","NO_BLA","BLRENO","001ORA","002WHI","003GRE","myrEQ","NoStar"],"Flag":"https://upload.wikimedia.org/wikipedia/commons/thumb/e/ea/Flag_of_Miami%2C_Florida.svg/640px-Flag_of_Miami%2C_Florida.svg.png","HDFlag":"https://upload.wikimedia.org/wikipedia/commons/thumb/e/ea/Flag_of_Miami%2C_Florida.svg/1280px-Flag_of_Miami%2C_Florida.svg.png","type":"City", "describe": "\nThe city flag of Miami depicts three horizontal stripes, one orange, one white, and one green, and the city's seal in the middle of the white stripe. Text surrounding the city seal reads 'THE CITY OF MIAMI' and 'DADE CO., FLORIDA,' with text on the inside of the seal reading 'INCORPORATED 1896;' the text inside the seal is split in half by a palm tree.", "isnew": ".", "links": "https://en.m.wikipedia.org/wiki/Flag_of_Miami"},</v>
      </c>
      <c r="HO83" s="75">
        <v>45610</v>
      </c>
      <c r="HP83" s="48" t="str" cm="1">
        <f t="array" ref="HP83">IF(_xlfn.TEXTJOIN(", ", TRUE, IF(ISNUMBER(SEARCH("BLA", BL83:BT83)), COLUMN(BL83:BT83) - COLUMN(BL83) + 1, ""))&lt;&gt;"","BLA","")</f>
        <v/>
      </c>
      <c r="HQ83" s="48" t="str" cm="1">
        <f t="array" ref="HQ83">IF(_xlfn.TEXTJOIN(", ", TRUE, IF(ISNUMBER(SEARCH("BLU", BL83:BT83)), COLUMN(BL83:BT83) - COLUMN(BL83) + 1, ""))&lt;&gt;"","BLU","")</f>
        <v/>
      </c>
      <c r="HR83" s="48" t="str" cm="1">
        <f t="array" ref="HR83">IF(_xlfn.TEXTJOIN(", ", TRUE, IF(ISNUMBER(SEARCH("GRE", BL83:BT83)), COLUMN(BL83:BT83) - COLUMN(BL83) + 1, ""))&lt;&gt;"","GRE","")</f>
        <v>GRE</v>
      </c>
      <c r="HS83" s="48" t="str" cm="1">
        <f t="array" ref="HS83">IF(_xlfn.TEXTJOIN(", ", TRUE, IF(ISNUMBER(SEARCH("RED", BL83:BT83)), COLUMN(BL83:BT83) - COLUMN(BL83) + 1, ""))&lt;&gt;"","RED","")</f>
        <v/>
      </c>
      <c r="HT83" s="48" t="str" cm="1">
        <f t="array" ref="HT83">IF(_xlfn.TEXTJOIN(", ", TRUE, IF(ISNUMBER(SEARCH("YEL", BL83:BT83)), COLUMN(BL83:BT83) - COLUMN(BL83) + 1, ""))&lt;&gt;"","YEL","")</f>
        <v/>
      </c>
      <c r="HU83" s="48" t="str" cm="1">
        <f t="array" ref="HU83">IF(_xlfn.TEXTJOIN(", ", TRUE, IF(ISNUMBER(SEARCH("ORA", BL83:BT83)), COLUMN(BL83:BT83) - COLUMN(BL83) + 1, ""))&lt;&gt;"","ORA","")</f>
        <v>ORA</v>
      </c>
      <c r="HV83" s="48" t="str" cm="1">
        <f t="array" ref="HV83">IF(_xlfn.TEXTJOIN(", ", TRUE, IF(ISNUMBER(SEARCH("BRO", BL83:BT83)), COLUMN(BL83:BT83) - COLUMN(BL83) + 1, ""))&lt;&gt;"","BRO","")</f>
        <v/>
      </c>
      <c r="HW83" s="48" t="str" cm="1">
        <f t="array" ref="HW83">IF(_xlfn.TEXTJOIN(", ", TRUE, IF(ISNUMBER(SEARCH("PUR", BL83:BT83)), COLUMN(BL83:BT83) - COLUMN(BL83) + 1, ""))&lt;&gt;"","PUR","")</f>
        <v/>
      </c>
      <c r="HX83" s="48" t="str" cm="1">
        <f t="array" ref="HX83">IF(_xlfn.TEXTJOIN(", ", TRUE, IF(ISNUMBER(SEARCH("WHI", BL83:BT83)), COLUMN(BL83:BT83) - COLUMN(BL83) + 1, ""))&lt;&gt;"","WHI","")</f>
        <v>WHI</v>
      </c>
      <c r="HY83" s="76"/>
      <c r="HZ83" s="76"/>
      <c r="IA83" s="6"/>
      <c r="IB83" s="6"/>
      <c r="IC83" s="77"/>
      <c r="ID83" s="77"/>
      <c r="IE83" s="77"/>
      <c r="IF83" s="77"/>
      <c r="IG83" s="77"/>
      <c r="IH83" s="77"/>
      <c r="II83" s="77"/>
      <c r="IJ83" s="77"/>
      <c r="IK83" s="77"/>
      <c r="IM83" s="45">
        <f>COUNTIF(IC83:IK83,"&gt;0")-CG83</f>
        <v>-3</v>
      </c>
      <c r="IN83" s="78" t="str">
        <f>"http://mkweb.bcgsc.ca/color-summarizer/?url="&amp;D83&amp;"&amp;precision=low&amp;num_clusters="&amp;CG83&amp;"&amp;text=1"</f>
        <v>http://mkweb.bcgsc.ca/color-summarizer/?url=https://upload.wikimedia.org/wikipedia/commons/thumb/e/ea/Flag_of_Miami%2C_Florida.svg/640px-Flag_of_Miami%2C_Florida.svg.png&amp;precision=low&amp;num_clusters=3&amp;text=1</v>
      </c>
      <c r="IO83" s="48" t="str">
        <f>IF(HP83&lt;&gt;"",CHAR(34)&amp;"black"&amp;CHAR(34),"")</f>
        <v/>
      </c>
      <c r="IP83" s="48" t="str">
        <f>IF(HQ83&lt;&gt;"",CHAR(34)&amp;"blue"&amp;CHAR(34),"")</f>
        <v/>
      </c>
      <c r="IQ83" s="48" t="str">
        <f>IF(HR83&lt;&gt;"",CHAR(34)&amp;"green"&amp;CHAR(34),"")</f>
        <v>"green"</v>
      </c>
      <c r="IR83" s="48" t="str">
        <f>IF(HS83&lt;&gt;"",CHAR(34)&amp;"red"&amp;CHAR(34),"")</f>
        <v/>
      </c>
      <c r="IS83" s="48" t="str">
        <f>IF(HT83&lt;&gt;"",CHAR(34)&amp;"yellow"&amp;CHAR(34),"")</f>
        <v/>
      </c>
      <c r="IT83" s="48" t="str">
        <f>IF(HU83&lt;&gt;"",CHAR(34)&amp;"orange"&amp;CHAR(34),"")</f>
        <v>"orange"</v>
      </c>
      <c r="IU83" s="48" t="str">
        <f>IF(HV83&lt;&gt;"",CHAR(34)&amp;"brown"&amp;CHAR(34),"")</f>
        <v/>
      </c>
      <c r="IV83" s="48" t="str">
        <f>IF(HW83&lt;&gt;"",CHAR(34)&amp;"purple"&amp;CHAR(34),"")</f>
        <v/>
      </c>
      <c r="IW83" s="48" t="str">
        <f>IF(HX83&lt;&gt;"",CHAR(34)&amp;"white"&amp;CHAR(34),"")</f>
        <v>"white"</v>
      </c>
      <c r="IX83" s="48" t="str">
        <f>"{"&amp;CHAR(34)&amp;"url"&amp;CHAR(34)&amp;":"&amp;CHAR(34)&amp;IN83&amp;CHAR(34)&amp;","&amp;CHAR(34)&amp;"name"&amp;CHAR(34)&amp;":"&amp;CHAR(34)&amp;A83&amp;CHAR(34)&amp;"},"</f>
        <v>{"url":"http://mkweb.bcgsc.ca/color-summarizer/?url=https://upload.wikimedia.org/wikipedia/commons/thumb/e/ea/Flag_of_Miami%2C_Florida.svg/640px-Flag_of_Miami%2C_Florida.svg.png&amp;precision=low&amp;num_clusters=3&amp;text=1","name":"[USA] Miami"},</v>
      </c>
      <c r="IY83" s="48">
        <v>1436</v>
      </c>
    </row>
    <row r="84" spans="1:259" s="48" customFormat="1" ht="38.4" customHeight="1" thickBot="1" x14ac:dyDescent="0.35">
      <c r="A84" s="97" t="s">
        <v>717</v>
      </c>
      <c r="B84" s="40" t="e" vm="225">
        <v>#VALUE!</v>
      </c>
      <c r="C84" s="41">
        <v>3</v>
      </c>
      <c r="D84" s="42" t="s">
        <v>718</v>
      </c>
      <c r="E84" s="43" t="s">
        <v>719</v>
      </c>
      <c r="F84" s="44" t="s">
        <v>163</v>
      </c>
      <c r="G84" s="45">
        <f>COUNTIF($A$1:$A$8580,A84)</f>
        <v>1</v>
      </c>
      <c r="H84" s="46" t="s">
        <v>487</v>
      </c>
      <c r="I84" s="47" t="s">
        <v>720</v>
      </c>
      <c r="J84" s="48" t="str">
        <f>""</f>
        <v/>
      </c>
      <c r="K84" s="49"/>
      <c r="L84" s="50"/>
      <c r="M84" s="50"/>
      <c r="N84" s="51" t="s">
        <v>231</v>
      </c>
      <c r="O84" s="52">
        <v>1997</v>
      </c>
      <c r="P84" s="53" t="s">
        <v>721</v>
      </c>
      <c r="Q84" s="54">
        <v>2</v>
      </c>
      <c r="R84" s="55" t="s">
        <v>231</v>
      </c>
      <c r="S84" s="56">
        <v>2</v>
      </c>
      <c r="T84" s="57" t="s">
        <v>165</v>
      </c>
      <c r="U84" s="58" t="s">
        <v>165</v>
      </c>
      <c r="V84" s="58" t="s">
        <v>164</v>
      </c>
      <c r="W84" s="58" t="s">
        <v>164</v>
      </c>
      <c r="X84" s="58" t="s">
        <v>165</v>
      </c>
      <c r="Y84" s="58" t="s">
        <v>164</v>
      </c>
      <c r="Z84" s="58" t="s">
        <v>164</v>
      </c>
      <c r="AA84" s="58" t="s">
        <v>165</v>
      </c>
      <c r="AB84" s="58" t="s">
        <v>165</v>
      </c>
      <c r="AC84" s="58" t="s">
        <v>164</v>
      </c>
      <c r="AD84" s="58" t="s">
        <v>165</v>
      </c>
      <c r="AE84" s="58" t="s">
        <v>164</v>
      </c>
      <c r="AF84" s="59" t="s">
        <v>164</v>
      </c>
      <c r="AG84" s="59" t="s">
        <v>165</v>
      </c>
      <c r="AH84" s="59" t="s">
        <v>165</v>
      </c>
      <c r="AI84" s="59" t="s">
        <v>164</v>
      </c>
      <c r="AJ84" s="59" t="s">
        <v>164</v>
      </c>
      <c r="AK84" s="59" t="s">
        <v>164</v>
      </c>
      <c r="AL84" s="59" t="s">
        <v>164</v>
      </c>
      <c r="AM84" s="59" t="s">
        <v>165</v>
      </c>
      <c r="AN84" s="59" t="s">
        <v>164</v>
      </c>
      <c r="AO84" s="59" t="s">
        <v>164</v>
      </c>
      <c r="AP84" s="59" t="s">
        <v>165</v>
      </c>
      <c r="AQ84" s="59" t="s">
        <v>164</v>
      </c>
      <c r="AR84" s="59" t="s">
        <v>164</v>
      </c>
      <c r="AS84" s="59" t="s">
        <v>164</v>
      </c>
      <c r="AT84" s="60">
        <v>0</v>
      </c>
      <c r="AU84" s="59" t="s">
        <v>220</v>
      </c>
      <c r="AV84" s="59" t="str">
        <f>IF(LEFT(A84,1)="[",LEFT(A84,5)&amp;AU84&amp;A84,"")</f>
        <v>[USA]County[USA] Miami-Dade</v>
      </c>
      <c r="AW84" s="59" t="str">
        <f>C84&amp;H84&amp;A84</f>
        <v>3[USA] Florida[USA] Miami-Dade</v>
      </c>
      <c r="AX84" s="61"/>
      <c r="AY84" s="61"/>
      <c r="AZ84" s="62" t="s">
        <v>167</v>
      </c>
      <c r="BA84" s="62" t="s">
        <v>167</v>
      </c>
      <c r="BB84" s="62"/>
      <c r="BC84" s="63"/>
      <c r="BD84" s="64" t="s">
        <v>159</v>
      </c>
      <c r="BE84" s="47"/>
      <c r="BF84" s="64" t="s">
        <v>152</v>
      </c>
      <c r="BG84" s="64" t="s">
        <v>153</v>
      </c>
      <c r="BH84" s="64" t="s">
        <v>167</v>
      </c>
      <c r="BI84" s="64"/>
      <c r="BJ84" s="64"/>
      <c r="BK84" s="47"/>
      <c r="BL84" s="64" t="s">
        <v>151</v>
      </c>
      <c r="BM84" s="64" t="s">
        <v>152</v>
      </c>
      <c r="BN84" s="64" t="s">
        <v>153</v>
      </c>
      <c r="BO84" s="64" t="s">
        <v>167</v>
      </c>
      <c r="BP84" s="64" t="s">
        <v>155</v>
      </c>
      <c r="BQ84" s="64" t="s">
        <v>167</v>
      </c>
      <c r="BR84" s="64" t="s">
        <v>167</v>
      </c>
      <c r="BS84" s="64" t="s">
        <v>167</v>
      </c>
      <c r="BT84" s="64" t="s">
        <v>159</v>
      </c>
      <c r="BU84" s="65"/>
      <c r="BV84" s="66"/>
      <c r="BW84" s="66">
        <v>0</v>
      </c>
      <c r="BX84" s="47"/>
      <c r="BY84" s="48" t="s">
        <v>165</v>
      </c>
      <c r="CB84" s="6"/>
      <c r="CC84" s="6"/>
      <c r="CD84" s="67">
        <v>0</v>
      </c>
      <c r="CE84" s="67">
        <v>0</v>
      </c>
      <c r="CF84" s="67" t="e">
        <v>#REF!</v>
      </c>
      <c r="CG84" s="68" cm="1">
        <f t="array" ref="CG84">SUMPRODUCT(--(LEN(TRIM(BL84:BT84))&gt;0))</f>
        <v>5</v>
      </c>
      <c r="CH84" s="59" t="str">
        <f>IF(CG84=2,"y","n")</f>
        <v>n</v>
      </c>
      <c r="CI84" s="59" t="str">
        <f>IF(CG84=3,"y","n")</f>
        <v>n</v>
      </c>
      <c r="CJ84" s="59" t="str">
        <f>IF(CG84=4,"y","n")</f>
        <v>n</v>
      </c>
      <c r="CK84" s="59" t="str">
        <f>IF(CG84&gt;4,"y","n")</f>
        <v>y</v>
      </c>
      <c r="CL84" s="59" t="str">
        <f>IF(S84=0,"y","n")</f>
        <v>n</v>
      </c>
      <c r="CM84" s="59" t="str">
        <f>IF(S84=2,"y","n")</f>
        <v>y</v>
      </c>
      <c r="CN84" s="59" t="str">
        <f>IF(S84=3,"y","n")</f>
        <v>n</v>
      </c>
      <c r="CO84" s="59" t="str">
        <f>IF(S84&gt;=4,"y","n")</f>
        <v>n</v>
      </c>
      <c r="CP84" s="59" t="str">
        <f>IF(AT84=0,"y","n")</f>
        <v>y</v>
      </c>
      <c r="CQ84" s="59" t="str">
        <f>IF(AT84=1,"y","n")</f>
        <v>n</v>
      </c>
      <c r="CR84" s="59" t="str">
        <f>IF(AT84=2,"y","n")</f>
        <v>n</v>
      </c>
      <c r="CS84" s="59" t="str">
        <f>IF(AT84&gt;=3,"y","n")</f>
        <v>n</v>
      </c>
      <c r="CT84" s="69" t="str">
        <f>CHAR(34)&amp;A84&amp;CHAR(34)</f>
        <v>"[USA] Miami-Dade"</v>
      </c>
      <c r="CU84" s="70" t="str">
        <f>CHAR(34)&amp;"rgn_"&amp;R84&amp;CHAR(34)</f>
        <v>"rgn_North America"</v>
      </c>
      <c r="CV84" s="48" t="str">
        <f>CHAR(34)&amp;D84&amp;CHAR(34)</f>
        <v>"https://upload.wikimedia.org/wikipedia/commons/thumb/f/fe/Flag_of_Miami-Dade_County%2C_Florida.svg/640px-Flag_of_Miami-Dade_County%2C_Florida.svg.png"</v>
      </c>
      <c r="CW84" s="48" t="str">
        <f>IF(CH84="y",CHAR(34)&amp;CH$1&amp;CHAR(34)&amp;",","")</f>
        <v/>
      </c>
      <c r="CX84" s="48" t="str">
        <f>IF(CI84="y",CHAR(34)&amp;CI$1&amp;CHAR(34)&amp;",","")</f>
        <v/>
      </c>
      <c r="CY84" s="48" t="str">
        <f>IF(CJ84="y",CHAR(34)&amp;CJ$1&amp;CHAR(34)&amp;",","")</f>
        <v/>
      </c>
      <c r="CZ84" s="48" t="str">
        <f>IF(CK84="y",CHAR(34)&amp;CK$1&amp;CHAR(34)&amp;",","")</f>
        <v>"5+Colo",</v>
      </c>
      <c r="DA84" s="48" t="str">
        <f>IF(Q84&gt;1,CHAR(34)&amp;"words2"&amp;CHAR(34)&amp;",","")</f>
        <v>"words2",</v>
      </c>
      <c r="DB84" s="48" t="str">
        <f>IF(Q84&gt;2,CHAR(34)&amp;"words3"&amp;CHAR(34)&amp;",","")</f>
        <v/>
      </c>
      <c r="DC84" s="48" t="str">
        <f>IF(Q84=2,CHAR(34)&amp;"exact2"&amp;CHAR(34)&amp;",","")</f>
        <v>"exact2",</v>
      </c>
      <c r="DD84" s="48" t="str">
        <f>IF(LEN(CHAR(34)&amp;"lets"&amp;LEN(SUBSTITUTE(SUBSTITUTE(IFERROR(TRIM(SUBSTITUTE(SUBSTITUTE(SUBSTITUTE(IFERROR(TRIM(SUBSTITUTE(A84,MID(A84,FIND("(",A84),FIND(")",A84)-FIND("(",A84)+1),"")),A84)," ",""),"-",""),MID(SUBSTITUTE(SUBSTITUTE(IFERROR(TRIM(SUBSTITUTE(A84,MID(A84,FIND("(",A84),FIND(")",A84)-FIND("(",A84)+1),"")),A84)," ",""),"-",""),FIND("[",SUBSTITUTE(SUBSTITUTE(IFERROR(TRIM(SUBSTITUTE(A84,MID(A84,FIND("(",A84),FIND(")",A84)-FIND("(",A84)+1),"")),A84)," ",""),"-","")),FIND("]",SUBSTITUTE(SUBSTITUTE(IFERROR(TRIM(SUBSTITUTE(A84,MID(A84,FIND("(",A84),FIND(")",A84)-FIND("(",A84)+1),"")),A84)," ",""),"-",""))-FIND("[",SUBSTITUTE(SUBSTITUTE(IFERROR(TRIM(SUBSTITUTE(A84,MID(A84,FIND("(",A84),FIND(")",A84)-FIND("(",A84)+1),"")),A84)," ",""),"-",""))+1),"")),SUBSTITUTE(SUBSTITUTE(IFERROR(TRIM(SUBSTITUTE(A84,MID(A84,FIND("(",A84),FIND(")",A84)-FIND("(",A84)+1),"")),A84)," ",""),"-",""))," ",""),"-",""))&amp;CHAR(34)&amp;",")=9,CHAR(34)&amp;"lets"&amp;LEN(SUBSTITUTE(SUBSTITUTE(IFERROR(TRIM(SUBSTITUTE(SUBSTITUTE(SUBSTITUTE(IFERROR(TRIM(SUBSTITUTE(A84,MID(A84,FIND("(",A84),FIND(")",A84)-FIND("(",A84)+1),"")),A84)," ",""),"-",""),MID(SUBSTITUTE(SUBSTITUTE(IFERROR(TRIM(SUBSTITUTE(A84,MID(A84,FIND("(",A84),FIND(")",A84)-FIND("(",A84)+1),"")),A84)," ",""),"-",""),FIND("[",SUBSTITUTE(SUBSTITUTE(IFERROR(TRIM(SUBSTITUTE(A84,MID(A84,FIND("(",A84),FIND(")",A84)-FIND("(",A84)+1),"")),A84)," ",""),"-","")),FIND("]",SUBSTITUTE(SUBSTITUTE(IFERROR(TRIM(SUBSTITUTE(A84,MID(A84,FIND("(",A84),FIND(")",A84)-FIND("(",A84)+1),"")),A84)," ",""),"-",""))-FIND("[",SUBSTITUTE(SUBSTITUTE(IFERROR(TRIM(SUBSTITUTE(A84,MID(A84,FIND("(",A84),FIND(")",A84)-FIND("(",A84)+1),"")),A84)," ",""),"-",""))+1),"")),SUBSTITUTE(SUBSTITUTE(IFERROR(TRIM(SUBSTITUTE(A84,MID(A84,FIND("(",A84),FIND(")",A84)-FIND("(",A84)+1),"")),A84)," ",""),"-",""))," ",""),"-",""))&amp;CHAR(34)&amp;",",CHAR(34)&amp;"lets0"&amp;LEN(SUBSTITUTE(SUBSTITUTE(IFERROR(TRIM(SUBSTITUTE(SUBSTITUTE(SUBSTITUTE(IFERROR(TRIM(SUBSTITUTE(A84,MID(A84,FIND("(",A84),FIND(")",A84)-FIND("(",A84)+1),"")),A84)," ",""),"-",""),MID(SUBSTITUTE(SUBSTITUTE(IFERROR(TRIM(SUBSTITUTE(A84,MID(A84,FIND("(",A84),FIND(")",A84)-FIND("(",A84)+1),"")),A84)," ",""),"-",""),FIND("[",SUBSTITUTE(SUBSTITUTE(IFERROR(TRIM(SUBSTITUTE(A84,MID(A84,FIND("(",A84),FIND(")",A84)-FIND("(",A84)+1),"")),A84)," ",""),"-","")),FIND("]",SUBSTITUTE(SUBSTITUTE(IFERROR(TRIM(SUBSTITUTE(A84,MID(A84,FIND("(",A84),FIND(")",A84)-FIND("(",A84)+1),"")),A84)," ",""),"-",""))-FIND("[",SUBSTITUTE(SUBSTITUTE(IFERROR(TRIM(SUBSTITUTE(A84,MID(A84,FIND("(",A84),FIND(")",A84)-FIND("(",A84)+1),"")),A84)," ",""),"-",""))+1),"")),SUBSTITUTE(SUBSTITUTE(IFERROR(TRIM(SUBSTITUTE(A84,MID(A84,FIND("(",A84),FIND(")",A84)-FIND("(",A84)+1),"")),A84)," ",""),"-",""))," ",""),"-",""))&amp;CHAR(34)&amp;",")</f>
        <v>"lets09",</v>
      </c>
      <c r="DE84" s="48" t="str">
        <f>IFERROR(CHAR(34)&amp;"start"&amp;LEFT(TRIM(SUBSTITUTE(SUBSTITUTE(TRIM(SUBSTITUTE(SUBSTITUTE(A84, MID(A84, FIND("[", A84), FIND("]", A84) - FIND("[", A84) + 1), ""), "  ", " ")), MID(TRIM(SUBSTITUTE(SUBSTITUTE(A84, MID(A84, FIND("[", A84), FIND("]", A84) - FIND("[", A84) + 1), ""), "  ", " ")), FIND("[", TRIM(SUBSTITUTE(SUBSTITUTE(A84, MID(A84, FIND("[", A84), FIND("]", A84) - FIND("[", A84) + 1), ""), "  ", " "))), FIND("]", TRIM(SUBSTITUTE(SUBSTITUTE(A84, MID(A84, FIND("[", A84), FIND("]", A84) - FIND("[", A84) + 1), ""), "  ", " "))) - FIND("[", TRIM(SUBSTITUTE(SUBSTITUTE(A84, MID(A84, FIND("[", A84), FIND("]", A84) - FIND("[", A84) + 1), ""), "  ", " "))) + 1), ""), "  ", " ")),1)&amp;CHAR(34)&amp;",",CHAR(34)&amp;"start"&amp;IFERROR(LEFT(SUBSTITUTE(A84,"["&amp;MID(A84,FIND("[",A84)+1,FIND("]",A84)-FIND("[",A84)-1)&amp;"] ",""),1),LEFT(A84,1))&amp;CHAR(34)&amp;",")</f>
        <v>"startM",</v>
      </c>
      <c r="DF84" s="48" t="str">
        <f>IFERROR(IF(SEARCH("tan",A84)&gt;0,CHAR(34)&amp;"withtn"&amp;CHAR(34)&amp;",",""),"")</f>
        <v/>
      </c>
      <c r="DG84" s="48" t="str">
        <f>IFERROR(IF(SEARCH("q",A84)&gt;0,CHAR(34)&amp;"with_q"&amp;CHAR(34)&amp;",",""),"")</f>
        <v/>
      </c>
      <c r="DH84" s="48" t="str">
        <f>IFERROR(IF(SEARCH("v",A84)&gt;0,CHAR(34)&amp;"with_v"&amp;CHAR(34)&amp;",",""),"")</f>
        <v/>
      </c>
      <c r="DI84" s="48" t="str">
        <f>IFERROR(IF(SEARCH("w",A84)&gt;0,CHAR(34)&amp;"with_w"&amp;CHAR(34)&amp;",",""),"")</f>
        <v/>
      </c>
      <c r="DJ84" s="48" t="str">
        <f>IFERROR(IF(SEARCH("y",A84)&gt;0,CHAR(34)&amp;"with_y"&amp;CHAR(34)&amp;",",""),"")</f>
        <v/>
      </c>
      <c r="DK84" s="48" t="str">
        <f>IFERROR(IF(SEARCH("z",A84)&gt;0,CHAR(34)&amp;"with_z"&amp;CHAR(34)&amp;",",""),"")</f>
        <v/>
      </c>
      <c r="DL84" s="48" t="str">
        <f>IF(CG84=2, CHAR(34) &amp; _xlfn.TEXTJOIN("", TRUE, _xlfn._xlws.SORT(HP84:HX84)) &amp; CHAR(34) &amp; ",", "")</f>
        <v/>
      </c>
      <c r="DM84" s="48" t="str" cm="1">
        <f t="array" ref="DM84">IF(CG84=3,CHAR(34) &amp; _xlfn.TEXTJOIN("", TRUE, RIGHT(HP84:HX84, 2)) &amp; CHAR(34) &amp; ",", "")</f>
        <v/>
      </c>
      <c r="DN84" s="48" t="str">
        <f>IF(AND(ISNUMBER(SEARCH("18", O84)), ISERROR(SEARCH("1918", O84)), ISERROR(SEARCH("2018", O84))), CHAR(34) &amp; "year18" &amp; CHAR(34) &amp; ",", "")</f>
        <v/>
      </c>
      <c r="DO84" s="48" t="str">
        <f>IF(AND(ISNUMBER(SEARCH("19", O84)), ISERROR(SEARCH("1819", O84)),  ISERROR(SEARCH("1219", O84)),ISERROR(SEARCH("1119", O84)),ISERROR(SEARCH("1190", O84)),ISERROR(SEARCH("2019", O84))), CHAR(34) &amp; "year19" &amp; CHAR(34) &amp; ",", "")</f>
        <v>"year19",</v>
      </c>
      <c r="DP84" s="6" t="str">
        <f>IF(AND(ISNUMBER(SEARCH("20", O84)), ISERROR(SEARCH("1920", O84))), CHAR(34)&amp;"year00"&amp;CHAR(34)&amp;",", "")</f>
        <v/>
      </c>
      <c r="DQ84" s="6" t="str">
        <f>IF(CC84="y",CHAR(34)&amp;"soviet"&amp;CHAR(34)&amp;",","")</f>
        <v/>
      </c>
      <c r="DR84" s="6" t="str">
        <f>IF(BY84="y",CHAR(34)&amp;"dgband"&amp;CHAR(34)&amp;",","")</f>
        <v>"dgband",</v>
      </c>
      <c r="DS84" s="6" t="str">
        <f>IF(W84="y",IF(AND(V84="n",BY84&lt;&gt;"y"),CHAR(34)&amp;"allver"&amp;CHAR(34)&amp;",",""),"")</f>
        <v/>
      </c>
      <c r="DT84" s="6" t="str">
        <f>IF(V84="y",IF(AND(W84="n",BY84&lt;&gt;"y"),CHAR(34)&amp;"allhor"&amp;CHAR(34)&amp;",",""),"")</f>
        <v/>
      </c>
      <c r="DU84" s="6" t="str">
        <f>IF(BY84="y",IF(AND(W84="n",V84="n"),CHAR(34)&amp;"alldia"&amp;CHAR(34)&amp;",",""),"")</f>
        <v>"alldia",</v>
      </c>
      <c r="DV84" s="48" t="str">
        <f>IF(IA84&lt;&gt;"",(IF(IA84="y",CHAR(34)&amp;"largec"&amp;CHAR(34)&amp;",",CHAR(34)&amp;"smallc"&amp;CHAR(34)&amp;",")),"")</f>
        <v>"largec",</v>
      </c>
      <c r="DW84" s="48" t="str">
        <f>IF(CL84="y",CHAR(34)&amp;CL$1&amp;CHAR(34)&amp;",","")</f>
        <v/>
      </c>
      <c r="DX84" s="48" t="str">
        <f>IF(CM84="y",CHAR(34)&amp;CM$1&amp;CHAR(34)&amp;",","")</f>
        <v>"2Bands",</v>
      </c>
      <c r="DY84" s="48" t="str">
        <f>IF(CN84="y",CHAR(34)&amp;CN$1&amp;CHAR(34)&amp;",","")</f>
        <v/>
      </c>
      <c r="DZ84" s="48" t="str">
        <f>IF(CO84="y",CHAR(34)&amp;CO$1&amp;CHAR(34)&amp;",","")</f>
        <v/>
      </c>
      <c r="EA84" s="48" t="str">
        <f>IF(T84="y",CHAR(34)&amp;T$1&amp;CHAR(34)&amp;",","")</f>
        <v>"Diagon",</v>
      </c>
      <c r="EB84" s="48" t="str">
        <f>IF(U84="y",CHAR(34)&amp;U$1&amp;CHAR(34)&amp;",","")</f>
        <v>"Crosse",</v>
      </c>
      <c r="EC84" s="48" t="str">
        <f>IF(V84="y",CHAR(34)&amp;V$1&amp;CHAR(34)&amp;",","")</f>
        <v/>
      </c>
      <c r="ED84" s="48" t="str">
        <f>IF(W84="y",CHAR(34)&amp;W$1&amp;CHAR(34)&amp;",","")</f>
        <v/>
      </c>
      <c r="EE84" s="48" t="str">
        <f>IF(X84="y",CHAR(34)&amp;X$1&amp;CHAR(34)&amp;",","")</f>
        <v>"Circle",</v>
      </c>
      <c r="EF84" s="48" t="str">
        <f>IF(AND(Y84&lt;&gt;"n",Y84&lt;&gt;""),CHAR(34)&amp;Y$1&amp;CHAR(34)&amp;",","")</f>
        <v/>
      </c>
      <c r="EG84" s="48" t="str">
        <f>IF(Z84="y",CHAR(34)&amp;Z$1&amp;CHAR(34)&amp;",","")</f>
        <v/>
      </c>
      <c r="EH84" s="48" t="str">
        <f>IF(AA84="y",CHAR(34)&amp;AA$1&amp;CHAR(34)&amp;",","")</f>
        <v>"Plants",</v>
      </c>
      <c r="EI84" s="48" t="str">
        <f>IF(AB84="y",CHAR(34)&amp;AB$1&amp;CHAR(34)&amp;",","")</f>
        <v>"Texted",</v>
      </c>
      <c r="EJ84" s="48" t="str">
        <f>IF(AC84="y",CHAR(34)&amp;AC$1&amp;CHAR(34)&amp;",","")</f>
        <v/>
      </c>
      <c r="EK84" s="48" t="str">
        <f>IF(AD84="y",CHAR(34)&amp;AD$1&amp;CHAR(34)&amp;",","")</f>
        <v>"HasSun",</v>
      </c>
      <c r="EL84" s="48" t="str">
        <f>IF(AE84="y",CHAR(34)&amp;AE$1&amp;CHAR(34)&amp;",","")</f>
        <v/>
      </c>
      <c r="EM84" s="48" t="str">
        <f>IF(AF84="y",CHAR(34)&amp;AF$1&amp;CHAR(34)&amp;",","")</f>
        <v/>
      </c>
      <c r="EN84" s="48" t="str">
        <f>IF(AG84="y",CHAR(34)&amp;AG$1&amp;CHAR(34)&amp;",","")</f>
        <v>"Unequa",</v>
      </c>
      <c r="EO84" s="48" t="str">
        <f>IF(AH84="y",CHAR(34)&amp;AH$1&amp;CHAR(34)&amp;",","")</f>
        <v>"Center",</v>
      </c>
      <c r="EP84" s="48" t="str">
        <f>IF(AI84="y",CHAR(34)&amp;AI$1&amp;CHAR(34)&amp;",","")</f>
        <v/>
      </c>
      <c r="EQ84" s="48" t="str">
        <f>IF(AJ84="y",CHAR(34)&amp;AJ$1&amp;CHAR(34)&amp;",","")</f>
        <v/>
      </c>
      <c r="ER84" s="48" t="str">
        <f>IF(AK84="y",CHAR(34)&amp;AK$1&amp;CHAR(34)&amp;",","")</f>
        <v/>
      </c>
      <c r="ES84" s="48" t="str">
        <f>IF(AL84="y",CHAR(34)&amp;AL$1&amp;CHAR(34)&amp;",","")</f>
        <v/>
      </c>
      <c r="ET84" s="48" t="str">
        <f>IF(AM84="y",CHAR(34)&amp;AM$1&amp;CHAR(34)&amp;",","")</f>
        <v>"Geogrh",</v>
      </c>
      <c r="EU84" s="48" t="str">
        <f>IF(AN84="y",CHAR(34)&amp;AN$1&amp;CHAR(34)&amp;",","")</f>
        <v/>
      </c>
      <c r="EV84" s="48" t="str">
        <f>IF(AO84="y",CHAR(34)&amp;AO$1&amp;CHAR(34)&amp;",","")</f>
        <v/>
      </c>
      <c r="EW84" s="48" t="str">
        <f>IF(AP84="y",CHAR(34)&amp;AP$1&amp;CHAR(34)&amp;",","")</f>
        <v>"Ships!",</v>
      </c>
      <c r="EX84" s="48" t="str">
        <f>IF(AQ84="y",CHAR(34)&amp;AQ$1&amp;CHAR(34)&amp;",","")</f>
        <v/>
      </c>
      <c r="EY84" s="48" t="str">
        <f>IF(AR84="y",CHAR(34)&amp;AR$1&amp;CHAR(34)&amp;",","")</f>
        <v/>
      </c>
      <c r="EZ84" s="48" t="str">
        <f>IF(AS84="y",CHAR(34)&amp;AS$1&amp;CHAR(34)&amp;",","")</f>
        <v/>
      </c>
      <c r="FA84" s="48" t="str">
        <f>IF(AT84&gt;0,CHAR(34)&amp;"sta"&amp;AZ84&amp;CHAR(34)&amp;",","")</f>
        <v/>
      </c>
      <c r="FB84" s="48" t="str">
        <f>IF(AND(AT84&gt;0,BA84&lt;&gt;""),CHAR(34)&amp;"sta"&amp;BA84&amp;CHAR(34)&amp;",","")</f>
        <v/>
      </c>
      <c r="FC84" s="48" t="str">
        <f>IF(AND(AT84&gt;0,BB84&lt;&gt;""),CHAR(34)&amp;"sta"&amp;BB84&amp;CHAR(34)&amp;",","")</f>
        <v/>
      </c>
      <c r="FD84" s="48" t="str">
        <f>IF(BV84="n",CHAR(34)&amp;"tcWHYE"&amp;CHAR(34)&amp;",",IF(BV84="y",CHAR(34)&amp;FD$1&amp;CHAR(34)&amp;",",""))</f>
        <v/>
      </c>
      <c r="FE84" s="48" t="str">
        <f>IF(COUNTIF(BL84:BT84,"BLU")=0,CHAR(34)&amp;"NO_BLU"&amp;CHAR(34)&amp;",", "")</f>
        <v/>
      </c>
      <c r="FF84" s="48" t="str">
        <f>IF(COUNTIF(BL84:BT84,"WHI")=0,CHAR(34)&amp;"NO_WHI"&amp;CHAR(34)&amp;",", "")</f>
        <v/>
      </c>
      <c r="FG84" s="48" t="str">
        <f>IF(COUNTIF(BL84:BT84,"RED")=0,CHAR(34)&amp;"NO_RED"&amp;CHAR(34)&amp;",", "")</f>
        <v>"NO_RED",</v>
      </c>
      <c r="FH84" s="48" t="str">
        <f>IF(COUNTIF(BL84:BS84,"GRE")=0,CHAR(34)&amp;"NO_GRE"&amp;CHAR(34)&amp;",", "")</f>
        <v/>
      </c>
      <c r="FI84" s="48" t="str">
        <f>IF(COUNTIF(BL84:BT84,"YEL")=0,CHAR(34)&amp;"NO_YEL"&amp;CHAR(34)&amp;",", "")</f>
        <v/>
      </c>
      <c r="FJ84" s="48" t="str">
        <f>IF(COUNTIF(BL84:BT84,"BLA")=0,CHAR(34)&amp;"NO_BLA"&amp;CHAR(34)&amp;",", "")</f>
        <v/>
      </c>
      <c r="FK84" s="48" t="str">
        <f>IF(AND(FH84&lt;&gt;"",FF84&lt;&gt;""),CHAR(34)&amp;"WHGRNO"&amp;CHAR(34)&amp;",","")</f>
        <v/>
      </c>
      <c r="FL84" s="48" t="str">
        <f>IF(AND(FI84&lt;&gt;"",FF84&lt;&gt;""),CHAR(34)&amp;"WHYENO"&amp;CHAR(34)&amp;",","")</f>
        <v/>
      </c>
      <c r="FM84" s="48" t="str">
        <f>IF(AND(FJ84&lt;&gt;"",FF84&lt;&gt;""),CHAR(34)&amp;"BAWHNO"&amp;CHAR(34)&amp;",","")</f>
        <v/>
      </c>
      <c r="FN84" s="48" t="str">
        <f>IF(AND(FE84&lt;&gt;"",FF84&lt;&gt;""),CHAR(34)&amp;"BLWHNO"&amp;CHAR(34)&amp;",","")</f>
        <v/>
      </c>
      <c r="FO84" s="48" t="str">
        <f>IF(AND(FE84&lt;&gt;"",FG84&lt;&gt;""),CHAR(34)&amp;"BLRENO"&amp;CHAR(34)&amp;",","")</f>
        <v/>
      </c>
      <c r="FP84" s="48" t="str">
        <f>IF(AND(FF84&lt;&gt;"",FF84&lt;&gt;""),CHAR(34)&amp;"WHRENO"&amp;CHAR(34)&amp;",","")</f>
        <v/>
      </c>
      <c r="FQ84" s="48" t="str">
        <f>IF(LEN(BF84)=3,CHAR(34)&amp;"001"&amp;BF84&amp;CHAR(34)&amp;",","")</f>
        <v>"001BLU",</v>
      </c>
      <c r="FR84" s="48" t="str">
        <f>IF(LEN(BG84)=3,CHAR(34)&amp;"002"&amp;BG84&amp;CHAR(34)&amp;",","")</f>
        <v>"002GRE",</v>
      </c>
      <c r="FS84" s="48" t="str">
        <f>IF(LEN(BH84)=3,CHAR(34)&amp;"003"&amp;BH84&amp;CHAR(34)&amp;",","")</f>
        <v/>
      </c>
      <c r="FT84" s="48" t="str">
        <f>CHAR(34)&amp;"myr"&amp;BD84&amp;CHAR(34)&amp;","</f>
        <v>"myrWHI",</v>
      </c>
      <c r="FU84" s="48" t="str">
        <f>IF(AY84="y",CHAR(34)&amp;"island"&amp;CHAR(34)&amp;",","")</f>
        <v/>
      </c>
      <c r="FV84" s="48" t="str">
        <f>IF(BZ84="y",CHAR(34)&amp;"landlo"&amp;CHAR(34)&amp;",","")</f>
        <v/>
      </c>
      <c r="FW84" s="48" t="str">
        <f>IF(CA84="y",CHAR(34)&amp;"eunion"&amp;CHAR(34)&amp;",","")</f>
        <v/>
      </c>
      <c r="FX84" s="48" t="str">
        <f>SUBSTITUTE(IFERROR(SEARCH("[",A84),IFERROR(IF(AND(CA84&lt;&gt;"y",SEARCH("Europe",R84)&gt;0),CHAR(34)&amp;"noeuni"&amp;CHAR(34)&amp;",",""),"")),"1","")</f>
        <v/>
      </c>
      <c r="FY84" s="48" t="str">
        <f>IFERROR(IF(SEARCH("Arabic",CB84)&gt;0,CHAR(34)&amp;"arabic"&amp;CHAR(34)&amp;",",""),"")</f>
        <v/>
      </c>
      <c r="FZ84" s="48" t="str">
        <f>IFERROR(IF(SEARCH("English",CB84)&gt;0,CHAR(34)&amp;"englis"&amp;CHAR(34)&amp;",",""),"")</f>
        <v/>
      </c>
      <c r="GA84" s="48" t="str">
        <f>IFERROR(IF(SEARCH("French",CB84)&gt;0,CHAR(34)&amp;"french"&amp;CHAR(34)&amp;",",""),"")</f>
        <v/>
      </c>
      <c r="GB84" s="48" t="str">
        <f>IFERROR(IF(SEARCH("Spanish",CB84)&gt;0,CHAR(34)&amp;"spanis"&amp;CHAR(34)&amp;",",""),"")</f>
        <v/>
      </c>
      <c r="GC84" s="48" t="str">
        <f>IFERROR(IF(SEARCH("Portuguese",CB84)&gt;0,CHAR(34)&amp;"portug"&amp;CHAR(34)&amp;",",""),"")</f>
        <v/>
      </c>
      <c r="GD84" s="48" t="str">
        <f>IFERROR(IF(SEARCH("German",CB84)&gt;0,CHAR(34)&amp;"german"&amp;CHAR(34)&amp;",",""),"")</f>
        <v/>
      </c>
      <c r="GE84" s="48" t="str">
        <f>IFERROR(IF(SEARCH("Dutch",CB84)&gt;0,CHAR(34)&amp;"dutchs"&amp;CHAR(34)&amp;",",""),"")</f>
        <v/>
      </c>
      <c r="GF84" s="48" t="str">
        <f>IFERROR(IF(SEARCH("Historical",AU84)&gt;0,CHAR(34)&amp;"histor"&amp;CHAR(34)&amp;",",""),"")</f>
        <v/>
      </c>
      <c r="GG84" s="48" t="str">
        <f>IF(BU84="y",CHAR(34)&amp;"unjack"&amp;CHAR(34)&amp;",","")</f>
        <v/>
      </c>
      <c r="GH84" s="48" t="str">
        <f>IF(CD84=1,CHAR(34)&amp;"southc"&amp;CHAR(34)&amp;",","")</f>
        <v/>
      </c>
      <c r="GI84" s="48" t="str">
        <f>IF(CE84=1,CHAR(34)&amp;"hasmap"&amp;CHAR(34)&amp;",","")</f>
        <v/>
      </c>
      <c r="GJ84" s="48" t="str">
        <f>IF(CP84="y",CHAR(34)&amp;CP$1&amp;CHAR(34)&amp;",","")</f>
        <v>"NoStar",</v>
      </c>
      <c r="GK84" s="48" t="str">
        <f>IF(GJ84="",CHAR(34)&amp;"HasSta"&amp;CHAR(34)&amp;",","")</f>
        <v/>
      </c>
      <c r="GL84" s="48" t="str">
        <f>IF(CQ84="y",CHAR(34)&amp;CQ$1&amp;CHAR(34)&amp;",","")</f>
        <v/>
      </c>
      <c r="GM84" s="48" t="str">
        <f>IF(CR84="y",CHAR(34)&amp;CR$1&amp;CHAR(34)&amp;",","")</f>
        <v/>
      </c>
      <c r="GN84" s="48" t="str">
        <f>IF(CS84="y",CHAR(34)&amp;CS$1&amp;CHAR(34)&amp;",","")</f>
        <v/>
      </c>
      <c r="GP84" s="48" t="str">
        <f>CHAR(34)&amp;AU84&amp;CHAR(34)</f>
        <v>"County"</v>
      </c>
      <c r="GS84" s="48" t="str">
        <f>SUBSTITUTE("["&amp;_xlfn.CONCAT(CW84:GN84)&amp;"]",",]","]")</f>
        <v>["5+Colo","words2","exact2","lets09","startM","year19","dgband","alldia","largec","2Bands","Diagon","Crosse","Circle","Plants","Texted","HasSun","Unequa","Center","Geogrh","Ships!","NO_RED","001BLU","002GRE","myrWHI","NoStar"]</v>
      </c>
      <c r="GT84" s="48" t="str">
        <f>IF(BL84&lt;&gt;"",CHAR(34)&amp;"cl_"&amp;BL84&amp;CHAR(34)&amp;",","")</f>
        <v>"cl_BLA",</v>
      </c>
      <c r="GU84" s="48" t="str">
        <f>IF(BM84&lt;&gt;"",CHAR(34)&amp;"cl_"&amp;BM84&amp;CHAR(34)&amp;",","")</f>
        <v>"cl_BLU",</v>
      </c>
      <c r="GV84" s="48" t="str">
        <f>IF(BN84&lt;&gt;"",CHAR(34)&amp;"cl_"&amp;BN84&amp;CHAR(34)&amp;",","")</f>
        <v>"cl_GRE",</v>
      </c>
      <c r="GW84" s="48" t="str">
        <f>IF(BO84&lt;&gt;"",CHAR(34)&amp;"cl_"&amp;BO84&amp;CHAR(34)&amp;",","")</f>
        <v/>
      </c>
      <c r="GX84" s="48" t="str">
        <f>IF(BP84&lt;&gt;"",CHAR(34)&amp;"cl_"&amp;BP84&amp;CHAR(34)&amp;",","")</f>
        <v>"cl_YEL",</v>
      </c>
      <c r="GY84" s="48" t="str">
        <f>IF(BQ84&lt;&gt;"",CHAR(34)&amp;"cl_"&amp;BQ84&amp;CHAR(34)&amp;",","")</f>
        <v/>
      </c>
      <c r="GZ84" s="48" t="str">
        <f>IF(BR84&lt;&gt;"",CHAR(34)&amp;"cl_"&amp;BR84&amp;CHAR(34)&amp;",","")</f>
        <v/>
      </c>
      <c r="HA84" s="48" t="str">
        <f>IF(BS84&lt;&gt;"",CHAR(34)&amp;"cl_"&amp;BS84&amp;CHAR(34)&amp;",","")</f>
        <v/>
      </c>
      <c r="HB84" s="48" t="str">
        <f>IF(BT84&lt;&gt;"",CHAR(34)&amp;"cl_"&amp;BT84&amp;CHAR(34)&amp;",","")</f>
        <v>"cl_WHI",</v>
      </c>
      <c r="HC84" s="48" t="str">
        <f>SUBSTITUTE("["&amp;_xlfn.CONCAT(GT84:HB84)&amp;"]",",]","]")</f>
        <v>["cl_BLA","cl_BLU","cl_GRE","cl_YEL","cl_WHI"]</v>
      </c>
      <c r="HE84" s="71"/>
      <c r="HF84" s="72" t="str">
        <f>"{couname:"&amp;CT84&amp;(IF(HK84&lt;&gt;"",",subtype:"&amp;CHAR(34)&amp;HK84&amp;CHAR(34),""))&amp;",year:"&amp;HJ84&amp;",region:"&amp;CU84&amp;",Colors:"&amp;HC84&amp;",Items:"&amp;GS84&amp;",Flag:"&amp;CV84&amp;",HDFlag:"&amp;CHAR(34)&amp;E84&amp;CHAR(34)&amp;",type:"&amp;GP84&amp;", describe: "&amp;HH84&amp;", isnew:"&amp;CHAR(34)&amp;F84&amp;CHAR(34)&amp;", links: "&amp;HL84&amp;"},"</f>
        <v>{couname:"[USA] Miami-Dade",year:"1997",region:"rgn_North America",Colors:["cl_BLA","cl_BLU","cl_GRE","cl_YEL","cl_WHI"],Items:["5+Colo","words2","exact2","lets09","startM","year19","dgband","alldia","largec","2Bands","Diagon","Crosse","Circle","Plants","Texted","HasSun","Unequa","Center","Geogrh","Ships!","NO_RED","001BLU","002GRE","myrWHI","NoStar"],Flag:"https://upload.wikimedia.org/wikipedia/commons/thumb/f/fe/Flag_of_Miami-Dade_County%2C_Florida.svg/640px-Flag_of_Miami-Dade_County%2C_Florida.svg.png",HDFlag:"https://upload.wikimedia.org/wikipedia/commons/thumb/f/fe/Flag_of_Miami-Dade_County%2C_Florida.svg/2560px-Flag_of_Miami-Dade_County%2C_Florida.svg.png",type:"County", describe: "\nA green and blue cross on a white field with the county's seal in the center.", isnew:".", links: "https://en.m.wikipedia.org/wiki/Miami-Dade_County,_Florida"},</v>
      </c>
      <c r="HG84" s="73" t="str">
        <f>"{couname:"&amp;CT84&amp;(IF(HK84&lt;&gt;"",",subtype:"&amp;CHAR(34)&amp;HK84&amp;CHAR(34),""))&amp;",year:"&amp;HJ84&amp;",region:"&amp;CU84&amp;",Colors:"&amp;HC84&amp;",Items:"&amp;GS84&amp;",Flag:"&amp;CV84&amp;",HDFlag:"&amp;CHAR(34)&amp;E84&amp;CHAR(34)&amp;",type:"&amp;GP84&amp;", describe: "&amp;HI84&amp;", links: "&amp;HL84&amp;"},"</f>
        <v>{couname:"[USA] Miami-Dade",year:"1997",region:"rgn_North America",Colors:["cl_BLA","cl_BLU","cl_GRE","cl_YEL","cl_WHI"],Items:["5+Colo","words2","exact2","lets09","startM","year19","dgband","alldia","largec","2Bands","Diagon","Crosse","Circle","Plants","Texted","HasSun","Unequa","Center","Geogrh","Ships!","NO_RED","001BLU","002GRE","myrWHI","NoStar"],Flag:"https://upload.wikimedia.org/wikipedia/commons/thumb/f/fe/Flag_of_Miami-Dade_County%2C_Florida.svg/640px-Flag_of_Miami-Dade_County%2C_Florida.svg.png",HDFlag:"https://upload.wikimedia.org/wikipedia/commons/thumb/f/fe/Flag_of_Miami-Dade_County%2C_Florida.svg/2560px-Flag_of_Miami-Dade_County%2C_Florida.svg.png",type:"County", describe: "\nA green and blue cross on a white field with the county's seal in the center.", links: "https://en.m.wikipedia.org/wiki/Miami-Dade_County,_Florida"},</v>
      </c>
      <c r="HH84" s="48" t="str">
        <f>IF(P84&lt;&gt;"",CHAR(34)&amp;"\n"&amp;P84&amp;CHAR(34),CHAR(34)&amp;CHAR(34))</f>
        <v>"\nA green and blue cross on a white field with the county's seal in the center."</v>
      </c>
      <c r="HI84" s="48" t="str">
        <f>IF(J84=0,CHAR(34)&amp;CHAR(34),HH84)</f>
        <v>"\nA green and blue cross on a white field with the county's seal in the center."</v>
      </c>
      <c r="HJ84" s="48" t="str">
        <f>CHAR(34)&amp;O84&amp;CHAR(34)</f>
        <v>"1997"</v>
      </c>
      <c r="HL84" s="48" t="str">
        <f>CHAR(34)&amp;I84&amp;CHAR(34)</f>
        <v>"https://en.m.wikipedia.org/wiki/Miami-Dade_County,_Florida"</v>
      </c>
      <c r="HM84" s="72" t="str">
        <f>"{"&amp;CHAR(34)&amp;"couname"&amp;CHAR(34)&amp;":"&amp;CT84&amp;(IF(H84&lt;&gt;"",","&amp;CHAR(34)&amp;"subtype"&amp;CHAR(34)&amp;":"&amp;CHAR(34)&amp;H84&amp;CHAR(34),""))&amp;","&amp;CHAR(34)&amp;"year"&amp;CHAR(34)&amp;":"&amp;HJ84&amp;","&amp;CHAR(34)&amp;"region"&amp;CHAR(34)&amp;":"&amp;CU84&amp;","&amp;CHAR(34)&amp;"Colors"&amp;CHAR(34)&amp;":"&amp;HC84&amp;","&amp;CHAR(34)&amp;"Items"&amp;CHAR(34)&amp;":"&amp;GS84&amp;","&amp;CHAR(34)&amp;"Flag"&amp;CHAR(34)&amp;":"&amp;CV84&amp;","&amp;CHAR(34)&amp;"HDFlag"&amp;CHAR(34)&amp;":"&amp;CHAR(34)&amp;E84&amp;CHAR(34)&amp;","&amp;CHAR(34)&amp;"type"&amp;CHAR(34)&amp;":"&amp;GP84&amp;", "&amp;CHAR(34)&amp;"describe"&amp;CHAR(34)&amp;": "&amp;HH84&amp;", "&amp;CHAR(34)&amp;"isnew"&amp;CHAR(34)&amp;": "&amp;CHAR(34)&amp;F84&amp;CHAR(34)&amp;", "&amp;CHAR(34)&amp;"links"&amp;CHAR(34)&amp;": "&amp;HL84&amp;"},"</f>
        <v>{"couname":"[USA] Miami-Dade","subtype":"[USA] Florida","year":"1997","region":"rgn_North America","Colors":["cl_BLA","cl_BLU","cl_GRE","cl_YEL","cl_WHI"],"Items":["5+Colo","words2","exact2","lets09","startM","year19","dgband","alldia","largec","2Bands","Diagon","Crosse","Circle","Plants","Texted","HasSun","Unequa","Center","Geogrh","Ships!","NO_RED","001BLU","002GRE","myrWHI","NoStar"],"Flag":"https://upload.wikimedia.org/wikipedia/commons/thumb/f/fe/Flag_of_Miami-Dade_County%2C_Florida.svg/640px-Flag_of_Miami-Dade_County%2C_Florida.svg.png","HDFlag":"https://upload.wikimedia.org/wikipedia/commons/thumb/f/fe/Flag_of_Miami-Dade_County%2C_Florida.svg/2560px-Flag_of_Miami-Dade_County%2C_Florida.svg.png","type":"County", "describe": "\nA green and blue cross on a white field with the county's seal in the center.", "isnew": ".", "links": "https://en.m.wikipedia.org/wiki/Miami-Dade_County,_Florida"},</v>
      </c>
      <c r="HN84" s="74" t="str">
        <f>"{"&amp;CHAR(34)&amp;"couname"&amp;CHAR(34)&amp;":"&amp;CT84&amp;(IF(H84&lt;&gt;"",","&amp;CHAR(34)&amp;"subtype"&amp;CHAR(34)&amp;":"&amp;CHAR(34)&amp;H84&amp;CHAR(34),""))&amp;","&amp;CHAR(34)&amp;"year"&amp;CHAR(34)&amp;":"&amp;HJ84&amp;","&amp;CHAR(34)&amp;"region"&amp;CHAR(34)&amp;":"&amp;CU84&amp;","&amp;CHAR(34)&amp;"Colors"&amp;CHAR(34)&amp;":"&amp;HC84&amp;","&amp;CHAR(34)&amp;"Items"&amp;CHAR(34)&amp;":"&amp;GS84&amp;","&amp;CHAR(34)&amp;"Flag"&amp;CHAR(34)&amp;":"&amp;CV84&amp;","&amp;CHAR(34)&amp;"HDFlag"&amp;CHAR(34)&amp;":"&amp;CHAR(34)&amp;E84&amp;CHAR(34)&amp;","&amp;CHAR(34)&amp;"type"&amp;CHAR(34)&amp;":"&amp;GP84&amp;", "&amp;CHAR(34)&amp;"describe"&amp;CHAR(34)&amp;": "&amp;HI84&amp;", "&amp;CHAR(34)&amp;"isnew"&amp;CHAR(34)&amp;": "&amp;CHAR(34)&amp;F84&amp;CHAR(34)&amp;", "&amp;CHAR(34)&amp;"links"&amp;CHAR(34)&amp;": "&amp;HL84&amp;"},"</f>
        <v>{"couname":"[USA] Miami-Dade","subtype":"[USA] Florida","year":"1997","region":"rgn_North America","Colors":["cl_BLA","cl_BLU","cl_GRE","cl_YEL","cl_WHI"],"Items":["5+Colo","words2","exact2","lets09","startM","year19","dgband","alldia","largec","2Bands","Diagon","Crosse","Circle","Plants","Texted","HasSun","Unequa","Center","Geogrh","Ships!","NO_RED","001BLU","002GRE","myrWHI","NoStar"],"Flag":"https://upload.wikimedia.org/wikipedia/commons/thumb/f/fe/Flag_of_Miami-Dade_County%2C_Florida.svg/640px-Flag_of_Miami-Dade_County%2C_Florida.svg.png","HDFlag":"https://upload.wikimedia.org/wikipedia/commons/thumb/f/fe/Flag_of_Miami-Dade_County%2C_Florida.svg/2560px-Flag_of_Miami-Dade_County%2C_Florida.svg.png","type":"County", "describe": "\nA green and blue cross on a white field with the county's seal in the center.", "isnew": ".", "links": "https://en.m.wikipedia.org/wiki/Miami-Dade_County,_Florida"},</v>
      </c>
      <c r="HO84" s="75">
        <v>45583</v>
      </c>
      <c r="HP84" s="48" t="str" cm="1">
        <f t="array" ref="HP84">IF(_xlfn.TEXTJOIN(", ", TRUE, IF(ISNUMBER(SEARCH("BLA", BL84:BT84)), COLUMN(BL84:BT84) - COLUMN(BL84) + 1, ""))&lt;&gt;"","BLA","")</f>
        <v>BLA</v>
      </c>
      <c r="HQ84" s="48" t="str" cm="1">
        <f t="array" ref="HQ84">IF(_xlfn.TEXTJOIN(", ", TRUE, IF(ISNUMBER(SEARCH("BLU", BL84:BT84)), COLUMN(BL84:BT84) - COLUMN(BL84) + 1, ""))&lt;&gt;"","BLU","")</f>
        <v>BLU</v>
      </c>
      <c r="HR84" s="48" t="str" cm="1">
        <f t="array" ref="HR84">IF(_xlfn.TEXTJOIN(", ", TRUE, IF(ISNUMBER(SEARCH("GRE", BL84:BT84)), COLUMN(BL84:BT84) - COLUMN(BL84) + 1, ""))&lt;&gt;"","GRE","")</f>
        <v>GRE</v>
      </c>
      <c r="HS84" s="48" t="str" cm="1">
        <f t="array" ref="HS84">IF(_xlfn.TEXTJOIN(", ", TRUE, IF(ISNUMBER(SEARCH("RED", BL84:BT84)), COLUMN(BL84:BT84) - COLUMN(BL84) + 1, ""))&lt;&gt;"","RED","")</f>
        <v/>
      </c>
      <c r="HT84" s="48" t="str" cm="1">
        <f t="array" ref="HT84">IF(_xlfn.TEXTJOIN(", ", TRUE, IF(ISNUMBER(SEARCH("YEL", BL84:BT84)), COLUMN(BL84:BT84) - COLUMN(BL84) + 1, ""))&lt;&gt;"","YEL","")</f>
        <v>YEL</v>
      </c>
      <c r="HU84" s="48" t="str" cm="1">
        <f t="array" ref="HU84">IF(_xlfn.TEXTJOIN(", ", TRUE, IF(ISNUMBER(SEARCH("ORA", BL84:BT84)), COLUMN(BL84:BT84) - COLUMN(BL84) + 1, ""))&lt;&gt;"","ORA","")</f>
        <v/>
      </c>
      <c r="HV84" s="48" t="str" cm="1">
        <f t="array" ref="HV84">IF(_xlfn.TEXTJOIN(", ", TRUE, IF(ISNUMBER(SEARCH("BRO", BL84:BT84)), COLUMN(BL84:BT84) - COLUMN(BL84) + 1, ""))&lt;&gt;"","BRO","")</f>
        <v/>
      </c>
      <c r="HW84" s="48" t="str" cm="1">
        <f t="array" ref="HW84">IF(_xlfn.TEXTJOIN(", ", TRUE, IF(ISNUMBER(SEARCH("PUR", BL84:BT84)), COLUMN(BL84:BT84) - COLUMN(BL84) + 1, ""))&lt;&gt;"","PUR","")</f>
        <v/>
      </c>
      <c r="HX84" s="48" t="str" cm="1">
        <f t="array" ref="HX84">IF(_xlfn.TEXTJOIN(", ", TRUE, IF(ISNUMBER(SEARCH("WHI", BL84:BT84)), COLUMN(BL84:BT84) - COLUMN(BL84) + 1, ""))&lt;&gt;"","WHI","")</f>
        <v>WHI</v>
      </c>
      <c r="HY84" s="76"/>
      <c r="HZ84" s="76"/>
      <c r="IA84" s="6" t="s">
        <v>165</v>
      </c>
      <c r="IB84" s="6"/>
      <c r="IC84" s="77"/>
      <c r="ID84" s="77"/>
      <c r="IE84" s="77"/>
      <c r="IF84" s="77"/>
      <c r="IG84" s="77"/>
      <c r="IH84" s="77"/>
      <c r="II84" s="77"/>
      <c r="IJ84" s="77"/>
      <c r="IK84" s="77"/>
      <c r="IL84" s="48">
        <f>SUM(IC84:IK84)</f>
        <v>0</v>
      </c>
      <c r="IM84" s="45">
        <f>COUNTIF(IC84:IK84,"&gt;0")-CG84</f>
        <v>-5</v>
      </c>
      <c r="IN84" s="78" t="str">
        <f>"http://mkweb.bcgsc.ca/color-summarizer/?url="&amp;D84&amp;"&amp;precision=low&amp;num_clusters="&amp;CG84&amp;"&amp;text=1"</f>
        <v>http://mkweb.bcgsc.ca/color-summarizer/?url=https://upload.wikimedia.org/wikipedia/commons/thumb/f/fe/Flag_of_Miami-Dade_County%2C_Florida.svg/640px-Flag_of_Miami-Dade_County%2C_Florida.svg.png&amp;precision=low&amp;num_clusters=5&amp;text=1</v>
      </c>
      <c r="IO84" s="48" t="str">
        <f>IF(HP84&lt;&gt;"",CHAR(34)&amp;"black"&amp;CHAR(34),"")</f>
        <v>"black"</v>
      </c>
      <c r="IP84" s="48" t="str">
        <f>IF(HQ84&lt;&gt;"",CHAR(34)&amp;"blue"&amp;CHAR(34),"")</f>
        <v>"blue"</v>
      </c>
      <c r="IQ84" s="48" t="str">
        <f>IF(HR84&lt;&gt;"",CHAR(34)&amp;"green"&amp;CHAR(34),"")</f>
        <v>"green"</v>
      </c>
      <c r="IR84" s="48" t="str">
        <f>IF(HS84&lt;&gt;"",CHAR(34)&amp;"red"&amp;CHAR(34),"")</f>
        <v/>
      </c>
      <c r="IS84" s="48" t="str">
        <f>IF(HT84&lt;&gt;"",CHAR(34)&amp;"yellow"&amp;CHAR(34),"")</f>
        <v>"yellow"</v>
      </c>
      <c r="IT84" s="48" t="str">
        <f>IF(HU84&lt;&gt;"",CHAR(34)&amp;"orange"&amp;CHAR(34),"")</f>
        <v/>
      </c>
      <c r="IU84" s="48" t="str">
        <f>IF(HV84&lt;&gt;"",CHAR(34)&amp;"brown"&amp;CHAR(34),"")</f>
        <v/>
      </c>
      <c r="IV84" s="48" t="str">
        <f>IF(HW84&lt;&gt;"",CHAR(34)&amp;"purple"&amp;CHAR(34),"")</f>
        <v/>
      </c>
      <c r="IW84" s="48" t="str">
        <f>IF(HX84&lt;&gt;"",CHAR(34)&amp;"white"&amp;CHAR(34),"")</f>
        <v>"white"</v>
      </c>
      <c r="IX84" s="48" t="str">
        <f>"{"&amp;CHAR(34)&amp;"url"&amp;CHAR(34)&amp;":"&amp;CHAR(34)&amp;IN84&amp;CHAR(34)&amp;","&amp;CHAR(34)&amp;"name"&amp;CHAR(34)&amp;":"&amp;CHAR(34)&amp;A84&amp;CHAR(34)&amp;"},"</f>
        <v>{"url":"http://mkweb.bcgsc.ca/color-summarizer/?url=https://upload.wikimedia.org/wikipedia/commons/thumb/f/fe/Flag_of_Miami-Dade_County%2C_Florida.svg/640px-Flag_of_Miami-Dade_County%2C_Florida.svg.png&amp;precision=low&amp;num_clusters=5&amp;text=1","name":"[USA] Miami-Dade"},</v>
      </c>
      <c r="IY84" s="48">
        <v>1187</v>
      </c>
    </row>
    <row r="85" spans="1:259" s="48" customFormat="1" ht="38.4" customHeight="1" thickBot="1" x14ac:dyDescent="0.35">
      <c r="A85" s="97" t="s">
        <v>867</v>
      </c>
      <c r="B85" s="40" t="e" vm="226">
        <v>#VALUE!</v>
      </c>
      <c r="C85" s="41">
        <v>3</v>
      </c>
      <c r="D85" s="42" t="s">
        <v>868</v>
      </c>
      <c r="E85" s="43" t="s">
        <v>869</v>
      </c>
      <c r="F85" s="44" t="s">
        <v>163</v>
      </c>
      <c r="G85" s="45">
        <f>COUNTIF($A$1:$A$8580,A85)</f>
        <v>1</v>
      </c>
      <c r="H85" s="46" t="s">
        <v>487</v>
      </c>
      <c r="I85" s="47" t="s">
        <v>870</v>
      </c>
      <c r="J85" s="48" t="str">
        <f>""</f>
        <v/>
      </c>
      <c r="K85" s="49"/>
      <c r="L85" s="50"/>
      <c r="M85" s="50"/>
      <c r="N85" s="51" t="s">
        <v>231</v>
      </c>
      <c r="O85" s="52">
        <v>2017</v>
      </c>
      <c r="P85" s="53" t="s">
        <v>871</v>
      </c>
      <c r="Q85" s="54">
        <v>2</v>
      </c>
      <c r="R85" s="55" t="s">
        <v>231</v>
      </c>
      <c r="S85" s="56">
        <v>2</v>
      </c>
      <c r="T85" s="57" t="s">
        <v>164</v>
      </c>
      <c r="U85" s="58" t="s">
        <v>164</v>
      </c>
      <c r="V85" s="58" t="s">
        <v>165</v>
      </c>
      <c r="W85" s="58" t="s">
        <v>164</v>
      </c>
      <c r="X85" s="58" t="s">
        <v>165</v>
      </c>
      <c r="Y85" s="58" t="s">
        <v>164</v>
      </c>
      <c r="Z85" s="58" t="s">
        <v>164</v>
      </c>
      <c r="AA85" s="58" t="s">
        <v>164</v>
      </c>
      <c r="AB85" s="58" t="s">
        <v>164</v>
      </c>
      <c r="AC85" s="58" t="s">
        <v>164</v>
      </c>
      <c r="AD85" s="58" t="s">
        <v>164</v>
      </c>
      <c r="AE85" s="58" t="s">
        <v>164</v>
      </c>
      <c r="AF85" s="59" t="s">
        <v>164</v>
      </c>
      <c r="AG85" s="59" t="s">
        <v>164</v>
      </c>
      <c r="AH85" s="59" t="s">
        <v>165</v>
      </c>
      <c r="AI85" s="59" t="s">
        <v>164</v>
      </c>
      <c r="AJ85" s="59" t="s">
        <v>164</v>
      </c>
      <c r="AK85" s="59" t="s">
        <v>164</v>
      </c>
      <c r="AL85" s="59" t="s">
        <v>164</v>
      </c>
      <c r="AM85" s="59" t="s">
        <v>164</v>
      </c>
      <c r="AN85" s="59" t="s">
        <v>164</v>
      </c>
      <c r="AO85" s="59" t="s">
        <v>164</v>
      </c>
      <c r="AP85" s="59" t="s">
        <v>164</v>
      </c>
      <c r="AQ85" s="59" t="s">
        <v>164</v>
      </c>
      <c r="AR85" s="59" t="s">
        <v>164</v>
      </c>
      <c r="AS85" s="59" t="s">
        <v>164</v>
      </c>
      <c r="AT85" s="60">
        <v>0</v>
      </c>
      <c r="AU85" s="59" t="s">
        <v>196</v>
      </c>
      <c r="AV85" s="59" t="str">
        <f>IF(LEFT(A85,1)="[",LEFT(A85,5)&amp;AU85&amp;A85,"")</f>
        <v>[USA]City[USA] Orlando</v>
      </c>
      <c r="AW85" s="59" t="str">
        <f>C85&amp;H85&amp;A85</f>
        <v>3[USA] Florida[USA] Orlando</v>
      </c>
      <c r="AX85" s="61"/>
      <c r="AY85" s="61"/>
      <c r="AZ85" s="62" t="s">
        <v>167</v>
      </c>
      <c r="BA85" s="62" t="s">
        <v>167</v>
      </c>
      <c r="BB85" s="62"/>
      <c r="BC85" s="63"/>
      <c r="BD85" s="64" t="s">
        <v>159</v>
      </c>
      <c r="BE85" s="47"/>
      <c r="BF85" s="64" t="s">
        <v>159</v>
      </c>
      <c r="BG85" s="64" t="s">
        <v>167</v>
      </c>
      <c r="BH85" s="64" t="s">
        <v>152</v>
      </c>
      <c r="BI85" s="64"/>
      <c r="BJ85" s="64"/>
      <c r="BK85" s="47"/>
      <c r="BL85" s="64" t="s">
        <v>167</v>
      </c>
      <c r="BM85" s="64" t="s">
        <v>152</v>
      </c>
      <c r="BN85" s="64" t="s">
        <v>167</v>
      </c>
      <c r="BO85" s="64" t="s">
        <v>167</v>
      </c>
      <c r="BP85" s="64" t="s">
        <v>155</v>
      </c>
      <c r="BQ85" s="64" t="s">
        <v>167</v>
      </c>
      <c r="BR85" s="64" t="s">
        <v>167</v>
      </c>
      <c r="BS85" s="64" t="s">
        <v>167</v>
      </c>
      <c r="BT85" s="64" t="s">
        <v>159</v>
      </c>
      <c r="BU85" s="65"/>
      <c r="BV85" s="66"/>
      <c r="BW85" s="66">
        <v>0</v>
      </c>
      <c r="BX85" s="47"/>
      <c r="CB85" s="6"/>
      <c r="CC85" s="6"/>
      <c r="CD85" s="67">
        <v>0</v>
      </c>
      <c r="CE85" s="67">
        <v>0</v>
      </c>
      <c r="CF85" s="67" t="e">
        <v>#REF!</v>
      </c>
      <c r="CG85" s="68" cm="1">
        <f t="array" ref="CG85">SUMPRODUCT(--(LEN(TRIM(BL85:BT85))&gt;0))</f>
        <v>3</v>
      </c>
      <c r="CH85" s="59" t="str">
        <f>IF(CG85=2,"y","n")</f>
        <v>n</v>
      </c>
      <c r="CI85" s="59" t="str">
        <f>IF(CG85=3,"y","n")</f>
        <v>y</v>
      </c>
      <c r="CJ85" s="59" t="str">
        <f>IF(CG85=4,"y","n")</f>
        <v>n</v>
      </c>
      <c r="CK85" s="59" t="str">
        <f>IF(CG85&gt;4,"y","n")</f>
        <v>n</v>
      </c>
      <c r="CL85" s="59" t="str">
        <f>IF(S85=0,"y","n")</f>
        <v>n</v>
      </c>
      <c r="CM85" s="59" t="str">
        <f>IF(S85=2,"y","n")</f>
        <v>y</v>
      </c>
      <c r="CN85" s="59" t="str">
        <f>IF(S85=3,"y","n")</f>
        <v>n</v>
      </c>
      <c r="CO85" s="59" t="str">
        <f>IF(S85&gt;=4,"y","n")</f>
        <v>n</v>
      </c>
      <c r="CP85" s="59" t="str">
        <f>IF(AT85=0,"y","n")</f>
        <v>y</v>
      </c>
      <c r="CQ85" s="59" t="str">
        <f>IF(AT85=1,"y","n")</f>
        <v>n</v>
      </c>
      <c r="CR85" s="59" t="str">
        <f>IF(AT85=2,"y","n")</f>
        <v>n</v>
      </c>
      <c r="CS85" s="59" t="str">
        <f>IF(AT85&gt;=3,"y","n")</f>
        <v>n</v>
      </c>
      <c r="CT85" s="69" t="str">
        <f>CHAR(34)&amp;A85&amp;CHAR(34)</f>
        <v>"[USA] Orlando"</v>
      </c>
      <c r="CU85" s="70" t="str">
        <f>CHAR(34)&amp;"rgn_"&amp;R85&amp;CHAR(34)</f>
        <v>"rgn_North America"</v>
      </c>
      <c r="CV85" s="48" t="str">
        <f>CHAR(34)&amp;D85&amp;CHAR(34)</f>
        <v>"https://upload.wikimedia.org/wikipedia/commons/thumb/0/08/Flag_of_Orlando%2C_Florida.svg/320px-Flag_of_Orlando%2C_Florida.svg.png"</v>
      </c>
      <c r="CW85" s="48" t="str">
        <f>IF(CH85="y",CHAR(34)&amp;CH$1&amp;CHAR(34)&amp;",","")</f>
        <v/>
      </c>
      <c r="CX85" s="48" t="str">
        <f>IF(CI85="y",CHAR(34)&amp;CI$1&amp;CHAR(34)&amp;",","")</f>
        <v>"3Color",</v>
      </c>
      <c r="CY85" s="48" t="str">
        <f>IF(CJ85="y",CHAR(34)&amp;CJ$1&amp;CHAR(34)&amp;",","")</f>
        <v/>
      </c>
      <c r="CZ85" s="48" t="str">
        <f>IF(CK85="y",CHAR(34)&amp;CK$1&amp;CHAR(34)&amp;",","")</f>
        <v/>
      </c>
      <c r="DA85" s="48" t="str">
        <f>IF(Q85&gt;1,CHAR(34)&amp;"words2"&amp;CHAR(34)&amp;",","")</f>
        <v>"words2",</v>
      </c>
      <c r="DB85" s="48" t="str">
        <f>IF(Q85&gt;2,CHAR(34)&amp;"words3"&amp;CHAR(34)&amp;",","")</f>
        <v/>
      </c>
      <c r="DD85" s="48" t="str">
        <f>IF(LEN(CHAR(34)&amp;"lets"&amp;LEN(SUBSTITUTE(SUBSTITUTE(IFERROR(TRIM(SUBSTITUTE(A85,MID(A85,FIND("[",A85),FIND("]",A85)-FIND("[",A85)+1),"")),A85)," ",""),"-",""))&amp;CHAR(34)&amp;",")=9,CHAR(34)&amp;"lets"&amp;LEN(SUBSTITUTE(SUBSTITUTE(IFERROR(TRIM(SUBSTITUTE(A85,MID(A85,FIND("[",A85),FIND("]",A85)-FIND("[",A85)+1),"")),A85)," ",""),"-",""))&amp;CHAR(34)&amp;",",CHAR(34)&amp;"lets0"&amp;LEN(SUBSTITUTE(SUBSTITUTE(IFERROR(TRIM(SUBSTITUTE(A85,MID(A85,FIND("[",A85),FIND("]",A85)-FIND("[",A85)+1),"")),A85)," ",""),"-",""))&amp;CHAR(34)&amp;",")</f>
        <v>"lets07",</v>
      </c>
      <c r="DE85" s="48" t="str">
        <f>CHAR(34)&amp;"start"&amp;IFERROR(LEFT(SUBSTITUTE(A85,"["&amp;MID(A85,FIND("[",A85)+1,FIND("]",A85)-FIND("[",A85)-1)&amp;"] ",""),1),LEFT(A85,1))&amp;CHAR(34)&amp;","</f>
        <v>"startO",</v>
      </c>
      <c r="DF85" s="48" t="str">
        <f>IFERROR(IF(SEARCH("tan",A85)&gt;0,CHAR(34)&amp;"withtn"&amp;CHAR(34)&amp;",",""),"")</f>
        <v/>
      </c>
      <c r="DG85" s="48" t="str">
        <f>IFERROR(IF(SEARCH("q",A85)&gt;0,CHAR(34)&amp;"with_q"&amp;CHAR(34)&amp;",",""),"")</f>
        <v/>
      </c>
      <c r="DH85" s="48" t="str">
        <f>IFERROR(IF(SEARCH("v",A85)&gt;0,CHAR(34)&amp;"with_v"&amp;CHAR(34)&amp;",",""),"")</f>
        <v/>
      </c>
      <c r="DI85" s="48" t="str">
        <f>IFERROR(IF(SEARCH("w",A85)&gt;0,CHAR(34)&amp;"with_w"&amp;CHAR(34)&amp;",",""),"")</f>
        <v/>
      </c>
      <c r="DJ85" s="48" t="str">
        <f>IFERROR(IF(SEARCH("y",A85)&gt;0,CHAR(34)&amp;"with_y"&amp;CHAR(34)&amp;",",""),"")</f>
        <v/>
      </c>
      <c r="DK85" s="48" t="str">
        <f>IFERROR(IF(SEARCH("z",A85)&gt;0,CHAR(34)&amp;"with_z"&amp;CHAR(34)&amp;",",""),"")</f>
        <v/>
      </c>
      <c r="DL85" s="48" t="str">
        <f>IF(CG85=2, CHAR(34) &amp; _xlfn.TEXTJOIN("", TRUE, _xlfn._xlws.SORT(HP85:HX85)) &amp; CHAR(34) &amp; ",", "")</f>
        <v/>
      </c>
      <c r="DM85" s="48" t="str" cm="1">
        <f t="array" ref="DM85">IF(CG85=3,CHAR(34) &amp; _xlfn.TEXTJOIN("", TRUE, RIGHT(HP85:HX85, 2)) &amp; CHAR(34) &amp; ",", "")</f>
        <v>"LUELHI",</v>
      </c>
      <c r="DN85" s="48" t="str">
        <f>IF(AND(ISNUMBER(SEARCH("18", O85)), ISERROR(SEARCH("1918", O85)), ISERROR(SEARCH("2018", O85))), CHAR(34) &amp; "year18" &amp; CHAR(34) &amp; ",", "")</f>
        <v/>
      </c>
      <c r="DO85" s="48" t="str">
        <f>IF(AND(ISNUMBER(SEARCH("19", O85)), ISERROR(SEARCH("1819", O85)),  ISERROR(SEARCH("1219", O85)),ISERROR(SEARCH("1119", O85)),ISERROR(SEARCH("1190", O85)),ISERROR(SEARCH("2019", O85))), CHAR(34) &amp; "year19" &amp; CHAR(34) &amp; ",", "")</f>
        <v/>
      </c>
      <c r="DP85" s="6" t="str">
        <f>IF(AND(ISNUMBER(SEARCH("20", O85)), ISERROR(SEARCH("1920", O85))), CHAR(34)&amp;"year00"&amp;CHAR(34)&amp;",", "")</f>
        <v>"year00",</v>
      </c>
      <c r="DQ85" s="6" t="str">
        <f>IF(CC85="y",CHAR(34)&amp;"soviet"&amp;CHAR(34)&amp;",","")</f>
        <v/>
      </c>
      <c r="DR85" s="6" t="str">
        <f>IF(BY85="y",CHAR(34)&amp;"dgband"&amp;CHAR(34)&amp;",","")</f>
        <v/>
      </c>
      <c r="DS85" s="6" t="str">
        <f>IF(W85="y",IF(AND(V85="n",BY85&lt;&gt;"y"),CHAR(34)&amp;"allver"&amp;CHAR(34)&amp;",",""),"")</f>
        <v/>
      </c>
      <c r="DT85" s="6" t="str">
        <f>IF(V85="y",IF(AND(W85="n",BY85&lt;&gt;"y"),CHAR(34)&amp;"allhor"&amp;CHAR(34)&amp;",",""),"")</f>
        <v>"allhor",</v>
      </c>
      <c r="DU85" s="6" t="str">
        <f>IF(BY85="y",IF(AND(W85="n",V85="n"),CHAR(34)&amp;"alldia"&amp;CHAR(34)&amp;",",""),"")</f>
        <v/>
      </c>
      <c r="DW85" s="48" t="str">
        <f>IF(CL85="y",CHAR(34)&amp;CL$1&amp;CHAR(34)&amp;",","")</f>
        <v/>
      </c>
      <c r="DX85" s="48" t="str">
        <f>IF(CM85="y",CHAR(34)&amp;CM$1&amp;CHAR(34)&amp;",","")</f>
        <v>"2Bands",</v>
      </c>
      <c r="DY85" s="48" t="str">
        <f>IF(CN85="y",CHAR(34)&amp;CN$1&amp;CHAR(34)&amp;",","")</f>
        <v/>
      </c>
      <c r="DZ85" s="48" t="str">
        <f>IF(CO85="y",CHAR(34)&amp;CO$1&amp;CHAR(34)&amp;",","")</f>
        <v/>
      </c>
      <c r="EA85" s="48" t="str">
        <f>IF(T85="y",CHAR(34)&amp;T$1&amp;CHAR(34)&amp;",","")</f>
        <v/>
      </c>
      <c r="EB85" s="48" t="str">
        <f>IF(U85="y",CHAR(34)&amp;U$1&amp;CHAR(34)&amp;",","")</f>
        <v/>
      </c>
      <c r="EC85" s="48" t="str">
        <f>IF(V85="y",CHAR(34)&amp;V$1&amp;CHAR(34)&amp;",","")</f>
        <v>"Horizo",</v>
      </c>
      <c r="ED85" s="48" t="str">
        <f>IF(W85="y",CHAR(34)&amp;W$1&amp;CHAR(34)&amp;",","")</f>
        <v/>
      </c>
      <c r="EE85" s="48" t="str">
        <f>IF(X85="y",CHAR(34)&amp;X$1&amp;CHAR(34)&amp;",","")</f>
        <v>"Circle",</v>
      </c>
      <c r="EF85" s="48" t="str">
        <f>IF(AND(Y85&lt;&gt;"n",Y85&lt;&gt;""),CHAR(34)&amp;Y$1&amp;CHAR(34)&amp;",","")</f>
        <v/>
      </c>
      <c r="EG85" s="48" t="str">
        <f>IF(Z85="y",CHAR(34)&amp;Z$1&amp;CHAR(34)&amp;",","")</f>
        <v/>
      </c>
      <c r="EH85" s="48" t="str">
        <f>IF(AA85="y",CHAR(34)&amp;AA$1&amp;CHAR(34)&amp;",","")</f>
        <v/>
      </c>
      <c r="EI85" s="48" t="str">
        <f>IF(AB85="y",CHAR(34)&amp;AB$1&amp;CHAR(34)&amp;",","")</f>
        <v/>
      </c>
      <c r="EJ85" s="48" t="str">
        <f>IF(AC85="y",CHAR(34)&amp;AC$1&amp;CHAR(34)&amp;",","")</f>
        <v/>
      </c>
      <c r="EK85" s="48" t="str">
        <f>IF(AD85="y",CHAR(34)&amp;AD$1&amp;CHAR(34)&amp;",","")</f>
        <v/>
      </c>
      <c r="EL85" s="48" t="str">
        <f>IF(AE85="y",CHAR(34)&amp;AE$1&amp;CHAR(34)&amp;",","")</f>
        <v/>
      </c>
      <c r="EM85" s="48" t="str">
        <f>IF(AF85="y",CHAR(34)&amp;AF$1&amp;CHAR(34)&amp;",","")</f>
        <v/>
      </c>
      <c r="EN85" s="48" t="str">
        <f>IF(AG85="y",CHAR(34)&amp;AG$1&amp;CHAR(34)&amp;",","")</f>
        <v/>
      </c>
      <c r="EO85" s="48" t="str">
        <f>IF(AH85="y",CHAR(34)&amp;AH$1&amp;CHAR(34)&amp;",","")</f>
        <v>"Center",</v>
      </c>
      <c r="EP85" s="48" t="str">
        <f>IF(AI85="y",CHAR(34)&amp;AI$1&amp;CHAR(34)&amp;",","")</f>
        <v/>
      </c>
      <c r="EQ85" s="48" t="str">
        <f>IF(AJ85="y",CHAR(34)&amp;AJ$1&amp;CHAR(34)&amp;",","")</f>
        <v/>
      </c>
      <c r="ER85" s="48" t="str">
        <f>IF(AK85="y",CHAR(34)&amp;AK$1&amp;CHAR(34)&amp;",","")</f>
        <v/>
      </c>
      <c r="ES85" s="48" t="str">
        <f>IF(AL85="y",CHAR(34)&amp;AL$1&amp;CHAR(34)&amp;",","")</f>
        <v/>
      </c>
      <c r="ET85" s="48" t="str">
        <f>IF(AM85="y",CHAR(34)&amp;AM$1&amp;CHAR(34)&amp;",","")</f>
        <v/>
      </c>
      <c r="EU85" s="48" t="str">
        <f>IF(AN85="y",CHAR(34)&amp;AN$1&amp;CHAR(34)&amp;",","")</f>
        <v/>
      </c>
      <c r="EV85" s="48" t="str">
        <f>IF(AO85="y",CHAR(34)&amp;AO$1&amp;CHAR(34)&amp;",","")</f>
        <v/>
      </c>
      <c r="EW85" s="48" t="str">
        <f>IF(AP85="y",CHAR(34)&amp;AP$1&amp;CHAR(34)&amp;",","")</f>
        <v/>
      </c>
      <c r="EX85" s="48" t="str">
        <f>IF(AQ85="y",CHAR(34)&amp;AQ$1&amp;CHAR(34)&amp;",","")</f>
        <v/>
      </c>
      <c r="EY85" s="48" t="str">
        <f>IF(AR85="y",CHAR(34)&amp;AR$1&amp;CHAR(34)&amp;",","")</f>
        <v/>
      </c>
      <c r="EZ85" s="48" t="str">
        <f>IF(AS85="y",CHAR(34)&amp;AS$1&amp;CHAR(34)&amp;",","")</f>
        <v/>
      </c>
      <c r="FA85" s="48" t="str">
        <f>IF(AT85&gt;0,CHAR(34)&amp;"sta"&amp;AZ85&amp;CHAR(34)&amp;",","")</f>
        <v/>
      </c>
      <c r="FB85" s="48" t="str">
        <f>IF(AND(AT85&gt;0,BA85&lt;&gt;""),CHAR(34)&amp;"sta"&amp;BA85&amp;CHAR(34)&amp;",","")</f>
        <v/>
      </c>
      <c r="FD85" s="48" t="str">
        <f>IF(BV85="n",CHAR(34)&amp;"tcWHYE"&amp;CHAR(34)&amp;",",IF(BV85="y",CHAR(34)&amp;FD$1&amp;CHAR(34)&amp;",",""))</f>
        <v/>
      </c>
      <c r="FE85" s="48" t="str">
        <f>IF(COUNTIF(BL85:BT85,"BLU")=0,CHAR(34)&amp;"NO_BLU"&amp;CHAR(34)&amp;",", "")</f>
        <v/>
      </c>
      <c r="FF85" s="48" t="str">
        <f>IF(COUNTIF(BL85:BT85,"WHI")=0,CHAR(34)&amp;"NO_WHI"&amp;CHAR(34)&amp;",", "")</f>
        <v/>
      </c>
      <c r="FG85" s="48" t="str">
        <f>IF(COUNTIF(BL85:BT85,"RED")=0,CHAR(34)&amp;"NO_RED"&amp;CHAR(34)&amp;",", "")</f>
        <v>"NO_RED",</v>
      </c>
      <c r="FH85" s="48" t="str">
        <f>IF(COUNTIF(BL85:BS85,"GRE")=0,CHAR(34)&amp;"NO_GRE"&amp;CHAR(34)&amp;",", "")</f>
        <v>"NO_GRE",</v>
      </c>
      <c r="FI85" s="48" t="str">
        <f>IF(COUNTIF(BL85:BT85,"YEL")=0,CHAR(34)&amp;"NO_YEL"&amp;CHAR(34)&amp;",", "")</f>
        <v/>
      </c>
      <c r="FJ85" s="48" t="str">
        <f>IF(COUNTIF(BL85:BT85,"BLA")=0,CHAR(34)&amp;"NO_BLA"&amp;CHAR(34)&amp;",", "")</f>
        <v>"NO_BLA",</v>
      </c>
      <c r="FK85" s="48" t="str">
        <f>IF(AND(FH85&lt;&gt;"",FF85&lt;&gt;""),CHAR(34)&amp;"WHGRNO"&amp;CHAR(34)&amp;",","")</f>
        <v/>
      </c>
      <c r="FL85" s="48" t="str">
        <f>IF(AND(FI85&lt;&gt;"",FF85&lt;&gt;""),CHAR(34)&amp;"WHYENO"&amp;CHAR(34)&amp;",","")</f>
        <v/>
      </c>
      <c r="FM85" s="48" t="str">
        <f>IF(AND(FJ85&lt;&gt;"",FF85&lt;&gt;""),CHAR(34)&amp;"BAWHNO"&amp;CHAR(34)&amp;",","")</f>
        <v/>
      </c>
      <c r="FN85" s="48" t="str">
        <f>IF(AND(FE85&lt;&gt;"",FF85&lt;&gt;""),CHAR(34)&amp;"BLWHNO"&amp;CHAR(34)&amp;",","")</f>
        <v/>
      </c>
      <c r="FO85" s="48" t="str">
        <f>IF(AND(FE85&lt;&gt;"",FG85&lt;&gt;""),CHAR(34)&amp;"BLRENO"&amp;CHAR(34)&amp;",","")</f>
        <v/>
      </c>
      <c r="FP85" s="48" t="str">
        <f>IF(AND(FF85&lt;&gt;"",FF85&lt;&gt;""),CHAR(34)&amp;"WHRENO"&amp;CHAR(34)&amp;",","")</f>
        <v/>
      </c>
      <c r="FQ85" s="48" t="str">
        <f>IF(LEN(BF85)=3,CHAR(34)&amp;"001"&amp;BF85&amp;CHAR(34)&amp;",","")</f>
        <v>"001WHI",</v>
      </c>
      <c r="FR85" s="48" t="str">
        <f>IF(LEN(BG85)=3,CHAR(34)&amp;"002"&amp;BG85&amp;CHAR(34)&amp;",","")</f>
        <v/>
      </c>
      <c r="FS85" s="48" t="str">
        <f>IF(LEN(BH85)=3,CHAR(34)&amp;"003"&amp;BH85&amp;CHAR(34)&amp;",","")</f>
        <v>"003BLU",</v>
      </c>
      <c r="FT85" s="48" t="str">
        <f>CHAR(34)&amp;"myr"&amp;BD85&amp;CHAR(34)&amp;","</f>
        <v>"myrWHI",</v>
      </c>
      <c r="FU85" s="48" t="str">
        <f>IF(AY85="y",CHAR(34)&amp;"island"&amp;CHAR(34)&amp;",","")</f>
        <v/>
      </c>
      <c r="FV85" s="48" t="str">
        <f>IF(BZ85="y",CHAR(34)&amp;"landlo"&amp;CHAR(34)&amp;",","")</f>
        <v/>
      </c>
      <c r="FW85" s="48" t="str">
        <f>IF(CA85="y",CHAR(34)&amp;"eunion"&amp;CHAR(34)&amp;",","")</f>
        <v/>
      </c>
      <c r="FY85" s="48" t="str">
        <f>IFERROR(IF(SEARCH("Arabic",CB85)&gt;0,CHAR(34)&amp;"arabic"&amp;CHAR(34)&amp;",",""),"")</f>
        <v/>
      </c>
      <c r="FZ85" s="48" t="str">
        <f>IFERROR(IF(SEARCH("English",CB85)&gt;0,CHAR(34)&amp;"englis"&amp;CHAR(34)&amp;",",""),"")</f>
        <v/>
      </c>
      <c r="GA85" s="48" t="str">
        <f>IFERROR(IF(SEARCH("French",CB85)&gt;0,CHAR(34)&amp;"french"&amp;CHAR(34)&amp;",",""),"")</f>
        <v/>
      </c>
      <c r="GB85" s="48" t="str">
        <f>IFERROR(IF(SEARCH("Spanish",CB85)&gt;0,CHAR(34)&amp;"spanis"&amp;CHAR(34)&amp;",",""),"")</f>
        <v/>
      </c>
      <c r="GE85" s="48" t="str">
        <f>IFERROR(IF(SEARCH("Dutch",CB85)&gt;0,CHAR(34)&amp;"dutchs"&amp;CHAR(34)&amp;",",""),"")</f>
        <v/>
      </c>
      <c r="GF85" s="48" t="str">
        <f>IFERROR(IF(SEARCH("Historical",AU85)&gt;0,CHAR(34)&amp;"histor"&amp;CHAR(34)&amp;",",""),"")</f>
        <v/>
      </c>
      <c r="GG85" s="48" t="str">
        <f>IF(BU85="y",CHAR(34)&amp;"unjack"&amp;CHAR(34)&amp;",","")</f>
        <v/>
      </c>
      <c r="GH85" s="48" t="str">
        <f>IF(CD85=1,CHAR(34)&amp;"southc"&amp;CHAR(34)&amp;",","")</f>
        <v/>
      </c>
      <c r="GI85" s="48" t="str">
        <f>IF(CE85=1,CHAR(34)&amp;"hasmap"&amp;CHAR(34)&amp;",","")</f>
        <v/>
      </c>
      <c r="GJ85" s="48" t="str">
        <f>IF(CP85="y",CHAR(34)&amp;CP$1&amp;CHAR(34)&amp;",","")</f>
        <v>"NoStar",</v>
      </c>
      <c r="GK85" s="48" t="str">
        <f>IF(GJ85="",CHAR(34)&amp;"HasSta"&amp;CHAR(34)&amp;",","")</f>
        <v/>
      </c>
      <c r="GL85" s="48" t="str">
        <f>IF(CQ85="y",CHAR(34)&amp;CQ$1&amp;CHAR(34)&amp;",","")</f>
        <v/>
      </c>
      <c r="GM85" s="48" t="str">
        <f>IF(CR85="y",CHAR(34)&amp;CR$1&amp;CHAR(34)&amp;",","")</f>
        <v/>
      </c>
      <c r="GN85" s="48" t="str">
        <f>IF(CS85="y",CHAR(34)&amp;CS$1&amp;CHAR(34)&amp;",","")</f>
        <v/>
      </c>
      <c r="GP85" s="48" t="str">
        <f>CHAR(34)&amp;AU85&amp;CHAR(34)</f>
        <v>"City"</v>
      </c>
      <c r="GS85" s="48" t="str">
        <f>SUBSTITUTE("["&amp;_xlfn.CONCAT(CW85:GN85)&amp;"]",",]","]")</f>
        <v>["3Color","words2","lets07","startO","LUELHI","year00","allhor","2Bands","Horizo","Circle","Center","NO_RED","NO_GRE","NO_BLA","001WHI","003BLU","myrWHI","NoStar"]</v>
      </c>
      <c r="GT85" s="48" t="str">
        <f>IF(BL85&lt;&gt;"",CHAR(34)&amp;"cl_"&amp;BL85&amp;CHAR(34)&amp;",","")</f>
        <v/>
      </c>
      <c r="GU85" s="48" t="str">
        <f>IF(BM85&lt;&gt;"",CHAR(34)&amp;"cl_"&amp;BM85&amp;CHAR(34)&amp;",","")</f>
        <v>"cl_BLU",</v>
      </c>
      <c r="GV85" s="48" t="str">
        <f>IF(BN85&lt;&gt;"",CHAR(34)&amp;"cl_"&amp;BN85&amp;CHAR(34)&amp;",","")</f>
        <v/>
      </c>
      <c r="GW85" s="48" t="str">
        <f>IF(BO85&lt;&gt;"",CHAR(34)&amp;"cl_"&amp;BO85&amp;CHAR(34)&amp;",","")</f>
        <v/>
      </c>
      <c r="GX85" s="48" t="str">
        <f>IF(BP85&lt;&gt;"",CHAR(34)&amp;"cl_"&amp;BP85&amp;CHAR(34)&amp;",","")</f>
        <v>"cl_YEL",</v>
      </c>
      <c r="GY85" s="48" t="str">
        <f>IF(BQ85&lt;&gt;"",CHAR(34)&amp;"cl_"&amp;BQ85&amp;CHAR(34)&amp;",","")</f>
        <v/>
      </c>
      <c r="GZ85" s="48" t="str">
        <f>IF(BR85&lt;&gt;"",CHAR(34)&amp;"cl_"&amp;BR85&amp;CHAR(34)&amp;",","")</f>
        <v/>
      </c>
      <c r="HA85" s="48" t="str">
        <f>IF(BS85&lt;&gt;"",CHAR(34)&amp;"cl_"&amp;BS85&amp;CHAR(34)&amp;",","")</f>
        <v/>
      </c>
      <c r="HB85" s="48" t="str">
        <f>IF(BT85&lt;&gt;"",CHAR(34)&amp;"cl_"&amp;BT85&amp;CHAR(34)&amp;",","")</f>
        <v>"cl_WHI",</v>
      </c>
      <c r="HC85" s="48" t="str">
        <f>SUBSTITUTE("["&amp;_xlfn.CONCAT(GT85:HB85)&amp;"]",",]","]")</f>
        <v>["cl_BLU","cl_YEL","cl_WHI"]</v>
      </c>
      <c r="HE85" s="71"/>
      <c r="HF85" s="72" t="str">
        <f>"{couname:"&amp;CT85&amp;(IF(HK85&lt;&gt;"",",subtype:"&amp;CHAR(34)&amp;HK85&amp;CHAR(34),""))&amp;",year:"&amp;HJ85&amp;",region:"&amp;CU85&amp;",Colors:"&amp;HC85&amp;",Items:"&amp;GS85&amp;",Flag:"&amp;CV85&amp;",HDFlag:"&amp;CHAR(34)&amp;E85&amp;CHAR(34)&amp;",type:"&amp;GP85&amp;", describe: "&amp;HH85&amp;", isnew:"&amp;CHAR(34)&amp;F85&amp;CHAR(34)&amp;", links: "&amp;HL85&amp;"},"</f>
        <v>{couname:"[USA] Orlando",year:"2017",region:"rgn_North America",Colors:["cl_BLU","cl_YEL","cl_WHI"],Items:["3Color","words2","lets07","startO","LUELHI","year00","allhor","2Bands","Horizo","Circle","Center","NO_RED","NO_GRE","NO_BLA","001WHI","003BLU","myrWHI","NoStar"],Flag:"https://upload.wikimedia.org/wikipedia/commons/thumb/0/08/Flag_of_Orlando%2C_Florida.svg/320px-Flag_of_Orlando%2C_Florida.svg.png",HDFlag:"https://upload.wikimedia.org/wikipedia/commons/thumb/0/08/Flag_of_Orlando%2C_Florida.svg/1280px-Flag_of_Orlando%2C_Florida.svg.png",type:"City", describe: "\nHorizontal bicolor of white and blue featuring the Lake Eola fountain and a yellow ring in the shape of the letter O", isnew:".", links: "https://en.m.wikipedia.org/wiki/Flag_of_Orlando"},</v>
      </c>
      <c r="HG85" s="73" t="str">
        <f>"{couname:"&amp;CT85&amp;(IF(HK85&lt;&gt;"",",subtype:"&amp;CHAR(34)&amp;HK85&amp;CHAR(34),""))&amp;",year:"&amp;HJ85&amp;",region:"&amp;CU85&amp;",Colors:"&amp;HC85&amp;",Items:"&amp;GS85&amp;",Flag:"&amp;CV85&amp;",HDFlag:"&amp;CHAR(34)&amp;E85&amp;CHAR(34)&amp;",type:"&amp;GP85&amp;", describe: "&amp;HI85&amp;", links: "&amp;HL85&amp;"},"</f>
        <v>{couname:"[USA] Orlando",year:"2017",region:"rgn_North America",Colors:["cl_BLU","cl_YEL","cl_WHI"],Items:["3Color","words2","lets07","startO","LUELHI","year00","allhor","2Bands","Horizo","Circle","Center","NO_RED","NO_GRE","NO_BLA","001WHI","003BLU","myrWHI","NoStar"],Flag:"https://upload.wikimedia.org/wikipedia/commons/thumb/0/08/Flag_of_Orlando%2C_Florida.svg/320px-Flag_of_Orlando%2C_Florida.svg.png",HDFlag:"https://upload.wikimedia.org/wikipedia/commons/thumb/0/08/Flag_of_Orlando%2C_Florida.svg/1280px-Flag_of_Orlando%2C_Florida.svg.png",type:"City", describe: "\nHorizontal bicolor of white and blue featuring the Lake Eola fountain and a yellow ring in the shape of the letter O", links: "https://en.m.wikipedia.org/wiki/Flag_of_Orlando"},</v>
      </c>
      <c r="HH85" s="48" t="str">
        <f>IF(P85&lt;&gt;"",CHAR(34)&amp;"\n"&amp;P85&amp;CHAR(34),CHAR(34)&amp;CHAR(34))</f>
        <v>"\nHorizontal bicolor of white and blue featuring the Lake Eola fountain and a yellow ring in the shape of the letter O"</v>
      </c>
      <c r="HI85" s="48" t="str">
        <f>IF(J85=0,CHAR(34)&amp;CHAR(34),HH85)</f>
        <v>"\nHorizontal bicolor of white and blue featuring the Lake Eola fountain and a yellow ring in the shape of the letter O"</v>
      </c>
      <c r="HJ85" s="48" t="str">
        <f>CHAR(34)&amp;O85&amp;CHAR(34)</f>
        <v>"2017"</v>
      </c>
      <c r="HL85" s="48" t="str">
        <f>CHAR(34)&amp;I85&amp;CHAR(34)</f>
        <v>"https://en.m.wikipedia.org/wiki/Flag_of_Orlando"</v>
      </c>
      <c r="HM85" s="72" t="str">
        <f>"{"&amp;CHAR(34)&amp;"couname"&amp;CHAR(34)&amp;":"&amp;CT85&amp;(IF(H85&lt;&gt;"",","&amp;CHAR(34)&amp;"subtype"&amp;CHAR(34)&amp;":"&amp;CHAR(34)&amp;H85&amp;CHAR(34),""))&amp;","&amp;CHAR(34)&amp;"year"&amp;CHAR(34)&amp;":"&amp;HJ85&amp;","&amp;CHAR(34)&amp;"region"&amp;CHAR(34)&amp;":"&amp;CU85&amp;","&amp;CHAR(34)&amp;"Colors"&amp;CHAR(34)&amp;":"&amp;HC85&amp;","&amp;CHAR(34)&amp;"Items"&amp;CHAR(34)&amp;":"&amp;GS85&amp;","&amp;CHAR(34)&amp;"Flag"&amp;CHAR(34)&amp;":"&amp;CV85&amp;","&amp;CHAR(34)&amp;"HDFlag"&amp;CHAR(34)&amp;":"&amp;CHAR(34)&amp;E85&amp;CHAR(34)&amp;","&amp;CHAR(34)&amp;"type"&amp;CHAR(34)&amp;":"&amp;GP85&amp;", "&amp;CHAR(34)&amp;"describe"&amp;CHAR(34)&amp;": "&amp;HH85&amp;", "&amp;CHAR(34)&amp;"isnew"&amp;CHAR(34)&amp;": "&amp;CHAR(34)&amp;F85&amp;CHAR(34)&amp;", "&amp;CHAR(34)&amp;"links"&amp;CHAR(34)&amp;": "&amp;HL85&amp;"},"</f>
        <v>{"couname":"[USA] Orlando","subtype":"[USA] Florida","year":"2017","region":"rgn_North America","Colors":["cl_BLU","cl_YEL","cl_WHI"],"Items":["3Color","words2","lets07","startO","LUELHI","year00","allhor","2Bands","Horizo","Circle","Center","NO_RED","NO_GRE","NO_BLA","001WHI","003BLU","myrWHI","NoStar"],"Flag":"https://upload.wikimedia.org/wikipedia/commons/thumb/0/08/Flag_of_Orlando%2C_Florida.svg/320px-Flag_of_Orlando%2C_Florida.svg.png","HDFlag":"https://upload.wikimedia.org/wikipedia/commons/thumb/0/08/Flag_of_Orlando%2C_Florida.svg/1280px-Flag_of_Orlando%2C_Florida.svg.png","type":"City", "describe": "\nHorizontal bicolor of white and blue featuring the Lake Eola fountain and a yellow ring in the shape of the letter O", "isnew": ".", "links": "https://en.m.wikipedia.org/wiki/Flag_of_Orlando"},</v>
      </c>
      <c r="HN85" s="74" t="str">
        <f>"{"&amp;CHAR(34)&amp;"couname"&amp;CHAR(34)&amp;":"&amp;CT85&amp;(IF(H85&lt;&gt;"",","&amp;CHAR(34)&amp;"subtype"&amp;CHAR(34)&amp;":"&amp;CHAR(34)&amp;H85&amp;CHAR(34),""))&amp;","&amp;CHAR(34)&amp;"year"&amp;CHAR(34)&amp;":"&amp;HJ85&amp;","&amp;CHAR(34)&amp;"region"&amp;CHAR(34)&amp;":"&amp;CU85&amp;","&amp;CHAR(34)&amp;"Colors"&amp;CHAR(34)&amp;":"&amp;HC85&amp;","&amp;CHAR(34)&amp;"Items"&amp;CHAR(34)&amp;":"&amp;GS85&amp;","&amp;CHAR(34)&amp;"Flag"&amp;CHAR(34)&amp;":"&amp;CV85&amp;","&amp;CHAR(34)&amp;"HDFlag"&amp;CHAR(34)&amp;":"&amp;CHAR(34)&amp;E85&amp;CHAR(34)&amp;","&amp;CHAR(34)&amp;"type"&amp;CHAR(34)&amp;":"&amp;GP85&amp;", "&amp;CHAR(34)&amp;"describe"&amp;CHAR(34)&amp;": "&amp;HI85&amp;", "&amp;CHAR(34)&amp;"isnew"&amp;CHAR(34)&amp;": "&amp;CHAR(34)&amp;F85&amp;CHAR(34)&amp;", "&amp;CHAR(34)&amp;"links"&amp;CHAR(34)&amp;": "&amp;HL85&amp;"},"</f>
        <v>{"couname":"[USA] Orlando","subtype":"[USA] Florida","year":"2017","region":"rgn_North America","Colors":["cl_BLU","cl_YEL","cl_WHI"],"Items":["3Color","words2","lets07","startO","LUELHI","year00","allhor","2Bands","Horizo","Circle","Center","NO_RED","NO_GRE","NO_BLA","001WHI","003BLU","myrWHI","NoStar"],"Flag":"https://upload.wikimedia.org/wikipedia/commons/thumb/0/08/Flag_of_Orlando%2C_Florida.svg/320px-Flag_of_Orlando%2C_Florida.svg.png","HDFlag":"https://upload.wikimedia.org/wikipedia/commons/thumb/0/08/Flag_of_Orlando%2C_Florida.svg/1280px-Flag_of_Orlando%2C_Florida.svg.png","type":"City", "describe": "\nHorizontal bicolor of white and blue featuring the Lake Eola fountain and a yellow ring in the shape of the letter O", "isnew": ".", "links": "https://en.m.wikipedia.org/wiki/Flag_of_Orlando"},</v>
      </c>
      <c r="HO85" s="75">
        <v>45618</v>
      </c>
      <c r="HP85" s="48" t="str" cm="1">
        <f t="array" ref="HP85">IF(_xlfn.TEXTJOIN(", ", TRUE, IF(ISNUMBER(SEARCH("BLA", BL85:BT85)), COLUMN(BL85:BT85) - COLUMN(BL85) + 1, ""))&lt;&gt;"","BLA","")</f>
        <v/>
      </c>
      <c r="HQ85" s="48" t="str" cm="1">
        <f t="array" ref="HQ85">IF(_xlfn.TEXTJOIN(", ", TRUE, IF(ISNUMBER(SEARCH("BLU", BL85:BT85)), COLUMN(BL85:BT85) - COLUMN(BL85) + 1, ""))&lt;&gt;"","BLU","")</f>
        <v>BLU</v>
      </c>
      <c r="HR85" s="48" t="str" cm="1">
        <f t="array" ref="HR85">IF(_xlfn.TEXTJOIN(", ", TRUE, IF(ISNUMBER(SEARCH("GRE", BL85:BT85)), COLUMN(BL85:BT85) - COLUMN(BL85) + 1, ""))&lt;&gt;"","GRE","")</f>
        <v/>
      </c>
      <c r="HS85" s="48" t="str" cm="1">
        <f t="array" ref="HS85">IF(_xlfn.TEXTJOIN(", ", TRUE, IF(ISNUMBER(SEARCH("RED", BL85:BT85)), COLUMN(BL85:BT85) - COLUMN(BL85) + 1, ""))&lt;&gt;"","RED","")</f>
        <v/>
      </c>
      <c r="HT85" s="48" t="str" cm="1">
        <f t="array" ref="HT85">IF(_xlfn.TEXTJOIN(", ", TRUE, IF(ISNUMBER(SEARCH("YEL", BL85:BT85)), COLUMN(BL85:BT85) - COLUMN(BL85) + 1, ""))&lt;&gt;"","YEL","")</f>
        <v>YEL</v>
      </c>
      <c r="HU85" s="48" t="str" cm="1">
        <f t="array" ref="HU85">IF(_xlfn.TEXTJOIN(", ", TRUE, IF(ISNUMBER(SEARCH("ORA", BL85:BT85)), COLUMN(BL85:BT85) - COLUMN(BL85) + 1, ""))&lt;&gt;"","ORA","")</f>
        <v/>
      </c>
      <c r="HV85" s="48" t="str" cm="1">
        <f t="array" ref="HV85">IF(_xlfn.TEXTJOIN(", ", TRUE, IF(ISNUMBER(SEARCH("BRO", BL85:BT85)), COLUMN(BL85:BT85) - COLUMN(BL85) + 1, ""))&lt;&gt;"","BRO","")</f>
        <v/>
      </c>
      <c r="HW85" s="48" t="str" cm="1">
        <f t="array" ref="HW85">IF(_xlfn.TEXTJOIN(", ", TRUE, IF(ISNUMBER(SEARCH("PUR", BL85:BT85)), COLUMN(BL85:BT85) - COLUMN(BL85) + 1, ""))&lt;&gt;"","PUR","")</f>
        <v/>
      </c>
      <c r="HX85" s="48" t="str" cm="1">
        <f t="array" ref="HX85">IF(_xlfn.TEXTJOIN(", ", TRUE, IF(ISNUMBER(SEARCH("WHI", BL85:BT85)), COLUMN(BL85:BT85) - COLUMN(BL85) + 1, ""))&lt;&gt;"","WHI","")</f>
        <v>WHI</v>
      </c>
      <c r="HY85" s="76"/>
      <c r="HZ85" s="76"/>
      <c r="IA85" s="6"/>
      <c r="IB85" s="6"/>
      <c r="IC85" s="77"/>
      <c r="ID85" s="77"/>
      <c r="IE85" s="77"/>
      <c r="IF85" s="77"/>
      <c r="IG85" s="77"/>
      <c r="IH85" s="77"/>
      <c r="II85" s="77"/>
      <c r="IJ85" s="77"/>
      <c r="IK85" s="77"/>
      <c r="IM85" s="45">
        <f>COUNTIF(IC85:IK85,"&gt;0")-CG85</f>
        <v>-3</v>
      </c>
      <c r="IN85" s="78" t="str">
        <f>"http://mkweb.bcgsc.ca/color-summarizer/?url="&amp;D85&amp;"&amp;precision=low&amp;num_clusters="&amp;CG85&amp;"&amp;text=1"</f>
        <v>http://mkweb.bcgsc.ca/color-summarizer/?url=https://upload.wikimedia.org/wikipedia/commons/thumb/0/08/Flag_of_Orlando%2C_Florida.svg/320px-Flag_of_Orlando%2C_Florida.svg.png&amp;precision=low&amp;num_clusters=3&amp;text=1</v>
      </c>
      <c r="IO85" s="48" t="str">
        <f>IF(HP85&lt;&gt;"",CHAR(34)&amp;"black"&amp;CHAR(34),"")</f>
        <v/>
      </c>
      <c r="IP85" s="48" t="str">
        <f>IF(HQ85&lt;&gt;"",CHAR(34)&amp;"blue"&amp;CHAR(34),"")</f>
        <v>"blue"</v>
      </c>
      <c r="IQ85" s="48" t="str">
        <f>IF(HR85&lt;&gt;"",CHAR(34)&amp;"green"&amp;CHAR(34),"")</f>
        <v/>
      </c>
      <c r="IR85" s="48" t="str">
        <f>IF(HS85&lt;&gt;"",CHAR(34)&amp;"red"&amp;CHAR(34),"")</f>
        <v/>
      </c>
      <c r="IS85" s="48" t="str">
        <f>IF(HT85&lt;&gt;"",CHAR(34)&amp;"yellow"&amp;CHAR(34),"")</f>
        <v>"yellow"</v>
      </c>
      <c r="IT85" s="48" t="str">
        <f>IF(HU85&lt;&gt;"",CHAR(34)&amp;"orange"&amp;CHAR(34),"")</f>
        <v/>
      </c>
      <c r="IU85" s="48" t="str">
        <f>IF(HV85&lt;&gt;"",CHAR(34)&amp;"brown"&amp;CHAR(34),"")</f>
        <v/>
      </c>
      <c r="IV85" s="48" t="str">
        <f>IF(HW85&lt;&gt;"",CHAR(34)&amp;"purple"&amp;CHAR(34),"")</f>
        <v/>
      </c>
      <c r="IW85" s="48" t="str">
        <f>IF(HX85&lt;&gt;"",CHAR(34)&amp;"white"&amp;CHAR(34),"")</f>
        <v>"white"</v>
      </c>
      <c r="IX85" s="48" t="str">
        <f>"{"&amp;CHAR(34)&amp;"url"&amp;CHAR(34)&amp;":"&amp;CHAR(34)&amp;IN85&amp;CHAR(34)&amp;","&amp;CHAR(34)&amp;"name"&amp;CHAR(34)&amp;":"&amp;CHAR(34)&amp;A85&amp;CHAR(34)&amp;"},"</f>
        <v>{"url":"http://mkweb.bcgsc.ca/color-summarizer/?url=https://upload.wikimedia.org/wikipedia/commons/thumb/0/08/Flag_of_Orlando%2C_Florida.svg/320px-Flag_of_Orlando%2C_Florida.svg.png&amp;precision=low&amp;num_clusters=3&amp;text=1","name":"[USA] Orlando"},</v>
      </c>
      <c r="IY85" s="48">
        <v>1162</v>
      </c>
    </row>
    <row r="86" spans="1:259" s="48" customFormat="1" ht="38.4" customHeight="1" thickBot="1" x14ac:dyDescent="0.35">
      <c r="A86" s="97" t="s">
        <v>983</v>
      </c>
      <c r="B86" s="40" t="e" vm="227">
        <v>#VALUE!</v>
      </c>
      <c r="C86" s="41">
        <v>3</v>
      </c>
      <c r="D86" s="42" t="s">
        <v>984</v>
      </c>
      <c r="E86" s="43" t="s">
        <v>985</v>
      </c>
      <c r="F86" s="44" t="s">
        <v>163</v>
      </c>
      <c r="G86" s="45">
        <f>COUNTIF($A$1:$A$8580,A86)</f>
        <v>1</v>
      </c>
      <c r="H86" s="46" t="s">
        <v>487</v>
      </c>
      <c r="I86" s="47" t="s">
        <v>986</v>
      </c>
      <c r="J86" s="48" t="str">
        <f>""</f>
        <v/>
      </c>
      <c r="K86" s="49"/>
      <c r="L86" s="50"/>
      <c r="M86" s="50"/>
      <c r="N86" s="51" t="s">
        <v>231</v>
      </c>
      <c r="O86" s="52">
        <v>1983</v>
      </c>
      <c r="P86" s="53" t="s">
        <v>987</v>
      </c>
      <c r="Q86" s="54">
        <v>2</v>
      </c>
      <c r="R86" s="55" t="s">
        <v>231</v>
      </c>
      <c r="S86" s="56">
        <v>9</v>
      </c>
      <c r="T86" s="57" t="s">
        <v>164</v>
      </c>
      <c r="U86" s="58" t="s">
        <v>164</v>
      </c>
      <c r="V86" s="58" t="s">
        <v>165</v>
      </c>
      <c r="W86" s="58" t="s">
        <v>164</v>
      </c>
      <c r="X86" s="58" t="s">
        <v>164</v>
      </c>
      <c r="Y86" s="58" t="s">
        <v>165</v>
      </c>
      <c r="Z86" s="58" t="s">
        <v>164</v>
      </c>
      <c r="AA86" s="58" t="s">
        <v>164</v>
      </c>
      <c r="AB86" s="58" t="s">
        <v>164</v>
      </c>
      <c r="AC86" s="58" t="s">
        <v>164</v>
      </c>
      <c r="AD86" s="58" t="s">
        <v>164</v>
      </c>
      <c r="AE86" s="58" t="s">
        <v>164</v>
      </c>
      <c r="AF86" s="59" t="s">
        <v>164</v>
      </c>
      <c r="AG86" s="59" t="s">
        <v>164</v>
      </c>
      <c r="AH86" s="59" t="s">
        <v>164</v>
      </c>
      <c r="AI86" s="59" t="s">
        <v>164</v>
      </c>
      <c r="AJ86" s="59" t="s">
        <v>164</v>
      </c>
      <c r="AK86" s="59" t="s">
        <v>164</v>
      </c>
      <c r="AL86" s="59" t="s">
        <v>164</v>
      </c>
      <c r="AM86" s="59" t="s">
        <v>164</v>
      </c>
      <c r="AN86" s="59" t="s">
        <v>164</v>
      </c>
      <c r="AO86" s="59" t="s">
        <v>164</v>
      </c>
      <c r="AP86" s="59" t="s">
        <v>164</v>
      </c>
      <c r="AQ86" s="59" t="s">
        <v>164</v>
      </c>
      <c r="AR86" s="59" t="s">
        <v>164</v>
      </c>
      <c r="AS86" s="59" t="s">
        <v>164</v>
      </c>
      <c r="AT86" s="60">
        <v>0</v>
      </c>
      <c r="AU86" s="59" t="s">
        <v>196</v>
      </c>
      <c r="AV86" s="59" t="str">
        <f>IF(LEFT(A86,1)="[",LEFT(A86,5)&amp;AU86&amp;A86,"")</f>
        <v>[USA]City[USA] St. Petersburg</v>
      </c>
      <c r="AW86" s="59" t="str">
        <f>C86&amp;H86&amp;A86</f>
        <v>3[USA] Florida[USA] St. Petersburg</v>
      </c>
      <c r="AX86" s="61"/>
      <c r="AY86" s="61"/>
      <c r="AZ86" s="62" t="s">
        <v>167</v>
      </c>
      <c r="BA86" s="62" t="s">
        <v>167</v>
      </c>
      <c r="BB86" s="62"/>
      <c r="BC86" s="63"/>
      <c r="BD86" s="64" t="s">
        <v>152</v>
      </c>
      <c r="BE86" s="47"/>
      <c r="BF86" s="64" t="s">
        <v>156</v>
      </c>
      <c r="BG86" s="64" t="s">
        <v>153</v>
      </c>
      <c r="BH86" s="64" t="s">
        <v>152</v>
      </c>
      <c r="BI86" s="64"/>
      <c r="BJ86" s="64"/>
      <c r="BK86" s="47"/>
      <c r="BL86" s="64" t="s">
        <v>167</v>
      </c>
      <c r="BM86" s="64" t="s">
        <v>152</v>
      </c>
      <c r="BN86" s="64" t="s">
        <v>153</v>
      </c>
      <c r="BO86" s="64" t="s">
        <v>154</v>
      </c>
      <c r="BP86" s="64" t="s">
        <v>167</v>
      </c>
      <c r="BQ86" s="64" t="s">
        <v>156</v>
      </c>
      <c r="BR86" s="64" t="s">
        <v>167</v>
      </c>
      <c r="BS86" s="64" t="s">
        <v>167</v>
      </c>
      <c r="BT86" s="64" t="s">
        <v>159</v>
      </c>
      <c r="BU86" s="65"/>
      <c r="BV86" s="66"/>
      <c r="BW86" s="66">
        <v>0</v>
      </c>
      <c r="BX86" s="47"/>
      <c r="CB86" s="6"/>
      <c r="CC86" s="6"/>
      <c r="CD86" s="67">
        <v>0</v>
      </c>
      <c r="CE86" s="67">
        <v>0</v>
      </c>
      <c r="CF86" s="67" t="e">
        <v>#REF!</v>
      </c>
      <c r="CG86" s="68" cm="1">
        <f t="array" ref="CG86">SUMPRODUCT(--(LEN(TRIM(BL86:BT86))&gt;0))</f>
        <v>5</v>
      </c>
      <c r="CH86" s="59" t="str">
        <f>IF(CG86=2,"y","n")</f>
        <v>n</v>
      </c>
      <c r="CI86" s="59" t="str">
        <f>IF(CG86=3,"y","n")</f>
        <v>n</v>
      </c>
      <c r="CJ86" s="59" t="str">
        <f>IF(CG86=4,"y","n")</f>
        <v>n</v>
      </c>
      <c r="CK86" s="59" t="str">
        <f>IF(CG86&gt;4,"y","n")</f>
        <v>y</v>
      </c>
      <c r="CL86" s="59" t="str">
        <f>IF(S86=0,"y","n")</f>
        <v>n</v>
      </c>
      <c r="CM86" s="59" t="str">
        <f>IF(S86=2,"y","n")</f>
        <v>n</v>
      </c>
      <c r="CN86" s="59" t="str">
        <f>IF(S86=3,"y","n")</f>
        <v>n</v>
      </c>
      <c r="CO86" s="59" t="str">
        <f>IF(S86&gt;=4,"y","n")</f>
        <v>y</v>
      </c>
      <c r="CP86" s="59" t="str">
        <f>IF(AT86=0,"y","n")</f>
        <v>y</v>
      </c>
      <c r="CQ86" s="59" t="str">
        <f>IF(AT86=1,"y","n")</f>
        <v>n</v>
      </c>
      <c r="CR86" s="59" t="str">
        <f>IF(AT86=2,"y","n")</f>
        <v>n</v>
      </c>
      <c r="CS86" s="59" t="str">
        <f>IF(AT86&gt;=3,"y","n")</f>
        <v>n</v>
      </c>
      <c r="CT86" s="69" t="str">
        <f>CHAR(34)&amp;A86&amp;CHAR(34)</f>
        <v>"[USA] St. Petersburg"</v>
      </c>
      <c r="CU86" s="70" t="str">
        <f>CHAR(34)&amp;"rgn_"&amp;R86&amp;CHAR(34)</f>
        <v>"rgn_North America"</v>
      </c>
      <c r="CV86" s="48" t="str">
        <f>CHAR(34)&amp;D86&amp;CHAR(34)</f>
        <v>"https://upload.wikimedia.org/wikipedia/commons/thumb/d/da/Flag_of_St._Petersburg%2C_Florida.svg/320px-Flag_of_St._Petersburg%2C_Florida.svg.png"</v>
      </c>
      <c r="CW86" s="48" t="str">
        <f>IF(CH86="y",CHAR(34)&amp;CH$1&amp;CHAR(34)&amp;",","")</f>
        <v/>
      </c>
      <c r="CX86" s="48" t="str">
        <f>IF(CI86="y",CHAR(34)&amp;CI$1&amp;CHAR(34)&amp;",","")</f>
        <v/>
      </c>
      <c r="CY86" s="48" t="str">
        <f>IF(CJ86="y",CHAR(34)&amp;CJ$1&amp;CHAR(34)&amp;",","")</f>
        <v/>
      </c>
      <c r="CZ86" s="48" t="str">
        <f>IF(CK86="y",CHAR(34)&amp;CK$1&amp;CHAR(34)&amp;",","")</f>
        <v>"5+Colo",</v>
      </c>
      <c r="DA86" s="48" t="str">
        <f>IF(Q86&gt;1,CHAR(34)&amp;"words2"&amp;CHAR(34)&amp;",","")</f>
        <v>"words2",</v>
      </c>
      <c r="DB86" s="48" t="str">
        <f>IF(Q86&gt;2,CHAR(34)&amp;"words3"&amp;CHAR(34)&amp;",","")</f>
        <v/>
      </c>
      <c r="DD86" s="48" t="str">
        <f>IF(LEN(CHAR(34)&amp;"lets"&amp;LEN(SUBSTITUTE(SUBSTITUTE(IFERROR(TRIM(SUBSTITUTE(A86,MID(A86,FIND("[",A86),FIND("]",A86)-FIND("[",A86)+1),"")),A86)," ",""),"-",""))&amp;CHAR(34)&amp;",")=9,CHAR(34)&amp;"lets"&amp;LEN(SUBSTITUTE(SUBSTITUTE(IFERROR(TRIM(SUBSTITUTE(A86,MID(A86,FIND("[",A86),FIND("]",A86)-FIND("[",A86)+1),"")),A86)," ",""),"-",""))&amp;CHAR(34)&amp;",",CHAR(34)&amp;"lets0"&amp;LEN(SUBSTITUTE(SUBSTITUTE(IFERROR(TRIM(SUBSTITUTE(A86,MID(A86,FIND("[",A86),FIND("]",A86)-FIND("[",A86)+1),"")),A86)," ",""),"-",""))&amp;CHAR(34)&amp;",")</f>
        <v>"lets13",</v>
      </c>
      <c r="DE86" s="48" t="str">
        <f>CHAR(34)&amp;"start"&amp;IFERROR(LEFT(SUBSTITUTE(A86,"["&amp;MID(A86,FIND("[",A86)+1,FIND("]",A86)-FIND("[",A86)-1)&amp;"] ",""),1),LEFT(A86,1))&amp;CHAR(34)&amp;","</f>
        <v>"startS",</v>
      </c>
      <c r="DF86" s="48" t="str">
        <f>IFERROR(IF(SEARCH("tan",A86)&gt;0,CHAR(34)&amp;"withtn"&amp;CHAR(34)&amp;",",""),"")</f>
        <v/>
      </c>
      <c r="DG86" s="48" t="str">
        <f>IFERROR(IF(SEARCH("q",A86)&gt;0,CHAR(34)&amp;"with_q"&amp;CHAR(34)&amp;",",""),"")</f>
        <v/>
      </c>
      <c r="DH86" s="48" t="str">
        <f>IFERROR(IF(SEARCH("v",A86)&gt;0,CHAR(34)&amp;"with_v"&amp;CHAR(34)&amp;",",""),"")</f>
        <v/>
      </c>
      <c r="DI86" s="48" t="str">
        <f>IFERROR(IF(SEARCH("w",A86)&gt;0,CHAR(34)&amp;"with_w"&amp;CHAR(34)&amp;",",""),"")</f>
        <v/>
      </c>
      <c r="DJ86" s="48" t="str">
        <f>IFERROR(IF(SEARCH("y",A86)&gt;0,CHAR(34)&amp;"with_y"&amp;CHAR(34)&amp;",",""),"")</f>
        <v/>
      </c>
      <c r="DK86" s="48" t="str">
        <f>IFERROR(IF(SEARCH("z",A86)&gt;0,CHAR(34)&amp;"with_z"&amp;CHAR(34)&amp;",",""),"")</f>
        <v/>
      </c>
      <c r="DL86" s="48" t="str">
        <f>IF(CG86=2, CHAR(34) &amp; _xlfn.TEXTJOIN("", TRUE, _xlfn._xlws.SORT(HP86:HX86)) &amp; CHAR(34) &amp; ",", "")</f>
        <v/>
      </c>
      <c r="DM86" s="48" t="str" cm="1">
        <f t="array" ref="DM86">IF(CG86=3,CHAR(34) &amp; _xlfn.TEXTJOIN("", TRUE, RIGHT(HP86:HX86, 2)) &amp; CHAR(34) &amp; ",", "")</f>
        <v/>
      </c>
      <c r="DN86" s="48" t="str">
        <f>IF(AND(ISNUMBER(SEARCH("18", O86)), ISERROR(SEARCH("1918", O86)), ISERROR(SEARCH("2018", O86))), CHAR(34) &amp; "year18" &amp; CHAR(34) &amp; ",", "")</f>
        <v/>
      </c>
      <c r="DO86" s="48" t="str">
        <f>IF(AND(ISNUMBER(SEARCH("19", O86)), ISERROR(SEARCH("1819", O86)),  ISERROR(SEARCH("1219", O86)),ISERROR(SEARCH("1119", O86)),ISERROR(SEARCH("1190", O86)),ISERROR(SEARCH("2019", O86))), CHAR(34) &amp; "year19" &amp; CHAR(34) &amp; ",", "")</f>
        <v>"year19",</v>
      </c>
      <c r="DP86" s="6" t="str">
        <f>IF(AND(ISNUMBER(SEARCH("20", O86)), ISERROR(SEARCH("1920", O86))), CHAR(34)&amp;"year00"&amp;CHAR(34)&amp;",", "")</f>
        <v/>
      </c>
      <c r="DQ86" s="6" t="str">
        <f>IF(CC86="y",CHAR(34)&amp;"soviet"&amp;CHAR(34)&amp;",","")</f>
        <v/>
      </c>
      <c r="DR86" s="6" t="str">
        <f>IF(BY86="y",CHAR(34)&amp;"dgband"&amp;CHAR(34)&amp;",","")</f>
        <v/>
      </c>
      <c r="DS86" s="6" t="str">
        <f>IF(W86="y",IF(AND(V86="n",BY86&lt;&gt;"y"),CHAR(34)&amp;"allver"&amp;CHAR(34)&amp;",",""),"")</f>
        <v/>
      </c>
      <c r="DT86" s="6" t="str">
        <f>IF(V86="y",IF(AND(W86="n",BY86&lt;&gt;"y"),CHAR(34)&amp;"allhor"&amp;CHAR(34)&amp;",",""),"")</f>
        <v>"allhor",</v>
      </c>
      <c r="DU86" s="6" t="str">
        <f>IF(BY86="y",IF(AND(W86="n",V86="n"),CHAR(34)&amp;"alldia"&amp;CHAR(34)&amp;",",""),"")</f>
        <v/>
      </c>
      <c r="DW86" s="48" t="str">
        <f>IF(CL86="y",CHAR(34)&amp;CL$1&amp;CHAR(34)&amp;",","")</f>
        <v/>
      </c>
      <c r="DX86" s="48" t="str">
        <f>IF(CM86="y",CHAR(34)&amp;CM$1&amp;CHAR(34)&amp;",","")</f>
        <v/>
      </c>
      <c r="DY86" s="48" t="str">
        <f>IF(CN86="y",CHAR(34)&amp;CN$1&amp;CHAR(34)&amp;",","")</f>
        <v/>
      </c>
      <c r="DZ86" s="48" t="str">
        <f>IF(CO86="y",CHAR(34)&amp;CO$1&amp;CHAR(34)&amp;",","")</f>
        <v>"4+Band",</v>
      </c>
      <c r="EA86" s="48" t="str">
        <f>IF(T86="y",CHAR(34)&amp;T$1&amp;CHAR(34)&amp;",","")</f>
        <v/>
      </c>
      <c r="EB86" s="48" t="str">
        <f>IF(U86="y",CHAR(34)&amp;U$1&amp;CHAR(34)&amp;",","")</f>
        <v/>
      </c>
      <c r="EC86" s="48" t="str">
        <f>IF(V86="y",CHAR(34)&amp;V$1&amp;CHAR(34)&amp;",","")</f>
        <v>"Horizo",</v>
      </c>
      <c r="ED86" s="48" t="str">
        <f>IF(W86="y",CHAR(34)&amp;W$1&amp;CHAR(34)&amp;",","")</f>
        <v/>
      </c>
      <c r="EE86" s="48" t="str">
        <f>IF(X86="y",CHAR(34)&amp;X$1&amp;CHAR(34)&amp;",","")</f>
        <v/>
      </c>
      <c r="EF86" s="48" t="str">
        <f>IF(AND(Y86&lt;&gt;"n",Y86&lt;&gt;""),CHAR(34)&amp;Y$1&amp;CHAR(34)&amp;",","")</f>
        <v>"Animal",</v>
      </c>
      <c r="EG86" s="48" t="str">
        <f>IF(Z86="y",CHAR(34)&amp;Z$1&amp;CHAR(34)&amp;",","")</f>
        <v/>
      </c>
      <c r="EH86" s="48" t="str">
        <f>IF(AA86="y",CHAR(34)&amp;AA$1&amp;CHAR(34)&amp;",","")</f>
        <v/>
      </c>
      <c r="EI86" s="48" t="str">
        <f>IF(AB86="y",CHAR(34)&amp;AB$1&amp;CHAR(34)&amp;",","")</f>
        <v/>
      </c>
      <c r="EJ86" s="48" t="str">
        <f>IF(AC86="y",CHAR(34)&amp;AC$1&amp;CHAR(34)&amp;",","")</f>
        <v/>
      </c>
      <c r="EK86" s="48" t="str">
        <f>IF(AD86="y",CHAR(34)&amp;AD$1&amp;CHAR(34)&amp;",","")</f>
        <v/>
      </c>
      <c r="EL86" s="48" t="str">
        <f>IF(AE86="y",CHAR(34)&amp;AE$1&amp;CHAR(34)&amp;",","")</f>
        <v/>
      </c>
      <c r="EM86" s="48" t="str">
        <f>IF(AF86="y",CHAR(34)&amp;AF$1&amp;CHAR(34)&amp;",","")</f>
        <v/>
      </c>
      <c r="EN86" s="48" t="str">
        <f>IF(AG86="y",CHAR(34)&amp;AG$1&amp;CHAR(34)&amp;",","")</f>
        <v/>
      </c>
      <c r="EO86" s="48" t="str">
        <f>IF(AH86="y",CHAR(34)&amp;AH$1&amp;CHAR(34)&amp;",","")</f>
        <v/>
      </c>
      <c r="EP86" s="48" t="str">
        <f>IF(AI86="y",CHAR(34)&amp;AI$1&amp;CHAR(34)&amp;",","")</f>
        <v/>
      </c>
      <c r="EQ86" s="48" t="str">
        <f>IF(AJ86="y",CHAR(34)&amp;AJ$1&amp;CHAR(34)&amp;",","")</f>
        <v/>
      </c>
      <c r="ER86" s="48" t="str">
        <f>IF(AK86="y",CHAR(34)&amp;AK$1&amp;CHAR(34)&amp;",","")</f>
        <v/>
      </c>
      <c r="ES86" s="48" t="str">
        <f>IF(AL86="y",CHAR(34)&amp;AL$1&amp;CHAR(34)&amp;",","")</f>
        <v/>
      </c>
      <c r="ET86" s="48" t="str">
        <f>IF(AM86="y",CHAR(34)&amp;AM$1&amp;CHAR(34)&amp;",","")</f>
        <v/>
      </c>
      <c r="EU86" s="48" t="str">
        <f>IF(AN86="y",CHAR(34)&amp;AN$1&amp;CHAR(34)&amp;",","")</f>
        <v/>
      </c>
      <c r="EV86" s="48" t="str">
        <f>IF(AO86="y",CHAR(34)&amp;AO$1&amp;CHAR(34)&amp;",","")</f>
        <v/>
      </c>
      <c r="EW86" s="48" t="str">
        <f>IF(AP86="y",CHAR(34)&amp;AP$1&amp;CHAR(34)&amp;",","")</f>
        <v/>
      </c>
      <c r="EX86" s="48" t="str">
        <f>IF(AQ86="y",CHAR(34)&amp;AQ$1&amp;CHAR(34)&amp;",","")</f>
        <v/>
      </c>
      <c r="EY86" s="48" t="str">
        <f>IF(AR86="y",CHAR(34)&amp;AR$1&amp;CHAR(34)&amp;",","")</f>
        <v/>
      </c>
      <c r="EZ86" s="48" t="str">
        <f>IF(AS86="y",CHAR(34)&amp;AS$1&amp;CHAR(34)&amp;",","")</f>
        <v/>
      </c>
      <c r="FA86" s="48" t="str">
        <f>IF(AT86&gt;0,CHAR(34)&amp;"sta"&amp;AZ86&amp;CHAR(34)&amp;",","")</f>
        <v/>
      </c>
      <c r="FB86" s="48" t="str">
        <f>IF(AND(AT86&gt;0,BA86&lt;&gt;""),CHAR(34)&amp;"sta"&amp;BA86&amp;CHAR(34)&amp;",","")</f>
        <v/>
      </c>
      <c r="FD86" s="48" t="str">
        <f>IF(BV86="n",CHAR(34)&amp;"tcWHYE"&amp;CHAR(34)&amp;",",IF(BV86="y",CHAR(34)&amp;FD$1&amp;CHAR(34)&amp;",",""))</f>
        <v/>
      </c>
      <c r="FE86" s="48" t="str">
        <f>IF(COUNTIF(BL86:BT86,"BLU")=0,CHAR(34)&amp;"NO_BLU"&amp;CHAR(34)&amp;",", "")</f>
        <v/>
      </c>
      <c r="FF86" s="48" t="str">
        <f>IF(COUNTIF(BL86:BT86,"WHI")=0,CHAR(34)&amp;"NO_WHI"&amp;CHAR(34)&amp;",", "")</f>
        <v/>
      </c>
      <c r="FG86" s="48" t="str">
        <f>IF(COUNTIF(BL86:BT86,"RED")=0,CHAR(34)&amp;"NO_RED"&amp;CHAR(34)&amp;",", "")</f>
        <v/>
      </c>
      <c r="FH86" s="48" t="str">
        <f>IF(COUNTIF(BL86:BS86,"GRE")=0,CHAR(34)&amp;"NO_GRE"&amp;CHAR(34)&amp;",", "")</f>
        <v/>
      </c>
      <c r="FI86" s="48" t="str">
        <f>IF(COUNTIF(BL86:BT86,"YEL")=0,CHAR(34)&amp;"NO_YEL"&amp;CHAR(34)&amp;",", "")</f>
        <v>"NO_YEL",</v>
      </c>
      <c r="FJ86" s="48" t="str">
        <f>IF(COUNTIF(BL86:BT86,"BLA")=0,CHAR(34)&amp;"NO_BLA"&amp;CHAR(34)&amp;",", "")</f>
        <v>"NO_BLA",</v>
      </c>
      <c r="FK86" s="48" t="str">
        <f>IF(AND(FH86&lt;&gt;"",FF86&lt;&gt;""),CHAR(34)&amp;"WHGRNO"&amp;CHAR(34)&amp;",","")</f>
        <v/>
      </c>
      <c r="FL86" s="48" t="str">
        <f>IF(AND(FI86&lt;&gt;"",FF86&lt;&gt;""),CHAR(34)&amp;"WHYENO"&amp;CHAR(34)&amp;",","")</f>
        <v/>
      </c>
      <c r="FM86" s="48" t="str">
        <f>IF(AND(FJ86&lt;&gt;"",FF86&lt;&gt;""),CHAR(34)&amp;"BAWHNO"&amp;CHAR(34)&amp;",","")</f>
        <v/>
      </c>
      <c r="FN86" s="48" t="str">
        <f>IF(AND(FE86&lt;&gt;"",FF86&lt;&gt;""),CHAR(34)&amp;"BLWHNO"&amp;CHAR(34)&amp;",","")</f>
        <v/>
      </c>
      <c r="FO86" s="48" t="str">
        <f>IF(AND(FE86&lt;&gt;"",FG86&lt;&gt;""),CHAR(34)&amp;"BLRENO"&amp;CHAR(34)&amp;",","")</f>
        <v/>
      </c>
      <c r="FP86" s="48" t="str">
        <f>IF(AND(FF86&lt;&gt;"",FF86&lt;&gt;""),CHAR(34)&amp;"WHRENO"&amp;CHAR(34)&amp;",","")</f>
        <v/>
      </c>
      <c r="FQ86" s="48" t="str">
        <f>IF(LEN(BF86)=3,CHAR(34)&amp;"001"&amp;BF86&amp;CHAR(34)&amp;",","")</f>
        <v>"001ORA",</v>
      </c>
      <c r="FR86" s="48" t="str">
        <f>IF(LEN(BG86)=3,CHAR(34)&amp;"002"&amp;BG86&amp;CHAR(34)&amp;",","")</f>
        <v>"002GRE",</v>
      </c>
      <c r="FS86" s="48" t="str">
        <f>IF(LEN(BH86)=3,CHAR(34)&amp;"003"&amp;BH86&amp;CHAR(34)&amp;",","")</f>
        <v>"003BLU",</v>
      </c>
      <c r="FT86" s="48" t="str">
        <f>CHAR(34)&amp;"myr"&amp;BD86&amp;CHAR(34)&amp;","</f>
        <v>"myrBLU",</v>
      </c>
      <c r="FU86" s="48" t="str">
        <f>IF(AY86="y",CHAR(34)&amp;"island"&amp;CHAR(34)&amp;",","")</f>
        <v/>
      </c>
      <c r="FV86" s="48" t="str">
        <f>IF(BZ86="y",CHAR(34)&amp;"landlo"&amp;CHAR(34)&amp;",","")</f>
        <v/>
      </c>
      <c r="FW86" s="48" t="str">
        <f>IF(CA86="y",CHAR(34)&amp;"eunion"&amp;CHAR(34)&amp;",","")</f>
        <v/>
      </c>
      <c r="FY86" s="48" t="str">
        <f>IFERROR(IF(SEARCH("Arabic",CB86)&gt;0,CHAR(34)&amp;"arabic"&amp;CHAR(34)&amp;",",""),"")</f>
        <v/>
      </c>
      <c r="FZ86" s="48" t="str">
        <f>IFERROR(IF(SEARCH("English",CB86)&gt;0,CHAR(34)&amp;"englis"&amp;CHAR(34)&amp;",",""),"")</f>
        <v/>
      </c>
      <c r="GA86" s="48" t="str">
        <f>IFERROR(IF(SEARCH("French",CB86)&gt;0,CHAR(34)&amp;"french"&amp;CHAR(34)&amp;",",""),"")</f>
        <v/>
      </c>
      <c r="GB86" s="48" t="str">
        <f>IFERROR(IF(SEARCH("Spanish",CB86)&gt;0,CHAR(34)&amp;"spanis"&amp;CHAR(34)&amp;",",""),"")</f>
        <v/>
      </c>
      <c r="GE86" s="48" t="str">
        <f>IFERROR(IF(SEARCH("Dutch",CB86)&gt;0,CHAR(34)&amp;"dutchs"&amp;CHAR(34)&amp;",",""),"")</f>
        <v/>
      </c>
      <c r="GF86" s="48" t="str">
        <f>IFERROR(IF(SEARCH("Historical",AU86)&gt;0,CHAR(34)&amp;"histor"&amp;CHAR(34)&amp;",",""),"")</f>
        <v/>
      </c>
      <c r="GG86" s="48" t="str">
        <f>IF(BU86="y",CHAR(34)&amp;"unjack"&amp;CHAR(34)&amp;",","")</f>
        <v/>
      </c>
      <c r="GH86" s="48" t="str">
        <f>IF(CD86=1,CHAR(34)&amp;"southc"&amp;CHAR(34)&amp;",","")</f>
        <v/>
      </c>
      <c r="GI86" s="48" t="str">
        <f>IF(CE86=1,CHAR(34)&amp;"hasmap"&amp;CHAR(34)&amp;",","")</f>
        <v/>
      </c>
      <c r="GJ86" s="48" t="str">
        <f>IF(CP86="y",CHAR(34)&amp;CP$1&amp;CHAR(34)&amp;",","")</f>
        <v>"NoStar",</v>
      </c>
      <c r="GK86" s="48" t="str">
        <f>IF(GJ86="",CHAR(34)&amp;"HasSta"&amp;CHAR(34)&amp;",","")</f>
        <v/>
      </c>
      <c r="GL86" s="48" t="str">
        <f>IF(CQ86="y",CHAR(34)&amp;CQ$1&amp;CHAR(34)&amp;",","")</f>
        <v/>
      </c>
      <c r="GM86" s="48" t="str">
        <f>IF(CR86="y",CHAR(34)&amp;CR$1&amp;CHAR(34)&amp;",","")</f>
        <v/>
      </c>
      <c r="GN86" s="48" t="str">
        <f>IF(CS86="y",CHAR(34)&amp;CS$1&amp;CHAR(34)&amp;",","")</f>
        <v/>
      </c>
      <c r="GP86" s="48" t="str">
        <f>CHAR(34)&amp;AU86&amp;CHAR(34)</f>
        <v>"City"</v>
      </c>
      <c r="GS86" s="48" t="str">
        <f>SUBSTITUTE("["&amp;_xlfn.CONCAT(CW86:GN86)&amp;"]",",]","]")</f>
        <v>["5+Colo","words2","lets13","startS","year19","allhor","4+Band","Horizo","Animal","NO_YEL","NO_BLA","001ORA","002GRE","003BLU","myrBLU","NoStar"]</v>
      </c>
      <c r="GT86" s="48" t="str">
        <f>IF(BL86&lt;&gt;"",CHAR(34)&amp;"cl_"&amp;BL86&amp;CHAR(34)&amp;",","")</f>
        <v/>
      </c>
      <c r="GU86" s="48" t="str">
        <f>IF(BM86&lt;&gt;"",CHAR(34)&amp;"cl_"&amp;BM86&amp;CHAR(34)&amp;",","")</f>
        <v>"cl_BLU",</v>
      </c>
      <c r="GV86" s="48" t="str">
        <f>IF(BN86&lt;&gt;"",CHAR(34)&amp;"cl_"&amp;BN86&amp;CHAR(34)&amp;",","")</f>
        <v>"cl_GRE",</v>
      </c>
      <c r="GW86" s="48" t="str">
        <f>IF(BO86&lt;&gt;"",CHAR(34)&amp;"cl_"&amp;BO86&amp;CHAR(34)&amp;",","")</f>
        <v>"cl_RED",</v>
      </c>
      <c r="GX86" s="48" t="str">
        <f>IF(BP86&lt;&gt;"",CHAR(34)&amp;"cl_"&amp;BP86&amp;CHAR(34)&amp;",","")</f>
        <v/>
      </c>
      <c r="GY86" s="48" t="str">
        <f>IF(BQ86&lt;&gt;"",CHAR(34)&amp;"cl_"&amp;BQ86&amp;CHAR(34)&amp;",","")</f>
        <v>"cl_ORA",</v>
      </c>
      <c r="GZ86" s="48" t="str">
        <f>IF(BR86&lt;&gt;"",CHAR(34)&amp;"cl_"&amp;BR86&amp;CHAR(34)&amp;",","")</f>
        <v/>
      </c>
      <c r="HA86" s="48" t="str">
        <f>IF(BS86&lt;&gt;"",CHAR(34)&amp;"cl_"&amp;BS86&amp;CHAR(34)&amp;",","")</f>
        <v/>
      </c>
      <c r="HB86" s="48" t="str">
        <f>IF(BT86&lt;&gt;"",CHAR(34)&amp;"cl_"&amp;BT86&amp;CHAR(34)&amp;",","")</f>
        <v>"cl_WHI",</v>
      </c>
      <c r="HC86" s="48" t="str">
        <f>SUBSTITUTE("["&amp;_xlfn.CONCAT(GT86:HB86)&amp;"]",",]","]")</f>
        <v>["cl_BLU","cl_GRE","cl_RED","cl_ORA","cl_WHI"]</v>
      </c>
      <c r="HE86" s="71"/>
      <c r="HF86" s="72" t="str">
        <f>"{couname:"&amp;CT86&amp;(IF(HK86&lt;&gt;"",",subtype:"&amp;CHAR(34)&amp;HK86&amp;CHAR(34),""))&amp;",year:"&amp;HJ86&amp;",region:"&amp;CU86&amp;",Colors:"&amp;HC86&amp;",Items:"&amp;GS86&amp;",Flag:"&amp;CV86&amp;",HDFlag:"&amp;CHAR(34)&amp;E86&amp;CHAR(34)&amp;",type:"&amp;GP86&amp;", describe: "&amp;HH86&amp;", isnew:"&amp;CHAR(34)&amp;F86&amp;CHAR(34)&amp;", links: "&amp;HL86&amp;"},"</f>
        <v>{couname:"[USA] St. Petersburg",year:"1983",region:"rgn_North America",Colors:["cl_BLU","cl_GRE","cl_RED","cl_ORA","cl_WHI"],Items:["5+Colo","words2","lets13","startS","year19","allhor","4+Band","Horizo","Animal","NO_YEL","NO_BLA","001ORA","002GRE","003BLU","myrBLU","NoStar"],Flag:"https://upload.wikimedia.org/wikipedia/commons/thumb/d/da/Flag_of_St._Petersburg%2C_Florida.svg/320px-Flag_of_St._Petersburg%2C_Florida.svg.png",HDFlag:"https://upload.wikimedia.org/wikipedia/commons/thumb/d/da/Flag_of_St._Petersburg%2C_Florida.svg/2560px-Flag_of_St._Petersburg%2C_Florida.svg.png",type:"City", describe: "\nRed and orange are for St. Petersburg’s abundant sunshine, green for the land, and the blues for the waters of Tampa Bay and the Gulf of Mexico surrounding the city. The pelican, indigenous to the area, represents the environmental concerns of the citizens.", isnew:".", links: "https://www.crwflags.com/fotw/flags/us-fl-sp.html"},</v>
      </c>
      <c r="HG86" s="73" t="str">
        <f>"{couname:"&amp;CT86&amp;(IF(HK86&lt;&gt;"",",subtype:"&amp;CHAR(34)&amp;HK86&amp;CHAR(34),""))&amp;",year:"&amp;HJ86&amp;",region:"&amp;CU86&amp;",Colors:"&amp;HC86&amp;",Items:"&amp;GS86&amp;",Flag:"&amp;CV86&amp;",HDFlag:"&amp;CHAR(34)&amp;E86&amp;CHAR(34)&amp;",type:"&amp;GP86&amp;", describe: "&amp;HI86&amp;", links: "&amp;HL86&amp;"},"</f>
        <v>{couname:"[USA] St. Petersburg",year:"1983",region:"rgn_North America",Colors:["cl_BLU","cl_GRE","cl_RED","cl_ORA","cl_WHI"],Items:["5+Colo","words2","lets13","startS","year19","allhor","4+Band","Horizo","Animal","NO_YEL","NO_BLA","001ORA","002GRE","003BLU","myrBLU","NoStar"],Flag:"https://upload.wikimedia.org/wikipedia/commons/thumb/d/da/Flag_of_St._Petersburg%2C_Florida.svg/320px-Flag_of_St._Petersburg%2C_Florida.svg.png",HDFlag:"https://upload.wikimedia.org/wikipedia/commons/thumb/d/da/Flag_of_St._Petersburg%2C_Florida.svg/2560px-Flag_of_St._Petersburg%2C_Florida.svg.png",type:"City", describe: "\nRed and orange are for St. Petersburg’s abundant sunshine, green for the land, and the blues for the waters of Tampa Bay and the Gulf of Mexico surrounding the city. The pelican, indigenous to the area, represents the environmental concerns of the citizens.", links: "https://www.crwflags.com/fotw/flags/us-fl-sp.html"},</v>
      </c>
      <c r="HH86" s="48" t="str">
        <f>IF(P86&lt;&gt;"",CHAR(34)&amp;"\n"&amp;P86&amp;CHAR(34),CHAR(34)&amp;CHAR(34))</f>
        <v>"\nRed and orange are for St. Petersburg’s abundant sunshine, green for the land, and the blues for the waters of Tampa Bay and the Gulf of Mexico surrounding the city. The pelican, indigenous to the area, represents the environmental concerns of the citizens."</v>
      </c>
      <c r="HI86" s="48" t="str">
        <f>IF(J86=0,CHAR(34)&amp;CHAR(34),HH86)</f>
        <v>"\nRed and orange are for St. Petersburg’s abundant sunshine, green for the land, and the blues for the waters of Tampa Bay and the Gulf of Mexico surrounding the city. The pelican, indigenous to the area, represents the environmental concerns of the citizens."</v>
      </c>
      <c r="HJ86" s="48" t="str">
        <f>CHAR(34)&amp;O86&amp;CHAR(34)</f>
        <v>"1983"</v>
      </c>
      <c r="HL86" s="48" t="str">
        <f>CHAR(34)&amp;I86&amp;CHAR(34)</f>
        <v>"https://www.crwflags.com/fotw/flags/us-fl-sp.html"</v>
      </c>
      <c r="HM86" s="72" t="str">
        <f>"{"&amp;CHAR(34)&amp;"couname"&amp;CHAR(34)&amp;":"&amp;CT86&amp;(IF(H86&lt;&gt;"",","&amp;CHAR(34)&amp;"subtype"&amp;CHAR(34)&amp;":"&amp;CHAR(34)&amp;H86&amp;CHAR(34),""))&amp;","&amp;CHAR(34)&amp;"year"&amp;CHAR(34)&amp;":"&amp;HJ86&amp;","&amp;CHAR(34)&amp;"region"&amp;CHAR(34)&amp;":"&amp;CU86&amp;","&amp;CHAR(34)&amp;"Colors"&amp;CHAR(34)&amp;":"&amp;HC86&amp;","&amp;CHAR(34)&amp;"Items"&amp;CHAR(34)&amp;":"&amp;GS86&amp;","&amp;CHAR(34)&amp;"Flag"&amp;CHAR(34)&amp;":"&amp;CV86&amp;","&amp;CHAR(34)&amp;"HDFlag"&amp;CHAR(34)&amp;":"&amp;CHAR(34)&amp;E86&amp;CHAR(34)&amp;","&amp;CHAR(34)&amp;"type"&amp;CHAR(34)&amp;":"&amp;GP86&amp;", "&amp;CHAR(34)&amp;"describe"&amp;CHAR(34)&amp;": "&amp;HH86&amp;", "&amp;CHAR(34)&amp;"isnew"&amp;CHAR(34)&amp;": "&amp;CHAR(34)&amp;F86&amp;CHAR(34)&amp;", "&amp;CHAR(34)&amp;"links"&amp;CHAR(34)&amp;": "&amp;HL86&amp;"},"</f>
        <v>{"couname":"[USA] St. Petersburg","subtype":"[USA] Florida","year":"1983","region":"rgn_North America","Colors":["cl_BLU","cl_GRE","cl_RED","cl_ORA","cl_WHI"],"Items":["5+Colo","words2","lets13","startS","year19","allhor","4+Band","Horizo","Animal","NO_YEL","NO_BLA","001ORA","002GRE","003BLU","myrBLU","NoStar"],"Flag":"https://upload.wikimedia.org/wikipedia/commons/thumb/d/da/Flag_of_St._Petersburg%2C_Florida.svg/320px-Flag_of_St._Petersburg%2C_Florida.svg.png","HDFlag":"https://upload.wikimedia.org/wikipedia/commons/thumb/d/da/Flag_of_St._Petersburg%2C_Florida.svg/2560px-Flag_of_St._Petersburg%2C_Florida.svg.png","type":"City", "describe": "\nRed and orange are for St. Petersburg’s abundant sunshine, green for the land, and the blues for the waters of Tampa Bay and the Gulf of Mexico surrounding the city. The pelican, indigenous to the area, represents the environmental concerns of the citizens.", "isnew": ".", "links": "https://www.crwflags.com/fotw/flags/us-fl-sp.html"},</v>
      </c>
      <c r="HN86" s="74" t="str">
        <f>"{"&amp;CHAR(34)&amp;"couname"&amp;CHAR(34)&amp;":"&amp;CT86&amp;(IF(H86&lt;&gt;"",","&amp;CHAR(34)&amp;"subtype"&amp;CHAR(34)&amp;":"&amp;CHAR(34)&amp;H86&amp;CHAR(34),""))&amp;","&amp;CHAR(34)&amp;"year"&amp;CHAR(34)&amp;":"&amp;HJ86&amp;","&amp;CHAR(34)&amp;"region"&amp;CHAR(34)&amp;":"&amp;CU86&amp;","&amp;CHAR(34)&amp;"Colors"&amp;CHAR(34)&amp;":"&amp;HC86&amp;","&amp;CHAR(34)&amp;"Items"&amp;CHAR(34)&amp;":"&amp;GS86&amp;","&amp;CHAR(34)&amp;"Flag"&amp;CHAR(34)&amp;":"&amp;CV86&amp;","&amp;CHAR(34)&amp;"HDFlag"&amp;CHAR(34)&amp;":"&amp;CHAR(34)&amp;E86&amp;CHAR(34)&amp;","&amp;CHAR(34)&amp;"type"&amp;CHAR(34)&amp;":"&amp;GP86&amp;", "&amp;CHAR(34)&amp;"describe"&amp;CHAR(34)&amp;": "&amp;HI86&amp;", "&amp;CHAR(34)&amp;"isnew"&amp;CHAR(34)&amp;": "&amp;CHAR(34)&amp;F86&amp;CHAR(34)&amp;", "&amp;CHAR(34)&amp;"links"&amp;CHAR(34)&amp;": "&amp;HL86&amp;"},"</f>
        <v>{"couname":"[USA] St. Petersburg","subtype":"[USA] Florida","year":"1983","region":"rgn_North America","Colors":["cl_BLU","cl_GRE","cl_RED","cl_ORA","cl_WHI"],"Items":["5+Colo","words2","lets13","startS","year19","allhor","4+Band","Horizo","Animal","NO_YEL","NO_BLA","001ORA","002GRE","003BLU","myrBLU","NoStar"],"Flag":"https://upload.wikimedia.org/wikipedia/commons/thumb/d/da/Flag_of_St._Petersburg%2C_Florida.svg/320px-Flag_of_St._Petersburg%2C_Florida.svg.png","HDFlag":"https://upload.wikimedia.org/wikipedia/commons/thumb/d/da/Flag_of_St._Petersburg%2C_Florida.svg/2560px-Flag_of_St._Petersburg%2C_Florida.svg.png","type":"City", "describe": "\nRed and orange are for St. Petersburg’s abundant sunshine, green for the land, and the blues for the waters of Tampa Bay and the Gulf of Mexico surrounding the city. The pelican, indigenous to the area, represents the environmental concerns of the citizens.", "isnew": ".", "links": "https://www.crwflags.com/fotw/flags/us-fl-sp.html"},</v>
      </c>
      <c r="HO86" s="75">
        <v>45618</v>
      </c>
      <c r="HP86" s="48" t="str" cm="1">
        <f t="array" ref="HP86">IF(_xlfn.TEXTJOIN(", ", TRUE, IF(ISNUMBER(SEARCH("BLA", BL86:BT86)), COLUMN(BL86:BT86) - COLUMN(BL86) + 1, ""))&lt;&gt;"","BLA","")</f>
        <v/>
      </c>
      <c r="HQ86" s="48" t="str" cm="1">
        <f t="array" ref="HQ86">IF(_xlfn.TEXTJOIN(", ", TRUE, IF(ISNUMBER(SEARCH("BLU", BL86:BT86)), COLUMN(BL86:BT86) - COLUMN(BL86) + 1, ""))&lt;&gt;"","BLU","")</f>
        <v>BLU</v>
      </c>
      <c r="HR86" s="48" t="str" cm="1">
        <f t="array" ref="HR86">IF(_xlfn.TEXTJOIN(", ", TRUE, IF(ISNUMBER(SEARCH("GRE", BL86:BT86)), COLUMN(BL86:BT86) - COLUMN(BL86) + 1, ""))&lt;&gt;"","GRE","")</f>
        <v>GRE</v>
      </c>
      <c r="HS86" s="48" t="str" cm="1">
        <f t="array" ref="HS86">IF(_xlfn.TEXTJOIN(", ", TRUE, IF(ISNUMBER(SEARCH("RED", BL86:BT86)), COLUMN(BL86:BT86) - COLUMN(BL86) + 1, ""))&lt;&gt;"","RED","")</f>
        <v>RED</v>
      </c>
      <c r="HT86" s="48" t="str" cm="1">
        <f t="array" ref="HT86">IF(_xlfn.TEXTJOIN(", ", TRUE, IF(ISNUMBER(SEARCH("YEL", BL86:BT86)), COLUMN(BL86:BT86) - COLUMN(BL86) + 1, ""))&lt;&gt;"","YEL","")</f>
        <v/>
      </c>
      <c r="HU86" s="48" t="str" cm="1">
        <f t="array" ref="HU86">IF(_xlfn.TEXTJOIN(", ", TRUE, IF(ISNUMBER(SEARCH("ORA", BL86:BT86)), COLUMN(BL86:BT86) - COLUMN(BL86) + 1, ""))&lt;&gt;"","ORA","")</f>
        <v>ORA</v>
      </c>
      <c r="HV86" s="48" t="str" cm="1">
        <f t="array" ref="HV86">IF(_xlfn.TEXTJOIN(", ", TRUE, IF(ISNUMBER(SEARCH("BRO", BL86:BT86)), COLUMN(BL86:BT86) - COLUMN(BL86) + 1, ""))&lt;&gt;"","BRO","")</f>
        <v/>
      </c>
      <c r="HW86" s="48" t="str" cm="1">
        <f t="array" ref="HW86">IF(_xlfn.TEXTJOIN(", ", TRUE, IF(ISNUMBER(SEARCH("PUR", BL86:BT86)), COLUMN(BL86:BT86) - COLUMN(BL86) + 1, ""))&lt;&gt;"","PUR","")</f>
        <v/>
      </c>
      <c r="HX86" s="48" t="str" cm="1">
        <f t="array" ref="HX86">IF(_xlfn.TEXTJOIN(", ", TRUE, IF(ISNUMBER(SEARCH("WHI", BL86:BT86)), COLUMN(BL86:BT86) - COLUMN(BL86) + 1, ""))&lt;&gt;"","WHI","")</f>
        <v>WHI</v>
      </c>
      <c r="HY86" s="76"/>
      <c r="HZ86" s="76"/>
      <c r="IA86" s="6"/>
      <c r="IB86" s="6"/>
      <c r="IC86" s="77"/>
      <c r="ID86" s="77"/>
      <c r="IE86" s="77"/>
      <c r="IF86" s="77"/>
      <c r="IG86" s="77"/>
      <c r="IH86" s="77"/>
      <c r="II86" s="77"/>
      <c r="IJ86" s="77"/>
      <c r="IK86" s="77"/>
      <c r="IM86" s="45">
        <f>COUNTIF(IC86:IK86,"&gt;0")-CG86</f>
        <v>-5</v>
      </c>
      <c r="IN86" s="78" t="str">
        <f>"http://mkweb.bcgsc.ca/color-summarizer/?url="&amp;D86&amp;"&amp;precision=low&amp;num_clusters="&amp;CG86&amp;"&amp;text=1"</f>
        <v>http://mkweb.bcgsc.ca/color-summarizer/?url=https://upload.wikimedia.org/wikipedia/commons/thumb/d/da/Flag_of_St._Petersburg%2C_Florida.svg/320px-Flag_of_St._Petersburg%2C_Florida.svg.png&amp;precision=low&amp;num_clusters=5&amp;text=1</v>
      </c>
      <c r="IO86" s="48" t="str">
        <f>IF(HP86&lt;&gt;"",CHAR(34)&amp;"black"&amp;CHAR(34),"")</f>
        <v/>
      </c>
      <c r="IP86" s="48" t="str">
        <f>IF(HQ86&lt;&gt;"",CHAR(34)&amp;"blue"&amp;CHAR(34),"")</f>
        <v>"blue"</v>
      </c>
      <c r="IQ86" s="48" t="str">
        <f>IF(HR86&lt;&gt;"",CHAR(34)&amp;"green"&amp;CHAR(34),"")</f>
        <v>"green"</v>
      </c>
      <c r="IR86" s="48" t="str">
        <f>IF(HS86&lt;&gt;"",CHAR(34)&amp;"red"&amp;CHAR(34),"")</f>
        <v>"red"</v>
      </c>
      <c r="IS86" s="48" t="str">
        <f>IF(HT86&lt;&gt;"",CHAR(34)&amp;"yellow"&amp;CHAR(34),"")</f>
        <v/>
      </c>
      <c r="IT86" s="48" t="str">
        <f>IF(HU86&lt;&gt;"",CHAR(34)&amp;"orange"&amp;CHAR(34),"")</f>
        <v>"orange"</v>
      </c>
      <c r="IU86" s="48" t="str">
        <f>IF(HV86&lt;&gt;"",CHAR(34)&amp;"brown"&amp;CHAR(34),"")</f>
        <v/>
      </c>
      <c r="IV86" s="48" t="str">
        <f>IF(HW86&lt;&gt;"",CHAR(34)&amp;"purple"&amp;CHAR(34),"")</f>
        <v/>
      </c>
      <c r="IW86" s="48" t="str">
        <f>IF(HX86&lt;&gt;"",CHAR(34)&amp;"white"&amp;CHAR(34),"")</f>
        <v>"white"</v>
      </c>
      <c r="IX86" s="48" t="str">
        <f>"{"&amp;CHAR(34)&amp;"url"&amp;CHAR(34)&amp;":"&amp;CHAR(34)&amp;IN86&amp;CHAR(34)&amp;","&amp;CHAR(34)&amp;"name"&amp;CHAR(34)&amp;":"&amp;CHAR(34)&amp;A86&amp;CHAR(34)&amp;"},"</f>
        <v>{"url":"http://mkweb.bcgsc.ca/color-summarizer/?url=https://upload.wikimedia.org/wikipedia/commons/thumb/d/da/Flag_of_St._Petersburg%2C_Florida.svg/320px-Flag_of_St._Petersburg%2C_Florida.svg.png&amp;precision=low&amp;num_clusters=5&amp;text=1","name":"[USA] St. Petersburg"},</v>
      </c>
      <c r="IY86" s="48">
        <v>1177</v>
      </c>
    </row>
    <row r="87" spans="1:259" s="48" customFormat="1" ht="38.4" customHeight="1" thickBot="1" x14ac:dyDescent="0.35">
      <c r="A87" s="97" t="s">
        <v>993</v>
      </c>
      <c r="B87" s="40" t="e" vm="228">
        <v>#VALUE!</v>
      </c>
      <c r="C87" s="41">
        <v>3</v>
      </c>
      <c r="D87" s="42" t="s">
        <v>994</v>
      </c>
      <c r="E87" s="43" t="s">
        <v>995</v>
      </c>
      <c r="F87" s="44" t="s">
        <v>163</v>
      </c>
      <c r="G87" s="45">
        <f>COUNTIF($A$1:$A$8580,A87)</f>
        <v>1</v>
      </c>
      <c r="H87" s="46" t="s">
        <v>487</v>
      </c>
      <c r="I87" s="47" t="s">
        <v>996</v>
      </c>
      <c r="J87" s="48" t="str">
        <f>""</f>
        <v/>
      </c>
      <c r="K87" s="49"/>
      <c r="L87" s="50"/>
      <c r="M87" s="50"/>
      <c r="N87" s="51" t="s">
        <v>231</v>
      </c>
      <c r="O87" s="52">
        <v>2020</v>
      </c>
      <c r="P87" s="53" t="s">
        <v>997</v>
      </c>
      <c r="Q87" s="54">
        <v>1</v>
      </c>
      <c r="R87" s="55" t="s">
        <v>231</v>
      </c>
      <c r="S87" s="56">
        <v>0</v>
      </c>
      <c r="T87" s="57" t="s">
        <v>164</v>
      </c>
      <c r="U87" s="58" t="s">
        <v>164</v>
      </c>
      <c r="V87" s="58" t="s">
        <v>164</v>
      </c>
      <c r="W87" s="58" t="s">
        <v>164</v>
      </c>
      <c r="X87" s="58" t="s">
        <v>165</v>
      </c>
      <c r="Y87" s="58" t="s">
        <v>164</v>
      </c>
      <c r="Z87" s="58" t="s">
        <v>164</v>
      </c>
      <c r="AA87" s="58" t="s">
        <v>164</v>
      </c>
      <c r="AB87" s="58" t="s">
        <v>165</v>
      </c>
      <c r="AC87" s="58" t="s">
        <v>164</v>
      </c>
      <c r="AD87" s="58" t="s">
        <v>164</v>
      </c>
      <c r="AE87" s="58" t="s">
        <v>164</v>
      </c>
      <c r="AF87" s="59" t="s">
        <v>164</v>
      </c>
      <c r="AG87" s="59" t="s">
        <v>164</v>
      </c>
      <c r="AH87" s="59" t="s">
        <v>164</v>
      </c>
      <c r="AI87" s="59" t="s">
        <v>164</v>
      </c>
      <c r="AJ87" s="59" t="s">
        <v>164</v>
      </c>
      <c r="AK87" s="59" t="s">
        <v>164</v>
      </c>
      <c r="AL87" s="59" t="s">
        <v>164</v>
      </c>
      <c r="AM87" s="59" t="s">
        <v>164</v>
      </c>
      <c r="AN87" s="59" t="s">
        <v>164</v>
      </c>
      <c r="AO87" s="59" t="s">
        <v>164</v>
      </c>
      <c r="AP87" s="59" t="s">
        <v>164</v>
      </c>
      <c r="AQ87" s="59" t="s">
        <v>164</v>
      </c>
      <c r="AR87" s="59" t="s">
        <v>164</v>
      </c>
      <c r="AS87" s="59" t="s">
        <v>164</v>
      </c>
      <c r="AT87" s="60">
        <v>1</v>
      </c>
      <c r="AU87" s="59" t="s">
        <v>196</v>
      </c>
      <c r="AV87" s="59" t="str">
        <f>IF(LEFT(A87,1)="[",LEFT(A87,5)&amp;AU87&amp;A87,"")</f>
        <v>[USA]City[USA] Tallahassee</v>
      </c>
      <c r="AW87" s="59" t="str">
        <f>C87&amp;H87&amp;A87</f>
        <v>3[USA] Florida[USA] Tallahassee</v>
      </c>
      <c r="AX87" s="61"/>
      <c r="AY87" s="61"/>
      <c r="AZ87" s="62" t="s">
        <v>159</v>
      </c>
      <c r="BA87" s="62" t="s">
        <v>167</v>
      </c>
      <c r="BB87" s="62"/>
      <c r="BC87" s="63"/>
      <c r="BD87" s="64" t="s">
        <v>159</v>
      </c>
      <c r="BE87" s="47"/>
      <c r="BF87" s="64" t="s">
        <v>167</v>
      </c>
      <c r="BG87" s="64" t="s">
        <v>167</v>
      </c>
      <c r="BH87" s="64" t="s">
        <v>167</v>
      </c>
      <c r="BI87" s="64"/>
      <c r="BJ87" s="64"/>
      <c r="BK87" s="47"/>
      <c r="BL87" s="64" t="s">
        <v>151</v>
      </c>
      <c r="BM87" s="64" t="s">
        <v>152</v>
      </c>
      <c r="BN87" s="64" t="s">
        <v>167</v>
      </c>
      <c r="BO87" s="64" t="s">
        <v>167</v>
      </c>
      <c r="BP87" s="64" t="s">
        <v>167</v>
      </c>
      <c r="BQ87" s="64" t="s">
        <v>167</v>
      </c>
      <c r="BR87" s="64" t="s">
        <v>167</v>
      </c>
      <c r="BS87" s="64" t="s">
        <v>167</v>
      </c>
      <c r="BT87" s="64" t="s">
        <v>159</v>
      </c>
      <c r="BU87" s="65"/>
      <c r="BV87" s="66"/>
      <c r="BW87" s="66">
        <v>0</v>
      </c>
      <c r="BX87" s="47"/>
      <c r="CB87" s="6"/>
      <c r="CC87" s="6"/>
      <c r="CD87" s="67">
        <v>0</v>
      </c>
      <c r="CE87" s="67">
        <v>0</v>
      </c>
      <c r="CF87" s="67" t="e">
        <v>#REF!</v>
      </c>
      <c r="CG87" s="68" cm="1">
        <f t="array" ref="CG87">SUMPRODUCT(--(LEN(TRIM(BL87:BT87))&gt;0))</f>
        <v>3</v>
      </c>
      <c r="CH87" s="59" t="str">
        <f>IF(CG87=2,"y","n")</f>
        <v>n</v>
      </c>
      <c r="CI87" s="59" t="str">
        <f>IF(CG87=3,"y","n")</f>
        <v>y</v>
      </c>
      <c r="CJ87" s="59" t="str">
        <f>IF(CG87=4,"y","n")</f>
        <v>n</v>
      </c>
      <c r="CK87" s="59" t="str">
        <f>IF(CG87&gt;4,"y","n")</f>
        <v>n</v>
      </c>
      <c r="CL87" s="59" t="str">
        <f>IF(S87=0,"y","n")</f>
        <v>y</v>
      </c>
      <c r="CM87" s="59" t="str">
        <f>IF(S87=2,"y","n")</f>
        <v>n</v>
      </c>
      <c r="CN87" s="59" t="str">
        <f>IF(S87=3,"y","n")</f>
        <v>n</v>
      </c>
      <c r="CO87" s="59" t="str">
        <f>IF(S87&gt;=4,"y","n")</f>
        <v>n</v>
      </c>
      <c r="CP87" s="59" t="str">
        <f>IF(AT87=0,"y","n")</f>
        <v>n</v>
      </c>
      <c r="CQ87" s="59" t="str">
        <f>IF(AT87=1,"y","n")</f>
        <v>y</v>
      </c>
      <c r="CR87" s="59" t="str">
        <f>IF(AT87=2,"y","n")</f>
        <v>n</v>
      </c>
      <c r="CS87" s="59" t="str">
        <f>IF(AT87&gt;=3,"y","n")</f>
        <v>n</v>
      </c>
      <c r="CT87" s="69" t="str">
        <f>CHAR(34)&amp;A87&amp;CHAR(34)</f>
        <v>"[USA] Tallahassee"</v>
      </c>
      <c r="CU87" s="70" t="str">
        <f>CHAR(34)&amp;"rgn_"&amp;R87&amp;CHAR(34)</f>
        <v>"rgn_North America"</v>
      </c>
      <c r="CV87" s="48" t="str">
        <f>CHAR(34)&amp;D87&amp;CHAR(34)</f>
        <v>"https://upload.wikimedia.org/wikipedia/commons/thumb/1/12/Flag_of_Tallahassee%2C_Florida_%282020%29.svg/320px-Flag_of_Tallahassee%2C_Florida_%282020%29.svg.png"</v>
      </c>
      <c r="CW87" s="48" t="str">
        <f>IF(CH87="y",CHAR(34)&amp;CH$1&amp;CHAR(34)&amp;",","")</f>
        <v/>
      </c>
      <c r="CX87" s="48" t="str">
        <f>IF(CI87="y",CHAR(34)&amp;CI$1&amp;CHAR(34)&amp;",","")</f>
        <v>"3Color",</v>
      </c>
      <c r="CY87" s="48" t="str">
        <f>IF(CJ87="y",CHAR(34)&amp;CJ$1&amp;CHAR(34)&amp;",","")</f>
        <v/>
      </c>
      <c r="CZ87" s="48" t="str">
        <f>IF(CK87="y",CHAR(34)&amp;CK$1&amp;CHAR(34)&amp;",","")</f>
        <v/>
      </c>
      <c r="DA87" s="48" t="str">
        <f>IF(Q87&gt;1,CHAR(34)&amp;"words2"&amp;CHAR(34)&amp;",","")</f>
        <v/>
      </c>
      <c r="DB87" s="48" t="str">
        <f>IF(Q87&gt;2,CHAR(34)&amp;"words3"&amp;CHAR(34)&amp;",","")</f>
        <v/>
      </c>
      <c r="DD87" s="48" t="str">
        <f>IF(LEN(CHAR(34)&amp;"lets"&amp;LEN(SUBSTITUTE(SUBSTITUTE(IFERROR(TRIM(SUBSTITUTE(A87,MID(A87,FIND("[",A87),FIND("]",A87)-FIND("[",A87)+1),"")),A87)," ",""),"-",""))&amp;CHAR(34)&amp;",")=9,CHAR(34)&amp;"lets"&amp;LEN(SUBSTITUTE(SUBSTITUTE(IFERROR(TRIM(SUBSTITUTE(A87,MID(A87,FIND("[",A87),FIND("]",A87)-FIND("[",A87)+1),"")),A87)," ",""),"-",""))&amp;CHAR(34)&amp;",",CHAR(34)&amp;"lets0"&amp;LEN(SUBSTITUTE(SUBSTITUTE(IFERROR(TRIM(SUBSTITUTE(A87,MID(A87,FIND("[",A87),FIND("]",A87)-FIND("[",A87)+1),"")),A87)," ",""),"-",""))&amp;CHAR(34)&amp;",")</f>
        <v>"lets11",</v>
      </c>
      <c r="DE87" s="48" t="str">
        <f>CHAR(34)&amp;"start"&amp;IFERROR(LEFT(SUBSTITUTE(A87,"["&amp;MID(A87,FIND("[",A87)+1,FIND("]",A87)-FIND("[",A87)-1)&amp;"] ",""),1),LEFT(A87,1))&amp;CHAR(34)&amp;","</f>
        <v>"startT",</v>
      </c>
      <c r="DF87" s="48" t="str">
        <f>IFERROR(IF(SEARCH("tan",A87)&gt;0,CHAR(34)&amp;"withtn"&amp;CHAR(34)&amp;",",""),"")</f>
        <v/>
      </c>
      <c r="DG87" s="48" t="str">
        <f>IFERROR(IF(SEARCH("q",A87)&gt;0,CHAR(34)&amp;"with_q"&amp;CHAR(34)&amp;",",""),"")</f>
        <v/>
      </c>
      <c r="DH87" s="48" t="str">
        <f>IFERROR(IF(SEARCH("v",A87)&gt;0,CHAR(34)&amp;"with_v"&amp;CHAR(34)&amp;",",""),"")</f>
        <v/>
      </c>
      <c r="DI87" s="48" t="str">
        <f>IFERROR(IF(SEARCH("w",A87)&gt;0,CHAR(34)&amp;"with_w"&amp;CHAR(34)&amp;",",""),"")</f>
        <v/>
      </c>
      <c r="DJ87" s="48" t="str">
        <f>IFERROR(IF(SEARCH("y",A87)&gt;0,CHAR(34)&amp;"with_y"&amp;CHAR(34)&amp;",",""),"")</f>
        <v/>
      </c>
      <c r="DK87" s="48" t="str">
        <f>IFERROR(IF(SEARCH("z",A87)&gt;0,CHAR(34)&amp;"with_z"&amp;CHAR(34)&amp;",",""),"")</f>
        <v/>
      </c>
      <c r="DL87" s="48" t="str">
        <f>IF(CG87=2, CHAR(34) &amp; _xlfn.TEXTJOIN("", TRUE, _xlfn._xlws.SORT(HP87:HX87)) &amp; CHAR(34) &amp; ",", "")</f>
        <v/>
      </c>
      <c r="DM87" s="48" t="str" cm="1">
        <f t="array" ref="DM87">IF(CG87=3,CHAR(34) &amp; _xlfn.TEXTJOIN("", TRUE, RIGHT(HP87:HX87, 2)) &amp; CHAR(34) &amp; ",", "")</f>
        <v>"LALUHI",</v>
      </c>
      <c r="DN87" s="48" t="str">
        <f>IF(AND(ISNUMBER(SEARCH("18", O87)), ISERROR(SEARCH("1918", O87)), ISERROR(SEARCH("2018", O87))), CHAR(34) &amp; "year18" &amp; CHAR(34) &amp; ",", "")</f>
        <v/>
      </c>
      <c r="DO87" s="48" t="str">
        <f>IF(AND(ISNUMBER(SEARCH("19", O87)), ISERROR(SEARCH("1819", O87)),  ISERROR(SEARCH("1219", O87)),ISERROR(SEARCH("1119", O87)),ISERROR(SEARCH("1190", O87)),ISERROR(SEARCH("2019", O87))), CHAR(34) &amp; "year19" &amp; CHAR(34) &amp; ",", "")</f>
        <v/>
      </c>
      <c r="DP87" s="6" t="str">
        <f>IF(AND(ISNUMBER(SEARCH("20", O87)), ISERROR(SEARCH("1920", O87))), CHAR(34)&amp;"year00"&amp;CHAR(34)&amp;",", "")</f>
        <v>"year00",</v>
      </c>
      <c r="DQ87" s="6" t="str">
        <f>IF(CC87="y",CHAR(34)&amp;"soviet"&amp;CHAR(34)&amp;",","")</f>
        <v/>
      </c>
      <c r="DR87" s="6" t="str">
        <f>IF(BY87="y",CHAR(34)&amp;"dgband"&amp;CHAR(34)&amp;",","")</f>
        <v/>
      </c>
      <c r="DS87" s="6" t="str">
        <f>IF(W87="y",IF(AND(V87="n",BY87&lt;&gt;"y"),CHAR(34)&amp;"allver"&amp;CHAR(34)&amp;",",""),"")</f>
        <v/>
      </c>
      <c r="DT87" s="6" t="str">
        <f>IF(V87="y",IF(AND(W87="n",BY87&lt;&gt;"y"),CHAR(34)&amp;"allhor"&amp;CHAR(34)&amp;",",""),"")</f>
        <v/>
      </c>
      <c r="DU87" s="6" t="str">
        <f>IF(BY87="y",IF(AND(W87="n",V87="n"),CHAR(34)&amp;"alldia"&amp;CHAR(34)&amp;",",""),"")</f>
        <v/>
      </c>
      <c r="DW87" s="48" t="str">
        <f>IF(CL87="y",CHAR(34)&amp;CL$1&amp;CHAR(34)&amp;",","")</f>
        <v>"NoBand",</v>
      </c>
      <c r="DX87" s="48" t="str">
        <f>IF(CM87="y",CHAR(34)&amp;CM$1&amp;CHAR(34)&amp;",","")</f>
        <v/>
      </c>
      <c r="DY87" s="48" t="str">
        <f>IF(CN87="y",CHAR(34)&amp;CN$1&amp;CHAR(34)&amp;",","")</f>
        <v/>
      </c>
      <c r="DZ87" s="48" t="str">
        <f>IF(CO87="y",CHAR(34)&amp;CO$1&amp;CHAR(34)&amp;",","")</f>
        <v/>
      </c>
      <c r="EA87" s="48" t="str">
        <f>IF(T87="y",CHAR(34)&amp;T$1&amp;CHAR(34)&amp;",","")</f>
        <v/>
      </c>
      <c r="EB87" s="48" t="str">
        <f>IF(U87="y",CHAR(34)&amp;U$1&amp;CHAR(34)&amp;",","")</f>
        <v/>
      </c>
      <c r="EC87" s="48" t="str">
        <f>IF(V87="y",CHAR(34)&amp;V$1&amp;CHAR(34)&amp;",","")</f>
        <v/>
      </c>
      <c r="ED87" s="48" t="str">
        <f>IF(W87="y",CHAR(34)&amp;W$1&amp;CHAR(34)&amp;",","")</f>
        <v/>
      </c>
      <c r="EE87" s="48" t="str">
        <f>IF(X87="y",CHAR(34)&amp;X$1&amp;CHAR(34)&amp;",","")</f>
        <v>"Circle",</v>
      </c>
      <c r="EF87" s="48" t="str">
        <f>IF(AND(Y87&lt;&gt;"n",Y87&lt;&gt;""),CHAR(34)&amp;Y$1&amp;CHAR(34)&amp;",","")</f>
        <v/>
      </c>
      <c r="EG87" s="48" t="str">
        <f>IF(Z87="y",CHAR(34)&amp;Z$1&amp;CHAR(34)&amp;",","")</f>
        <v/>
      </c>
      <c r="EH87" s="48" t="str">
        <f>IF(AA87="y",CHAR(34)&amp;AA$1&amp;CHAR(34)&amp;",","")</f>
        <v/>
      </c>
      <c r="EI87" s="48" t="str">
        <f>IF(AB87="y",CHAR(34)&amp;AB$1&amp;CHAR(34)&amp;",","")</f>
        <v>"Texted",</v>
      </c>
      <c r="EJ87" s="48" t="str">
        <f>IF(AC87="y",CHAR(34)&amp;AC$1&amp;CHAR(34)&amp;",","")</f>
        <v/>
      </c>
      <c r="EK87" s="48" t="str">
        <f>IF(AD87="y",CHAR(34)&amp;AD$1&amp;CHAR(34)&amp;",","")</f>
        <v/>
      </c>
      <c r="EL87" s="48" t="str">
        <f>IF(AE87="y",CHAR(34)&amp;AE$1&amp;CHAR(34)&amp;",","")</f>
        <v/>
      </c>
      <c r="EM87" s="48" t="str">
        <f>IF(AF87="y",CHAR(34)&amp;AF$1&amp;CHAR(34)&amp;",","")</f>
        <v/>
      </c>
      <c r="EN87" s="48" t="str">
        <f>IF(AG87="y",CHAR(34)&amp;AG$1&amp;CHAR(34)&amp;",","")</f>
        <v/>
      </c>
      <c r="EO87" s="48" t="str">
        <f>IF(AH87="y",CHAR(34)&amp;AH$1&amp;CHAR(34)&amp;",","")</f>
        <v/>
      </c>
      <c r="EP87" s="48" t="str">
        <f>IF(AI87="y",CHAR(34)&amp;AI$1&amp;CHAR(34)&amp;",","")</f>
        <v/>
      </c>
      <c r="EQ87" s="48" t="str">
        <f>IF(AJ87="y",CHAR(34)&amp;AJ$1&amp;CHAR(34)&amp;",","")</f>
        <v/>
      </c>
      <c r="ER87" s="48" t="str">
        <f>IF(AK87="y",CHAR(34)&amp;AK$1&amp;CHAR(34)&amp;",","")</f>
        <v/>
      </c>
      <c r="ES87" s="48" t="str">
        <f>IF(AL87="y",CHAR(34)&amp;AL$1&amp;CHAR(34)&amp;",","")</f>
        <v/>
      </c>
      <c r="ET87" s="48" t="str">
        <f>IF(AM87="y",CHAR(34)&amp;AM$1&amp;CHAR(34)&amp;",","")</f>
        <v/>
      </c>
      <c r="EU87" s="48" t="str">
        <f>IF(AN87="y",CHAR(34)&amp;AN$1&amp;CHAR(34)&amp;",","")</f>
        <v/>
      </c>
      <c r="EV87" s="48" t="str">
        <f>IF(AO87="y",CHAR(34)&amp;AO$1&amp;CHAR(34)&amp;",","")</f>
        <v/>
      </c>
      <c r="EW87" s="48" t="str">
        <f>IF(AP87="y",CHAR(34)&amp;AP$1&amp;CHAR(34)&amp;",","")</f>
        <v/>
      </c>
      <c r="EX87" s="48" t="str">
        <f>IF(AQ87="y",CHAR(34)&amp;AQ$1&amp;CHAR(34)&amp;",","")</f>
        <v/>
      </c>
      <c r="EY87" s="48" t="str">
        <f>IF(AR87="y",CHAR(34)&amp;AR$1&amp;CHAR(34)&amp;",","")</f>
        <v/>
      </c>
      <c r="EZ87" s="48" t="str">
        <f>IF(AS87="y",CHAR(34)&amp;AS$1&amp;CHAR(34)&amp;",","")</f>
        <v/>
      </c>
      <c r="FA87" s="48" t="str">
        <f>IF(AT87&gt;0,CHAR(34)&amp;"sta"&amp;AZ87&amp;CHAR(34)&amp;",","")</f>
        <v>"staWHI",</v>
      </c>
      <c r="FB87" s="48" t="str">
        <f>IF(AND(AT87&gt;0,BA87&lt;&gt;""),CHAR(34)&amp;"sta"&amp;BA87&amp;CHAR(34)&amp;",","")</f>
        <v/>
      </c>
      <c r="FD87" s="48" t="str">
        <f>IF(BV87="n",CHAR(34)&amp;"tcWHYE"&amp;CHAR(34)&amp;",",IF(BV87="y",CHAR(34)&amp;FD$1&amp;CHAR(34)&amp;",",""))</f>
        <v/>
      </c>
      <c r="FE87" s="48" t="str">
        <f>IF(COUNTIF(BL87:BT87,"BLU")=0,CHAR(34)&amp;"NO_BLU"&amp;CHAR(34)&amp;",", "")</f>
        <v/>
      </c>
      <c r="FF87" s="48" t="str">
        <f>IF(COUNTIF(BL87:BT87,"WHI")=0,CHAR(34)&amp;"NO_WHI"&amp;CHAR(34)&amp;",", "")</f>
        <v/>
      </c>
      <c r="FG87" s="48" t="str">
        <f>IF(COUNTIF(BL87:BT87,"RED")=0,CHAR(34)&amp;"NO_RED"&amp;CHAR(34)&amp;",", "")</f>
        <v>"NO_RED",</v>
      </c>
      <c r="FH87" s="48" t="str">
        <f>IF(COUNTIF(BL87:BS87,"GRE")=0,CHAR(34)&amp;"NO_GRE"&amp;CHAR(34)&amp;",", "")</f>
        <v>"NO_GRE",</v>
      </c>
      <c r="FI87" s="48" t="str">
        <f>IF(COUNTIF(BL87:BT87,"YEL")=0,CHAR(34)&amp;"NO_YEL"&amp;CHAR(34)&amp;",", "")</f>
        <v>"NO_YEL",</v>
      </c>
      <c r="FJ87" s="48" t="str">
        <f>IF(COUNTIF(BL87:BT87,"BLA")=0,CHAR(34)&amp;"NO_BLA"&amp;CHAR(34)&amp;",", "")</f>
        <v/>
      </c>
      <c r="FK87" s="48" t="str">
        <f>IF(AND(FH87&lt;&gt;"",FF87&lt;&gt;""),CHAR(34)&amp;"WHGRNO"&amp;CHAR(34)&amp;",","")</f>
        <v/>
      </c>
      <c r="FL87" s="48" t="str">
        <f>IF(AND(FI87&lt;&gt;"",FF87&lt;&gt;""),CHAR(34)&amp;"WHYENO"&amp;CHAR(34)&amp;",","")</f>
        <v/>
      </c>
      <c r="FM87" s="48" t="str">
        <f>IF(AND(FJ87&lt;&gt;"",FF87&lt;&gt;""),CHAR(34)&amp;"BAWHNO"&amp;CHAR(34)&amp;",","")</f>
        <v/>
      </c>
      <c r="FN87" s="48" t="str">
        <f>IF(AND(FE87&lt;&gt;"",FF87&lt;&gt;""),CHAR(34)&amp;"BLWHNO"&amp;CHAR(34)&amp;",","")</f>
        <v/>
      </c>
      <c r="FO87" s="48" t="str">
        <f>IF(AND(FE87&lt;&gt;"",FG87&lt;&gt;""),CHAR(34)&amp;"BLRENO"&amp;CHAR(34)&amp;",","")</f>
        <v/>
      </c>
      <c r="FP87" s="48" t="str">
        <f>IF(AND(FF87&lt;&gt;"",FF87&lt;&gt;""),CHAR(34)&amp;"WHRENO"&amp;CHAR(34)&amp;",","")</f>
        <v/>
      </c>
      <c r="FQ87" s="48" t="str">
        <f>IF(LEN(BF87)=3,CHAR(34)&amp;"001"&amp;BF87&amp;CHAR(34)&amp;",","")</f>
        <v/>
      </c>
      <c r="FR87" s="48" t="str">
        <f>IF(LEN(BG87)=3,CHAR(34)&amp;"002"&amp;BG87&amp;CHAR(34)&amp;",","")</f>
        <v/>
      </c>
      <c r="FS87" s="48" t="str">
        <f>IF(LEN(BH87)=3,CHAR(34)&amp;"003"&amp;BH87&amp;CHAR(34)&amp;",","")</f>
        <v/>
      </c>
      <c r="FT87" s="48" t="str">
        <f>CHAR(34)&amp;"myr"&amp;BD87&amp;CHAR(34)&amp;","</f>
        <v>"myrWHI",</v>
      </c>
      <c r="FU87" s="48" t="str">
        <f>IF(AY87="y",CHAR(34)&amp;"island"&amp;CHAR(34)&amp;",","")</f>
        <v/>
      </c>
      <c r="FV87" s="48" t="str">
        <f>IF(BZ87="y",CHAR(34)&amp;"landlo"&amp;CHAR(34)&amp;",","")</f>
        <v/>
      </c>
      <c r="FW87" s="48" t="str">
        <f>IF(CA87="y",CHAR(34)&amp;"eunion"&amp;CHAR(34)&amp;",","")</f>
        <v/>
      </c>
      <c r="FY87" s="48" t="str">
        <f>IFERROR(IF(SEARCH("Arabic",CB87)&gt;0,CHAR(34)&amp;"arabic"&amp;CHAR(34)&amp;",",""),"")</f>
        <v/>
      </c>
      <c r="FZ87" s="48" t="str">
        <f>IFERROR(IF(SEARCH("English",CB87)&gt;0,CHAR(34)&amp;"englis"&amp;CHAR(34)&amp;",",""),"")</f>
        <v/>
      </c>
      <c r="GA87" s="48" t="str">
        <f>IFERROR(IF(SEARCH("French",CB87)&gt;0,CHAR(34)&amp;"french"&amp;CHAR(34)&amp;",",""),"")</f>
        <v/>
      </c>
      <c r="GB87" s="48" t="str">
        <f>IFERROR(IF(SEARCH("Spanish",CB87)&gt;0,CHAR(34)&amp;"spanis"&amp;CHAR(34)&amp;",",""),"")</f>
        <v/>
      </c>
      <c r="GE87" s="48" t="str">
        <f>IFERROR(IF(SEARCH("Dutch",CB87)&gt;0,CHAR(34)&amp;"dutchs"&amp;CHAR(34)&amp;",",""),"")</f>
        <v/>
      </c>
      <c r="GF87" s="48" t="str">
        <f>IFERROR(IF(SEARCH("Historical",AU87)&gt;0,CHAR(34)&amp;"histor"&amp;CHAR(34)&amp;",",""),"")</f>
        <v/>
      </c>
      <c r="GG87" s="48" t="str">
        <f>IF(BU87="y",CHAR(34)&amp;"unjack"&amp;CHAR(34)&amp;",","")</f>
        <v/>
      </c>
      <c r="GH87" s="48" t="str">
        <f>IF(CD87=1,CHAR(34)&amp;"southc"&amp;CHAR(34)&amp;",","")</f>
        <v/>
      </c>
      <c r="GI87" s="48" t="str">
        <f>IF(CE87=1,CHAR(34)&amp;"hasmap"&amp;CHAR(34)&amp;",","")</f>
        <v/>
      </c>
      <c r="GJ87" s="48" t="str">
        <f>IF(CP87="y",CHAR(34)&amp;CP$1&amp;CHAR(34)&amp;",","")</f>
        <v/>
      </c>
      <c r="GK87" s="48" t="str">
        <f>IF(GJ87="",CHAR(34)&amp;"HasSta"&amp;CHAR(34)&amp;",","")</f>
        <v>"HasSta",</v>
      </c>
      <c r="GL87" s="48" t="str">
        <f>IF(CQ87="y",CHAR(34)&amp;CQ$1&amp;CHAR(34)&amp;",","")</f>
        <v>"1Stars",</v>
      </c>
      <c r="GM87" s="48" t="str">
        <f>IF(CR87="y",CHAR(34)&amp;CR$1&amp;CHAR(34)&amp;",","")</f>
        <v/>
      </c>
      <c r="GN87" s="48" t="str">
        <f>IF(CS87="y",CHAR(34)&amp;CS$1&amp;CHAR(34)&amp;",","")</f>
        <v/>
      </c>
      <c r="GP87" s="48" t="str">
        <f>CHAR(34)&amp;AU87&amp;CHAR(34)</f>
        <v>"City"</v>
      </c>
      <c r="GS87" s="48" t="str">
        <f>SUBSTITUTE("["&amp;_xlfn.CONCAT(CW87:GN87)&amp;"]",",]","]")</f>
        <v>["3Color","lets11","startT","LALUHI","year00","NoBand","Circle","Texted","staWHI","NO_RED","NO_GRE","NO_YEL","myrWHI","HasSta","1Stars"]</v>
      </c>
      <c r="GT87" s="48" t="str">
        <f>IF(BL87&lt;&gt;"",CHAR(34)&amp;"cl_"&amp;BL87&amp;CHAR(34)&amp;",","")</f>
        <v>"cl_BLA",</v>
      </c>
      <c r="GU87" s="48" t="str">
        <f>IF(BM87&lt;&gt;"",CHAR(34)&amp;"cl_"&amp;BM87&amp;CHAR(34)&amp;",","")</f>
        <v>"cl_BLU",</v>
      </c>
      <c r="GV87" s="48" t="str">
        <f>IF(BN87&lt;&gt;"",CHAR(34)&amp;"cl_"&amp;BN87&amp;CHAR(34)&amp;",","")</f>
        <v/>
      </c>
      <c r="GW87" s="48" t="str">
        <f>IF(BO87&lt;&gt;"",CHAR(34)&amp;"cl_"&amp;BO87&amp;CHAR(34)&amp;",","")</f>
        <v/>
      </c>
      <c r="GX87" s="48" t="str">
        <f>IF(BP87&lt;&gt;"",CHAR(34)&amp;"cl_"&amp;BP87&amp;CHAR(34)&amp;",","")</f>
        <v/>
      </c>
      <c r="GY87" s="48" t="str">
        <f>IF(BQ87&lt;&gt;"",CHAR(34)&amp;"cl_"&amp;BQ87&amp;CHAR(34)&amp;",","")</f>
        <v/>
      </c>
      <c r="GZ87" s="48" t="str">
        <f>IF(BR87&lt;&gt;"",CHAR(34)&amp;"cl_"&amp;BR87&amp;CHAR(34)&amp;",","")</f>
        <v/>
      </c>
      <c r="HA87" s="48" t="str">
        <f>IF(BS87&lt;&gt;"",CHAR(34)&amp;"cl_"&amp;BS87&amp;CHAR(34)&amp;",","")</f>
        <v/>
      </c>
      <c r="HB87" s="48" t="str">
        <f>IF(BT87&lt;&gt;"",CHAR(34)&amp;"cl_"&amp;BT87&amp;CHAR(34)&amp;",","")</f>
        <v>"cl_WHI",</v>
      </c>
      <c r="HC87" s="48" t="str">
        <f>SUBSTITUTE("["&amp;_xlfn.CONCAT(GT87:HB87)&amp;"]",",]","]")</f>
        <v>["cl_BLA","cl_BLU","cl_WHI"]</v>
      </c>
      <c r="HE87" s="71"/>
      <c r="HF87" s="72" t="str">
        <f>"{couname:"&amp;CT87&amp;(IF(HK87&lt;&gt;"",",subtype:"&amp;CHAR(34)&amp;HK87&amp;CHAR(34),""))&amp;",year:"&amp;HJ87&amp;",region:"&amp;CU87&amp;",Colors:"&amp;HC87&amp;",Items:"&amp;GS87&amp;",Flag:"&amp;CV87&amp;",HDFlag:"&amp;CHAR(34)&amp;E87&amp;CHAR(34)&amp;",type:"&amp;GP87&amp;", describe: "&amp;HH87&amp;", isnew:"&amp;CHAR(34)&amp;F87&amp;CHAR(34)&amp;", links: "&amp;HL87&amp;"},"</f>
        <v>{couname:"[USA] Tallahassee",year:"2020",region:"rgn_North America",Colors:["cl_BLA","cl_BLU","cl_WHI"],Items:["3Color","lets11","startT","LALUHI","year00","NoBand","Circle","Texted","staWHI","NO_RED","NO_GRE","NO_YEL","myrWHI","HasSta","1Stars"],Flag:"https://upload.wikimedia.org/wikipedia/commons/thumb/1/12/Flag_of_Tallahassee%2C_Florida_%282020%29.svg/320px-Flag_of_Tallahassee%2C_Florida_%282020%29.svg.png",HDFlag:"https://upload.wikimedia.org/wikipedia/commons/thumb/1/12/Flag_of_Tallahassee%2C_Florida_%282020%29.svg/640px-Flag_of_Tallahassee%2C_Florida_%282020%29.svg.png",type:"City", describe: "\nThe current flag incorporates a stylized 5-point star and the city name on a white background.", isnew:".", links: "https://en.wikipedia.org/wiki/Tallahassee,_Florida#Flag"},</v>
      </c>
      <c r="HG87" s="73" t="str">
        <f>"{couname:"&amp;CT87&amp;(IF(HK87&lt;&gt;"",",subtype:"&amp;CHAR(34)&amp;HK87&amp;CHAR(34),""))&amp;",year:"&amp;HJ87&amp;",region:"&amp;CU87&amp;",Colors:"&amp;HC87&amp;",Items:"&amp;GS87&amp;",Flag:"&amp;CV87&amp;",HDFlag:"&amp;CHAR(34)&amp;E87&amp;CHAR(34)&amp;",type:"&amp;GP87&amp;", describe: "&amp;HI87&amp;", links: "&amp;HL87&amp;"},"</f>
        <v>{couname:"[USA] Tallahassee",year:"2020",region:"rgn_North America",Colors:["cl_BLA","cl_BLU","cl_WHI"],Items:["3Color","lets11","startT","LALUHI","year00","NoBand","Circle","Texted","staWHI","NO_RED","NO_GRE","NO_YEL","myrWHI","HasSta","1Stars"],Flag:"https://upload.wikimedia.org/wikipedia/commons/thumb/1/12/Flag_of_Tallahassee%2C_Florida_%282020%29.svg/320px-Flag_of_Tallahassee%2C_Florida_%282020%29.svg.png",HDFlag:"https://upload.wikimedia.org/wikipedia/commons/thumb/1/12/Flag_of_Tallahassee%2C_Florida_%282020%29.svg/640px-Flag_of_Tallahassee%2C_Florida_%282020%29.svg.png",type:"City", describe: "\nThe current flag incorporates a stylized 5-point star and the city name on a white background.", links: "https://en.wikipedia.org/wiki/Tallahassee,_Florida#Flag"},</v>
      </c>
      <c r="HH87" s="48" t="str">
        <f>IF(P87&lt;&gt;"",CHAR(34)&amp;"\n"&amp;P87&amp;CHAR(34),CHAR(34)&amp;CHAR(34))</f>
        <v>"\nThe current flag incorporates a stylized 5-point star and the city name on a white background."</v>
      </c>
      <c r="HI87" s="48" t="str">
        <f>IF(J87=0,CHAR(34)&amp;CHAR(34),HH87)</f>
        <v>"\nThe current flag incorporates a stylized 5-point star and the city name on a white background."</v>
      </c>
      <c r="HJ87" s="48" t="str">
        <f>CHAR(34)&amp;O87&amp;CHAR(34)</f>
        <v>"2020"</v>
      </c>
      <c r="HL87" s="48" t="str">
        <f>CHAR(34)&amp;I87&amp;CHAR(34)</f>
        <v>"https://en.wikipedia.org/wiki/Tallahassee,_Florida#Flag"</v>
      </c>
      <c r="HM87" s="72" t="str">
        <f>"{"&amp;CHAR(34)&amp;"couname"&amp;CHAR(34)&amp;":"&amp;CT87&amp;(IF(H87&lt;&gt;"",","&amp;CHAR(34)&amp;"subtype"&amp;CHAR(34)&amp;":"&amp;CHAR(34)&amp;H87&amp;CHAR(34),""))&amp;","&amp;CHAR(34)&amp;"year"&amp;CHAR(34)&amp;":"&amp;HJ87&amp;","&amp;CHAR(34)&amp;"region"&amp;CHAR(34)&amp;":"&amp;CU87&amp;","&amp;CHAR(34)&amp;"Colors"&amp;CHAR(34)&amp;":"&amp;HC87&amp;","&amp;CHAR(34)&amp;"Items"&amp;CHAR(34)&amp;":"&amp;GS87&amp;","&amp;CHAR(34)&amp;"Flag"&amp;CHAR(34)&amp;":"&amp;CV87&amp;","&amp;CHAR(34)&amp;"HDFlag"&amp;CHAR(34)&amp;":"&amp;CHAR(34)&amp;E87&amp;CHAR(34)&amp;","&amp;CHAR(34)&amp;"type"&amp;CHAR(34)&amp;":"&amp;GP87&amp;", "&amp;CHAR(34)&amp;"describe"&amp;CHAR(34)&amp;": "&amp;HH87&amp;", "&amp;CHAR(34)&amp;"isnew"&amp;CHAR(34)&amp;": "&amp;CHAR(34)&amp;F87&amp;CHAR(34)&amp;", "&amp;CHAR(34)&amp;"links"&amp;CHAR(34)&amp;": "&amp;HL87&amp;"},"</f>
        <v>{"couname":"[USA] Tallahassee","subtype":"[USA] Florida","year":"2020","region":"rgn_North America","Colors":["cl_BLA","cl_BLU","cl_WHI"],"Items":["3Color","lets11","startT","LALUHI","year00","NoBand","Circle","Texted","staWHI","NO_RED","NO_GRE","NO_YEL","myrWHI","HasSta","1Stars"],"Flag":"https://upload.wikimedia.org/wikipedia/commons/thumb/1/12/Flag_of_Tallahassee%2C_Florida_%282020%29.svg/320px-Flag_of_Tallahassee%2C_Florida_%282020%29.svg.png","HDFlag":"https://upload.wikimedia.org/wikipedia/commons/thumb/1/12/Flag_of_Tallahassee%2C_Florida_%282020%29.svg/640px-Flag_of_Tallahassee%2C_Florida_%282020%29.svg.png","type":"City", "describe": "\nThe current flag incorporates a stylized 5-point star and the city name on a white background.", "isnew": ".", "links": "https://en.wikipedia.org/wiki/Tallahassee,_Florida#Flag"},</v>
      </c>
      <c r="HN87" s="74" t="str">
        <f>"{"&amp;CHAR(34)&amp;"couname"&amp;CHAR(34)&amp;":"&amp;CT87&amp;(IF(H87&lt;&gt;"",","&amp;CHAR(34)&amp;"subtype"&amp;CHAR(34)&amp;":"&amp;CHAR(34)&amp;H87&amp;CHAR(34),""))&amp;","&amp;CHAR(34)&amp;"year"&amp;CHAR(34)&amp;":"&amp;HJ87&amp;","&amp;CHAR(34)&amp;"region"&amp;CHAR(34)&amp;":"&amp;CU87&amp;","&amp;CHAR(34)&amp;"Colors"&amp;CHAR(34)&amp;":"&amp;HC87&amp;","&amp;CHAR(34)&amp;"Items"&amp;CHAR(34)&amp;":"&amp;GS87&amp;","&amp;CHAR(34)&amp;"Flag"&amp;CHAR(34)&amp;":"&amp;CV87&amp;","&amp;CHAR(34)&amp;"HDFlag"&amp;CHAR(34)&amp;":"&amp;CHAR(34)&amp;E87&amp;CHAR(34)&amp;","&amp;CHAR(34)&amp;"type"&amp;CHAR(34)&amp;":"&amp;GP87&amp;", "&amp;CHAR(34)&amp;"describe"&amp;CHAR(34)&amp;": "&amp;HI87&amp;", "&amp;CHAR(34)&amp;"isnew"&amp;CHAR(34)&amp;": "&amp;CHAR(34)&amp;F87&amp;CHAR(34)&amp;", "&amp;CHAR(34)&amp;"links"&amp;CHAR(34)&amp;": "&amp;HL87&amp;"},"</f>
        <v>{"couname":"[USA] Tallahassee","subtype":"[USA] Florida","year":"2020","region":"rgn_North America","Colors":["cl_BLA","cl_BLU","cl_WHI"],"Items":["3Color","lets11","startT","LALUHI","year00","NoBand","Circle","Texted","staWHI","NO_RED","NO_GRE","NO_YEL","myrWHI","HasSta","1Stars"],"Flag":"https://upload.wikimedia.org/wikipedia/commons/thumb/1/12/Flag_of_Tallahassee%2C_Florida_%282020%29.svg/320px-Flag_of_Tallahassee%2C_Florida_%282020%29.svg.png","HDFlag":"https://upload.wikimedia.org/wikipedia/commons/thumb/1/12/Flag_of_Tallahassee%2C_Florida_%282020%29.svg/640px-Flag_of_Tallahassee%2C_Florida_%282020%29.svg.png","type":"City", "describe": "\nThe current flag incorporates a stylized 5-point star and the city name on a white background.", "isnew": ".", "links": "https://en.wikipedia.org/wiki/Tallahassee,_Florida#Flag"},</v>
      </c>
      <c r="HO87" s="75">
        <v>45618</v>
      </c>
      <c r="HP87" s="48" t="str" cm="1">
        <f t="array" ref="HP87">IF(_xlfn.TEXTJOIN(", ", TRUE, IF(ISNUMBER(SEARCH("BLA", BL87:BT87)), COLUMN(BL87:BT87) - COLUMN(BL87) + 1, ""))&lt;&gt;"","BLA","")</f>
        <v>BLA</v>
      </c>
      <c r="HQ87" s="48" t="str" cm="1">
        <f t="array" ref="HQ87">IF(_xlfn.TEXTJOIN(", ", TRUE, IF(ISNUMBER(SEARCH("BLU", BL87:BT87)), COLUMN(BL87:BT87) - COLUMN(BL87) + 1, ""))&lt;&gt;"","BLU","")</f>
        <v>BLU</v>
      </c>
      <c r="HR87" s="48" t="str" cm="1">
        <f t="array" ref="HR87">IF(_xlfn.TEXTJOIN(", ", TRUE, IF(ISNUMBER(SEARCH("GRE", BL87:BT87)), COLUMN(BL87:BT87) - COLUMN(BL87) + 1, ""))&lt;&gt;"","GRE","")</f>
        <v/>
      </c>
      <c r="HS87" s="48" t="str" cm="1">
        <f t="array" ref="HS87">IF(_xlfn.TEXTJOIN(", ", TRUE, IF(ISNUMBER(SEARCH("RED", BL87:BT87)), COLUMN(BL87:BT87) - COLUMN(BL87) + 1, ""))&lt;&gt;"","RED","")</f>
        <v/>
      </c>
      <c r="HT87" s="48" t="str" cm="1">
        <f t="array" ref="HT87">IF(_xlfn.TEXTJOIN(", ", TRUE, IF(ISNUMBER(SEARCH("YEL", BL87:BT87)), COLUMN(BL87:BT87) - COLUMN(BL87) + 1, ""))&lt;&gt;"","YEL","")</f>
        <v/>
      </c>
      <c r="HU87" s="48" t="str" cm="1">
        <f t="array" ref="HU87">IF(_xlfn.TEXTJOIN(", ", TRUE, IF(ISNUMBER(SEARCH("ORA", BL87:BT87)), COLUMN(BL87:BT87) - COLUMN(BL87) + 1, ""))&lt;&gt;"","ORA","")</f>
        <v/>
      </c>
      <c r="HV87" s="48" t="str" cm="1">
        <f t="array" ref="HV87">IF(_xlfn.TEXTJOIN(", ", TRUE, IF(ISNUMBER(SEARCH("BRO", BL87:BT87)), COLUMN(BL87:BT87) - COLUMN(BL87) + 1, ""))&lt;&gt;"","BRO","")</f>
        <v/>
      </c>
      <c r="HW87" s="48" t="str" cm="1">
        <f t="array" ref="HW87">IF(_xlfn.TEXTJOIN(", ", TRUE, IF(ISNUMBER(SEARCH("PUR", BL87:BT87)), COLUMN(BL87:BT87) - COLUMN(BL87) + 1, ""))&lt;&gt;"","PUR","")</f>
        <v/>
      </c>
      <c r="HX87" s="48" t="str" cm="1">
        <f t="array" ref="HX87">IF(_xlfn.TEXTJOIN(", ", TRUE, IF(ISNUMBER(SEARCH("WHI", BL87:BT87)), COLUMN(BL87:BT87) - COLUMN(BL87) + 1, ""))&lt;&gt;"","WHI","")</f>
        <v>WHI</v>
      </c>
      <c r="HY87" s="76"/>
      <c r="HZ87" s="76"/>
      <c r="IA87" s="6"/>
      <c r="IB87" s="6"/>
      <c r="IC87" s="77"/>
      <c r="ID87" s="77"/>
      <c r="IE87" s="77"/>
      <c r="IF87" s="77"/>
      <c r="IG87" s="77"/>
      <c r="IH87" s="77"/>
      <c r="II87" s="77"/>
      <c r="IJ87" s="77"/>
      <c r="IK87" s="77"/>
      <c r="IM87" s="45">
        <f>COUNTIF(IC87:IK87,"&gt;0")-CG87</f>
        <v>-3</v>
      </c>
      <c r="IN87" s="78" t="str">
        <f>"http://mkweb.bcgsc.ca/color-summarizer/?url="&amp;D87&amp;"&amp;precision=low&amp;num_clusters="&amp;CG87&amp;"&amp;text=1"</f>
        <v>http://mkweb.bcgsc.ca/color-summarizer/?url=https://upload.wikimedia.org/wikipedia/commons/thumb/1/12/Flag_of_Tallahassee%2C_Florida_%282020%29.svg/320px-Flag_of_Tallahassee%2C_Florida_%282020%29.svg.png&amp;precision=low&amp;num_clusters=3&amp;text=1</v>
      </c>
      <c r="IO87" s="48" t="str">
        <f>IF(HP87&lt;&gt;"",CHAR(34)&amp;"black"&amp;CHAR(34),"")</f>
        <v>"black"</v>
      </c>
      <c r="IP87" s="48" t="str">
        <f>IF(HQ87&lt;&gt;"",CHAR(34)&amp;"blue"&amp;CHAR(34),"")</f>
        <v>"blue"</v>
      </c>
      <c r="IQ87" s="48" t="str">
        <f>IF(HR87&lt;&gt;"",CHAR(34)&amp;"green"&amp;CHAR(34),"")</f>
        <v/>
      </c>
      <c r="IR87" s="48" t="str">
        <f>IF(HS87&lt;&gt;"",CHAR(34)&amp;"red"&amp;CHAR(34),"")</f>
        <v/>
      </c>
      <c r="IS87" s="48" t="str">
        <f>IF(HT87&lt;&gt;"",CHAR(34)&amp;"yellow"&amp;CHAR(34),"")</f>
        <v/>
      </c>
      <c r="IT87" s="48" t="str">
        <f>IF(HU87&lt;&gt;"",CHAR(34)&amp;"orange"&amp;CHAR(34),"")</f>
        <v/>
      </c>
      <c r="IU87" s="48" t="str">
        <f>IF(HV87&lt;&gt;"",CHAR(34)&amp;"brown"&amp;CHAR(34),"")</f>
        <v/>
      </c>
      <c r="IV87" s="48" t="str">
        <f>IF(HW87&lt;&gt;"",CHAR(34)&amp;"purple"&amp;CHAR(34),"")</f>
        <v/>
      </c>
      <c r="IW87" s="48" t="str">
        <f>IF(HX87&lt;&gt;"",CHAR(34)&amp;"white"&amp;CHAR(34),"")</f>
        <v>"white"</v>
      </c>
      <c r="IX87" s="48" t="str">
        <f>"{"&amp;CHAR(34)&amp;"url"&amp;CHAR(34)&amp;":"&amp;CHAR(34)&amp;IN87&amp;CHAR(34)&amp;","&amp;CHAR(34)&amp;"name"&amp;CHAR(34)&amp;":"&amp;CHAR(34)&amp;A87&amp;CHAR(34)&amp;"},"</f>
        <v>{"url":"http://mkweb.bcgsc.ca/color-summarizer/?url=https://upload.wikimedia.org/wikipedia/commons/thumb/1/12/Flag_of_Tallahassee%2C_Florida_%282020%29.svg/320px-Flag_of_Tallahassee%2C_Florida_%282020%29.svg.png&amp;precision=low&amp;num_clusters=3&amp;text=1","name":"[USA] Tallahassee"},</v>
      </c>
      <c r="IY87" s="48">
        <v>1179</v>
      </c>
    </row>
    <row r="88" spans="1:259" s="48" customFormat="1" ht="38.4" customHeight="1" thickBot="1" x14ac:dyDescent="0.35">
      <c r="A88" s="97" t="s">
        <v>998</v>
      </c>
      <c r="B88" s="40" t="e" vm="229">
        <v>#VALUE!</v>
      </c>
      <c r="C88" s="41">
        <v>3</v>
      </c>
      <c r="D88" s="42" t="s">
        <v>999</v>
      </c>
      <c r="E88" s="43" t="s">
        <v>999</v>
      </c>
      <c r="F88" s="44" t="s">
        <v>163</v>
      </c>
      <c r="G88" s="45">
        <f>COUNTIF($A$1:$A$8580,A88)</f>
        <v>1</v>
      </c>
      <c r="H88" s="46" t="s">
        <v>487</v>
      </c>
      <c r="I88" s="47" t="s">
        <v>1000</v>
      </c>
      <c r="J88" s="48" t="str">
        <f>""</f>
        <v/>
      </c>
      <c r="K88" s="49"/>
      <c r="L88" s="50"/>
      <c r="M88" s="50"/>
      <c r="N88" s="51" t="s">
        <v>231</v>
      </c>
      <c r="O88" s="52">
        <v>1930</v>
      </c>
      <c r="P88" s="53" t="s">
        <v>1001</v>
      </c>
      <c r="Q88" s="54">
        <v>1</v>
      </c>
      <c r="R88" s="55" t="s">
        <v>231</v>
      </c>
      <c r="S88" s="56">
        <v>8</v>
      </c>
      <c r="T88" s="57" t="s">
        <v>165</v>
      </c>
      <c r="U88" s="58" t="s">
        <v>164</v>
      </c>
      <c r="V88" s="58" t="s">
        <v>165</v>
      </c>
      <c r="W88" s="58" t="s">
        <v>165</v>
      </c>
      <c r="X88" s="58" t="s">
        <v>165</v>
      </c>
      <c r="Y88" s="58" t="s">
        <v>164</v>
      </c>
      <c r="Z88" s="58" t="s">
        <v>164</v>
      </c>
      <c r="AA88" s="58" t="s">
        <v>164</v>
      </c>
      <c r="AB88" s="58" t="s">
        <v>165</v>
      </c>
      <c r="AC88" s="58" t="s">
        <v>164</v>
      </c>
      <c r="AD88" s="58" t="s">
        <v>164</v>
      </c>
      <c r="AE88" s="58" t="s">
        <v>164</v>
      </c>
      <c r="AF88" s="59" t="s">
        <v>164</v>
      </c>
      <c r="AG88" s="59" t="s">
        <v>164</v>
      </c>
      <c r="AH88" s="59" t="s">
        <v>164</v>
      </c>
      <c r="AI88" s="59" t="s">
        <v>164</v>
      </c>
      <c r="AJ88" s="59" t="s">
        <v>164</v>
      </c>
      <c r="AK88" s="59" t="s">
        <v>164</v>
      </c>
      <c r="AL88" s="59" t="s">
        <v>164</v>
      </c>
      <c r="AM88" s="59" t="s">
        <v>164</v>
      </c>
      <c r="AN88" s="59" t="s">
        <v>164</v>
      </c>
      <c r="AO88" s="59" t="s">
        <v>164</v>
      </c>
      <c r="AP88" s="59" t="s">
        <v>165</v>
      </c>
      <c r="AQ88" s="59" t="s">
        <v>164</v>
      </c>
      <c r="AR88" s="59" t="s">
        <v>164</v>
      </c>
      <c r="AS88" s="59" t="s">
        <v>164</v>
      </c>
      <c r="AT88" s="60">
        <v>18</v>
      </c>
      <c r="AU88" s="59" t="s">
        <v>196</v>
      </c>
      <c r="AV88" s="59" t="str">
        <f>IF(LEFT(A88,1)="[",LEFT(A88,5)&amp;AU88&amp;A88,"")</f>
        <v>[USA]City[USA] Tampa</v>
      </c>
      <c r="AW88" s="59" t="str">
        <f>C88&amp;H88&amp;A88</f>
        <v>3[USA] Florida[USA] Tampa</v>
      </c>
      <c r="AX88" s="61"/>
      <c r="AY88" s="61"/>
      <c r="AZ88" s="62" t="s">
        <v>159</v>
      </c>
      <c r="BA88" s="62" t="s">
        <v>167</v>
      </c>
      <c r="BB88" s="62"/>
      <c r="BC88" s="63"/>
      <c r="BD88" s="64" t="s">
        <v>159</v>
      </c>
      <c r="BE88" s="47"/>
      <c r="BF88" s="64" t="s">
        <v>154</v>
      </c>
      <c r="BG88" s="64" t="s">
        <v>167</v>
      </c>
      <c r="BH88" s="64" t="s">
        <v>155</v>
      </c>
      <c r="BI88" s="64"/>
      <c r="BJ88" s="64"/>
      <c r="BK88" s="47"/>
      <c r="BL88" s="64" t="s">
        <v>167</v>
      </c>
      <c r="BM88" s="64" t="s">
        <v>152</v>
      </c>
      <c r="BN88" s="64" t="s">
        <v>153</v>
      </c>
      <c r="BO88" s="64" t="s">
        <v>154</v>
      </c>
      <c r="BP88" s="64" t="s">
        <v>155</v>
      </c>
      <c r="BQ88" s="64" t="s">
        <v>167</v>
      </c>
      <c r="BR88" s="64" t="s">
        <v>167</v>
      </c>
      <c r="BS88" s="64" t="s">
        <v>167</v>
      </c>
      <c r="BT88" s="64" t="s">
        <v>159</v>
      </c>
      <c r="BU88" s="65"/>
      <c r="BV88" s="66"/>
      <c r="BW88" s="66">
        <v>0</v>
      </c>
      <c r="BX88" s="47"/>
      <c r="BY88" s="48" t="s">
        <v>164</v>
      </c>
      <c r="CB88" s="6"/>
      <c r="CC88" s="6"/>
      <c r="CD88" s="67">
        <v>0</v>
      </c>
      <c r="CE88" s="67">
        <v>0</v>
      </c>
      <c r="CF88" s="67" t="e">
        <v>#REF!</v>
      </c>
      <c r="CG88" s="68" cm="1">
        <f t="array" ref="CG88">SUMPRODUCT(--(LEN(TRIM(BL88:BT88))&gt;0))</f>
        <v>5</v>
      </c>
      <c r="CH88" s="59" t="str">
        <f>IF(CG88=2,"y","n")</f>
        <v>n</v>
      </c>
      <c r="CI88" s="59" t="str">
        <f>IF(CG88=3,"y","n")</f>
        <v>n</v>
      </c>
      <c r="CJ88" s="59" t="str">
        <f>IF(CG88=4,"y","n")</f>
        <v>n</v>
      </c>
      <c r="CK88" s="59" t="str">
        <f>IF(CG88&gt;4,"y","n")</f>
        <v>y</v>
      </c>
      <c r="CL88" s="59" t="str">
        <f>IF(S88=0,"y","n")</f>
        <v>n</v>
      </c>
      <c r="CM88" s="59" t="str">
        <f>IF(S88=2,"y","n")</f>
        <v>n</v>
      </c>
      <c r="CN88" s="59" t="str">
        <f>IF(S88=3,"y","n")</f>
        <v>n</v>
      </c>
      <c r="CO88" s="59" t="str">
        <f>IF(S88&gt;=4,"y","n")</f>
        <v>y</v>
      </c>
      <c r="CP88" s="59" t="str">
        <f>IF(AT88=0,"y","n")</f>
        <v>n</v>
      </c>
      <c r="CQ88" s="59" t="str">
        <f>IF(AT88=1,"y","n")</f>
        <v>n</v>
      </c>
      <c r="CR88" s="59" t="str">
        <f>IF(AT88=2,"y","n")</f>
        <v>n</v>
      </c>
      <c r="CS88" s="59" t="str">
        <f>IF(AT88&gt;=3,"y","n")</f>
        <v>y</v>
      </c>
      <c r="CT88" s="69" t="str">
        <f>CHAR(34)&amp;A88&amp;CHAR(34)</f>
        <v>"[USA] Tampa"</v>
      </c>
      <c r="CU88" s="70" t="str">
        <f>CHAR(34)&amp;"rgn_"&amp;R88&amp;CHAR(34)</f>
        <v>"rgn_North America"</v>
      </c>
      <c r="CV88" s="48" t="str">
        <f>CHAR(34)&amp;D88&amp;CHAR(34)</f>
        <v>"https://upload.wikimedia.org/wikipedia/commons/thumb/2/20/Flag_of_Tampa%2C_Florida.svg/640px-Flag_of_Tampa%2C_Florida.svg.png"</v>
      </c>
      <c r="CW88" s="48" t="str">
        <f>IF(CH88="y",CHAR(34)&amp;CH$1&amp;CHAR(34)&amp;",","")</f>
        <v/>
      </c>
      <c r="CX88" s="48" t="str">
        <f>IF(CI88="y",CHAR(34)&amp;CI$1&amp;CHAR(34)&amp;",","")</f>
        <v/>
      </c>
      <c r="CY88" s="48" t="str">
        <f>IF(CJ88="y",CHAR(34)&amp;CJ$1&amp;CHAR(34)&amp;",","")</f>
        <v/>
      </c>
      <c r="CZ88" s="48" t="str">
        <f>IF(CK88="y",CHAR(34)&amp;CK$1&amp;CHAR(34)&amp;",","")</f>
        <v>"5+Colo",</v>
      </c>
      <c r="DA88" s="48" t="str">
        <f>IF(Q88&gt;1,CHAR(34)&amp;"words2"&amp;CHAR(34)&amp;",","")</f>
        <v/>
      </c>
      <c r="DB88" s="48" t="str">
        <f>IF(Q88&gt;2,CHAR(34)&amp;"words3"&amp;CHAR(34)&amp;",","")</f>
        <v/>
      </c>
      <c r="DC88" s="48" t="str">
        <f>IF(Q88=2,CHAR(34)&amp;"exact2"&amp;CHAR(34)&amp;",","")</f>
        <v/>
      </c>
      <c r="DD88" s="48" t="str">
        <f>IF(LEN(CHAR(34)&amp;"lets"&amp;LEN(SUBSTITUTE(SUBSTITUTE(IFERROR(TRIM(SUBSTITUTE(SUBSTITUTE(SUBSTITUTE(IFERROR(TRIM(SUBSTITUTE(A88,MID(A88,FIND("(",A88),FIND(")",A88)-FIND("(",A88)+1),"")),A88)," ",""),"-",""),MID(SUBSTITUTE(SUBSTITUTE(IFERROR(TRIM(SUBSTITUTE(A88,MID(A88,FIND("(",A88),FIND(")",A88)-FIND("(",A88)+1),"")),A88)," ",""),"-",""),FIND("[",SUBSTITUTE(SUBSTITUTE(IFERROR(TRIM(SUBSTITUTE(A88,MID(A88,FIND("(",A88),FIND(")",A88)-FIND("(",A88)+1),"")),A88)," ",""),"-","")),FIND("]",SUBSTITUTE(SUBSTITUTE(IFERROR(TRIM(SUBSTITUTE(A88,MID(A88,FIND("(",A88),FIND(")",A88)-FIND("(",A88)+1),"")),A88)," ",""),"-",""))-FIND("[",SUBSTITUTE(SUBSTITUTE(IFERROR(TRIM(SUBSTITUTE(A88,MID(A88,FIND("(",A88),FIND(")",A88)-FIND("(",A88)+1),"")),A88)," ",""),"-",""))+1),"")),SUBSTITUTE(SUBSTITUTE(IFERROR(TRIM(SUBSTITUTE(A88,MID(A88,FIND("(",A88),FIND(")",A88)-FIND("(",A88)+1),"")),A88)," ",""),"-",""))," ",""),"-",""))&amp;CHAR(34)&amp;",")=9,CHAR(34)&amp;"lets"&amp;LEN(SUBSTITUTE(SUBSTITUTE(IFERROR(TRIM(SUBSTITUTE(SUBSTITUTE(SUBSTITUTE(IFERROR(TRIM(SUBSTITUTE(A88,MID(A88,FIND("(",A88),FIND(")",A88)-FIND("(",A88)+1),"")),A88)," ",""),"-",""),MID(SUBSTITUTE(SUBSTITUTE(IFERROR(TRIM(SUBSTITUTE(A88,MID(A88,FIND("(",A88),FIND(")",A88)-FIND("(",A88)+1),"")),A88)," ",""),"-",""),FIND("[",SUBSTITUTE(SUBSTITUTE(IFERROR(TRIM(SUBSTITUTE(A88,MID(A88,FIND("(",A88),FIND(")",A88)-FIND("(",A88)+1),"")),A88)," ",""),"-","")),FIND("]",SUBSTITUTE(SUBSTITUTE(IFERROR(TRIM(SUBSTITUTE(A88,MID(A88,FIND("(",A88),FIND(")",A88)-FIND("(",A88)+1),"")),A88)," ",""),"-",""))-FIND("[",SUBSTITUTE(SUBSTITUTE(IFERROR(TRIM(SUBSTITUTE(A88,MID(A88,FIND("(",A88),FIND(")",A88)-FIND("(",A88)+1),"")),A88)," ",""),"-",""))+1),"")),SUBSTITUTE(SUBSTITUTE(IFERROR(TRIM(SUBSTITUTE(A88,MID(A88,FIND("(",A88),FIND(")",A88)-FIND("(",A88)+1),"")),A88)," ",""),"-",""))," ",""),"-",""))&amp;CHAR(34)&amp;",",CHAR(34)&amp;"lets0"&amp;LEN(SUBSTITUTE(SUBSTITUTE(IFERROR(TRIM(SUBSTITUTE(SUBSTITUTE(SUBSTITUTE(IFERROR(TRIM(SUBSTITUTE(A88,MID(A88,FIND("(",A88),FIND(")",A88)-FIND("(",A88)+1),"")),A88)," ",""),"-",""),MID(SUBSTITUTE(SUBSTITUTE(IFERROR(TRIM(SUBSTITUTE(A88,MID(A88,FIND("(",A88),FIND(")",A88)-FIND("(",A88)+1),"")),A88)," ",""),"-",""),FIND("[",SUBSTITUTE(SUBSTITUTE(IFERROR(TRIM(SUBSTITUTE(A88,MID(A88,FIND("(",A88),FIND(")",A88)-FIND("(",A88)+1),"")),A88)," ",""),"-","")),FIND("]",SUBSTITUTE(SUBSTITUTE(IFERROR(TRIM(SUBSTITUTE(A88,MID(A88,FIND("(",A88),FIND(")",A88)-FIND("(",A88)+1),"")),A88)," ",""),"-",""))-FIND("[",SUBSTITUTE(SUBSTITUTE(IFERROR(TRIM(SUBSTITUTE(A88,MID(A88,FIND("(",A88),FIND(")",A88)-FIND("(",A88)+1),"")),A88)," ",""),"-",""))+1),"")),SUBSTITUTE(SUBSTITUTE(IFERROR(TRIM(SUBSTITUTE(A88,MID(A88,FIND("(",A88),FIND(")",A88)-FIND("(",A88)+1),"")),A88)," ",""),"-",""))," ",""),"-",""))&amp;CHAR(34)&amp;",")</f>
        <v>"lets05",</v>
      </c>
      <c r="DE88" s="48" t="str">
        <f>IFERROR(CHAR(34)&amp;"start"&amp;LEFT(TRIM(SUBSTITUTE(SUBSTITUTE(TRIM(SUBSTITUTE(SUBSTITUTE(A88, MID(A88, FIND("[", A88), FIND("]", A88) - FIND("[", A88) + 1), ""), "  ", " ")), MID(TRIM(SUBSTITUTE(SUBSTITUTE(A88, MID(A88, FIND("[", A88), FIND("]", A88) - FIND("[", A88) + 1), ""), "  ", " ")), FIND("[", TRIM(SUBSTITUTE(SUBSTITUTE(A88, MID(A88, FIND("[", A88), FIND("]", A88) - FIND("[", A88) + 1), ""), "  ", " "))), FIND("]", TRIM(SUBSTITUTE(SUBSTITUTE(A88, MID(A88, FIND("[", A88), FIND("]", A88) - FIND("[", A88) + 1), ""), "  ", " "))) - FIND("[", TRIM(SUBSTITUTE(SUBSTITUTE(A88, MID(A88, FIND("[", A88), FIND("]", A88) - FIND("[", A88) + 1), ""), "  ", " "))) + 1), ""), "  ", " ")),1)&amp;CHAR(34)&amp;",",CHAR(34)&amp;"start"&amp;IFERROR(LEFT(SUBSTITUTE(A88,"["&amp;MID(A88,FIND("[",A88)+1,FIND("]",A88)-FIND("[",A88)-1)&amp;"] ",""),1),LEFT(A88,1))&amp;CHAR(34)&amp;",")</f>
        <v>"startT",</v>
      </c>
      <c r="DF88" s="48" t="str">
        <f>IFERROR(IF(SEARCH("tan",A88)&gt;0,CHAR(34)&amp;"withtn"&amp;CHAR(34)&amp;",",""),"")</f>
        <v/>
      </c>
      <c r="DG88" s="48" t="str">
        <f>IFERROR(IF(SEARCH("q",A88)&gt;0,CHAR(34)&amp;"with_q"&amp;CHAR(34)&amp;",",""),"")</f>
        <v/>
      </c>
      <c r="DH88" s="48" t="str">
        <f>IFERROR(IF(SEARCH("v",A88)&gt;0,CHAR(34)&amp;"with_v"&amp;CHAR(34)&amp;",",""),"")</f>
        <v/>
      </c>
      <c r="DI88" s="48" t="str">
        <f>IFERROR(IF(SEARCH("w",A88)&gt;0,CHAR(34)&amp;"with_w"&amp;CHAR(34)&amp;",",""),"")</f>
        <v/>
      </c>
      <c r="DJ88" s="48" t="str">
        <f>IFERROR(IF(SEARCH("y",A88)&gt;0,CHAR(34)&amp;"with_y"&amp;CHAR(34)&amp;",",""),"")</f>
        <v/>
      </c>
      <c r="DK88" s="48" t="str">
        <f>IFERROR(IF(SEARCH("z",A88)&gt;0,CHAR(34)&amp;"with_z"&amp;CHAR(34)&amp;",",""),"")</f>
        <v/>
      </c>
      <c r="DL88" s="48" t="str">
        <f>IF(CG88=2, CHAR(34) &amp; _xlfn.TEXTJOIN("", TRUE, _xlfn._xlws.SORT(HP88:HX88)) &amp; CHAR(34) &amp; ",", "")</f>
        <v/>
      </c>
      <c r="DM88" s="48" t="str" cm="1">
        <f t="array" ref="DM88">IF(CG88=3,CHAR(34) &amp; _xlfn.TEXTJOIN("", TRUE, RIGHT(HP88:HX88, 2)) &amp; CHAR(34) &amp; ",", "")</f>
        <v/>
      </c>
      <c r="DN88" s="48" t="str">
        <f>IF(AND(ISNUMBER(SEARCH("18", O88)), ISERROR(SEARCH("1918", O88)), ISERROR(SEARCH("2018", O88))), CHAR(34) &amp; "year18" &amp; CHAR(34) &amp; ",", "")</f>
        <v/>
      </c>
      <c r="DO88" s="48" t="str">
        <f>IF(AND(ISNUMBER(SEARCH("19", O88)), ISERROR(SEARCH("1819", O88)),  ISERROR(SEARCH("1219", O88)),ISERROR(SEARCH("1119", O88)),ISERROR(SEARCH("1190", O88)),ISERROR(SEARCH("2019", O88))), CHAR(34) &amp; "year19" &amp; CHAR(34) &amp; ",", "")</f>
        <v>"year19",</v>
      </c>
      <c r="DP88" s="6" t="str">
        <f>IF(AND(ISNUMBER(SEARCH("20", O88)), ISERROR(SEARCH("1920", O88))), CHAR(34)&amp;"year00"&amp;CHAR(34)&amp;",", "")</f>
        <v/>
      </c>
      <c r="DQ88" s="6" t="str">
        <f>IF(CC88="y",CHAR(34)&amp;"soviet"&amp;CHAR(34)&amp;",","")</f>
        <v/>
      </c>
      <c r="DR88" s="6" t="str">
        <f>IF(BY88="y",CHAR(34)&amp;"dgband"&amp;CHAR(34)&amp;",","")</f>
        <v/>
      </c>
      <c r="DS88" s="6" t="str">
        <f>IF(W88="y",IF(AND(V88="n",BY88&lt;&gt;"y"),CHAR(34)&amp;"allver"&amp;CHAR(34)&amp;",",""),"")</f>
        <v/>
      </c>
      <c r="DT88" s="6" t="str">
        <f>IF(V88="y",IF(AND(W88="n",BY88&lt;&gt;"y"),CHAR(34)&amp;"allhor"&amp;CHAR(34)&amp;",",""),"")</f>
        <v/>
      </c>
      <c r="DU88" s="6" t="str">
        <f>IF(BY88="y",IF(AND(W88="n",V88="n"),CHAR(34)&amp;"alldia"&amp;CHAR(34)&amp;",",""),"")</f>
        <v/>
      </c>
      <c r="DV88" s="48" t="str">
        <f>IF(IA88&lt;&gt;"",(IF(IA88="y",CHAR(34)&amp;"largec"&amp;CHAR(34)&amp;",",CHAR(34)&amp;"smallc"&amp;CHAR(34)&amp;",")),"")</f>
        <v/>
      </c>
      <c r="DW88" s="48" t="str">
        <f>IF(CL88="y",CHAR(34)&amp;CL$1&amp;CHAR(34)&amp;",","")</f>
        <v/>
      </c>
      <c r="DX88" s="48" t="str">
        <f>IF(CM88="y",CHAR(34)&amp;CM$1&amp;CHAR(34)&amp;",","")</f>
        <v/>
      </c>
      <c r="DY88" s="48" t="str">
        <f>IF(CN88="y",CHAR(34)&amp;CN$1&amp;CHAR(34)&amp;",","")</f>
        <v/>
      </c>
      <c r="DZ88" s="48" t="str">
        <f>IF(CO88="y",CHAR(34)&amp;CO$1&amp;CHAR(34)&amp;",","")</f>
        <v>"4+Band",</v>
      </c>
      <c r="EA88" s="48" t="str">
        <f>IF(T88="y",CHAR(34)&amp;T$1&amp;CHAR(34)&amp;",","")</f>
        <v>"Diagon",</v>
      </c>
      <c r="EB88" s="48" t="str">
        <f>IF(U88="y",CHAR(34)&amp;U$1&amp;CHAR(34)&amp;",","")</f>
        <v/>
      </c>
      <c r="EC88" s="48" t="str">
        <f>IF(V88="y",CHAR(34)&amp;V$1&amp;CHAR(34)&amp;",","")</f>
        <v>"Horizo",</v>
      </c>
      <c r="ED88" s="48" t="str">
        <f>IF(W88="y",CHAR(34)&amp;W$1&amp;CHAR(34)&amp;",","")</f>
        <v>"Vertic",</v>
      </c>
      <c r="EE88" s="48" t="str">
        <f>IF(X88="y",CHAR(34)&amp;X$1&amp;CHAR(34)&amp;",","")</f>
        <v>"Circle",</v>
      </c>
      <c r="EF88" s="48" t="str">
        <f>IF(AND(Y88&lt;&gt;"n",Y88&lt;&gt;""),CHAR(34)&amp;Y$1&amp;CHAR(34)&amp;",","")</f>
        <v/>
      </c>
      <c r="EG88" s="48" t="str">
        <f>IF(Z88="y",CHAR(34)&amp;Z$1&amp;CHAR(34)&amp;",","")</f>
        <v/>
      </c>
      <c r="EH88" s="48" t="str">
        <f>IF(AA88="y",CHAR(34)&amp;AA$1&amp;CHAR(34)&amp;",","")</f>
        <v/>
      </c>
      <c r="EI88" s="48" t="str">
        <f>IF(AB88="y",CHAR(34)&amp;AB$1&amp;CHAR(34)&amp;",","")</f>
        <v>"Texted",</v>
      </c>
      <c r="EJ88" s="48" t="str">
        <f>IF(AC88="y",CHAR(34)&amp;AC$1&amp;CHAR(34)&amp;",","")</f>
        <v/>
      </c>
      <c r="EK88" s="48" t="str">
        <f>IF(AD88="y",CHAR(34)&amp;AD$1&amp;CHAR(34)&amp;",","")</f>
        <v/>
      </c>
      <c r="EL88" s="48" t="str">
        <f>IF(AE88="y",CHAR(34)&amp;AE$1&amp;CHAR(34)&amp;",","")</f>
        <v/>
      </c>
      <c r="EM88" s="48" t="str">
        <f>IF(AF88="y",CHAR(34)&amp;AF$1&amp;CHAR(34)&amp;",","")</f>
        <v/>
      </c>
      <c r="EN88" s="48" t="str">
        <f>IF(AG88="y",CHAR(34)&amp;AG$1&amp;CHAR(34)&amp;",","")</f>
        <v/>
      </c>
      <c r="EO88" s="48" t="str">
        <f>IF(AH88="y",CHAR(34)&amp;AH$1&amp;CHAR(34)&amp;",","")</f>
        <v/>
      </c>
      <c r="EP88" s="48" t="str">
        <f>IF(AI88="y",CHAR(34)&amp;AI$1&amp;CHAR(34)&amp;",","")</f>
        <v/>
      </c>
      <c r="EQ88" s="48" t="str">
        <f>IF(AJ88="y",CHAR(34)&amp;AJ$1&amp;CHAR(34)&amp;",","")</f>
        <v/>
      </c>
      <c r="ER88" s="48" t="str">
        <f>IF(AK88="y",CHAR(34)&amp;AK$1&amp;CHAR(34)&amp;",","")</f>
        <v/>
      </c>
      <c r="ES88" s="48" t="str">
        <f>IF(AL88="y",CHAR(34)&amp;AL$1&amp;CHAR(34)&amp;",","")</f>
        <v/>
      </c>
      <c r="ET88" s="48" t="str">
        <f>IF(AM88="y",CHAR(34)&amp;AM$1&amp;CHAR(34)&amp;",","")</f>
        <v/>
      </c>
      <c r="EU88" s="48" t="str">
        <f>IF(AN88="y",CHAR(34)&amp;AN$1&amp;CHAR(34)&amp;",","")</f>
        <v/>
      </c>
      <c r="EV88" s="48" t="str">
        <f>IF(AO88="y",CHAR(34)&amp;AO$1&amp;CHAR(34)&amp;",","")</f>
        <v/>
      </c>
      <c r="EW88" s="48" t="str">
        <f>IF(AP88="y",CHAR(34)&amp;AP$1&amp;CHAR(34)&amp;",","")</f>
        <v>"Ships!",</v>
      </c>
      <c r="EX88" s="48" t="str">
        <f>IF(AQ88="y",CHAR(34)&amp;AQ$1&amp;CHAR(34)&amp;",","")</f>
        <v/>
      </c>
      <c r="EY88" s="48" t="str">
        <f>IF(AR88="y",CHAR(34)&amp;AR$1&amp;CHAR(34)&amp;",","")</f>
        <v/>
      </c>
      <c r="EZ88" s="48" t="str">
        <f>IF(AS88="y",CHAR(34)&amp;AS$1&amp;CHAR(34)&amp;",","")</f>
        <v/>
      </c>
      <c r="FA88" s="48" t="str">
        <f>IF(AT88&gt;0,CHAR(34)&amp;"sta"&amp;AZ88&amp;CHAR(34)&amp;",","")</f>
        <v>"staWHI",</v>
      </c>
      <c r="FB88" s="48" t="str">
        <f>IF(AND(AT88&gt;0,BA88&lt;&gt;""),CHAR(34)&amp;"sta"&amp;BA88&amp;CHAR(34)&amp;",","")</f>
        <v/>
      </c>
      <c r="FC88" s="48" t="str">
        <f>IF(AND(AT88&gt;0,BB88&lt;&gt;""),CHAR(34)&amp;"sta"&amp;BB88&amp;CHAR(34)&amp;",","")</f>
        <v/>
      </c>
      <c r="FD88" s="48" t="str">
        <f>IF(BV88="n",CHAR(34)&amp;"tcWHYE"&amp;CHAR(34)&amp;",",IF(BV88="y",CHAR(34)&amp;FD$1&amp;CHAR(34)&amp;",",""))</f>
        <v/>
      </c>
      <c r="FE88" s="48" t="str">
        <f>IF(COUNTIF(BL88:BT88,"BLU")=0,CHAR(34)&amp;"NO_BLU"&amp;CHAR(34)&amp;",", "")</f>
        <v/>
      </c>
      <c r="FF88" s="48" t="str">
        <f>IF(COUNTIF(BL88:BT88,"WHI")=0,CHAR(34)&amp;"NO_WHI"&amp;CHAR(34)&amp;",", "")</f>
        <v/>
      </c>
      <c r="FG88" s="48" t="str">
        <f>IF(COUNTIF(BL88:BT88,"RED")=0,CHAR(34)&amp;"NO_RED"&amp;CHAR(34)&amp;",", "")</f>
        <v/>
      </c>
      <c r="FH88" s="48" t="str">
        <f>IF(COUNTIF(BL88:BS88,"GRE")=0,CHAR(34)&amp;"NO_GRE"&amp;CHAR(34)&amp;",", "")</f>
        <v/>
      </c>
      <c r="FI88" s="48" t="str">
        <f>IF(COUNTIF(BL88:BT88,"YEL")=0,CHAR(34)&amp;"NO_YEL"&amp;CHAR(34)&amp;",", "")</f>
        <v/>
      </c>
      <c r="FJ88" s="48" t="str">
        <f>IF(COUNTIF(BL88:BT88,"BLA")=0,CHAR(34)&amp;"NO_BLA"&amp;CHAR(34)&amp;",", "")</f>
        <v>"NO_BLA",</v>
      </c>
      <c r="FK88" s="48" t="str">
        <f>IF(AND(FH88&lt;&gt;"",FF88&lt;&gt;""),CHAR(34)&amp;"WHGRNO"&amp;CHAR(34)&amp;",","")</f>
        <v/>
      </c>
      <c r="FL88" s="48" t="str">
        <f>IF(AND(FI88&lt;&gt;"",FF88&lt;&gt;""),CHAR(34)&amp;"WHYENO"&amp;CHAR(34)&amp;",","")</f>
        <v/>
      </c>
      <c r="FM88" s="48" t="str">
        <f>IF(AND(FJ88&lt;&gt;"",FF88&lt;&gt;""),CHAR(34)&amp;"BAWHNO"&amp;CHAR(34)&amp;",","")</f>
        <v/>
      </c>
      <c r="FN88" s="48" t="str">
        <f>IF(AND(FE88&lt;&gt;"",FF88&lt;&gt;""),CHAR(34)&amp;"BLWHNO"&amp;CHAR(34)&amp;",","")</f>
        <v/>
      </c>
      <c r="FO88" s="48" t="str">
        <f>IF(AND(FE88&lt;&gt;"",FG88&lt;&gt;""),CHAR(34)&amp;"BLRENO"&amp;CHAR(34)&amp;",","")</f>
        <v/>
      </c>
      <c r="FP88" s="48" t="str">
        <f>IF(AND(FF88&lt;&gt;"",FF88&lt;&gt;""),CHAR(34)&amp;"WHRENO"&amp;CHAR(34)&amp;",","")</f>
        <v/>
      </c>
      <c r="FQ88" s="48" t="str">
        <f>IF(LEN(BF88)=3,CHAR(34)&amp;"001"&amp;BF88&amp;CHAR(34)&amp;",","")</f>
        <v>"001RED",</v>
      </c>
      <c r="FR88" s="48" t="str">
        <f>IF(LEN(BG88)=3,CHAR(34)&amp;"002"&amp;BG88&amp;CHAR(34)&amp;",","")</f>
        <v/>
      </c>
      <c r="FS88" s="48" t="str">
        <f>IF(LEN(BH88)=3,CHAR(34)&amp;"003"&amp;BH88&amp;CHAR(34)&amp;",","")</f>
        <v>"003YEL",</v>
      </c>
      <c r="FT88" s="48" t="str">
        <f>CHAR(34)&amp;"myr"&amp;BD88&amp;CHAR(34)&amp;","</f>
        <v>"myrWHI",</v>
      </c>
      <c r="FU88" s="48" t="str">
        <f>IF(AY88="y",CHAR(34)&amp;"island"&amp;CHAR(34)&amp;",","")</f>
        <v/>
      </c>
      <c r="FV88" s="48" t="str">
        <f>IF(BZ88="y",CHAR(34)&amp;"landlo"&amp;CHAR(34)&amp;",","")</f>
        <v/>
      </c>
      <c r="FW88" s="48" t="str">
        <f>IF(CA88="y",CHAR(34)&amp;"eunion"&amp;CHAR(34)&amp;",","")</f>
        <v/>
      </c>
      <c r="FX88" s="48" t="str">
        <f>SUBSTITUTE(IFERROR(SEARCH("[",A88),IFERROR(IF(AND(CA88&lt;&gt;"y",SEARCH("Europe",R88)&gt;0),CHAR(34)&amp;"noeuni"&amp;CHAR(34)&amp;",",""),"")),"1","")</f>
        <v/>
      </c>
      <c r="FY88" s="48" t="str">
        <f>IFERROR(IF(SEARCH("Arabic",CB88)&gt;0,CHAR(34)&amp;"arabic"&amp;CHAR(34)&amp;",",""),"")</f>
        <v/>
      </c>
      <c r="FZ88" s="48" t="str">
        <f>IFERROR(IF(SEARCH("English",CB88)&gt;0,CHAR(34)&amp;"englis"&amp;CHAR(34)&amp;",",""),"")</f>
        <v/>
      </c>
      <c r="GA88" s="48" t="str">
        <f>IFERROR(IF(SEARCH("French",CB88)&gt;0,CHAR(34)&amp;"french"&amp;CHAR(34)&amp;",",""),"")</f>
        <v/>
      </c>
      <c r="GB88" s="48" t="str">
        <f>IFERROR(IF(SEARCH("Spanish",CB88)&gt;0,CHAR(34)&amp;"spanis"&amp;CHAR(34)&amp;",",""),"")</f>
        <v/>
      </c>
      <c r="GC88" s="48" t="str">
        <f>IFERROR(IF(SEARCH("Portuguese",CB88)&gt;0,CHAR(34)&amp;"portug"&amp;CHAR(34)&amp;",",""),"")</f>
        <v/>
      </c>
      <c r="GD88" s="48" t="str">
        <f>IFERROR(IF(SEARCH("German",CB88)&gt;0,CHAR(34)&amp;"german"&amp;CHAR(34)&amp;",",""),"")</f>
        <v/>
      </c>
      <c r="GE88" s="48" t="str">
        <f>IFERROR(IF(SEARCH("Dutch",CB88)&gt;0,CHAR(34)&amp;"dutchs"&amp;CHAR(34)&amp;",",""),"")</f>
        <v/>
      </c>
      <c r="GF88" s="48" t="str">
        <f>IFERROR(IF(SEARCH("Historical",AU88)&gt;0,CHAR(34)&amp;"histor"&amp;CHAR(34)&amp;",",""),"")</f>
        <v/>
      </c>
      <c r="GG88" s="48" t="str">
        <f>IF(BU88="y",CHAR(34)&amp;"unjack"&amp;CHAR(34)&amp;",","")</f>
        <v/>
      </c>
      <c r="GH88" s="48" t="str">
        <f>IF(CD88=1,CHAR(34)&amp;"southc"&amp;CHAR(34)&amp;",","")</f>
        <v/>
      </c>
      <c r="GI88" s="48" t="str">
        <f>IF(CE88=1,CHAR(34)&amp;"hasmap"&amp;CHAR(34)&amp;",","")</f>
        <v/>
      </c>
      <c r="GJ88" s="48" t="str">
        <f>IF(CP88="y",CHAR(34)&amp;CP$1&amp;CHAR(34)&amp;",","")</f>
        <v/>
      </c>
      <c r="GK88" s="48" t="str">
        <f>IF(GJ88="",CHAR(34)&amp;"HasSta"&amp;CHAR(34)&amp;",","")</f>
        <v>"HasSta",</v>
      </c>
      <c r="GL88" s="48" t="str">
        <f>IF(CQ88="y",CHAR(34)&amp;CQ$1&amp;CHAR(34)&amp;",","")</f>
        <v/>
      </c>
      <c r="GM88" s="48" t="str">
        <f>IF(CR88="y",CHAR(34)&amp;CR$1&amp;CHAR(34)&amp;",","")</f>
        <v/>
      </c>
      <c r="GN88" s="48" t="str">
        <f>IF(CS88="y",CHAR(34)&amp;CS$1&amp;CHAR(34)&amp;",","")</f>
        <v>"3+Star",</v>
      </c>
      <c r="GP88" s="48" t="str">
        <f>CHAR(34)&amp;AU88&amp;CHAR(34)</f>
        <v>"City"</v>
      </c>
      <c r="GS88" s="48" t="str">
        <f>SUBSTITUTE("["&amp;_xlfn.CONCAT(CW88:GN88)&amp;"]",",]","]")</f>
        <v>["5+Colo","lets05","startT","year19","4+Band","Diagon","Horizo","Vertic","Circle","Texted","Ships!","staWHI","NO_BLA","001RED","003YEL","myrWHI","HasSta","3+Star"]</v>
      </c>
      <c r="GT88" s="48" t="str">
        <f>IF(BL88&lt;&gt;"",CHAR(34)&amp;"cl_"&amp;BL88&amp;CHAR(34)&amp;",","")</f>
        <v/>
      </c>
      <c r="GU88" s="48" t="str">
        <f>IF(BM88&lt;&gt;"",CHAR(34)&amp;"cl_"&amp;BM88&amp;CHAR(34)&amp;",","")</f>
        <v>"cl_BLU",</v>
      </c>
      <c r="GV88" s="48" t="str">
        <f>IF(BN88&lt;&gt;"",CHAR(34)&amp;"cl_"&amp;BN88&amp;CHAR(34)&amp;",","")</f>
        <v>"cl_GRE",</v>
      </c>
      <c r="GW88" s="48" t="str">
        <f>IF(BO88&lt;&gt;"",CHAR(34)&amp;"cl_"&amp;BO88&amp;CHAR(34)&amp;",","")</f>
        <v>"cl_RED",</v>
      </c>
      <c r="GX88" s="48" t="str">
        <f>IF(BP88&lt;&gt;"",CHAR(34)&amp;"cl_"&amp;BP88&amp;CHAR(34)&amp;",","")</f>
        <v>"cl_YEL",</v>
      </c>
      <c r="GY88" s="48" t="str">
        <f>IF(BQ88&lt;&gt;"",CHAR(34)&amp;"cl_"&amp;BQ88&amp;CHAR(34)&amp;",","")</f>
        <v/>
      </c>
      <c r="GZ88" s="48" t="str">
        <f>IF(BR88&lt;&gt;"",CHAR(34)&amp;"cl_"&amp;BR88&amp;CHAR(34)&amp;",","")</f>
        <v/>
      </c>
      <c r="HA88" s="48" t="str">
        <f>IF(BS88&lt;&gt;"",CHAR(34)&amp;"cl_"&amp;BS88&amp;CHAR(34)&amp;",","")</f>
        <v/>
      </c>
      <c r="HB88" s="48" t="str">
        <f>IF(BT88&lt;&gt;"",CHAR(34)&amp;"cl_"&amp;BT88&amp;CHAR(34)&amp;",","")</f>
        <v>"cl_WHI",</v>
      </c>
      <c r="HC88" s="48" t="str">
        <f>SUBSTITUTE("["&amp;_xlfn.CONCAT(GT88:HB88)&amp;"]",",]","]")</f>
        <v>["cl_BLU","cl_GRE","cl_RED","cl_YEL","cl_WHI"]</v>
      </c>
      <c r="HE88" s="71"/>
      <c r="HF88" s="72" t="str">
        <f>"{couname:"&amp;CT88&amp;(IF(HK88&lt;&gt;"",",subtype:"&amp;CHAR(34)&amp;HK88&amp;CHAR(34),""))&amp;",year:"&amp;HJ88&amp;",region:"&amp;CU88&amp;",Colors:"&amp;HC88&amp;",Items:"&amp;GS88&amp;",Flag:"&amp;CV88&amp;",HDFlag:"&amp;CHAR(34)&amp;E88&amp;CHAR(34)&amp;",type:"&amp;GP88&amp;", describe: "&amp;HH88&amp;", isnew:"&amp;CHAR(34)&amp;F88&amp;CHAR(34)&amp;", links: "&amp;HL88&amp;"},"</f>
        <v>{couname:"[USA] Tampa",year:"1930",region:"rgn_North America",Colors:["cl_BLU","cl_GRE","cl_RED","cl_YEL","cl_WHI"],Items:["5+Colo","lets05","startT","year19","4+Band","Diagon","Horizo","Vertic","Circle","Texted","Ships!","staWHI","NO_BLA","001RED","003YEL","myrWHI","HasSta","3+Star"],Flag:"https://upload.wikimedia.org/wikipedia/commons/thumb/2/20/Flag_of_Tampa%2C_Florida.svg/640px-Flag_of_Tampa%2C_Florida.svg.png",HDFlag:"https://upload.wikimedia.org/wikipedia/commons/thumb/2/20/Flag_of_Tampa%2C_Florida.svg/640px-Flag_of_Tampa%2C_Florida.svg.png",type:"City", describe: "\nA non-quadrilateral flag adopted in 1930. The colors are inspired by the national flags of the immigrants who settled the area: France, Great Britain, and the United States (red, white and blue); Italy (green, white, and red); and Spain (red and yellow).", isnew:".", links: "https://en.wikipedia.org/wiki/Flag_of_Tampa,_Florida"},</v>
      </c>
      <c r="HG88" s="73" t="str">
        <f>"{couname:"&amp;CT88&amp;(IF(HK88&lt;&gt;"",",subtype:"&amp;CHAR(34)&amp;HK88&amp;CHAR(34),""))&amp;",year:"&amp;HJ88&amp;",region:"&amp;CU88&amp;",Colors:"&amp;HC88&amp;",Items:"&amp;GS88&amp;",Flag:"&amp;CV88&amp;",HDFlag:"&amp;CHAR(34)&amp;E88&amp;CHAR(34)&amp;",type:"&amp;GP88&amp;", describe: "&amp;HI88&amp;", links: "&amp;HL88&amp;"},"</f>
        <v>{couname:"[USA] Tampa",year:"1930",region:"rgn_North America",Colors:["cl_BLU","cl_GRE","cl_RED","cl_YEL","cl_WHI"],Items:["5+Colo","lets05","startT","year19","4+Band","Diagon","Horizo","Vertic","Circle","Texted","Ships!","staWHI","NO_BLA","001RED","003YEL","myrWHI","HasSta","3+Star"],Flag:"https://upload.wikimedia.org/wikipedia/commons/thumb/2/20/Flag_of_Tampa%2C_Florida.svg/640px-Flag_of_Tampa%2C_Florida.svg.png",HDFlag:"https://upload.wikimedia.org/wikipedia/commons/thumb/2/20/Flag_of_Tampa%2C_Florida.svg/640px-Flag_of_Tampa%2C_Florida.svg.png",type:"City", describe: "\nA non-quadrilateral flag adopted in 1930. The colors are inspired by the national flags of the immigrants who settled the area: France, Great Britain, and the United States (red, white and blue); Italy (green, white, and red); and Spain (red and yellow).", links: "https://en.wikipedia.org/wiki/Flag_of_Tampa,_Florida"},</v>
      </c>
      <c r="HH88" s="48" t="str">
        <f>IF(P88&lt;&gt;"",CHAR(34)&amp;"\n"&amp;P88&amp;CHAR(34),CHAR(34)&amp;CHAR(34))</f>
        <v>"\nA non-quadrilateral flag adopted in 1930. The colors are inspired by the national flags of the immigrants who settled the area: France, Great Britain, and the United States (red, white and blue); Italy (green, white, and red); and Spain (red and yellow)."</v>
      </c>
      <c r="HI88" s="48" t="str">
        <f>IF(J88=0,CHAR(34)&amp;CHAR(34),HH88)</f>
        <v>"\nA non-quadrilateral flag adopted in 1930. The colors are inspired by the national flags of the immigrants who settled the area: France, Great Britain, and the United States (red, white and blue); Italy (green, white, and red); and Spain (red and yellow)."</v>
      </c>
      <c r="HJ88" s="48" t="str">
        <f>CHAR(34)&amp;O88&amp;CHAR(34)</f>
        <v>"1930"</v>
      </c>
      <c r="HL88" s="48" t="str">
        <f>CHAR(34)&amp;I88&amp;CHAR(34)</f>
        <v>"https://en.wikipedia.org/wiki/Flag_of_Tampa,_Florida"</v>
      </c>
      <c r="HM88" s="72" t="str">
        <f>"{"&amp;CHAR(34)&amp;"couname"&amp;CHAR(34)&amp;":"&amp;CT88&amp;(IF(H88&lt;&gt;"",","&amp;CHAR(34)&amp;"subtype"&amp;CHAR(34)&amp;":"&amp;CHAR(34)&amp;H88&amp;CHAR(34),""))&amp;","&amp;CHAR(34)&amp;"year"&amp;CHAR(34)&amp;":"&amp;HJ88&amp;","&amp;CHAR(34)&amp;"region"&amp;CHAR(34)&amp;":"&amp;CU88&amp;","&amp;CHAR(34)&amp;"Colors"&amp;CHAR(34)&amp;":"&amp;HC88&amp;","&amp;CHAR(34)&amp;"Items"&amp;CHAR(34)&amp;":"&amp;GS88&amp;","&amp;CHAR(34)&amp;"Flag"&amp;CHAR(34)&amp;":"&amp;CV88&amp;","&amp;CHAR(34)&amp;"HDFlag"&amp;CHAR(34)&amp;":"&amp;CHAR(34)&amp;E88&amp;CHAR(34)&amp;","&amp;CHAR(34)&amp;"type"&amp;CHAR(34)&amp;":"&amp;GP88&amp;", "&amp;CHAR(34)&amp;"describe"&amp;CHAR(34)&amp;": "&amp;HH88&amp;", "&amp;CHAR(34)&amp;"isnew"&amp;CHAR(34)&amp;": "&amp;CHAR(34)&amp;F88&amp;CHAR(34)&amp;", "&amp;CHAR(34)&amp;"links"&amp;CHAR(34)&amp;": "&amp;HL88&amp;"},"</f>
        <v>{"couname":"[USA] Tampa","subtype":"[USA] Florida","year":"1930","region":"rgn_North America","Colors":["cl_BLU","cl_GRE","cl_RED","cl_YEL","cl_WHI"],"Items":["5+Colo","lets05","startT","year19","4+Band","Diagon","Horizo","Vertic","Circle","Texted","Ships!","staWHI","NO_BLA","001RED","003YEL","myrWHI","HasSta","3+Star"],"Flag":"https://upload.wikimedia.org/wikipedia/commons/thumb/2/20/Flag_of_Tampa%2C_Florida.svg/640px-Flag_of_Tampa%2C_Florida.svg.png","HDFlag":"https://upload.wikimedia.org/wikipedia/commons/thumb/2/20/Flag_of_Tampa%2C_Florida.svg/640px-Flag_of_Tampa%2C_Florida.svg.png","type":"City", "describe": "\nA non-quadrilateral flag adopted in 1930. The colors are inspired by the national flags of the immigrants who settled the area: France, Great Britain, and the United States (red, white and blue); Italy (green, white, and red); and Spain (red and yellow).", "isnew": ".", "links": "https://en.wikipedia.org/wiki/Flag_of_Tampa,_Florida"},</v>
      </c>
      <c r="HN88" s="74" t="str">
        <f>"{"&amp;CHAR(34)&amp;"couname"&amp;CHAR(34)&amp;":"&amp;CT88&amp;(IF(H88&lt;&gt;"",","&amp;CHAR(34)&amp;"subtype"&amp;CHAR(34)&amp;":"&amp;CHAR(34)&amp;H88&amp;CHAR(34),""))&amp;","&amp;CHAR(34)&amp;"year"&amp;CHAR(34)&amp;":"&amp;HJ88&amp;","&amp;CHAR(34)&amp;"region"&amp;CHAR(34)&amp;":"&amp;CU88&amp;","&amp;CHAR(34)&amp;"Colors"&amp;CHAR(34)&amp;":"&amp;HC88&amp;","&amp;CHAR(34)&amp;"Items"&amp;CHAR(34)&amp;":"&amp;GS88&amp;","&amp;CHAR(34)&amp;"Flag"&amp;CHAR(34)&amp;":"&amp;CV88&amp;","&amp;CHAR(34)&amp;"HDFlag"&amp;CHAR(34)&amp;":"&amp;CHAR(34)&amp;E88&amp;CHAR(34)&amp;","&amp;CHAR(34)&amp;"type"&amp;CHAR(34)&amp;":"&amp;GP88&amp;", "&amp;CHAR(34)&amp;"describe"&amp;CHAR(34)&amp;": "&amp;HI88&amp;", "&amp;CHAR(34)&amp;"isnew"&amp;CHAR(34)&amp;": "&amp;CHAR(34)&amp;F88&amp;CHAR(34)&amp;", "&amp;CHAR(34)&amp;"links"&amp;CHAR(34)&amp;": "&amp;HL88&amp;"},"</f>
        <v>{"couname":"[USA] Tampa","subtype":"[USA] Florida","year":"1930","region":"rgn_North America","Colors":["cl_BLU","cl_GRE","cl_RED","cl_YEL","cl_WHI"],"Items":["5+Colo","lets05","startT","year19","4+Band","Diagon","Horizo","Vertic","Circle","Texted","Ships!","staWHI","NO_BLA","001RED","003YEL","myrWHI","HasSta","3+Star"],"Flag":"https://upload.wikimedia.org/wikipedia/commons/thumb/2/20/Flag_of_Tampa%2C_Florida.svg/640px-Flag_of_Tampa%2C_Florida.svg.png","HDFlag":"https://upload.wikimedia.org/wikipedia/commons/thumb/2/20/Flag_of_Tampa%2C_Florida.svg/640px-Flag_of_Tampa%2C_Florida.svg.png","type":"City", "describe": "\nA non-quadrilateral flag adopted in 1930. The colors are inspired by the national flags of the immigrants who settled the area: France, Great Britain, and the United States (red, white and blue); Italy (green, white, and red); and Spain (red and yellow).", "isnew": ".", "links": "https://en.wikipedia.org/wiki/Flag_of_Tampa,_Florida"},</v>
      </c>
      <c r="HO88" s="75">
        <v>45583</v>
      </c>
      <c r="HP88" s="48" t="str" cm="1">
        <f t="array" ref="HP88">IF(_xlfn.TEXTJOIN(", ", TRUE, IF(ISNUMBER(SEARCH("BLA", BL88:BT88)), COLUMN(BL88:BT88) - COLUMN(BL88) + 1, ""))&lt;&gt;"","BLA","")</f>
        <v/>
      </c>
      <c r="HQ88" s="48" t="str" cm="1">
        <f t="array" ref="HQ88">IF(_xlfn.TEXTJOIN(", ", TRUE, IF(ISNUMBER(SEARCH("BLU", BL88:BT88)), COLUMN(BL88:BT88) - COLUMN(BL88) + 1, ""))&lt;&gt;"","BLU","")</f>
        <v>BLU</v>
      </c>
      <c r="HR88" s="48" t="str" cm="1">
        <f t="array" ref="HR88">IF(_xlfn.TEXTJOIN(", ", TRUE, IF(ISNUMBER(SEARCH("GRE", BL88:BT88)), COLUMN(BL88:BT88) - COLUMN(BL88) + 1, ""))&lt;&gt;"","GRE","")</f>
        <v>GRE</v>
      </c>
      <c r="HS88" s="48" t="str" cm="1">
        <f t="array" ref="HS88">IF(_xlfn.TEXTJOIN(", ", TRUE, IF(ISNUMBER(SEARCH("RED", BL88:BT88)), COLUMN(BL88:BT88) - COLUMN(BL88) + 1, ""))&lt;&gt;"","RED","")</f>
        <v>RED</v>
      </c>
      <c r="HT88" s="48" t="str" cm="1">
        <f t="array" ref="HT88">IF(_xlfn.TEXTJOIN(", ", TRUE, IF(ISNUMBER(SEARCH("YEL", BL88:BT88)), COLUMN(BL88:BT88) - COLUMN(BL88) + 1, ""))&lt;&gt;"","YEL","")</f>
        <v>YEL</v>
      </c>
      <c r="HU88" s="48" t="str" cm="1">
        <f t="array" ref="HU88">IF(_xlfn.TEXTJOIN(", ", TRUE, IF(ISNUMBER(SEARCH("ORA", BL88:BT88)), COLUMN(BL88:BT88) - COLUMN(BL88) + 1, ""))&lt;&gt;"","ORA","")</f>
        <v/>
      </c>
      <c r="HV88" s="48" t="str" cm="1">
        <f t="array" ref="HV88">IF(_xlfn.TEXTJOIN(", ", TRUE, IF(ISNUMBER(SEARCH("BRO", BL88:BT88)), COLUMN(BL88:BT88) - COLUMN(BL88) + 1, ""))&lt;&gt;"","BRO","")</f>
        <v/>
      </c>
      <c r="HW88" s="48" t="str" cm="1">
        <f t="array" ref="HW88">IF(_xlfn.TEXTJOIN(", ", TRUE, IF(ISNUMBER(SEARCH("PUR", BL88:BT88)), COLUMN(BL88:BT88) - COLUMN(BL88) + 1, ""))&lt;&gt;"","PUR","")</f>
        <v/>
      </c>
      <c r="HX88" s="48" t="str" cm="1">
        <f t="array" ref="HX88">IF(_xlfn.TEXTJOIN(", ", TRUE, IF(ISNUMBER(SEARCH("WHI", BL88:BT88)), COLUMN(BL88:BT88) - COLUMN(BL88) + 1, ""))&lt;&gt;"","WHI","")</f>
        <v>WHI</v>
      </c>
      <c r="HY88" s="76"/>
      <c r="HZ88" s="76"/>
      <c r="IA88" s="6"/>
      <c r="IB88" s="6"/>
      <c r="IC88" s="77"/>
      <c r="ID88" s="77"/>
      <c r="IE88" s="77"/>
      <c r="IF88" s="77"/>
      <c r="IG88" s="77"/>
      <c r="IH88" s="77"/>
      <c r="II88" s="77"/>
      <c r="IJ88" s="77"/>
      <c r="IK88" s="77"/>
      <c r="IL88" s="48">
        <f>SUM(IC88:IK88)</f>
        <v>0</v>
      </c>
      <c r="IM88" s="45">
        <f>COUNTIF(IC88:IK88,"&gt;0")-CG88</f>
        <v>-5</v>
      </c>
      <c r="IN88" s="78" t="str">
        <f>"http://mkweb.bcgsc.ca/color-summarizer/?url="&amp;D88&amp;"&amp;precision=low&amp;num_clusters="&amp;CG88&amp;"&amp;text=1"</f>
        <v>http://mkweb.bcgsc.ca/color-summarizer/?url=https://upload.wikimedia.org/wikipedia/commons/thumb/2/20/Flag_of_Tampa%2C_Florida.svg/640px-Flag_of_Tampa%2C_Florida.svg.png&amp;precision=low&amp;num_clusters=5&amp;text=1</v>
      </c>
      <c r="IO88" s="48" t="str">
        <f>IF(HP88&lt;&gt;"",CHAR(34)&amp;"black"&amp;CHAR(34),"")</f>
        <v/>
      </c>
      <c r="IP88" s="48" t="str">
        <f>IF(HQ88&lt;&gt;"",CHAR(34)&amp;"blue"&amp;CHAR(34),"")</f>
        <v>"blue"</v>
      </c>
      <c r="IQ88" s="48" t="str">
        <f>IF(HR88&lt;&gt;"",CHAR(34)&amp;"green"&amp;CHAR(34),"")</f>
        <v>"green"</v>
      </c>
      <c r="IR88" s="48" t="str">
        <f>IF(HS88&lt;&gt;"",CHAR(34)&amp;"red"&amp;CHAR(34),"")</f>
        <v>"red"</v>
      </c>
      <c r="IS88" s="48" t="str">
        <f>IF(HT88&lt;&gt;"",CHAR(34)&amp;"yellow"&amp;CHAR(34),"")</f>
        <v>"yellow"</v>
      </c>
      <c r="IT88" s="48" t="str">
        <f>IF(HU88&lt;&gt;"",CHAR(34)&amp;"orange"&amp;CHAR(34),"")</f>
        <v/>
      </c>
      <c r="IU88" s="48" t="str">
        <f>IF(HV88&lt;&gt;"",CHAR(34)&amp;"brown"&amp;CHAR(34),"")</f>
        <v/>
      </c>
      <c r="IV88" s="48" t="str">
        <f>IF(HW88&lt;&gt;"",CHAR(34)&amp;"purple"&amp;CHAR(34),"")</f>
        <v/>
      </c>
      <c r="IW88" s="48" t="str">
        <f>IF(HX88&lt;&gt;"",CHAR(34)&amp;"white"&amp;CHAR(34),"")</f>
        <v>"white"</v>
      </c>
      <c r="IX88" s="48" t="str">
        <f>"{"&amp;CHAR(34)&amp;"url"&amp;CHAR(34)&amp;":"&amp;CHAR(34)&amp;IN88&amp;CHAR(34)&amp;","&amp;CHAR(34)&amp;"name"&amp;CHAR(34)&amp;":"&amp;CHAR(34)&amp;A88&amp;CHAR(34)&amp;"},"</f>
        <v>{"url":"http://mkweb.bcgsc.ca/color-summarizer/?url=https://upload.wikimedia.org/wikipedia/commons/thumb/2/20/Flag_of_Tampa%2C_Florida.svg/640px-Flag_of_Tampa%2C_Florida.svg.png&amp;precision=low&amp;num_clusters=5&amp;text=1","name":"[USA] Tampa"},</v>
      </c>
      <c r="IY88" s="48">
        <v>1180</v>
      </c>
    </row>
    <row r="89" spans="1:259" s="48" customFormat="1" ht="38.4" customHeight="1" thickBot="1" x14ac:dyDescent="0.35">
      <c r="A89" s="97" t="s">
        <v>289</v>
      </c>
      <c r="B89" s="40" t="e" vm="230">
        <v>#VALUE!</v>
      </c>
      <c r="C89" s="41">
        <v>3</v>
      </c>
      <c r="D89" s="42" t="s">
        <v>290</v>
      </c>
      <c r="E89" s="43" t="s">
        <v>291</v>
      </c>
      <c r="F89" s="44" t="s">
        <v>163</v>
      </c>
      <c r="G89" s="45">
        <f>COUNTIF($A$1:$A$8580,A89)</f>
        <v>1</v>
      </c>
      <c r="H89" s="46" t="s">
        <v>292</v>
      </c>
      <c r="I89" s="47" t="s">
        <v>293</v>
      </c>
      <c r="J89" s="48" t="str">
        <f>""</f>
        <v/>
      </c>
      <c r="K89" s="49"/>
      <c r="L89" s="50"/>
      <c r="M89" s="50"/>
      <c r="N89" s="51" t="s">
        <v>231</v>
      </c>
      <c r="O89" s="52" t="s">
        <v>176</v>
      </c>
      <c r="P89" s="53" t="s">
        <v>294</v>
      </c>
      <c r="Q89" s="54">
        <v>1</v>
      </c>
      <c r="R89" s="55" t="s">
        <v>231</v>
      </c>
      <c r="S89" s="56">
        <v>0</v>
      </c>
      <c r="T89" s="57" t="s">
        <v>165</v>
      </c>
      <c r="U89" s="58" t="s">
        <v>164</v>
      </c>
      <c r="V89" s="58" t="s">
        <v>165</v>
      </c>
      <c r="W89" s="58" t="s">
        <v>164</v>
      </c>
      <c r="X89" s="58" t="s">
        <v>165</v>
      </c>
      <c r="Y89" s="58" t="s">
        <v>165</v>
      </c>
      <c r="Z89" s="58" t="s">
        <v>164</v>
      </c>
      <c r="AA89" s="58" t="s">
        <v>164</v>
      </c>
      <c r="AB89" s="58" t="s">
        <v>165</v>
      </c>
      <c r="AC89" s="58" t="s">
        <v>164</v>
      </c>
      <c r="AD89" s="58" t="s">
        <v>164</v>
      </c>
      <c r="AE89" s="58" t="s">
        <v>164</v>
      </c>
      <c r="AF89" s="59" t="s">
        <v>164</v>
      </c>
      <c r="AG89" s="59" t="s">
        <v>164</v>
      </c>
      <c r="AH89" s="59" t="s">
        <v>165</v>
      </c>
      <c r="AI89" s="59" t="s">
        <v>164</v>
      </c>
      <c r="AJ89" s="59" t="s">
        <v>164</v>
      </c>
      <c r="AK89" s="59" t="s">
        <v>164</v>
      </c>
      <c r="AL89" s="59" t="s">
        <v>164</v>
      </c>
      <c r="AM89" s="59" t="s">
        <v>164</v>
      </c>
      <c r="AN89" s="59" t="s">
        <v>164</v>
      </c>
      <c r="AO89" s="59" t="s">
        <v>164</v>
      </c>
      <c r="AP89" s="59" t="s">
        <v>164</v>
      </c>
      <c r="AQ89" s="59" t="s">
        <v>164</v>
      </c>
      <c r="AR89" s="59" t="s">
        <v>164</v>
      </c>
      <c r="AS89" s="59" t="s">
        <v>164</v>
      </c>
      <c r="AT89" s="60">
        <v>0</v>
      </c>
      <c r="AU89" s="59" t="s">
        <v>196</v>
      </c>
      <c r="AV89" s="59" t="str">
        <f>IF(LEFT(A89,1)="[",LEFT(A89,5)&amp;AU89&amp;A89,"")</f>
        <v>[USA]City[USA] Atlanta</v>
      </c>
      <c r="AW89" s="59" t="str">
        <f>C89&amp;H89&amp;A89</f>
        <v>3[USA] Georgia[USA] Atlanta</v>
      </c>
      <c r="AX89" s="61"/>
      <c r="AY89" s="61"/>
      <c r="AZ89" s="62" t="s">
        <v>167</v>
      </c>
      <c r="BA89" s="62" t="s">
        <v>167</v>
      </c>
      <c r="BB89" s="62"/>
      <c r="BC89" s="63"/>
      <c r="BD89" s="64" t="s">
        <v>152</v>
      </c>
      <c r="BE89" s="47"/>
      <c r="BF89" s="64" t="s">
        <v>167</v>
      </c>
      <c r="BG89" s="64" t="s">
        <v>167</v>
      </c>
      <c r="BH89" s="64" t="s">
        <v>167</v>
      </c>
      <c r="BI89" s="64"/>
      <c r="BJ89" s="64"/>
      <c r="BK89" s="47"/>
      <c r="BL89" s="64" t="s">
        <v>167</v>
      </c>
      <c r="BM89" s="64" t="s">
        <v>152</v>
      </c>
      <c r="BN89" s="64" t="s">
        <v>167</v>
      </c>
      <c r="BO89" s="64" t="s">
        <v>167</v>
      </c>
      <c r="BP89" s="64" t="s">
        <v>155</v>
      </c>
      <c r="BQ89" s="64" t="s">
        <v>167</v>
      </c>
      <c r="BR89" s="64" t="s">
        <v>167</v>
      </c>
      <c r="BS89" s="64" t="s">
        <v>167</v>
      </c>
      <c r="BT89" s="64" t="s">
        <v>167</v>
      </c>
      <c r="BU89" s="65"/>
      <c r="BV89" s="66"/>
      <c r="BW89" s="66">
        <v>0</v>
      </c>
      <c r="BX89" s="47"/>
      <c r="BY89" s="48" t="s">
        <v>164</v>
      </c>
      <c r="CB89" s="6"/>
      <c r="CC89" s="6"/>
      <c r="CD89" s="67">
        <v>0</v>
      </c>
      <c r="CE89" s="67">
        <v>0</v>
      </c>
      <c r="CF89" s="67" t="e">
        <v>#REF!</v>
      </c>
      <c r="CG89" s="68" cm="1">
        <f t="array" ref="CG89">SUMPRODUCT(--(LEN(TRIM(BL89:BT89))&gt;0))</f>
        <v>2</v>
      </c>
      <c r="CH89" s="59" t="str">
        <f>IF(CG89=2,"y","n")</f>
        <v>y</v>
      </c>
      <c r="CI89" s="59" t="str">
        <f>IF(CG89=3,"y","n")</f>
        <v>n</v>
      </c>
      <c r="CJ89" s="59" t="str">
        <f>IF(CG89=4,"y","n")</f>
        <v>n</v>
      </c>
      <c r="CK89" s="59" t="str">
        <f>IF(CG89&gt;4,"y","n")</f>
        <v>n</v>
      </c>
      <c r="CL89" s="59" t="str">
        <f>IF(S89=0,"y","n")</f>
        <v>y</v>
      </c>
      <c r="CM89" s="59" t="str">
        <f>IF(S89=2,"y","n")</f>
        <v>n</v>
      </c>
      <c r="CN89" s="59" t="str">
        <f>IF(S89=3,"y","n")</f>
        <v>n</v>
      </c>
      <c r="CO89" s="59" t="str">
        <f>IF(S89&gt;=4,"y","n")</f>
        <v>n</v>
      </c>
      <c r="CP89" s="59" t="str">
        <f>IF(AT89=0,"y","n")</f>
        <v>y</v>
      </c>
      <c r="CQ89" s="59" t="str">
        <f>IF(AT89=1,"y","n")</f>
        <v>n</v>
      </c>
      <c r="CR89" s="59" t="str">
        <f>IF(AT89=2,"y","n")</f>
        <v>n</v>
      </c>
      <c r="CS89" s="59" t="str">
        <f>IF(AT89&gt;=3,"y","n")</f>
        <v>n</v>
      </c>
      <c r="CT89" s="69" t="str">
        <f>CHAR(34)&amp;A89&amp;CHAR(34)</f>
        <v>"[USA] Atlanta"</v>
      </c>
      <c r="CU89" s="70" t="str">
        <f>CHAR(34)&amp;"rgn_"&amp;R89&amp;CHAR(34)</f>
        <v>"rgn_North America"</v>
      </c>
      <c r="CV89" s="48" t="str">
        <f>CHAR(34)&amp;D89&amp;CHAR(34)</f>
        <v>"https://upload.wikimedia.org/wikipedia/commons/thumb/1/17/Flag_of_Atlanta.svg/320px-Flag_of_Atlanta.svg.png"</v>
      </c>
      <c r="CW89" s="48" t="str">
        <f>IF(CH89="y",CHAR(34)&amp;CH$1&amp;CHAR(34)&amp;",","")</f>
        <v>"2Color",</v>
      </c>
      <c r="CX89" s="48" t="str">
        <f>IF(CI89="y",CHAR(34)&amp;CI$1&amp;CHAR(34)&amp;",","")</f>
        <v/>
      </c>
      <c r="CY89" s="48" t="str">
        <f>IF(CJ89="y",CHAR(34)&amp;CJ$1&amp;CHAR(34)&amp;",","")</f>
        <v/>
      </c>
      <c r="CZ89" s="48" t="str">
        <f>IF(CK89="y",CHAR(34)&amp;CK$1&amp;CHAR(34)&amp;",","")</f>
        <v/>
      </c>
      <c r="DA89" s="48" t="str">
        <f>IF(Q89&gt;1,CHAR(34)&amp;"words2"&amp;CHAR(34)&amp;",","")</f>
        <v/>
      </c>
      <c r="DB89" s="48" t="str">
        <f>IF(Q89&gt;2,CHAR(34)&amp;"words3"&amp;CHAR(34)&amp;",","")</f>
        <v/>
      </c>
      <c r="DD89" s="48" t="str">
        <f>IF(LEN(CHAR(34)&amp;"lets"&amp;LEN(SUBSTITUTE(SUBSTITUTE(IFERROR(TRIM(SUBSTITUTE(A89,MID(A89,FIND("[",A89),FIND("]",A89)-FIND("[",A89)+1),"")),A89)," ",""),"-",""))&amp;CHAR(34)&amp;",")=9,CHAR(34)&amp;"lets"&amp;LEN(SUBSTITUTE(SUBSTITUTE(IFERROR(TRIM(SUBSTITUTE(A89,MID(A89,FIND("[",A89),FIND("]",A89)-FIND("[",A89)+1),"")),A89)," ",""),"-",""))&amp;CHAR(34)&amp;",",CHAR(34)&amp;"lets0"&amp;LEN(SUBSTITUTE(SUBSTITUTE(IFERROR(TRIM(SUBSTITUTE(A89,MID(A89,FIND("[",A89),FIND("]",A89)-FIND("[",A89)+1),"")),A89)," ",""),"-",""))&amp;CHAR(34)&amp;",")</f>
        <v>"lets07",</v>
      </c>
      <c r="DE89" s="48" t="str">
        <f>CHAR(34)&amp;"start"&amp;IFERROR(LEFT(SUBSTITUTE(A89,"["&amp;MID(A89,FIND("[",A89)+1,FIND("]",A89)-FIND("[",A89)-1)&amp;"] ",""),1),LEFT(A89,1))&amp;CHAR(34)&amp;","</f>
        <v>"startA",</v>
      </c>
      <c r="DF89" s="48" t="str">
        <f>IFERROR(IF(SEARCH("tan",A89)&gt;0,CHAR(34)&amp;"withtn"&amp;CHAR(34)&amp;",",""),"")</f>
        <v/>
      </c>
      <c r="DG89" s="48" t="str">
        <f>IFERROR(IF(SEARCH("q",A89)&gt;0,CHAR(34)&amp;"with_q"&amp;CHAR(34)&amp;",",""),"")</f>
        <v/>
      </c>
      <c r="DH89" s="48" t="str">
        <f>IFERROR(IF(SEARCH("v",A89)&gt;0,CHAR(34)&amp;"with_v"&amp;CHAR(34)&amp;",",""),"")</f>
        <v/>
      </c>
      <c r="DI89" s="48" t="str">
        <f>IFERROR(IF(SEARCH("w",A89)&gt;0,CHAR(34)&amp;"with_w"&amp;CHAR(34)&amp;",",""),"")</f>
        <v/>
      </c>
      <c r="DJ89" s="48" t="str">
        <f>IFERROR(IF(SEARCH("y",A89)&gt;0,CHAR(34)&amp;"with_y"&amp;CHAR(34)&amp;",",""),"")</f>
        <v/>
      </c>
      <c r="DK89" s="48" t="str">
        <f>IFERROR(IF(SEARCH("z",A89)&gt;0,CHAR(34)&amp;"with_z"&amp;CHAR(34)&amp;",",""),"")</f>
        <v/>
      </c>
      <c r="DL89" s="48" t="str">
        <f>IF(CG89=2, CHAR(34) &amp; _xlfn.TEXTJOIN("", TRUE, _xlfn._xlws.SORT(HP89:HX89)) &amp; CHAR(34) &amp; ",", "")</f>
        <v>"BLUYEL",</v>
      </c>
      <c r="DM89" s="48" t="str" cm="1">
        <f t="array" ref="DM89">IF(CG89=3,CHAR(34) &amp; _xlfn.TEXTJOIN("", TRUE, RIGHT(HP89:HX89, 2)) &amp; CHAR(34) &amp; ",", "")</f>
        <v/>
      </c>
      <c r="DN89" s="48" t="str">
        <f>IF(AND(ISNUMBER(SEARCH("18", O89)), ISERROR(SEARCH("1918", O89)), ISERROR(SEARCH("2018", O89))), CHAR(34) &amp; "year18" &amp; CHAR(34) &amp; ",", "")</f>
        <v/>
      </c>
      <c r="DO89" s="48" t="str">
        <f>IF(AND(ISNUMBER(SEARCH("19", O89)), ISERROR(SEARCH("1819", O89)),  ISERROR(SEARCH("1219", O89)),ISERROR(SEARCH("1119", O89)),ISERROR(SEARCH("1190", O89)),ISERROR(SEARCH("2019", O89))), CHAR(34) &amp; "year19" &amp; CHAR(34) &amp; ",", "")</f>
        <v/>
      </c>
      <c r="DP89" s="6" t="str">
        <f>IF(AND(ISNUMBER(SEARCH("20", O89)), ISERROR(SEARCH("1920", O89))), CHAR(34)&amp;"year00"&amp;CHAR(34)&amp;",", "")</f>
        <v/>
      </c>
      <c r="DQ89" s="6" t="str">
        <f>IF(CC89="y",CHAR(34)&amp;"soviet"&amp;CHAR(34)&amp;",","")</f>
        <v/>
      </c>
      <c r="DR89" s="6" t="str">
        <f>IF(BY89="y",CHAR(34)&amp;"dgband"&amp;CHAR(34)&amp;",","")</f>
        <v/>
      </c>
      <c r="DS89" s="6" t="str">
        <f>IF(W89="y",IF(AND(V89="n",BY89&lt;&gt;"y"),CHAR(34)&amp;"allver"&amp;CHAR(34)&amp;",",""),"")</f>
        <v/>
      </c>
      <c r="DT89" s="6" t="str">
        <f>IF(V89="y",IF(AND(W89="n",BY89&lt;&gt;"y"),CHAR(34)&amp;"allhor"&amp;CHAR(34)&amp;",",""),"")</f>
        <v>"allhor",</v>
      </c>
      <c r="DU89" s="6" t="str">
        <f>IF(BY89="y",IF(AND(W89="n",V89="n"),CHAR(34)&amp;"alldia"&amp;CHAR(34)&amp;",",""),"")</f>
        <v/>
      </c>
      <c r="DW89" s="48" t="str">
        <f>IF(CL89="y",CHAR(34)&amp;CL$1&amp;CHAR(34)&amp;",","")</f>
        <v>"NoBand",</v>
      </c>
      <c r="DX89" s="48" t="str">
        <f>IF(CM89="y",CHAR(34)&amp;CM$1&amp;CHAR(34)&amp;",","")</f>
        <v/>
      </c>
      <c r="DY89" s="48" t="str">
        <f>IF(CN89="y",CHAR(34)&amp;CN$1&amp;CHAR(34)&amp;",","")</f>
        <v/>
      </c>
      <c r="DZ89" s="48" t="str">
        <f>IF(CO89="y",CHAR(34)&amp;CO$1&amp;CHAR(34)&amp;",","")</f>
        <v/>
      </c>
      <c r="EA89" s="48" t="str">
        <f>IF(T89="y",CHAR(34)&amp;T$1&amp;CHAR(34)&amp;",","")</f>
        <v>"Diagon",</v>
      </c>
      <c r="EB89" s="48" t="str">
        <f>IF(U89="y",CHAR(34)&amp;U$1&amp;CHAR(34)&amp;",","")</f>
        <v/>
      </c>
      <c r="EC89" s="48" t="str">
        <f>IF(V89="y",CHAR(34)&amp;V$1&amp;CHAR(34)&amp;",","")</f>
        <v>"Horizo",</v>
      </c>
      <c r="ED89" s="48" t="str">
        <f>IF(W89="y",CHAR(34)&amp;W$1&amp;CHAR(34)&amp;",","")</f>
        <v/>
      </c>
      <c r="EE89" s="48" t="str">
        <f>IF(X89="y",CHAR(34)&amp;X$1&amp;CHAR(34)&amp;",","")</f>
        <v>"Circle",</v>
      </c>
      <c r="EF89" s="48" t="str">
        <f>IF(AND(Y89&lt;&gt;"n",Y89&lt;&gt;""),CHAR(34)&amp;Y$1&amp;CHAR(34)&amp;",","")</f>
        <v>"Animal",</v>
      </c>
      <c r="EG89" s="48" t="str">
        <f>IF(Z89="y",CHAR(34)&amp;Z$1&amp;CHAR(34)&amp;",","")</f>
        <v/>
      </c>
      <c r="EH89" s="48" t="str">
        <f>IF(AA89="y",CHAR(34)&amp;AA$1&amp;CHAR(34)&amp;",","")</f>
        <v/>
      </c>
      <c r="EI89" s="48" t="str">
        <f>IF(AB89="y",CHAR(34)&amp;AB$1&amp;CHAR(34)&amp;",","")</f>
        <v>"Texted",</v>
      </c>
      <c r="EJ89" s="48" t="str">
        <f>IF(AC89="y",CHAR(34)&amp;AC$1&amp;CHAR(34)&amp;",","")</f>
        <v/>
      </c>
      <c r="EK89" s="48" t="str">
        <f>IF(AD89="y",CHAR(34)&amp;AD$1&amp;CHAR(34)&amp;",","")</f>
        <v/>
      </c>
      <c r="EL89" s="48" t="str">
        <f>IF(AE89="y",CHAR(34)&amp;AE$1&amp;CHAR(34)&amp;",","")</f>
        <v/>
      </c>
      <c r="EM89" s="48" t="str">
        <f>IF(AF89="y",CHAR(34)&amp;AF$1&amp;CHAR(34)&amp;",","")</f>
        <v/>
      </c>
      <c r="EN89" s="48" t="str">
        <f>IF(AG89="y",CHAR(34)&amp;AG$1&amp;CHAR(34)&amp;",","")</f>
        <v/>
      </c>
      <c r="EO89" s="48" t="str">
        <f>IF(AH89="y",CHAR(34)&amp;AH$1&amp;CHAR(34)&amp;",","")</f>
        <v>"Center",</v>
      </c>
      <c r="EP89" s="48" t="str">
        <f>IF(AI89="y",CHAR(34)&amp;AI$1&amp;CHAR(34)&amp;",","")</f>
        <v/>
      </c>
      <c r="EQ89" s="48" t="str">
        <f>IF(AJ89="y",CHAR(34)&amp;AJ$1&amp;CHAR(34)&amp;",","")</f>
        <v/>
      </c>
      <c r="ER89" s="48" t="str">
        <f>IF(AK89="y",CHAR(34)&amp;AK$1&amp;CHAR(34)&amp;",","")</f>
        <v/>
      </c>
      <c r="ES89" s="48" t="str">
        <f>IF(AL89="y",CHAR(34)&amp;AL$1&amp;CHAR(34)&amp;",","")</f>
        <v/>
      </c>
      <c r="ET89" s="48" t="str">
        <f>IF(AM89="y",CHAR(34)&amp;AM$1&amp;CHAR(34)&amp;",","")</f>
        <v/>
      </c>
      <c r="EU89" s="48" t="str">
        <f>IF(AN89="y",CHAR(34)&amp;AN$1&amp;CHAR(34)&amp;",","")</f>
        <v/>
      </c>
      <c r="EV89" s="48" t="str">
        <f>IF(AO89="y",CHAR(34)&amp;AO$1&amp;CHAR(34)&amp;",","")</f>
        <v/>
      </c>
      <c r="EW89" s="48" t="str">
        <f>IF(AP89="y",CHAR(34)&amp;AP$1&amp;CHAR(34)&amp;",","")</f>
        <v/>
      </c>
      <c r="EX89" s="48" t="str">
        <f>IF(AQ89="y",CHAR(34)&amp;AQ$1&amp;CHAR(34)&amp;",","")</f>
        <v/>
      </c>
      <c r="EY89" s="48" t="str">
        <f>IF(AR89="y",CHAR(34)&amp;AR$1&amp;CHAR(34)&amp;",","")</f>
        <v/>
      </c>
      <c r="EZ89" s="48" t="str">
        <f>IF(AS89="y",CHAR(34)&amp;AS$1&amp;CHAR(34)&amp;",","")</f>
        <v/>
      </c>
      <c r="FA89" s="48" t="str">
        <f>IF(AT89&gt;0,CHAR(34)&amp;"sta"&amp;AZ89&amp;CHAR(34)&amp;",","")</f>
        <v/>
      </c>
      <c r="FB89" s="48" t="str">
        <f>IF(AND(AT89&gt;0,BA89&lt;&gt;""),CHAR(34)&amp;"sta"&amp;BA89&amp;CHAR(34)&amp;",","")</f>
        <v/>
      </c>
      <c r="FD89" s="48" t="str">
        <f>IF(BV89="n",CHAR(34)&amp;"tcWHYE"&amp;CHAR(34)&amp;",",IF(BV89="y",CHAR(34)&amp;FD$1&amp;CHAR(34)&amp;",",""))</f>
        <v/>
      </c>
      <c r="FE89" s="48" t="str">
        <f>IF(COUNTIF(BL89:BT89,"BLU")=0,CHAR(34)&amp;"NO_BLU"&amp;CHAR(34)&amp;",", "")</f>
        <v/>
      </c>
      <c r="FF89" s="48" t="str">
        <f>IF(COUNTIF(BL89:BT89,"WHI")=0,CHAR(34)&amp;"NO_WHI"&amp;CHAR(34)&amp;",", "")</f>
        <v>"NO_WHI",</v>
      </c>
      <c r="FG89" s="48" t="str">
        <f>IF(COUNTIF(BL89:BT89,"RED")=0,CHAR(34)&amp;"NO_RED"&amp;CHAR(34)&amp;",", "")</f>
        <v>"NO_RED",</v>
      </c>
      <c r="FH89" s="48" t="str">
        <f>IF(COUNTIF(BL89:BS89,"GRE")=0,CHAR(34)&amp;"NO_GRE"&amp;CHAR(34)&amp;",", "")</f>
        <v>"NO_GRE",</v>
      </c>
      <c r="FI89" s="48" t="str">
        <f>IF(COUNTIF(BL89:BT89,"YEL")=0,CHAR(34)&amp;"NO_YEL"&amp;CHAR(34)&amp;",", "")</f>
        <v/>
      </c>
      <c r="FJ89" s="48" t="str">
        <f>IF(COUNTIF(BL89:BT89,"BLA")=0,CHAR(34)&amp;"NO_BLA"&amp;CHAR(34)&amp;",", "")</f>
        <v>"NO_BLA",</v>
      </c>
      <c r="FK89" s="48" t="str">
        <f>IF(AND(FH89&lt;&gt;"",FF89&lt;&gt;""),CHAR(34)&amp;"WHGRNO"&amp;CHAR(34)&amp;",","")</f>
        <v>"WHGRNO",</v>
      </c>
      <c r="FL89" s="48" t="str">
        <f>IF(AND(FI89&lt;&gt;"",FF89&lt;&gt;""),CHAR(34)&amp;"WHYENO"&amp;CHAR(34)&amp;",","")</f>
        <v/>
      </c>
      <c r="FM89" s="48" t="str">
        <f>IF(AND(FJ89&lt;&gt;"",FF89&lt;&gt;""),CHAR(34)&amp;"BAWHNO"&amp;CHAR(34)&amp;",","")</f>
        <v>"BAWHNO",</v>
      </c>
      <c r="FN89" s="48" t="str">
        <f>IF(AND(FE89&lt;&gt;"",FF89&lt;&gt;""),CHAR(34)&amp;"BLWHNO"&amp;CHAR(34)&amp;",","")</f>
        <v/>
      </c>
      <c r="FO89" s="48" t="str">
        <f>IF(AND(FE89&lt;&gt;"",FG89&lt;&gt;""),CHAR(34)&amp;"BLRENO"&amp;CHAR(34)&amp;",","")</f>
        <v/>
      </c>
      <c r="FP89" s="48" t="str">
        <f>IF(AND(FF89&lt;&gt;"",FF89&lt;&gt;""),CHAR(34)&amp;"WHRENO"&amp;CHAR(34)&amp;",","")</f>
        <v>"WHRENO",</v>
      </c>
      <c r="FQ89" s="48" t="str">
        <f>IF(LEN(BF89)=3,CHAR(34)&amp;"001"&amp;BF89&amp;CHAR(34)&amp;",","")</f>
        <v/>
      </c>
      <c r="FR89" s="48" t="str">
        <f>IF(LEN(BG89)=3,CHAR(34)&amp;"002"&amp;BG89&amp;CHAR(34)&amp;",","")</f>
        <v/>
      </c>
      <c r="FS89" s="48" t="str">
        <f>IF(LEN(BH89)=3,CHAR(34)&amp;"003"&amp;BH89&amp;CHAR(34)&amp;",","")</f>
        <v/>
      </c>
      <c r="FT89" s="48" t="str">
        <f>CHAR(34)&amp;"myr"&amp;BD89&amp;CHAR(34)&amp;","</f>
        <v>"myrBLU",</v>
      </c>
      <c r="FU89" s="48" t="str">
        <f>IF(AY89="y",CHAR(34)&amp;"island"&amp;CHAR(34)&amp;",","")</f>
        <v/>
      </c>
      <c r="FV89" s="48" t="str">
        <f>IF(BZ89="y",CHAR(34)&amp;"landlo"&amp;CHAR(34)&amp;",","")</f>
        <v/>
      </c>
      <c r="FW89" s="48" t="str">
        <f>IF(CA89="y",CHAR(34)&amp;"eunion"&amp;CHAR(34)&amp;",","")</f>
        <v/>
      </c>
      <c r="FY89" s="48" t="str">
        <f>IFERROR(IF(SEARCH("Arabic",CB89)&gt;0,CHAR(34)&amp;"arabic"&amp;CHAR(34)&amp;",",""),"")</f>
        <v/>
      </c>
      <c r="FZ89" s="48" t="str">
        <f>IFERROR(IF(SEARCH("English",CB89)&gt;0,CHAR(34)&amp;"englis"&amp;CHAR(34)&amp;",",""),"")</f>
        <v/>
      </c>
      <c r="GA89" s="48" t="str">
        <f>IFERROR(IF(SEARCH("French",CB89)&gt;0,CHAR(34)&amp;"french"&amp;CHAR(34)&amp;",",""),"")</f>
        <v/>
      </c>
      <c r="GB89" s="48" t="str">
        <f>IFERROR(IF(SEARCH("Spanish",CB89)&gt;0,CHAR(34)&amp;"spanis"&amp;CHAR(34)&amp;",",""),"")</f>
        <v/>
      </c>
      <c r="GE89" s="48" t="str">
        <f>IFERROR(IF(SEARCH("Dutch",CB89)&gt;0,CHAR(34)&amp;"dutchs"&amp;CHAR(34)&amp;",",""),"")</f>
        <v/>
      </c>
      <c r="GF89" s="48" t="str">
        <f>IFERROR(IF(SEARCH("Historical",AU89)&gt;0,CHAR(34)&amp;"histor"&amp;CHAR(34)&amp;",",""),"")</f>
        <v/>
      </c>
      <c r="GG89" s="48" t="str">
        <f>IF(BU89="y",CHAR(34)&amp;"unjack"&amp;CHAR(34)&amp;",","")</f>
        <v/>
      </c>
      <c r="GH89" s="48" t="str">
        <f>IF(CD89=1,CHAR(34)&amp;"southc"&amp;CHAR(34)&amp;",","")</f>
        <v/>
      </c>
      <c r="GI89" s="48" t="str">
        <f>IF(CE89=1,CHAR(34)&amp;"hasmap"&amp;CHAR(34)&amp;",","")</f>
        <v/>
      </c>
      <c r="GJ89" s="48" t="str">
        <f>IF(CP89="y",CHAR(34)&amp;CP$1&amp;CHAR(34)&amp;",","")</f>
        <v>"NoStar",</v>
      </c>
      <c r="GK89" s="48" t="str">
        <f>IF(GJ89="",CHAR(34)&amp;"HasSta"&amp;CHAR(34)&amp;",","")</f>
        <v/>
      </c>
      <c r="GL89" s="48" t="str">
        <f>IF(CQ89="y",CHAR(34)&amp;CQ$1&amp;CHAR(34)&amp;",","")</f>
        <v/>
      </c>
      <c r="GM89" s="48" t="str">
        <f>IF(CR89="y",CHAR(34)&amp;CR$1&amp;CHAR(34)&amp;",","")</f>
        <v/>
      </c>
      <c r="GN89" s="48" t="str">
        <f>IF(CS89="y",CHAR(34)&amp;CS$1&amp;CHAR(34)&amp;",","")</f>
        <v/>
      </c>
      <c r="GP89" s="48" t="str">
        <f>CHAR(34)&amp;AU89&amp;CHAR(34)</f>
        <v>"City"</v>
      </c>
      <c r="GS89" s="48" t="str">
        <f>SUBSTITUTE("["&amp;_xlfn.CONCAT(CW89:GN89)&amp;"]",",]","]")</f>
        <v>["2Color","lets07","startA","BLUYEL","allhor","NoBand","Diagon","Horizo","Circle","Animal","Texted","Center","NO_WHI","NO_RED","NO_GRE","NO_BLA","WHGRNO","BAWHNO","WHRENO","myrBLU","NoStar"]</v>
      </c>
      <c r="GT89" s="48" t="str">
        <f>IF(BL89&lt;&gt;"",CHAR(34)&amp;"cl_"&amp;BL89&amp;CHAR(34)&amp;",","")</f>
        <v/>
      </c>
      <c r="GU89" s="48" t="str">
        <f>IF(BM89&lt;&gt;"",CHAR(34)&amp;"cl_"&amp;BM89&amp;CHAR(34)&amp;",","")</f>
        <v>"cl_BLU",</v>
      </c>
      <c r="GV89" s="48" t="str">
        <f>IF(BN89&lt;&gt;"",CHAR(34)&amp;"cl_"&amp;BN89&amp;CHAR(34)&amp;",","")</f>
        <v/>
      </c>
      <c r="GW89" s="48" t="str">
        <f>IF(BO89&lt;&gt;"",CHAR(34)&amp;"cl_"&amp;BO89&amp;CHAR(34)&amp;",","")</f>
        <v/>
      </c>
      <c r="GX89" s="48" t="str">
        <f>IF(BP89&lt;&gt;"",CHAR(34)&amp;"cl_"&amp;BP89&amp;CHAR(34)&amp;",","")</f>
        <v>"cl_YEL",</v>
      </c>
      <c r="GY89" s="48" t="str">
        <f>IF(BQ89&lt;&gt;"",CHAR(34)&amp;"cl_"&amp;BQ89&amp;CHAR(34)&amp;",","")</f>
        <v/>
      </c>
      <c r="GZ89" s="48" t="str">
        <f>IF(BR89&lt;&gt;"",CHAR(34)&amp;"cl_"&amp;BR89&amp;CHAR(34)&amp;",","")</f>
        <v/>
      </c>
      <c r="HA89" s="48" t="str">
        <f>IF(BS89&lt;&gt;"",CHAR(34)&amp;"cl_"&amp;BS89&amp;CHAR(34)&amp;",","")</f>
        <v/>
      </c>
      <c r="HB89" s="48" t="str">
        <f>IF(BT89&lt;&gt;"",CHAR(34)&amp;"cl_"&amp;BT89&amp;CHAR(34)&amp;",","")</f>
        <v/>
      </c>
      <c r="HC89" s="48" t="str">
        <f>SUBSTITUTE("["&amp;_xlfn.CONCAT(GT89:HB89)&amp;"]",",]","]")</f>
        <v>["cl_BLU","cl_YEL"]</v>
      </c>
      <c r="HE89" s="71"/>
      <c r="HF89" s="72" t="str">
        <f>"{couname:"&amp;CT89&amp;(IF(HK89&lt;&gt;"",",subtype:"&amp;CHAR(34)&amp;HK89&amp;CHAR(34),""))&amp;",year:"&amp;HJ89&amp;",region:"&amp;CU89&amp;",Colors:"&amp;HC89&amp;",Items:"&amp;GS89&amp;",Flag:"&amp;CV89&amp;",HDFlag:"&amp;CHAR(34)&amp;E89&amp;CHAR(34)&amp;",type:"&amp;GP89&amp;", describe: "&amp;HH89&amp;", isnew:"&amp;CHAR(34)&amp;F89&amp;CHAR(34)&amp;", links: "&amp;HL89&amp;"},"</f>
        <v>{couname:"[USA] Atlanta",year:"???",region:"rgn_North America",Colors:["cl_BLU","cl_YEL"],Items:["2Color","lets07","startA","BLUYEL","allhor","NoBand","Diagon","Horizo","Circle","Animal","Texted","Center","NO_WHI","NO_RED","NO_GRE","NO_BLA","WHGRNO","BAWHNO","WHRENO","myrBLU","NoStar"],Flag:"https://upload.wikimedia.org/wikipedia/commons/thumb/1/17/Flag_of_Atlanta.svg/320px-Flag_of_Atlanta.svg.png",HDFlag:"https://upload.wikimedia.org/wikipedia/commons/thumb/1/17/Flag_of_Atlanta.svg/800px-Flag_of_Atlanta.svg.png",type:"City", describe: "\nThe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 isnew:".", links: "https://en.wikipedia.org/wiki/Flag_of_Atlanta"},</v>
      </c>
      <c r="HG89" s="73" t="str">
        <f>"{couname:"&amp;CT89&amp;(IF(HK89&lt;&gt;"",",subtype:"&amp;CHAR(34)&amp;HK89&amp;CHAR(34),""))&amp;",year:"&amp;HJ89&amp;",region:"&amp;CU89&amp;",Colors:"&amp;HC89&amp;",Items:"&amp;GS89&amp;",Flag:"&amp;CV89&amp;",HDFlag:"&amp;CHAR(34)&amp;E89&amp;CHAR(34)&amp;",type:"&amp;GP89&amp;", describe: "&amp;HI89&amp;", links: "&amp;HL89&amp;"},"</f>
        <v>{couname:"[USA] Atlanta",year:"???",region:"rgn_North America",Colors:["cl_BLU","cl_YEL"],Items:["2Color","lets07","startA","BLUYEL","allhor","NoBand","Diagon","Horizo","Circle","Animal","Texted","Center","NO_WHI","NO_RED","NO_GRE","NO_BLA","WHGRNO","BAWHNO","WHRENO","myrBLU","NoStar"],Flag:"https://upload.wikimedia.org/wikipedia/commons/thumb/1/17/Flag_of_Atlanta.svg/320px-Flag_of_Atlanta.svg.png",HDFlag:"https://upload.wikimedia.org/wikipedia/commons/thumb/1/17/Flag_of_Atlanta.svg/800px-Flag_of_Atlanta.svg.png",type:"City", describe: "\nThe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 links: "https://en.wikipedia.org/wiki/Flag_of_Atlanta"},</v>
      </c>
      <c r="HH89" s="48" t="str">
        <f>IF(P89&lt;&gt;"",CHAR(34)&amp;"\n"&amp;P89&amp;CHAR(34),CHAR(34)&amp;CHAR(34))</f>
        <v>"\nThe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v>
      </c>
      <c r="HI89" s="48" t="str">
        <f>IF(J89=0,CHAR(34)&amp;CHAR(34),HH89)</f>
        <v>"\nThe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v>
      </c>
      <c r="HJ89" s="48" t="str">
        <f>CHAR(34)&amp;O89&amp;CHAR(34)</f>
        <v>"???"</v>
      </c>
      <c r="HL89" s="48" t="str">
        <f>CHAR(34)&amp;I89&amp;CHAR(34)</f>
        <v>"https://en.wikipedia.org/wiki/Flag_of_Atlanta"</v>
      </c>
      <c r="HM89" s="72" t="str">
        <f>"{"&amp;CHAR(34)&amp;"couname"&amp;CHAR(34)&amp;":"&amp;CT89&amp;(IF(H89&lt;&gt;"",","&amp;CHAR(34)&amp;"subtype"&amp;CHAR(34)&amp;":"&amp;CHAR(34)&amp;H89&amp;CHAR(34),""))&amp;","&amp;CHAR(34)&amp;"year"&amp;CHAR(34)&amp;":"&amp;HJ89&amp;","&amp;CHAR(34)&amp;"region"&amp;CHAR(34)&amp;":"&amp;CU89&amp;","&amp;CHAR(34)&amp;"Colors"&amp;CHAR(34)&amp;":"&amp;HC89&amp;","&amp;CHAR(34)&amp;"Items"&amp;CHAR(34)&amp;":"&amp;GS89&amp;","&amp;CHAR(34)&amp;"Flag"&amp;CHAR(34)&amp;":"&amp;CV89&amp;","&amp;CHAR(34)&amp;"HDFlag"&amp;CHAR(34)&amp;":"&amp;CHAR(34)&amp;E89&amp;CHAR(34)&amp;","&amp;CHAR(34)&amp;"type"&amp;CHAR(34)&amp;":"&amp;GP89&amp;", "&amp;CHAR(34)&amp;"describe"&amp;CHAR(34)&amp;": "&amp;HH89&amp;", "&amp;CHAR(34)&amp;"isnew"&amp;CHAR(34)&amp;": "&amp;CHAR(34)&amp;F89&amp;CHAR(34)&amp;", "&amp;CHAR(34)&amp;"links"&amp;CHAR(34)&amp;": "&amp;HL89&amp;"},"</f>
        <v>{"couname":"[USA] Atlanta","subtype":"[USA] Georgia","year":"???","region":"rgn_North America","Colors":["cl_BLU","cl_YEL"],"Items":["2Color","lets07","startA","BLUYEL","allhor","NoBand","Diagon","Horizo","Circle","Animal","Texted","Center","NO_WHI","NO_RED","NO_GRE","NO_BLA","WHGRNO","BAWHNO","WHRENO","myrBLU","NoStar"],"Flag":"https://upload.wikimedia.org/wikipedia/commons/thumb/1/17/Flag_of_Atlanta.svg/320px-Flag_of_Atlanta.svg.png","HDFlag":"https://upload.wikimedia.org/wikipedia/commons/thumb/1/17/Flag_of_Atlanta.svg/800px-Flag_of_Atlanta.svg.png","type":"City", "describe": "\nThe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 "isnew": ".", "links": "https://en.wikipedia.org/wiki/Flag_of_Atlanta"},</v>
      </c>
      <c r="HN89" s="74" t="str">
        <f>"{"&amp;CHAR(34)&amp;"couname"&amp;CHAR(34)&amp;":"&amp;CT89&amp;(IF(H89&lt;&gt;"",","&amp;CHAR(34)&amp;"subtype"&amp;CHAR(34)&amp;":"&amp;CHAR(34)&amp;H89&amp;CHAR(34),""))&amp;","&amp;CHAR(34)&amp;"year"&amp;CHAR(34)&amp;":"&amp;HJ89&amp;","&amp;CHAR(34)&amp;"region"&amp;CHAR(34)&amp;":"&amp;CU89&amp;","&amp;CHAR(34)&amp;"Colors"&amp;CHAR(34)&amp;":"&amp;HC89&amp;","&amp;CHAR(34)&amp;"Items"&amp;CHAR(34)&amp;":"&amp;GS89&amp;","&amp;CHAR(34)&amp;"Flag"&amp;CHAR(34)&amp;":"&amp;CV89&amp;","&amp;CHAR(34)&amp;"HDFlag"&amp;CHAR(34)&amp;":"&amp;CHAR(34)&amp;E89&amp;CHAR(34)&amp;","&amp;CHAR(34)&amp;"type"&amp;CHAR(34)&amp;":"&amp;GP89&amp;", "&amp;CHAR(34)&amp;"describe"&amp;CHAR(34)&amp;": "&amp;HI89&amp;", "&amp;CHAR(34)&amp;"isnew"&amp;CHAR(34)&amp;": "&amp;CHAR(34)&amp;F89&amp;CHAR(34)&amp;", "&amp;CHAR(34)&amp;"links"&amp;CHAR(34)&amp;": "&amp;HL89&amp;"},"</f>
        <v>{"couname":"[USA] Atlanta","subtype":"[USA] Georgia","year":"???","region":"rgn_North America","Colors":["cl_BLU","cl_YEL"],"Items":["2Color","lets07","startA","BLUYEL","allhor","NoBand","Diagon","Horizo","Circle","Animal","Texted","Center","NO_WHI","NO_RED","NO_GRE","NO_BLA","WHGRNO","BAWHNO","WHRENO","myrBLU","NoStar"],"Flag":"https://upload.wikimedia.org/wikipedia/commons/thumb/1/17/Flag_of_Atlanta.svg/320px-Flag_of_Atlanta.svg.png","HDFlag":"https://upload.wikimedia.org/wikipedia/commons/thumb/1/17/Flag_of_Atlanta.svg/800px-Flag_of_Atlanta.svg.png","type":"City", "describe": "\nThe city flag of Atlanta consists of a blue background with the seal of Atlanta in the center; the seal consists of only the colors blue and gold. The seal depicts a phoenix rising from a fire with text surrounding it; the phoenix is used to represent Atlanta rising from ashes after the American Civil War. The text surrounding the phoenix reads '1865', '1847', 'Atlanta GA', and 'resurgens'. The word resurgens is Latin for 'rising again'; the word is also used as a motto for the city of Atlanta. The date the flag was adopted is unknown, as well as the creator of the flag.", "isnew": ".", "links": "https://en.wikipedia.org/wiki/Flag_of_Atlanta"},</v>
      </c>
      <c r="HO89" s="75">
        <v>45618</v>
      </c>
      <c r="HP89" s="48" t="str" cm="1">
        <f t="array" ref="HP89">IF(_xlfn.TEXTJOIN(", ", TRUE, IF(ISNUMBER(SEARCH("BLA", BL89:BT89)), COLUMN(BL89:BT89) - COLUMN(BL89) + 1, ""))&lt;&gt;"","BLA","")</f>
        <v/>
      </c>
      <c r="HQ89" s="48" t="str" cm="1">
        <f t="array" ref="HQ89">IF(_xlfn.TEXTJOIN(", ", TRUE, IF(ISNUMBER(SEARCH("BLU", BL89:BT89)), COLUMN(BL89:BT89) - COLUMN(BL89) + 1, ""))&lt;&gt;"","BLU","")</f>
        <v>BLU</v>
      </c>
      <c r="HR89" s="48" t="str" cm="1">
        <f t="array" ref="HR89">IF(_xlfn.TEXTJOIN(", ", TRUE, IF(ISNUMBER(SEARCH("GRE", BL89:BT89)), COLUMN(BL89:BT89) - COLUMN(BL89) + 1, ""))&lt;&gt;"","GRE","")</f>
        <v/>
      </c>
      <c r="HS89" s="48" t="str" cm="1">
        <f t="array" ref="HS89">IF(_xlfn.TEXTJOIN(", ", TRUE, IF(ISNUMBER(SEARCH("RED", BL89:BT89)), COLUMN(BL89:BT89) - COLUMN(BL89) + 1, ""))&lt;&gt;"","RED","")</f>
        <v/>
      </c>
      <c r="HT89" s="48" t="str" cm="1">
        <f t="array" ref="HT89">IF(_xlfn.TEXTJOIN(", ", TRUE, IF(ISNUMBER(SEARCH("YEL", BL89:BT89)), COLUMN(BL89:BT89) - COLUMN(BL89) + 1, ""))&lt;&gt;"","YEL","")</f>
        <v>YEL</v>
      </c>
      <c r="HU89" s="48" t="str" cm="1">
        <f t="array" ref="HU89">IF(_xlfn.TEXTJOIN(", ", TRUE, IF(ISNUMBER(SEARCH("ORA", BL89:BT89)), COLUMN(BL89:BT89) - COLUMN(BL89) + 1, ""))&lt;&gt;"","ORA","")</f>
        <v/>
      </c>
      <c r="HV89" s="48" t="str" cm="1">
        <f t="array" ref="HV89">IF(_xlfn.TEXTJOIN(", ", TRUE, IF(ISNUMBER(SEARCH("BRO", BL89:BT89)), COLUMN(BL89:BT89) - COLUMN(BL89) + 1, ""))&lt;&gt;"","BRO","")</f>
        <v/>
      </c>
      <c r="HW89" s="48" t="str" cm="1">
        <f t="array" ref="HW89">IF(_xlfn.TEXTJOIN(", ", TRUE, IF(ISNUMBER(SEARCH("PUR", BL89:BT89)), COLUMN(BL89:BT89) - COLUMN(BL89) + 1, ""))&lt;&gt;"","PUR","")</f>
        <v/>
      </c>
      <c r="HX89" s="48" t="str" cm="1">
        <f t="array" ref="HX89">IF(_xlfn.TEXTJOIN(", ", TRUE, IF(ISNUMBER(SEARCH("WHI", BL89:BT89)), COLUMN(BL89:BT89) - COLUMN(BL89) + 1, ""))&lt;&gt;"","WHI","")</f>
        <v/>
      </c>
      <c r="HY89" s="76"/>
      <c r="HZ89" s="76"/>
      <c r="IA89" s="6"/>
      <c r="IB89" s="6"/>
      <c r="IC89" s="77"/>
      <c r="ID89" s="77"/>
      <c r="IE89" s="77"/>
      <c r="IF89" s="77"/>
      <c r="IG89" s="77"/>
      <c r="IH89" s="77"/>
      <c r="II89" s="77"/>
      <c r="IJ89" s="77"/>
      <c r="IK89" s="77"/>
      <c r="IM89" s="45">
        <f>COUNTIF(IC89:IK89,"&gt;0")-CG89</f>
        <v>-2</v>
      </c>
      <c r="IN89" s="78" t="str">
        <f>"http://mkweb.bcgsc.ca/color-summarizer/?url="&amp;D89&amp;"&amp;precision=low&amp;num_clusters="&amp;CG89&amp;"&amp;text=1"</f>
        <v>http://mkweb.bcgsc.ca/color-summarizer/?url=https://upload.wikimedia.org/wikipedia/commons/thumb/1/17/Flag_of_Atlanta.svg/320px-Flag_of_Atlanta.svg.png&amp;precision=low&amp;num_clusters=2&amp;text=1</v>
      </c>
      <c r="IO89" s="48" t="str">
        <f>IF(HP89&lt;&gt;"",CHAR(34)&amp;"black"&amp;CHAR(34),"")</f>
        <v/>
      </c>
      <c r="IP89" s="48" t="str">
        <f>IF(HQ89&lt;&gt;"",CHAR(34)&amp;"blue"&amp;CHAR(34),"")</f>
        <v>"blue"</v>
      </c>
      <c r="IQ89" s="48" t="str">
        <f>IF(HR89&lt;&gt;"",CHAR(34)&amp;"green"&amp;CHAR(34),"")</f>
        <v/>
      </c>
      <c r="IR89" s="48" t="str">
        <f>IF(HS89&lt;&gt;"",CHAR(34)&amp;"red"&amp;CHAR(34),"")</f>
        <v/>
      </c>
      <c r="IS89" s="48" t="str">
        <f>IF(HT89&lt;&gt;"",CHAR(34)&amp;"yellow"&amp;CHAR(34),"")</f>
        <v>"yellow"</v>
      </c>
      <c r="IT89" s="48" t="str">
        <f>IF(HU89&lt;&gt;"",CHAR(34)&amp;"orange"&amp;CHAR(34),"")</f>
        <v/>
      </c>
      <c r="IU89" s="48" t="str">
        <f>IF(HV89&lt;&gt;"",CHAR(34)&amp;"brown"&amp;CHAR(34),"")</f>
        <v/>
      </c>
      <c r="IV89" s="48" t="str">
        <f>IF(HW89&lt;&gt;"",CHAR(34)&amp;"purple"&amp;CHAR(34),"")</f>
        <v/>
      </c>
      <c r="IW89" s="48" t="str">
        <f>IF(HX89&lt;&gt;"",CHAR(34)&amp;"white"&amp;CHAR(34),"")</f>
        <v/>
      </c>
      <c r="IX89" s="48" t="str">
        <f>"{"&amp;CHAR(34)&amp;"url"&amp;CHAR(34)&amp;":"&amp;CHAR(34)&amp;IN89&amp;CHAR(34)&amp;","&amp;CHAR(34)&amp;"name"&amp;CHAR(34)&amp;":"&amp;CHAR(34)&amp;A89&amp;CHAR(34)&amp;"},"</f>
        <v>{"url":"http://mkweb.bcgsc.ca/color-summarizer/?url=https://upload.wikimedia.org/wikipedia/commons/thumb/1/17/Flag_of_Atlanta.svg/320px-Flag_of_Atlanta.svg.png&amp;precision=low&amp;num_clusters=2&amp;text=1","name":"[USA] Atlanta"},</v>
      </c>
      <c r="IY89" s="48">
        <v>1126</v>
      </c>
    </row>
    <row r="90" spans="1:259" s="48" customFormat="1" ht="38.4" customHeight="1" thickBot="1" x14ac:dyDescent="0.35">
      <c r="A90" s="97" t="s">
        <v>533</v>
      </c>
      <c r="B90" s="40" t="e" vm="231">
        <v>#VALUE!</v>
      </c>
      <c r="C90" s="41">
        <v>3</v>
      </c>
      <c r="D90" s="42" t="s">
        <v>534</v>
      </c>
      <c r="E90" s="43" t="s">
        <v>535</v>
      </c>
      <c r="F90" s="44" t="s">
        <v>163</v>
      </c>
      <c r="G90" s="45">
        <f>COUNTIF($A$1:$A$8580,A90)</f>
        <v>1</v>
      </c>
      <c r="H90" s="46" t="s">
        <v>527</v>
      </c>
      <c r="I90" s="47" t="s">
        <v>536</v>
      </c>
      <c r="J90" s="48" t="str">
        <f>""</f>
        <v/>
      </c>
      <c r="K90" s="49"/>
      <c r="L90" s="50"/>
      <c r="M90" s="50"/>
      <c r="N90" s="51" t="s">
        <v>231</v>
      </c>
      <c r="O90" s="52">
        <v>1960</v>
      </c>
      <c r="P90" s="53" t="s">
        <v>537</v>
      </c>
      <c r="Q90" s="54">
        <v>1</v>
      </c>
      <c r="R90" s="55" t="s">
        <v>532</v>
      </c>
      <c r="S90" s="56">
        <v>0</v>
      </c>
      <c r="T90" s="57" t="s">
        <v>164</v>
      </c>
      <c r="U90" s="58" t="s">
        <v>164</v>
      </c>
      <c r="V90" s="58" t="s">
        <v>164</v>
      </c>
      <c r="W90" s="58" t="s">
        <v>164</v>
      </c>
      <c r="X90" s="58" t="s">
        <v>165</v>
      </c>
      <c r="Y90" s="58" t="s">
        <v>164</v>
      </c>
      <c r="Z90" s="58" t="s">
        <v>164</v>
      </c>
      <c r="AA90" s="58" t="s">
        <v>165</v>
      </c>
      <c r="AB90" s="58" t="s">
        <v>165</v>
      </c>
      <c r="AC90" s="58" t="s">
        <v>164</v>
      </c>
      <c r="AD90" s="58" t="s">
        <v>165</v>
      </c>
      <c r="AE90" s="58" t="s">
        <v>164</v>
      </c>
      <c r="AF90" s="59" t="s">
        <v>164</v>
      </c>
      <c r="AG90" s="59" t="s">
        <v>164</v>
      </c>
      <c r="AH90" s="59" t="s">
        <v>165</v>
      </c>
      <c r="AI90" s="59" t="s">
        <v>164</v>
      </c>
      <c r="AJ90" s="59" t="s">
        <v>164</v>
      </c>
      <c r="AK90" s="59" t="s">
        <v>164</v>
      </c>
      <c r="AL90" s="59" t="s">
        <v>164</v>
      </c>
      <c r="AM90" s="59" t="s">
        <v>165</v>
      </c>
      <c r="AN90" s="59" t="s">
        <v>164</v>
      </c>
      <c r="AO90" s="59" t="s">
        <v>164</v>
      </c>
      <c r="AP90" s="59" t="s">
        <v>165</v>
      </c>
      <c r="AQ90" s="59" t="s">
        <v>164</v>
      </c>
      <c r="AR90" s="59" t="s">
        <v>164</v>
      </c>
      <c r="AS90" s="59" t="s">
        <v>164</v>
      </c>
      <c r="AT90" s="60">
        <v>3</v>
      </c>
      <c r="AU90" s="59" t="s">
        <v>196</v>
      </c>
      <c r="AV90" s="59" t="str">
        <f>IF(LEFT(A90,1)="[",LEFT(A90,5)&amp;AU90&amp;A90,"")</f>
        <v>[USA]City[USA] Honolulu</v>
      </c>
      <c r="AW90" s="59" t="str">
        <f>C90&amp;H90&amp;A90</f>
        <v>3[USA] Hawaii[USA] Honolulu</v>
      </c>
      <c r="AX90" s="61"/>
      <c r="AY90" s="61"/>
      <c r="AZ90" s="62" t="s">
        <v>155</v>
      </c>
      <c r="BA90" s="62" t="s">
        <v>167</v>
      </c>
      <c r="BB90" s="62"/>
      <c r="BC90" s="63"/>
      <c r="BD90" s="64" t="s">
        <v>155</v>
      </c>
      <c r="BE90" s="47"/>
      <c r="BF90" s="64" t="s">
        <v>167</v>
      </c>
      <c r="BG90" s="64" t="s">
        <v>167</v>
      </c>
      <c r="BH90" s="64" t="s">
        <v>167</v>
      </c>
      <c r="BI90" s="64"/>
      <c r="BJ90" s="64"/>
      <c r="BK90" s="47"/>
      <c r="BL90" s="64" t="s">
        <v>151</v>
      </c>
      <c r="BM90" s="64" t="s">
        <v>152</v>
      </c>
      <c r="BN90" s="64" t="s">
        <v>153</v>
      </c>
      <c r="BO90" s="64" t="s">
        <v>154</v>
      </c>
      <c r="BP90" s="64" t="s">
        <v>155</v>
      </c>
      <c r="BQ90" s="64" t="s">
        <v>167</v>
      </c>
      <c r="BR90" s="64" t="s">
        <v>157</v>
      </c>
      <c r="BS90" s="64" t="s">
        <v>167</v>
      </c>
      <c r="BT90" s="64" t="s">
        <v>159</v>
      </c>
      <c r="BU90" s="65"/>
      <c r="BV90" s="66"/>
      <c r="BW90" s="66">
        <v>0</v>
      </c>
      <c r="BX90" s="47"/>
      <c r="CB90" s="6"/>
      <c r="CC90" s="6"/>
      <c r="CD90" s="67">
        <v>0</v>
      </c>
      <c r="CE90" s="67">
        <v>0</v>
      </c>
      <c r="CF90" s="67" t="e">
        <v>#REF!</v>
      </c>
      <c r="CG90" s="68" cm="1">
        <f t="array" ref="CG90">SUMPRODUCT(--(LEN(TRIM(BL90:BT90))&gt;0))</f>
        <v>7</v>
      </c>
      <c r="CH90" s="59" t="str">
        <f>IF(CG90=2,"y","n")</f>
        <v>n</v>
      </c>
      <c r="CI90" s="59" t="str">
        <f>IF(CG90=3,"y","n")</f>
        <v>n</v>
      </c>
      <c r="CJ90" s="59" t="str">
        <f>IF(CG90=4,"y","n")</f>
        <v>n</v>
      </c>
      <c r="CK90" s="59" t="str">
        <f>IF(CG90&gt;4,"y","n")</f>
        <v>y</v>
      </c>
      <c r="CL90" s="59" t="str">
        <f>IF(S90=0,"y","n")</f>
        <v>y</v>
      </c>
      <c r="CM90" s="59" t="str">
        <f>IF(S90=2,"y","n")</f>
        <v>n</v>
      </c>
      <c r="CN90" s="59" t="str">
        <f>IF(S90=3,"y","n")</f>
        <v>n</v>
      </c>
      <c r="CO90" s="59" t="str">
        <f>IF(S90&gt;=4,"y","n")</f>
        <v>n</v>
      </c>
      <c r="CP90" s="59" t="str">
        <f>IF(AT90=0,"y","n")</f>
        <v>n</v>
      </c>
      <c r="CQ90" s="59" t="str">
        <f>IF(AT90=1,"y","n")</f>
        <v>n</v>
      </c>
      <c r="CR90" s="59" t="str">
        <f>IF(AT90=2,"y","n")</f>
        <v>n</v>
      </c>
      <c r="CS90" s="59" t="str">
        <f>IF(AT90&gt;=3,"y","n")</f>
        <v>y</v>
      </c>
      <c r="CT90" s="69" t="str">
        <f>CHAR(34)&amp;A90&amp;CHAR(34)</f>
        <v>"[USA] Honolulu"</v>
      </c>
      <c r="CU90" s="70" t="str">
        <f>CHAR(34)&amp;"rgn_"&amp;R90&amp;CHAR(34)</f>
        <v>"rgn_North America, rgn_Oceania"</v>
      </c>
      <c r="CV90" s="48" t="str">
        <f>CHAR(34)&amp;D90&amp;CHAR(34)</f>
        <v>"https://upload.wikimedia.org/wikipedia/commons/thumb/b/b9/Flag_of_Honolulu%2C_Hawaii.svg/320px-Flag_of_Honolulu%2C_Hawaii.svg.png"</v>
      </c>
      <c r="CW90" s="48" t="str">
        <f>IF(CH90="y",CHAR(34)&amp;CH$1&amp;CHAR(34)&amp;",","")</f>
        <v/>
      </c>
      <c r="CX90" s="48" t="str">
        <f>IF(CI90="y",CHAR(34)&amp;CI$1&amp;CHAR(34)&amp;",","")</f>
        <v/>
      </c>
      <c r="CY90" s="48" t="str">
        <f>IF(CJ90="y",CHAR(34)&amp;CJ$1&amp;CHAR(34)&amp;",","")</f>
        <v/>
      </c>
      <c r="CZ90" s="48" t="str">
        <f>IF(CK90="y",CHAR(34)&amp;CK$1&amp;CHAR(34)&amp;",","")</f>
        <v>"5+Colo",</v>
      </c>
      <c r="DA90" s="48" t="str">
        <f>IF(Q90&gt;1,CHAR(34)&amp;"words2"&amp;CHAR(34)&amp;",","")</f>
        <v/>
      </c>
      <c r="DB90" s="48" t="str">
        <f>IF(Q90&gt;2,CHAR(34)&amp;"words3"&amp;CHAR(34)&amp;",","")</f>
        <v/>
      </c>
      <c r="DD90" s="48" t="str">
        <f>IF(LEN(CHAR(34)&amp;"lets"&amp;LEN(SUBSTITUTE(SUBSTITUTE(IFERROR(TRIM(SUBSTITUTE(A90,MID(A90,FIND("[",A90),FIND("]",A90)-FIND("[",A90)+1),"")),A90)," ",""),"-",""))&amp;CHAR(34)&amp;",")=9,CHAR(34)&amp;"lets"&amp;LEN(SUBSTITUTE(SUBSTITUTE(IFERROR(TRIM(SUBSTITUTE(A90,MID(A90,FIND("[",A90),FIND("]",A90)-FIND("[",A90)+1),"")),A90)," ",""),"-",""))&amp;CHAR(34)&amp;",",CHAR(34)&amp;"lets0"&amp;LEN(SUBSTITUTE(SUBSTITUTE(IFERROR(TRIM(SUBSTITUTE(A90,MID(A90,FIND("[",A90),FIND("]",A90)-FIND("[",A90)+1),"")),A90)," ",""),"-",""))&amp;CHAR(34)&amp;",")</f>
        <v>"lets08",</v>
      </c>
      <c r="DE90" s="48" t="str">
        <f>CHAR(34)&amp;"start"&amp;IFERROR(LEFT(SUBSTITUTE(A90,"["&amp;MID(A90,FIND("[",A90)+1,FIND("]",A90)-FIND("[",A90)-1)&amp;"] ",""),1),LEFT(A90,1))&amp;CHAR(34)&amp;","</f>
        <v>"startH",</v>
      </c>
      <c r="DF90" s="48" t="str">
        <f>IFERROR(IF(SEARCH("tan",A90)&gt;0,CHAR(34)&amp;"withtn"&amp;CHAR(34)&amp;",",""),"")</f>
        <v/>
      </c>
      <c r="DG90" s="48" t="str">
        <f>IFERROR(IF(SEARCH("q",A90)&gt;0,CHAR(34)&amp;"with_q"&amp;CHAR(34)&amp;",",""),"")</f>
        <v/>
      </c>
      <c r="DH90" s="48" t="str">
        <f>IFERROR(IF(SEARCH("v",A90)&gt;0,CHAR(34)&amp;"with_v"&amp;CHAR(34)&amp;",",""),"")</f>
        <v/>
      </c>
      <c r="DI90" s="48" t="str">
        <f>IFERROR(IF(SEARCH("w",A90)&gt;0,CHAR(34)&amp;"with_w"&amp;CHAR(34)&amp;",",""),"")</f>
        <v/>
      </c>
      <c r="DJ90" s="48" t="str">
        <f>IFERROR(IF(SEARCH("y",A90)&gt;0,CHAR(34)&amp;"with_y"&amp;CHAR(34)&amp;",",""),"")</f>
        <v/>
      </c>
      <c r="DK90" s="48" t="str">
        <f>IFERROR(IF(SEARCH("z",A90)&gt;0,CHAR(34)&amp;"with_z"&amp;CHAR(34)&amp;",",""),"")</f>
        <v/>
      </c>
      <c r="DL90" s="48" t="str">
        <f>IF(CG90=2, CHAR(34) &amp; _xlfn.TEXTJOIN("", TRUE, _xlfn._xlws.SORT(HP90:HX90)) &amp; CHAR(34) &amp; ",", "")</f>
        <v/>
      </c>
      <c r="DM90" s="48" t="str" cm="1">
        <f t="array" ref="DM90">IF(CG90=3,CHAR(34) &amp; _xlfn.TEXTJOIN("", TRUE, RIGHT(HP90:HX90, 2)) &amp; CHAR(34) &amp; ",", "")</f>
        <v/>
      </c>
      <c r="DN90" s="48" t="str">
        <f>IF(AND(ISNUMBER(SEARCH("18", O90)), ISERROR(SEARCH("1918", O90)), ISERROR(SEARCH("2018", O90))), CHAR(34) &amp; "year18" &amp; CHAR(34) &amp; ",", "")</f>
        <v/>
      </c>
      <c r="DO90" s="48" t="str">
        <f>IF(AND(ISNUMBER(SEARCH("19", O90)), ISERROR(SEARCH("1819", O90)),  ISERROR(SEARCH("1219", O90)),ISERROR(SEARCH("1119", O90)),ISERROR(SEARCH("1190", O90)),ISERROR(SEARCH("2019", O90))), CHAR(34) &amp; "year19" &amp; CHAR(34) &amp; ",", "")</f>
        <v>"year19",</v>
      </c>
      <c r="DP90" s="6" t="str">
        <f>IF(AND(ISNUMBER(SEARCH("20", O90)), ISERROR(SEARCH("1920", O90))), CHAR(34)&amp;"year00"&amp;CHAR(34)&amp;",", "")</f>
        <v/>
      </c>
      <c r="DQ90" s="6" t="str">
        <f>IF(CC90="y",CHAR(34)&amp;"soviet"&amp;CHAR(34)&amp;",","")</f>
        <v/>
      </c>
      <c r="DR90" s="6" t="str">
        <f>IF(BY90="y",CHAR(34)&amp;"dgband"&amp;CHAR(34)&amp;",","")</f>
        <v/>
      </c>
      <c r="DS90" s="6" t="str">
        <f>IF(W90="y",IF(AND(V90="n",BY90&lt;&gt;"y"),CHAR(34)&amp;"allver"&amp;CHAR(34)&amp;",",""),"")</f>
        <v/>
      </c>
      <c r="DT90" s="6" t="str">
        <f>IF(V90="y",IF(AND(W90="n",BY90&lt;&gt;"y"),CHAR(34)&amp;"allhor"&amp;CHAR(34)&amp;",",""),"")</f>
        <v/>
      </c>
      <c r="DU90" s="6" t="str">
        <f>IF(BY90="y",IF(AND(W90="n",V90="n"),CHAR(34)&amp;"alldia"&amp;CHAR(34)&amp;",",""),"")</f>
        <v/>
      </c>
      <c r="DW90" s="48" t="str">
        <f>IF(CL90="y",CHAR(34)&amp;CL$1&amp;CHAR(34)&amp;",","")</f>
        <v>"NoBand",</v>
      </c>
      <c r="DX90" s="48" t="str">
        <f>IF(CM90="y",CHAR(34)&amp;CM$1&amp;CHAR(34)&amp;",","")</f>
        <v/>
      </c>
      <c r="DY90" s="48" t="str">
        <f>IF(CN90="y",CHAR(34)&amp;CN$1&amp;CHAR(34)&amp;",","")</f>
        <v/>
      </c>
      <c r="DZ90" s="48" t="str">
        <f>IF(CO90="y",CHAR(34)&amp;CO$1&amp;CHAR(34)&amp;",","")</f>
        <v/>
      </c>
      <c r="EA90" s="48" t="str">
        <f>IF(T90="y",CHAR(34)&amp;T$1&amp;CHAR(34)&amp;",","")</f>
        <v/>
      </c>
      <c r="EB90" s="48" t="str">
        <f>IF(U90="y",CHAR(34)&amp;U$1&amp;CHAR(34)&amp;",","")</f>
        <v/>
      </c>
      <c r="EC90" s="48" t="str">
        <f>IF(V90="y",CHAR(34)&amp;V$1&amp;CHAR(34)&amp;",","")</f>
        <v/>
      </c>
      <c r="ED90" s="48" t="str">
        <f>IF(W90="y",CHAR(34)&amp;W$1&amp;CHAR(34)&amp;",","")</f>
        <v/>
      </c>
      <c r="EE90" s="48" t="str">
        <f>IF(X90="y",CHAR(34)&amp;X$1&amp;CHAR(34)&amp;",","")</f>
        <v>"Circle",</v>
      </c>
      <c r="EF90" s="48" t="str">
        <f>IF(AND(Y90&lt;&gt;"n",Y90&lt;&gt;""),CHAR(34)&amp;Y$1&amp;CHAR(34)&amp;",","")</f>
        <v/>
      </c>
      <c r="EG90" s="48" t="str">
        <f>IF(Z90="y",CHAR(34)&amp;Z$1&amp;CHAR(34)&amp;",","")</f>
        <v/>
      </c>
      <c r="EH90" s="48" t="str">
        <f>IF(AA90="y",CHAR(34)&amp;AA$1&amp;CHAR(34)&amp;",","")</f>
        <v>"Plants",</v>
      </c>
      <c r="EI90" s="48" t="str">
        <f>IF(AB90="y",CHAR(34)&amp;AB$1&amp;CHAR(34)&amp;",","")</f>
        <v>"Texted",</v>
      </c>
      <c r="EJ90" s="48" t="str">
        <f>IF(AC90="y",CHAR(34)&amp;AC$1&amp;CHAR(34)&amp;",","")</f>
        <v/>
      </c>
      <c r="EK90" s="48" t="str">
        <f>IF(AD90="y",CHAR(34)&amp;AD$1&amp;CHAR(34)&amp;",","")</f>
        <v>"HasSun",</v>
      </c>
      <c r="EL90" s="48" t="str">
        <f>IF(AE90="y",CHAR(34)&amp;AE$1&amp;CHAR(34)&amp;",","")</f>
        <v/>
      </c>
      <c r="EM90" s="48" t="str">
        <f>IF(AF90="y",CHAR(34)&amp;AF$1&amp;CHAR(34)&amp;",","")</f>
        <v/>
      </c>
      <c r="EN90" s="48" t="str">
        <f>IF(AG90="y",CHAR(34)&amp;AG$1&amp;CHAR(34)&amp;",","")</f>
        <v/>
      </c>
      <c r="EO90" s="48" t="str">
        <f>IF(AH90="y",CHAR(34)&amp;AH$1&amp;CHAR(34)&amp;",","")</f>
        <v>"Center",</v>
      </c>
      <c r="EP90" s="48" t="str">
        <f>IF(AI90="y",CHAR(34)&amp;AI$1&amp;CHAR(34)&amp;",","")</f>
        <v/>
      </c>
      <c r="EQ90" s="48" t="str">
        <f>IF(AJ90="y",CHAR(34)&amp;AJ$1&amp;CHAR(34)&amp;",","")</f>
        <v/>
      </c>
      <c r="ER90" s="48" t="str">
        <f>IF(AK90="y",CHAR(34)&amp;AK$1&amp;CHAR(34)&amp;",","")</f>
        <v/>
      </c>
      <c r="ES90" s="48" t="str">
        <f>IF(AL90="y",CHAR(34)&amp;AL$1&amp;CHAR(34)&amp;",","")</f>
        <v/>
      </c>
      <c r="ET90" s="48" t="str">
        <f>IF(AM90="y",CHAR(34)&amp;AM$1&amp;CHAR(34)&amp;",","")</f>
        <v>"Geogrh",</v>
      </c>
      <c r="EU90" s="48" t="str">
        <f>IF(AN90="y",CHAR(34)&amp;AN$1&amp;CHAR(34)&amp;",","")</f>
        <v/>
      </c>
      <c r="EV90" s="48" t="str">
        <f>IF(AO90="y",CHAR(34)&amp;AO$1&amp;CHAR(34)&amp;",","")</f>
        <v/>
      </c>
      <c r="EW90" s="48" t="str">
        <f>IF(AP90="y",CHAR(34)&amp;AP$1&amp;CHAR(34)&amp;",","")</f>
        <v>"Ships!",</v>
      </c>
      <c r="EX90" s="48" t="str">
        <f>IF(AQ90="y",CHAR(34)&amp;AQ$1&amp;CHAR(34)&amp;",","")</f>
        <v/>
      </c>
      <c r="EY90" s="48" t="str">
        <f>IF(AR90="y",CHAR(34)&amp;AR$1&amp;CHAR(34)&amp;",","")</f>
        <v/>
      </c>
      <c r="EZ90" s="48" t="str">
        <f>IF(AS90="y",CHAR(34)&amp;AS$1&amp;CHAR(34)&amp;",","")</f>
        <v/>
      </c>
      <c r="FA90" s="48" t="str">
        <f>IF(AT90&gt;0,CHAR(34)&amp;"sta"&amp;AZ90&amp;CHAR(34)&amp;",","")</f>
        <v>"staYEL",</v>
      </c>
      <c r="FB90" s="48" t="str">
        <f>IF(AND(AT90&gt;0,BA90&lt;&gt;""),CHAR(34)&amp;"sta"&amp;BA90&amp;CHAR(34)&amp;",","")</f>
        <v/>
      </c>
      <c r="FD90" s="48" t="str">
        <f>IF(BV90="n",CHAR(34)&amp;"tcWHYE"&amp;CHAR(34)&amp;",",IF(BV90="y",CHAR(34)&amp;FD$1&amp;CHAR(34)&amp;",",""))</f>
        <v/>
      </c>
      <c r="FE90" s="48" t="str">
        <f>IF(COUNTIF(BL90:BT90,"BLU")=0,CHAR(34)&amp;"NO_BLU"&amp;CHAR(34)&amp;",", "")</f>
        <v/>
      </c>
      <c r="FF90" s="48" t="str">
        <f>IF(COUNTIF(BL90:BT90,"WHI")=0,CHAR(34)&amp;"NO_WHI"&amp;CHAR(34)&amp;",", "")</f>
        <v/>
      </c>
      <c r="FG90" s="48" t="str">
        <f>IF(COUNTIF(BL90:BT90,"RED")=0,CHAR(34)&amp;"NO_RED"&amp;CHAR(34)&amp;",", "")</f>
        <v/>
      </c>
      <c r="FH90" s="48" t="str">
        <f>IF(COUNTIF(BL90:BS90,"GRE")=0,CHAR(34)&amp;"NO_GRE"&amp;CHAR(34)&amp;",", "")</f>
        <v/>
      </c>
      <c r="FI90" s="48" t="str">
        <f>IF(COUNTIF(BL90:BT90,"YEL")=0,CHAR(34)&amp;"NO_YEL"&amp;CHAR(34)&amp;",", "")</f>
        <v/>
      </c>
      <c r="FJ90" s="48" t="str">
        <f>IF(COUNTIF(BL90:BT90,"BLA")=0,CHAR(34)&amp;"NO_BLA"&amp;CHAR(34)&amp;",", "")</f>
        <v/>
      </c>
      <c r="FK90" s="48" t="str">
        <f>IF(AND(FH90&lt;&gt;"",FF90&lt;&gt;""),CHAR(34)&amp;"WHGRNO"&amp;CHAR(34)&amp;",","")</f>
        <v/>
      </c>
      <c r="FL90" s="48" t="str">
        <f>IF(AND(FI90&lt;&gt;"",FF90&lt;&gt;""),CHAR(34)&amp;"WHYENO"&amp;CHAR(34)&amp;",","")</f>
        <v/>
      </c>
      <c r="FM90" s="48" t="str">
        <f>IF(AND(FJ90&lt;&gt;"",FF90&lt;&gt;""),CHAR(34)&amp;"BAWHNO"&amp;CHAR(34)&amp;",","")</f>
        <v/>
      </c>
      <c r="FN90" s="48" t="str">
        <f>IF(AND(FE90&lt;&gt;"",FF90&lt;&gt;""),CHAR(34)&amp;"BLWHNO"&amp;CHAR(34)&amp;",","")</f>
        <v/>
      </c>
      <c r="FO90" s="48" t="str">
        <f>IF(AND(FE90&lt;&gt;"",FG90&lt;&gt;""),CHAR(34)&amp;"BLRENO"&amp;CHAR(34)&amp;",","")</f>
        <v/>
      </c>
      <c r="FP90" s="48" t="str">
        <f>IF(AND(FF90&lt;&gt;"",FF90&lt;&gt;""),CHAR(34)&amp;"WHRENO"&amp;CHAR(34)&amp;",","")</f>
        <v/>
      </c>
      <c r="FQ90" s="48" t="str">
        <f>IF(LEN(BF90)=3,CHAR(34)&amp;"001"&amp;BF90&amp;CHAR(34)&amp;",","")</f>
        <v/>
      </c>
      <c r="FR90" s="48" t="str">
        <f>IF(LEN(BG90)=3,CHAR(34)&amp;"002"&amp;BG90&amp;CHAR(34)&amp;",","")</f>
        <v/>
      </c>
      <c r="FS90" s="48" t="str">
        <f>IF(LEN(BH90)=3,CHAR(34)&amp;"003"&amp;BH90&amp;CHAR(34)&amp;",","")</f>
        <v/>
      </c>
      <c r="FT90" s="48" t="str">
        <f>CHAR(34)&amp;"myr"&amp;BD90&amp;CHAR(34)&amp;","</f>
        <v>"myrYEL",</v>
      </c>
      <c r="FU90" s="48" t="str">
        <f>IF(AY90="y",CHAR(34)&amp;"island"&amp;CHAR(34)&amp;",","")</f>
        <v/>
      </c>
      <c r="FV90" s="48" t="str">
        <f>IF(BZ90="y",CHAR(34)&amp;"landlo"&amp;CHAR(34)&amp;",","")</f>
        <v/>
      </c>
      <c r="FW90" s="48" t="str">
        <f>IF(CA90="y",CHAR(34)&amp;"eunion"&amp;CHAR(34)&amp;",","")</f>
        <v/>
      </c>
      <c r="FY90" s="48" t="str">
        <f>IFERROR(IF(SEARCH("Arabic",CB90)&gt;0,CHAR(34)&amp;"arabic"&amp;CHAR(34)&amp;",",""),"")</f>
        <v/>
      </c>
      <c r="FZ90" s="48" t="str">
        <f>IFERROR(IF(SEARCH("English",CB90)&gt;0,CHAR(34)&amp;"englis"&amp;CHAR(34)&amp;",",""),"")</f>
        <v/>
      </c>
      <c r="GA90" s="48" t="str">
        <f>IFERROR(IF(SEARCH("French",CB90)&gt;0,CHAR(34)&amp;"french"&amp;CHAR(34)&amp;",",""),"")</f>
        <v/>
      </c>
      <c r="GB90" s="48" t="str">
        <f>IFERROR(IF(SEARCH("Spanish",CB90)&gt;0,CHAR(34)&amp;"spanis"&amp;CHAR(34)&amp;",",""),"")</f>
        <v/>
      </c>
      <c r="GE90" s="48" t="str">
        <f>IFERROR(IF(SEARCH("Dutch",CB90)&gt;0,CHAR(34)&amp;"dutchs"&amp;CHAR(34)&amp;",",""),"")</f>
        <v/>
      </c>
      <c r="GF90" s="48" t="str">
        <f>IFERROR(IF(SEARCH("Historical",AU90)&gt;0,CHAR(34)&amp;"histor"&amp;CHAR(34)&amp;",",""),"")</f>
        <v/>
      </c>
      <c r="GG90" s="48" t="str">
        <f>IF(BU90="y",CHAR(34)&amp;"unjack"&amp;CHAR(34)&amp;",","")</f>
        <v/>
      </c>
      <c r="GH90" s="48" t="str">
        <f>IF(CD90=1,CHAR(34)&amp;"southc"&amp;CHAR(34)&amp;",","")</f>
        <v/>
      </c>
      <c r="GI90" s="48" t="str">
        <f>IF(CE90=1,CHAR(34)&amp;"hasmap"&amp;CHAR(34)&amp;",","")</f>
        <v/>
      </c>
      <c r="GJ90" s="48" t="str">
        <f>IF(CP90="y",CHAR(34)&amp;CP$1&amp;CHAR(34)&amp;",","")</f>
        <v/>
      </c>
      <c r="GK90" s="48" t="str">
        <f>IF(GJ90="",CHAR(34)&amp;"HasSta"&amp;CHAR(34)&amp;",","")</f>
        <v>"HasSta",</v>
      </c>
      <c r="GL90" s="48" t="str">
        <f>IF(CQ90="y",CHAR(34)&amp;CQ$1&amp;CHAR(34)&amp;",","")</f>
        <v/>
      </c>
      <c r="GM90" s="48" t="str">
        <f>IF(CR90="y",CHAR(34)&amp;CR$1&amp;CHAR(34)&amp;",","")</f>
        <v/>
      </c>
      <c r="GN90" s="48" t="str">
        <f>IF(CS90="y",CHAR(34)&amp;CS$1&amp;CHAR(34)&amp;",","")</f>
        <v>"3+Star",</v>
      </c>
      <c r="GP90" s="48" t="str">
        <f>CHAR(34)&amp;AU90&amp;CHAR(34)</f>
        <v>"City"</v>
      </c>
      <c r="GS90" s="48" t="str">
        <f>SUBSTITUTE("["&amp;_xlfn.CONCAT(CW90:GN90)&amp;"]",",]","]")</f>
        <v>["5+Colo","lets08","startH","year19","NoBand","Circle","Plants","Texted","HasSun","Center","Geogrh","Ships!","staYEL","myrYEL","HasSta","3+Star"]</v>
      </c>
      <c r="GT90" s="48" t="str">
        <f>IF(BL90&lt;&gt;"",CHAR(34)&amp;"cl_"&amp;BL90&amp;CHAR(34)&amp;",","")</f>
        <v>"cl_BLA",</v>
      </c>
      <c r="GU90" s="48" t="str">
        <f>IF(BM90&lt;&gt;"",CHAR(34)&amp;"cl_"&amp;BM90&amp;CHAR(34)&amp;",","")</f>
        <v>"cl_BLU",</v>
      </c>
      <c r="GV90" s="48" t="str">
        <f>IF(BN90&lt;&gt;"",CHAR(34)&amp;"cl_"&amp;BN90&amp;CHAR(34)&amp;",","")</f>
        <v>"cl_GRE",</v>
      </c>
      <c r="GW90" s="48" t="str">
        <f>IF(BO90&lt;&gt;"",CHAR(34)&amp;"cl_"&amp;BO90&amp;CHAR(34)&amp;",","")</f>
        <v>"cl_RED",</v>
      </c>
      <c r="GX90" s="48" t="str">
        <f>IF(BP90&lt;&gt;"",CHAR(34)&amp;"cl_"&amp;BP90&amp;CHAR(34)&amp;",","")</f>
        <v>"cl_YEL",</v>
      </c>
      <c r="GY90" s="48" t="str">
        <f>IF(BQ90&lt;&gt;"",CHAR(34)&amp;"cl_"&amp;BQ90&amp;CHAR(34)&amp;",","")</f>
        <v/>
      </c>
      <c r="GZ90" s="48" t="str">
        <f>IF(BR90&lt;&gt;"",CHAR(34)&amp;"cl_"&amp;BR90&amp;CHAR(34)&amp;",","")</f>
        <v>"cl_BRO",</v>
      </c>
      <c r="HA90" s="48" t="str">
        <f>IF(BS90&lt;&gt;"",CHAR(34)&amp;"cl_"&amp;BS90&amp;CHAR(34)&amp;",","")</f>
        <v/>
      </c>
      <c r="HB90" s="48" t="str">
        <f>IF(BT90&lt;&gt;"",CHAR(34)&amp;"cl_"&amp;BT90&amp;CHAR(34)&amp;",","")</f>
        <v>"cl_WHI",</v>
      </c>
      <c r="HC90" s="48" t="str">
        <f>SUBSTITUTE("["&amp;_xlfn.CONCAT(GT90:HB90)&amp;"]",",]","]")</f>
        <v>["cl_BLA","cl_BLU","cl_GRE","cl_RED","cl_YEL","cl_BRO","cl_WHI"]</v>
      </c>
      <c r="HE90" s="71"/>
      <c r="HF90" s="72" t="str">
        <f>"{couname:"&amp;CT90&amp;(IF(HK90&lt;&gt;"",",subtype:"&amp;CHAR(34)&amp;HK90&amp;CHAR(34),""))&amp;",year:"&amp;HJ90&amp;",region:"&amp;CU90&amp;",Colors:"&amp;HC90&amp;",Items:"&amp;GS90&amp;",Flag:"&amp;CV90&amp;",HDFlag:"&amp;CHAR(34)&amp;E90&amp;CHAR(34)&amp;",type:"&amp;GP90&amp;", describe: "&amp;HH90&amp;", isnew:"&amp;CHAR(34)&amp;F90&amp;CHAR(34)&amp;", links: "&amp;HL90&amp;"},"</f>
        <v>{couname:"[USA] Honolulu",year:"1960",region:"rgn_North America, rgn_Oceania",Colors:["cl_BLA","cl_BLU","cl_GRE","cl_RED","cl_YEL","cl_BRO","cl_WHI"],Items:["5+Colo","lets08","startH","year19","NoBand","Circle","Plants","Texted","HasSun","Center","Geogrh","Ships!","staYEL","myrYEL","HasSta","3+Star"],Flag:"https://upload.wikimedia.org/wikipedia/commons/thumb/b/b9/Flag_of_Honolulu%2C_Hawaii.svg/320px-Flag_of_Honolulu%2C_Hawaii.svg.png",HDFlag:"https://upload.wikimedia.org/wikipedia/commons/thumb/b/b9/Flag_of_Honolulu%2C_Hawaii.svg/800px-Flag_of_Honolulu%2C_Hawaii.svg.png",type:"City", describe: "\nThe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 isnew:".", links: "https://en.wikipedia.org/wiki/Flag_of_Honolulu"},</v>
      </c>
      <c r="HG90" s="73" t="str">
        <f>"{couname:"&amp;CT90&amp;(IF(HK90&lt;&gt;"",",subtype:"&amp;CHAR(34)&amp;HK90&amp;CHAR(34),""))&amp;",year:"&amp;HJ90&amp;",region:"&amp;CU90&amp;",Colors:"&amp;HC90&amp;",Items:"&amp;GS90&amp;",Flag:"&amp;CV90&amp;",HDFlag:"&amp;CHAR(34)&amp;E90&amp;CHAR(34)&amp;",type:"&amp;GP90&amp;", describe: "&amp;HI90&amp;", links: "&amp;HL90&amp;"},"</f>
        <v>{couname:"[USA] Honolulu",year:"1960",region:"rgn_North America, rgn_Oceania",Colors:["cl_BLA","cl_BLU","cl_GRE","cl_RED","cl_YEL","cl_BRO","cl_WHI"],Items:["5+Colo","lets08","startH","year19","NoBand","Circle","Plants","Texted","HasSun","Center","Geogrh","Ships!","staYEL","myrYEL","HasSta","3+Star"],Flag:"https://upload.wikimedia.org/wikipedia/commons/thumb/b/b9/Flag_of_Honolulu%2C_Hawaii.svg/320px-Flag_of_Honolulu%2C_Hawaii.svg.png",HDFlag:"https://upload.wikimedia.org/wikipedia/commons/thumb/b/b9/Flag_of_Honolulu%2C_Hawaii.svg/800px-Flag_of_Honolulu%2C_Hawaii.svg.png",type:"City", describe: "\nThe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 links: "https://en.wikipedia.org/wiki/Flag_of_Honolulu"},</v>
      </c>
      <c r="HH90" s="48" t="str">
        <f>IF(P90&lt;&gt;"",CHAR(34)&amp;"\n"&amp;P90&amp;CHAR(34),CHAR(34)&amp;CHAR(34))</f>
        <v>"\nThe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v>
      </c>
      <c r="HI90" s="48" t="str">
        <f>IF(J90=0,CHAR(34)&amp;CHAR(34),HH90)</f>
        <v>"\nThe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v>
      </c>
      <c r="HJ90" s="48" t="str">
        <f>CHAR(34)&amp;O90&amp;CHAR(34)</f>
        <v>"1960"</v>
      </c>
      <c r="HL90" s="48" t="str">
        <f>CHAR(34)&amp;I90&amp;CHAR(34)</f>
        <v>"https://en.wikipedia.org/wiki/Flag_of_Honolulu"</v>
      </c>
      <c r="HM90" s="72" t="str">
        <f>"{"&amp;CHAR(34)&amp;"couname"&amp;CHAR(34)&amp;":"&amp;CT90&amp;(IF(H90&lt;&gt;"",","&amp;CHAR(34)&amp;"subtype"&amp;CHAR(34)&amp;":"&amp;CHAR(34)&amp;H90&amp;CHAR(34),""))&amp;","&amp;CHAR(34)&amp;"year"&amp;CHAR(34)&amp;":"&amp;HJ90&amp;","&amp;CHAR(34)&amp;"region"&amp;CHAR(34)&amp;":"&amp;CU90&amp;","&amp;CHAR(34)&amp;"Colors"&amp;CHAR(34)&amp;":"&amp;HC90&amp;","&amp;CHAR(34)&amp;"Items"&amp;CHAR(34)&amp;":"&amp;GS90&amp;","&amp;CHAR(34)&amp;"Flag"&amp;CHAR(34)&amp;":"&amp;CV90&amp;","&amp;CHAR(34)&amp;"HDFlag"&amp;CHAR(34)&amp;":"&amp;CHAR(34)&amp;E90&amp;CHAR(34)&amp;","&amp;CHAR(34)&amp;"type"&amp;CHAR(34)&amp;":"&amp;GP90&amp;", "&amp;CHAR(34)&amp;"describe"&amp;CHAR(34)&amp;": "&amp;HH90&amp;", "&amp;CHAR(34)&amp;"isnew"&amp;CHAR(34)&amp;": "&amp;CHAR(34)&amp;F90&amp;CHAR(34)&amp;", "&amp;CHAR(34)&amp;"links"&amp;CHAR(34)&amp;": "&amp;HL90&amp;"},"</f>
        <v>{"couname":"[USA] Honolulu","subtype":"[USA] Hawaii","year":"1960","region":"rgn_North America, rgn_Oceania","Colors":["cl_BLA","cl_BLU","cl_GRE","cl_RED","cl_YEL","cl_BRO","cl_WHI"],"Items":["5+Colo","lets08","startH","year19","NoBand","Circle","Plants","Texted","HasSun","Center","Geogrh","Ships!","staYEL","myrYEL","HasSta","3+Star"],"Flag":"https://upload.wikimedia.org/wikipedia/commons/thumb/b/b9/Flag_of_Honolulu%2C_Hawaii.svg/320px-Flag_of_Honolulu%2C_Hawaii.svg.png","HDFlag":"https://upload.wikimedia.org/wikipedia/commons/thumb/b/b9/Flag_of_Honolulu%2C_Hawaii.svg/800px-Flag_of_Honolulu%2C_Hawaii.svg.png","type":"City", "describe": "\nThe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 "isnew": ".", "links": "https://en.wikipedia.org/wiki/Flag_of_Honolulu"},</v>
      </c>
      <c r="HN90" s="74" t="str">
        <f>"{"&amp;CHAR(34)&amp;"couname"&amp;CHAR(34)&amp;":"&amp;CT90&amp;(IF(H90&lt;&gt;"",","&amp;CHAR(34)&amp;"subtype"&amp;CHAR(34)&amp;":"&amp;CHAR(34)&amp;H90&amp;CHAR(34),""))&amp;","&amp;CHAR(34)&amp;"year"&amp;CHAR(34)&amp;":"&amp;HJ90&amp;","&amp;CHAR(34)&amp;"region"&amp;CHAR(34)&amp;":"&amp;CU90&amp;","&amp;CHAR(34)&amp;"Colors"&amp;CHAR(34)&amp;":"&amp;HC90&amp;","&amp;CHAR(34)&amp;"Items"&amp;CHAR(34)&amp;":"&amp;GS90&amp;","&amp;CHAR(34)&amp;"Flag"&amp;CHAR(34)&amp;":"&amp;CV90&amp;","&amp;CHAR(34)&amp;"HDFlag"&amp;CHAR(34)&amp;":"&amp;CHAR(34)&amp;E90&amp;CHAR(34)&amp;","&amp;CHAR(34)&amp;"type"&amp;CHAR(34)&amp;":"&amp;GP90&amp;", "&amp;CHAR(34)&amp;"describe"&amp;CHAR(34)&amp;": "&amp;HI90&amp;", "&amp;CHAR(34)&amp;"isnew"&amp;CHAR(34)&amp;": "&amp;CHAR(34)&amp;F90&amp;CHAR(34)&amp;", "&amp;CHAR(34)&amp;"links"&amp;CHAR(34)&amp;": "&amp;HL90&amp;"},"</f>
        <v>{"couname":"[USA] Honolulu","subtype":"[USA] Hawaii","year":"1960","region":"rgn_North America, rgn_Oceania","Colors":["cl_BLA","cl_BLU","cl_GRE","cl_RED","cl_YEL","cl_BRO","cl_WHI"],"Items":["5+Colo","lets08","startH","year19","NoBand","Circle","Plants","Texted","HasSun","Center","Geogrh","Ships!","staYEL","myrYEL","HasSta","3+Star"],"Flag":"https://upload.wikimedia.org/wikipedia/commons/thumb/b/b9/Flag_of_Honolulu%2C_Hawaii.svg/320px-Flag_of_Honolulu%2C_Hawaii.svg.png","HDFlag":"https://upload.wikimedia.org/wikipedia/commons/thumb/b/b9/Flag_of_Honolulu%2C_Hawaii.svg/800px-Flag_of_Honolulu%2C_Hawaii.svg.png","type":"City", "describe": "\nThe flag contains symbolism coming from both inside and outside of the city. The shield depicted in the flag has been used since 1895 when a republic was established after the overthrow of the kingdom. The yellow color present in both the shield and the flag represents the island of O‘ahu.\n-Pūloʻuloʻu: used to mark kapu for the commoners during the times of monarchy\n-Red, blue, and white stripes: from the state flag\n-Rising Sun: new era\n-Star in the middle: Hawaii itself", "isnew": ".", "links": "https://en.wikipedia.org/wiki/Flag_of_Honolulu"},</v>
      </c>
      <c r="HO90" s="75">
        <v>45610</v>
      </c>
      <c r="HP90" s="48" t="str" cm="1">
        <f t="array" ref="HP90">IF(_xlfn.TEXTJOIN(", ", TRUE, IF(ISNUMBER(SEARCH("BLA", BL90:BT90)), COLUMN(BL90:BT90) - COLUMN(BL90) + 1, ""))&lt;&gt;"","BLA","")</f>
        <v>BLA</v>
      </c>
      <c r="HQ90" s="48" t="str" cm="1">
        <f t="array" ref="HQ90">IF(_xlfn.TEXTJOIN(", ", TRUE, IF(ISNUMBER(SEARCH("BLU", BL90:BT90)), COLUMN(BL90:BT90) - COLUMN(BL90) + 1, ""))&lt;&gt;"","BLU","")</f>
        <v>BLU</v>
      </c>
      <c r="HR90" s="48" t="str" cm="1">
        <f t="array" ref="HR90">IF(_xlfn.TEXTJOIN(", ", TRUE, IF(ISNUMBER(SEARCH("GRE", BL90:BT90)), COLUMN(BL90:BT90) - COLUMN(BL90) + 1, ""))&lt;&gt;"","GRE","")</f>
        <v>GRE</v>
      </c>
      <c r="HS90" s="48" t="str" cm="1">
        <f t="array" ref="HS90">IF(_xlfn.TEXTJOIN(", ", TRUE, IF(ISNUMBER(SEARCH("RED", BL90:BT90)), COLUMN(BL90:BT90) - COLUMN(BL90) + 1, ""))&lt;&gt;"","RED","")</f>
        <v>RED</v>
      </c>
      <c r="HT90" s="48" t="str" cm="1">
        <f t="array" ref="HT90">IF(_xlfn.TEXTJOIN(", ", TRUE, IF(ISNUMBER(SEARCH("YEL", BL90:BT90)), COLUMN(BL90:BT90) - COLUMN(BL90) + 1, ""))&lt;&gt;"","YEL","")</f>
        <v>YEL</v>
      </c>
      <c r="HU90" s="48" t="str" cm="1">
        <f t="array" ref="HU90">IF(_xlfn.TEXTJOIN(", ", TRUE, IF(ISNUMBER(SEARCH("ORA", BL90:BT90)), COLUMN(BL90:BT90) - COLUMN(BL90) + 1, ""))&lt;&gt;"","ORA","")</f>
        <v/>
      </c>
      <c r="HV90" s="48" t="str" cm="1">
        <f t="array" ref="HV90">IF(_xlfn.TEXTJOIN(", ", TRUE, IF(ISNUMBER(SEARCH("BRO", BL90:BT90)), COLUMN(BL90:BT90) - COLUMN(BL90) + 1, ""))&lt;&gt;"","BRO","")</f>
        <v>BRO</v>
      </c>
      <c r="HW90" s="48" t="str" cm="1">
        <f t="array" ref="HW90">IF(_xlfn.TEXTJOIN(", ", TRUE, IF(ISNUMBER(SEARCH("PUR", BL90:BT90)), COLUMN(BL90:BT90) - COLUMN(BL90) + 1, ""))&lt;&gt;"","PUR","")</f>
        <v/>
      </c>
      <c r="HX90" s="48" t="str" cm="1">
        <f t="array" ref="HX90">IF(_xlfn.TEXTJOIN(", ", TRUE, IF(ISNUMBER(SEARCH("WHI", BL90:BT90)), COLUMN(BL90:BT90) - COLUMN(BL90) + 1, ""))&lt;&gt;"","WHI","")</f>
        <v>WHI</v>
      </c>
      <c r="HY90" s="76"/>
      <c r="HZ90" s="76"/>
      <c r="IA90" s="6"/>
      <c r="IB90" s="6"/>
      <c r="IC90" s="77"/>
      <c r="ID90" s="77"/>
      <c r="IE90" s="77"/>
      <c r="IF90" s="77"/>
      <c r="IG90" s="77"/>
      <c r="IH90" s="77"/>
      <c r="II90" s="77"/>
      <c r="IJ90" s="77"/>
      <c r="IK90" s="77"/>
      <c r="IM90" s="45">
        <f>COUNTIF(IC90:IK90,"&gt;0")-CG90</f>
        <v>-7</v>
      </c>
      <c r="IN90" s="78" t="str">
        <f>"http://mkweb.bcgsc.ca/color-summarizer/?url="&amp;D90&amp;"&amp;precision=low&amp;num_clusters="&amp;CG90&amp;"&amp;text=1"</f>
        <v>http://mkweb.bcgsc.ca/color-summarizer/?url=https://upload.wikimedia.org/wikipedia/commons/thumb/b/b9/Flag_of_Honolulu%2C_Hawaii.svg/320px-Flag_of_Honolulu%2C_Hawaii.svg.png&amp;precision=low&amp;num_clusters=7&amp;text=1</v>
      </c>
      <c r="IO90" s="48" t="str">
        <f>IF(HP90&lt;&gt;"",CHAR(34)&amp;"black"&amp;CHAR(34),"")</f>
        <v>"black"</v>
      </c>
      <c r="IP90" s="48" t="str">
        <f>IF(HQ90&lt;&gt;"",CHAR(34)&amp;"blue"&amp;CHAR(34),"")</f>
        <v>"blue"</v>
      </c>
      <c r="IQ90" s="48" t="str">
        <f>IF(HR90&lt;&gt;"",CHAR(34)&amp;"green"&amp;CHAR(34),"")</f>
        <v>"green"</v>
      </c>
      <c r="IR90" s="48" t="str">
        <f>IF(HS90&lt;&gt;"",CHAR(34)&amp;"red"&amp;CHAR(34),"")</f>
        <v>"red"</v>
      </c>
      <c r="IS90" s="48" t="str">
        <f>IF(HT90&lt;&gt;"",CHAR(34)&amp;"yellow"&amp;CHAR(34),"")</f>
        <v>"yellow"</v>
      </c>
      <c r="IT90" s="48" t="str">
        <f>IF(HU90&lt;&gt;"",CHAR(34)&amp;"orange"&amp;CHAR(34),"")</f>
        <v/>
      </c>
      <c r="IU90" s="48" t="str">
        <f>IF(HV90&lt;&gt;"",CHAR(34)&amp;"brown"&amp;CHAR(34),"")</f>
        <v>"brown"</v>
      </c>
      <c r="IV90" s="48" t="str">
        <f>IF(HW90&lt;&gt;"",CHAR(34)&amp;"purple"&amp;CHAR(34),"")</f>
        <v/>
      </c>
      <c r="IW90" s="48" t="str">
        <f>IF(HX90&lt;&gt;"",CHAR(34)&amp;"white"&amp;CHAR(34),"")</f>
        <v>"white"</v>
      </c>
      <c r="IX90" s="48" t="str">
        <f>"{"&amp;CHAR(34)&amp;"url"&amp;CHAR(34)&amp;":"&amp;CHAR(34)&amp;IN90&amp;CHAR(34)&amp;","&amp;CHAR(34)&amp;"name"&amp;CHAR(34)&amp;":"&amp;CHAR(34)&amp;A90&amp;CHAR(34)&amp;"},"</f>
        <v>{"url":"http://mkweb.bcgsc.ca/color-summarizer/?url=https://upload.wikimedia.org/wikipedia/commons/thumb/b/b9/Flag_of_Honolulu%2C_Hawaii.svg/320px-Flag_of_Honolulu%2C_Hawaii.svg.png&amp;precision=low&amp;num_clusters=7&amp;text=1","name":"[USA] Honolulu"},</v>
      </c>
      <c r="IY90" s="48">
        <v>1432</v>
      </c>
    </row>
    <row r="91" spans="1:259" s="48" customFormat="1" ht="38.4" customHeight="1" thickBot="1" x14ac:dyDescent="0.35">
      <c r="A91" s="97" t="s">
        <v>333</v>
      </c>
      <c r="B91" s="40" t="e" vm="232">
        <v>#VALUE!</v>
      </c>
      <c r="C91" s="41">
        <v>3</v>
      </c>
      <c r="D91" s="42" t="s">
        <v>334</v>
      </c>
      <c r="E91" s="43" t="s">
        <v>335</v>
      </c>
      <c r="F91" s="44" t="s">
        <v>163</v>
      </c>
      <c r="G91" s="45">
        <f>COUNTIF($A$1:$A$8580,A91)</f>
        <v>1</v>
      </c>
      <c r="H91" s="46" t="s">
        <v>336</v>
      </c>
      <c r="I91" s="47" t="s">
        <v>337</v>
      </c>
      <c r="J91" s="48" t="str">
        <f>""</f>
        <v/>
      </c>
      <c r="K91" s="49"/>
      <c r="L91" s="50"/>
      <c r="M91" s="50"/>
      <c r="N91" s="51" t="s">
        <v>231</v>
      </c>
      <c r="O91" s="52">
        <v>2001</v>
      </c>
      <c r="P91" s="53" t="s">
        <v>338</v>
      </c>
      <c r="Q91" s="54">
        <v>1</v>
      </c>
      <c r="R91" s="55" t="s">
        <v>231</v>
      </c>
      <c r="S91" s="56">
        <v>3</v>
      </c>
      <c r="T91" s="57" t="s">
        <v>164</v>
      </c>
      <c r="U91" s="58" t="s">
        <v>164</v>
      </c>
      <c r="V91" s="58" t="s">
        <v>165</v>
      </c>
      <c r="W91" s="58" t="s">
        <v>164</v>
      </c>
      <c r="X91" s="58" t="s">
        <v>164</v>
      </c>
      <c r="Y91" s="58" t="s">
        <v>164</v>
      </c>
      <c r="Z91" s="58" t="s">
        <v>164</v>
      </c>
      <c r="AA91" s="58" t="s">
        <v>165</v>
      </c>
      <c r="AB91" s="58" t="s">
        <v>165</v>
      </c>
      <c r="AC91" s="58" t="s">
        <v>164</v>
      </c>
      <c r="AD91" s="58" t="s">
        <v>164</v>
      </c>
      <c r="AE91" s="58" t="s">
        <v>164</v>
      </c>
      <c r="AF91" s="59" t="s">
        <v>164</v>
      </c>
      <c r="AG91" s="59" t="s">
        <v>164</v>
      </c>
      <c r="AH91" s="59" t="s">
        <v>165</v>
      </c>
      <c r="AI91" s="59" t="s">
        <v>164</v>
      </c>
      <c r="AJ91" s="59" t="s">
        <v>164</v>
      </c>
      <c r="AK91" s="59" t="s">
        <v>164</v>
      </c>
      <c r="AL91" s="59" t="s">
        <v>164</v>
      </c>
      <c r="AM91" s="59" t="s">
        <v>164</v>
      </c>
      <c r="AN91" s="59" t="s">
        <v>164</v>
      </c>
      <c r="AO91" s="59" t="s">
        <v>165</v>
      </c>
      <c r="AP91" s="59" t="s">
        <v>164</v>
      </c>
      <c r="AQ91" s="59" t="s">
        <v>164</v>
      </c>
      <c r="AR91" s="59" t="s">
        <v>164</v>
      </c>
      <c r="AS91" s="59" t="s">
        <v>164</v>
      </c>
      <c r="AT91" s="60">
        <v>0</v>
      </c>
      <c r="AU91" s="59" t="s">
        <v>196</v>
      </c>
      <c r="AV91" s="59" t="str">
        <f>IF(LEFT(A91,1)="[",LEFT(A91,5)&amp;AU91&amp;A91,"")</f>
        <v>[USA]City[USA] Boise</v>
      </c>
      <c r="AW91" s="59" t="str">
        <f>C91&amp;H91&amp;A91</f>
        <v>3[USA] Idaho[USA] Boise</v>
      </c>
      <c r="AX91" s="61"/>
      <c r="AY91" s="61"/>
      <c r="AZ91" s="62" t="s">
        <v>167</v>
      </c>
      <c r="BA91" s="62" t="s">
        <v>167</v>
      </c>
      <c r="BB91" s="62"/>
      <c r="BC91" s="63"/>
      <c r="BD91" s="64" t="s">
        <v>152</v>
      </c>
      <c r="BE91" s="47"/>
      <c r="BF91" s="64" t="s">
        <v>152</v>
      </c>
      <c r="BG91" s="64" t="s">
        <v>159</v>
      </c>
      <c r="BH91" s="64" t="s">
        <v>152</v>
      </c>
      <c r="BI91" s="64"/>
      <c r="BJ91" s="64"/>
      <c r="BK91" s="47"/>
      <c r="BL91" s="64" t="s">
        <v>167</v>
      </c>
      <c r="BM91" s="64" t="s">
        <v>152</v>
      </c>
      <c r="BN91" s="64" t="s">
        <v>167</v>
      </c>
      <c r="BO91" s="64" t="s">
        <v>167</v>
      </c>
      <c r="BP91" s="64" t="s">
        <v>155</v>
      </c>
      <c r="BQ91" s="64" t="s">
        <v>167</v>
      </c>
      <c r="BR91" s="64" t="s">
        <v>167</v>
      </c>
      <c r="BS91" s="64" t="s">
        <v>167</v>
      </c>
      <c r="BT91" s="64" t="s">
        <v>159</v>
      </c>
      <c r="BU91" s="65"/>
      <c r="BV91" s="66"/>
      <c r="BW91" s="66">
        <v>0</v>
      </c>
      <c r="BX91" s="47"/>
      <c r="CB91" s="6"/>
      <c r="CC91" s="6"/>
      <c r="CD91" s="67">
        <v>0</v>
      </c>
      <c r="CE91" s="67">
        <v>0</v>
      </c>
      <c r="CF91" s="67" t="e">
        <v>#REF!</v>
      </c>
      <c r="CG91" s="68" cm="1">
        <f t="array" ref="CG91">SUMPRODUCT(--(LEN(TRIM(BL91:BT91))&gt;0))</f>
        <v>3</v>
      </c>
      <c r="CH91" s="59" t="str">
        <f>IF(CG91=2,"y","n")</f>
        <v>n</v>
      </c>
      <c r="CI91" s="59" t="str">
        <f>IF(CG91=3,"y","n")</f>
        <v>y</v>
      </c>
      <c r="CJ91" s="59" t="str">
        <f>IF(CG91=4,"y","n")</f>
        <v>n</v>
      </c>
      <c r="CK91" s="59" t="str">
        <f>IF(CG91&gt;4,"y","n")</f>
        <v>n</v>
      </c>
      <c r="CL91" s="59" t="str">
        <f>IF(S91=0,"y","n")</f>
        <v>n</v>
      </c>
      <c r="CM91" s="59" t="str">
        <f>IF(S91=2,"y","n")</f>
        <v>n</v>
      </c>
      <c r="CN91" s="59" t="str">
        <f>IF(S91=3,"y","n")</f>
        <v>y</v>
      </c>
      <c r="CO91" s="59" t="str">
        <f>IF(S91&gt;=4,"y","n")</f>
        <v>n</v>
      </c>
      <c r="CP91" s="59" t="str">
        <f>IF(AT91=0,"y","n")</f>
        <v>y</v>
      </c>
      <c r="CQ91" s="59" t="str">
        <f>IF(AT91=1,"y","n")</f>
        <v>n</v>
      </c>
      <c r="CR91" s="59" t="str">
        <f>IF(AT91=2,"y","n")</f>
        <v>n</v>
      </c>
      <c r="CS91" s="59" t="str">
        <f>IF(AT91&gt;=3,"y","n")</f>
        <v>n</v>
      </c>
      <c r="CT91" s="69" t="str">
        <f>CHAR(34)&amp;A91&amp;CHAR(34)</f>
        <v>"[USA] Boise"</v>
      </c>
      <c r="CU91" s="70" t="str">
        <f>CHAR(34)&amp;"rgn_"&amp;R91&amp;CHAR(34)</f>
        <v>"rgn_North America"</v>
      </c>
      <c r="CV91" s="48" t="str">
        <f>CHAR(34)&amp;D91&amp;CHAR(34)</f>
        <v>"https://upload.wikimedia.org/wikipedia/en/thumb/8/89/Flag_of_Boise%2C_Idaho.svg/320px-Flag_of_Boise%2C_Idaho.svg.png"</v>
      </c>
      <c r="CW91" s="48" t="str">
        <f>IF(CH91="y",CHAR(34)&amp;CH$1&amp;CHAR(34)&amp;",","")</f>
        <v/>
      </c>
      <c r="CX91" s="48" t="str">
        <f>IF(CI91="y",CHAR(34)&amp;CI$1&amp;CHAR(34)&amp;",","")</f>
        <v>"3Color",</v>
      </c>
      <c r="CY91" s="48" t="str">
        <f>IF(CJ91="y",CHAR(34)&amp;CJ$1&amp;CHAR(34)&amp;",","")</f>
        <v/>
      </c>
      <c r="CZ91" s="48" t="str">
        <f>IF(CK91="y",CHAR(34)&amp;CK$1&amp;CHAR(34)&amp;",","")</f>
        <v/>
      </c>
      <c r="DA91" s="48" t="str">
        <f>IF(Q91&gt;1,CHAR(34)&amp;"words2"&amp;CHAR(34)&amp;",","")</f>
        <v/>
      </c>
      <c r="DB91" s="48" t="str">
        <f>IF(Q91&gt;2,CHAR(34)&amp;"words3"&amp;CHAR(34)&amp;",","")</f>
        <v/>
      </c>
      <c r="DD91" s="48" t="str">
        <f>IF(LEN(CHAR(34)&amp;"lets"&amp;LEN(SUBSTITUTE(SUBSTITUTE(IFERROR(TRIM(SUBSTITUTE(A91,MID(A91,FIND("[",A91),FIND("]",A91)-FIND("[",A91)+1),"")),A91)," ",""),"-",""))&amp;CHAR(34)&amp;",")=9,CHAR(34)&amp;"lets"&amp;LEN(SUBSTITUTE(SUBSTITUTE(IFERROR(TRIM(SUBSTITUTE(A91,MID(A91,FIND("[",A91),FIND("]",A91)-FIND("[",A91)+1),"")),A91)," ",""),"-",""))&amp;CHAR(34)&amp;",",CHAR(34)&amp;"lets0"&amp;LEN(SUBSTITUTE(SUBSTITUTE(IFERROR(TRIM(SUBSTITUTE(A91,MID(A91,FIND("[",A91),FIND("]",A91)-FIND("[",A91)+1),"")),A91)," ",""),"-",""))&amp;CHAR(34)&amp;",")</f>
        <v>"lets05",</v>
      </c>
      <c r="DE91" s="48" t="str">
        <f>CHAR(34)&amp;"start"&amp;IFERROR(LEFT(SUBSTITUTE(A91,"["&amp;MID(A91,FIND("[",A91)+1,FIND("]",A91)-FIND("[",A91)-1)&amp;"] ",""),1),LEFT(A91,1))&amp;CHAR(34)&amp;","</f>
        <v>"startB",</v>
      </c>
      <c r="DF91" s="48" t="str">
        <f>IFERROR(IF(SEARCH("tan",A91)&gt;0,CHAR(34)&amp;"withtn"&amp;CHAR(34)&amp;",",""),"")</f>
        <v/>
      </c>
      <c r="DG91" s="48" t="str">
        <f>IFERROR(IF(SEARCH("q",A91)&gt;0,CHAR(34)&amp;"with_q"&amp;CHAR(34)&amp;",",""),"")</f>
        <v/>
      </c>
      <c r="DH91" s="48" t="str">
        <f>IFERROR(IF(SEARCH("v",A91)&gt;0,CHAR(34)&amp;"with_v"&amp;CHAR(34)&amp;",",""),"")</f>
        <v/>
      </c>
      <c r="DI91" s="48" t="str">
        <f>IFERROR(IF(SEARCH("w",A91)&gt;0,CHAR(34)&amp;"with_w"&amp;CHAR(34)&amp;",",""),"")</f>
        <v/>
      </c>
      <c r="DJ91" s="48" t="str">
        <f>IFERROR(IF(SEARCH("y",A91)&gt;0,CHAR(34)&amp;"with_y"&amp;CHAR(34)&amp;",",""),"")</f>
        <v/>
      </c>
      <c r="DK91" s="48" t="str">
        <f>IFERROR(IF(SEARCH("z",A91)&gt;0,CHAR(34)&amp;"with_z"&amp;CHAR(34)&amp;",",""),"")</f>
        <v/>
      </c>
      <c r="DL91" s="48" t="str">
        <f>IF(CG91=2, CHAR(34) &amp; _xlfn.TEXTJOIN("", TRUE, _xlfn._xlws.SORT(HP91:HX91)) &amp; CHAR(34) &amp; ",", "")</f>
        <v/>
      </c>
      <c r="DM91" s="48" t="str" cm="1">
        <f t="array" ref="DM91">IF(CG91=3,CHAR(34) &amp; _xlfn.TEXTJOIN("", TRUE, RIGHT(HP91:HX91, 2)) &amp; CHAR(34) &amp; ",", "")</f>
        <v>"LUELHI",</v>
      </c>
      <c r="DN91" s="48" t="str">
        <f>IF(AND(ISNUMBER(SEARCH("18", O91)), ISERROR(SEARCH("1918", O91)), ISERROR(SEARCH("2018", O91))), CHAR(34) &amp; "year18" &amp; CHAR(34) &amp; ",", "")</f>
        <v/>
      </c>
      <c r="DO91" s="48" t="str">
        <f>IF(AND(ISNUMBER(SEARCH("19", O91)), ISERROR(SEARCH("1819", O91)),  ISERROR(SEARCH("1219", O91)),ISERROR(SEARCH("1119", O91)),ISERROR(SEARCH("1190", O91)),ISERROR(SEARCH("2019", O91))), CHAR(34) &amp; "year19" &amp; CHAR(34) &amp; ",", "")</f>
        <v/>
      </c>
      <c r="DP91" s="6" t="str">
        <f>IF(AND(ISNUMBER(SEARCH("20", O91)), ISERROR(SEARCH("1920", O91))), CHAR(34)&amp;"year00"&amp;CHAR(34)&amp;",", "")</f>
        <v>"year00",</v>
      </c>
      <c r="DQ91" s="6" t="str">
        <f>IF(CC91="y",CHAR(34)&amp;"soviet"&amp;CHAR(34)&amp;",","")</f>
        <v/>
      </c>
      <c r="DR91" s="6" t="str">
        <f>IF(BY91="y",CHAR(34)&amp;"dgband"&amp;CHAR(34)&amp;",","")</f>
        <v/>
      </c>
      <c r="DS91" s="6" t="str">
        <f>IF(W91="y",IF(AND(V91="n",BY91&lt;&gt;"y"),CHAR(34)&amp;"allver"&amp;CHAR(34)&amp;",",""),"")</f>
        <v/>
      </c>
      <c r="DT91" s="6" t="str">
        <f>IF(V91="y",IF(AND(W91="n",BY91&lt;&gt;"y"),CHAR(34)&amp;"allhor"&amp;CHAR(34)&amp;",",""),"")</f>
        <v>"allhor",</v>
      </c>
      <c r="DU91" s="6" t="str">
        <f>IF(BY91="y",IF(AND(W91="n",V91="n"),CHAR(34)&amp;"alldia"&amp;CHAR(34)&amp;",",""),"")</f>
        <v/>
      </c>
      <c r="DW91" s="48" t="str">
        <f>IF(CL91="y",CHAR(34)&amp;CL$1&amp;CHAR(34)&amp;",","")</f>
        <v/>
      </c>
      <c r="DX91" s="48" t="str">
        <f>IF(CM91="y",CHAR(34)&amp;CM$1&amp;CHAR(34)&amp;",","")</f>
        <v/>
      </c>
      <c r="DY91" s="48" t="str">
        <f>IF(CN91="y",CHAR(34)&amp;CN$1&amp;CHAR(34)&amp;",","")</f>
        <v>"3Bands",</v>
      </c>
      <c r="DZ91" s="48" t="str">
        <f>IF(CO91="y",CHAR(34)&amp;CO$1&amp;CHAR(34)&amp;",","")</f>
        <v/>
      </c>
      <c r="EA91" s="48" t="str">
        <f>IF(T91="y",CHAR(34)&amp;T$1&amp;CHAR(34)&amp;",","")</f>
        <v/>
      </c>
      <c r="EB91" s="48" t="str">
        <f>IF(U91="y",CHAR(34)&amp;U$1&amp;CHAR(34)&amp;",","")</f>
        <v/>
      </c>
      <c r="EC91" s="48" t="str">
        <f>IF(V91="y",CHAR(34)&amp;V$1&amp;CHAR(34)&amp;",","")</f>
        <v>"Horizo",</v>
      </c>
      <c r="ED91" s="48" t="str">
        <f>IF(W91="y",CHAR(34)&amp;W$1&amp;CHAR(34)&amp;",","")</f>
        <v/>
      </c>
      <c r="EE91" s="48" t="str">
        <f>IF(X91="y",CHAR(34)&amp;X$1&amp;CHAR(34)&amp;",","")</f>
        <v/>
      </c>
      <c r="EF91" s="48" t="str">
        <f>IF(AND(Y91&lt;&gt;"n",Y91&lt;&gt;""),CHAR(34)&amp;Y$1&amp;CHAR(34)&amp;",","")</f>
        <v/>
      </c>
      <c r="EG91" s="48" t="str">
        <f>IF(Z91="y",CHAR(34)&amp;Z$1&amp;CHAR(34)&amp;",","")</f>
        <v/>
      </c>
      <c r="EH91" s="48" t="str">
        <f>IF(AA91="y",CHAR(34)&amp;AA$1&amp;CHAR(34)&amp;",","")</f>
        <v>"Plants",</v>
      </c>
      <c r="EI91" s="48" t="str">
        <f>IF(AB91="y",CHAR(34)&amp;AB$1&amp;CHAR(34)&amp;",","")</f>
        <v>"Texted",</v>
      </c>
      <c r="EJ91" s="48" t="str">
        <f>IF(AC91="y",CHAR(34)&amp;AC$1&amp;CHAR(34)&amp;",","")</f>
        <v/>
      </c>
      <c r="EK91" s="48" t="str">
        <f>IF(AD91="y",CHAR(34)&amp;AD$1&amp;CHAR(34)&amp;",","")</f>
        <v/>
      </c>
      <c r="EL91" s="48" t="str">
        <f>IF(AE91="y",CHAR(34)&amp;AE$1&amp;CHAR(34)&amp;",","")</f>
        <v/>
      </c>
      <c r="EM91" s="48" t="str">
        <f>IF(AF91="y",CHAR(34)&amp;AF$1&amp;CHAR(34)&amp;",","")</f>
        <v/>
      </c>
      <c r="EN91" s="48" t="str">
        <f>IF(AG91="y",CHAR(34)&amp;AG$1&amp;CHAR(34)&amp;",","")</f>
        <v/>
      </c>
      <c r="EO91" s="48" t="str">
        <f>IF(AH91="y",CHAR(34)&amp;AH$1&amp;CHAR(34)&amp;",","")</f>
        <v>"Center",</v>
      </c>
      <c r="EP91" s="48" t="str">
        <f>IF(AI91="y",CHAR(34)&amp;AI$1&amp;CHAR(34)&amp;",","")</f>
        <v/>
      </c>
      <c r="EQ91" s="48" t="str">
        <f>IF(AJ91="y",CHAR(34)&amp;AJ$1&amp;CHAR(34)&amp;",","")</f>
        <v/>
      </c>
      <c r="ER91" s="48" t="str">
        <f>IF(AK91="y",CHAR(34)&amp;AK$1&amp;CHAR(34)&amp;",","")</f>
        <v/>
      </c>
      <c r="ES91" s="48" t="str">
        <f>IF(AL91="y",CHAR(34)&amp;AL$1&amp;CHAR(34)&amp;",","")</f>
        <v/>
      </c>
      <c r="ET91" s="48" t="str">
        <f>IF(AM91="y",CHAR(34)&amp;AM$1&amp;CHAR(34)&amp;",","")</f>
        <v/>
      </c>
      <c r="EU91" s="48" t="str">
        <f>IF(AN91="y",CHAR(34)&amp;AN$1&amp;CHAR(34)&amp;",","")</f>
        <v/>
      </c>
      <c r="EV91" s="48" t="str">
        <f>IF(AO91="y",CHAR(34)&amp;AO$1&amp;CHAR(34)&amp;",","")</f>
        <v>"Builds",</v>
      </c>
      <c r="EW91" s="48" t="str">
        <f>IF(AP91="y",CHAR(34)&amp;AP$1&amp;CHAR(34)&amp;",","")</f>
        <v/>
      </c>
      <c r="EX91" s="48" t="str">
        <f>IF(AQ91="y",CHAR(34)&amp;AQ$1&amp;CHAR(34)&amp;",","")</f>
        <v/>
      </c>
      <c r="EY91" s="48" t="str">
        <f>IF(AR91="y",CHAR(34)&amp;AR$1&amp;CHAR(34)&amp;",","")</f>
        <v/>
      </c>
      <c r="EZ91" s="48" t="str">
        <f>IF(AS91="y",CHAR(34)&amp;AS$1&amp;CHAR(34)&amp;",","")</f>
        <v/>
      </c>
      <c r="FA91" s="48" t="str">
        <f>IF(AT91&gt;0,CHAR(34)&amp;"sta"&amp;AZ91&amp;CHAR(34)&amp;",","")</f>
        <v/>
      </c>
      <c r="FB91" s="48" t="str">
        <f>IF(AND(AT91&gt;0,BA91&lt;&gt;""),CHAR(34)&amp;"sta"&amp;BA91&amp;CHAR(34)&amp;",","")</f>
        <v/>
      </c>
      <c r="FD91" s="48" t="str">
        <f>IF(BV91="n",CHAR(34)&amp;"tcWHYE"&amp;CHAR(34)&amp;",",IF(BV91="y",CHAR(34)&amp;FD$1&amp;CHAR(34)&amp;",",""))</f>
        <v/>
      </c>
      <c r="FE91" s="48" t="str">
        <f>IF(COUNTIF(BL91:BT91,"BLU")=0,CHAR(34)&amp;"NO_BLU"&amp;CHAR(34)&amp;",", "")</f>
        <v/>
      </c>
      <c r="FF91" s="48" t="str">
        <f>IF(COUNTIF(BL91:BT91,"WHI")=0,CHAR(34)&amp;"NO_WHI"&amp;CHAR(34)&amp;",", "")</f>
        <v/>
      </c>
      <c r="FG91" s="48" t="str">
        <f>IF(COUNTIF(BL91:BT91,"RED")=0,CHAR(34)&amp;"NO_RED"&amp;CHAR(34)&amp;",", "")</f>
        <v>"NO_RED",</v>
      </c>
      <c r="FH91" s="48" t="str">
        <f>IF(COUNTIF(BL91:BS91,"GRE")=0,CHAR(34)&amp;"NO_GRE"&amp;CHAR(34)&amp;",", "")</f>
        <v>"NO_GRE",</v>
      </c>
      <c r="FI91" s="48" t="str">
        <f>IF(COUNTIF(BL91:BT91,"YEL")=0,CHAR(34)&amp;"NO_YEL"&amp;CHAR(34)&amp;",", "")</f>
        <v/>
      </c>
      <c r="FJ91" s="48" t="str">
        <f>IF(COUNTIF(BL91:BT91,"BLA")=0,CHAR(34)&amp;"NO_BLA"&amp;CHAR(34)&amp;",", "")</f>
        <v>"NO_BLA",</v>
      </c>
      <c r="FK91" s="48" t="str">
        <f>IF(AND(FH91&lt;&gt;"",FF91&lt;&gt;""),CHAR(34)&amp;"WHGRNO"&amp;CHAR(34)&amp;",","")</f>
        <v/>
      </c>
      <c r="FL91" s="48" t="str">
        <f>IF(AND(FI91&lt;&gt;"",FF91&lt;&gt;""),CHAR(34)&amp;"WHYENO"&amp;CHAR(34)&amp;",","")</f>
        <v/>
      </c>
      <c r="FM91" s="48" t="str">
        <f>IF(AND(FJ91&lt;&gt;"",FF91&lt;&gt;""),CHAR(34)&amp;"BAWHNO"&amp;CHAR(34)&amp;",","")</f>
        <v/>
      </c>
      <c r="FN91" s="48" t="str">
        <f>IF(AND(FE91&lt;&gt;"",FF91&lt;&gt;""),CHAR(34)&amp;"BLWHNO"&amp;CHAR(34)&amp;",","")</f>
        <v/>
      </c>
      <c r="FO91" s="48" t="str">
        <f>IF(AND(FE91&lt;&gt;"",FG91&lt;&gt;""),CHAR(34)&amp;"BLRENO"&amp;CHAR(34)&amp;",","")</f>
        <v/>
      </c>
      <c r="FP91" s="48" t="str">
        <f>IF(AND(FF91&lt;&gt;"",FF91&lt;&gt;""),CHAR(34)&amp;"WHRENO"&amp;CHAR(34)&amp;",","")</f>
        <v/>
      </c>
      <c r="FQ91" s="48" t="str">
        <f>IF(LEN(BF91)=3,CHAR(34)&amp;"001"&amp;BF91&amp;CHAR(34)&amp;",","")</f>
        <v>"001BLU",</v>
      </c>
      <c r="FR91" s="48" t="str">
        <f>IF(LEN(BG91)=3,CHAR(34)&amp;"002"&amp;BG91&amp;CHAR(34)&amp;",","")</f>
        <v>"002WHI",</v>
      </c>
      <c r="FS91" s="48" t="str">
        <f>IF(LEN(BH91)=3,CHAR(34)&amp;"003"&amp;BH91&amp;CHAR(34)&amp;",","")</f>
        <v>"003BLU",</v>
      </c>
      <c r="FT91" s="48" t="str">
        <f>CHAR(34)&amp;"myr"&amp;BD91&amp;CHAR(34)&amp;","</f>
        <v>"myrBLU",</v>
      </c>
      <c r="FU91" s="48" t="str">
        <f>IF(AY91="y",CHAR(34)&amp;"island"&amp;CHAR(34)&amp;",","")</f>
        <v/>
      </c>
      <c r="FV91" s="48" t="str">
        <f>IF(BZ91="y",CHAR(34)&amp;"landlo"&amp;CHAR(34)&amp;",","")</f>
        <v/>
      </c>
      <c r="FW91" s="48" t="str">
        <f>IF(CA91="y",CHAR(34)&amp;"eunion"&amp;CHAR(34)&amp;",","")</f>
        <v/>
      </c>
      <c r="FY91" s="48" t="str">
        <f>IFERROR(IF(SEARCH("Arabic",CB91)&gt;0,CHAR(34)&amp;"arabic"&amp;CHAR(34)&amp;",",""),"")</f>
        <v/>
      </c>
      <c r="FZ91" s="48" t="str">
        <f>IFERROR(IF(SEARCH("English",CB91)&gt;0,CHAR(34)&amp;"englis"&amp;CHAR(34)&amp;",",""),"")</f>
        <v/>
      </c>
      <c r="GA91" s="48" t="str">
        <f>IFERROR(IF(SEARCH("French",CB91)&gt;0,CHAR(34)&amp;"french"&amp;CHAR(34)&amp;",",""),"")</f>
        <v/>
      </c>
      <c r="GB91" s="48" t="str">
        <f>IFERROR(IF(SEARCH("Spanish",CB91)&gt;0,CHAR(34)&amp;"spanis"&amp;CHAR(34)&amp;",",""),"")</f>
        <v/>
      </c>
      <c r="GE91" s="48" t="str">
        <f>IFERROR(IF(SEARCH("Dutch",CB91)&gt;0,CHAR(34)&amp;"dutchs"&amp;CHAR(34)&amp;",",""),"")</f>
        <v/>
      </c>
      <c r="GF91" s="48" t="str">
        <f>IFERROR(IF(SEARCH("Historical",AU91)&gt;0,CHAR(34)&amp;"histor"&amp;CHAR(34)&amp;",",""),"")</f>
        <v/>
      </c>
      <c r="GG91" s="48" t="str">
        <f>IF(BU91="y",CHAR(34)&amp;"unjack"&amp;CHAR(34)&amp;",","")</f>
        <v/>
      </c>
      <c r="GH91" s="48" t="str">
        <f>IF(CD91=1,CHAR(34)&amp;"southc"&amp;CHAR(34)&amp;",","")</f>
        <v/>
      </c>
      <c r="GI91" s="48" t="str">
        <f>IF(CE91=1,CHAR(34)&amp;"hasmap"&amp;CHAR(34)&amp;",","")</f>
        <v/>
      </c>
      <c r="GJ91" s="48" t="str">
        <f>IF(CP91="y",CHAR(34)&amp;CP$1&amp;CHAR(34)&amp;",","")</f>
        <v>"NoStar",</v>
      </c>
      <c r="GK91" s="48" t="str">
        <f>IF(GJ91="",CHAR(34)&amp;"HasSta"&amp;CHAR(34)&amp;",","")</f>
        <v/>
      </c>
      <c r="GL91" s="48" t="str">
        <f>IF(CQ91="y",CHAR(34)&amp;CQ$1&amp;CHAR(34)&amp;",","")</f>
        <v/>
      </c>
      <c r="GM91" s="48" t="str">
        <f>IF(CR91="y",CHAR(34)&amp;CR$1&amp;CHAR(34)&amp;",","")</f>
        <v/>
      </c>
      <c r="GN91" s="48" t="str">
        <f>IF(CS91="y",CHAR(34)&amp;CS$1&amp;CHAR(34)&amp;",","")</f>
        <v/>
      </c>
      <c r="GP91" s="48" t="str">
        <f>CHAR(34)&amp;AU91&amp;CHAR(34)</f>
        <v>"City"</v>
      </c>
      <c r="GS91" s="48" t="str">
        <f>SUBSTITUTE("["&amp;_xlfn.CONCAT(CW91:GN91)&amp;"]",",]","]")</f>
        <v>["3Color","lets05","startB","LUELHI","year00","allhor","3Bands","Horizo","Plants","Texted","Center","Builds","NO_RED","NO_GRE","NO_BLA","001BLU","002WHI","003BLU","myrBLU","NoStar"]</v>
      </c>
      <c r="GT91" s="48" t="str">
        <f>IF(BL91&lt;&gt;"",CHAR(34)&amp;"cl_"&amp;BL91&amp;CHAR(34)&amp;",","")</f>
        <v/>
      </c>
      <c r="GU91" s="48" t="str">
        <f>IF(BM91&lt;&gt;"",CHAR(34)&amp;"cl_"&amp;BM91&amp;CHAR(34)&amp;",","")</f>
        <v>"cl_BLU",</v>
      </c>
      <c r="GV91" s="48" t="str">
        <f>IF(BN91&lt;&gt;"",CHAR(34)&amp;"cl_"&amp;BN91&amp;CHAR(34)&amp;",","")</f>
        <v/>
      </c>
      <c r="GW91" s="48" t="str">
        <f>IF(BO91&lt;&gt;"",CHAR(34)&amp;"cl_"&amp;BO91&amp;CHAR(34)&amp;",","")</f>
        <v/>
      </c>
      <c r="GX91" s="48" t="str">
        <f>IF(BP91&lt;&gt;"",CHAR(34)&amp;"cl_"&amp;BP91&amp;CHAR(34)&amp;",","")</f>
        <v>"cl_YEL",</v>
      </c>
      <c r="GY91" s="48" t="str">
        <f>IF(BQ91&lt;&gt;"",CHAR(34)&amp;"cl_"&amp;BQ91&amp;CHAR(34)&amp;",","")</f>
        <v/>
      </c>
      <c r="GZ91" s="48" t="str">
        <f>IF(BR91&lt;&gt;"",CHAR(34)&amp;"cl_"&amp;BR91&amp;CHAR(34)&amp;",","")</f>
        <v/>
      </c>
      <c r="HA91" s="48" t="str">
        <f>IF(BS91&lt;&gt;"",CHAR(34)&amp;"cl_"&amp;BS91&amp;CHAR(34)&amp;",","")</f>
        <v/>
      </c>
      <c r="HB91" s="48" t="str">
        <f>IF(BT91&lt;&gt;"",CHAR(34)&amp;"cl_"&amp;BT91&amp;CHAR(34)&amp;",","")</f>
        <v>"cl_WHI",</v>
      </c>
      <c r="HC91" s="48" t="str">
        <f>SUBSTITUTE("["&amp;_xlfn.CONCAT(GT91:HB91)&amp;"]",",]","]")</f>
        <v>["cl_BLU","cl_YEL","cl_WHI"]</v>
      </c>
      <c r="HE91" s="71"/>
      <c r="HF91" s="72" t="str">
        <f>"{couname:"&amp;CT91&amp;(IF(HK91&lt;&gt;"",",subtype:"&amp;CHAR(34)&amp;HK91&amp;CHAR(34),""))&amp;",year:"&amp;HJ91&amp;",region:"&amp;CU91&amp;",Colors:"&amp;HC91&amp;",Items:"&amp;GS91&amp;",Flag:"&amp;CV91&amp;",HDFlag:"&amp;CHAR(34)&amp;E91&amp;CHAR(34)&amp;",type:"&amp;GP91&amp;", describe: "&amp;HH91&amp;", isnew:"&amp;CHAR(34)&amp;F91&amp;CHAR(34)&amp;", links: "&amp;HL91&amp;"},"</f>
        <v>{couname:"[USA] Boise",year:"2001",region:"rgn_North America",Colors:["cl_BLU","cl_YEL","cl_WHI"],Items:["3Color","lets05","startB","LUELHI","year00","allhor","3Bands","Horizo","Plants","Texted","Center","Builds","NO_RED","NO_GRE","NO_BLA","001BLU","002WHI","003BLU","myrBLU","NoStar"],Flag:"https://upload.wikimedia.org/wikipedia/en/thumb/8/89/Flag_of_Boise%2C_Idaho.svg/320px-Flag_of_Boise%2C_Idaho.svg.png",HDFlag:"https://upload.wikimedia.org/wikipedia/en/thumb/8/89/Flag_of_Boise%2C_Idaho.svg/640px-Flag_of_Boise%2C_Idaho.svg.png",type:"City", describe: "\nThe capitol dome denotes Boise’s role as the capital city of Idaho. The trees reflect its motto, “City of Trees”. The motto suggests the origin of the name of the city, corrupted from the French Les Bois, “The Woods”.", isnew:".", links: "https://www.crwflags.com/fotw/flags/us-idboi.html"},</v>
      </c>
      <c r="HG91" s="73" t="str">
        <f>"{couname:"&amp;CT91&amp;(IF(HK91&lt;&gt;"",",subtype:"&amp;CHAR(34)&amp;HK91&amp;CHAR(34),""))&amp;",year:"&amp;HJ91&amp;",region:"&amp;CU91&amp;",Colors:"&amp;HC91&amp;",Items:"&amp;GS91&amp;",Flag:"&amp;CV91&amp;",HDFlag:"&amp;CHAR(34)&amp;E91&amp;CHAR(34)&amp;",type:"&amp;GP91&amp;", describe: "&amp;HI91&amp;", links: "&amp;HL91&amp;"},"</f>
        <v>{couname:"[USA] Boise",year:"2001",region:"rgn_North America",Colors:["cl_BLU","cl_YEL","cl_WHI"],Items:["3Color","lets05","startB","LUELHI","year00","allhor","3Bands","Horizo","Plants","Texted","Center","Builds","NO_RED","NO_GRE","NO_BLA","001BLU","002WHI","003BLU","myrBLU","NoStar"],Flag:"https://upload.wikimedia.org/wikipedia/en/thumb/8/89/Flag_of_Boise%2C_Idaho.svg/320px-Flag_of_Boise%2C_Idaho.svg.png",HDFlag:"https://upload.wikimedia.org/wikipedia/en/thumb/8/89/Flag_of_Boise%2C_Idaho.svg/640px-Flag_of_Boise%2C_Idaho.svg.png",type:"City", describe: "\nThe capitol dome denotes Boise’s role as the capital city of Idaho. The trees reflect its motto, “City of Trees”. The motto suggests the origin of the name of the city, corrupted from the French Les Bois, “The Woods”.", links: "https://www.crwflags.com/fotw/flags/us-idboi.html"},</v>
      </c>
      <c r="HH91" s="48" t="str">
        <f>IF(P91&lt;&gt;"",CHAR(34)&amp;"\n"&amp;P91&amp;CHAR(34),CHAR(34)&amp;CHAR(34))</f>
        <v>"\nThe capitol dome denotes Boise’s role as the capital city of Idaho. The trees reflect its motto, “City of Trees”. The motto suggests the origin of the name of the city, corrupted from the French Les Bois, “The Woods”."</v>
      </c>
      <c r="HI91" s="48" t="str">
        <f>IF(J91=0,CHAR(34)&amp;CHAR(34),HH91)</f>
        <v>"\nThe capitol dome denotes Boise’s role as the capital city of Idaho. The trees reflect its motto, “City of Trees”. The motto suggests the origin of the name of the city, corrupted from the French Les Bois, “The Woods”."</v>
      </c>
      <c r="HJ91" s="48" t="str">
        <f>CHAR(34)&amp;O91&amp;CHAR(34)</f>
        <v>"2001"</v>
      </c>
      <c r="HL91" s="48" t="str">
        <f>CHAR(34)&amp;I91&amp;CHAR(34)</f>
        <v>"https://www.crwflags.com/fotw/flags/us-idboi.html"</v>
      </c>
      <c r="HM91" s="72" t="str">
        <f>"{"&amp;CHAR(34)&amp;"couname"&amp;CHAR(34)&amp;":"&amp;CT91&amp;(IF(H91&lt;&gt;"",","&amp;CHAR(34)&amp;"subtype"&amp;CHAR(34)&amp;":"&amp;CHAR(34)&amp;H91&amp;CHAR(34),""))&amp;","&amp;CHAR(34)&amp;"year"&amp;CHAR(34)&amp;":"&amp;HJ91&amp;","&amp;CHAR(34)&amp;"region"&amp;CHAR(34)&amp;":"&amp;CU91&amp;","&amp;CHAR(34)&amp;"Colors"&amp;CHAR(34)&amp;":"&amp;HC91&amp;","&amp;CHAR(34)&amp;"Items"&amp;CHAR(34)&amp;":"&amp;GS91&amp;","&amp;CHAR(34)&amp;"Flag"&amp;CHAR(34)&amp;":"&amp;CV91&amp;","&amp;CHAR(34)&amp;"HDFlag"&amp;CHAR(34)&amp;":"&amp;CHAR(34)&amp;E91&amp;CHAR(34)&amp;","&amp;CHAR(34)&amp;"type"&amp;CHAR(34)&amp;":"&amp;GP91&amp;", "&amp;CHAR(34)&amp;"describe"&amp;CHAR(34)&amp;": "&amp;HH91&amp;", "&amp;CHAR(34)&amp;"isnew"&amp;CHAR(34)&amp;": "&amp;CHAR(34)&amp;F91&amp;CHAR(34)&amp;", "&amp;CHAR(34)&amp;"links"&amp;CHAR(34)&amp;": "&amp;HL91&amp;"},"</f>
        <v>{"couname":"[USA] Boise","subtype":"[USA] Idaho","year":"2001","region":"rgn_North America","Colors":["cl_BLU","cl_YEL","cl_WHI"],"Items":["3Color","lets05","startB","LUELHI","year00","allhor","3Bands","Horizo","Plants","Texted","Center","Builds","NO_RED","NO_GRE","NO_BLA","001BLU","002WHI","003BLU","myrBLU","NoStar"],"Flag":"https://upload.wikimedia.org/wikipedia/en/thumb/8/89/Flag_of_Boise%2C_Idaho.svg/320px-Flag_of_Boise%2C_Idaho.svg.png","HDFlag":"https://upload.wikimedia.org/wikipedia/en/thumb/8/89/Flag_of_Boise%2C_Idaho.svg/640px-Flag_of_Boise%2C_Idaho.svg.png","type":"City", "describe": "\nThe capitol dome denotes Boise’s role as the capital city of Idaho. The trees reflect its motto, “City of Trees”. The motto suggests the origin of the name of the city, corrupted from the French Les Bois, “The Woods”.", "isnew": ".", "links": "https://www.crwflags.com/fotw/flags/us-idboi.html"},</v>
      </c>
      <c r="HN91" s="74" t="str">
        <f>"{"&amp;CHAR(34)&amp;"couname"&amp;CHAR(34)&amp;":"&amp;CT91&amp;(IF(H91&lt;&gt;"",","&amp;CHAR(34)&amp;"subtype"&amp;CHAR(34)&amp;":"&amp;CHAR(34)&amp;H91&amp;CHAR(34),""))&amp;","&amp;CHAR(34)&amp;"year"&amp;CHAR(34)&amp;":"&amp;HJ91&amp;","&amp;CHAR(34)&amp;"region"&amp;CHAR(34)&amp;":"&amp;CU91&amp;","&amp;CHAR(34)&amp;"Colors"&amp;CHAR(34)&amp;":"&amp;HC91&amp;","&amp;CHAR(34)&amp;"Items"&amp;CHAR(34)&amp;":"&amp;GS91&amp;","&amp;CHAR(34)&amp;"Flag"&amp;CHAR(34)&amp;":"&amp;CV91&amp;","&amp;CHAR(34)&amp;"HDFlag"&amp;CHAR(34)&amp;":"&amp;CHAR(34)&amp;E91&amp;CHAR(34)&amp;","&amp;CHAR(34)&amp;"type"&amp;CHAR(34)&amp;":"&amp;GP91&amp;", "&amp;CHAR(34)&amp;"describe"&amp;CHAR(34)&amp;": "&amp;HI91&amp;", "&amp;CHAR(34)&amp;"isnew"&amp;CHAR(34)&amp;": "&amp;CHAR(34)&amp;F91&amp;CHAR(34)&amp;", "&amp;CHAR(34)&amp;"links"&amp;CHAR(34)&amp;": "&amp;HL91&amp;"},"</f>
        <v>{"couname":"[USA] Boise","subtype":"[USA] Idaho","year":"2001","region":"rgn_North America","Colors":["cl_BLU","cl_YEL","cl_WHI"],"Items":["3Color","lets05","startB","LUELHI","year00","allhor","3Bands","Horizo","Plants","Texted","Center","Builds","NO_RED","NO_GRE","NO_BLA","001BLU","002WHI","003BLU","myrBLU","NoStar"],"Flag":"https://upload.wikimedia.org/wikipedia/en/thumb/8/89/Flag_of_Boise%2C_Idaho.svg/320px-Flag_of_Boise%2C_Idaho.svg.png","HDFlag":"https://upload.wikimedia.org/wikipedia/en/thumb/8/89/Flag_of_Boise%2C_Idaho.svg/640px-Flag_of_Boise%2C_Idaho.svg.png","type":"City", "describe": "\nThe capitol dome denotes Boise’s role as the capital city of Idaho. The trees reflect its motto, “City of Trees”. The motto suggests the origin of the name of the city, corrupted from the French Les Bois, “The Woods”.", "isnew": ".", "links": "https://www.crwflags.com/fotw/flags/us-idboi.html"},</v>
      </c>
      <c r="HO91" s="75">
        <v>45618</v>
      </c>
      <c r="HP91" s="48" t="str" cm="1">
        <f t="array" ref="HP91">IF(_xlfn.TEXTJOIN(", ", TRUE, IF(ISNUMBER(SEARCH("BLA", BL91:BT91)), COLUMN(BL91:BT91) - COLUMN(BL91) + 1, ""))&lt;&gt;"","BLA","")</f>
        <v/>
      </c>
      <c r="HQ91" s="48" t="str" cm="1">
        <f t="array" ref="HQ91">IF(_xlfn.TEXTJOIN(", ", TRUE, IF(ISNUMBER(SEARCH("BLU", BL91:BT91)), COLUMN(BL91:BT91) - COLUMN(BL91) + 1, ""))&lt;&gt;"","BLU","")</f>
        <v>BLU</v>
      </c>
      <c r="HR91" s="48" t="str" cm="1">
        <f t="array" ref="HR91">IF(_xlfn.TEXTJOIN(", ", TRUE, IF(ISNUMBER(SEARCH("GRE", BL91:BT91)), COLUMN(BL91:BT91) - COLUMN(BL91) + 1, ""))&lt;&gt;"","GRE","")</f>
        <v/>
      </c>
      <c r="HS91" s="48" t="str" cm="1">
        <f t="array" ref="HS91">IF(_xlfn.TEXTJOIN(", ", TRUE, IF(ISNUMBER(SEARCH("RED", BL91:BT91)), COLUMN(BL91:BT91) - COLUMN(BL91) + 1, ""))&lt;&gt;"","RED","")</f>
        <v/>
      </c>
      <c r="HT91" s="48" t="str" cm="1">
        <f t="array" ref="HT91">IF(_xlfn.TEXTJOIN(", ", TRUE, IF(ISNUMBER(SEARCH("YEL", BL91:BT91)), COLUMN(BL91:BT91) - COLUMN(BL91) + 1, ""))&lt;&gt;"","YEL","")</f>
        <v>YEL</v>
      </c>
      <c r="HU91" s="48" t="str" cm="1">
        <f t="array" ref="HU91">IF(_xlfn.TEXTJOIN(", ", TRUE, IF(ISNUMBER(SEARCH("ORA", BL91:BT91)), COLUMN(BL91:BT91) - COLUMN(BL91) + 1, ""))&lt;&gt;"","ORA","")</f>
        <v/>
      </c>
      <c r="HV91" s="48" t="str" cm="1">
        <f t="array" ref="HV91">IF(_xlfn.TEXTJOIN(", ", TRUE, IF(ISNUMBER(SEARCH("BRO", BL91:BT91)), COLUMN(BL91:BT91) - COLUMN(BL91) + 1, ""))&lt;&gt;"","BRO","")</f>
        <v/>
      </c>
      <c r="HW91" s="48" t="str" cm="1">
        <f t="array" ref="HW91">IF(_xlfn.TEXTJOIN(", ", TRUE, IF(ISNUMBER(SEARCH("PUR", BL91:BT91)), COLUMN(BL91:BT91) - COLUMN(BL91) + 1, ""))&lt;&gt;"","PUR","")</f>
        <v/>
      </c>
      <c r="HX91" s="48" t="str" cm="1">
        <f t="array" ref="HX91">IF(_xlfn.TEXTJOIN(", ", TRUE, IF(ISNUMBER(SEARCH("WHI", BL91:BT91)), COLUMN(BL91:BT91) - COLUMN(BL91) + 1, ""))&lt;&gt;"","WHI","")</f>
        <v>WHI</v>
      </c>
      <c r="HY91" s="76"/>
      <c r="HZ91" s="76"/>
      <c r="IA91" s="6"/>
      <c r="IB91" s="6"/>
      <c r="IC91" s="77"/>
      <c r="ID91" s="77"/>
      <c r="IE91" s="77"/>
      <c r="IF91" s="77"/>
      <c r="IG91" s="77"/>
      <c r="IH91" s="77"/>
      <c r="II91" s="77"/>
      <c r="IJ91" s="77"/>
      <c r="IK91" s="77"/>
      <c r="IM91" s="45">
        <f>COUNTIF(IC91:IK91,"&gt;0")-CG91</f>
        <v>-3</v>
      </c>
      <c r="IN91" s="78" t="str">
        <f>"http://mkweb.bcgsc.ca/color-summarizer/?url="&amp;D91&amp;"&amp;precision=low&amp;num_clusters="&amp;CG91&amp;"&amp;text=1"</f>
        <v>http://mkweb.bcgsc.ca/color-summarizer/?url=https://upload.wikimedia.org/wikipedia/en/thumb/8/89/Flag_of_Boise%2C_Idaho.svg/320px-Flag_of_Boise%2C_Idaho.svg.png&amp;precision=low&amp;num_clusters=3&amp;text=1</v>
      </c>
      <c r="IO91" s="48" t="str">
        <f>IF(HP91&lt;&gt;"",CHAR(34)&amp;"black"&amp;CHAR(34),"")</f>
        <v/>
      </c>
      <c r="IP91" s="48" t="str">
        <f>IF(HQ91&lt;&gt;"",CHAR(34)&amp;"blue"&amp;CHAR(34),"")</f>
        <v>"blue"</v>
      </c>
      <c r="IQ91" s="48" t="str">
        <f>IF(HR91&lt;&gt;"",CHAR(34)&amp;"green"&amp;CHAR(34),"")</f>
        <v/>
      </c>
      <c r="IR91" s="48" t="str">
        <f>IF(HS91&lt;&gt;"",CHAR(34)&amp;"red"&amp;CHAR(34),"")</f>
        <v/>
      </c>
      <c r="IS91" s="48" t="str">
        <f>IF(HT91&lt;&gt;"",CHAR(34)&amp;"yellow"&amp;CHAR(34),"")</f>
        <v>"yellow"</v>
      </c>
      <c r="IT91" s="48" t="str">
        <f>IF(HU91&lt;&gt;"",CHAR(34)&amp;"orange"&amp;CHAR(34),"")</f>
        <v/>
      </c>
      <c r="IU91" s="48" t="str">
        <f>IF(HV91&lt;&gt;"",CHAR(34)&amp;"brown"&amp;CHAR(34),"")</f>
        <v/>
      </c>
      <c r="IV91" s="48" t="str">
        <f>IF(HW91&lt;&gt;"",CHAR(34)&amp;"purple"&amp;CHAR(34),"")</f>
        <v/>
      </c>
      <c r="IW91" s="48" t="str">
        <f>IF(HX91&lt;&gt;"",CHAR(34)&amp;"white"&amp;CHAR(34),"")</f>
        <v>"white"</v>
      </c>
      <c r="IX91" s="48" t="str">
        <f>"{"&amp;CHAR(34)&amp;"url"&amp;CHAR(34)&amp;":"&amp;CHAR(34)&amp;IN91&amp;CHAR(34)&amp;","&amp;CHAR(34)&amp;"name"&amp;CHAR(34)&amp;":"&amp;CHAR(34)&amp;A91&amp;CHAR(34)&amp;"},"</f>
        <v>{"url":"http://mkweb.bcgsc.ca/color-summarizer/?url=https://upload.wikimedia.org/wikipedia/en/thumb/8/89/Flag_of_Boise%2C_Idaho.svg/320px-Flag_of_Boise%2C_Idaho.svg.png&amp;precision=low&amp;num_clusters=3&amp;text=1","name":"[USA] Boise"},</v>
      </c>
      <c r="IY91" s="48">
        <v>1131</v>
      </c>
    </row>
    <row r="92" spans="1:259" s="48" customFormat="1" ht="38.4" customHeight="1" thickBot="1" x14ac:dyDescent="0.35">
      <c r="A92" s="97" t="s">
        <v>910</v>
      </c>
      <c r="B92" s="40" t="e" vm="233">
        <v>#VALUE!</v>
      </c>
      <c r="C92" s="41">
        <v>3</v>
      </c>
      <c r="D92" s="42" t="s">
        <v>911</v>
      </c>
      <c r="E92" s="43" t="s">
        <v>912</v>
      </c>
      <c r="F92" s="44" t="s">
        <v>163</v>
      </c>
      <c r="G92" s="45">
        <f>COUNTIF($A$1:$A$8580,A92)</f>
        <v>1</v>
      </c>
      <c r="H92" s="46" t="s">
        <v>336</v>
      </c>
      <c r="I92" s="47" t="s">
        <v>913</v>
      </c>
      <c r="J92" s="48" t="str">
        <f>""</f>
        <v/>
      </c>
      <c r="K92" s="49"/>
      <c r="L92" s="50"/>
      <c r="M92" s="50"/>
      <c r="N92" s="51" t="s">
        <v>231</v>
      </c>
      <c r="O92" s="52">
        <v>2017</v>
      </c>
      <c r="P92" s="53" t="s">
        <v>914</v>
      </c>
      <c r="Q92" s="54">
        <v>1</v>
      </c>
      <c r="R92" s="55" t="s">
        <v>231</v>
      </c>
      <c r="S92" s="56">
        <v>3</v>
      </c>
      <c r="T92" s="57" t="s">
        <v>164</v>
      </c>
      <c r="U92" s="58" t="s">
        <v>164</v>
      </c>
      <c r="V92" s="58" t="s">
        <v>164</v>
      </c>
      <c r="W92" s="58" t="s">
        <v>164</v>
      </c>
      <c r="X92" s="58" t="s">
        <v>164</v>
      </c>
      <c r="Y92" s="58" t="s">
        <v>164</v>
      </c>
      <c r="Z92" s="58" t="s">
        <v>164</v>
      </c>
      <c r="AA92" s="58" t="s">
        <v>164</v>
      </c>
      <c r="AB92" s="58" t="s">
        <v>164</v>
      </c>
      <c r="AC92" s="58" t="s">
        <v>164</v>
      </c>
      <c r="AD92" s="58" t="s">
        <v>165</v>
      </c>
      <c r="AE92" s="58" t="s">
        <v>164</v>
      </c>
      <c r="AF92" s="59" t="s">
        <v>164</v>
      </c>
      <c r="AG92" s="59" t="s">
        <v>164</v>
      </c>
      <c r="AH92" s="59" t="s">
        <v>164</v>
      </c>
      <c r="AI92" s="59" t="s">
        <v>164</v>
      </c>
      <c r="AJ92" s="59" t="s">
        <v>164</v>
      </c>
      <c r="AK92" s="59" t="s">
        <v>164</v>
      </c>
      <c r="AL92" s="59" t="s">
        <v>164</v>
      </c>
      <c r="AM92" s="59" t="s">
        <v>165</v>
      </c>
      <c r="AN92" s="59" t="s">
        <v>164</v>
      </c>
      <c r="AO92" s="59" t="s">
        <v>164</v>
      </c>
      <c r="AP92" s="59" t="s">
        <v>164</v>
      </c>
      <c r="AQ92" s="59" t="s">
        <v>164</v>
      </c>
      <c r="AR92" s="59" t="s">
        <v>164</v>
      </c>
      <c r="AS92" s="59" t="s">
        <v>164</v>
      </c>
      <c r="AT92" s="60">
        <v>0</v>
      </c>
      <c r="AU92" s="59" t="s">
        <v>196</v>
      </c>
      <c r="AV92" s="59" t="str">
        <f>IF(LEFT(A92,1)="[",LEFT(A92,5)&amp;AU92&amp;A92,"")</f>
        <v>[USA]City[USA] Pocatello</v>
      </c>
      <c r="AW92" s="59" t="str">
        <f>C92&amp;H92&amp;A92</f>
        <v>3[USA] Idaho[USA] Pocatello</v>
      </c>
      <c r="AX92" s="61"/>
      <c r="AY92" s="61"/>
      <c r="AZ92" s="62" t="s">
        <v>167</v>
      </c>
      <c r="BA92" s="62" t="s">
        <v>167</v>
      </c>
      <c r="BB92" s="62"/>
      <c r="BC92" s="63"/>
      <c r="BD92" s="64" t="s">
        <v>168</v>
      </c>
      <c r="BE92" s="47"/>
      <c r="BF92" s="64" t="s">
        <v>167</v>
      </c>
      <c r="BG92" s="64" t="s">
        <v>152</v>
      </c>
      <c r="BH92" s="64" t="s">
        <v>154</v>
      </c>
      <c r="BI92" s="64"/>
      <c r="BJ92" s="64"/>
      <c r="BK92" s="47"/>
      <c r="BL92" s="64" t="s">
        <v>167</v>
      </c>
      <c r="BM92" s="64" t="s">
        <v>152</v>
      </c>
      <c r="BN92" s="64" t="s">
        <v>167</v>
      </c>
      <c r="BO92" s="64" t="s">
        <v>154</v>
      </c>
      <c r="BP92" s="64" t="s">
        <v>155</v>
      </c>
      <c r="BQ92" s="64" t="s">
        <v>167</v>
      </c>
      <c r="BR92" s="64" t="s">
        <v>167</v>
      </c>
      <c r="BS92" s="64"/>
      <c r="BT92" s="64" t="s">
        <v>159</v>
      </c>
      <c r="BU92" s="65"/>
      <c r="BV92" s="66"/>
      <c r="BW92" s="66">
        <v>0</v>
      </c>
      <c r="BX92" s="47"/>
      <c r="CB92" s="6"/>
      <c r="CC92" s="6"/>
      <c r="CD92" s="67">
        <v>0</v>
      </c>
      <c r="CE92" s="67">
        <v>0</v>
      </c>
      <c r="CF92" s="67" t="e">
        <v>#REF!</v>
      </c>
      <c r="CG92" s="68" cm="1">
        <f t="array" ref="CG92">SUMPRODUCT(--(LEN(TRIM(BL92:BT92))&gt;0))</f>
        <v>4</v>
      </c>
      <c r="CH92" s="59" t="str">
        <f>IF(CG92=2,"y","n")</f>
        <v>n</v>
      </c>
      <c r="CI92" s="59" t="str">
        <f>IF(CG92=3,"y","n")</f>
        <v>n</v>
      </c>
      <c r="CJ92" s="59" t="str">
        <f>IF(CG92=4,"y","n")</f>
        <v>y</v>
      </c>
      <c r="CK92" s="59" t="str">
        <f>IF(CG92&gt;4,"y","n")</f>
        <v>n</v>
      </c>
      <c r="CL92" s="59" t="str">
        <f>IF(S92=0,"y","n")</f>
        <v>n</v>
      </c>
      <c r="CM92" s="59" t="str">
        <f>IF(S92=2,"y","n")</f>
        <v>n</v>
      </c>
      <c r="CN92" s="59" t="str">
        <f>IF(S92=3,"y","n")</f>
        <v>y</v>
      </c>
      <c r="CO92" s="59" t="str">
        <f>IF(S92&gt;=4,"y","n")</f>
        <v>n</v>
      </c>
      <c r="CP92" s="59" t="str">
        <f>IF(AT92=0,"y","n")</f>
        <v>y</v>
      </c>
      <c r="CQ92" s="59" t="str">
        <f>IF(AT92=1,"y","n")</f>
        <v>n</v>
      </c>
      <c r="CR92" s="59" t="str">
        <f>IF(AT92=2,"y","n")</f>
        <v>n</v>
      </c>
      <c r="CS92" s="59" t="str">
        <f>IF(AT92&gt;=3,"y","n")</f>
        <v>n</v>
      </c>
      <c r="CT92" s="69" t="str">
        <f>CHAR(34)&amp;A92&amp;CHAR(34)</f>
        <v>"[USA] Pocatello"</v>
      </c>
      <c r="CU92" s="70" t="str">
        <f>CHAR(34)&amp;"rgn_"&amp;R92&amp;CHAR(34)</f>
        <v>"rgn_North America"</v>
      </c>
      <c r="CV92" s="48" t="str">
        <f>CHAR(34)&amp;D92&amp;CHAR(34)</f>
        <v>"https://upload.wikimedia.org/wikipedia/commons/thumb/a/a0/Flag_of_Pocatello%2C_Idaho.svg/640px-Flag_of_Pocatello%2C_Idaho.svg.png"</v>
      </c>
      <c r="CW92" s="48" t="str">
        <f>IF(CH92="y",CHAR(34)&amp;CH$1&amp;CHAR(34)&amp;",","")</f>
        <v/>
      </c>
      <c r="CX92" s="48" t="str">
        <f>IF(CI92="y",CHAR(34)&amp;CI$1&amp;CHAR(34)&amp;",","")</f>
        <v/>
      </c>
      <c r="CY92" s="48" t="str">
        <f>IF(CJ92="y",CHAR(34)&amp;CJ$1&amp;CHAR(34)&amp;",","")</f>
        <v>"4Color",</v>
      </c>
      <c r="CZ92" s="48" t="str">
        <f>IF(CK92="y",CHAR(34)&amp;CK$1&amp;CHAR(34)&amp;",","")</f>
        <v/>
      </c>
      <c r="DA92" s="48" t="str">
        <f>IF(Q92&gt;1,CHAR(34)&amp;"words2"&amp;CHAR(34)&amp;",","")</f>
        <v/>
      </c>
      <c r="DB92" s="48" t="str">
        <f>IF(Q92&gt;2,CHAR(34)&amp;"words3"&amp;CHAR(34)&amp;",","")</f>
        <v/>
      </c>
      <c r="DC92" s="48" t="str">
        <f>IF(Q92=2,CHAR(34)&amp;"exact2"&amp;CHAR(34)&amp;",","")</f>
        <v/>
      </c>
      <c r="DD92" s="48" t="str">
        <f>IF(LEN(CHAR(34)&amp;"lets"&amp;LEN(SUBSTITUTE(SUBSTITUTE(IFERROR(TRIM(SUBSTITUTE(SUBSTITUTE(SUBSTITUTE(IFERROR(TRIM(SUBSTITUTE(A92,MID(A92,FIND("(",A92),FIND(")",A92)-FIND("(",A92)+1),"")),A92)," ",""),"-",""),MID(SUBSTITUTE(SUBSTITUTE(IFERROR(TRIM(SUBSTITUTE(A92,MID(A92,FIND("(",A92),FIND(")",A92)-FIND("(",A92)+1),"")),A92)," ",""),"-",""),FIND("[",SUBSTITUTE(SUBSTITUTE(IFERROR(TRIM(SUBSTITUTE(A92,MID(A92,FIND("(",A92),FIND(")",A92)-FIND("(",A92)+1),"")),A92)," ",""),"-","")),FIND("]",SUBSTITUTE(SUBSTITUTE(IFERROR(TRIM(SUBSTITUTE(A92,MID(A92,FIND("(",A92),FIND(")",A92)-FIND("(",A92)+1),"")),A92)," ",""),"-",""))-FIND("[",SUBSTITUTE(SUBSTITUTE(IFERROR(TRIM(SUBSTITUTE(A92,MID(A92,FIND("(",A92),FIND(")",A92)-FIND("(",A92)+1),"")),A92)," ",""),"-",""))+1),"")),SUBSTITUTE(SUBSTITUTE(IFERROR(TRIM(SUBSTITUTE(A92,MID(A92,FIND("(",A92),FIND(")",A92)-FIND("(",A92)+1),"")),A92)," ",""),"-",""))," ",""),"-",""))&amp;CHAR(34)&amp;",")=9,CHAR(34)&amp;"lets"&amp;LEN(SUBSTITUTE(SUBSTITUTE(IFERROR(TRIM(SUBSTITUTE(SUBSTITUTE(SUBSTITUTE(IFERROR(TRIM(SUBSTITUTE(A92,MID(A92,FIND("(",A92),FIND(")",A92)-FIND("(",A92)+1),"")),A92)," ",""),"-",""),MID(SUBSTITUTE(SUBSTITUTE(IFERROR(TRIM(SUBSTITUTE(A92,MID(A92,FIND("(",A92),FIND(")",A92)-FIND("(",A92)+1),"")),A92)," ",""),"-",""),FIND("[",SUBSTITUTE(SUBSTITUTE(IFERROR(TRIM(SUBSTITUTE(A92,MID(A92,FIND("(",A92),FIND(")",A92)-FIND("(",A92)+1),"")),A92)," ",""),"-","")),FIND("]",SUBSTITUTE(SUBSTITUTE(IFERROR(TRIM(SUBSTITUTE(A92,MID(A92,FIND("(",A92),FIND(")",A92)-FIND("(",A92)+1),"")),A92)," ",""),"-",""))-FIND("[",SUBSTITUTE(SUBSTITUTE(IFERROR(TRIM(SUBSTITUTE(A92,MID(A92,FIND("(",A92),FIND(")",A92)-FIND("(",A92)+1),"")),A92)," ",""),"-",""))+1),"")),SUBSTITUTE(SUBSTITUTE(IFERROR(TRIM(SUBSTITUTE(A92,MID(A92,FIND("(",A92),FIND(")",A92)-FIND("(",A92)+1),"")),A92)," ",""),"-",""))," ",""),"-",""))&amp;CHAR(34)&amp;",",CHAR(34)&amp;"lets0"&amp;LEN(SUBSTITUTE(SUBSTITUTE(IFERROR(TRIM(SUBSTITUTE(SUBSTITUTE(SUBSTITUTE(IFERROR(TRIM(SUBSTITUTE(A92,MID(A92,FIND("(",A92),FIND(")",A92)-FIND("(",A92)+1),"")),A92)," ",""),"-",""),MID(SUBSTITUTE(SUBSTITUTE(IFERROR(TRIM(SUBSTITUTE(A92,MID(A92,FIND("(",A92),FIND(")",A92)-FIND("(",A92)+1),"")),A92)," ",""),"-",""),FIND("[",SUBSTITUTE(SUBSTITUTE(IFERROR(TRIM(SUBSTITUTE(A92,MID(A92,FIND("(",A92),FIND(")",A92)-FIND("(",A92)+1),"")),A92)," ",""),"-","")),FIND("]",SUBSTITUTE(SUBSTITUTE(IFERROR(TRIM(SUBSTITUTE(A92,MID(A92,FIND("(",A92),FIND(")",A92)-FIND("(",A92)+1),"")),A92)," ",""),"-",""))-FIND("[",SUBSTITUTE(SUBSTITUTE(IFERROR(TRIM(SUBSTITUTE(A92,MID(A92,FIND("(",A92),FIND(")",A92)-FIND("(",A92)+1),"")),A92)," ",""),"-",""))+1),"")),SUBSTITUTE(SUBSTITUTE(IFERROR(TRIM(SUBSTITUTE(A92,MID(A92,FIND("(",A92),FIND(")",A92)-FIND("(",A92)+1),"")),A92)," ",""),"-",""))," ",""),"-",""))&amp;CHAR(34)&amp;",")</f>
        <v>"lets09",</v>
      </c>
      <c r="DE92" s="48" t="str">
        <f>IFERROR(CHAR(34)&amp;"start"&amp;LEFT(TRIM(SUBSTITUTE(SUBSTITUTE(TRIM(SUBSTITUTE(SUBSTITUTE(A92, MID(A92, FIND("[", A92), FIND("]", A92) - FIND("[", A92) + 1), ""), "  ", " ")), MID(TRIM(SUBSTITUTE(SUBSTITUTE(A92, MID(A92, FIND("[", A92), FIND("]", A92) - FIND("[", A92) + 1), ""), "  ", " ")), FIND("[", TRIM(SUBSTITUTE(SUBSTITUTE(A92, MID(A92, FIND("[", A92), FIND("]", A92) - FIND("[", A92) + 1), ""), "  ", " "))), FIND("]", TRIM(SUBSTITUTE(SUBSTITUTE(A92, MID(A92, FIND("[", A92), FIND("]", A92) - FIND("[", A92) + 1), ""), "  ", " "))) - FIND("[", TRIM(SUBSTITUTE(SUBSTITUTE(A92, MID(A92, FIND("[", A92), FIND("]", A92) - FIND("[", A92) + 1), ""), "  ", " "))) + 1), ""), "  ", " ")),1)&amp;CHAR(34)&amp;",",CHAR(34)&amp;"start"&amp;IFERROR(LEFT(SUBSTITUTE(A92,"["&amp;MID(A92,FIND("[",A92)+1,FIND("]",A92)-FIND("[",A92)-1)&amp;"] ",""),1),LEFT(A92,1))&amp;CHAR(34)&amp;",")</f>
        <v>"startP",</v>
      </c>
      <c r="DF92" s="48" t="str">
        <f>IFERROR(IF(SEARCH("tan",A92)&gt;0,CHAR(34)&amp;"withtn"&amp;CHAR(34)&amp;",",""),"")</f>
        <v/>
      </c>
      <c r="DG92" s="48" t="str">
        <f>IFERROR(IF(SEARCH("q",A92)&gt;0,CHAR(34)&amp;"with_q"&amp;CHAR(34)&amp;",",""),"")</f>
        <v/>
      </c>
      <c r="DH92" s="48" t="str">
        <f>IFERROR(IF(SEARCH("v",A92)&gt;0,CHAR(34)&amp;"with_v"&amp;CHAR(34)&amp;",",""),"")</f>
        <v/>
      </c>
      <c r="DI92" s="48" t="str">
        <f>IFERROR(IF(SEARCH("w",A92)&gt;0,CHAR(34)&amp;"with_w"&amp;CHAR(34)&amp;",",""),"")</f>
        <v/>
      </c>
      <c r="DJ92" s="48" t="str">
        <f>IFERROR(IF(SEARCH("y",A92)&gt;0,CHAR(34)&amp;"with_y"&amp;CHAR(34)&amp;",",""),"")</f>
        <v/>
      </c>
      <c r="DK92" s="48" t="str">
        <f>IFERROR(IF(SEARCH("z",A92)&gt;0,CHAR(34)&amp;"with_z"&amp;CHAR(34)&amp;",",""),"")</f>
        <v/>
      </c>
      <c r="DL92" s="48" t="str">
        <f>IF(CG92=2, CHAR(34) &amp; _xlfn.TEXTJOIN("", TRUE, _xlfn._xlws.SORT(HP92:HX92)) &amp; CHAR(34) &amp; ",", "")</f>
        <v/>
      </c>
      <c r="DM92" s="48" t="str" cm="1">
        <f t="array" ref="DM92">IF(CG92=3,CHAR(34) &amp; _xlfn.TEXTJOIN("", TRUE, RIGHT(HP92:HX92, 2)) &amp; CHAR(34) &amp; ",", "")</f>
        <v/>
      </c>
      <c r="DN92" s="48" t="str">
        <f>IF(AND(ISNUMBER(SEARCH("18", O92)), ISERROR(SEARCH("1918", O92)), ISERROR(SEARCH("2018", O92))), CHAR(34) &amp; "year18" &amp; CHAR(34) &amp; ",", "")</f>
        <v/>
      </c>
      <c r="DO92" s="48" t="str">
        <f>IF(AND(ISNUMBER(SEARCH("19", O92)), ISERROR(SEARCH("1819", O92)),  ISERROR(SEARCH("1219", O92)),ISERROR(SEARCH("1119", O92)),ISERROR(SEARCH("1190", O92)),ISERROR(SEARCH("2019", O92))), CHAR(34) &amp; "year19" &amp; CHAR(34) &amp; ",", "")</f>
        <v/>
      </c>
      <c r="DP92" s="6" t="str">
        <f>IF(AND(ISNUMBER(SEARCH("20", O92)), ISERROR(SEARCH("1920", O92))), CHAR(34)&amp;"year00"&amp;CHAR(34)&amp;",", "")</f>
        <v>"year00",</v>
      </c>
      <c r="DQ92" s="6" t="str">
        <f>IF(CC92="y",CHAR(34)&amp;"soviet"&amp;CHAR(34)&amp;",","")</f>
        <v/>
      </c>
      <c r="DR92" s="6" t="str">
        <f>IF(BY92="y",CHAR(34)&amp;"dgband"&amp;CHAR(34)&amp;",","")</f>
        <v/>
      </c>
      <c r="DS92" s="6" t="str">
        <f>IF(W92="y",IF(AND(V92="n",BY92&lt;&gt;"y"),CHAR(34)&amp;"allver"&amp;CHAR(34)&amp;",",""),"")</f>
        <v/>
      </c>
      <c r="DT92" s="6" t="str">
        <f>IF(V92="y",IF(AND(W92="n",BY92&lt;&gt;"y"),CHAR(34)&amp;"allhor"&amp;CHAR(34)&amp;",",""),"")</f>
        <v/>
      </c>
      <c r="DU92" s="6" t="str">
        <f>IF(BY92="y",IF(AND(W92="n",V92="n"),CHAR(34)&amp;"alldia"&amp;CHAR(34)&amp;",",""),"")</f>
        <v/>
      </c>
      <c r="DV92" s="48" t="str">
        <f>IF(IA92&lt;&gt;"",(IF(IA92="y",CHAR(34)&amp;"largec"&amp;CHAR(34)&amp;",",CHAR(34)&amp;"smallc"&amp;CHAR(34)&amp;",")),"")</f>
        <v/>
      </c>
      <c r="DW92" s="48" t="str">
        <f>IF(CL92="y",CHAR(34)&amp;CL$1&amp;CHAR(34)&amp;",","")</f>
        <v/>
      </c>
      <c r="DX92" s="48" t="str">
        <f>IF(CM92="y",CHAR(34)&amp;CM$1&amp;CHAR(34)&amp;",","")</f>
        <v/>
      </c>
      <c r="DY92" s="48" t="str">
        <f>IF(CN92="y",CHAR(34)&amp;CN$1&amp;CHAR(34)&amp;",","")</f>
        <v>"3Bands",</v>
      </c>
      <c r="DZ92" s="48" t="str">
        <f>IF(CO92="y",CHAR(34)&amp;CO$1&amp;CHAR(34)&amp;",","")</f>
        <v/>
      </c>
      <c r="EA92" s="48" t="str">
        <f>IF(T92="y",CHAR(34)&amp;T$1&amp;CHAR(34)&amp;",","")</f>
        <v/>
      </c>
      <c r="EB92" s="48" t="str">
        <f>IF(U92="y",CHAR(34)&amp;U$1&amp;CHAR(34)&amp;",","")</f>
        <v/>
      </c>
      <c r="EC92" s="48" t="str">
        <f>IF(V92="y",CHAR(34)&amp;V$1&amp;CHAR(34)&amp;",","")</f>
        <v/>
      </c>
      <c r="ED92" s="48" t="str">
        <f>IF(W92="y",CHAR(34)&amp;W$1&amp;CHAR(34)&amp;",","")</f>
        <v/>
      </c>
      <c r="EE92" s="48" t="str">
        <f>IF(X92="y",CHAR(34)&amp;X$1&amp;CHAR(34)&amp;",","")</f>
        <v/>
      </c>
      <c r="EF92" s="48" t="str">
        <f>IF(AND(Y92&lt;&gt;"n",Y92&lt;&gt;""),CHAR(34)&amp;Y$1&amp;CHAR(34)&amp;",","")</f>
        <v/>
      </c>
      <c r="EG92" s="48" t="str">
        <f>IF(Z92="y",CHAR(34)&amp;Z$1&amp;CHAR(34)&amp;",","")</f>
        <v/>
      </c>
      <c r="EH92" s="48" t="str">
        <f>IF(AA92="y",CHAR(34)&amp;AA$1&amp;CHAR(34)&amp;",","")</f>
        <v/>
      </c>
      <c r="EI92" s="48" t="str">
        <f>IF(AB92="y",CHAR(34)&amp;AB$1&amp;CHAR(34)&amp;",","")</f>
        <v/>
      </c>
      <c r="EJ92" s="48" t="str">
        <f>IF(AC92="y",CHAR(34)&amp;AC$1&amp;CHAR(34)&amp;",","")</f>
        <v/>
      </c>
      <c r="EK92" s="48" t="str">
        <f>IF(AD92="y",CHAR(34)&amp;AD$1&amp;CHAR(34)&amp;",","")</f>
        <v>"HasSun",</v>
      </c>
      <c r="EL92" s="48" t="str">
        <f>IF(AE92="y",CHAR(34)&amp;AE$1&amp;CHAR(34)&amp;",","")</f>
        <v/>
      </c>
      <c r="EM92" s="48" t="str">
        <f>IF(AF92="y",CHAR(34)&amp;AF$1&amp;CHAR(34)&amp;",","")</f>
        <v/>
      </c>
      <c r="EN92" s="48" t="str">
        <f>IF(AG92="y",CHAR(34)&amp;AG$1&amp;CHAR(34)&amp;",","")</f>
        <v/>
      </c>
      <c r="EO92" s="48" t="str">
        <f>IF(AH92="y",CHAR(34)&amp;AH$1&amp;CHAR(34)&amp;",","")</f>
        <v/>
      </c>
      <c r="EP92" s="48" t="str">
        <f>IF(AI92="y",CHAR(34)&amp;AI$1&amp;CHAR(34)&amp;",","")</f>
        <v/>
      </c>
      <c r="EQ92" s="48" t="str">
        <f>IF(AJ92="y",CHAR(34)&amp;AJ$1&amp;CHAR(34)&amp;",","")</f>
        <v/>
      </c>
      <c r="ER92" s="48" t="str">
        <f>IF(AK92="y",CHAR(34)&amp;AK$1&amp;CHAR(34)&amp;",","")</f>
        <v/>
      </c>
      <c r="ES92" s="48" t="str">
        <f>IF(AL92="y",CHAR(34)&amp;AL$1&amp;CHAR(34)&amp;",","")</f>
        <v/>
      </c>
      <c r="ET92" s="48" t="str">
        <f>IF(AM92="y",CHAR(34)&amp;AM$1&amp;CHAR(34)&amp;",","")</f>
        <v>"Geogrh",</v>
      </c>
      <c r="EU92" s="48" t="str">
        <f>IF(AN92="y",CHAR(34)&amp;AN$1&amp;CHAR(34)&amp;",","")</f>
        <v/>
      </c>
      <c r="EV92" s="48" t="str">
        <f>IF(AO92="y",CHAR(34)&amp;AO$1&amp;CHAR(34)&amp;",","")</f>
        <v/>
      </c>
      <c r="EW92" s="48" t="str">
        <f>IF(AP92="y",CHAR(34)&amp;AP$1&amp;CHAR(34)&amp;",","")</f>
        <v/>
      </c>
      <c r="EX92" s="48" t="str">
        <f>IF(AQ92="y",CHAR(34)&amp;AQ$1&amp;CHAR(34)&amp;",","")</f>
        <v/>
      </c>
      <c r="EY92" s="48" t="str">
        <f>IF(AR92="y",CHAR(34)&amp;AR$1&amp;CHAR(34)&amp;",","")</f>
        <v/>
      </c>
      <c r="EZ92" s="48" t="str">
        <f>IF(AS92="y",CHAR(34)&amp;AS$1&amp;CHAR(34)&amp;",","")</f>
        <v/>
      </c>
      <c r="FA92" s="48" t="str">
        <f>IF(AT92&gt;0,CHAR(34)&amp;"sta"&amp;AZ92&amp;CHAR(34)&amp;",","")</f>
        <v/>
      </c>
      <c r="FB92" s="48" t="str">
        <f>IF(AND(AT92&gt;0,BA92&lt;&gt;""),CHAR(34)&amp;"sta"&amp;BA92&amp;CHAR(34)&amp;",","")</f>
        <v/>
      </c>
      <c r="FC92" s="48" t="str">
        <f>IF(AND(AT92&gt;0,BB92&lt;&gt;""),CHAR(34)&amp;"sta"&amp;BB92&amp;CHAR(34)&amp;",","")</f>
        <v/>
      </c>
      <c r="FD92" s="48" t="str">
        <f>IF(BV92="n",CHAR(34)&amp;"tcWHYE"&amp;CHAR(34)&amp;",",IF(BV92="y",CHAR(34)&amp;FD$1&amp;CHAR(34)&amp;",",""))</f>
        <v/>
      </c>
      <c r="FE92" s="48" t="str">
        <f>IF(COUNTIF(BL92:BT92,"BLU")=0,CHAR(34)&amp;"NO_BLU"&amp;CHAR(34)&amp;",", "")</f>
        <v/>
      </c>
      <c r="FF92" s="48" t="str">
        <f>IF(COUNTIF(BL92:BT92,"WHI")=0,CHAR(34)&amp;"NO_WHI"&amp;CHAR(34)&amp;",", "")</f>
        <v/>
      </c>
      <c r="FG92" s="48" t="str">
        <f>IF(COUNTIF(BL92:BT92,"RED")=0,CHAR(34)&amp;"NO_RED"&amp;CHAR(34)&amp;",", "")</f>
        <v/>
      </c>
      <c r="FH92" s="48" t="str">
        <f>IF(COUNTIF(BL92:BS92,"GRE")=0,CHAR(34)&amp;"NO_GRE"&amp;CHAR(34)&amp;",", "")</f>
        <v>"NO_GRE",</v>
      </c>
      <c r="FI92" s="48" t="str">
        <f>IF(COUNTIF(BL92:BT92,"YEL")=0,CHAR(34)&amp;"NO_YEL"&amp;CHAR(34)&amp;",", "")</f>
        <v/>
      </c>
      <c r="FJ92" s="48" t="str">
        <f>IF(COUNTIF(BL92:BT92,"BLA")=0,CHAR(34)&amp;"NO_BLA"&amp;CHAR(34)&amp;",", "")</f>
        <v>"NO_BLA",</v>
      </c>
      <c r="FK92" s="48" t="str">
        <f>IF(AND(FH92&lt;&gt;"",FF92&lt;&gt;""),CHAR(34)&amp;"WHGRNO"&amp;CHAR(34)&amp;",","")</f>
        <v/>
      </c>
      <c r="FL92" s="48" t="str">
        <f>IF(AND(FI92&lt;&gt;"",FF92&lt;&gt;""),CHAR(34)&amp;"WHYENO"&amp;CHAR(34)&amp;",","")</f>
        <v/>
      </c>
      <c r="FM92" s="48" t="str">
        <f>IF(AND(FJ92&lt;&gt;"",FF92&lt;&gt;""),CHAR(34)&amp;"BAWHNO"&amp;CHAR(34)&amp;",","")</f>
        <v/>
      </c>
      <c r="FN92" s="48" t="str">
        <f>IF(AND(FE92&lt;&gt;"",FF92&lt;&gt;""),CHAR(34)&amp;"BLWHNO"&amp;CHAR(34)&amp;",","")</f>
        <v/>
      </c>
      <c r="FO92" s="48" t="str">
        <f>IF(AND(FE92&lt;&gt;"",FG92&lt;&gt;""),CHAR(34)&amp;"BLRENO"&amp;CHAR(34)&amp;",","")</f>
        <v/>
      </c>
      <c r="FP92" s="48" t="str">
        <f>IF(AND(FF92&lt;&gt;"",FF92&lt;&gt;""),CHAR(34)&amp;"WHRENO"&amp;CHAR(34)&amp;",","")</f>
        <v/>
      </c>
      <c r="FQ92" s="48" t="str">
        <f>IF(LEN(BF92)=3,CHAR(34)&amp;"001"&amp;BF92&amp;CHAR(34)&amp;",","")</f>
        <v/>
      </c>
      <c r="FR92" s="48" t="str">
        <f>IF(LEN(BG92)=3,CHAR(34)&amp;"002"&amp;BG92&amp;CHAR(34)&amp;",","")</f>
        <v>"002BLU",</v>
      </c>
      <c r="FS92" s="48" t="str">
        <f>IF(LEN(BH92)=3,CHAR(34)&amp;"003"&amp;BH92&amp;CHAR(34)&amp;",","")</f>
        <v>"003RED",</v>
      </c>
      <c r="FT92" s="48" t="str">
        <f>CHAR(34)&amp;"myr"&amp;BD92&amp;CHAR(34)&amp;","</f>
        <v>"myrEQ",</v>
      </c>
      <c r="FU92" s="48" t="str">
        <f>IF(AY92="y",CHAR(34)&amp;"island"&amp;CHAR(34)&amp;",","")</f>
        <v/>
      </c>
      <c r="FV92" s="48" t="str">
        <f>IF(BZ92="y",CHAR(34)&amp;"landlo"&amp;CHAR(34)&amp;",","")</f>
        <v/>
      </c>
      <c r="FW92" s="48" t="str">
        <f>IF(CA92="y",CHAR(34)&amp;"eunion"&amp;CHAR(34)&amp;",","")</f>
        <v/>
      </c>
      <c r="FX92" s="48" t="str">
        <f>SUBSTITUTE(IFERROR(SEARCH("[",A92),IFERROR(IF(AND(CA92&lt;&gt;"y",SEARCH("Europe",R92)&gt;0),CHAR(34)&amp;"noeuni"&amp;CHAR(34)&amp;",",""),"")),"1","")</f>
        <v/>
      </c>
      <c r="FY92" s="48" t="str">
        <f>IFERROR(IF(SEARCH("Arabic",CB92)&gt;0,CHAR(34)&amp;"arabic"&amp;CHAR(34)&amp;",",""),"")</f>
        <v/>
      </c>
      <c r="FZ92" s="48" t="str">
        <f>IFERROR(IF(SEARCH("English",CB92)&gt;0,CHAR(34)&amp;"englis"&amp;CHAR(34)&amp;",",""),"")</f>
        <v/>
      </c>
      <c r="GA92" s="48" t="str">
        <f>IFERROR(IF(SEARCH("French",CB92)&gt;0,CHAR(34)&amp;"french"&amp;CHAR(34)&amp;",",""),"")</f>
        <v/>
      </c>
      <c r="GB92" s="48" t="str">
        <f>IFERROR(IF(SEARCH("Spanish",CB92)&gt;0,CHAR(34)&amp;"spanis"&amp;CHAR(34)&amp;",",""),"")</f>
        <v/>
      </c>
      <c r="GC92" s="48" t="str">
        <f>IFERROR(IF(SEARCH("Portuguese",CB92)&gt;0,CHAR(34)&amp;"portug"&amp;CHAR(34)&amp;",",""),"")</f>
        <v/>
      </c>
      <c r="GD92" s="48" t="str">
        <f>IFERROR(IF(SEARCH("German",CB92)&gt;0,CHAR(34)&amp;"german"&amp;CHAR(34)&amp;",",""),"")</f>
        <v/>
      </c>
      <c r="GE92" s="48" t="str">
        <f>IFERROR(IF(SEARCH("Dutch",CB92)&gt;0,CHAR(34)&amp;"dutchs"&amp;CHAR(34)&amp;",",""),"")</f>
        <v/>
      </c>
      <c r="GF92" s="48" t="str">
        <f>IFERROR(IF(SEARCH("Historical",AU92)&gt;0,CHAR(34)&amp;"histor"&amp;CHAR(34)&amp;",",""),"")</f>
        <v/>
      </c>
      <c r="GG92" s="48" t="str">
        <f>IF(BU92="y",CHAR(34)&amp;"unjack"&amp;CHAR(34)&amp;",","")</f>
        <v/>
      </c>
      <c r="GH92" s="48" t="str">
        <f>IF(CD92=1,CHAR(34)&amp;"southc"&amp;CHAR(34)&amp;",","")</f>
        <v/>
      </c>
      <c r="GI92" s="48" t="str">
        <f>IF(CE92=1,CHAR(34)&amp;"hasmap"&amp;CHAR(34)&amp;",","")</f>
        <v/>
      </c>
      <c r="GJ92" s="48" t="str">
        <f>IF(CP92="y",CHAR(34)&amp;CP$1&amp;CHAR(34)&amp;",","")</f>
        <v>"NoStar",</v>
      </c>
      <c r="GK92" s="48" t="str">
        <f>IF(GJ92="",CHAR(34)&amp;"HasSta"&amp;CHAR(34)&amp;",","")</f>
        <v/>
      </c>
      <c r="GL92" s="48" t="str">
        <f>IF(CQ92="y",CHAR(34)&amp;CQ$1&amp;CHAR(34)&amp;",","")</f>
        <v/>
      </c>
      <c r="GM92" s="48" t="str">
        <f>IF(CR92="y",CHAR(34)&amp;CR$1&amp;CHAR(34)&amp;",","")</f>
        <v/>
      </c>
      <c r="GN92" s="48" t="str">
        <f>IF(CS92="y",CHAR(34)&amp;CS$1&amp;CHAR(34)&amp;",","")</f>
        <v/>
      </c>
      <c r="GP92" s="48" t="str">
        <f>CHAR(34)&amp;AU92&amp;CHAR(34)</f>
        <v>"City"</v>
      </c>
      <c r="GS92" s="48" t="str">
        <f>SUBSTITUTE("["&amp;_xlfn.CONCAT(CW92:GN92)&amp;"]",",]","]")</f>
        <v>["4Color","lets09","startP","year00","3Bands","HasSun","Geogrh","NO_GRE","NO_BLA","002BLU","003RED","myrEQ","NoStar"]</v>
      </c>
      <c r="GT92" s="48" t="str">
        <f>IF(BL92&lt;&gt;"",CHAR(34)&amp;"cl_"&amp;BL92&amp;CHAR(34)&amp;",","")</f>
        <v/>
      </c>
      <c r="GU92" s="48" t="str">
        <f>IF(BM92&lt;&gt;"",CHAR(34)&amp;"cl_"&amp;BM92&amp;CHAR(34)&amp;",","")</f>
        <v>"cl_BLU",</v>
      </c>
      <c r="GV92" s="48" t="str">
        <f>IF(BN92&lt;&gt;"",CHAR(34)&amp;"cl_"&amp;BN92&amp;CHAR(34)&amp;",","")</f>
        <v/>
      </c>
      <c r="GW92" s="48" t="str">
        <f>IF(BO92&lt;&gt;"",CHAR(34)&amp;"cl_"&amp;BO92&amp;CHAR(34)&amp;",","")</f>
        <v>"cl_RED",</v>
      </c>
      <c r="GX92" s="48" t="str">
        <f>IF(BP92&lt;&gt;"",CHAR(34)&amp;"cl_"&amp;BP92&amp;CHAR(34)&amp;",","")</f>
        <v>"cl_YEL",</v>
      </c>
      <c r="GY92" s="48" t="str">
        <f>IF(BQ92&lt;&gt;"",CHAR(34)&amp;"cl_"&amp;BQ92&amp;CHAR(34)&amp;",","")</f>
        <v/>
      </c>
      <c r="GZ92" s="48" t="str">
        <f>IF(BR92&lt;&gt;"",CHAR(34)&amp;"cl_"&amp;BR92&amp;CHAR(34)&amp;",","")</f>
        <v/>
      </c>
      <c r="HA92" s="48" t="str">
        <f>IF(BS92&lt;&gt;"",CHAR(34)&amp;"cl_"&amp;BS92&amp;CHAR(34)&amp;",","")</f>
        <v/>
      </c>
      <c r="HB92" s="48" t="str">
        <f>IF(BT92&lt;&gt;"",CHAR(34)&amp;"cl_"&amp;BT92&amp;CHAR(34)&amp;",","")</f>
        <v>"cl_WHI",</v>
      </c>
      <c r="HC92" s="48" t="str">
        <f>SUBSTITUTE("["&amp;_xlfn.CONCAT(GT92:HB92)&amp;"]",",]","]")</f>
        <v>["cl_BLU","cl_RED","cl_YEL","cl_WHI"]</v>
      </c>
      <c r="HE92" s="71"/>
      <c r="HF92" s="72" t="str">
        <f>"{couname:"&amp;CT92&amp;(IF(HK92&lt;&gt;"",",subtype:"&amp;CHAR(34)&amp;HK92&amp;CHAR(34),""))&amp;",year:"&amp;HJ92&amp;",region:"&amp;CU92&amp;",Colors:"&amp;HC92&amp;",Items:"&amp;GS92&amp;",Flag:"&amp;CV92&amp;",HDFlag:"&amp;CHAR(34)&amp;E92&amp;CHAR(34)&amp;",type:"&amp;GP92&amp;", describe: "&amp;HH92&amp;", isnew:"&amp;CHAR(34)&amp;F92&amp;CHAR(34)&amp;", links: "&amp;HL92&amp;"},"</f>
        <v>{couname:"[USA] Pocatello",year:"2017",region:"rgn_North America",Colors:["cl_BLU","cl_RED","cl_YEL","cl_WHI"],Items:["4Color","lets09","startP","year00","3Bands","HasSun","Geogrh","NO_GRE","NO_BLA","002BLU","003RED","myrEQ","NoStar"],Flag:"https://upload.wikimedia.org/wikipedia/commons/thumb/a/a0/Flag_of_Pocatello%2C_Idaho.svg/640px-Flag_of_Pocatello%2C_Idaho.svg.png",HDFlag:"https://upload.wikimedia.org/wikipedia/commons/thumb/a/a0/Flag_of_Pocatello%2C_Idaho.svg/2560px-Flag_of_Pocatello%2C_Idaho.svg.png",type:"City", describe: "\nA sun behind a red mountain range with three peaks arranged from largest to smallest from the hoist (intersected by a blue line near the bottom), the first of which has a snow-covered top, on a blue background", isnew:".", links: "https://en.wikipedia.org/wiki/Flag_of_Pocatello,_Idaho"},</v>
      </c>
      <c r="HG92" s="73" t="str">
        <f>"{couname:"&amp;CT92&amp;(IF(HK92&lt;&gt;"",",subtype:"&amp;CHAR(34)&amp;HK92&amp;CHAR(34),""))&amp;",year:"&amp;HJ92&amp;",region:"&amp;CU92&amp;",Colors:"&amp;HC92&amp;",Items:"&amp;GS92&amp;",Flag:"&amp;CV92&amp;",HDFlag:"&amp;CHAR(34)&amp;E92&amp;CHAR(34)&amp;",type:"&amp;GP92&amp;", describe: "&amp;HI92&amp;", links: "&amp;HL92&amp;"},"</f>
        <v>{couname:"[USA] Pocatello",year:"2017",region:"rgn_North America",Colors:["cl_BLU","cl_RED","cl_YEL","cl_WHI"],Items:["4Color","lets09","startP","year00","3Bands","HasSun","Geogrh","NO_GRE","NO_BLA","002BLU","003RED","myrEQ","NoStar"],Flag:"https://upload.wikimedia.org/wikipedia/commons/thumb/a/a0/Flag_of_Pocatello%2C_Idaho.svg/640px-Flag_of_Pocatello%2C_Idaho.svg.png",HDFlag:"https://upload.wikimedia.org/wikipedia/commons/thumb/a/a0/Flag_of_Pocatello%2C_Idaho.svg/2560px-Flag_of_Pocatello%2C_Idaho.svg.png",type:"City", describe: "\nA sun behind a red mountain range with three peaks arranged from largest to smallest from the hoist (intersected by a blue line near the bottom), the first of which has a snow-covered top, on a blue background", links: "https://en.wikipedia.org/wiki/Flag_of_Pocatello,_Idaho"},</v>
      </c>
      <c r="HH92" s="48" t="str">
        <f>IF(P92&lt;&gt;"",CHAR(34)&amp;"\n"&amp;P92&amp;CHAR(34),CHAR(34)&amp;CHAR(34))</f>
        <v>"\nA sun behind a red mountain range with three peaks arranged from largest to smallest from the hoist (intersected by a blue line near the bottom), the first of which has a snow-covered top, on a blue background"</v>
      </c>
      <c r="HI92" s="48" t="str">
        <f>IF(J92=0,CHAR(34)&amp;CHAR(34),HH92)</f>
        <v>"\nA sun behind a red mountain range with three peaks arranged from largest to smallest from the hoist (intersected by a blue line near the bottom), the first of which has a snow-covered top, on a blue background"</v>
      </c>
      <c r="HJ92" s="48" t="str">
        <f>CHAR(34)&amp;O92&amp;CHAR(34)</f>
        <v>"2017"</v>
      </c>
      <c r="HL92" s="48" t="str">
        <f>CHAR(34)&amp;I92&amp;CHAR(34)</f>
        <v>"https://en.wikipedia.org/wiki/Flag_of_Pocatello,_Idaho"</v>
      </c>
      <c r="HM92" s="72" t="str">
        <f>"{"&amp;CHAR(34)&amp;"couname"&amp;CHAR(34)&amp;":"&amp;CT92&amp;(IF(H92&lt;&gt;"",","&amp;CHAR(34)&amp;"subtype"&amp;CHAR(34)&amp;":"&amp;CHAR(34)&amp;H92&amp;CHAR(34),""))&amp;","&amp;CHAR(34)&amp;"year"&amp;CHAR(34)&amp;":"&amp;HJ92&amp;","&amp;CHAR(34)&amp;"region"&amp;CHAR(34)&amp;":"&amp;CU92&amp;","&amp;CHAR(34)&amp;"Colors"&amp;CHAR(34)&amp;":"&amp;HC92&amp;","&amp;CHAR(34)&amp;"Items"&amp;CHAR(34)&amp;":"&amp;GS92&amp;","&amp;CHAR(34)&amp;"Flag"&amp;CHAR(34)&amp;":"&amp;CV92&amp;","&amp;CHAR(34)&amp;"HDFlag"&amp;CHAR(34)&amp;":"&amp;CHAR(34)&amp;E92&amp;CHAR(34)&amp;","&amp;CHAR(34)&amp;"type"&amp;CHAR(34)&amp;":"&amp;GP92&amp;", "&amp;CHAR(34)&amp;"describe"&amp;CHAR(34)&amp;": "&amp;HH92&amp;", "&amp;CHAR(34)&amp;"isnew"&amp;CHAR(34)&amp;": "&amp;CHAR(34)&amp;F92&amp;CHAR(34)&amp;", "&amp;CHAR(34)&amp;"links"&amp;CHAR(34)&amp;": "&amp;HL92&amp;"},"</f>
        <v>{"couname":"[USA] Pocatello","subtype":"[USA] Idaho","year":"2017","region":"rgn_North America","Colors":["cl_BLU","cl_RED","cl_YEL","cl_WHI"],"Items":["4Color","lets09","startP","year00","3Bands","HasSun","Geogrh","NO_GRE","NO_BLA","002BLU","003RED","myrEQ","NoStar"],"Flag":"https://upload.wikimedia.org/wikipedia/commons/thumb/a/a0/Flag_of_Pocatello%2C_Idaho.svg/640px-Flag_of_Pocatello%2C_Idaho.svg.png","HDFlag":"https://upload.wikimedia.org/wikipedia/commons/thumb/a/a0/Flag_of_Pocatello%2C_Idaho.svg/2560px-Flag_of_Pocatello%2C_Idaho.svg.png","type":"City", "describe": "\nA sun behind a red mountain range with three peaks arranged from largest to smallest from the hoist (intersected by a blue line near the bottom), the first of which has a snow-covered top, on a blue background", "isnew": ".", "links": "https://en.wikipedia.org/wiki/Flag_of_Pocatello,_Idaho"},</v>
      </c>
      <c r="HN92" s="74" t="str">
        <f>"{"&amp;CHAR(34)&amp;"couname"&amp;CHAR(34)&amp;":"&amp;CT92&amp;(IF(H92&lt;&gt;"",","&amp;CHAR(34)&amp;"subtype"&amp;CHAR(34)&amp;":"&amp;CHAR(34)&amp;H92&amp;CHAR(34),""))&amp;","&amp;CHAR(34)&amp;"year"&amp;CHAR(34)&amp;":"&amp;HJ92&amp;","&amp;CHAR(34)&amp;"region"&amp;CHAR(34)&amp;":"&amp;CU92&amp;","&amp;CHAR(34)&amp;"Colors"&amp;CHAR(34)&amp;":"&amp;HC92&amp;","&amp;CHAR(34)&amp;"Items"&amp;CHAR(34)&amp;":"&amp;GS92&amp;","&amp;CHAR(34)&amp;"Flag"&amp;CHAR(34)&amp;":"&amp;CV92&amp;","&amp;CHAR(34)&amp;"HDFlag"&amp;CHAR(34)&amp;":"&amp;CHAR(34)&amp;E92&amp;CHAR(34)&amp;","&amp;CHAR(34)&amp;"type"&amp;CHAR(34)&amp;":"&amp;GP92&amp;", "&amp;CHAR(34)&amp;"describe"&amp;CHAR(34)&amp;": "&amp;HI92&amp;", "&amp;CHAR(34)&amp;"isnew"&amp;CHAR(34)&amp;": "&amp;CHAR(34)&amp;F92&amp;CHAR(34)&amp;", "&amp;CHAR(34)&amp;"links"&amp;CHAR(34)&amp;": "&amp;HL92&amp;"},"</f>
        <v>{"couname":"[USA] Pocatello","subtype":"[USA] Idaho","year":"2017","region":"rgn_North America","Colors":["cl_BLU","cl_RED","cl_YEL","cl_WHI"],"Items":["4Color","lets09","startP","year00","3Bands","HasSun","Geogrh","NO_GRE","NO_BLA","002BLU","003RED","myrEQ","NoStar"],"Flag":"https://upload.wikimedia.org/wikipedia/commons/thumb/a/a0/Flag_of_Pocatello%2C_Idaho.svg/640px-Flag_of_Pocatello%2C_Idaho.svg.png","HDFlag":"https://upload.wikimedia.org/wikipedia/commons/thumb/a/a0/Flag_of_Pocatello%2C_Idaho.svg/2560px-Flag_of_Pocatello%2C_Idaho.svg.png","type":"City", "describe": "\nA sun behind a red mountain range with three peaks arranged from largest to smallest from the hoist (intersected by a blue line near the bottom), the first of which has a snow-covered top, on a blue background", "isnew": ".", "links": "https://en.wikipedia.org/wiki/Flag_of_Pocatello,_Idaho"},</v>
      </c>
      <c r="HO92" s="75">
        <v>45583</v>
      </c>
      <c r="HP92" s="48" t="str" cm="1">
        <f t="array" ref="HP92">IF(_xlfn.TEXTJOIN(", ", TRUE, IF(ISNUMBER(SEARCH("BLA", BL92:BT92)), COLUMN(BL92:BT92) - COLUMN(BL92) + 1, ""))&lt;&gt;"","BLA","")</f>
        <v/>
      </c>
      <c r="HQ92" s="48" t="str" cm="1">
        <f t="array" ref="HQ92">IF(_xlfn.TEXTJOIN(", ", TRUE, IF(ISNUMBER(SEARCH("BLU", BL92:BT92)), COLUMN(BL92:BT92) - COLUMN(BL92) + 1, ""))&lt;&gt;"","BLU","")</f>
        <v>BLU</v>
      </c>
      <c r="HR92" s="48" t="str" cm="1">
        <f t="array" ref="HR92">IF(_xlfn.TEXTJOIN(", ", TRUE, IF(ISNUMBER(SEARCH("GRE", BL92:BT92)), COLUMN(BL92:BT92) - COLUMN(BL92) + 1, ""))&lt;&gt;"","GRE","")</f>
        <v/>
      </c>
      <c r="HS92" s="48" t="str" cm="1">
        <f t="array" ref="HS92">IF(_xlfn.TEXTJOIN(", ", TRUE, IF(ISNUMBER(SEARCH("RED", BL92:BT92)), COLUMN(BL92:BT92) - COLUMN(BL92) + 1, ""))&lt;&gt;"","RED","")</f>
        <v>RED</v>
      </c>
      <c r="HT92" s="48" t="str" cm="1">
        <f t="array" ref="HT92">IF(_xlfn.TEXTJOIN(", ", TRUE, IF(ISNUMBER(SEARCH("YEL", BL92:BT92)), COLUMN(BL92:BT92) - COLUMN(BL92) + 1, ""))&lt;&gt;"","YEL","")</f>
        <v>YEL</v>
      </c>
      <c r="HU92" s="48" t="str" cm="1">
        <f t="array" ref="HU92">IF(_xlfn.TEXTJOIN(", ", TRUE, IF(ISNUMBER(SEARCH("ORA", BL92:BT92)), COLUMN(BL92:BT92) - COLUMN(BL92) + 1, ""))&lt;&gt;"","ORA","")</f>
        <v/>
      </c>
      <c r="HV92" s="48" t="str" cm="1">
        <f t="array" ref="HV92">IF(_xlfn.TEXTJOIN(", ", TRUE, IF(ISNUMBER(SEARCH("BRO", BL92:BT92)), COLUMN(BL92:BT92) - COLUMN(BL92) + 1, ""))&lt;&gt;"","BRO","")</f>
        <v/>
      </c>
      <c r="HW92" s="48" t="str" cm="1">
        <f t="array" ref="HW92">IF(_xlfn.TEXTJOIN(", ", TRUE, IF(ISNUMBER(SEARCH("PUR", BL92:BT92)), COLUMN(BL92:BT92) - COLUMN(BL92) + 1, ""))&lt;&gt;"","PUR","")</f>
        <v/>
      </c>
      <c r="HX92" s="48" t="str" cm="1">
        <f t="array" ref="HX92">IF(_xlfn.TEXTJOIN(", ", TRUE, IF(ISNUMBER(SEARCH("WHI", BL92:BT92)), COLUMN(BL92:BT92) - COLUMN(BL92) + 1, ""))&lt;&gt;"","WHI","")</f>
        <v>WHI</v>
      </c>
      <c r="HY92" s="76"/>
      <c r="HZ92" s="76"/>
      <c r="IA92" s="6"/>
      <c r="IB92" s="6"/>
      <c r="IC92" s="77"/>
      <c r="ID92" s="77"/>
      <c r="IE92" s="77"/>
      <c r="IF92" s="77"/>
      <c r="IG92" s="77"/>
      <c r="IH92" s="77"/>
      <c r="II92" s="77"/>
      <c r="IJ92" s="77"/>
      <c r="IK92" s="77"/>
      <c r="IL92" s="48">
        <f>SUM(IC92:IK92)</f>
        <v>0</v>
      </c>
      <c r="IM92" s="45">
        <f>COUNTIF(IC92:IK92,"&gt;0")-CG92</f>
        <v>-4</v>
      </c>
      <c r="IN92" s="78" t="str">
        <f>"http://mkweb.bcgsc.ca/color-summarizer/?url="&amp;D92&amp;"&amp;precision=low&amp;num_clusters="&amp;CG92&amp;"&amp;text=1"</f>
        <v>http://mkweb.bcgsc.ca/color-summarizer/?url=https://upload.wikimedia.org/wikipedia/commons/thumb/a/a0/Flag_of_Pocatello%2C_Idaho.svg/640px-Flag_of_Pocatello%2C_Idaho.svg.png&amp;precision=low&amp;num_clusters=4&amp;text=1</v>
      </c>
      <c r="IO92" s="48" t="str">
        <f>IF(HP92&lt;&gt;"",CHAR(34)&amp;"black"&amp;CHAR(34),"")</f>
        <v/>
      </c>
      <c r="IP92" s="48" t="str">
        <f>IF(HQ92&lt;&gt;"",CHAR(34)&amp;"blue"&amp;CHAR(34),"")</f>
        <v>"blue"</v>
      </c>
      <c r="IQ92" s="48" t="str">
        <f>IF(HR92&lt;&gt;"",CHAR(34)&amp;"green"&amp;CHAR(34),"")</f>
        <v/>
      </c>
      <c r="IR92" s="48" t="str">
        <f>IF(HS92&lt;&gt;"",CHAR(34)&amp;"red"&amp;CHAR(34),"")</f>
        <v>"red"</v>
      </c>
      <c r="IS92" s="48" t="str">
        <f>IF(HT92&lt;&gt;"",CHAR(34)&amp;"yellow"&amp;CHAR(34),"")</f>
        <v>"yellow"</v>
      </c>
      <c r="IT92" s="48" t="str">
        <f>IF(HU92&lt;&gt;"",CHAR(34)&amp;"orange"&amp;CHAR(34),"")</f>
        <v/>
      </c>
      <c r="IU92" s="48" t="str">
        <f>IF(HV92&lt;&gt;"",CHAR(34)&amp;"brown"&amp;CHAR(34),"")</f>
        <v/>
      </c>
      <c r="IV92" s="48" t="str">
        <f>IF(HW92&lt;&gt;"",CHAR(34)&amp;"purple"&amp;CHAR(34),"")</f>
        <v/>
      </c>
      <c r="IW92" s="48" t="str">
        <f>IF(HX92&lt;&gt;"",CHAR(34)&amp;"white"&amp;CHAR(34),"")</f>
        <v>"white"</v>
      </c>
      <c r="IX92" s="48" t="str">
        <f>"{"&amp;CHAR(34)&amp;"url"&amp;CHAR(34)&amp;":"&amp;CHAR(34)&amp;IN92&amp;CHAR(34)&amp;","&amp;CHAR(34)&amp;"name"&amp;CHAR(34)&amp;":"&amp;CHAR(34)&amp;A92&amp;CHAR(34)&amp;"},"</f>
        <v>{"url":"http://mkweb.bcgsc.ca/color-summarizer/?url=https://upload.wikimedia.org/wikipedia/commons/thumb/a/a0/Flag_of_Pocatello%2C_Idaho.svg/640px-Flag_of_Pocatello%2C_Idaho.svg.png&amp;precision=low&amp;num_clusters=4&amp;text=1","name":"[USA] Pocatello"},</v>
      </c>
      <c r="IY92" s="48">
        <v>1169</v>
      </c>
    </row>
    <row r="93" spans="1:259" s="48" customFormat="1" ht="38.4" customHeight="1" thickBot="1" x14ac:dyDescent="0.35">
      <c r="A93" s="97" t="s">
        <v>915</v>
      </c>
      <c r="B93" s="40" t="e" vm="234">
        <v>#VALUE!</v>
      </c>
      <c r="C93" s="41">
        <v>3</v>
      </c>
      <c r="D93" s="42" t="s">
        <v>916</v>
      </c>
      <c r="E93" s="43" t="s">
        <v>916</v>
      </c>
      <c r="F93" s="44" t="s">
        <v>163</v>
      </c>
      <c r="G93" s="45">
        <f>COUNTIF($A$1:$A$8580,A93)</f>
        <v>1</v>
      </c>
      <c r="H93" s="46" t="s">
        <v>336</v>
      </c>
      <c r="I93" s="47" t="s">
        <v>913</v>
      </c>
      <c r="J93" s="48" t="str">
        <f>""</f>
        <v/>
      </c>
      <c r="K93" s="49"/>
      <c r="L93" s="50"/>
      <c r="M93" s="50"/>
      <c r="N93" s="51" t="s">
        <v>231</v>
      </c>
      <c r="O93" s="52">
        <v>2001</v>
      </c>
      <c r="P93" s="53" t="s">
        <v>917</v>
      </c>
      <c r="Q93" s="54">
        <v>1</v>
      </c>
      <c r="R93" s="55" t="s">
        <v>231</v>
      </c>
      <c r="S93" s="56">
        <v>0</v>
      </c>
      <c r="T93" s="57" t="s">
        <v>164</v>
      </c>
      <c r="U93" s="58" t="s">
        <v>164</v>
      </c>
      <c r="V93" s="58" t="s">
        <v>164</v>
      </c>
      <c r="W93" s="58" t="s">
        <v>164</v>
      </c>
      <c r="X93" s="58" t="s">
        <v>164</v>
      </c>
      <c r="Y93" s="58" t="s">
        <v>164</v>
      </c>
      <c r="Z93" s="58" t="s">
        <v>164</v>
      </c>
      <c r="AA93" s="58" t="s">
        <v>164</v>
      </c>
      <c r="AB93" s="58" t="s">
        <v>165</v>
      </c>
      <c r="AC93" s="58" t="s">
        <v>164</v>
      </c>
      <c r="AD93" s="58" t="s">
        <v>164</v>
      </c>
      <c r="AE93" s="58" t="s">
        <v>164</v>
      </c>
      <c r="AF93" s="59" t="s">
        <v>164</v>
      </c>
      <c r="AG93" s="59" t="s">
        <v>164</v>
      </c>
      <c r="AH93" s="59" t="s">
        <v>164</v>
      </c>
      <c r="AI93" s="59" t="s">
        <v>164</v>
      </c>
      <c r="AJ93" s="59" t="s">
        <v>164</v>
      </c>
      <c r="AK93" s="59" t="s">
        <v>164</v>
      </c>
      <c r="AL93" s="59" t="s">
        <v>164</v>
      </c>
      <c r="AM93" s="59" t="s">
        <v>165</v>
      </c>
      <c r="AN93" s="59" t="s">
        <v>164</v>
      </c>
      <c r="AO93" s="59" t="s">
        <v>164</v>
      </c>
      <c r="AP93" s="59" t="s">
        <v>164</v>
      </c>
      <c r="AQ93" s="59" t="s">
        <v>164</v>
      </c>
      <c r="AR93" s="59" t="s">
        <v>164</v>
      </c>
      <c r="AS93" s="59" t="s">
        <v>164</v>
      </c>
      <c r="AT93" s="60">
        <v>0</v>
      </c>
      <c r="AU93" s="59" t="s">
        <v>196</v>
      </c>
      <c r="AV93" s="59" t="str">
        <f>IF(LEFT(A93,1)="[",LEFT(A93,5)&amp;AU93&amp;A93,"")</f>
        <v>[USA]City[USA] Pocatello (2001-2017)</v>
      </c>
      <c r="AW93" s="59" t="str">
        <f>C93&amp;H93&amp;A93</f>
        <v>3[USA] Idaho[USA] Pocatello (2001-2017)</v>
      </c>
      <c r="AX93" s="61"/>
      <c r="AY93" s="61"/>
      <c r="AZ93" s="62" t="s">
        <v>167</v>
      </c>
      <c r="BA93" s="62" t="s">
        <v>167</v>
      </c>
      <c r="BB93" s="62"/>
      <c r="BC93" s="63"/>
      <c r="BD93" s="64" t="s">
        <v>168</v>
      </c>
      <c r="BE93" s="47"/>
      <c r="BF93" s="64" t="s">
        <v>167</v>
      </c>
      <c r="BG93" s="64" t="s">
        <v>167</v>
      </c>
      <c r="BH93" s="64" t="s">
        <v>167</v>
      </c>
      <c r="BI93" s="64"/>
      <c r="BJ93" s="64"/>
      <c r="BK93" s="47"/>
      <c r="BL93" s="64" t="s">
        <v>151</v>
      </c>
      <c r="BM93" s="64" t="s">
        <v>167</v>
      </c>
      <c r="BN93" s="64" t="s">
        <v>167</v>
      </c>
      <c r="BO93" s="64" t="s">
        <v>154</v>
      </c>
      <c r="BP93" s="64" t="s">
        <v>155</v>
      </c>
      <c r="BQ93" s="64" t="s">
        <v>167</v>
      </c>
      <c r="BR93" s="64" t="s">
        <v>167</v>
      </c>
      <c r="BS93" s="64" t="s">
        <v>158</v>
      </c>
      <c r="BT93" s="64" t="s">
        <v>159</v>
      </c>
      <c r="BU93" s="65"/>
      <c r="BV93" s="66"/>
      <c r="BW93" s="66">
        <v>0</v>
      </c>
      <c r="BX93" s="47"/>
      <c r="CB93" s="6"/>
      <c r="CC93" s="6"/>
      <c r="CD93" s="67">
        <v>0</v>
      </c>
      <c r="CE93" s="67">
        <v>0</v>
      </c>
      <c r="CF93" s="67" t="e">
        <v>#REF!</v>
      </c>
      <c r="CG93" s="68" cm="1">
        <f t="array" ref="CG93">SUMPRODUCT(--(LEN(TRIM(BL93:BT93))&gt;0))</f>
        <v>5</v>
      </c>
      <c r="CH93" s="59" t="str">
        <f>IF(CG93=2,"y","n")</f>
        <v>n</v>
      </c>
      <c r="CI93" s="59" t="str">
        <f>IF(CG93=3,"y","n")</f>
        <v>n</v>
      </c>
      <c r="CJ93" s="59" t="str">
        <f>IF(CG93=4,"y","n")</f>
        <v>n</v>
      </c>
      <c r="CK93" s="59" t="str">
        <f>IF(CG93&gt;4,"y","n")</f>
        <v>y</v>
      </c>
      <c r="CL93" s="59" t="str">
        <f>IF(S93=0,"y","n")</f>
        <v>y</v>
      </c>
      <c r="CM93" s="59" t="str">
        <f>IF(S93=2,"y","n")</f>
        <v>n</v>
      </c>
      <c r="CN93" s="59" t="str">
        <f>IF(S93=3,"y","n")</f>
        <v>n</v>
      </c>
      <c r="CO93" s="59" t="str">
        <f>IF(S93&gt;=4,"y","n")</f>
        <v>n</v>
      </c>
      <c r="CP93" s="59" t="str">
        <f>IF(AT93=0,"y","n")</f>
        <v>y</v>
      </c>
      <c r="CQ93" s="59" t="str">
        <f>IF(AT93=1,"y","n")</f>
        <v>n</v>
      </c>
      <c r="CR93" s="59" t="str">
        <f>IF(AT93=2,"y","n")</f>
        <v>n</v>
      </c>
      <c r="CS93" s="59" t="str">
        <f>IF(AT93&gt;=3,"y","n")</f>
        <v>n</v>
      </c>
      <c r="CT93" s="69" t="str">
        <f>CHAR(34)&amp;A93&amp;CHAR(34)</f>
        <v>"[USA] Pocatello (2001-2017)"</v>
      </c>
      <c r="CU93" s="70" t="str">
        <f>CHAR(34)&amp;"rgn_"&amp;R93&amp;CHAR(34)</f>
        <v>"rgn_North America"</v>
      </c>
      <c r="CV93" s="48" t="str">
        <f>CHAR(34)&amp;D93&amp;CHAR(34)</f>
        <v>"https://upload.wikimedia.org/wikipedia/en/9/97/Proud_To_Be_Pocatello_Flag.gif"</v>
      </c>
      <c r="CW93" s="48" t="str">
        <f>IF(CH93="y",CHAR(34)&amp;CH$1&amp;CHAR(34)&amp;",","")</f>
        <v/>
      </c>
      <c r="CX93" s="48" t="str">
        <f>IF(CI93="y",CHAR(34)&amp;CI$1&amp;CHAR(34)&amp;",","")</f>
        <v/>
      </c>
      <c r="CY93" s="48" t="str">
        <f>IF(CJ93="y",CHAR(34)&amp;CJ$1&amp;CHAR(34)&amp;",","")</f>
        <v/>
      </c>
      <c r="CZ93" s="48" t="str">
        <f>IF(CK93="y",CHAR(34)&amp;CK$1&amp;CHAR(34)&amp;",","")</f>
        <v>"5+Colo",</v>
      </c>
      <c r="DA93" s="48" t="str">
        <f>IF(Q93&gt;1,CHAR(34)&amp;"words2"&amp;CHAR(34)&amp;",","")</f>
        <v/>
      </c>
      <c r="DB93" s="48" t="str">
        <f>IF(Q93&gt;2,CHAR(34)&amp;"words3"&amp;CHAR(34)&amp;",","")</f>
        <v/>
      </c>
      <c r="DC93" s="48" t="str">
        <f>IF(Q93=2,CHAR(34)&amp;"exact2"&amp;CHAR(34)&amp;",","")</f>
        <v/>
      </c>
      <c r="DD93" s="48" t="str">
        <f>IF(LEN(CHAR(34)&amp;"lets"&amp;LEN(SUBSTITUTE(SUBSTITUTE(IFERROR(TRIM(SUBSTITUTE(SUBSTITUTE(SUBSTITUTE(IFERROR(TRIM(SUBSTITUTE(A93,MID(A93,FIND("(",A93),FIND(")",A93)-FIND("(",A93)+1),"")),A93)," ",""),"-",""),MID(SUBSTITUTE(SUBSTITUTE(IFERROR(TRIM(SUBSTITUTE(A93,MID(A93,FIND("(",A93),FIND(")",A93)-FIND("(",A93)+1),"")),A93)," ",""),"-",""),FIND("[",SUBSTITUTE(SUBSTITUTE(IFERROR(TRIM(SUBSTITUTE(A93,MID(A93,FIND("(",A93),FIND(")",A93)-FIND("(",A93)+1),"")),A93)," ",""),"-","")),FIND("]",SUBSTITUTE(SUBSTITUTE(IFERROR(TRIM(SUBSTITUTE(A93,MID(A93,FIND("(",A93),FIND(")",A93)-FIND("(",A93)+1),"")),A93)," ",""),"-",""))-FIND("[",SUBSTITUTE(SUBSTITUTE(IFERROR(TRIM(SUBSTITUTE(A93,MID(A93,FIND("(",A93),FIND(")",A93)-FIND("(",A93)+1),"")),A93)," ",""),"-",""))+1),"")),SUBSTITUTE(SUBSTITUTE(IFERROR(TRIM(SUBSTITUTE(A93,MID(A93,FIND("(",A93),FIND(")",A93)-FIND("(",A93)+1),"")),A93)," ",""),"-",""))," ",""),"-",""))&amp;CHAR(34)&amp;",")=9,CHAR(34)&amp;"lets"&amp;LEN(SUBSTITUTE(SUBSTITUTE(IFERROR(TRIM(SUBSTITUTE(SUBSTITUTE(SUBSTITUTE(IFERROR(TRIM(SUBSTITUTE(A93,MID(A93,FIND("(",A93),FIND(")",A93)-FIND("(",A93)+1),"")),A93)," ",""),"-",""),MID(SUBSTITUTE(SUBSTITUTE(IFERROR(TRIM(SUBSTITUTE(A93,MID(A93,FIND("(",A93),FIND(")",A93)-FIND("(",A93)+1),"")),A93)," ",""),"-",""),FIND("[",SUBSTITUTE(SUBSTITUTE(IFERROR(TRIM(SUBSTITUTE(A93,MID(A93,FIND("(",A93),FIND(")",A93)-FIND("(",A93)+1),"")),A93)," ",""),"-","")),FIND("]",SUBSTITUTE(SUBSTITUTE(IFERROR(TRIM(SUBSTITUTE(A93,MID(A93,FIND("(",A93),FIND(")",A93)-FIND("(",A93)+1),"")),A93)," ",""),"-",""))-FIND("[",SUBSTITUTE(SUBSTITUTE(IFERROR(TRIM(SUBSTITUTE(A93,MID(A93,FIND("(",A93),FIND(")",A93)-FIND("(",A93)+1),"")),A93)," ",""),"-",""))+1),"")),SUBSTITUTE(SUBSTITUTE(IFERROR(TRIM(SUBSTITUTE(A93,MID(A93,FIND("(",A93),FIND(")",A93)-FIND("(",A93)+1),"")),A93)," ",""),"-",""))," ",""),"-",""))&amp;CHAR(34)&amp;",",CHAR(34)&amp;"lets0"&amp;LEN(SUBSTITUTE(SUBSTITUTE(IFERROR(TRIM(SUBSTITUTE(SUBSTITUTE(SUBSTITUTE(IFERROR(TRIM(SUBSTITUTE(A93,MID(A93,FIND("(",A93),FIND(")",A93)-FIND("(",A93)+1),"")),A93)," ",""),"-",""),MID(SUBSTITUTE(SUBSTITUTE(IFERROR(TRIM(SUBSTITUTE(A93,MID(A93,FIND("(",A93),FIND(")",A93)-FIND("(",A93)+1),"")),A93)," ",""),"-",""),FIND("[",SUBSTITUTE(SUBSTITUTE(IFERROR(TRIM(SUBSTITUTE(A93,MID(A93,FIND("(",A93),FIND(")",A93)-FIND("(",A93)+1),"")),A93)," ",""),"-","")),FIND("]",SUBSTITUTE(SUBSTITUTE(IFERROR(TRIM(SUBSTITUTE(A93,MID(A93,FIND("(",A93),FIND(")",A93)-FIND("(",A93)+1),"")),A93)," ",""),"-",""))-FIND("[",SUBSTITUTE(SUBSTITUTE(IFERROR(TRIM(SUBSTITUTE(A93,MID(A93,FIND("(",A93),FIND(")",A93)-FIND("(",A93)+1),"")),A93)," ",""),"-",""))+1),"")),SUBSTITUTE(SUBSTITUTE(IFERROR(TRIM(SUBSTITUTE(A93,MID(A93,FIND("(",A93),FIND(")",A93)-FIND("(",A93)+1),"")),A93)," ",""),"-",""))," ",""),"-",""))&amp;CHAR(34)&amp;",")</f>
        <v>"lets09",</v>
      </c>
      <c r="DE93" s="48" t="str">
        <f>IFERROR(CHAR(34)&amp;"start"&amp;LEFT(TRIM(SUBSTITUTE(SUBSTITUTE(TRIM(SUBSTITUTE(SUBSTITUTE(A93, MID(A93, FIND("[", A93), FIND("]", A93) - FIND("[", A93) + 1), ""), "  ", " ")), MID(TRIM(SUBSTITUTE(SUBSTITUTE(A93, MID(A93, FIND("[", A93), FIND("]", A93) - FIND("[", A93) + 1), ""), "  ", " ")), FIND("[", TRIM(SUBSTITUTE(SUBSTITUTE(A93, MID(A93, FIND("[", A93), FIND("]", A93) - FIND("[", A93) + 1), ""), "  ", " "))), FIND("]", TRIM(SUBSTITUTE(SUBSTITUTE(A93, MID(A93, FIND("[", A93), FIND("]", A93) - FIND("[", A93) + 1), ""), "  ", " "))) - FIND("[", TRIM(SUBSTITUTE(SUBSTITUTE(A93, MID(A93, FIND("[", A93), FIND("]", A93) - FIND("[", A93) + 1), ""), "  ", " "))) + 1), ""), "  ", " ")),1)&amp;CHAR(34)&amp;",",CHAR(34)&amp;"start"&amp;IFERROR(LEFT(SUBSTITUTE(A93,"["&amp;MID(A93,FIND("[",A93)+1,FIND("]",A93)-FIND("[",A93)-1)&amp;"] ",""),1),LEFT(A93,1))&amp;CHAR(34)&amp;",")</f>
        <v>"startP",</v>
      </c>
      <c r="DF93" s="48" t="str">
        <f>IFERROR(IF(SEARCH("tan",A93)&gt;0,CHAR(34)&amp;"withtn"&amp;CHAR(34)&amp;",",""),"")</f>
        <v/>
      </c>
      <c r="DG93" s="48" t="str">
        <f>IFERROR(IF(SEARCH("q",A93)&gt;0,CHAR(34)&amp;"with_q"&amp;CHAR(34)&amp;",",""),"")</f>
        <v/>
      </c>
      <c r="DH93" s="48" t="str">
        <f>IFERROR(IF(SEARCH("v",A93)&gt;0,CHAR(34)&amp;"with_v"&amp;CHAR(34)&amp;",",""),"")</f>
        <v/>
      </c>
      <c r="DI93" s="48" t="str">
        <f>IFERROR(IF(SEARCH("w",A93)&gt;0,CHAR(34)&amp;"with_w"&amp;CHAR(34)&amp;",",""),"")</f>
        <v/>
      </c>
      <c r="DJ93" s="48" t="str">
        <f>IFERROR(IF(SEARCH("y",A93)&gt;0,CHAR(34)&amp;"with_y"&amp;CHAR(34)&amp;",",""),"")</f>
        <v/>
      </c>
      <c r="DK93" s="48" t="str">
        <f>IFERROR(IF(SEARCH("z",A93)&gt;0,CHAR(34)&amp;"with_z"&amp;CHAR(34)&amp;",",""),"")</f>
        <v/>
      </c>
      <c r="DL93" s="48" t="str">
        <f>IF(CG93=2, CHAR(34) &amp; _xlfn.TEXTJOIN("", TRUE, _xlfn._xlws.SORT(HP93:HX93)) &amp; CHAR(34) &amp; ",", "")</f>
        <v/>
      </c>
      <c r="DM93" s="48" t="str" cm="1">
        <f t="array" ref="DM93">IF(CG93=3,CHAR(34) &amp; _xlfn.TEXTJOIN("", TRUE, RIGHT(HP93:HX93, 2)) &amp; CHAR(34) &amp; ",", "")</f>
        <v/>
      </c>
      <c r="DN93" s="48" t="str">
        <f>IF(AND(ISNUMBER(SEARCH("18", O93)), ISERROR(SEARCH("1918", O93)), ISERROR(SEARCH("2018", O93))), CHAR(34) &amp; "year18" &amp; CHAR(34) &amp; ",", "")</f>
        <v/>
      </c>
      <c r="DO93" s="48" t="str">
        <f>IF(AND(ISNUMBER(SEARCH("19", O93)), ISERROR(SEARCH("1819", O93)),  ISERROR(SEARCH("1219", O93)),ISERROR(SEARCH("1119", O93)),ISERROR(SEARCH("1190", O93)),ISERROR(SEARCH("2019", O93))), CHAR(34) &amp; "year19" &amp; CHAR(34) &amp; ",", "")</f>
        <v/>
      </c>
      <c r="DP93" s="6" t="str">
        <f>IF(AND(ISNUMBER(SEARCH("20", O93)), ISERROR(SEARCH("1920", O93))), CHAR(34)&amp;"year00"&amp;CHAR(34)&amp;",", "")</f>
        <v>"year00",</v>
      </c>
      <c r="DQ93" s="6" t="str">
        <f>IF(CC93="y",CHAR(34)&amp;"soviet"&amp;CHAR(34)&amp;",","")</f>
        <v/>
      </c>
      <c r="DR93" s="6" t="str">
        <f>IF(BY93="y",CHAR(34)&amp;"dgband"&amp;CHAR(34)&amp;",","")</f>
        <v/>
      </c>
      <c r="DS93" s="6" t="str">
        <f>IF(W93="y",IF(AND(V93="n",BY93&lt;&gt;"y"),CHAR(34)&amp;"allver"&amp;CHAR(34)&amp;",",""),"")</f>
        <v/>
      </c>
      <c r="DT93" s="6" t="str">
        <f>IF(V93="y",IF(AND(W93="n",BY93&lt;&gt;"y"),CHAR(34)&amp;"allhor"&amp;CHAR(34)&amp;",",""),"")</f>
        <v/>
      </c>
      <c r="DU93" s="6" t="str">
        <f>IF(BY93="y",IF(AND(W93="n",V93="n"),CHAR(34)&amp;"alldia"&amp;CHAR(34)&amp;",",""),"")</f>
        <v/>
      </c>
      <c r="DV93" s="48" t="str">
        <f>IF(IA93&lt;&gt;"",(IF(IA93="y",CHAR(34)&amp;"largec"&amp;CHAR(34)&amp;",",CHAR(34)&amp;"smallc"&amp;CHAR(34)&amp;",")),"")</f>
        <v/>
      </c>
      <c r="DW93" s="48" t="str">
        <f>IF(CL93="y",CHAR(34)&amp;CL$1&amp;CHAR(34)&amp;",","")</f>
        <v>"NoBand",</v>
      </c>
      <c r="DX93" s="48" t="str">
        <f>IF(CM93="y",CHAR(34)&amp;CM$1&amp;CHAR(34)&amp;",","")</f>
        <v/>
      </c>
      <c r="DY93" s="48" t="str">
        <f>IF(CN93="y",CHAR(34)&amp;CN$1&amp;CHAR(34)&amp;",","")</f>
        <v/>
      </c>
      <c r="DZ93" s="48" t="str">
        <f>IF(CO93="y",CHAR(34)&amp;CO$1&amp;CHAR(34)&amp;",","")</f>
        <v/>
      </c>
      <c r="EA93" s="48" t="str">
        <f>IF(T93="y",CHAR(34)&amp;T$1&amp;CHAR(34)&amp;",","")</f>
        <v/>
      </c>
      <c r="EB93" s="48" t="str">
        <f>IF(U93="y",CHAR(34)&amp;U$1&amp;CHAR(34)&amp;",","")</f>
        <v/>
      </c>
      <c r="EC93" s="48" t="str">
        <f>IF(V93="y",CHAR(34)&amp;V$1&amp;CHAR(34)&amp;",","")</f>
        <v/>
      </c>
      <c r="ED93" s="48" t="str">
        <f>IF(W93="y",CHAR(34)&amp;W$1&amp;CHAR(34)&amp;",","")</f>
        <v/>
      </c>
      <c r="EE93" s="48" t="str">
        <f>IF(X93="y",CHAR(34)&amp;X$1&amp;CHAR(34)&amp;",","")</f>
        <v/>
      </c>
      <c r="EF93" s="48" t="str">
        <f>IF(AND(Y93&lt;&gt;"n",Y93&lt;&gt;""),CHAR(34)&amp;Y$1&amp;CHAR(34)&amp;",","")</f>
        <v/>
      </c>
      <c r="EG93" s="48" t="str">
        <f>IF(Z93="y",CHAR(34)&amp;Z$1&amp;CHAR(34)&amp;",","")</f>
        <v/>
      </c>
      <c r="EH93" s="48" t="str">
        <f>IF(AA93="y",CHAR(34)&amp;AA$1&amp;CHAR(34)&amp;",","")</f>
        <v/>
      </c>
      <c r="EI93" s="48" t="str">
        <f>IF(AB93="y",CHAR(34)&amp;AB$1&amp;CHAR(34)&amp;",","")</f>
        <v>"Texted",</v>
      </c>
      <c r="EJ93" s="48" t="str">
        <f>IF(AC93="y",CHAR(34)&amp;AC$1&amp;CHAR(34)&amp;",","")</f>
        <v/>
      </c>
      <c r="EK93" s="48" t="str">
        <f>IF(AD93="y",CHAR(34)&amp;AD$1&amp;CHAR(34)&amp;",","")</f>
        <v/>
      </c>
      <c r="EL93" s="48" t="str">
        <f>IF(AE93="y",CHAR(34)&amp;AE$1&amp;CHAR(34)&amp;",","")</f>
        <v/>
      </c>
      <c r="EM93" s="48" t="str">
        <f>IF(AF93="y",CHAR(34)&amp;AF$1&amp;CHAR(34)&amp;",","")</f>
        <v/>
      </c>
      <c r="EN93" s="48" t="str">
        <f>IF(AG93="y",CHAR(34)&amp;AG$1&amp;CHAR(34)&amp;",","")</f>
        <v/>
      </c>
      <c r="EO93" s="48" t="str">
        <f>IF(AH93="y",CHAR(34)&amp;AH$1&amp;CHAR(34)&amp;",","")</f>
        <v/>
      </c>
      <c r="EP93" s="48" t="str">
        <f>IF(AI93="y",CHAR(34)&amp;AI$1&amp;CHAR(34)&amp;",","")</f>
        <v/>
      </c>
      <c r="EQ93" s="48" t="str">
        <f>IF(AJ93="y",CHAR(34)&amp;AJ$1&amp;CHAR(34)&amp;",","")</f>
        <v/>
      </c>
      <c r="ER93" s="48" t="str">
        <f>IF(AK93="y",CHAR(34)&amp;AK$1&amp;CHAR(34)&amp;",","")</f>
        <v/>
      </c>
      <c r="ES93" s="48" t="str">
        <f>IF(AL93="y",CHAR(34)&amp;AL$1&amp;CHAR(34)&amp;",","")</f>
        <v/>
      </c>
      <c r="ET93" s="48" t="str">
        <f>IF(AM93="y",CHAR(34)&amp;AM$1&amp;CHAR(34)&amp;",","")</f>
        <v>"Geogrh",</v>
      </c>
      <c r="EU93" s="48" t="str">
        <f>IF(AN93="y",CHAR(34)&amp;AN$1&amp;CHAR(34)&amp;",","")</f>
        <v/>
      </c>
      <c r="EV93" s="48" t="str">
        <f>IF(AO93="y",CHAR(34)&amp;AO$1&amp;CHAR(34)&amp;",","")</f>
        <v/>
      </c>
      <c r="EW93" s="48" t="str">
        <f>IF(AP93="y",CHAR(34)&amp;AP$1&amp;CHAR(34)&amp;",","")</f>
        <v/>
      </c>
      <c r="EX93" s="48" t="str">
        <f>IF(AQ93="y",CHAR(34)&amp;AQ$1&amp;CHAR(34)&amp;",","")</f>
        <v/>
      </c>
      <c r="EY93" s="48" t="str">
        <f>IF(AR93="y",CHAR(34)&amp;AR$1&amp;CHAR(34)&amp;",","")</f>
        <v/>
      </c>
      <c r="EZ93" s="48" t="str">
        <f>IF(AS93="y",CHAR(34)&amp;AS$1&amp;CHAR(34)&amp;",","")</f>
        <v/>
      </c>
      <c r="FA93" s="48" t="str">
        <f>IF(AT93&gt;0,CHAR(34)&amp;"sta"&amp;AZ93&amp;CHAR(34)&amp;",","")</f>
        <v/>
      </c>
      <c r="FB93" s="48" t="str">
        <f>IF(AND(AT93&gt;0,BA93&lt;&gt;""),CHAR(34)&amp;"sta"&amp;BA93&amp;CHAR(34)&amp;",","")</f>
        <v/>
      </c>
      <c r="FC93" s="48" t="str">
        <f>IF(AND(AT93&gt;0,BB93&lt;&gt;""),CHAR(34)&amp;"sta"&amp;BB93&amp;CHAR(34)&amp;",","")</f>
        <v/>
      </c>
      <c r="FD93" s="48" t="str">
        <f>IF(BV93="n",CHAR(34)&amp;"tcWHYE"&amp;CHAR(34)&amp;",",IF(BV93="y",CHAR(34)&amp;FD$1&amp;CHAR(34)&amp;",",""))</f>
        <v/>
      </c>
      <c r="FE93" s="48" t="str">
        <f>IF(COUNTIF(BL93:BT93,"BLU")=0,CHAR(34)&amp;"NO_BLU"&amp;CHAR(34)&amp;",", "")</f>
        <v>"NO_BLU",</v>
      </c>
      <c r="FF93" s="48" t="str">
        <f>IF(COUNTIF(BL93:BT93,"WHI")=0,CHAR(34)&amp;"NO_WHI"&amp;CHAR(34)&amp;",", "")</f>
        <v/>
      </c>
      <c r="FG93" s="48" t="str">
        <f>IF(COUNTIF(BL93:BT93,"RED")=0,CHAR(34)&amp;"NO_RED"&amp;CHAR(34)&amp;",", "")</f>
        <v/>
      </c>
      <c r="FH93" s="48" t="str">
        <f>IF(COUNTIF(BL93:BS93,"GRE")=0,CHAR(34)&amp;"NO_GRE"&amp;CHAR(34)&amp;",", "")</f>
        <v>"NO_GRE",</v>
      </c>
      <c r="FI93" s="48" t="str">
        <f>IF(COUNTIF(BL93:BT93,"YEL")=0,CHAR(34)&amp;"NO_YEL"&amp;CHAR(34)&amp;",", "")</f>
        <v/>
      </c>
      <c r="FJ93" s="48" t="str">
        <f>IF(COUNTIF(BL93:BT93,"BLA")=0,CHAR(34)&amp;"NO_BLA"&amp;CHAR(34)&amp;",", "")</f>
        <v/>
      </c>
      <c r="FK93" s="48" t="str">
        <f>IF(AND(FH93&lt;&gt;"",FF93&lt;&gt;""),CHAR(34)&amp;"WHGRNO"&amp;CHAR(34)&amp;",","")</f>
        <v/>
      </c>
      <c r="FL93" s="48" t="str">
        <f>IF(AND(FI93&lt;&gt;"",FF93&lt;&gt;""),CHAR(34)&amp;"WHYENO"&amp;CHAR(34)&amp;",","")</f>
        <v/>
      </c>
      <c r="FM93" s="48" t="str">
        <f>IF(AND(FJ93&lt;&gt;"",FF93&lt;&gt;""),CHAR(34)&amp;"BAWHNO"&amp;CHAR(34)&amp;",","")</f>
        <v/>
      </c>
      <c r="FN93" s="48" t="str">
        <f>IF(AND(FE93&lt;&gt;"",FF93&lt;&gt;""),CHAR(34)&amp;"BLWHNO"&amp;CHAR(34)&amp;",","")</f>
        <v/>
      </c>
      <c r="FO93" s="48" t="str">
        <f>IF(AND(FE93&lt;&gt;"",FG93&lt;&gt;""),CHAR(34)&amp;"BLRENO"&amp;CHAR(34)&amp;",","")</f>
        <v/>
      </c>
      <c r="FP93" s="48" t="str">
        <f>IF(AND(FF93&lt;&gt;"",FF93&lt;&gt;""),CHAR(34)&amp;"WHRENO"&amp;CHAR(34)&amp;",","")</f>
        <v/>
      </c>
      <c r="FQ93" s="48" t="str">
        <f>IF(LEN(BF93)=3,CHAR(34)&amp;"001"&amp;BF93&amp;CHAR(34)&amp;",","")</f>
        <v/>
      </c>
      <c r="FR93" s="48" t="str">
        <f>IF(LEN(BG93)=3,CHAR(34)&amp;"002"&amp;BG93&amp;CHAR(34)&amp;",","")</f>
        <v/>
      </c>
      <c r="FS93" s="48" t="str">
        <f>IF(LEN(BH93)=3,CHAR(34)&amp;"003"&amp;BH93&amp;CHAR(34)&amp;",","")</f>
        <v/>
      </c>
      <c r="FT93" s="48" t="str">
        <f>CHAR(34)&amp;"myr"&amp;BD93&amp;CHAR(34)&amp;","</f>
        <v>"myrEQ",</v>
      </c>
      <c r="FU93" s="48" t="str">
        <f>IF(AY93="y",CHAR(34)&amp;"island"&amp;CHAR(34)&amp;",","")</f>
        <v/>
      </c>
      <c r="FV93" s="48" t="str">
        <f>IF(BZ93="y",CHAR(34)&amp;"landlo"&amp;CHAR(34)&amp;",","")</f>
        <v/>
      </c>
      <c r="FW93" s="48" t="str">
        <f>IF(CA93="y",CHAR(34)&amp;"eunion"&amp;CHAR(34)&amp;",","")</f>
        <v/>
      </c>
      <c r="FX93" s="48" t="str">
        <f>SUBSTITUTE(IFERROR(SEARCH("[",A93),IFERROR(IF(AND(CA93&lt;&gt;"y",SEARCH("Europe",R93)&gt;0),CHAR(34)&amp;"noeuni"&amp;CHAR(34)&amp;",",""),"")),"1","")</f>
        <v/>
      </c>
      <c r="FY93" s="48" t="str">
        <f>IFERROR(IF(SEARCH("Arabic",CB93)&gt;0,CHAR(34)&amp;"arabic"&amp;CHAR(34)&amp;",",""),"")</f>
        <v/>
      </c>
      <c r="FZ93" s="48" t="str">
        <f>IFERROR(IF(SEARCH("English",CB93)&gt;0,CHAR(34)&amp;"englis"&amp;CHAR(34)&amp;",",""),"")</f>
        <v/>
      </c>
      <c r="GA93" s="48" t="str">
        <f>IFERROR(IF(SEARCH("French",CB93)&gt;0,CHAR(34)&amp;"french"&amp;CHAR(34)&amp;",",""),"")</f>
        <v/>
      </c>
      <c r="GB93" s="48" t="str">
        <f>IFERROR(IF(SEARCH("Spanish",CB93)&gt;0,CHAR(34)&amp;"spanis"&amp;CHAR(34)&amp;",",""),"")</f>
        <v/>
      </c>
      <c r="GC93" s="48" t="str">
        <f>IFERROR(IF(SEARCH("Portuguese",CB93)&gt;0,CHAR(34)&amp;"portug"&amp;CHAR(34)&amp;",",""),"")</f>
        <v/>
      </c>
      <c r="GD93" s="48" t="str">
        <f>IFERROR(IF(SEARCH("German",CB93)&gt;0,CHAR(34)&amp;"german"&amp;CHAR(34)&amp;",",""),"")</f>
        <v/>
      </c>
      <c r="GE93" s="48" t="str">
        <f>IFERROR(IF(SEARCH("Dutch",CB93)&gt;0,CHAR(34)&amp;"dutchs"&amp;CHAR(34)&amp;",",""),"")</f>
        <v/>
      </c>
      <c r="GF93" s="48" t="str">
        <f>IFERROR(IF(SEARCH("Historical",AU93)&gt;0,CHAR(34)&amp;"histor"&amp;CHAR(34)&amp;",",""),"")</f>
        <v/>
      </c>
      <c r="GG93" s="48" t="str">
        <f>IF(BU93="y",CHAR(34)&amp;"unjack"&amp;CHAR(34)&amp;",","")</f>
        <v/>
      </c>
      <c r="GH93" s="48" t="str">
        <f>IF(CD93=1,CHAR(34)&amp;"southc"&amp;CHAR(34)&amp;",","")</f>
        <v/>
      </c>
      <c r="GI93" s="48" t="str">
        <f>IF(CE93=1,CHAR(34)&amp;"hasmap"&amp;CHAR(34)&amp;",","")</f>
        <v/>
      </c>
      <c r="GJ93" s="48" t="str">
        <f>IF(CP93="y",CHAR(34)&amp;CP$1&amp;CHAR(34)&amp;",","")</f>
        <v>"NoStar",</v>
      </c>
      <c r="GK93" s="48" t="str">
        <f>IF(GJ93="",CHAR(34)&amp;"HasSta"&amp;CHAR(34)&amp;",","")</f>
        <v/>
      </c>
      <c r="GL93" s="48" t="str">
        <f>IF(CQ93="y",CHAR(34)&amp;CQ$1&amp;CHAR(34)&amp;",","")</f>
        <v/>
      </c>
      <c r="GM93" s="48" t="str">
        <f>IF(CR93="y",CHAR(34)&amp;CR$1&amp;CHAR(34)&amp;",","")</f>
        <v/>
      </c>
      <c r="GN93" s="48" t="str">
        <f>IF(CS93="y",CHAR(34)&amp;CS$1&amp;CHAR(34)&amp;",","")</f>
        <v/>
      </c>
      <c r="GP93" s="48" t="str">
        <f>CHAR(34)&amp;AU93&amp;CHAR(34)</f>
        <v>"City"</v>
      </c>
      <c r="GS93" s="48" t="str">
        <f>SUBSTITUTE("["&amp;_xlfn.CONCAT(CW93:GN93)&amp;"]",",]","]")</f>
        <v>["5+Colo","lets09","startP","year00","NoBand","Texted","Geogrh","NO_BLU","NO_GRE","myrEQ","NoStar"]</v>
      </c>
      <c r="GT93" s="48" t="str">
        <f>IF(BL93&lt;&gt;"",CHAR(34)&amp;"cl_"&amp;BL93&amp;CHAR(34)&amp;",","")</f>
        <v>"cl_BLA",</v>
      </c>
      <c r="GU93" s="48" t="str">
        <f>IF(BM93&lt;&gt;"",CHAR(34)&amp;"cl_"&amp;BM93&amp;CHAR(34)&amp;",","")</f>
        <v/>
      </c>
      <c r="GV93" s="48" t="str">
        <f>IF(BN93&lt;&gt;"",CHAR(34)&amp;"cl_"&amp;BN93&amp;CHAR(34)&amp;",","")</f>
        <v/>
      </c>
      <c r="GW93" s="48" t="str">
        <f>IF(BO93&lt;&gt;"",CHAR(34)&amp;"cl_"&amp;BO93&amp;CHAR(34)&amp;",","")</f>
        <v>"cl_RED",</v>
      </c>
      <c r="GX93" s="48" t="str">
        <f>IF(BP93&lt;&gt;"",CHAR(34)&amp;"cl_"&amp;BP93&amp;CHAR(34)&amp;",","")</f>
        <v>"cl_YEL",</v>
      </c>
      <c r="GY93" s="48" t="str">
        <f>IF(BQ93&lt;&gt;"",CHAR(34)&amp;"cl_"&amp;BQ93&amp;CHAR(34)&amp;",","")</f>
        <v/>
      </c>
      <c r="GZ93" s="48" t="str">
        <f>IF(BR93&lt;&gt;"",CHAR(34)&amp;"cl_"&amp;BR93&amp;CHAR(34)&amp;",","")</f>
        <v/>
      </c>
      <c r="HA93" s="48" t="str">
        <f>IF(BS93&lt;&gt;"",CHAR(34)&amp;"cl_"&amp;BS93&amp;CHAR(34)&amp;",","")</f>
        <v>"cl_PUR",</v>
      </c>
      <c r="HB93" s="48" t="str">
        <f>IF(BT93&lt;&gt;"",CHAR(34)&amp;"cl_"&amp;BT93&amp;CHAR(34)&amp;",","")</f>
        <v>"cl_WHI",</v>
      </c>
      <c r="HC93" s="48" t="str">
        <f>SUBSTITUTE("["&amp;_xlfn.CONCAT(GT93:HB93)&amp;"]",",]","]")</f>
        <v>["cl_BLA","cl_RED","cl_YEL","cl_PUR","cl_WHI"]</v>
      </c>
      <c r="HE93" s="71"/>
      <c r="HF93" s="72" t="str">
        <f>"{couname:"&amp;CT93&amp;(IF(HK93&lt;&gt;"",",subtype:"&amp;CHAR(34)&amp;HK93&amp;CHAR(34),""))&amp;",year:"&amp;HJ93&amp;",region:"&amp;CU93&amp;",Colors:"&amp;HC93&amp;",Items:"&amp;GS93&amp;",Flag:"&amp;CV93&amp;",HDFlag:"&amp;CHAR(34)&amp;E93&amp;CHAR(34)&amp;",type:"&amp;GP93&amp;", describe: "&amp;HH93&amp;", isnew:"&amp;CHAR(34)&amp;F93&amp;CHAR(34)&amp;", links: "&amp;HL93&amp;"},"</f>
        <v>{couname:"[USA] Pocatello (2001-2017)",year:"2001",region:"rgn_North America",Colors:["cl_BLA","cl_RED","cl_YEL","cl_PUR","cl_WHI"],Items:["5+Colo","lets09","startP","year00","NoBand","Texted","Geogrh","NO_BLU","NO_GRE","myrEQ","NoStar"],Flag:"https://upload.wikimedia.org/wikipedia/en/9/97/Proud_To_Be_Pocatello_Flag.gif",HDFlag:"https://upload.wikimedia.org/wikipedia/en/9/97/Proud_To_Be_Pocatello_Flag.gif",type:"City", describe: "\nTwo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 isnew:".", links: "https://en.wikipedia.org/wiki/Flag_of_Pocatello,_Idaho"},</v>
      </c>
      <c r="HG93" s="73" t="str">
        <f>"{couname:"&amp;CT93&amp;(IF(HK93&lt;&gt;"",",subtype:"&amp;CHAR(34)&amp;HK93&amp;CHAR(34),""))&amp;",year:"&amp;HJ93&amp;",region:"&amp;CU93&amp;",Colors:"&amp;HC93&amp;",Items:"&amp;GS93&amp;",Flag:"&amp;CV93&amp;",HDFlag:"&amp;CHAR(34)&amp;E93&amp;CHAR(34)&amp;",type:"&amp;GP93&amp;", describe: "&amp;HI93&amp;", links: "&amp;HL93&amp;"},"</f>
        <v>{couname:"[USA] Pocatello (2001-2017)",year:"2001",region:"rgn_North America",Colors:["cl_BLA","cl_RED","cl_YEL","cl_PUR","cl_WHI"],Items:["5+Colo","lets09","startP","year00","NoBand","Texted","Geogrh","NO_BLU","NO_GRE","myrEQ","NoStar"],Flag:"https://upload.wikimedia.org/wikipedia/en/9/97/Proud_To_Be_Pocatello_Flag.gif",HDFlag:"https://upload.wikimedia.org/wikipedia/en/9/97/Proud_To_Be_Pocatello_Flag.gif",type:"City", describe: "\nTwo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 links: "https://en.wikipedia.org/wiki/Flag_of_Pocatello,_Idaho"},</v>
      </c>
      <c r="HH93" s="48" t="str">
        <f>IF(P93&lt;&gt;"",CHAR(34)&amp;"\n"&amp;P93&amp;CHAR(34),CHAR(34)&amp;CHAR(34))</f>
        <v>"\nTwo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v>
      </c>
      <c r="HI93" s="48" t="str">
        <f>IF(J93=0,CHAR(34)&amp;CHAR(34),HH93)</f>
        <v>"\nTwo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v>
      </c>
      <c r="HJ93" s="48" t="str">
        <f>CHAR(34)&amp;O93&amp;CHAR(34)</f>
        <v>"2001"</v>
      </c>
      <c r="HL93" s="48" t="str">
        <f>CHAR(34)&amp;I93&amp;CHAR(34)</f>
        <v>"https://en.wikipedia.org/wiki/Flag_of_Pocatello,_Idaho"</v>
      </c>
      <c r="HM93" s="72" t="str">
        <f>"{"&amp;CHAR(34)&amp;"couname"&amp;CHAR(34)&amp;":"&amp;CT93&amp;(IF(H93&lt;&gt;"",","&amp;CHAR(34)&amp;"subtype"&amp;CHAR(34)&amp;":"&amp;CHAR(34)&amp;H93&amp;CHAR(34),""))&amp;","&amp;CHAR(34)&amp;"year"&amp;CHAR(34)&amp;":"&amp;HJ93&amp;","&amp;CHAR(34)&amp;"region"&amp;CHAR(34)&amp;":"&amp;CU93&amp;","&amp;CHAR(34)&amp;"Colors"&amp;CHAR(34)&amp;":"&amp;HC93&amp;","&amp;CHAR(34)&amp;"Items"&amp;CHAR(34)&amp;":"&amp;GS93&amp;","&amp;CHAR(34)&amp;"Flag"&amp;CHAR(34)&amp;":"&amp;CV93&amp;","&amp;CHAR(34)&amp;"HDFlag"&amp;CHAR(34)&amp;":"&amp;CHAR(34)&amp;E93&amp;CHAR(34)&amp;","&amp;CHAR(34)&amp;"type"&amp;CHAR(34)&amp;":"&amp;GP93&amp;", "&amp;CHAR(34)&amp;"describe"&amp;CHAR(34)&amp;": "&amp;HH93&amp;", "&amp;CHAR(34)&amp;"isnew"&amp;CHAR(34)&amp;": "&amp;CHAR(34)&amp;F93&amp;CHAR(34)&amp;", "&amp;CHAR(34)&amp;"links"&amp;CHAR(34)&amp;": "&amp;HL93&amp;"},"</f>
        <v>{"couname":"[USA] Pocatello (2001-2017)","subtype":"[USA] Idaho","year":"2001","region":"rgn_North America","Colors":["cl_BLA","cl_RED","cl_YEL","cl_PUR","cl_WHI"],"Items":["5+Colo","lets09","startP","year00","NoBand","Texted","Geogrh","NO_BLU","NO_GRE","myrEQ","NoStar"],"Flag":"https://upload.wikimedia.org/wikipedia/en/9/97/Proud_To_Be_Pocatello_Flag.gif","HDFlag":"https://upload.wikimedia.org/wikipedia/en/9/97/Proud_To_Be_Pocatello_Flag.gif","type":"City", "describe": "\nTwo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 "isnew": ".", "links": "https://en.wikipedia.org/wiki/Flag_of_Pocatello,_Idaho"},</v>
      </c>
      <c r="HN93" s="74" t="str">
        <f>"{"&amp;CHAR(34)&amp;"couname"&amp;CHAR(34)&amp;":"&amp;CT93&amp;(IF(H93&lt;&gt;"",","&amp;CHAR(34)&amp;"subtype"&amp;CHAR(34)&amp;":"&amp;CHAR(34)&amp;H93&amp;CHAR(34),""))&amp;","&amp;CHAR(34)&amp;"year"&amp;CHAR(34)&amp;":"&amp;HJ93&amp;","&amp;CHAR(34)&amp;"region"&amp;CHAR(34)&amp;":"&amp;CU93&amp;","&amp;CHAR(34)&amp;"Colors"&amp;CHAR(34)&amp;":"&amp;HC93&amp;","&amp;CHAR(34)&amp;"Items"&amp;CHAR(34)&amp;":"&amp;GS93&amp;","&amp;CHAR(34)&amp;"Flag"&amp;CHAR(34)&amp;":"&amp;CV93&amp;","&amp;CHAR(34)&amp;"HDFlag"&amp;CHAR(34)&amp;":"&amp;CHAR(34)&amp;E93&amp;CHAR(34)&amp;","&amp;CHAR(34)&amp;"type"&amp;CHAR(34)&amp;":"&amp;GP93&amp;", "&amp;CHAR(34)&amp;"describe"&amp;CHAR(34)&amp;": "&amp;HI93&amp;", "&amp;CHAR(34)&amp;"isnew"&amp;CHAR(34)&amp;": "&amp;CHAR(34)&amp;F93&amp;CHAR(34)&amp;", "&amp;CHAR(34)&amp;"links"&amp;CHAR(34)&amp;": "&amp;HL93&amp;"},"</f>
        <v>{"couname":"[USA] Pocatello (2001-2017)","subtype":"[USA] Idaho","year":"2001","region":"rgn_North America","Colors":["cl_BLA","cl_RED","cl_YEL","cl_PUR","cl_WHI"],"Items":["5+Colo","lets09","startP","year00","NoBand","Texted","Geogrh","NO_BLU","NO_GRE","myrEQ","NoStar"],"Flag":"https://upload.wikimedia.org/wikipedia/en/9/97/Proud_To_Be_Pocatello_Flag.gif","HDFlag":"https://upload.wikimedia.org/wikipedia/en/9/97/Proud_To_Be_Pocatello_Flag.gif","type":"City", "describe": "\nTwo stylized purple mountains with text saying 'Proud to be Pocatello' (two different fonts used) flanked by five narrow horizontal lines on each side near the top of the text (accompanied by a trademark symbol on the rightmost set of lines), all on a white background, with a copyright notice at the bottom", "isnew": ".", "links": "https://en.wikipedia.org/wiki/Flag_of_Pocatello,_Idaho"},</v>
      </c>
      <c r="HO93" s="75">
        <v>45583</v>
      </c>
      <c r="HP93" s="48" t="str" cm="1">
        <f t="array" ref="HP93">IF(_xlfn.TEXTJOIN(", ", TRUE, IF(ISNUMBER(SEARCH("BLA", BL93:BT93)), COLUMN(BL93:BT93) - COLUMN(BL93) + 1, ""))&lt;&gt;"","BLA","")</f>
        <v>BLA</v>
      </c>
      <c r="HQ93" s="48" t="str" cm="1">
        <f t="array" ref="HQ93">IF(_xlfn.TEXTJOIN(", ", TRUE, IF(ISNUMBER(SEARCH("BLU", BL93:BT93)), COLUMN(BL93:BT93) - COLUMN(BL93) + 1, ""))&lt;&gt;"","BLU","")</f>
        <v/>
      </c>
      <c r="HR93" s="48" t="str" cm="1">
        <f t="array" ref="HR93">IF(_xlfn.TEXTJOIN(", ", TRUE, IF(ISNUMBER(SEARCH("GRE", BL93:BT93)), COLUMN(BL93:BT93) - COLUMN(BL93) + 1, ""))&lt;&gt;"","GRE","")</f>
        <v/>
      </c>
      <c r="HS93" s="48" t="str" cm="1">
        <f t="array" ref="HS93">IF(_xlfn.TEXTJOIN(", ", TRUE, IF(ISNUMBER(SEARCH("RED", BL93:BT93)), COLUMN(BL93:BT93) - COLUMN(BL93) + 1, ""))&lt;&gt;"","RED","")</f>
        <v>RED</v>
      </c>
      <c r="HT93" s="48" t="str" cm="1">
        <f t="array" ref="HT93">IF(_xlfn.TEXTJOIN(", ", TRUE, IF(ISNUMBER(SEARCH("YEL", BL93:BT93)), COLUMN(BL93:BT93) - COLUMN(BL93) + 1, ""))&lt;&gt;"","YEL","")</f>
        <v>YEL</v>
      </c>
      <c r="HU93" s="48" t="str" cm="1">
        <f t="array" ref="HU93">IF(_xlfn.TEXTJOIN(", ", TRUE, IF(ISNUMBER(SEARCH("ORA", BL93:BT93)), COLUMN(BL93:BT93) - COLUMN(BL93) + 1, ""))&lt;&gt;"","ORA","")</f>
        <v/>
      </c>
      <c r="HV93" s="48" t="str" cm="1">
        <f t="array" ref="HV93">IF(_xlfn.TEXTJOIN(", ", TRUE, IF(ISNUMBER(SEARCH("BRO", BL93:BT93)), COLUMN(BL93:BT93) - COLUMN(BL93) + 1, ""))&lt;&gt;"","BRO","")</f>
        <v/>
      </c>
      <c r="HW93" s="48" t="str" cm="1">
        <f t="array" ref="HW93">IF(_xlfn.TEXTJOIN(", ", TRUE, IF(ISNUMBER(SEARCH("PUR", BL93:BT93)), COLUMN(BL93:BT93) - COLUMN(BL93) + 1, ""))&lt;&gt;"","PUR","")</f>
        <v>PUR</v>
      </c>
      <c r="HX93" s="48" t="str" cm="1">
        <f t="array" ref="HX93">IF(_xlfn.TEXTJOIN(", ", TRUE, IF(ISNUMBER(SEARCH("WHI", BL93:BT93)), COLUMN(BL93:BT93) - COLUMN(BL93) + 1, ""))&lt;&gt;"","WHI","")</f>
        <v>WHI</v>
      </c>
      <c r="HY93" s="76"/>
      <c r="HZ93" s="76"/>
      <c r="IA93" s="6"/>
      <c r="IB93" s="6"/>
      <c r="IC93" s="77"/>
      <c r="ID93" s="77"/>
      <c r="IE93" s="77"/>
      <c r="IF93" s="77"/>
      <c r="IG93" s="77"/>
      <c r="IH93" s="77"/>
      <c r="II93" s="77"/>
      <c r="IJ93" s="77"/>
      <c r="IK93" s="77"/>
      <c r="IL93" s="48">
        <f>SUM(IC93:IK93)</f>
        <v>0</v>
      </c>
      <c r="IM93" s="45">
        <f>COUNTIF(IC93:IK93,"&gt;0")-CG93</f>
        <v>-5</v>
      </c>
      <c r="IN93" s="78" t="str">
        <f>"http://mkweb.bcgsc.ca/color-summarizer/?url="&amp;D93&amp;"&amp;precision=low&amp;num_clusters="&amp;CG93&amp;"&amp;text=1"</f>
        <v>http://mkweb.bcgsc.ca/color-summarizer/?url=https://upload.wikimedia.org/wikipedia/en/9/97/Proud_To_Be_Pocatello_Flag.gif&amp;precision=low&amp;num_clusters=5&amp;text=1</v>
      </c>
      <c r="IO93" s="48" t="str">
        <f>IF(HP93&lt;&gt;"",CHAR(34)&amp;"black"&amp;CHAR(34),"")</f>
        <v>"black"</v>
      </c>
      <c r="IP93" s="48" t="str">
        <f>IF(HQ93&lt;&gt;"",CHAR(34)&amp;"blue"&amp;CHAR(34),"")</f>
        <v/>
      </c>
      <c r="IQ93" s="48" t="str">
        <f>IF(HR93&lt;&gt;"",CHAR(34)&amp;"green"&amp;CHAR(34),"")</f>
        <v/>
      </c>
      <c r="IR93" s="48" t="str">
        <f>IF(HS93&lt;&gt;"",CHAR(34)&amp;"red"&amp;CHAR(34),"")</f>
        <v>"red"</v>
      </c>
      <c r="IS93" s="48" t="str">
        <f>IF(HT93&lt;&gt;"",CHAR(34)&amp;"yellow"&amp;CHAR(34),"")</f>
        <v>"yellow"</v>
      </c>
      <c r="IT93" s="48" t="str">
        <f>IF(HU93&lt;&gt;"",CHAR(34)&amp;"orange"&amp;CHAR(34),"")</f>
        <v/>
      </c>
      <c r="IU93" s="48" t="str">
        <f>IF(HV93&lt;&gt;"",CHAR(34)&amp;"brown"&amp;CHAR(34),"")</f>
        <v/>
      </c>
      <c r="IV93" s="48" t="str">
        <f>IF(HW93&lt;&gt;"",CHAR(34)&amp;"purple"&amp;CHAR(34),"")</f>
        <v>"purple"</v>
      </c>
      <c r="IW93" s="48" t="str">
        <f>IF(HX93&lt;&gt;"",CHAR(34)&amp;"white"&amp;CHAR(34),"")</f>
        <v>"white"</v>
      </c>
      <c r="IX93" s="48" t="str">
        <f>"{"&amp;CHAR(34)&amp;"url"&amp;CHAR(34)&amp;":"&amp;CHAR(34)&amp;IN93&amp;CHAR(34)&amp;","&amp;CHAR(34)&amp;"name"&amp;CHAR(34)&amp;":"&amp;CHAR(34)&amp;A93&amp;CHAR(34)&amp;"},"</f>
        <v>{"url":"http://mkweb.bcgsc.ca/color-summarizer/?url=https://upload.wikimedia.org/wikipedia/en/9/97/Proud_To_Be_Pocatello_Flag.gif&amp;precision=low&amp;num_clusters=5&amp;text=1","name":"[USA] Pocatello (2001-2017)"},</v>
      </c>
      <c r="IY93" s="48">
        <v>1170</v>
      </c>
    </row>
    <row r="94" spans="1:259" s="48" customFormat="1" ht="38.4" customHeight="1" thickBot="1" x14ac:dyDescent="0.35">
      <c r="A94" s="97" t="s">
        <v>384</v>
      </c>
      <c r="B94" s="40" t="e" vm="235">
        <v>#VALUE!</v>
      </c>
      <c r="C94" s="41">
        <v>3</v>
      </c>
      <c r="D94" s="42" t="s">
        <v>385</v>
      </c>
      <c r="E94" s="43" t="s">
        <v>386</v>
      </c>
      <c r="F94" s="44" t="s">
        <v>163</v>
      </c>
      <c r="G94" s="45">
        <f>COUNTIF($A$1:$A$8580,A94)</f>
        <v>1</v>
      </c>
      <c r="H94" s="46" t="s">
        <v>387</v>
      </c>
      <c r="I94" s="47" t="s">
        <v>388</v>
      </c>
      <c r="J94" s="48" t="str">
        <f>""</f>
        <v/>
      </c>
      <c r="K94" s="49"/>
      <c r="L94" s="50"/>
      <c r="M94" s="50"/>
      <c r="N94" s="51" t="s">
        <v>231</v>
      </c>
      <c r="O94" s="52">
        <v>1939</v>
      </c>
      <c r="P94" s="53" t="s">
        <v>389</v>
      </c>
      <c r="Q94" s="54">
        <v>1</v>
      </c>
      <c r="R94" s="55" t="s">
        <v>231</v>
      </c>
      <c r="S94" s="56">
        <v>5</v>
      </c>
      <c r="T94" s="57" t="s">
        <v>164</v>
      </c>
      <c r="U94" s="58" t="s">
        <v>164</v>
      </c>
      <c r="V94" s="58" t="s">
        <v>165</v>
      </c>
      <c r="W94" s="58" t="s">
        <v>164</v>
      </c>
      <c r="X94" s="58" t="s">
        <v>164</v>
      </c>
      <c r="Y94" s="58" t="s">
        <v>164</v>
      </c>
      <c r="Z94" s="58" t="s">
        <v>164</v>
      </c>
      <c r="AA94" s="58" t="s">
        <v>164</v>
      </c>
      <c r="AB94" s="58" t="s">
        <v>164</v>
      </c>
      <c r="AC94" s="58" t="s">
        <v>164</v>
      </c>
      <c r="AD94" s="58" t="s">
        <v>164</v>
      </c>
      <c r="AE94" s="58" t="s">
        <v>164</v>
      </c>
      <c r="AF94" s="59" t="s">
        <v>164</v>
      </c>
      <c r="AG94" s="59" t="s">
        <v>164</v>
      </c>
      <c r="AH94" s="59" t="s">
        <v>165</v>
      </c>
      <c r="AI94" s="59" t="s">
        <v>164</v>
      </c>
      <c r="AJ94" s="59" t="s">
        <v>164</v>
      </c>
      <c r="AK94" s="59" t="s">
        <v>164</v>
      </c>
      <c r="AL94" s="59" t="s">
        <v>164</v>
      </c>
      <c r="AM94" s="59" t="s">
        <v>164</v>
      </c>
      <c r="AN94" s="59" t="s">
        <v>164</v>
      </c>
      <c r="AO94" s="59" t="s">
        <v>164</v>
      </c>
      <c r="AP94" s="59" t="s">
        <v>164</v>
      </c>
      <c r="AQ94" s="59" t="s">
        <v>164</v>
      </c>
      <c r="AR94" s="59" t="s">
        <v>165</v>
      </c>
      <c r="AS94" s="59" t="s">
        <v>164</v>
      </c>
      <c r="AT94" s="60">
        <v>4</v>
      </c>
      <c r="AU94" s="59" t="s">
        <v>350</v>
      </c>
      <c r="AV94" s="59" t="str">
        <f>IF(LEFT(A94,1)="[",LEFT(A94,5)&amp;AU94&amp;A94,"")</f>
        <v>[USA]City [USA] Chicago</v>
      </c>
      <c r="AW94" s="59" t="str">
        <f>C94&amp;H94&amp;A94</f>
        <v>3[USA] Illinois[USA] Chicago</v>
      </c>
      <c r="AX94" s="61"/>
      <c r="AY94" s="61"/>
      <c r="AZ94" s="62" t="s">
        <v>154</v>
      </c>
      <c r="BA94" s="62"/>
      <c r="BB94" s="62"/>
      <c r="BC94" s="63"/>
      <c r="BD94" s="64" t="s">
        <v>159</v>
      </c>
      <c r="BE94" s="47"/>
      <c r="BF94" s="64" t="s">
        <v>159</v>
      </c>
      <c r="BG94" s="64" t="s">
        <v>159</v>
      </c>
      <c r="BH94" s="64" t="s">
        <v>159</v>
      </c>
      <c r="BI94" s="64" t="s">
        <v>152</v>
      </c>
      <c r="BJ94" s="64"/>
      <c r="BK94" s="47"/>
      <c r="BL94" s="64" t="s">
        <v>167</v>
      </c>
      <c r="BM94" s="64" t="s">
        <v>152</v>
      </c>
      <c r="BN94" s="64" t="s">
        <v>167</v>
      </c>
      <c r="BO94" s="64" t="s">
        <v>154</v>
      </c>
      <c r="BP94" s="64" t="s">
        <v>167</v>
      </c>
      <c r="BQ94" s="64" t="s">
        <v>167</v>
      </c>
      <c r="BR94" s="64" t="s">
        <v>167</v>
      </c>
      <c r="BS94" s="64" t="s">
        <v>167</v>
      </c>
      <c r="BT94" s="64" t="s">
        <v>159</v>
      </c>
      <c r="BU94" s="65"/>
      <c r="BV94" s="66"/>
      <c r="BW94" s="66">
        <v>0</v>
      </c>
      <c r="BX94" s="47"/>
      <c r="CB94" s="6"/>
      <c r="CC94" s="6"/>
      <c r="CD94" s="67">
        <v>0</v>
      </c>
      <c r="CE94" s="67">
        <v>0</v>
      </c>
      <c r="CF94" s="67" t="e">
        <v>#REF!</v>
      </c>
      <c r="CG94" s="68" cm="1">
        <f t="array" ref="CG94">SUMPRODUCT(--(LEN(TRIM(BL94:BT94))&gt;0))</f>
        <v>3</v>
      </c>
      <c r="CH94" s="59" t="str">
        <f>IF(CG94=2,"y","n")</f>
        <v>n</v>
      </c>
      <c r="CI94" s="59" t="str">
        <f>IF(CG94=3,"y","n")</f>
        <v>y</v>
      </c>
      <c r="CJ94" s="59" t="str">
        <f>IF(CG94=4,"y","n")</f>
        <v>n</v>
      </c>
      <c r="CK94" s="59" t="str">
        <f>IF(CG94&gt;4,"y","n")</f>
        <v>n</v>
      </c>
      <c r="CL94" s="59" t="str">
        <f>IF(S94=0,"y","n")</f>
        <v>n</v>
      </c>
      <c r="CM94" s="59" t="str">
        <f>IF(S94=2,"y","n")</f>
        <v>n</v>
      </c>
      <c r="CN94" s="59" t="str">
        <f>IF(S94=3,"y","n")</f>
        <v>n</v>
      </c>
      <c r="CO94" s="59" t="str">
        <f>IF(S94&gt;=4,"y","n")</f>
        <v>y</v>
      </c>
      <c r="CP94" s="59" t="str">
        <f>IF(AT94=0,"y","n")</f>
        <v>n</v>
      </c>
      <c r="CQ94" s="59" t="str">
        <f>IF(AT94=1,"y","n")</f>
        <v>n</v>
      </c>
      <c r="CR94" s="59" t="str">
        <f>IF(AT94=2,"y","n")</f>
        <v>n</v>
      </c>
      <c r="CS94" s="59" t="str">
        <f>IF(AT94&gt;=3,"y","n")</f>
        <v>y</v>
      </c>
      <c r="CT94" s="69" t="str">
        <f>CHAR(34)&amp;A94&amp;CHAR(34)</f>
        <v>"[USA] Chicago"</v>
      </c>
      <c r="CU94" s="70" t="str">
        <f>CHAR(34)&amp;"rgn_"&amp;R94&amp;CHAR(34)</f>
        <v>"rgn_North America"</v>
      </c>
      <c r="CV94" s="48" t="str">
        <f>CHAR(34)&amp;D94&amp;CHAR(34)</f>
        <v>"https://upload.wikimedia.org/wikipedia/commons/thumb/9/9b/Flag_of_Chicago%2C_Illinois.svg/720px-Flag_of_Chicago%2C_Illinois.svg.png"</v>
      </c>
      <c r="CW94" s="48" t="str">
        <f>IF(CH94="y",CHAR(34)&amp;CH$1&amp;CHAR(34)&amp;",","")</f>
        <v/>
      </c>
      <c r="CX94" s="48" t="str">
        <f>IF(CI94="y",CHAR(34)&amp;CI$1&amp;CHAR(34)&amp;",","")</f>
        <v>"3Color",</v>
      </c>
      <c r="CY94" s="48" t="str">
        <f>IF(CJ94="y",CHAR(34)&amp;CJ$1&amp;CHAR(34)&amp;",","")</f>
        <v/>
      </c>
      <c r="CZ94" s="48" t="str">
        <f>IF(CK94="y",CHAR(34)&amp;CK$1&amp;CHAR(34)&amp;",","")</f>
        <v/>
      </c>
      <c r="DA94" s="48" t="str">
        <f>IF(Q94&gt;1,CHAR(34)&amp;"words2"&amp;CHAR(34)&amp;",","")</f>
        <v/>
      </c>
      <c r="DB94" s="48" t="str">
        <f>IF(Q94&gt;2,CHAR(34)&amp;"words3"&amp;CHAR(34)&amp;",","")</f>
        <v/>
      </c>
      <c r="DC94" s="48" t="str">
        <f>IF(Q94=2,CHAR(34)&amp;"exact2"&amp;CHAR(34)&amp;",","")</f>
        <v/>
      </c>
      <c r="DD94" s="48" t="str">
        <f>IF(LEN(CHAR(34)&amp;"lets"&amp;LEN(SUBSTITUTE(SUBSTITUTE(IFERROR(TRIM(SUBSTITUTE(SUBSTITUTE(SUBSTITUTE(IFERROR(TRIM(SUBSTITUTE(A94,MID(A94,FIND("(",A94),FIND(")",A94)-FIND("(",A94)+1),"")),A94)," ",""),"-",""),MID(SUBSTITUTE(SUBSTITUTE(IFERROR(TRIM(SUBSTITUTE(A94,MID(A94,FIND("(",A94),FIND(")",A94)-FIND("(",A94)+1),"")),A94)," ",""),"-",""),FIND("[",SUBSTITUTE(SUBSTITUTE(IFERROR(TRIM(SUBSTITUTE(A94,MID(A94,FIND("(",A94),FIND(")",A94)-FIND("(",A94)+1),"")),A94)," ",""),"-","")),FIND("]",SUBSTITUTE(SUBSTITUTE(IFERROR(TRIM(SUBSTITUTE(A94,MID(A94,FIND("(",A94),FIND(")",A94)-FIND("(",A94)+1),"")),A94)," ",""),"-",""))-FIND("[",SUBSTITUTE(SUBSTITUTE(IFERROR(TRIM(SUBSTITUTE(A94,MID(A94,FIND("(",A94),FIND(")",A94)-FIND("(",A94)+1),"")),A94)," ",""),"-",""))+1),"")),SUBSTITUTE(SUBSTITUTE(IFERROR(TRIM(SUBSTITUTE(A94,MID(A94,FIND("(",A94),FIND(")",A94)-FIND("(",A94)+1),"")),A94)," ",""),"-",""))," ",""),"-",""))&amp;CHAR(34)&amp;",")=9,CHAR(34)&amp;"lets"&amp;LEN(SUBSTITUTE(SUBSTITUTE(IFERROR(TRIM(SUBSTITUTE(SUBSTITUTE(SUBSTITUTE(IFERROR(TRIM(SUBSTITUTE(A94,MID(A94,FIND("(",A94),FIND(")",A94)-FIND("(",A94)+1),"")),A94)," ",""),"-",""),MID(SUBSTITUTE(SUBSTITUTE(IFERROR(TRIM(SUBSTITUTE(A94,MID(A94,FIND("(",A94),FIND(")",A94)-FIND("(",A94)+1),"")),A94)," ",""),"-",""),FIND("[",SUBSTITUTE(SUBSTITUTE(IFERROR(TRIM(SUBSTITUTE(A94,MID(A94,FIND("(",A94),FIND(")",A94)-FIND("(",A94)+1),"")),A94)," ",""),"-","")),FIND("]",SUBSTITUTE(SUBSTITUTE(IFERROR(TRIM(SUBSTITUTE(A94,MID(A94,FIND("(",A94),FIND(")",A94)-FIND("(",A94)+1),"")),A94)," ",""),"-",""))-FIND("[",SUBSTITUTE(SUBSTITUTE(IFERROR(TRIM(SUBSTITUTE(A94,MID(A94,FIND("(",A94),FIND(")",A94)-FIND("(",A94)+1),"")),A94)," ",""),"-",""))+1),"")),SUBSTITUTE(SUBSTITUTE(IFERROR(TRIM(SUBSTITUTE(A94,MID(A94,FIND("(",A94),FIND(")",A94)-FIND("(",A94)+1),"")),A94)," ",""),"-",""))," ",""),"-",""))&amp;CHAR(34)&amp;",",CHAR(34)&amp;"lets0"&amp;LEN(SUBSTITUTE(SUBSTITUTE(IFERROR(TRIM(SUBSTITUTE(SUBSTITUTE(SUBSTITUTE(IFERROR(TRIM(SUBSTITUTE(A94,MID(A94,FIND("(",A94),FIND(")",A94)-FIND("(",A94)+1),"")),A94)," ",""),"-",""),MID(SUBSTITUTE(SUBSTITUTE(IFERROR(TRIM(SUBSTITUTE(A94,MID(A94,FIND("(",A94),FIND(")",A94)-FIND("(",A94)+1),"")),A94)," ",""),"-",""),FIND("[",SUBSTITUTE(SUBSTITUTE(IFERROR(TRIM(SUBSTITUTE(A94,MID(A94,FIND("(",A94),FIND(")",A94)-FIND("(",A94)+1),"")),A94)," ",""),"-","")),FIND("]",SUBSTITUTE(SUBSTITUTE(IFERROR(TRIM(SUBSTITUTE(A94,MID(A94,FIND("(",A94),FIND(")",A94)-FIND("(",A94)+1),"")),A94)," ",""),"-",""))-FIND("[",SUBSTITUTE(SUBSTITUTE(IFERROR(TRIM(SUBSTITUTE(A94,MID(A94,FIND("(",A94),FIND(")",A94)-FIND("(",A94)+1),"")),A94)," ",""),"-",""))+1),"")),SUBSTITUTE(SUBSTITUTE(IFERROR(TRIM(SUBSTITUTE(A94,MID(A94,FIND("(",A94),FIND(")",A94)-FIND("(",A94)+1),"")),A94)," ",""),"-",""))," ",""),"-",""))&amp;CHAR(34)&amp;",")</f>
        <v>"lets07",</v>
      </c>
      <c r="DE94" s="48" t="str">
        <f>IFERROR(CHAR(34)&amp;"start"&amp;LEFT(TRIM(SUBSTITUTE(SUBSTITUTE(TRIM(SUBSTITUTE(SUBSTITUTE(A94, MID(A94, FIND("[", A94), FIND("]", A94) - FIND("[", A94) + 1), ""), "  ", " ")), MID(TRIM(SUBSTITUTE(SUBSTITUTE(A94, MID(A94, FIND("[", A94), FIND("]", A94) - FIND("[", A94) + 1), ""), "  ", " ")), FIND("[", TRIM(SUBSTITUTE(SUBSTITUTE(A94, MID(A94, FIND("[", A94), FIND("]", A94) - FIND("[", A94) + 1), ""), "  ", " "))), FIND("]", TRIM(SUBSTITUTE(SUBSTITUTE(A94, MID(A94, FIND("[", A94), FIND("]", A94) - FIND("[", A94) + 1), ""), "  ", " "))) - FIND("[", TRIM(SUBSTITUTE(SUBSTITUTE(A94, MID(A94, FIND("[", A94), FIND("]", A94) - FIND("[", A94) + 1), ""), "  ", " "))) + 1), ""), "  ", " ")),1)&amp;CHAR(34)&amp;",",CHAR(34)&amp;"start"&amp;IFERROR(LEFT(SUBSTITUTE(A94,"["&amp;MID(A94,FIND("[",A94)+1,FIND("]",A94)-FIND("[",A94)-1)&amp;"] ",""),1),LEFT(A94,1))&amp;CHAR(34)&amp;",")</f>
        <v>"startC",</v>
      </c>
      <c r="DF94" s="48" t="str">
        <f>IFERROR(IF(SEARCH("tan",A94)&gt;0,CHAR(34)&amp;"withtn"&amp;CHAR(34)&amp;",",""),"")</f>
        <v/>
      </c>
      <c r="DG94" s="48" t="str">
        <f>IFERROR(IF(SEARCH("q",A94)&gt;0,CHAR(34)&amp;"with_q"&amp;CHAR(34)&amp;",",""),"")</f>
        <v/>
      </c>
      <c r="DH94" s="48" t="str">
        <f>IFERROR(IF(SEARCH("v",A94)&gt;0,CHAR(34)&amp;"with_v"&amp;CHAR(34)&amp;",",""),"")</f>
        <v/>
      </c>
      <c r="DI94" s="48" t="str">
        <f>IFERROR(IF(SEARCH("w",A94)&gt;0,CHAR(34)&amp;"with_w"&amp;CHAR(34)&amp;",",""),"")</f>
        <v/>
      </c>
      <c r="DJ94" s="48" t="str">
        <f>IFERROR(IF(SEARCH("y",A94)&gt;0,CHAR(34)&amp;"with_y"&amp;CHAR(34)&amp;",",""),"")</f>
        <v/>
      </c>
      <c r="DK94" s="48" t="str">
        <f>IFERROR(IF(SEARCH("z",A94)&gt;0,CHAR(34)&amp;"with_z"&amp;CHAR(34)&amp;",",""),"")</f>
        <v/>
      </c>
      <c r="DL94" s="48" t="str">
        <f>IF(CG94=2, CHAR(34) &amp; _xlfn.TEXTJOIN("", TRUE, _xlfn._xlws.SORT(HP94:HX94)) &amp; CHAR(34) &amp; ",", "")</f>
        <v/>
      </c>
      <c r="DM94" s="48" t="str" cm="1">
        <f t="array" ref="DM94">IF(CG94=3,CHAR(34) &amp; _xlfn.TEXTJOIN("", TRUE, RIGHT(HP94:HX94, 2)) &amp; CHAR(34) &amp; ",", "")</f>
        <v>"LUEDHI",</v>
      </c>
      <c r="DN94" s="48" t="str">
        <f>IF(AND(ISNUMBER(SEARCH("18", O94)), ISERROR(SEARCH("1918", O94)), ISERROR(SEARCH("2018", O94))), CHAR(34) &amp; "year18" &amp; CHAR(34) &amp; ",", "")</f>
        <v/>
      </c>
      <c r="DO94" s="48" t="str">
        <f>IF(AND(ISNUMBER(SEARCH("19", O94)), ISERROR(SEARCH("1819", O94)),  ISERROR(SEARCH("1219", O94)),ISERROR(SEARCH("1119", O94)),ISERROR(SEARCH("1190", O94)),ISERROR(SEARCH("2019", O94))), CHAR(34) &amp; "year19" &amp; CHAR(34) &amp; ",", "")</f>
        <v>"year19",</v>
      </c>
      <c r="DP94" s="6" t="str">
        <f>IF(AND(ISNUMBER(SEARCH("20", O94)), ISERROR(SEARCH("1920", O94))), CHAR(34)&amp;"year00"&amp;CHAR(34)&amp;",", "")</f>
        <v/>
      </c>
      <c r="DQ94" s="6" t="str">
        <f>IF(CC94="y",CHAR(34)&amp;"soviet"&amp;CHAR(34)&amp;",","")</f>
        <v/>
      </c>
      <c r="DR94" s="6" t="str">
        <f>IF(BY94="y",CHAR(34)&amp;"dgband"&amp;CHAR(34)&amp;",","")</f>
        <v/>
      </c>
      <c r="DS94" s="6" t="str">
        <f>IF(W94="y",IF(AND(V94="n",BY94&lt;&gt;"y"),CHAR(34)&amp;"allver"&amp;CHAR(34)&amp;",",""),"")</f>
        <v/>
      </c>
      <c r="DT94" s="6" t="str">
        <f>IF(V94="y",IF(AND(W94="n",BY94&lt;&gt;"y"),CHAR(34)&amp;"allhor"&amp;CHAR(34)&amp;",",""),"")</f>
        <v>"allhor",</v>
      </c>
      <c r="DU94" s="6" t="str">
        <f>IF(BY94="y",IF(AND(W94="n",V94="n"),CHAR(34)&amp;"alldia"&amp;CHAR(34)&amp;",",""),"")</f>
        <v/>
      </c>
      <c r="DV94" s="48" t="str">
        <f>IF(IA94&lt;&gt;"",(IF(IA94="y",CHAR(34)&amp;"largec"&amp;CHAR(34)&amp;",",CHAR(34)&amp;"smallc"&amp;CHAR(34)&amp;",")),"")</f>
        <v/>
      </c>
      <c r="DW94" s="48" t="str">
        <f>IF(CL94="y",CHAR(34)&amp;CL$1&amp;CHAR(34)&amp;",","")</f>
        <v/>
      </c>
      <c r="DX94" s="48" t="str">
        <f>IF(CM94="y",CHAR(34)&amp;CM$1&amp;CHAR(34)&amp;",","")</f>
        <v/>
      </c>
      <c r="DY94" s="48" t="str">
        <f>IF(CN94="y",CHAR(34)&amp;CN$1&amp;CHAR(34)&amp;",","")</f>
        <v/>
      </c>
      <c r="DZ94" s="48" t="str">
        <f>IF(CO94="y",CHAR(34)&amp;CO$1&amp;CHAR(34)&amp;",","")</f>
        <v>"4+Band",</v>
      </c>
      <c r="EA94" s="48" t="str">
        <f>IF(T94="y",CHAR(34)&amp;T$1&amp;CHAR(34)&amp;",","")</f>
        <v/>
      </c>
      <c r="EB94" s="48" t="str">
        <f>IF(U94="y",CHAR(34)&amp;U$1&amp;CHAR(34)&amp;",","")</f>
        <v/>
      </c>
      <c r="EC94" s="48" t="str">
        <f>IF(V94="y",CHAR(34)&amp;V$1&amp;CHAR(34)&amp;",","")</f>
        <v>"Horizo",</v>
      </c>
      <c r="ED94" s="48" t="str">
        <f>IF(W94="y",CHAR(34)&amp;W$1&amp;CHAR(34)&amp;",","")</f>
        <v/>
      </c>
      <c r="EE94" s="48" t="str">
        <f>IF(X94="y",CHAR(34)&amp;X$1&amp;CHAR(34)&amp;",","")</f>
        <v/>
      </c>
      <c r="EF94" s="48" t="str">
        <f>IF(AND(Y94&lt;&gt;"n",Y94&lt;&gt;""),CHAR(34)&amp;Y$1&amp;CHAR(34)&amp;",","")</f>
        <v/>
      </c>
      <c r="EG94" s="48" t="str">
        <f>IF(Z94="y",CHAR(34)&amp;Z$1&amp;CHAR(34)&amp;",","")</f>
        <v/>
      </c>
      <c r="EH94" s="48" t="str">
        <f>IF(AA94="y",CHAR(34)&amp;AA$1&amp;CHAR(34)&amp;",","")</f>
        <v/>
      </c>
      <c r="EI94" s="48" t="str">
        <f>IF(AB94="y",CHAR(34)&amp;AB$1&amp;CHAR(34)&amp;",","")</f>
        <v/>
      </c>
      <c r="EJ94" s="48" t="str">
        <f>IF(AC94="y",CHAR(34)&amp;AC$1&amp;CHAR(34)&amp;",","")</f>
        <v/>
      </c>
      <c r="EK94" s="48" t="str">
        <f>IF(AD94="y",CHAR(34)&amp;AD$1&amp;CHAR(34)&amp;",","")</f>
        <v/>
      </c>
      <c r="EL94" s="48" t="str">
        <f>IF(AE94="y",CHAR(34)&amp;AE$1&amp;CHAR(34)&amp;",","")</f>
        <v/>
      </c>
      <c r="EM94" s="48" t="str">
        <f>IF(AF94="y",CHAR(34)&amp;AF$1&amp;CHAR(34)&amp;",","")</f>
        <v/>
      </c>
      <c r="EN94" s="48" t="str">
        <f>IF(AG94="y",CHAR(34)&amp;AG$1&amp;CHAR(34)&amp;",","")</f>
        <v/>
      </c>
      <c r="EO94" s="48" t="str">
        <f>IF(AH94="y",CHAR(34)&amp;AH$1&amp;CHAR(34)&amp;",","")</f>
        <v>"Center",</v>
      </c>
      <c r="EP94" s="48" t="str">
        <f>IF(AI94="y",CHAR(34)&amp;AI$1&amp;CHAR(34)&amp;",","")</f>
        <v/>
      </c>
      <c r="EQ94" s="48" t="str">
        <f>IF(AJ94="y",CHAR(34)&amp;AJ$1&amp;CHAR(34)&amp;",","")</f>
        <v/>
      </c>
      <c r="ER94" s="48" t="str">
        <f>IF(AK94="y",CHAR(34)&amp;AK$1&amp;CHAR(34)&amp;",","")</f>
        <v/>
      </c>
      <c r="ES94" s="48" t="str">
        <f>IF(AL94="y",CHAR(34)&amp;AL$1&amp;CHAR(34)&amp;",","")</f>
        <v/>
      </c>
      <c r="ET94" s="48" t="str">
        <f>IF(AM94="y",CHAR(34)&amp;AM$1&amp;CHAR(34)&amp;",","")</f>
        <v/>
      </c>
      <c r="EU94" s="48" t="str">
        <f>IF(AN94="y",CHAR(34)&amp;AN$1&amp;CHAR(34)&amp;",","")</f>
        <v/>
      </c>
      <c r="EV94" s="48" t="str">
        <f>IF(AO94="y",CHAR(34)&amp;AO$1&amp;CHAR(34)&amp;",","")</f>
        <v/>
      </c>
      <c r="EW94" s="48" t="str">
        <f>IF(AP94="y",CHAR(34)&amp;AP$1&amp;CHAR(34)&amp;",","")</f>
        <v/>
      </c>
      <c r="EX94" s="48" t="str">
        <f>IF(AQ94="y",CHAR(34)&amp;AQ$1&amp;CHAR(34)&amp;",","")</f>
        <v/>
      </c>
      <c r="EY94" s="48" t="str">
        <f>IF(AR94="y",CHAR(34)&amp;AR$1&amp;CHAR(34)&amp;",","")</f>
        <v>"Rotate",</v>
      </c>
      <c r="EZ94" s="48" t="str">
        <f>IF(AS94="y",CHAR(34)&amp;AS$1&amp;CHAR(34)&amp;",","")</f>
        <v/>
      </c>
      <c r="FA94" s="48" t="str">
        <f>IF(AT94&gt;0,CHAR(34)&amp;"sta"&amp;AZ94&amp;CHAR(34)&amp;",","")</f>
        <v>"staRED",</v>
      </c>
      <c r="FB94" s="48" t="str">
        <f>IF(AND(AT94&gt;0,BA94&lt;&gt;""),CHAR(34)&amp;"sta"&amp;BA94&amp;CHAR(34)&amp;",","")</f>
        <v/>
      </c>
      <c r="FC94" s="48" t="str">
        <f>IF(AND(AT94&gt;0,BB94&lt;&gt;""),CHAR(34)&amp;"sta"&amp;BB94&amp;CHAR(34)&amp;",","")</f>
        <v/>
      </c>
      <c r="FD94" s="48" t="str">
        <f>IF(BV94="n",CHAR(34)&amp;"tcWHYE"&amp;CHAR(34)&amp;",",IF(BV94="y",CHAR(34)&amp;FD$1&amp;CHAR(34)&amp;",",""))</f>
        <v/>
      </c>
      <c r="FE94" s="48" t="str">
        <f>IF(COUNTIF(BL94:BT94,"BLU")=0,CHAR(34)&amp;"NO_BLU"&amp;CHAR(34)&amp;",", "")</f>
        <v/>
      </c>
      <c r="FF94" s="48" t="str">
        <f>IF(COUNTIF(BL94:BT94,"WHI")=0,CHAR(34)&amp;"NO_WHI"&amp;CHAR(34)&amp;",", "")</f>
        <v/>
      </c>
      <c r="FG94" s="48" t="str">
        <f>IF(COUNTIF(BL94:BT94,"RED")=0,CHAR(34)&amp;"NO_RED"&amp;CHAR(34)&amp;",", "")</f>
        <v/>
      </c>
      <c r="FH94" s="48" t="str">
        <f>IF(COUNTIF(BL94:BS94,"GRE")=0,CHAR(34)&amp;"NO_GRE"&amp;CHAR(34)&amp;",", "")</f>
        <v>"NO_GRE",</v>
      </c>
      <c r="FI94" s="48" t="str">
        <f>IF(COUNTIF(BL94:BT94,"YEL")=0,CHAR(34)&amp;"NO_YEL"&amp;CHAR(34)&amp;",", "")</f>
        <v>"NO_YEL",</v>
      </c>
      <c r="FJ94" s="48" t="str">
        <f>IF(COUNTIF(BL94:BT94,"BLA")=0,CHAR(34)&amp;"NO_BLA"&amp;CHAR(34)&amp;",", "")</f>
        <v>"NO_BLA",</v>
      </c>
      <c r="FK94" s="48" t="str">
        <f>IF(AND(FH94&lt;&gt;"",FF94&lt;&gt;""),CHAR(34)&amp;"WHGRNO"&amp;CHAR(34)&amp;",","")</f>
        <v/>
      </c>
      <c r="FL94" s="48" t="str">
        <f>IF(AND(FI94&lt;&gt;"",FF94&lt;&gt;""),CHAR(34)&amp;"WHYENO"&amp;CHAR(34)&amp;",","")</f>
        <v/>
      </c>
      <c r="FM94" s="48" t="str">
        <f>IF(AND(FJ94&lt;&gt;"",FF94&lt;&gt;""),CHAR(34)&amp;"BAWHNO"&amp;CHAR(34)&amp;",","")</f>
        <v/>
      </c>
      <c r="FN94" s="48" t="str">
        <f>IF(AND(FE94&lt;&gt;"",FF94&lt;&gt;""),CHAR(34)&amp;"BLWHNO"&amp;CHAR(34)&amp;",","")</f>
        <v/>
      </c>
      <c r="FO94" s="48" t="str">
        <f>IF(AND(FE94&lt;&gt;"",FG94&lt;&gt;""),CHAR(34)&amp;"BLRENO"&amp;CHAR(34)&amp;",","")</f>
        <v/>
      </c>
      <c r="FP94" s="48" t="str">
        <f>IF(AND(FF94&lt;&gt;"",FF94&lt;&gt;""),CHAR(34)&amp;"WHRENO"&amp;CHAR(34)&amp;",","")</f>
        <v/>
      </c>
      <c r="FQ94" s="48" t="str">
        <f>IF(LEN(BF94)=3,CHAR(34)&amp;"001"&amp;BF94&amp;CHAR(34)&amp;",","")</f>
        <v>"001WHI",</v>
      </c>
      <c r="FR94" s="48" t="str">
        <f>IF(LEN(BG94)=3,CHAR(34)&amp;"002"&amp;BG94&amp;CHAR(34)&amp;",","")</f>
        <v>"002WHI",</v>
      </c>
      <c r="FS94" s="48" t="str">
        <f>IF(LEN(BH94)=3,CHAR(34)&amp;"003"&amp;BH94&amp;CHAR(34)&amp;",","")</f>
        <v>"003WHI",</v>
      </c>
      <c r="FT94" s="48" t="str">
        <f>CHAR(34)&amp;"myr"&amp;BD94&amp;CHAR(34)&amp;","</f>
        <v>"myrWHI",</v>
      </c>
      <c r="FU94" s="48" t="str">
        <f>IF(AY94="y",CHAR(34)&amp;"island"&amp;CHAR(34)&amp;",","")</f>
        <v/>
      </c>
      <c r="FV94" s="48" t="str">
        <f>IF(BZ94="y",CHAR(34)&amp;"landlo"&amp;CHAR(34)&amp;",","")</f>
        <v/>
      </c>
      <c r="FW94" s="48" t="str">
        <f>IF(CA94="y",CHAR(34)&amp;"eunion"&amp;CHAR(34)&amp;",","")</f>
        <v/>
      </c>
      <c r="FX94" s="48" t="str">
        <f>SUBSTITUTE(IFERROR(SEARCH("[",A94),IFERROR(IF(AND(CA94&lt;&gt;"y",SEARCH("Europe",R94)&gt;0),CHAR(34)&amp;"noeuni"&amp;CHAR(34)&amp;",",""),"")),"1","")</f>
        <v/>
      </c>
      <c r="FY94" s="48" t="str">
        <f>IFERROR(IF(SEARCH("Arabic",CB94)&gt;0,CHAR(34)&amp;"arabic"&amp;CHAR(34)&amp;",",""),"")</f>
        <v/>
      </c>
      <c r="FZ94" s="48" t="str">
        <f>IFERROR(IF(SEARCH("English",CB94)&gt;0,CHAR(34)&amp;"englis"&amp;CHAR(34)&amp;",",""),"")</f>
        <v/>
      </c>
      <c r="GA94" s="48" t="str">
        <f>IFERROR(IF(SEARCH("French",CB94)&gt;0,CHAR(34)&amp;"french"&amp;CHAR(34)&amp;",",""),"")</f>
        <v/>
      </c>
      <c r="GB94" s="48" t="str">
        <f>IFERROR(IF(SEARCH("Spanish",CB94)&gt;0,CHAR(34)&amp;"spanis"&amp;CHAR(34)&amp;",",""),"")</f>
        <v/>
      </c>
      <c r="GC94" s="48" t="str">
        <f>IFERROR(IF(SEARCH("Portuguese",CB94)&gt;0,CHAR(34)&amp;"portug"&amp;CHAR(34)&amp;",",""),"")</f>
        <v/>
      </c>
      <c r="GD94" s="48" t="str">
        <f>IFERROR(IF(SEARCH("German",CB94)&gt;0,CHAR(34)&amp;"german"&amp;CHAR(34)&amp;",",""),"")</f>
        <v/>
      </c>
      <c r="GE94" s="48" t="str">
        <f>IFERROR(IF(SEARCH("Dutch",CB94)&gt;0,CHAR(34)&amp;"dutchs"&amp;CHAR(34)&amp;",",""),"")</f>
        <v/>
      </c>
      <c r="GF94" s="48" t="str">
        <f>IFERROR(IF(SEARCH("Historical",AU94)&gt;0,CHAR(34)&amp;"histor"&amp;CHAR(34)&amp;",",""),"")</f>
        <v/>
      </c>
      <c r="GG94" s="48" t="str">
        <f>IF(BU94="y",CHAR(34)&amp;"unjack"&amp;CHAR(34)&amp;",","")</f>
        <v/>
      </c>
      <c r="GH94" s="48" t="str">
        <f>IF(CD94=1,CHAR(34)&amp;"southc"&amp;CHAR(34)&amp;",","")</f>
        <v/>
      </c>
      <c r="GI94" s="48" t="str">
        <f>IF(CE94=1,CHAR(34)&amp;"hasmap"&amp;CHAR(34)&amp;",","")</f>
        <v/>
      </c>
      <c r="GJ94" s="48" t="str">
        <f>IF(CP94="y",CHAR(34)&amp;CP$1&amp;CHAR(34)&amp;",","")</f>
        <v/>
      </c>
      <c r="GK94" s="48" t="str">
        <f>IF(GJ94="",CHAR(34)&amp;"HasSta"&amp;CHAR(34)&amp;",","")</f>
        <v>"HasSta",</v>
      </c>
      <c r="GL94" s="48" t="str">
        <f>IF(CQ94="y",CHAR(34)&amp;CQ$1&amp;CHAR(34)&amp;",","")</f>
        <v/>
      </c>
      <c r="GM94" s="48" t="str">
        <f>IF(CR94="y",CHAR(34)&amp;CR$1&amp;CHAR(34)&amp;",","")</f>
        <v/>
      </c>
      <c r="GN94" s="48" t="str">
        <f>IF(CS94="y",CHAR(34)&amp;CS$1&amp;CHAR(34)&amp;",","")</f>
        <v>"3+Star",</v>
      </c>
      <c r="GP94" s="48" t="str">
        <f>CHAR(34)&amp;AU94&amp;CHAR(34)</f>
        <v>"City "</v>
      </c>
      <c r="GS94" s="48" t="str">
        <f>SUBSTITUTE("["&amp;_xlfn.CONCAT(CW94:GN94)&amp;"]",",]","]")</f>
        <v>["3Color","lets07","startC","LUEDHI","year19","allhor","4+Band","Horizo","Center","Rotate","staRED","NO_GRE","NO_YEL","NO_BLA","001WHI","002WHI","003WHI","myrWHI","HasSta","3+Star"]</v>
      </c>
      <c r="GT94" s="48" t="str">
        <f>IF(BL94&lt;&gt;"",CHAR(34)&amp;"cl_"&amp;BL94&amp;CHAR(34)&amp;",","")</f>
        <v/>
      </c>
      <c r="GU94" s="48" t="str">
        <f>IF(BM94&lt;&gt;"",CHAR(34)&amp;"cl_"&amp;BM94&amp;CHAR(34)&amp;",","")</f>
        <v>"cl_BLU",</v>
      </c>
      <c r="GV94" s="48" t="str">
        <f>IF(BN94&lt;&gt;"",CHAR(34)&amp;"cl_"&amp;BN94&amp;CHAR(34)&amp;",","")</f>
        <v/>
      </c>
      <c r="GW94" s="48" t="str">
        <f>IF(BO94&lt;&gt;"",CHAR(34)&amp;"cl_"&amp;BO94&amp;CHAR(34)&amp;",","")</f>
        <v>"cl_RED",</v>
      </c>
      <c r="GX94" s="48" t="str">
        <f>IF(BP94&lt;&gt;"",CHAR(34)&amp;"cl_"&amp;BP94&amp;CHAR(34)&amp;",","")</f>
        <v/>
      </c>
      <c r="GY94" s="48" t="str">
        <f>IF(BQ94&lt;&gt;"",CHAR(34)&amp;"cl_"&amp;BQ94&amp;CHAR(34)&amp;",","")</f>
        <v/>
      </c>
      <c r="GZ94" s="48" t="str">
        <f>IF(BR94&lt;&gt;"",CHAR(34)&amp;"cl_"&amp;BR94&amp;CHAR(34)&amp;",","")</f>
        <v/>
      </c>
      <c r="HA94" s="48" t="str">
        <f>IF(BS94&lt;&gt;"",CHAR(34)&amp;"cl_"&amp;BS94&amp;CHAR(34)&amp;",","")</f>
        <v/>
      </c>
      <c r="HB94" s="48" t="str">
        <f>IF(BT94&lt;&gt;"",CHAR(34)&amp;"cl_"&amp;BT94&amp;CHAR(34)&amp;",","")</f>
        <v>"cl_WHI",</v>
      </c>
      <c r="HC94" s="48" t="str">
        <f>SUBSTITUTE("["&amp;_xlfn.CONCAT(GT94:HB94)&amp;"]",",]","]")</f>
        <v>["cl_BLU","cl_RED","cl_WHI"]</v>
      </c>
      <c r="HE94" s="71"/>
      <c r="HF94" s="72" t="str">
        <f>"{couname:"&amp;CT94&amp;(IF(HK94&lt;&gt;"",",subtype:"&amp;CHAR(34)&amp;HK94&amp;CHAR(34),""))&amp;",year:"&amp;HJ94&amp;",region:"&amp;CU94&amp;",Colors:"&amp;HC94&amp;",Items:"&amp;GS94&amp;",Flag:"&amp;CV94&amp;",HDFlag:"&amp;CHAR(34)&amp;E94&amp;CHAR(34)&amp;",type:"&amp;GP94&amp;", describe: "&amp;HH94&amp;", isnew:"&amp;CHAR(34)&amp;F94&amp;CHAR(34)&amp;", links: "&amp;HL94&amp;"},"</f>
        <v>{couname:"[USA] Chicago",year:"1939",region:"rgn_North America",Colors:["cl_BLU","cl_RED","cl_WHI"],Items:["3Color","lets07","startC","LUEDHI","year19","allhor","4+Band","Horizo","Center","Rotate","staRED","NO_GRE","NO_YEL","NO_BLA","001WHI","002WHI","003WHI","myrWHI","HasSta","3+Star"],Flag:"https://upload.wikimedia.org/wikipedia/commons/thumb/9/9b/Flag_of_Chicago%2C_Illinois.svg/720px-Flag_of_Chicago%2C_Illinois.svg.png",HDFlag:"https://upload.wikimedia.org/wikipedia/commons/thumb/9/9b/Flag_of_Chicago%2C_Illinois.svg/2560px-Flag_of_Chicago%2C_Illinois.svg.png",type:"City ", describe: "\nThe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 isnew:".", links: "https://en.wikipedia.org/wiki/Flag_of_Chicago"},</v>
      </c>
      <c r="HG94" s="73" t="str">
        <f>"{couname:"&amp;CT94&amp;(IF(HK94&lt;&gt;"",",subtype:"&amp;CHAR(34)&amp;HK94&amp;CHAR(34),""))&amp;",year:"&amp;HJ94&amp;",region:"&amp;CU94&amp;",Colors:"&amp;HC94&amp;",Items:"&amp;GS94&amp;",Flag:"&amp;CV94&amp;",HDFlag:"&amp;CHAR(34)&amp;E94&amp;CHAR(34)&amp;",type:"&amp;GP94&amp;", describe: "&amp;HI94&amp;", links: "&amp;HL94&amp;"},"</f>
        <v>{couname:"[USA] Chicago",year:"1939",region:"rgn_North America",Colors:["cl_BLU","cl_RED","cl_WHI"],Items:["3Color","lets07","startC","LUEDHI","year19","allhor","4+Band","Horizo","Center","Rotate","staRED","NO_GRE","NO_YEL","NO_BLA","001WHI","002WHI","003WHI","myrWHI","HasSta","3+Star"],Flag:"https://upload.wikimedia.org/wikipedia/commons/thumb/9/9b/Flag_of_Chicago%2C_Illinois.svg/720px-Flag_of_Chicago%2C_Illinois.svg.png",HDFlag:"https://upload.wikimedia.org/wikipedia/commons/thumb/9/9b/Flag_of_Chicago%2C_Illinois.svg/2560px-Flag_of_Chicago%2C_Illinois.svg.png",type:"City ", describe: "\nThe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 links: "https://en.wikipedia.org/wiki/Flag_of_Chicago"},</v>
      </c>
      <c r="HH94" s="48" t="str">
        <f>IF(P94&lt;&gt;"",CHAR(34)&amp;"\n"&amp;P94&amp;CHAR(34),CHAR(34)&amp;CHAR(34))</f>
        <v>"\nThe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v>
      </c>
      <c r="HI94" s="48" t="str">
        <f>IF(J94=0,CHAR(34)&amp;CHAR(34),HH94)</f>
        <v>"\nThe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v>
      </c>
      <c r="HJ94" s="48" t="str">
        <f>CHAR(34)&amp;O94&amp;CHAR(34)</f>
        <v>"1939"</v>
      </c>
      <c r="HL94" s="48" t="str">
        <f>CHAR(34)&amp;I94&amp;CHAR(34)</f>
        <v>"https://en.wikipedia.org/wiki/Flag_of_Chicago"</v>
      </c>
      <c r="HM94" s="72" t="str">
        <f>"{"&amp;CHAR(34)&amp;"couname"&amp;CHAR(34)&amp;":"&amp;CT94&amp;(IF(H94&lt;&gt;"",","&amp;CHAR(34)&amp;"subtype"&amp;CHAR(34)&amp;":"&amp;CHAR(34)&amp;H94&amp;CHAR(34),""))&amp;","&amp;CHAR(34)&amp;"year"&amp;CHAR(34)&amp;":"&amp;HJ94&amp;","&amp;CHAR(34)&amp;"region"&amp;CHAR(34)&amp;":"&amp;CU94&amp;","&amp;CHAR(34)&amp;"Colors"&amp;CHAR(34)&amp;":"&amp;HC94&amp;","&amp;CHAR(34)&amp;"Items"&amp;CHAR(34)&amp;":"&amp;GS94&amp;","&amp;CHAR(34)&amp;"Flag"&amp;CHAR(34)&amp;":"&amp;CV94&amp;","&amp;CHAR(34)&amp;"HDFlag"&amp;CHAR(34)&amp;":"&amp;CHAR(34)&amp;E94&amp;CHAR(34)&amp;","&amp;CHAR(34)&amp;"type"&amp;CHAR(34)&amp;":"&amp;GP94&amp;", "&amp;CHAR(34)&amp;"describe"&amp;CHAR(34)&amp;": "&amp;HH94&amp;", "&amp;CHAR(34)&amp;"isnew"&amp;CHAR(34)&amp;": "&amp;CHAR(34)&amp;F94&amp;CHAR(34)&amp;", "&amp;CHAR(34)&amp;"links"&amp;CHAR(34)&amp;": "&amp;HL94&amp;"},"</f>
        <v>{"couname":"[USA] Chicago","subtype":"[USA] Illinois","year":"1939","region":"rgn_North America","Colors":["cl_BLU","cl_RED","cl_WHI"],"Items":["3Color","lets07","startC","LUEDHI","year19","allhor","4+Band","Horizo","Center","Rotate","staRED","NO_GRE","NO_YEL","NO_BLA","001WHI","002WHI","003WHI","myrWHI","HasSta","3+Star"],"Flag":"https://upload.wikimedia.org/wikipedia/commons/thumb/9/9b/Flag_of_Chicago%2C_Illinois.svg/720px-Flag_of_Chicago%2C_Illinois.svg.png","HDFlag":"https://upload.wikimedia.org/wikipedia/commons/thumb/9/9b/Flag_of_Chicago%2C_Illinois.svg/2560px-Flag_of_Chicago%2C_Illinois.svg.png","type":"City ", "describe": "\nThe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 "isnew": ".", "links": "https://en.wikipedia.org/wiki/Flag_of_Chicago"},</v>
      </c>
      <c r="HN94" s="74" t="str">
        <f>"{"&amp;CHAR(34)&amp;"couname"&amp;CHAR(34)&amp;":"&amp;CT94&amp;(IF(H94&lt;&gt;"",","&amp;CHAR(34)&amp;"subtype"&amp;CHAR(34)&amp;":"&amp;CHAR(34)&amp;H94&amp;CHAR(34),""))&amp;","&amp;CHAR(34)&amp;"year"&amp;CHAR(34)&amp;":"&amp;HJ94&amp;","&amp;CHAR(34)&amp;"region"&amp;CHAR(34)&amp;":"&amp;CU94&amp;","&amp;CHAR(34)&amp;"Colors"&amp;CHAR(34)&amp;":"&amp;HC94&amp;","&amp;CHAR(34)&amp;"Items"&amp;CHAR(34)&amp;":"&amp;GS94&amp;","&amp;CHAR(34)&amp;"Flag"&amp;CHAR(34)&amp;":"&amp;CV94&amp;","&amp;CHAR(34)&amp;"HDFlag"&amp;CHAR(34)&amp;":"&amp;CHAR(34)&amp;E94&amp;CHAR(34)&amp;","&amp;CHAR(34)&amp;"type"&amp;CHAR(34)&amp;":"&amp;GP94&amp;", "&amp;CHAR(34)&amp;"describe"&amp;CHAR(34)&amp;": "&amp;HI94&amp;", "&amp;CHAR(34)&amp;"isnew"&amp;CHAR(34)&amp;": "&amp;CHAR(34)&amp;F94&amp;CHAR(34)&amp;", "&amp;CHAR(34)&amp;"links"&amp;CHAR(34)&amp;": "&amp;HL94&amp;"},"</f>
        <v>{"couname":"[USA] Chicago","subtype":"[USA] Illinois","year":"1939","region":"rgn_North America","Colors":["cl_BLU","cl_RED","cl_WHI"],"Items":["3Color","lets07","startC","LUEDHI","year19","allhor","4+Band","Horizo","Center","Rotate","staRED","NO_GRE","NO_YEL","NO_BLA","001WHI","002WHI","003WHI","myrWHI","HasSta","3+Star"],"Flag":"https://upload.wikimedia.org/wikipedia/commons/thumb/9/9b/Flag_of_Chicago%2C_Illinois.svg/720px-Flag_of_Chicago%2C_Illinois.svg.png","HDFlag":"https://upload.wikimedia.org/wikipedia/commons/thumb/9/9b/Flag_of_Chicago%2C_Illinois.svg/2560px-Flag_of_Chicago%2C_Illinois.svg.png","type":"City ", "describe": "\nThe three white background areas of the flag represent, from top to bottom, the North, West, and South sides of the city. The top blue bar represents Lake Michigan and the North Branch of the Chicago River. The bottom blue bar represents the South Branch of the river and the Great Canal, over the Chicago Portage. There are four red six-pointed stars on the center white bar. Six-pointed stars are used because five-pointed stars represent sovereign states and because the star as designed was found on no other known flags as of 1917.", "isnew": ".", "links": "https://en.wikipedia.org/wiki/Flag_of_Chicago"},</v>
      </c>
      <c r="HO94" s="75">
        <v>45576</v>
      </c>
      <c r="HP94" s="48" t="str" cm="1">
        <f t="array" ref="HP94">IF(_xlfn.TEXTJOIN(", ", TRUE, IF(ISNUMBER(SEARCH("BLA", BL94:BT94)), COLUMN(BL94:BT94) - COLUMN(BL94) + 1, ""))&lt;&gt;"","BLA","")</f>
        <v/>
      </c>
      <c r="HQ94" s="48" t="str" cm="1">
        <f t="array" ref="HQ94">IF(_xlfn.TEXTJOIN(", ", TRUE, IF(ISNUMBER(SEARCH("BLU", BL94:BT94)), COLUMN(BL94:BT94) - COLUMN(BL94) + 1, ""))&lt;&gt;"","BLU","")</f>
        <v>BLU</v>
      </c>
      <c r="HR94" s="48" t="str" cm="1">
        <f t="array" ref="HR94">IF(_xlfn.TEXTJOIN(", ", TRUE, IF(ISNUMBER(SEARCH("GRE", BL94:BT94)), COLUMN(BL94:BT94) - COLUMN(BL94) + 1, ""))&lt;&gt;"","GRE","")</f>
        <v/>
      </c>
      <c r="HS94" s="48" t="str" cm="1">
        <f t="array" ref="HS94">IF(_xlfn.TEXTJOIN(", ", TRUE, IF(ISNUMBER(SEARCH("RED", BL94:BT94)), COLUMN(BL94:BT94) - COLUMN(BL94) + 1, ""))&lt;&gt;"","RED","")</f>
        <v>RED</v>
      </c>
      <c r="HT94" s="48" t="str" cm="1">
        <f t="array" ref="HT94">IF(_xlfn.TEXTJOIN(", ", TRUE, IF(ISNUMBER(SEARCH("YEL", BL94:BT94)), COLUMN(BL94:BT94) - COLUMN(BL94) + 1, ""))&lt;&gt;"","YEL","")</f>
        <v/>
      </c>
      <c r="HU94" s="48" t="str" cm="1">
        <f t="array" ref="HU94">IF(_xlfn.TEXTJOIN(", ", TRUE, IF(ISNUMBER(SEARCH("ORA", BL94:BT94)), COLUMN(BL94:BT94) - COLUMN(BL94) + 1, ""))&lt;&gt;"","ORA","")</f>
        <v/>
      </c>
      <c r="HV94" s="48" t="str" cm="1">
        <f t="array" ref="HV94">IF(_xlfn.TEXTJOIN(", ", TRUE, IF(ISNUMBER(SEARCH("BRO", BL94:BT94)), COLUMN(BL94:BT94) - COLUMN(BL94) + 1, ""))&lt;&gt;"","BRO","")</f>
        <v/>
      </c>
      <c r="HW94" s="48" t="str" cm="1">
        <f t="array" ref="HW94">IF(_xlfn.TEXTJOIN(", ", TRUE, IF(ISNUMBER(SEARCH("PUR", BL94:BT94)), COLUMN(BL94:BT94) - COLUMN(BL94) + 1, ""))&lt;&gt;"","PUR","")</f>
        <v/>
      </c>
      <c r="HX94" s="48" t="str" cm="1">
        <f t="array" ref="HX94">IF(_xlfn.TEXTJOIN(", ", TRUE, IF(ISNUMBER(SEARCH("WHI", BL94:BT94)), COLUMN(BL94:BT94) - COLUMN(BL94) + 1, ""))&lt;&gt;"","WHI","")</f>
        <v>WHI</v>
      </c>
      <c r="HY94" s="76"/>
      <c r="HZ94" s="76"/>
      <c r="IA94" s="6"/>
      <c r="IB94" s="6"/>
      <c r="IC94" s="77"/>
      <c r="ID94" s="77"/>
      <c r="IE94" s="77"/>
      <c r="IF94" s="77"/>
      <c r="IG94" s="77"/>
      <c r="IH94" s="77"/>
      <c r="II94" s="77"/>
      <c r="IJ94" s="77"/>
      <c r="IK94" s="77"/>
      <c r="IL94" s="48">
        <f>SUM(IC94:IK94)</f>
        <v>0</v>
      </c>
      <c r="IM94" s="45">
        <f>COUNTIF(IC94:IK94,"&gt;0")-CG94</f>
        <v>-3</v>
      </c>
      <c r="IN94" s="78" t="str">
        <f>"http://mkweb.bcgsc.ca/color-summarizer/?url="&amp;D94&amp;"&amp;precision=low&amp;num_clusters="&amp;CG94&amp;"&amp;text=1"</f>
        <v>http://mkweb.bcgsc.ca/color-summarizer/?url=https://upload.wikimedia.org/wikipedia/commons/thumb/9/9b/Flag_of_Chicago%2C_Illinois.svg/720px-Flag_of_Chicago%2C_Illinois.svg.png&amp;precision=low&amp;num_clusters=3&amp;text=1</v>
      </c>
      <c r="IO94" s="48" t="str">
        <f>IF(HP94&lt;&gt;"",CHAR(34)&amp;"black"&amp;CHAR(34),"")</f>
        <v/>
      </c>
      <c r="IP94" s="48" t="str">
        <f>IF(HQ94&lt;&gt;"",CHAR(34)&amp;"blue"&amp;CHAR(34),"")</f>
        <v>"blue"</v>
      </c>
      <c r="IQ94" s="48" t="str">
        <f>IF(HR94&lt;&gt;"",CHAR(34)&amp;"green"&amp;CHAR(34),"")</f>
        <v/>
      </c>
      <c r="IR94" s="48" t="str">
        <f>IF(HS94&lt;&gt;"",CHAR(34)&amp;"red"&amp;CHAR(34),"")</f>
        <v>"red"</v>
      </c>
      <c r="IS94" s="48" t="str">
        <f>IF(HT94&lt;&gt;"",CHAR(34)&amp;"yellow"&amp;CHAR(34),"")</f>
        <v/>
      </c>
      <c r="IT94" s="48" t="str">
        <f>IF(HU94&lt;&gt;"",CHAR(34)&amp;"orange"&amp;CHAR(34),"")</f>
        <v/>
      </c>
      <c r="IU94" s="48" t="str">
        <f>IF(HV94&lt;&gt;"",CHAR(34)&amp;"brown"&amp;CHAR(34),"")</f>
        <v/>
      </c>
      <c r="IV94" s="48" t="str">
        <f>IF(HW94&lt;&gt;"",CHAR(34)&amp;"purple"&amp;CHAR(34),"")</f>
        <v/>
      </c>
      <c r="IW94" s="48" t="str">
        <f>IF(HX94&lt;&gt;"",CHAR(34)&amp;"white"&amp;CHAR(34),"")</f>
        <v>"white"</v>
      </c>
      <c r="IX94" s="48" t="str">
        <f>"{"&amp;CHAR(34)&amp;"url"&amp;CHAR(34)&amp;":"&amp;CHAR(34)&amp;IN94&amp;CHAR(34)&amp;","&amp;CHAR(34)&amp;"name"&amp;CHAR(34)&amp;":"&amp;CHAR(34)&amp;A94&amp;CHAR(34)&amp;"},"</f>
        <v>{"url":"http://mkweb.bcgsc.ca/color-summarizer/?url=https://upload.wikimedia.org/wikipedia/commons/thumb/9/9b/Flag_of_Chicago%2C_Illinois.svg/720px-Flag_of_Chicago%2C_Illinois.svg.png&amp;precision=low&amp;num_clusters=3&amp;text=1","name":"[USA] Chicago"},</v>
      </c>
      <c r="IY94" s="48">
        <v>1119</v>
      </c>
    </row>
    <row r="95" spans="1:259" s="48" customFormat="1" ht="38.4" customHeight="1" thickBot="1" x14ac:dyDescent="0.35">
      <c r="A95" s="97" t="s">
        <v>978</v>
      </c>
      <c r="B95" s="40" t="e" vm="236">
        <v>#VALUE!</v>
      </c>
      <c r="C95" s="41">
        <v>3</v>
      </c>
      <c r="D95" s="42" t="s">
        <v>979</v>
      </c>
      <c r="E95" s="43" t="s">
        <v>980</v>
      </c>
      <c r="F95" s="44" t="s">
        <v>163</v>
      </c>
      <c r="G95" s="45">
        <f>COUNTIF($A$1:$A$8580,A95)</f>
        <v>1</v>
      </c>
      <c r="H95" s="46" t="s">
        <v>387</v>
      </c>
      <c r="I95" s="47" t="s">
        <v>981</v>
      </c>
      <c r="J95" s="48" t="str">
        <f>""</f>
        <v/>
      </c>
      <c r="K95" s="49"/>
      <c r="L95" s="50"/>
      <c r="M95" s="50"/>
      <c r="N95" s="51" t="s">
        <v>231</v>
      </c>
      <c r="O95" s="52">
        <v>1917</v>
      </c>
      <c r="P95" s="53" t="s">
        <v>982</v>
      </c>
      <c r="Q95" s="54">
        <v>1</v>
      </c>
      <c r="R95" s="55" t="s">
        <v>231</v>
      </c>
      <c r="S95" s="56">
        <v>0</v>
      </c>
      <c r="T95" s="57" t="s">
        <v>164</v>
      </c>
      <c r="U95" s="58" t="s">
        <v>164</v>
      </c>
      <c r="V95" s="58" t="s">
        <v>164</v>
      </c>
      <c r="W95" s="58" t="s">
        <v>164</v>
      </c>
      <c r="X95" s="58" t="s">
        <v>165</v>
      </c>
      <c r="Y95" s="58" t="s">
        <v>164</v>
      </c>
      <c r="Z95" s="58" t="s">
        <v>164</v>
      </c>
      <c r="AA95" s="58" t="s">
        <v>164</v>
      </c>
      <c r="AB95" s="58" t="s">
        <v>164</v>
      </c>
      <c r="AC95" s="58" t="s">
        <v>164</v>
      </c>
      <c r="AD95" s="58" t="s">
        <v>164</v>
      </c>
      <c r="AE95" s="58" t="s">
        <v>164</v>
      </c>
      <c r="AF95" s="59" t="s">
        <v>164</v>
      </c>
      <c r="AG95" s="59" t="s">
        <v>164</v>
      </c>
      <c r="AH95" s="59" t="s">
        <v>164</v>
      </c>
      <c r="AI95" s="59" t="s">
        <v>164</v>
      </c>
      <c r="AJ95" s="59" t="s">
        <v>164</v>
      </c>
      <c r="AK95" s="59" t="s">
        <v>164</v>
      </c>
      <c r="AL95" s="59" t="s">
        <v>164</v>
      </c>
      <c r="AM95" s="59" t="s">
        <v>164</v>
      </c>
      <c r="AN95" s="59" t="s">
        <v>164</v>
      </c>
      <c r="AO95" s="59" t="s">
        <v>164</v>
      </c>
      <c r="AP95" s="59" t="s">
        <v>164</v>
      </c>
      <c r="AQ95" s="59" t="s">
        <v>164</v>
      </c>
      <c r="AR95" s="59" t="s">
        <v>164</v>
      </c>
      <c r="AS95" s="59" t="s">
        <v>164</v>
      </c>
      <c r="AT95" s="60">
        <v>21</v>
      </c>
      <c r="AU95" s="59" t="s">
        <v>196</v>
      </c>
      <c r="AV95" s="59" t="str">
        <f>IF(LEFT(A95,1)="[",LEFT(A95,5)&amp;AU95&amp;A95,"")</f>
        <v>[USA]City[USA] Springfield</v>
      </c>
      <c r="AW95" s="59" t="str">
        <f>C95&amp;H95&amp;A95</f>
        <v>3[USA] Illinois[USA] Springfield</v>
      </c>
      <c r="AX95" s="61"/>
      <c r="AY95" s="61"/>
      <c r="AZ95" s="62" t="s">
        <v>154</v>
      </c>
      <c r="BA95" s="62" t="s">
        <v>154</v>
      </c>
      <c r="BB95" s="62"/>
      <c r="BC95" s="63"/>
      <c r="BD95" s="64" t="s">
        <v>152</v>
      </c>
      <c r="BE95" s="47"/>
      <c r="BF95" s="64" t="s">
        <v>167</v>
      </c>
      <c r="BG95" s="64" t="s">
        <v>167</v>
      </c>
      <c r="BH95" s="64" t="s">
        <v>167</v>
      </c>
      <c r="BI95" s="64"/>
      <c r="BJ95" s="64"/>
      <c r="BK95" s="47"/>
      <c r="BL95" s="64" t="s">
        <v>167</v>
      </c>
      <c r="BM95" s="64" t="s">
        <v>152</v>
      </c>
      <c r="BN95" s="64" t="s">
        <v>167</v>
      </c>
      <c r="BO95" s="64" t="s">
        <v>154</v>
      </c>
      <c r="BP95" s="64" t="s">
        <v>155</v>
      </c>
      <c r="BQ95" s="64" t="s">
        <v>167</v>
      </c>
      <c r="BR95" s="64" t="s">
        <v>167</v>
      </c>
      <c r="BS95" s="64" t="s">
        <v>167</v>
      </c>
      <c r="BT95" s="64" t="s">
        <v>159</v>
      </c>
      <c r="BU95" s="65"/>
      <c r="BV95" s="66"/>
      <c r="BW95" s="66">
        <v>0</v>
      </c>
      <c r="BX95" s="47"/>
      <c r="CB95" s="6"/>
      <c r="CC95" s="6"/>
      <c r="CD95" s="67">
        <v>0</v>
      </c>
      <c r="CE95" s="67">
        <v>0</v>
      </c>
      <c r="CF95" s="67" t="e">
        <v>#REF!</v>
      </c>
      <c r="CG95" s="68" cm="1">
        <f t="array" ref="CG95">SUMPRODUCT(--(LEN(TRIM(BL95:BT95))&gt;0))</f>
        <v>4</v>
      </c>
      <c r="CH95" s="59" t="str">
        <f>IF(CG95=2,"y","n")</f>
        <v>n</v>
      </c>
      <c r="CI95" s="59" t="str">
        <f>IF(CG95=3,"y","n")</f>
        <v>n</v>
      </c>
      <c r="CJ95" s="59" t="str">
        <f>IF(CG95=4,"y","n")</f>
        <v>y</v>
      </c>
      <c r="CK95" s="59" t="str">
        <f>IF(CG95&gt;4,"y","n")</f>
        <v>n</v>
      </c>
      <c r="CL95" s="59" t="str">
        <f>IF(S95=0,"y","n")</f>
        <v>y</v>
      </c>
      <c r="CM95" s="59" t="str">
        <f>IF(S95=2,"y","n")</f>
        <v>n</v>
      </c>
      <c r="CN95" s="59" t="str">
        <f>IF(S95=3,"y","n")</f>
        <v>n</v>
      </c>
      <c r="CO95" s="59" t="str">
        <f>IF(S95&gt;=4,"y","n")</f>
        <v>n</v>
      </c>
      <c r="CP95" s="59" t="str">
        <f>IF(AT95=0,"y","n")</f>
        <v>n</v>
      </c>
      <c r="CQ95" s="59" t="str">
        <f>IF(AT95=1,"y","n")</f>
        <v>n</v>
      </c>
      <c r="CR95" s="59" t="str">
        <f>IF(AT95=2,"y","n")</f>
        <v>n</v>
      </c>
      <c r="CS95" s="59" t="str">
        <f>IF(AT95&gt;=3,"y","n")</f>
        <v>y</v>
      </c>
      <c r="CT95" s="69" t="str">
        <f>CHAR(34)&amp;A95&amp;CHAR(34)</f>
        <v>"[USA] Springfield"</v>
      </c>
      <c r="CU95" s="70" t="str">
        <f>CHAR(34)&amp;"rgn_"&amp;R95&amp;CHAR(34)</f>
        <v>"rgn_North America"</v>
      </c>
      <c r="CV95" s="48" t="str">
        <f>CHAR(34)&amp;D95&amp;CHAR(34)</f>
        <v>"https://upload.wikimedia.org/wikipedia/commons/thumb/3/36/Flag_of_Springfield%2C_Illinois.svg/320px-Flag_of_Springfield%2C_Illinois.svg.png"</v>
      </c>
      <c r="CW95" s="48" t="str">
        <f>IF(CH95="y",CHAR(34)&amp;CH$1&amp;CHAR(34)&amp;",","")</f>
        <v/>
      </c>
      <c r="CX95" s="48" t="str">
        <f>IF(CI95="y",CHAR(34)&amp;CI$1&amp;CHAR(34)&amp;",","")</f>
        <v/>
      </c>
      <c r="CY95" s="48" t="str">
        <f>IF(CJ95="y",CHAR(34)&amp;CJ$1&amp;CHAR(34)&amp;",","")</f>
        <v>"4Color",</v>
      </c>
      <c r="CZ95" s="48" t="str">
        <f>IF(CK95="y",CHAR(34)&amp;CK$1&amp;CHAR(34)&amp;",","")</f>
        <v/>
      </c>
      <c r="DA95" s="48" t="str">
        <f>IF(Q95&gt;1,CHAR(34)&amp;"words2"&amp;CHAR(34)&amp;",","")</f>
        <v/>
      </c>
      <c r="DB95" s="48" t="str">
        <f>IF(Q95&gt;2,CHAR(34)&amp;"words3"&amp;CHAR(34)&amp;",","")</f>
        <v/>
      </c>
      <c r="DD95" s="48" t="str">
        <f>IF(LEN(CHAR(34)&amp;"lets"&amp;LEN(SUBSTITUTE(SUBSTITUTE(IFERROR(TRIM(SUBSTITUTE(A95,MID(A95,FIND("[",A95),FIND("]",A95)-FIND("[",A95)+1),"")),A95)," ",""),"-",""))&amp;CHAR(34)&amp;",")=9,CHAR(34)&amp;"lets"&amp;LEN(SUBSTITUTE(SUBSTITUTE(IFERROR(TRIM(SUBSTITUTE(A95,MID(A95,FIND("[",A95),FIND("]",A95)-FIND("[",A95)+1),"")),A95)," ",""),"-",""))&amp;CHAR(34)&amp;",",CHAR(34)&amp;"lets0"&amp;LEN(SUBSTITUTE(SUBSTITUTE(IFERROR(TRIM(SUBSTITUTE(A95,MID(A95,FIND("[",A95),FIND("]",A95)-FIND("[",A95)+1),"")),A95)," ",""),"-",""))&amp;CHAR(34)&amp;",")</f>
        <v>"lets11",</v>
      </c>
      <c r="DE95" s="48" t="str">
        <f>CHAR(34)&amp;"start"&amp;IFERROR(LEFT(SUBSTITUTE(A95,"["&amp;MID(A95,FIND("[",A95)+1,FIND("]",A95)-FIND("[",A95)-1)&amp;"] ",""),1),LEFT(A95,1))&amp;CHAR(34)&amp;","</f>
        <v>"startS",</v>
      </c>
      <c r="DF95" s="48" t="str">
        <f>IFERROR(IF(SEARCH("tan",A95)&gt;0,CHAR(34)&amp;"withtn"&amp;CHAR(34)&amp;",",""),"")</f>
        <v/>
      </c>
      <c r="DG95" s="48" t="str">
        <f>IFERROR(IF(SEARCH("q",A95)&gt;0,CHAR(34)&amp;"with_q"&amp;CHAR(34)&amp;",",""),"")</f>
        <v/>
      </c>
      <c r="DH95" s="48" t="str">
        <f>IFERROR(IF(SEARCH("v",A95)&gt;0,CHAR(34)&amp;"with_v"&amp;CHAR(34)&amp;",",""),"")</f>
        <v/>
      </c>
      <c r="DI95" s="48" t="str">
        <f>IFERROR(IF(SEARCH("w",A95)&gt;0,CHAR(34)&amp;"with_w"&amp;CHAR(34)&amp;",",""),"")</f>
        <v/>
      </c>
      <c r="DJ95" s="48" t="str">
        <f>IFERROR(IF(SEARCH("y",A95)&gt;0,CHAR(34)&amp;"with_y"&amp;CHAR(34)&amp;",",""),"")</f>
        <v/>
      </c>
      <c r="DK95" s="48" t="str">
        <f>IFERROR(IF(SEARCH("z",A95)&gt;0,CHAR(34)&amp;"with_z"&amp;CHAR(34)&amp;",",""),"")</f>
        <v/>
      </c>
      <c r="DL95" s="48" t="str">
        <f>IF(CG95=2, CHAR(34) &amp; _xlfn.TEXTJOIN("", TRUE, _xlfn._xlws.SORT(HP95:HX95)) &amp; CHAR(34) &amp; ",", "")</f>
        <v/>
      </c>
      <c r="DM95" s="48" t="str" cm="1">
        <f t="array" ref="DM95">IF(CG95=3,CHAR(34) &amp; _xlfn.TEXTJOIN("", TRUE, RIGHT(HP95:HX95, 2)) &amp; CHAR(34) &amp; ",", "")</f>
        <v/>
      </c>
      <c r="DN95" s="48" t="str">
        <f>IF(AND(ISNUMBER(SEARCH("18", O95)), ISERROR(SEARCH("1918", O95)), ISERROR(SEARCH("2018", O95))), CHAR(34) &amp; "year18" &amp; CHAR(34) &amp; ",", "")</f>
        <v/>
      </c>
      <c r="DO95" s="48" t="str">
        <f>IF(AND(ISNUMBER(SEARCH("19", O95)), ISERROR(SEARCH("1819", O95)),  ISERROR(SEARCH("1219", O95)),ISERROR(SEARCH("1119", O95)),ISERROR(SEARCH("1190", O95)),ISERROR(SEARCH("2019", O95))), CHAR(34) &amp; "year19" &amp; CHAR(34) &amp; ",", "")</f>
        <v>"year19",</v>
      </c>
      <c r="DP95" s="6" t="str">
        <f>IF(AND(ISNUMBER(SEARCH("20", O95)), ISERROR(SEARCH("1920", O95))), CHAR(34)&amp;"year00"&amp;CHAR(34)&amp;",", "")</f>
        <v/>
      </c>
      <c r="DQ95" s="6" t="str">
        <f>IF(CC95="y",CHAR(34)&amp;"soviet"&amp;CHAR(34)&amp;",","")</f>
        <v/>
      </c>
      <c r="DR95" s="6" t="str">
        <f>IF(BY95="y",CHAR(34)&amp;"dgband"&amp;CHAR(34)&amp;",","")</f>
        <v/>
      </c>
      <c r="DS95" s="6" t="str">
        <f>IF(W95="y",IF(AND(V95="n",BY95&lt;&gt;"y"),CHAR(34)&amp;"allver"&amp;CHAR(34)&amp;",",""),"")</f>
        <v/>
      </c>
      <c r="DT95" s="6" t="str">
        <f>IF(V95="y",IF(AND(W95="n",BY95&lt;&gt;"y"),CHAR(34)&amp;"allhor"&amp;CHAR(34)&amp;",",""),"")</f>
        <v/>
      </c>
      <c r="DU95" s="6" t="str">
        <f>IF(BY95="y",IF(AND(W95="n",V95="n"),CHAR(34)&amp;"alldia"&amp;CHAR(34)&amp;",",""),"")</f>
        <v/>
      </c>
      <c r="DW95" s="48" t="str">
        <f>IF(CL95="y",CHAR(34)&amp;CL$1&amp;CHAR(34)&amp;",","")</f>
        <v>"NoBand",</v>
      </c>
      <c r="DX95" s="48" t="str">
        <f>IF(CM95="y",CHAR(34)&amp;CM$1&amp;CHAR(34)&amp;",","")</f>
        <v/>
      </c>
      <c r="DY95" s="48" t="str">
        <f>IF(CN95="y",CHAR(34)&amp;CN$1&amp;CHAR(34)&amp;",","")</f>
        <v/>
      </c>
      <c r="DZ95" s="48" t="str">
        <f>IF(CO95="y",CHAR(34)&amp;CO$1&amp;CHAR(34)&amp;",","")</f>
        <v/>
      </c>
      <c r="EA95" s="48" t="str">
        <f>IF(T95="y",CHAR(34)&amp;T$1&amp;CHAR(34)&amp;",","")</f>
        <v/>
      </c>
      <c r="EB95" s="48" t="str">
        <f>IF(U95="y",CHAR(34)&amp;U$1&amp;CHAR(34)&amp;",","")</f>
        <v/>
      </c>
      <c r="EC95" s="48" t="str">
        <f>IF(V95="y",CHAR(34)&amp;V$1&amp;CHAR(34)&amp;",","")</f>
        <v/>
      </c>
      <c r="ED95" s="48" t="str">
        <f>IF(W95="y",CHAR(34)&amp;W$1&amp;CHAR(34)&amp;",","")</f>
        <v/>
      </c>
      <c r="EE95" s="48" t="str">
        <f>IF(X95="y",CHAR(34)&amp;X$1&amp;CHAR(34)&amp;",","")</f>
        <v>"Circle",</v>
      </c>
      <c r="EF95" s="48" t="str">
        <f>IF(AND(Y95&lt;&gt;"n",Y95&lt;&gt;""),CHAR(34)&amp;Y$1&amp;CHAR(34)&amp;",","")</f>
        <v/>
      </c>
      <c r="EG95" s="48" t="str">
        <f>IF(Z95="y",CHAR(34)&amp;Z$1&amp;CHAR(34)&amp;",","")</f>
        <v/>
      </c>
      <c r="EH95" s="48" t="str">
        <f>IF(AA95="y",CHAR(34)&amp;AA$1&amp;CHAR(34)&amp;",","")</f>
        <v/>
      </c>
      <c r="EI95" s="48" t="str">
        <f>IF(AB95="y",CHAR(34)&amp;AB$1&amp;CHAR(34)&amp;",","")</f>
        <v/>
      </c>
      <c r="EJ95" s="48" t="str">
        <f>IF(AC95="y",CHAR(34)&amp;AC$1&amp;CHAR(34)&amp;",","")</f>
        <v/>
      </c>
      <c r="EK95" s="48" t="str">
        <f>IF(AD95="y",CHAR(34)&amp;AD$1&amp;CHAR(34)&amp;",","")</f>
        <v/>
      </c>
      <c r="EL95" s="48" t="str">
        <f>IF(AE95="y",CHAR(34)&amp;AE$1&amp;CHAR(34)&amp;",","")</f>
        <v/>
      </c>
      <c r="EM95" s="48" t="str">
        <f>IF(AF95="y",CHAR(34)&amp;AF$1&amp;CHAR(34)&amp;",","")</f>
        <v/>
      </c>
      <c r="EN95" s="48" t="str">
        <f>IF(AG95="y",CHAR(34)&amp;AG$1&amp;CHAR(34)&amp;",","")</f>
        <v/>
      </c>
      <c r="EO95" s="48" t="str">
        <f>IF(AH95="y",CHAR(34)&amp;AH$1&amp;CHAR(34)&amp;",","")</f>
        <v/>
      </c>
      <c r="EP95" s="48" t="str">
        <f>IF(AI95="y",CHAR(34)&amp;AI$1&amp;CHAR(34)&amp;",","")</f>
        <v/>
      </c>
      <c r="EQ95" s="48" t="str">
        <f>IF(AJ95="y",CHAR(34)&amp;AJ$1&amp;CHAR(34)&amp;",","")</f>
        <v/>
      </c>
      <c r="ER95" s="48" t="str">
        <f>IF(AK95="y",CHAR(34)&amp;AK$1&amp;CHAR(34)&amp;",","")</f>
        <v/>
      </c>
      <c r="ES95" s="48" t="str">
        <f>IF(AL95="y",CHAR(34)&amp;AL$1&amp;CHAR(34)&amp;",","")</f>
        <v/>
      </c>
      <c r="ET95" s="48" t="str">
        <f>IF(AM95="y",CHAR(34)&amp;AM$1&amp;CHAR(34)&amp;",","")</f>
        <v/>
      </c>
      <c r="EU95" s="48" t="str">
        <f>IF(AN95="y",CHAR(34)&amp;AN$1&amp;CHAR(34)&amp;",","")</f>
        <v/>
      </c>
      <c r="EV95" s="48" t="str">
        <f>IF(AO95="y",CHAR(34)&amp;AO$1&amp;CHAR(34)&amp;",","")</f>
        <v/>
      </c>
      <c r="EW95" s="48" t="str">
        <f>IF(AP95="y",CHAR(34)&amp;AP$1&amp;CHAR(34)&amp;",","")</f>
        <v/>
      </c>
      <c r="EX95" s="48" t="str">
        <f>IF(AQ95="y",CHAR(34)&amp;AQ$1&amp;CHAR(34)&amp;",","")</f>
        <v/>
      </c>
      <c r="EY95" s="48" t="str">
        <f>IF(AR95="y",CHAR(34)&amp;AR$1&amp;CHAR(34)&amp;",","")</f>
        <v/>
      </c>
      <c r="EZ95" s="48" t="str">
        <f>IF(AS95="y",CHAR(34)&amp;AS$1&amp;CHAR(34)&amp;",","")</f>
        <v/>
      </c>
      <c r="FA95" s="48" t="str">
        <f>IF(AT95&gt;0,CHAR(34)&amp;"sta"&amp;AZ95&amp;CHAR(34)&amp;",","")</f>
        <v>"staRED",</v>
      </c>
      <c r="FB95" s="48" t="str">
        <f>IF(AND(AT95&gt;0,BA95&lt;&gt;""),CHAR(34)&amp;"sta"&amp;BA95&amp;CHAR(34)&amp;",","")</f>
        <v>"staRED",</v>
      </c>
      <c r="FD95" s="48" t="str">
        <f>IF(BV95="n",CHAR(34)&amp;"tcWHYE"&amp;CHAR(34)&amp;",",IF(BV95="y",CHAR(34)&amp;FD$1&amp;CHAR(34)&amp;",",""))</f>
        <v/>
      </c>
      <c r="FE95" s="48" t="str">
        <f>IF(COUNTIF(BL95:BT95,"BLU")=0,CHAR(34)&amp;"NO_BLU"&amp;CHAR(34)&amp;",", "")</f>
        <v/>
      </c>
      <c r="FF95" s="48" t="str">
        <f>IF(COUNTIF(BL95:BT95,"WHI")=0,CHAR(34)&amp;"NO_WHI"&amp;CHAR(34)&amp;",", "")</f>
        <v/>
      </c>
      <c r="FG95" s="48" t="str">
        <f>IF(COUNTIF(BL95:BT95,"RED")=0,CHAR(34)&amp;"NO_RED"&amp;CHAR(34)&amp;",", "")</f>
        <v/>
      </c>
      <c r="FH95" s="48" t="str">
        <f>IF(COUNTIF(BL95:BS95,"GRE")=0,CHAR(34)&amp;"NO_GRE"&amp;CHAR(34)&amp;",", "")</f>
        <v>"NO_GRE",</v>
      </c>
      <c r="FI95" s="48" t="str">
        <f>IF(COUNTIF(BL95:BT95,"YEL")=0,CHAR(34)&amp;"NO_YEL"&amp;CHAR(34)&amp;",", "")</f>
        <v/>
      </c>
      <c r="FJ95" s="48" t="str">
        <f>IF(COUNTIF(BL95:BT95,"BLA")=0,CHAR(34)&amp;"NO_BLA"&amp;CHAR(34)&amp;",", "")</f>
        <v>"NO_BLA",</v>
      </c>
      <c r="FK95" s="48" t="str">
        <f>IF(AND(FH95&lt;&gt;"",FF95&lt;&gt;""),CHAR(34)&amp;"WHGRNO"&amp;CHAR(34)&amp;",","")</f>
        <v/>
      </c>
      <c r="FL95" s="48" t="str">
        <f>IF(AND(FI95&lt;&gt;"",FF95&lt;&gt;""),CHAR(34)&amp;"WHYENO"&amp;CHAR(34)&amp;",","")</f>
        <v/>
      </c>
      <c r="FM95" s="48" t="str">
        <f>IF(AND(FJ95&lt;&gt;"",FF95&lt;&gt;""),CHAR(34)&amp;"BAWHNO"&amp;CHAR(34)&amp;",","")</f>
        <v/>
      </c>
      <c r="FN95" s="48" t="str">
        <f>IF(AND(FE95&lt;&gt;"",FF95&lt;&gt;""),CHAR(34)&amp;"BLWHNO"&amp;CHAR(34)&amp;",","")</f>
        <v/>
      </c>
      <c r="FO95" s="48" t="str">
        <f>IF(AND(FE95&lt;&gt;"",FG95&lt;&gt;""),CHAR(34)&amp;"BLRENO"&amp;CHAR(34)&amp;",","")</f>
        <v/>
      </c>
      <c r="FP95" s="48" t="str">
        <f>IF(AND(FF95&lt;&gt;"",FF95&lt;&gt;""),CHAR(34)&amp;"WHRENO"&amp;CHAR(34)&amp;",","")</f>
        <v/>
      </c>
      <c r="FQ95" s="48" t="str">
        <f>IF(LEN(BF95)=3,CHAR(34)&amp;"001"&amp;BF95&amp;CHAR(34)&amp;",","")</f>
        <v/>
      </c>
      <c r="FR95" s="48" t="str">
        <f>IF(LEN(BG95)=3,CHAR(34)&amp;"002"&amp;BG95&amp;CHAR(34)&amp;",","")</f>
        <v/>
      </c>
      <c r="FS95" s="48" t="str">
        <f>IF(LEN(BH95)=3,CHAR(34)&amp;"003"&amp;BH95&amp;CHAR(34)&amp;",","")</f>
        <v/>
      </c>
      <c r="FT95" s="48" t="str">
        <f>CHAR(34)&amp;"myr"&amp;BD95&amp;CHAR(34)&amp;","</f>
        <v>"myrBLU",</v>
      </c>
      <c r="FU95" s="48" t="str">
        <f>IF(AY95="y",CHAR(34)&amp;"island"&amp;CHAR(34)&amp;",","")</f>
        <v/>
      </c>
      <c r="FV95" s="48" t="str">
        <f>IF(BZ95="y",CHAR(34)&amp;"landlo"&amp;CHAR(34)&amp;",","")</f>
        <v/>
      </c>
      <c r="FW95" s="48" t="str">
        <f>IF(CA95="y",CHAR(34)&amp;"eunion"&amp;CHAR(34)&amp;",","")</f>
        <v/>
      </c>
      <c r="FY95" s="48" t="str">
        <f>IFERROR(IF(SEARCH("Arabic",CB95)&gt;0,CHAR(34)&amp;"arabic"&amp;CHAR(34)&amp;",",""),"")</f>
        <v/>
      </c>
      <c r="FZ95" s="48" t="str">
        <f>IFERROR(IF(SEARCH("English",CB95)&gt;0,CHAR(34)&amp;"englis"&amp;CHAR(34)&amp;",",""),"")</f>
        <v/>
      </c>
      <c r="GA95" s="48" t="str">
        <f>IFERROR(IF(SEARCH("French",CB95)&gt;0,CHAR(34)&amp;"french"&amp;CHAR(34)&amp;",",""),"")</f>
        <v/>
      </c>
      <c r="GB95" s="48" t="str">
        <f>IFERROR(IF(SEARCH("Spanish",CB95)&gt;0,CHAR(34)&amp;"spanis"&amp;CHAR(34)&amp;",",""),"")</f>
        <v/>
      </c>
      <c r="GE95" s="48" t="str">
        <f>IFERROR(IF(SEARCH("Dutch",CB95)&gt;0,CHAR(34)&amp;"dutchs"&amp;CHAR(34)&amp;",",""),"")</f>
        <v/>
      </c>
      <c r="GF95" s="48" t="str">
        <f>IFERROR(IF(SEARCH("Historical",AU95)&gt;0,CHAR(34)&amp;"histor"&amp;CHAR(34)&amp;",",""),"")</f>
        <v/>
      </c>
      <c r="GG95" s="48" t="str">
        <f>IF(BU95="y",CHAR(34)&amp;"unjack"&amp;CHAR(34)&amp;",","")</f>
        <v/>
      </c>
      <c r="GH95" s="48" t="str">
        <f>IF(CD95=1,CHAR(34)&amp;"southc"&amp;CHAR(34)&amp;",","")</f>
        <v/>
      </c>
      <c r="GI95" s="48" t="str">
        <f>IF(CE95=1,CHAR(34)&amp;"hasmap"&amp;CHAR(34)&amp;",","")</f>
        <v/>
      </c>
      <c r="GJ95" s="48" t="str">
        <f>IF(CP95="y",CHAR(34)&amp;CP$1&amp;CHAR(34)&amp;",","")</f>
        <v/>
      </c>
      <c r="GK95" s="48" t="str">
        <f>IF(GJ95="",CHAR(34)&amp;"HasSta"&amp;CHAR(34)&amp;",","")</f>
        <v>"HasSta",</v>
      </c>
      <c r="GL95" s="48" t="str">
        <f>IF(CQ95="y",CHAR(34)&amp;CQ$1&amp;CHAR(34)&amp;",","")</f>
        <v/>
      </c>
      <c r="GM95" s="48" t="str">
        <f>IF(CR95="y",CHAR(34)&amp;CR$1&amp;CHAR(34)&amp;",","")</f>
        <v/>
      </c>
      <c r="GN95" s="48" t="str">
        <f>IF(CS95="y",CHAR(34)&amp;CS$1&amp;CHAR(34)&amp;",","")</f>
        <v>"3+Star",</v>
      </c>
      <c r="GP95" s="48" t="str">
        <f>CHAR(34)&amp;AU95&amp;CHAR(34)</f>
        <v>"City"</v>
      </c>
      <c r="GS95" s="48" t="str">
        <f>SUBSTITUTE("["&amp;_xlfn.CONCAT(CW95:GN95)&amp;"]",",]","]")</f>
        <v>["4Color","lets11","startS","year19","NoBand","Circle","staRED","staRED","NO_GRE","NO_BLA","myrBLU","HasSta","3+Star"]</v>
      </c>
      <c r="GT95" s="48" t="str">
        <f>IF(BL95&lt;&gt;"",CHAR(34)&amp;"cl_"&amp;BL95&amp;CHAR(34)&amp;",","")</f>
        <v/>
      </c>
      <c r="GU95" s="48" t="str">
        <f>IF(BM95&lt;&gt;"",CHAR(34)&amp;"cl_"&amp;BM95&amp;CHAR(34)&amp;",","")</f>
        <v>"cl_BLU",</v>
      </c>
      <c r="GV95" s="48" t="str">
        <f>IF(BN95&lt;&gt;"",CHAR(34)&amp;"cl_"&amp;BN95&amp;CHAR(34)&amp;",","")</f>
        <v/>
      </c>
      <c r="GW95" s="48" t="str">
        <f>IF(BO95&lt;&gt;"",CHAR(34)&amp;"cl_"&amp;BO95&amp;CHAR(34)&amp;",","")</f>
        <v>"cl_RED",</v>
      </c>
      <c r="GX95" s="48" t="str">
        <f>IF(BP95&lt;&gt;"",CHAR(34)&amp;"cl_"&amp;BP95&amp;CHAR(34)&amp;",","")</f>
        <v>"cl_YEL",</v>
      </c>
      <c r="GY95" s="48" t="str">
        <f>IF(BQ95&lt;&gt;"",CHAR(34)&amp;"cl_"&amp;BQ95&amp;CHAR(34)&amp;",","")</f>
        <v/>
      </c>
      <c r="GZ95" s="48" t="str">
        <f>IF(BR95&lt;&gt;"",CHAR(34)&amp;"cl_"&amp;BR95&amp;CHAR(34)&amp;",","")</f>
        <v/>
      </c>
      <c r="HA95" s="48" t="str">
        <f>IF(BS95&lt;&gt;"",CHAR(34)&amp;"cl_"&amp;BS95&amp;CHAR(34)&amp;",","")</f>
        <v/>
      </c>
      <c r="HB95" s="48" t="str">
        <f>IF(BT95&lt;&gt;"",CHAR(34)&amp;"cl_"&amp;BT95&amp;CHAR(34)&amp;",","")</f>
        <v>"cl_WHI",</v>
      </c>
      <c r="HC95" s="48" t="str">
        <f>SUBSTITUTE("["&amp;_xlfn.CONCAT(GT95:HB95)&amp;"]",",]","]")</f>
        <v>["cl_BLU","cl_RED","cl_YEL","cl_WHI"]</v>
      </c>
      <c r="HE95" s="71"/>
      <c r="HF95" s="72" t="str">
        <f>"{couname:"&amp;CT95&amp;(IF(HK95&lt;&gt;"",",subtype:"&amp;CHAR(34)&amp;HK95&amp;CHAR(34),""))&amp;",year:"&amp;HJ95&amp;",region:"&amp;CU95&amp;",Colors:"&amp;HC95&amp;",Items:"&amp;GS95&amp;",Flag:"&amp;CV95&amp;",HDFlag:"&amp;CHAR(34)&amp;E95&amp;CHAR(34)&amp;",type:"&amp;GP95&amp;", describe: "&amp;HH95&amp;", isnew:"&amp;CHAR(34)&amp;F95&amp;CHAR(34)&amp;", links: "&amp;HL95&amp;"},"</f>
        <v>{couname:"[USA] Springfield",year:"1917",region:"rgn_North America",Colors:["cl_BLU","cl_RED","cl_YEL","cl_WHI"],Items:["4Color","lets11","startS","year19","NoBand","Circle","staRED","staRED","NO_GRE","NO_BLA","myrBLU","HasSta","3+Star"],Flag:"https://upload.wikimedia.org/wikipedia/commons/thumb/3/36/Flag_of_Springfield%2C_Illinois.svg/320px-Flag_of_Springfield%2C_Illinois.svg.png",HDFlag:"https://upload.wikimedia.org/wikipedia/commons/thumb/3/36/Flag_of_Springfield%2C_Illinois.svg/625px-Flag_of_Springfield%2C_Illinois.svg.png",type:"City", describe: "\nThe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 isnew:".", links: "https://www.crwflags.com/fotw/flags/us-il-sp.html"},</v>
      </c>
      <c r="HG95" s="73" t="str">
        <f>"{couname:"&amp;CT95&amp;(IF(HK95&lt;&gt;"",",subtype:"&amp;CHAR(34)&amp;HK95&amp;CHAR(34),""))&amp;",year:"&amp;HJ95&amp;",region:"&amp;CU95&amp;",Colors:"&amp;HC95&amp;",Items:"&amp;GS95&amp;",Flag:"&amp;CV95&amp;",HDFlag:"&amp;CHAR(34)&amp;E95&amp;CHAR(34)&amp;",type:"&amp;GP95&amp;", describe: "&amp;HI95&amp;", links: "&amp;HL95&amp;"},"</f>
        <v>{couname:"[USA] Springfield",year:"1917",region:"rgn_North America",Colors:["cl_BLU","cl_RED","cl_YEL","cl_WHI"],Items:["4Color","lets11","startS","year19","NoBand","Circle","staRED","staRED","NO_GRE","NO_BLA","myrBLU","HasSta","3+Star"],Flag:"https://upload.wikimedia.org/wikipedia/commons/thumb/3/36/Flag_of_Springfield%2C_Illinois.svg/320px-Flag_of_Springfield%2C_Illinois.svg.png",HDFlag:"https://upload.wikimedia.org/wikipedia/commons/thumb/3/36/Flag_of_Springfield%2C_Illinois.svg/625px-Flag_of_Springfield%2C_Illinois.svg.png",type:"City", describe: "\nThe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 links: "https://www.crwflags.com/fotw/flags/us-il-sp.html"},</v>
      </c>
      <c r="HH95" s="48" t="str">
        <f>IF(P95&lt;&gt;"",CHAR(34)&amp;"\n"&amp;P95&amp;CHAR(34),CHAR(34)&amp;CHAR(34))</f>
        <v>"\nThe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v>
      </c>
      <c r="HI95" s="48" t="str">
        <f>IF(J95=0,CHAR(34)&amp;CHAR(34),HH95)</f>
        <v>"\nThe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v>
      </c>
      <c r="HJ95" s="48" t="str">
        <f>CHAR(34)&amp;O95&amp;CHAR(34)</f>
        <v>"1917"</v>
      </c>
      <c r="HL95" s="48" t="str">
        <f>CHAR(34)&amp;I95&amp;CHAR(34)</f>
        <v>"https://www.crwflags.com/fotw/flags/us-il-sp.html"</v>
      </c>
      <c r="HM95" s="72"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"&amp;HH95&amp;", "&amp;CHAR(34)&amp;"isnew"&amp;CHAR(34)&amp;": "&amp;CHAR(34)&amp;F95&amp;CHAR(34)&amp;", "&amp;CHAR(34)&amp;"links"&amp;CHAR(34)&amp;": "&amp;HL95&amp;"},"</f>
        <v>{"couname":"[USA] Springfield","subtype":"[USA] Illinois","year":"1917","region":"rgn_North America","Colors":["cl_BLU","cl_RED","cl_YEL","cl_WHI"],"Items":["4Color","lets11","startS","year19","NoBand","Circle","staRED","staRED","NO_GRE","NO_BLA","myrBLU","HasSta","3+Star"],"Flag":"https://upload.wikimedia.org/wikipedia/commons/thumb/3/36/Flag_of_Springfield%2C_Illinois.svg/320px-Flag_of_Springfield%2C_Illinois.svg.png","HDFlag":"https://upload.wikimedia.org/wikipedia/commons/thumb/3/36/Flag_of_Springfield%2C_Illinois.svg/625px-Flag_of_Springfield%2C_Illinois.svg.png","type":"City", "describe": "\nThe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 "isnew": ".", "links": "https://www.crwflags.com/fotw/flags/us-il-sp.html"},</v>
      </c>
      <c r="HN95" s="74" t="str">
        <f>"{"&amp;CHAR(34)&amp;"couname"&amp;CHAR(34)&amp;":"&amp;CT95&amp;(IF(H95&lt;&gt;"",","&amp;CHAR(34)&amp;"subtype"&amp;CHAR(34)&amp;":"&amp;CHAR(34)&amp;H95&amp;CHAR(34),""))&amp;","&amp;CHAR(34)&amp;"year"&amp;CHAR(34)&amp;":"&amp;HJ95&amp;","&amp;CHAR(34)&amp;"region"&amp;CHAR(34)&amp;":"&amp;CU95&amp;","&amp;CHAR(34)&amp;"Colors"&amp;CHAR(34)&amp;":"&amp;HC95&amp;","&amp;CHAR(34)&amp;"Items"&amp;CHAR(34)&amp;":"&amp;GS95&amp;","&amp;CHAR(34)&amp;"Flag"&amp;CHAR(34)&amp;":"&amp;CV95&amp;","&amp;CHAR(34)&amp;"HDFlag"&amp;CHAR(34)&amp;":"&amp;CHAR(34)&amp;E95&amp;CHAR(34)&amp;","&amp;CHAR(34)&amp;"type"&amp;CHAR(34)&amp;":"&amp;GP95&amp;", "&amp;CHAR(34)&amp;"describe"&amp;CHAR(34)&amp;": "&amp;HI95&amp;", "&amp;CHAR(34)&amp;"isnew"&amp;CHAR(34)&amp;": "&amp;CHAR(34)&amp;F95&amp;CHAR(34)&amp;", "&amp;CHAR(34)&amp;"links"&amp;CHAR(34)&amp;": "&amp;HL95&amp;"},"</f>
        <v>{"couname":"[USA] Springfield","subtype":"[USA] Illinois","year":"1917","region":"rgn_North America","Colors":["cl_BLU","cl_RED","cl_YEL","cl_WHI"],"Items":["4Color","lets11","startS","year19","NoBand","Circle","staRED","staRED","NO_GRE","NO_BLA","myrBLU","HasSta","3+Star"],"Flag":"https://upload.wikimedia.org/wikipedia/commons/thumb/3/36/Flag_of_Springfield%2C_Illinois.svg/320px-Flag_of_Springfield%2C_Illinois.svg.png","HDFlag":"https://upload.wikimedia.org/wikipedia/commons/thumb/3/36/Flag_of_Springfield%2C_Illinois.svg/625px-Flag_of_Springfield%2C_Illinois.svg.png","type":"City", "describe": "\nThe 20 white stars represent the number of states in the Union before Illinois was admitted in 1818. The large red star represents Springfield as the capital of Illinois, the 21st state. In the past, the flag had the words 'Springfield Illinois,' across its bottom; now photographs show no lettering on the flag, and governmental buildings have been seen sporting a version absent text. The flag used is the one with the text", "isnew": ".", "links": "https://www.crwflags.com/fotw/flags/us-il-sp.html"},</v>
      </c>
      <c r="HO95" s="75">
        <v>45618</v>
      </c>
      <c r="HP95" s="48" t="str" cm="1">
        <f t="array" ref="HP95">IF(_xlfn.TEXTJOIN(", ", TRUE, IF(ISNUMBER(SEARCH("BLA", BL95:BT95)), COLUMN(BL95:BT95) - COLUMN(BL95) + 1, ""))&lt;&gt;"","BLA","")</f>
        <v/>
      </c>
      <c r="HQ95" s="48" t="str" cm="1">
        <f t="array" ref="HQ95">IF(_xlfn.TEXTJOIN(", ", TRUE, IF(ISNUMBER(SEARCH("BLU", BL95:BT95)), COLUMN(BL95:BT95) - COLUMN(BL95) + 1, ""))&lt;&gt;"","BLU","")</f>
        <v>BLU</v>
      </c>
      <c r="HR95" s="48" t="str" cm="1">
        <f t="array" ref="HR95">IF(_xlfn.TEXTJOIN(", ", TRUE, IF(ISNUMBER(SEARCH("GRE", BL95:BT95)), COLUMN(BL95:BT95) - COLUMN(BL95) + 1, ""))&lt;&gt;"","GRE","")</f>
        <v/>
      </c>
      <c r="HS95" s="48" t="str" cm="1">
        <f t="array" ref="HS95">IF(_xlfn.TEXTJOIN(", ", TRUE, IF(ISNUMBER(SEARCH("RED", BL95:BT95)), COLUMN(BL95:BT95) - COLUMN(BL95) + 1, ""))&lt;&gt;"","RED","")</f>
        <v>RED</v>
      </c>
      <c r="HT95" s="48" t="str" cm="1">
        <f t="array" ref="HT95">IF(_xlfn.TEXTJOIN(", ", TRUE, IF(ISNUMBER(SEARCH("YEL", BL95:BT95)), COLUMN(BL95:BT95) - COLUMN(BL95) + 1, ""))&lt;&gt;"","YEL","")</f>
        <v>YEL</v>
      </c>
      <c r="HU95" s="48" t="str" cm="1">
        <f t="array" ref="HU95">IF(_xlfn.TEXTJOIN(", ", TRUE, IF(ISNUMBER(SEARCH("ORA", BL95:BT95)), COLUMN(BL95:BT95) - COLUMN(BL95) + 1, ""))&lt;&gt;"","ORA","")</f>
        <v/>
      </c>
      <c r="HV95" s="48" t="str" cm="1">
        <f t="array" ref="HV95">IF(_xlfn.TEXTJOIN(", ", TRUE, IF(ISNUMBER(SEARCH("BRO", BL95:BT95)), COLUMN(BL95:BT95) - COLUMN(BL95) + 1, ""))&lt;&gt;"","BRO","")</f>
        <v/>
      </c>
      <c r="HW95" s="48" t="str" cm="1">
        <f t="array" ref="HW95">IF(_xlfn.TEXTJOIN(", ", TRUE, IF(ISNUMBER(SEARCH("PUR", BL95:BT95)), COLUMN(BL95:BT95) - COLUMN(BL95) + 1, ""))&lt;&gt;"","PUR","")</f>
        <v/>
      </c>
      <c r="HX95" s="48" t="str" cm="1">
        <f t="array" ref="HX95">IF(_xlfn.TEXTJOIN(", ", TRUE, IF(ISNUMBER(SEARCH("WHI", BL95:BT95)), COLUMN(BL95:BT95) - COLUMN(BL95) + 1, ""))&lt;&gt;"","WHI","")</f>
        <v>WHI</v>
      </c>
      <c r="HY95" s="76"/>
      <c r="HZ95" s="76"/>
      <c r="IA95" s="6"/>
      <c r="IB95" s="6"/>
      <c r="IC95" s="77"/>
      <c r="ID95" s="77"/>
      <c r="IE95" s="77"/>
      <c r="IF95" s="77"/>
      <c r="IG95" s="77"/>
      <c r="IH95" s="77"/>
      <c r="II95" s="77"/>
      <c r="IJ95" s="77"/>
      <c r="IK95" s="77"/>
      <c r="IM95" s="45">
        <f>COUNTIF(IC95:IK95,"&gt;0")-CG95</f>
        <v>-4</v>
      </c>
      <c r="IN95" s="78" t="str">
        <f>"http://mkweb.bcgsc.ca/color-summarizer/?url="&amp;D95&amp;"&amp;precision=low&amp;num_clusters="&amp;CG95&amp;"&amp;text=1"</f>
        <v>http://mkweb.bcgsc.ca/color-summarizer/?url=https://upload.wikimedia.org/wikipedia/commons/thumb/3/36/Flag_of_Springfield%2C_Illinois.svg/320px-Flag_of_Springfield%2C_Illinois.svg.png&amp;precision=low&amp;num_clusters=4&amp;text=1</v>
      </c>
      <c r="IO95" s="48" t="str">
        <f>IF(HP95&lt;&gt;"",CHAR(34)&amp;"black"&amp;CHAR(34),"")</f>
        <v/>
      </c>
      <c r="IP95" s="48" t="str">
        <f>IF(HQ95&lt;&gt;"",CHAR(34)&amp;"blue"&amp;CHAR(34),"")</f>
        <v>"blue"</v>
      </c>
      <c r="IQ95" s="48" t="str">
        <f>IF(HR95&lt;&gt;"",CHAR(34)&amp;"green"&amp;CHAR(34),"")</f>
        <v/>
      </c>
      <c r="IR95" s="48" t="str">
        <f>IF(HS95&lt;&gt;"",CHAR(34)&amp;"red"&amp;CHAR(34),"")</f>
        <v>"red"</v>
      </c>
      <c r="IS95" s="48" t="str">
        <f>IF(HT95&lt;&gt;"",CHAR(34)&amp;"yellow"&amp;CHAR(34),"")</f>
        <v>"yellow"</v>
      </c>
      <c r="IT95" s="48" t="str">
        <f>IF(HU95&lt;&gt;"",CHAR(34)&amp;"orange"&amp;CHAR(34),"")</f>
        <v/>
      </c>
      <c r="IU95" s="48" t="str">
        <f>IF(HV95&lt;&gt;"",CHAR(34)&amp;"brown"&amp;CHAR(34),"")</f>
        <v/>
      </c>
      <c r="IV95" s="48" t="str">
        <f>IF(HW95&lt;&gt;"",CHAR(34)&amp;"purple"&amp;CHAR(34),"")</f>
        <v/>
      </c>
      <c r="IW95" s="48" t="str">
        <f>IF(HX95&lt;&gt;"",CHAR(34)&amp;"white"&amp;CHAR(34),"")</f>
        <v>"white"</v>
      </c>
      <c r="IX95" s="48" t="str">
        <f>"{"&amp;CHAR(34)&amp;"url"&amp;CHAR(34)&amp;":"&amp;CHAR(34)&amp;IN95&amp;CHAR(34)&amp;","&amp;CHAR(34)&amp;"name"&amp;CHAR(34)&amp;":"&amp;CHAR(34)&amp;A95&amp;CHAR(34)&amp;"},"</f>
        <v>{"url":"http://mkweb.bcgsc.ca/color-summarizer/?url=https://upload.wikimedia.org/wikipedia/commons/thumb/3/36/Flag_of_Springfield%2C_Illinois.svg/320px-Flag_of_Springfield%2C_Illinois.svg.png&amp;precision=low&amp;num_clusters=4&amp;text=1","name":"[USA] Springfield"},</v>
      </c>
      <c r="IY95" s="48">
        <v>1176</v>
      </c>
    </row>
    <row r="96" spans="1:259" s="48" customFormat="1" ht="38.4" customHeight="1" thickBot="1" x14ac:dyDescent="0.35">
      <c r="A96" s="97" t="s">
        <v>560</v>
      </c>
      <c r="B96" s="40" t="e" vm="237">
        <v>#VALUE!</v>
      </c>
      <c r="C96" s="41">
        <v>3</v>
      </c>
      <c r="D96" s="42" t="s">
        <v>561</v>
      </c>
      <c r="E96" s="43" t="s">
        <v>562</v>
      </c>
      <c r="F96" s="44" t="s">
        <v>163</v>
      </c>
      <c r="G96" s="45">
        <f>COUNTIF($A$1:$A$8580,A96)</f>
        <v>1</v>
      </c>
      <c r="H96" s="46" t="s">
        <v>555</v>
      </c>
      <c r="I96" s="47" t="s">
        <v>563</v>
      </c>
      <c r="J96" s="48" t="str">
        <f>""</f>
        <v/>
      </c>
      <c r="K96" s="49"/>
      <c r="L96" s="50"/>
      <c r="M96" s="50"/>
      <c r="N96" s="51" t="s">
        <v>231</v>
      </c>
      <c r="O96" s="52">
        <v>1963</v>
      </c>
      <c r="P96" s="53" t="s">
        <v>564</v>
      </c>
      <c r="Q96" s="54">
        <v>1</v>
      </c>
      <c r="R96" s="55" t="s">
        <v>231</v>
      </c>
      <c r="S96" s="56">
        <v>2</v>
      </c>
      <c r="T96" s="57" t="s">
        <v>164</v>
      </c>
      <c r="U96" s="58" t="s">
        <v>165</v>
      </c>
      <c r="V96" s="58" t="s">
        <v>165</v>
      </c>
      <c r="W96" s="58" t="s">
        <v>165</v>
      </c>
      <c r="X96" s="58" t="s">
        <v>165</v>
      </c>
      <c r="Y96" s="58" t="s">
        <v>164</v>
      </c>
      <c r="Z96" s="58" t="s">
        <v>164</v>
      </c>
      <c r="AA96" s="58" t="s">
        <v>164</v>
      </c>
      <c r="AB96" s="58" t="s">
        <v>164</v>
      </c>
      <c r="AC96" s="58" t="s">
        <v>164</v>
      </c>
      <c r="AD96" s="58" t="s">
        <v>164</v>
      </c>
      <c r="AE96" s="58" t="s">
        <v>164</v>
      </c>
      <c r="AF96" s="59" t="s">
        <v>164</v>
      </c>
      <c r="AG96" s="59" t="s">
        <v>164</v>
      </c>
      <c r="AH96" s="59" t="s">
        <v>165</v>
      </c>
      <c r="AI96" s="59" t="s">
        <v>164</v>
      </c>
      <c r="AJ96" s="59" t="s">
        <v>164</v>
      </c>
      <c r="AK96" s="59" t="s">
        <v>164</v>
      </c>
      <c r="AL96" s="59" t="s">
        <v>164</v>
      </c>
      <c r="AM96" s="59" t="s">
        <v>164</v>
      </c>
      <c r="AN96" s="59" t="s">
        <v>164</v>
      </c>
      <c r="AO96" s="59" t="s">
        <v>164</v>
      </c>
      <c r="AP96" s="59" t="s">
        <v>164</v>
      </c>
      <c r="AQ96" s="59" t="s">
        <v>164</v>
      </c>
      <c r="AR96" s="59" t="s">
        <v>164</v>
      </c>
      <c r="AS96" s="59" t="s">
        <v>164</v>
      </c>
      <c r="AT96" s="60">
        <v>1</v>
      </c>
      <c r="AU96" s="59" t="s">
        <v>196</v>
      </c>
      <c r="AV96" s="59" t="str">
        <f>IF(LEFT(A96,1)="[",LEFT(A96,5)&amp;AU96&amp;A96,"")</f>
        <v>[USA]City[USA] Indianapolis</v>
      </c>
      <c r="AW96" s="59" t="str">
        <f>C96&amp;H96&amp;A96</f>
        <v>3[USA] Indiana[USA] Indianapolis</v>
      </c>
      <c r="AX96" s="61"/>
      <c r="AY96" s="61"/>
      <c r="AZ96" s="62" t="s">
        <v>159</v>
      </c>
      <c r="BA96" s="62" t="s">
        <v>167</v>
      </c>
      <c r="BB96" s="62"/>
      <c r="BC96" s="63"/>
      <c r="BD96" s="64" t="s">
        <v>152</v>
      </c>
      <c r="BE96" s="47"/>
      <c r="BF96" s="64" t="s">
        <v>167</v>
      </c>
      <c r="BG96" s="64" t="s">
        <v>167</v>
      </c>
      <c r="BH96" s="64" t="s">
        <v>167</v>
      </c>
      <c r="BI96" s="64"/>
      <c r="BJ96" s="64"/>
      <c r="BK96" s="47"/>
      <c r="BL96" s="64" t="s">
        <v>167</v>
      </c>
      <c r="BM96" s="64" t="s">
        <v>152</v>
      </c>
      <c r="BN96" s="64" t="s">
        <v>167</v>
      </c>
      <c r="BO96" s="64" t="s">
        <v>154</v>
      </c>
      <c r="BP96" s="64" t="s">
        <v>167</v>
      </c>
      <c r="BQ96" s="64" t="s">
        <v>167</v>
      </c>
      <c r="BR96" s="64" t="s">
        <v>167</v>
      </c>
      <c r="BS96" s="64" t="s">
        <v>167</v>
      </c>
      <c r="BT96" s="64" t="s">
        <v>159</v>
      </c>
      <c r="BU96" s="65"/>
      <c r="BV96" s="66"/>
      <c r="BW96" s="66">
        <v>0</v>
      </c>
      <c r="BX96" s="47"/>
      <c r="CB96" s="6"/>
      <c r="CC96" s="6"/>
      <c r="CD96" s="67">
        <v>0</v>
      </c>
      <c r="CE96" s="67">
        <v>0</v>
      </c>
      <c r="CF96" s="67" t="e">
        <v>#REF!</v>
      </c>
      <c r="CG96" s="68" cm="1">
        <f t="array" ref="CG96">SUMPRODUCT(--(LEN(TRIM(BL96:BT96))&gt;0))</f>
        <v>3</v>
      </c>
      <c r="CH96" s="59" t="str">
        <f>IF(CG96=2,"y","n")</f>
        <v>n</v>
      </c>
      <c r="CI96" s="59" t="str">
        <f>IF(CG96=3,"y","n")</f>
        <v>y</v>
      </c>
      <c r="CJ96" s="59" t="str">
        <f>IF(CG96=4,"y","n")</f>
        <v>n</v>
      </c>
      <c r="CK96" s="59" t="str">
        <f>IF(CG96&gt;4,"y","n")</f>
        <v>n</v>
      </c>
      <c r="CL96" s="59" t="str">
        <f>IF(S96=0,"y","n")</f>
        <v>n</v>
      </c>
      <c r="CM96" s="59" t="str">
        <f>IF(S96=2,"y","n")</f>
        <v>y</v>
      </c>
      <c r="CN96" s="59" t="str">
        <f>IF(S96=3,"y","n")</f>
        <v>n</v>
      </c>
      <c r="CO96" s="59" t="str">
        <f>IF(S96&gt;=4,"y","n")</f>
        <v>n</v>
      </c>
      <c r="CP96" s="59" t="str">
        <f>IF(AT96=0,"y","n")</f>
        <v>n</v>
      </c>
      <c r="CQ96" s="59" t="str">
        <f>IF(AT96=1,"y","n")</f>
        <v>y</v>
      </c>
      <c r="CR96" s="59" t="str">
        <f>IF(AT96=2,"y","n")</f>
        <v>n</v>
      </c>
      <c r="CS96" s="59" t="str">
        <f>IF(AT96&gt;=3,"y","n")</f>
        <v>n</v>
      </c>
      <c r="CT96" s="69" t="str">
        <f>CHAR(34)&amp;A96&amp;CHAR(34)</f>
        <v>"[USA] Indianapolis"</v>
      </c>
      <c r="CU96" s="70" t="str">
        <f>CHAR(34)&amp;"rgn_"&amp;R96&amp;CHAR(34)</f>
        <v>"rgn_North America"</v>
      </c>
      <c r="CV96" s="48" t="str">
        <f>CHAR(34)&amp;D96&amp;CHAR(34)</f>
        <v>"https://upload.wikimedia.org/wikipedia/commons/thumb/0/05/Flag_of_Indianapolis.svg/320px-Flag_of_Indianapolis.svg.png"</v>
      </c>
      <c r="CW96" s="48" t="str">
        <f>IF(CH96="y",CHAR(34)&amp;CH$1&amp;CHAR(34)&amp;",","")</f>
        <v/>
      </c>
      <c r="CX96" s="48" t="str">
        <f>IF(CI96="y",CHAR(34)&amp;CI$1&amp;CHAR(34)&amp;",","")</f>
        <v>"3Color",</v>
      </c>
      <c r="CY96" s="48" t="str">
        <f>IF(CJ96="y",CHAR(34)&amp;CJ$1&amp;CHAR(34)&amp;",","")</f>
        <v/>
      </c>
      <c r="CZ96" s="48" t="str">
        <f>IF(CK96="y",CHAR(34)&amp;CK$1&amp;CHAR(34)&amp;",","")</f>
        <v/>
      </c>
      <c r="DA96" s="48" t="str">
        <f>IF(Q96&gt;1,CHAR(34)&amp;"words2"&amp;CHAR(34)&amp;",","")</f>
        <v/>
      </c>
      <c r="DB96" s="48" t="str">
        <f>IF(Q96&gt;2,CHAR(34)&amp;"words3"&amp;CHAR(34)&amp;",","")</f>
        <v/>
      </c>
      <c r="DD96" s="48" t="str">
        <f>IF(LEN(CHAR(34)&amp;"lets"&amp;LEN(SUBSTITUTE(SUBSTITUTE(IFERROR(TRIM(SUBSTITUTE(A96,MID(A96,FIND("[",A96),FIND("]",A96)-FIND("[",A96)+1),"")),A96)," ",""),"-",""))&amp;CHAR(34)&amp;",")=9,CHAR(34)&amp;"lets"&amp;LEN(SUBSTITUTE(SUBSTITUTE(IFERROR(TRIM(SUBSTITUTE(A96,MID(A96,FIND("[",A96),FIND("]",A96)-FIND("[",A96)+1),"")),A96)," ",""),"-",""))&amp;CHAR(34)&amp;",",CHAR(34)&amp;"lets0"&amp;LEN(SUBSTITUTE(SUBSTITUTE(IFERROR(TRIM(SUBSTITUTE(A96,MID(A96,FIND("[",A96),FIND("]",A96)-FIND("[",A96)+1),"")),A96)," ",""),"-",""))&amp;CHAR(34)&amp;",")</f>
        <v>"lets12",</v>
      </c>
      <c r="DE96" s="48" t="str">
        <f>CHAR(34)&amp;"start"&amp;IFERROR(LEFT(SUBSTITUTE(A96,"["&amp;MID(A96,FIND("[",A96)+1,FIND("]",A96)-FIND("[",A96)-1)&amp;"] ",""),1),LEFT(A96,1))&amp;CHAR(34)&amp;","</f>
        <v>"startI",</v>
      </c>
      <c r="DF96" s="48" t="str">
        <f>IFERROR(IF(SEARCH("tan",A96)&gt;0,CHAR(34)&amp;"withtn"&amp;CHAR(34)&amp;",",""),"")</f>
        <v/>
      </c>
      <c r="DG96" s="48" t="str">
        <f>IFERROR(IF(SEARCH("q",A96)&gt;0,CHAR(34)&amp;"with_q"&amp;CHAR(34)&amp;",",""),"")</f>
        <v/>
      </c>
      <c r="DH96" s="48" t="str">
        <f>IFERROR(IF(SEARCH("v",A96)&gt;0,CHAR(34)&amp;"with_v"&amp;CHAR(34)&amp;",",""),"")</f>
        <v/>
      </c>
      <c r="DI96" s="48" t="str">
        <f>IFERROR(IF(SEARCH("w",A96)&gt;0,CHAR(34)&amp;"with_w"&amp;CHAR(34)&amp;",",""),"")</f>
        <v/>
      </c>
      <c r="DJ96" s="48" t="str">
        <f>IFERROR(IF(SEARCH("y",A96)&gt;0,CHAR(34)&amp;"with_y"&amp;CHAR(34)&amp;",",""),"")</f>
        <v/>
      </c>
      <c r="DK96" s="48" t="str">
        <f>IFERROR(IF(SEARCH("z",A96)&gt;0,CHAR(34)&amp;"with_z"&amp;CHAR(34)&amp;",",""),"")</f>
        <v/>
      </c>
      <c r="DL96" s="48" t="str">
        <f>IF(CG96=2, CHAR(34) &amp; _xlfn.TEXTJOIN("", TRUE, _xlfn._xlws.SORT(HP96:HX96)) &amp; CHAR(34) &amp; ",", "")</f>
        <v/>
      </c>
      <c r="DM96" s="48" t="str" cm="1">
        <f t="array" ref="DM96">IF(CG96=3,CHAR(34) &amp; _xlfn.TEXTJOIN("", TRUE, RIGHT(HP96:HX96, 2)) &amp; CHAR(34) &amp; ",", "")</f>
        <v>"LUEDHI",</v>
      </c>
      <c r="DN96" s="48" t="str">
        <f>IF(AND(ISNUMBER(SEARCH("18", O96)), ISERROR(SEARCH("1918", O96)), ISERROR(SEARCH("2018", O96))), CHAR(34) &amp; "year18" &amp; CHAR(34) &amp; ",", "")</f>
        <v/>
      </c>
      <c r="DO96" s="48" t="str">
        <f>IF(AND(ISNUMBER(SEARCH("19", O96)), ISERROR(SEARCH("1819", O96)),  ISERROR(SEARCH("1219", O96)),ISERROR(SEARCH("1119", O96)),ISERROR(SEARCH("1190", O96)),ISERROR(SEARCH("2019", O96))), CHAR(34) &amp; "year19" &amp; CHAR(34) &amp; ",", "")</f>
        <v>"year19",</v>
      </c>
      <c r="DP96" s="6" t="str">
        <f>IF(AND(ISNUMBER(SEARCH("20", O96)), ISERROR(SEARCH("1920", O96))), CHAR(34)&amp;"year00"&amp;CHAR(34)&amp;",", "")</f>
        <v/>
      </c>
      <c r="DQ96" s="6" t="str">
        <f>IF(CC96="y",CHAR(34)&amp;"soviet"&amp;CHAR(34)&amp;",","")</f>
        <v/>
      </c>
      <c r="DR96" s="6" t="str">
        <f>IF(BY96="y",CHAR(34)&amp;"dgband"&amp;CHAR(34)&amp;",","")</f>
        <v/>
      </c>
      <c r="DS96" s="6" t="str">
        <f>IF(W96="y",IF(AND(V96="n",BY96&lt;&gt;"y"),CHAR(34)&amp;"allver"&amp;CHAR(34)&amp;",",""),"")</f>
        <v/>
      </c>
      <c r="DT96" s="6" t="str">
        <f>IF(V96="y",IF(AND(W96="n",BY96&lt;&gt;"y"),CHAR(34)&amp;"allhor"&amp;CHAR(34)&amp;",",""),"")</f>
        <v/>
      </c>
      <c r="DU96" s="6" t="str">
        <f>IF(BY96="y",IF(AND(W96="n",V96="n"),CHAR(34)&amp;"alldia"&amp;CHAR(34)&amp;",",""),"")</f>
        <v/>
      </c>
      <c r="DW96" s="48" t="str">
        <f>IF(CL96="y",CHAR(34)&amp;CL$1&amp;CHAR(34)&amp;",","")</f>
        <v/>
      </c>
      <c r="DX96" s="48" t="str">
        <f>IF(CM96="y",CHAR(34)&amp;CM$1&amp;CHAR(34)&amp;",","")</f>
        <v>"2Bands",</v>
      </c>
      <c r="DY96" s="48" t="str">
        <f>IF(CN96="y",CHAR(34)&amp;CN$1&amp;CHAR(34)&amp;",","")</f>
        <v/>
      </c>
      <c r="DZ96" s="48" t="str">
        <f>IF(CO96="y",CHAR(34)&amp;CO$1&amp;CHAR(34)&amp;",","")</f>
        <v/>
      </c>
      <c r="EA96" s="48" t="str">
        <f>IF(T96="y",CHAR(34)&amp;T$1&amp;CHAR(34)&amp;",","")</f>
        <v/>
      </c>
      <c r="EB96" s="48" t="str">
        <f>IF(U96="y",CHAR(34)&amp;U$1&amp;CHAR(34)&amp;",","")</f>
        <v>"Crosse",</v>
      </c>
      <c r="EC96" s="48" t="str">
        <f>IF(V96="y",CHAR(34)&amp;V$1&amp;CHAR(34)&amp;",","")</f>
        <v>"Horizo",</v>
      </c>
      <c r="ED96" s="48" t="str">
        <f>IF(W96="y",CHAR(34)&amp;W$1&amp;CHAR(34)&amp;",","")</f>
        <v>"Vertic",</v>
      </c>
      <c r="EE96" s="48" t="str">
        <f>IF(X96="y",CHAR(34)&amp;X$1&amp;CHAR(34)&amp;",","")</f>
        <v>"Circle",</v>
      </c>
      <c r="EF96" s="48" t="str">
        <f>IF(AND(Y96&lt;&gt;"n",Y96&lt;&gt;""),CHAR(34)&amp;Y$1&amp;CHAR(34)&amp;",","")</f>
        <v/>
      </c>
      <c r="EG96" s="48" t="str">
        <f>IF(Z96="y",CHAR(34)&amp;Z$1&amp;CHAR(34)&amp;",","")</f>
        <v/>
      </c>
      <c r="EH96" s="48" t="str">
        <f>IF(AA96="y",CHAR(34)&amp;AA$1&amp;CHAR(34)&amp;",","")</f>
        <v/>
      </c>
      <c r="EI96" s="48" t="str">
        <f>IF(AB96="y",CHAR(34)&amp;AB$1&amp;CHAR(34)&amp;",","")</f>
        <v/>
      </c>
      <c r="EJ96" s="48" t="str">
        <f>IF(AC96="y",CHAR(34)&amp;AC$1&amp;CHAR(34)&amp;",","")</f>
        <v/>
      </c>
      <c r="EK96" s="48" t="str">
        <f>IF(AD96="y",CHAR(34)&amp;AD$1&amp;CHAR(34)&amp;",","")</f>
        <v/>
      </c>
      <c r="EL96" s="48" t="str">
        <f>IF(AE96="y",CHAR(34)&amp;AE$1&amp;CHAR(34)&amp;",","")</f>
        <v/>
      </c>
      <c r="EM96" s="48" t="str">
        <f>IF(AF96="y",CHAR(34)&amp;AF$1&amp;CHAR(34)&amp;",","")</f>
        <v/>
      </c>
      <c r="EN96" s="48" t="str">
        <f>IF(AG96="y",CHAR(34)&amp;AG$1&amp;CHAR(34)&amp;",","")</f>
        <v/>
      </c>
      <c r="EO96" s="48" t="str">
        <f>IF(AH96="y",CHAR(34)&amp;AH$1&amp;CHAR(34)&amp;",","")</f>
        <v>"Center",</v>
      </c>
      <c r="EP96" s="48" t="str">
        <f>IF(AI96="y",CHAR(34)&amp;AI$1&amp;CHAR(34)&amp;",","")</f>
        <v/>
      </c>
      <c r="EQ96" s="48" t="str">
        <f>IF(AJ96="y",CHAR(34)&amp;AJ$1&amp;CHAR(34)&amp;",","")</f>
        <v/>
      </c>
      <c r="ER96" s="48" t="str">
        <f>IF(AK96="y",CHAR(34)&amp;AK$1&amp;CHAR(34)&amp;",","")</f>
        <v/>
      </c>
      <c r="ES96" s="48" t="str">
        <f>IF(AL96="y",CHAR(34)&amp;AL$1&amp;CHAR(34)&amp;",","")</f>
        <v/>
      </c>
      <c r="ET96" s="48" t="str">
        <f>IF(AM96="y",CHAR(34)&amp;AM$1&amp;CHAR(34)&amp;",","")</f>
        <v/>
      </c>
      <c r="EU96" s="48" t="str">
        <f>IF(AN96="y",CHAR(34)&amp;AN$1&amp;CHAR(34)&amp;",","")</f>
        <v/>
      </c>
      <c r="EV96" s="48" t="str">
        <f>IF(AO96="y",CHAR(34)&amp;AO$1&amp;CHAR(34)&amp;",","")</f>
        <v/>
      </c>
      <c r="EW96" s="48" t="str">
        <f>IF(AP96="y",CHAR(34)&amp;AP$1&amp;CHAR(34)&amp;",","")</f>
        <v/>
      </c>
      <c r="EX96" s="48" t="str">
        <f>IF(AQ96="y",CHAR(34)&amp;AQ$1&amp;CHAR(34)&amp;",","")</f>
        <v/>
      </c>
      <c r="EY96" s="48" t="str">
        <f>IF(AR96="y",CHAR(34)&amp;AR$1&amp;CHAR(34)&amp;",","")</f>
        <v/>
      </c>
      <c r="EZ96" s="48" t="str">
        <f>IF(AS96="y",CHAR(34)&amp;AS$1&amp;CHAR(34)&amp;",","")</f>
        <v/>
      </c>
      <c r="FA96" s="48" t="str">
        <f>IF(AT96&gt;0,CHAR(34)&amp;"sta"&amp;AZ96&amp;CHAR(34)&amp;",","")</f>
        <v>"staWHI",</v>
      </c>
      <c r="FB96" s="48" t="str">
        <f>IF(AND(AT96&gt;0,BA96&lt;&gt;""),CHAR(34)&amp;"sta"&amp;BA96&amp;CHAR(34)&amp;",","")</f>
        <v/>
      </c>
      <c r="FD96" s="48" t="str">
        <f>IF(BV96="n",CHAR(34)&amp;"tcWHYE"&amp;CHAR(34)&amp;",",IF(BV96="y",CHAR(34)&amp;FD$1&amp;CHAR(34)&amp;",",""))</f>
        <v/>
      </c>
      <c r="FE96" s="48" t="str">
        <f>IF(COUNTIF(BL96:BT96,"BLU")=0,CHAR(34)&amp;"NO_BLU"&amp;CHAR(34)&amp;",", "")</f>
        <v/>
      </c>
      <c r="FF96" s="48" t="str">
        <f>IF(COUNTIF(BL96:BT96,"WHI")=0,CHAR(34)&amp;"NO_WHI"&amp;CHAR(34)&amp;",", "")</f>
        <v/>
      </c>
      <c r="FG96" s="48" t="str">
        <f>IF(COUNTIF(BL96:BT96,"RED")=0,CHAR(34)&amp;"NO_RED"&amp;CHAR(34)&amp;",", "")</f>
        <v/>
      </c>
      <c r="FH96" s="48" t="str">
        <f>IF(COUNTIF(BL96:BS96,"GRE")=0,CHAR(34)&amp;"NO_GRE"&amp;CHAR(34)&amp;",", "")</f>
        <v>"NO_GRE",</v>
      </c>
      <c r="FI96" s="48" t="str">
        <f>IF(COUNTIF(BL96:BT96,"YEL")=0,CHAR(34)&amp;"NO_YEL"&amp;CHAR(34)&amp;",", "")</f>
        <v>"NO_YEL",</v>
      </c>
      <c r="FJ96" s="48" t="str">
        <f>IF(COUNTIF(BL96:BT96,"BLA")=0,CHAR(34)&amp;"NO_BLA"&amp;CHAR(34)&amp;",", "")</f>
        <v>"NO_BLA",</v>
      </c>
      <c r="FK96" s="48" t="str">
        <f>IF(AND(FH96&lt;&gt;"",FF96&lt;&gt;""),CHAR(34)&amp;"WHGRNO"&amp;CHAR(34)&amp;",","")</f>
        <v/>
      </c>
      <c r="FL96" s="48" t="str">
        <f>IF(AND(FI96&lt;&gt;"",FF96&lt;&gt;""),CHAR(34)&amp;"WHYENO"&amp;CHAR(34)&amp;",","")</f>
        <v/>
      </c>
      <c r="FM96" s="48" t="str">
        <f>IF(AND(FJ96&lt;&gt;"",FF96&lt;&gt;""),CHAR(34)&amp;"BAWHNO"&amp;CHAR(34)&amp;",","")</f>
        <v/>
      </c>
      <c r="FN96" s="48" t="str">
        <f>IF(AND(FE96&lt;&gt;"",FF96&lt;&gt;""),CHAR(34)&amp;"BLWHNO"&amp;CHAR(34)&amp;",","")</f>
        <v/>
      </c>
      <c r="FO96" s="48" t="str">
        <f>IF(AND(FE96&lt;&gt;"",FG96&lt;&gt;""),CHAR(34)&amp;"BLRENO"&amp;CHAR(34)&amp;",","")</f>
        <v/>
      </c>
      <c r="FP96" s="48" t="str">
        <f>IF(AND(FF96&lt;&gt;"",FF96&lt;&gt;""),CHAR(34)&amp;"WHRENO"&amp;CHAR(34)&amp;",","")</f>
        <v/>
      </c>
      <c r="FQ96" s="48" t="str">
        <f>IF(LEN(BF96)=3,CHAR(34)&amp;"001"&amp;BF96&amp;CHAR(34)&amp;",","")</f>
        <v/>
      </c>
      <c r="FR96" s="48" t="str">
        <f>IF(LEN(BG96)=3,CHAR(34)&amp;"002"&amp;BG96&amp;CHAR(34)&amp;",","")</f>
        <v/>
      </c>
      <c r="FS96" s="48" t="str">
        <f>IF(LEN(BH96)=3,CHAR(34)&amp;"003"&amp;BH96&amp;CHAR(34)&amp;",","")</f>
        <v/>
      </c>
      <c r="FT96" s="48" t="str">
        <f>CHAR(34)&amp;"myr"&amp;BD96&amp;CHAR(34)&amp;","</f>
        <v>"myrBLU",</v>
      </c>
      <c r="FU96" s="48" t="str">
        <f>IF(AY96="y",CHAR(34)&amp;"island"&amp;CHAR(34)&amp;",","")</f>
        <v/>
      </c>
      <c r="FV96" s="48" t="str">
        <f>IF(BZ96="y",CHAR(34)&amp;"landlo"&amp;CHAR(34)&amp;",","")</f>
        <v/>
      </c>
      <c r="FW96" s="48" t="str">
        <f>IF(CA96="y",CHAR(34)&amp;"eunion"&amp;CHAR(34)&amp;",","")</f>
        <v/>
      </c>
      <c r="FY96" s="48" t="str">
        <f>IFERROR(IF(SEARCH("Arabic",CB96)&gt;0,CHAR(34)&amp;"arabic"&amp;CHAR(34)&amp;",",""),"")</f>
        <v/>
      </c>
      <c r="FZ96" s="48" t="str">
        <f>IFERROR(IF(SEARCH("English",CB96)&gt;0,CHAR(34)&amp;"englis"&amp;CHAR(34)&amp;",",""),"")</f>
        <v/>
      </c>
      <c r="GA96" s="48" t="str">
        <f>IFERROR(IF(SEARCH("French",CB96)&gt;0,CHAR(34)&amp;"french"&amp;CHAR(34)&amp;",",""),"")</f>
        <v/>
      </c>
      <c r="GB96" s="48" t="str">
        <f>IFERROR(IF(SEARCH("Spanish",CB96)&gt;0,CHAR(34)&amp;"spanis"&amp;CHAR(34)&amp;",",""),"")</f>
        <v/>
      </c>
      <c r="GE96" s="48" t="str">
        <f>IFERROR(IF(SEARCH("Dutch",CB96)&gt;0,CHAR(34)&amp;"dutchs"&amp;CHAR(34)&amp;",",""),"")</f>
        <v/>
      </c>
      <c r="GF96" s="48" t="str">
        <f>IFERROR(IF(SEARCH("Historical",AU96)&gt;0,CHAR(34)&amp;"histor"&amp;CHAR(34)&amp;",",""),"")</f>
        <v/>
      </c>
      <c r="GG96" s="48" t="str">
        <f>IF(BU96="y",CHAR(34)&amp;"unjack"&amp;CHAR(34)&amp;",","")</f>
        <v/>
      </c>
      <c r="GH96" s="48" t="str">
        <f>IF(CD96=1,CHAR(34)&amp;"southc"&amp;CHAR(34)&amp;",","")</f>
        <v/>
      </c>
      <c r="GI96" s="48" t="str">
        <f>IF(CE96=1,CHAR(34)&amp;"hasmap"&amp;CHAR(34)&amp;",","")</f>
        <v/>
      </c>
      <c r="GJ96" s="48" t="str">
        <f>IF(CP96="y",CHAR(34)&amp;CP$1&amp;CHAR(34)&amp;",","")</f>
        <v/>
      </c>
      <c r="GK96" s="48" t="str">
        <f>IF(GJ96="",CHAR(34)&amp;"HasSta"&amp;CHAR(34)&amp;",","")</f>
        <v>"HasSta",</v>
      </c>
      <c r="GL96" s="48" t="str">
        <f>IF(CQ96="y",CHAR(34)&amp;CQ$1&amp;CHAR(34)&amp;",","")</f>
        <v>"1Stars",</v>
      </c>
      <c r="GM96" s="48" t="str">
        <f>IF(CR96="y",CHAR(34)&amp;CR$1&amp;CHAR(34)&amp;",","")</f>
        <v/>
      </c>
      <c r="GN96" s="48" t="str">
        <f>IF(CS96="y",CHAR(34)&amp;CS$1&amp;CHAR(34)&amp;",","")</f>
        <v/>
      </c>
      <c r="GP96" s="48" t="str">
        <f>CHAR(34)&amp;AU96&amp;CHAR(34)</f>
        <v>"City"</v>
      </c>
      <c r="GS96" s="48" t="str">
        <f>SUBSTITUTE("["&amp;_xlfn.CONCAT(CW96:GN96)&amp;"]",",]","]")</f>
        <v>["3Color","lets12","startI","LUEDHI","year19","2Bands","Crosse","Horizo","Vertic","Circle","Center","staWHI","NO_GRE","NO_YEL","NO_BLA","myrBLU","HasSta","1Stars"]</v>
      </c>
      <c r="GT96" s="48" t="str">
        <f>IF(BL96&lt;&gt;"",CHAR(34)&amp;"cl_"&amp;BL96&amp;CHAR(34)&amp;",","")</f>
        <v/>
      </c>
      <c r="GU96" s="48" t="str">
        <f>IF(BM96&lt;&gt;"",CHAR(34)&amp;"cl_"&amp;BM96&amp;CHAR(34)&amp;",","")</f>
        <v>"cl_BLU",</v>
      </c>
      <c r="GV96" s="48" t="str">
        <f>IF(BN96&lt;&gt;"",CHAR(34)&amp;"cl_"&amp;BN96&amp;CHAR(34)&amp;",","")</f>
        <v/>
      </c>
      <c r="GW96" s="48" t="str">
        <f>IF(BO96&lt;&gt;"",CHAR(34)&amp;"cl_"&amp;BO96&amp;CHAR(34)&amp;",","")</f>
        <v>"cl_RED",</v>
      </c>
      <c r="GX96" s="48" t="str">
        <f>IF(BP96&lt;&gt;"",CHAR(34)&amp;"cl_"&amp;BP96&amp;CHAR(34)&amp;",","")</f>
        <v/>
      </c>
      <c r="GY96" s="48" t="str">
        <f>IF(BQ96&lt;&gt;"",CHAR(34)&amp;"cl_"&amp;BQ96&amp;CHAR(34)&amp;",","")</f>
        <v/>
      </c>
      <c r="GZ96" s="48" t="str">
        <f>IF(BR96&lt;&gt;"",CHAR(34)&amp;"cl_"&amp;BR96&amp;CHAR(34)&amp;",","")</f>
        <v/>
      </c>
      <c r="HA96" s="48" t="str">
        <f>IF(BS96&lt;&gt;"",CHAR(34)&amp;"cl_"&amp;BS96&amp;CHAR(34)&amp;",","")</f>
        <v/>
      </c>
      <c r="HB96" s="48" t="str">
        <f>IF(BT96&lt;&gt;"",CHAR(34)&amp;"cl_"&amp;BT96&amp;CHAR(34)&amp;",","")</f>
        <v>"cl_WHI",</v>
      </c>
      <c r="HC96" s="48" t="str">
        <f>SUBSTITUTE("["&amp;_xlfn.CONCAT(GT96:HB96)&amp;"]",",]","]")</f>
        <v>["cl_BLU","cl_RED","cl_WHI"]</v>
      </c>
      <c r="HE96" s="71"/>
      <c r="HF96" s="72" t="str">
        <f>"{couname:"&amp;CT96&amp;(IF(HK96&lt;&gt;"",",subtype:"&amp;CHAR(34)&amp;HK96&amp;CHAR(34),""))&amp;",year:"&amp;HJ96&amp;",region:"&amp;CU96&amp;",Colors:"&amp;HC96&amp;",Items:"&amp;GS96&amp;",Flag:"&amp;CV96&amp;",HDFlag:"&amp;CHAR(34)&amp;E96&amp;CHAR(34)&amp;",type:"&amp;GP96&amp;", describe: "&amp;HH96&amp;", isnew:"&amp;CHAR(34)&amp;F96&amp;CHAR(34)&amp;", links: "&amp;HL96&amp;"},"</f>
        <v>{couname:"[USA] Indianapolis",year:"1963",region:"rgn_North America",Colors:["cl_BLU","cl_RED","cl_WHI"],Items:["3Color","lets12","startI","LUEDHI","year19","2Bands","Crosse","Horizo","Vertic","Circle","Center","staWHI","NO_GRE","NO_YEL","NO_BLA","myrBLU","HasSta","1Stars"],Flag:"https://upload.wikimedia.org/wikipedia/commons/thumb/0/05/Flag_of_Indianapolis.svg/320px-Flag_of_Indianapolis.svg.png",HDFlag:"https://upload.wikimedia.org/wikipedia/commons/thumb/0/05/Flag_of_Indianapolis.svg/640px-Flag_of_Indianapolis.svg.png",type:"City", describe: "\nThe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 isnew:".", links: "https://en.wikipedia.org/wiki/Flag_of_Indianapolis#Design_and_symbolism"},</v>
      </c>
      <c r="HG96" s="73" t="str">
        <f>"{couname:"&amp;CT96&amp;(IF(HK96&lt;&gt;"",",subtype:"&amp;CHAR(34)&amp;HK96&amp;CHAR(34),""))&amp;",year:"&amp;HJ96&amp;",region:"&amp;CU96&amp;",Colors:"&amp;HC96&amp;",Items:"&amp;GS96&amp;",Flag:"&amp;CV96&amp;",HDFlag:"&amp;CHAR(34)&amp;E96&amp;CHAR(34)&amp;",type:"&amp;GP96&amp;", describe: "&amp;HI96&amp;", links: "&amp;HL96&amp;"},"</f>
        <v>{couname:"[USA] Indianapolis",year:"1963",region:"rgn_North America",Colors:["cl_BLU","cl_RED","cl_WHI"],Items:["3Color","lets12","startI","LUEDHI","year19","2Bands","Crosse","Horizo","Vertic","Circle","Center","staWHI","NO_GRE","NO_YEL","NO_BLA","myrBLU","HasSta","1Stars"],Flag:"https://upload.wikimedia.org/wikipedia/commons/thumb/0/05/Flag_of_Indianapolis.svg/320px-Flag_of_Indianapolis.svg.png",HDFlag:"https://upload.wikimedia.org/wikipedia/commons/thumb/0/05/Flag_of_Indianapolis.svg/640px-Flag_of_Indianapolis.svg.png",type:"City", describe: "\nThe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 links: "https://en.wikipedia.org/wiki/Flag_of_Indianapolis#Design_and_symbolism"},</v>
      </c>
      <c r="HH96" s="48" t="str">
        <f>IF(P96&lt;&gt;"",CHAR(34)&amp;"\n"&amp;P96&amp;CHAR(34),CHAR(34)&amp;CHAR(34))</f>
        <v>"\nThe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v>
      </c>
      <c r="HI96" s="48" t="str">
        <f>IF(J96=0,CHAR(34)&amp;CHAR(34),HH96)</f>
        <v>"\nThe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v>
      </c>
      <c r="HJ96" s="48" t="str">
        <f>CHAR(34)&amp;O96&amp;CHAR(34)</f>
        <v>"1963"</v>
      </c>
      <c r="HL96" s="48" t="str">
        <f>CHAR(34)&amp;I96&amp;CHAR(34)</f>
        <v>"https://en.wikipedia.org/wiki/Flag_of_Indianapolis#Design_and_symbolism"</v>
      </c>
      <c r="HM96" s="72"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"&amp;HH96&amp;", "&amp;CHAR(34)&amp;"isnew"&amp;CHAR(34)&amp;": "&amp;CHAR(34)&amp;F96&amp;CHAR(34)&amp;", "&amp;CHAR(34)&amp;"links"&amp;CHAR(34)&amp;": "&amp;HL96&amp;"},"</f>
        <v>{"couname":"[USA] Indianapolis","subtype":"[USA] Indiana","year":"1963","region":"rgn_North America","Colors":["cl_BLU","cl_RED","cl_WHI"],"Items":["3Color","lets12","startI","LUEDHI","year19","2Bands","Crosse","Horizo","Vertic","Circle","Center","staWHI","NO_GRE","NO_YEL","NO_BLA","myrBLU","HasSta","1Stars"],"Flag":"https://upload.wikimedia.org/wikipedia/commons/thumb/0/05/Flag_of_Indianapolis.svg/320px-Flag_of_Indianapolis.svg.png","HDFlag":"https://upload.wikimedia.org/wikipedia/commons/thumb/0/05/Flag_of_Indianapolis.svg/640px-Flag_of_Indianapolis.svg.png","type":"City", "describe": "\nThe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 "isnew": ".", "links": "https://en.wikipedia.org/wiki/Flag_of_Indianapolis#Design_and_symbolism"},</v>
      </c>
      <c r="HN96" s="74" t="str">
        <f>"{"&amp;CHAR(34)&amp;"couname"&amp;CHAR(34)&amp;":"&amp;CT96&amp;(IF(H96&lt;&gt;"",","&amp;CHAR(34)&amp;"subtype"&amp;CHAR(34)&amp;":"&amp;CHAR(34)&amp;H96&amp;CHAR(34),""))&amp;","&amp;CHAR(34)&amp;"year"&amp;CHAR(34)&amp;":"&amp;HJ96&amp;","&amp;CHAR(34)&amp;"region"&amp;CHAR(34)&amp;":"&amp;CU96&amp;","&amp;CHAR(34)&amp;"Colors"&amp;CHAR(34)&amp;":"&amp;HC96&amp;","&amp;CHAR(34)&amp;"Items"&amp;CHAR(34)&amp;":"&amp;GS96&amp;","&amp;CHAR(34)&amp;"Flag"&amp;CHAR(34)&amp;":"&amp;CV96&amp;","&amp;CHAR(34)&amp;"HDFlag"&amp;CHAR(34)&amp;":"&amp;CHAR(34)&amp;E96&amp;CHAR(34)&amp;","&amp;CHAR(34)&amp;"type"&amp;CHAR(34)&amp;":"&amp;GP96&amp;", "&amp;CHAR(34)&amp;"describe"&amp;CHAR(34)&amp;": "&amp;HI96&amp;", "&amp;CHAR(34)&amp;"isnew"&amp;CHAR(34)&amp;": "&amp;CHAR(34)&amp;F96&amp;CHAR(34)&amp;", "&amp;CHAR(34)&amp;"links"&amp;CHAR(34)&amp;": "&amp;HL96&amp;"},"</f>
        <v>{"couname":"[USA] Indianapolis","subtype":"[USA] Indiana","year":"1963","region":"rgn_North America","Colors":["cl_BLU","cl_RED","cl_WHI"],"Items":["3Color","lets12","startI","LUEDHI","year19","2Bands","Crosse","Horizo","Vertic","Circle","Center","staWHI","NO_GRE","NO_YEL","NO_BLA","myrBLU","HasSta","1Stars"],"Flag":"https://upload.wikimedia.org/wikipedia/commons/thumb/0/05/Flag_of_Indianapolis.svg/320px-Flag_of_Indianapolis.svg.png","HDFlag":"https://upload.wikimedia.org/wikipedia/commons/thumb/0/05/Flag_of_Indianapolis.svg/640px-Flag_of_Indianapolis.svg.png","type":"City", "describe": "\nThe revised Code of the Consolidated City and County establishes the design as follows:\nThe large white star in the center of the red circle area represents the Soldiers and Sailors Monument, and that Indianapolis is the capital of the State of Indiana.\nThe white circle around the red area represents the Monument Circle area of the city.\nThe four white stripes outward from the large white circle, represent North Meridian Street to the north, East Market Street to the east, South Meridian Street to the south; and West Market Street to the west.\nThe deep blue color areas to the northeast, southeast, northwest, and southwest, represent the residential areas of the city.\nThe red, white, and blue represent the colors of the American flag and the patriotism of the inhabitants of the city.\nThe red in the circle represents the driving energy and urge for progress that has made the city race ahead.", "isnew": ".", "links": "https://en.wikipedia.org/wiki/Flag_of_Indianapolis#Design_and_symbolism"},</v>
      </c>
      <c r="HO96" s="75">
        <v>45610</v>
      </c>
      <c r="HP96" s="48" t="str" cm="1">
        <f t="array" ref="HP96">IF(_xlfn.TEXTJOIN(", ", TRUE, IF(ISNUMBER(SEARCH("BLA", BL96:BT96)), COLUMN(BL96:BT96) - COLUMN(BL96) + 1, ""))&lt;&gt;"","BLA","")</f>
        <v/>
      </c>
      <c r="HQ96" s="48" t="str" cm="1">
        <f t="array" ref="HQ96">IF(_xlfn.TEXTJOIN(", ", TRUE, IF(ISNUMBER(SEARCH("BLU", BL96:BT96)), COLUMN(BL96:BT96) - COLUMN(BL96) + 1, ""))&lt;&gt;"","BLU","")</f>
        <v>BLU</v>
      </c>
      <c r="HR96" s="48" t="str" cm="1">
        <f t="array" ref="HR96">IF(_xlfn.TEXTJOIN(", ", TRUE, IF(ISNUMBER(SEARCH("GRE", BL96:BT96)), COLUMN(BL96:BT96) - COLUMN(BL96) + 1, ""))&lt;&gt;"","GRE","")</f>
        <v/>
      </c>
      <c r="HS96" s="48" t="str" cm="1">
        <f t="array" ref="HS96">IF(_xlfn.TEXTJOIN(", ", TRUE, IF(ISNUMBER(SEARCH("RED", BL96:BT96)), COLUMN(BL96:BT96) - COLUMN(BL96) + 1, ""))&lt;&gt;"","RED","")</f>
        <v>RED</v>
      </c>
      <c r="HT96" s="48" t="str" cm="1">
        <f t="array" ref="HT96">IF(_xlfn.TEXTJOIN(", ", TRUE, IF(ISNUMBER(SEARCH("YEL", BL96:BT96)), COLUMN(BL96:BT96) - COLUMN(BL96) + 1, ""))&lt;&gt;"","YEL","")</f>
        <v/>
      </c>
      <c r="HU96" s="48" t="str" cm="1">
        <f t="array" ref="HU96">IF(_xlfn.TEXTJOIN(", ", TRUE, IF(ISNUMBER(SEARCH("ORA", BL96:BT96)), COLUMN(BL96:BT96) - COLUMN(BL96) + 1, ""))&lt;&gt;"","ORA","")</f>
        <v/>
      </c>
      <c r="HV96" s="48" t="str" cm="1">
        <f t="array" ref="HV96">IF(_xlfn.TEXTJOIN(", ", TRUE, IF(ISNUMBER(SEARCH("BRO", BL96:BT96)), COLUMN(BL96:BT96) - COLUMN(BL96) + 1, ""))&lt;&gt;"","BRO","")</f>
        <v/>
      </c>
      <c r="HW96" s="48" t="str" cm="1">
        <f t="array" ref="HW96">IF(_xlfn.TEXTJOIN(", ", TRUE, IF(ISNUMBER(SEARCH("PUR", BL96:BT96)), COLUMN(BL96:BT96) - COLUMN(BL96) + 1, ""))&lt;&gt;"","PUR","")</f>
        <v/>
      </c>
      <c r="HX96" s="48" t="str" cm="1">
        <f t="array" ref="HX96">IF(_xlfn.TEXTJOIN(", ", TRUE, IF(ISNUMBER(SEARCH("WHI", BL96:BT96)), COLUMN(BL96:BT96) - COLUMN(BL96) + 1, ""))&lt;&gt;"","WHI","")</f>
        <v>WHI</v>
      </c>
      <c r="HY96" s="76"/>
      <c r="HZ96" s="76"/>
      <c r="IA96" s="6"/>
      <c r="IB96" s="6"/>
      <c r="IC96" s="77"/>
      <c r="ID96" s="77"/>
      <c r="IE96" s="77"/>
      <c r="IF96" s="77"/>
      <c r="IG96" s="77"/>
      <c r="IH96" s="77"/>
      <c r="II96" s="77"/>
      <c r="IJ96" s="77"/>
      <c r="IK96" s="77"/>
      <c r="IM96" s="45">
        <f>COUNTIF(IC96:IK96,"&gt;0")-CG96</f>
        <v>-3</v>
      </c>
      <c r="IN96" s="78" t="str">
        <f>"http://mkweb.bcgsc.ca/color-summarizer/?url="&amp;D96&amp;"&amp;precision=low&amp;num_clusters="&amp;CG96&amp;"&amp;text=1"</f>
        <v>http://mkweb.bcgsc.ca/color-summarizer/?url=https://upload.wikimedia.org/wikipedia/commons/thumb/0/05/Flag_of_Indianapolis.svg/320px-Flag_of_Indianapolis.svg.png&amp;precision=low&amp;num_clusters=3&amp;text=1</v>
      </c>
      <c r="IO96" s="48" t="str">
        <f>IF(HP96&lt;&gt;"",CHAR(34)&amp;"black"&amp;CHAR(34),"")</f>
        <v/>
      </c>
      <c r="IP96" s="48" t="str">
        <f>IF(HQ96&lt;&gt;"",CHAR(34)&amp;"blue"&amp;CHAR(34),"")</f>
        <v>"blue"</v>
      </c>
      <c r="IQ96" s="48" t="str">
        <f>IF(HR96&lt;&gt;"",CHAR(34)&amp;"green"&amp;CHAR(34),"")</f>
        <v/>
      </c>
      <c r="IR96" s="48" t="str">
        <f>IF(HS96&lt;&gt;"",CHAR(34)&amp;"red"&amp;CHAR(34),"")</f>
        <v>"red"</v>
      </c>
      <c r="IS96" s="48" t="str">
        <f>IF(HT96&lt;&gt;"",CHAR(34)&amp;"yellow"&amp;CHAR(34),"")</f>
        <v/>
      </c>
      <c r="IT96" s="48" t="str">
        <f>IF(HU96&lt;&gt;"",CHAR(34)&amp;"orange"&amp;CHAR(34),"")</f>
        <v/>
      </c>
      <c r="IU96" s="48" t="str">
        <f>IF(HV96&lt;&gt;"",CHAR(34)&amp;"brown"&amp;CHAR(34),"")</f>
        <v/>
      </c>
      <c r="IV96" s="48" t="str">
        <f>IF(HW96&lt;&gt;"",CHAR(34)&amp;"purple"&amp;CHAR(34),"")</f>
        <v/>
      </c>
      <c r="IW96" s="48" t="str">
        <f>IF(HX96&lt;&gt;"",CHAR(34)&amp;"white"&amp;CHAR(34),"")</f>
        <v>"white"</v>
      </c>
      <c r="IX96" s="48" t="str">
        <f>"{"&amp;CHAR(34)&amp;"url"&amp;CHAR(34)&amp;":"&amp;CHAR(34)&amp;IN96&amp;CHAR(34)&amp;","&amp;CHAR(34)&amp;"name"&amp;CHAR(34)&amp;":"&amp;CHAR(34)&amp;A96&amp;CHAR(34)&amp;"},"</f>
        <v>{"url":"http://mkweb.bcgsc.ca/color-summarizer/?url=https://upload.wikimedia.org/wikipedia/commons/thumb/0/05/Flag_of_Indianapolis.svg/320px-Flag_of_Indianapolis.svg.png&amp;precision=low&amp;num_clusters=3&amp;text=1","name":"[USA] Indianapolis"},</v>
      </c>
      <c r="IY96" s="48">
        <v>1433</v>
      </c>
    </row>
    <row r="97" spans="1:259" s="48" customFormat="1" ht="38.4" customHeight="1" thickBot="1" x14ac:dyDescent="0.35">
      <c r="A97" s="97" t="s">
        <v>951</v>
      </c>
      <c r="B97" s="40" t="e" vm="238">
        <v>#VALUE!</v>
      </c>
      <c r="C97" s="41">
        <v>3</v>
      </c>
      <c r="D97" s="42" t="s">
        <v>952</v>
      </c>
      <c r="E97" s="43" t="s">
        <v>953</v>
      </c>
      <c r="F97" s="44" t="s">
        <v>163</v>
      </c>
      <c r="G97" s="45">
        <f>COUNTIF($A$1:$A$8580,A97)</f>
        <v>1</v>
      </c>
      <c r="H97" s="46" t="s">
        <v>555</v>
      </c>
      <c r="I97" s="47" t="s">
        <v>953</v>
      </c>
      <c r="J97" s="48" t="str">
        <f>""</f>
        <v/>
      </c>
      <c r="K97" s="49"/>
      <c r="L97" s="50"/>
      <c r="M97" s="50"/>
      <c r="N97" s="51" t="s">
        <v>231</v>
      </c>
      <c r="O97" s="52">
        <v>2016</v>
      </c>
      <c r="P97" s="53" t="s">
        <v>954</v>
      </c>
      <c r="Q97" s="54">
        <v>2</v>
      </c>
      <c r="R97" s="55" t="s">
        <v>231</v>
      </c>
      <c r="S97" s="56">
        <v>5</v>
      </c>
      <c r="T97" s="57" t="s">
        <v>164</v>
      </c>
      <c r="U97" s="58" t="s">
        <v>164</v>
      </c>
      <c r="V97" s="58" t="s">
        <v>164</v>
      </c>
      <c r="W97" s="58" t="s">
        <v>164</v>
      </c>
      <c r="X97" s="58" t="s">
        <v>164</v>
      </c>
      <c r="Y97" s="58" t="s">
        <v>164</v>
      </c>
      <c r="Z97" s="58" t="s">
        <v>164</v>
      </c>
      <c r="AA97" s="58" t="s">
        <v>164</v>
      </c>
      <c r="AB97" s="58" t="s">
        <v>164</v>
      </c>
      <c r="AC97" s="58" t="s">
        <v>164</v>
      </c>
      <c r="AD97" s="58" t="s">
        <v>164</v>
      </c>
      <c r="AE97" s="58" t="s">
        <v>164</v>
      </c>
      <c r="AF97" s="59" t="s">
        <v>164</v>
      </c>
      <c r="AG97" s="59" t="s">
        <v>164</v>
      </c>
      <c r="AH97" s="59" t="s">
        <v>164</v>
      </c>
      <c r="AI97" s="59" t="s">
        <v>164</v>
      </c>
      <c r="AJ97" s="59" t="s">
        <v>164</v>
      </c>
      <c r="AK97" s="59" t="s">
        <v>164</v>
      </c>
      <c r="AL97" s="59" t="s">
        <v>164</v>
      </c>
      <c r="AM97" s="59" t="s">
        <v>164</v>
      </c>
      <c r="AN97" s="59" t="s">
        <v>164</v>
      </c>
      <c r="AO97" s="59" t="s">
        <v>164</v>
      </c>
      <c r="AP97" s="59" t="s">
        <v>164</v>
      </c>
      <c r="AQ97" s="59" t="s">
        <v>164</v>
      </c>
      <c r="AR97" s="59" t="s">
        <v>164</v>
      </c>
      <c r="AS97" s="59" t="s">
        <v>164</v>
      </c>
      <c r="AT97" s="60">
        <v>1</v>
      </c>
      <c r="AU97" s="59" t="s">
        <v>196</v>
      </c>
      <c r="AV97" s="59" t="str">
        <f>IF(LEFT(A97,1)="[",LEFT(A97,5)&amp;AU97&amp;A97,"")</f>
        <v>[USA]City[USA] South Bend</v>
      </c>
      <c r="AW97" s="59" t="str">
        <f>C97&amp;H97&amp;A97</f>
        <v>3[USA] Indiana[USA] South Bend</v>
      </c>
      <c r="AX97" s="61"/>
      <c r="AY97" s="61"/>
      <c r="AZ97" s="62" t="s">
        <v>154</v>
      </c>
      <c r="BA97" s="62" t="s">
        <v>167</v>
      </c>
      <c r="BB97" s="62"/>
      <c r="BC97" s="63"/>
      <c r="BD97" s="64" t="s">
        <v>155</v>
      </c>
      <c r="BE97" s="47"/>
      <c r="BF97" s="64" t="s">
        <v>159</v>
      </c>
      <c r="BG97" s="64" t="s">
        <v>159</v>
      </c>
      <c r="BH97" s="64" t="s">
        <v>155</v>
      </c>
      <c r="BI97" s="64"/>
      <c r="BJ97" s="64"/>
      <c r="BK97" s="47"/>
      <c r="BL97" s="64" t="s">
        <v>167</v>
      </c>
      <c r="BM97" s="64" t="s">
        <v>152</v>
      </c>
      <c r="BN97" s="64" t="s">
        <v>167</v>
      </c>
      <c r="BO97" s="64" t="s">
        <v>154</v>
      </c>
      <c r="BP97" s="64" t="s">
        <v>155</v>
      </c>
      <c r="BQ97" s="64" t="s">
        <v>167</v>
      </c>
      <c r="BR97" s="64" t="s">
        <v>167</v>
      </c>
      <c r="BS97" s="64" t="s">
        <v>167</v>
      </c>
      <c r="BT97" s="64" t="s">
        <v>159</v>
      </c>
      <c r="BU97" s="65"/>
      <c r="BV97" s="66"/>
      <c r="BW97" s="66">
        <v>0</v>
      </c>
      <c r="BX97" s="47"/>
      <c r="CB97" s="6"/>
      <c r="CC97" s="6"/>
      <c r="CD97" s="67">
        <v>0</v>
      </c>
      <c r="CE97" s="67">
        <v>0</v>
      </c>
      <c r="CF97" s="67" t="e">
        <v>#REF!</v>
      </c>
      <c r="CG97" s="68" cm="1">
        <f t="array" ref="CG97">SUMPRODUCT(--(LEN(TRIM(BL97:BT97))&gt;0))</f>
        <v>4</v>
      </c>
      <c r="CH97" s="59" t="str">
        <f>IF(CG97=2,"y","n")</f>
        <v>n</v>
      </c>
      <c r="CI97" s="59" t="str">
        <f>IF(CG97=3,"y","n")</f>
        <v>n</v>
      </c>
      <c r="CJ97" s="59" t="str">
        <f>IF(CG97=4,"y","n")</f>
        <v>y</v>
      </c>
      <c r="CK97" s="59" t="str">
        <f>IF(CG97&gt;4,"y","n")</f>
        <v>n</v>
      </c>
      <c r="CL97" s="59" t="str">
        <f>IF(S97=0,"y","n")</f>
        <v>n</v>
      </c>
      <c r="CM97" s="59" t="str">
        <f>IF(S97=2,"y","n")</f>
        <v>n</v>
      </c>
      <c r="CN97" s="59" t="str">
        <f>IF(S97=3,"y","n")</f>
        <v>n</v>
      </c>
      <c r="CO97" s="59" t="str">
        <f>IF(S97&gt;=4,"y","n")</f>
        <v>y</v>
      </c>
      <c r="CP97" s="59" t="str">
        <f>IF(AT97=0,"y","n")</f>
        <v>n</v>
      </c>
      <c r="CQ97" s="59" t="str">
        <f>IF(AT97=1,"y","n")</f>
        <v>y</v>
      </c>
      <c r="CR97" s="59" t="str">
        <f>IF(AT97=2,"y","n")</f>
        <v>n</v>
      </c>
      <c r="CS97" s="59" t="str">
        <f>IF(AT97&gt;=3,"y","n")</f>
        <v>n</v>
      </c>
      <c r="CT97" s="69" t="str">
        <f>CHAR(34)&amp;A97&amp;CHAR(34)</f>
        <v>"[USA] South Bend"</v>
      </c>
      <c r="CU97" s="70" t="str">
        <f>CHAR(34)&amp;"rgn_"&amp;R97&amp;CHAR(34)</f>
        <v>"rgn_North America"</v>
      </c>
      <c r="CV97" s="48" t="str">
        <f>CHAR(34)&amp;D97&amp;CHAR(34)</f>
        <v>"https://upload.wikimedia.org/wikipedia/commons/thumb/a/a0/Flag_of_South_Bend%2C_Indiana.svg/1024px-Flag_of_South_Bend%2C_Indiana.svg.png"</v>
      </c>
      <c r="CW97" s="48" t="str">
        <f>IF(CH97="y",CHAR(34)&amp;CH$1&amp;CHAR(34)&amp;",","")</f>
        <v/>
      </c>
      <c r="CX97" s="48" t="str">
        <f>IF(CI97="y",CHAR(34)&amp;CI$1&amp;CHAR(34)&amp;",","")</f>
        <v/>
      </c>
      <c r="CY97" s="48" t="str">
        <f>IF(CJ97="y",CHAR(34)&amp;CJ$1&amp;CHAR(34)&amp;",","")</f>
        <v>"4Color",</v>
      </c>
      <c r="CZ97" s="48" t="str">
        <f>IF(CK97="y",CHAR(34)&amp;CK$1&amp;CHAR(34)&amp;",","")</f>
        <v/>
      </c>
      <c r="DA97" s="48" t="str">
        <f>IF(Q97&gt;1,CHAR(34)&amp;"words2"&amp;CHAR(34)&amp;",","")</f>
        <v>"words2",</v>
      </c>
      <c r="DB97" s="48" t="str">
        <f>IF(Q97&gt;2,CHAR(34)&amp;"words3"&amp;CHAR(34)&amp;",","")</f>
        <v/>
      </c>
      <c r="DD97" s="48" t="str">
        <f>IF(LEN(CHAR(34)&amp;"lets"&amp;LEN(SUBSTITUTE(SUBSTITUTE(IFERROR(TRIM(SUBSTITUTE(A97,MID(A97,FIND("[",A97),FIND("]",A97)-FIND("[",A97)+1),"")),A97)," ",""),"-",""))&amp;CHAR(34)&amp;",")=9,CHAR(34)&amp;"lets"&amp;LEN(SUBSTITUTE(SUBSTITUTE(IFERROR(TRIM(SUBSTITUTE(A97,MID(A97,FIND("[",A97),FIND("]",A97)-FIND("[",A97)+1),"")),A97)," ",""),"-",""))&amp;CHAR(34)&amp;",",CHAR(34)&amp;"lets0"&amp;LEN(SUBSTITUTE(SUBSTITUTE(IFERROR(TRIM(SUBSTITUTE(A97,MID(A97,FIND("[",A97),FIND("]",A97)-FIND("[",A97)+1),"")),A97)," ",""),"-",""))&amp;CHAR(34)&amp;",")</f>
        <v>"lets09",</v>
      </c>
      <c r="DE97" s="48" t="str">
        <f>CHAR(34)&amp;"start"&amp;IFERROR(LEFT(SUBSTITUTE(A97,"["&amp;MID(A97,FIND("[",A97)+1,FIND("]",A97)-FIND("[",A97)-1)&amp;"] ",""),1),LEFT(A97,1))&amp;CHAR(34)&amp;","</f>
        <v>"startS",</v>
      </c>
      <c r="DF97" s="48" t="str">
        <f>IFERROR(IF(SEARCH("tan",A97)&gt;0,CHAR(34)&amp;"withtn"&amp;CHAR(34)&amp;",",""),"")</f>
        <v/>
      </c>
      <c r="DG97" s="48" t="str">
        <f>IFERROR(IF(SEARCH("q",A97)&gt;0,CHAR(34)&amp;"with_q"&amp;CHAR(34)&amp;",",""),"")</f>
        <v/>
      </c>
      <c r="DH97" s="48" t="str">
        <f>IFERROR(IF(SEARCH("v",A97)&gt;0,CHAR(34)&amp;"with_v"&amp;CHAR(34)&amp;",",""),"")</f>
        <v/>
      </c>
      <c r="DI97" s="48" t="str">
        <f>IFERROR(IF(SEARCH("w",A97)&gt;0,CHAR(34)&amp;"with_w"&amp;CHAR(34)&amp;",",""),"")</f>
        <v/>
      </c>
      <c r="DJ97" s="48" t="str">
        <f>IFERROR(IF(SEARCH("y",A97)&gt;0,CHAR(34)&amp;"with_y"&amp;CHAR(34)&amp;",",""),"")</f>
        <v/>
      </c>
      <c r="DK97" s="48" t="str">
        <f>IFERROR(IF(SEARCH("z",A97)&gt;0,CHAR(34)&amp;"with_z"&amp;CHAR(34)&amp;",",""),"")</f>
        <v/>
      </c>
      <c r="DL97" s="48" t="str">
        <f>IF(CG97=2, CHAR(34) &amp; _xlfn.TEXTJOIN("", TRUE, _xlfn._xlws.SORT(HP97:HX97)) &amp; CHAR(34) &amp; ",", "")</f>
        <v/>
      </c>
      <c r="DM97" s="48" t="str" cm="1">
        <f t="array" ref="DM97">IF(CG97=3,CHAR(34) &amp; _xlfn.TEXTJOIN("", TRUE, RIGHT(HP97:HX97, 2)) &amp; CHAR(34) &amp; ",", "")</f>
        <v/>
      </c>
      <c r="DN97" s="48" t="str">
        <f>IF(AND(ISNUMBER(SEARCH("18", O97)), ISERROR(SEARCH("1918", O97)), ISERROR(SEARCH("2018", O97))), CHAR(34) &amp; "year18" &amp; CHAR(34) &amp; ",", "")</f>
        <v/>
      </c>
      <c r="DO97" s="48" t="str">
        <f>IF(AND(ISNUMBER(SEARCH("19", O97)), ISERROR(SEARCH("1819", O97)),  ISERROR(SEARCH("1219", O97)),ISERROR(SEARCH("1119", O97)),ISERROR(SEARCH("1190", O97)),ISERROR(SEARCH("2019", O97))), CHAR(34) &amp; "year19" &amp; CHAR(34) &amp; ",", "")</f>
        <v/>
      </c>
      <c r="DP97" s="6" t="str">
        <f>IF(AND(ISNUMBER(SEARCH("20", O97)), ISERROR(SEARCH("1920", O97))), CHAR(34)&amp;"year00"&amp;CHAR(34)&amp;",", "")</f>
        <v>"year00",</v>
      </c>
      <c r="DQ97" s="6" t="str">
        <f>IF(CC97="y",CHAR(34)&amp;"soviet"&amp;CHAR(34)&amp;",","")</f>
        <v/>
      </c>
      <c r="DR97" s="6" t="str">
        <f>IF(BY97="y",CHAR(34)&amp;"dgband"&amp;CHAR(34)&amp;",","")</f>
        <v/>
      </c>
      <c r="DS97" s="6" t="str">
        <f>IF(W97="y",IF(AND(V97="n",BY97&lt;&gt;"y"),CHAR(34)&amp;"allver"&amp;CHAR(34)&amp;",",""),"")</f>
        <v/>
      </c>
      <c r="DT97" s="6" t="str">
        <f>IF(V97="y",IF(AND(W97="n",BY97&lt;&gt;"y"),CHAR(34)&amp;"allhor"&amp;CHAR(34)&amp;",",""),"")</f>
        <v/>
      </c>
      <c r="DU97" s="6" t="str">
        <f>IF(BY97="y",IF(AND(W97="n",V97="n"),CHAR(34)&amp;"alldia"&amp;CHAR(34)&amp;",",""),"")</f>
        <v/>
      </c>
      <c r="DW97" s="48" t="str">
        <f>IF(CL97="y",CHAR(34)&amp;CL$1&amp;CHAR(34)&amp;",","")</f>
        <v/>
      </c>
      <c r="DX97" s="48" t="str">
        <f>IF(CM97="y",CHAR(34)&amp;CM$1&amp;CHAR(34)&amp;",","")</f>
        <v/>
      </c>
      <c r="DY97" s="48" t="str">
        <f>IF(CN97="y",CHAR(34)&amp;CN$1&amp;CHAR(34)&amp;",","")</f>
        <v/>
      </c>
      <c r="DZ97" s="48" t="str">
        <f>IF(CO97="y",CHAR(34)&amp;CO$1&amp;CHAR(34)&amp;",","")</f>
        <v>"4+Band",</v>
      </c>
      <c r="EA97" s="48" t="str">
        <f>IF(T97="y",CHAR(34)&amp;T$1&amp;CHAR(34)&amp;",","")</f>
        <v/>
      </c>
      <c r="EB97" s="48" t="str">
        <f>IF(U97="y",CHAR(34)&amp;U$1&amp;CHAR(34)&amp;",","")</f>
        <v/>
      </c>
      <c r="EC97" s="48" t="str">
        <f>IF(V97="y",CHAR(34)&amp;V$1&amp;CHAR(34)&amp;",","")</f>
        <v/>
      </c>
      <c r="ED97" s="48" t="str">
        <f>IF(W97="y",CHAR(34)&amp;W$1&amp;CHAR(34)&amp;",","")</f>
        <v/>
      </c>
      <c r="EE97" s="48" t="str">
        <f>IF(X97="y",CHAR(34)&amp;X$1&amp;CHAR(34)&amp;",","")</f>
        <v/>
      </c>
      <c r="EF97" s="48" t="str">
        <f>IF(AND(Y97&lt;&gt;"n",Y97&lt;&gt;""),CHAR(34)&amp;Y$1&amp;CHAR(34)&amp;",","")</f>
        <v/>
      </c>
      <c r="EG97" s="48" t="str">
        <f>IF(Z97="y",CHAR(34)&amp;Z$1&amp;CHAR(34)&amp;",","")</f>
        <v/>
      </c>
      <c r="EH97" s="48" t="str">
        <f>IF(AA97="y",CHAR(34)&amp;AA$1&amp;CHAR(34)&amp;",","")</f>
        <v/>
      </c>
      <c r="EI97" s="48" t="str">
        <f>IF(AB97="y",CHAR(34)&amp;AB$1&amp;CHAR(34)&amp;",","")</f>
        <v/>
      </c>
      <c r="EJ97" s="48" t="str">
        <f>IF(AC97="y",CHAR(34)&amp;AC$1&amp;CHAR(34)&amp;",","")</f>
        <v/>
      </c>
      <c r="EK97" s="48" t="str">
        <f>IF(AD97="y",CHAR(34)&amp;AD$1&amp;CHAR(34)&amp;",","")</f>
        <v/>
      </c>
      <c r="EL97" s="48" t="str">
        <f>IF(AE97="y",CHAR(34)&amp;AE$1&amp;CHAR(34)&amp;",","")</f>
        <v/>
      </c>
      <c r="EM97" s="48" t="str">
        <f>IF(AF97="y",CHAR(34)&amp;AF$1&amp;CHAR(34)&amp;",","")</f>
        <v/>
      </c>
      <c r="EN97" s="48" t="str">
        <f>IF(AG97="y",CHAR(34)&amp;AG$1&amp;CHAR(34)&amp;",","")</f>
        <v/>
      </c>
      <c r="EO97" s="48" t="str">
        <f>IF(AH97="y",CHAR(34)&amp;AH$1&amp;CHAR(34)&amp;",","")</f>
        <v/>
      </c>
      <c r="EP97" s="48" t="str">
        <f>IF(AI97="y",CHAR(34)&amp;AI$1&amp;CHAR(34)&amp;",","")</f>
        <v/>
      </c>
      <c r="EQ97" s="48" t="str">
        <f>IF(AJ97="y",CHAR(34)&amp;AJ$1&amp;CHAR(34)&amp;",","")</f>
        <v/>
      </c>
      <c r="ER97" s="48" t="str">
        <f>IF(AK97="y",CHAR(34)&amp;AK$1&amp;CHAR(34)&amp;",","")</f>
        <v/>
      </c>
      <c r="ES97" s="48" t="str">
        <f>IF(AL97="y",CHAR(34)&amp;AL$1&amp;CHAR(34)&amp;",","")</f>
        <v/>
      </c>
      <c r="ET97" s="48" t="str">
        <f>IF(AM97="y",CHAR(34)&amp;AM$1&amp;CHAR(34)&amp;",","")</f>
        <v/>
      </c>
      <c r="EU97" s="48" t="str">
        <f>IF(AN97="y",CHAR(34)&amp;AN$1&amp;CHAR(34)&amp;",","")</f>
        <v/>
      </c>
      <c r="EV97" s="48" t="str">
        <f>IF(AO97="y",CHAR(34)&amp;AO$1&amp;CHAR(34)&amp;",","")</f>
        <v/>
      </c>
      <c r="EW97" s="48" t="str">
        <f>IF(AP97="y",CHAR(34)&amp;AP$1&amp;CHAR(34)&amp;",","")</f>
        <v/>
      </c>
      <c r="EX97" s="48" t="str">
        <f>IF(AQ97="y",CHAR(34)&amp;AQ$1&amp;CHAR(34)&amp;",","")</f>
        <v/>
      </c>
      <c r="EY97" s="48" t="str">
        <f>IF(AR97="y",CHAR(34)&amp;AR$1&amp;CHAR(34)&amp;",","")</f>
        <v/>
      </c>
      <c r="EZ97" s="48" t="str">
        <f>IF(AS97="y",CHAR(34)&amp;AS$1&amp;CHAR(34)&amp;",","")</f>
        <v/>
      </c>
      <c r="FA97" s="48" t="str">
        <f>IF(AT97&gt;0,CHAR(34)&amp;"sta"&amp;AZ97&amp;CHAR(34)&amp;",","")</f>
        <v>"staRED",</v>
      </c>
      <c r="FB97" s="48" t="str">
        <f>IF(AND(AT97&gt;0,BA97&lt;&gt;""),CHAR(34)&amp;"sta"&amp;BA97&amp;CHAR(34)&amp;",","")</f>
        <v/>
      </c>
      <c r="FD97" s="48" t="str">
        <f>IF(BV97="n",CHAR(34)&amp;"tcWHYE"&amp;CHAR(34)&amp;",",IF(BV97="y",CHAR(34)&amp;FD$1&amp;CHAR(34)&amp;",",""))</f>
        <v/>
      </c>
      <c r="FE97" s="48" t="str">
        <f>IF(COUNTIF(BL97:BT97,"BLU")=0,CHAR(34)&amp;"NO_BLU"&amp;CHAR(34)&amp;",", "")</f>
        <v/>
      </c>
      <c r="FF97" s="48" t="str">
        <f>IF(COUNTIF(BL97:BT97,"WHI")=0,CHAR(34)&amp;"NO_WHI"&amp;CHAR(34)&amp;",", "")</f>
        <v/>
      </c>
      <c r="FG97" s="48" t="str">
        <f>IF(COUNTIF(BL97:BT97,"RED")=0,CHAR(34)&amp;"NO_RED"&amp;CHAR(34)&amp;",", "")</f>
        <v/>
      </c>
      <c r="FH97" s="48" t="str">
        <f>IF(COUNTIF(BL97:BS97,"GRE")=0,CHAR(34)&amp;"NO_GRE"&amp;CHAR(34)&amp;",", "")</f>
        <v>"NO_GRE",</v>
      </c>
      <c r="FI97" s="48" t="str">
        <f>IF(COUNTIF(BL97:BT97,"YEL")=0,CHAR(34)&amp;"NO_YEL"&amp;CHAR(34)&amp;",", "")</f>
        <v/>
      </c>
      <c r="FJ97" s="48" t="str">
        <f>IF(COUNTIF(BL97:BT97,"BLA")=0,CHAR(34)&amp;"NO_BLA"&amp;CHAR(34)&amp;",", "")</f>
        <v>"NO_BLA",</v>
      </c>
      <c r="FK97" s="48" t="str">
        <f>IF(AND(FH97&lt;&gt;"",FF97&lt;&gt;""),CHAR(34)&amp;"WHGRNO"&amp;CHAR(34)&amp;",","")</f>
        <v/>
      </c>
      <c r="FL97" s="48" t="str">
        <f>IF(AND(FI97&lt;&gt;"",FF97&lt;&gt;""),CHAR(34)&amp;"WHYENO"&amp;CHAR(34)&amp;",","")</f>
        <v/>
      </c>
      <c r="FM97" s="48" t="str">
        <f>IF(AND(FJ97&lt;&gt;"",FF97&lt;&gt;""),CHAR(34)&amp;"BAWHNO"&amp;CHAR(34)&amp;",","")</f>
        <v/>
      </c>
      <c r="FN97" s="48" t="str">
        <f>IF(AND(FE97&lt;&gt;"",FF97&lt;&gt;""),CHAR(34)&amp;"BLWHNO"&amp;CHAR(34)&amp;",","")</f>
        <v/>
      </c>
      <c r="FO97" s="48" t="str">
        <f>IF(AND(FE97&lt;&gt;"",FG97&lt;&gt;""),CHAR(34)&amp;"BLRENO"&amp;CHAR(34)&amp;",","")</f>
        <v/>
      </c>
      <c r="FP97" s="48" t="str">
        <f>IF(AND(FF97&lt;&gt;"",FF97&lt;&gt;""),CHAR(34)&amp;"WHRENO"&amp;CHAR(34)&amp;",","")</f>
        <v/>
      </c>
      <c r="FQ97" s="48" t="str">
        <f>IF(LEN(BF97)=3,CHAR(34)&amp;"001"&amp;BF97&amp;CHAR(34)&amp;",","")</f>
        <v>"001WHI",</v>
      </c>
      <c r="FR97" s="48" t="str">
        <f>IF(LEN(BG97)=3,CHAR(34)&amp;"002"&amp;BG97&amp;CHAR(34)&amp;",","")</f>
        <v>"002WHI",</v>
      </c>
      <c r="FS97" s="48" t="str">
        <f>IF(LEN(BH97)=3,CHAR(34)&amp;"003"&amp;BH97&amp;CHAR(34)&amp;",","")</f>
        <v>"003YEL",</v>
      </c>
      <c r="FT97" s="48" t="str">
        <f>CHAR(34)&amp;"myr"&amp;BD97&amp;CHAR(34)&amp;","</f>
        <v>"myrYEL",</v>
      </c>
      <c r="FU97" s="48" t="str">
        <f>IF(AY97="y",CHAR(34)&amp;"island"&amp;CHAR(34)&amp;",","")</f>
        <v/>
      </c>
      <c r="FV97" s="48" t="str">
        <f>IF(BZ97="y",CHAR(34)&amp;"landlo"&amp;CHAR(34)&amp;",","")</f>
        <v/>
      </c>
      <c r="FW97" s="48" t="str">
        <f>IF(CA97="y",CHAR(34)&amp;"eunion"&amp;CHAR(34)&amp;",","")</f>
        <v/>
      </c>
      <c r="FY97" s="48" t="str">
        <f>IFERROR(IF(SEARCH("Arabic",CB97)&gt;0,CHAR(34)&amp;"arabic"&amp;CHAR(34)&amp;",",""),"")</f>
        <v/>
      </c>
      <c r="FZ97" s="48" t="str">
        <f>IFERROR(IF(SEARCH("English",CB97)&gt;0,CHAR(34)&amp;"englis"&amp;CHAR(34)&amp;",",""),"")</f>
        <v/>
      </c>
      <c r="GA97" s="48" t="str">
        <f>IFERROR(IF(SEARCH("French",CB97)&gt;0,CHAR(34)&amp;"french"&amp;CHAR(34)&amp;",",""),"")</f>
        <v/>
      </c>
      <c r="GB97" s="48" t="str">
        <f>IFERROR(IF(SEARCH("Spanish",CB97)&gt;0,CHAR(34)&amp;"spanis"&amp;CHAR(34)&amp;",",""),"")</f>
        <v/>
      </c>
      <c r="GE97" s="48" t="str">
        <f>IFERROR(IF(SEARCH("Dutch",CB97)&gt;0,CHAR(34)&amp;"dutchs"&amp;CHAR(34)&amp;",",""),"")</f>
        <v/>
      </c>
      <c r="GF97" s="48" t="str">
        <f>IFERROR(IF(SEARCH("Historical",AU97)&gt;0,CHAR(34)&amp;"histor"&amp;CHAR(34)&amp;",",""),"")</f>
        <v/>
      </c>
      <c r="GG97" s="48" t="str">
        <f>IF(BU97="y",CHAR(34)&amp;"unjack"&amp;CHAR(34)&amp;",","")</f>
        <v/>
      </c>
      <c r="GH97" s="48" t="str">
        <f>IF(CD97=1,CHAR(34)&amp;"southc"&amp;CHAR(34)&amp;",","")</f>
        <v/>
      </c>
      <c r="GI97" s="48" t="str">
        <f>IF(CE97=1,CHAR(34)&amp;"hasmap"&amp;CHAR(34)&amp;",","")</f>
        <v/>
      </c>
      <c r="GJ97" s="48" t="str">
        <f>IF(CP97="y",CHAR(34)&amp;CP$1&amp;CHAR(34)&amp;",","")</f>
        <v/>
      </c>
      <c r="GK97" s="48" t="str">
        <f>IF(GJ97="",CHAR(34)&amp;"HasSta"&amp;CHAR(34)&amp;",","")</f>
        <v>"HasSta",</v>
      </c>
      <c r="GL97" s="48" t="str">
        <f>IF(CQ97="y",CHAR(34)&amp;CQ$1&amp;CHAR(34)&amp;",","")</f>
        <v>"1Stars",</v>
      </c>
      <c r="GM97" s="48" t="str">
        <f>IF(CR97="y",CHAR(34)&amp;CR$1&amp;CHAR(34)&amp;",","")</f>
        <v/>
      </c>
      <c r="GN97" s="48" t="str">
        <f>IF(CS97="y",CHAR(34)&amp;CS$1&amp;CHAR(34)&amp;",","")</f>
        <v/>
      </c>
      <c r="GP97" s="48" t="str">
        <f>CHAR(34)&amp;AU97&amp;CHAR(34)</f>
        <v>"City"</v>
      </c>
      <c r="GS97" s="48" t="str">
        <f>SUBSTITUTE("["&amp;_xlfn.CONCAT(CW97:GN97)&amp;"]",",]","]")</f>
        <v>["4Color","words2","lets09","startS","year00","4+Band","staRED","NO_GRE","NO_BLA","001WHI","002WHI","003YEL","myrYEL","HasSta","1Stars"]</v>
      </c>
      <c r="GT97" s="48" t="str">
        <f>IF(BL97&lt;&gt;"",CHAR(34)&amp;"cl_"&amp;BL97&amp;CHAR(34)&amp;",","")</f>
        <v/>
      </c>
      <c r="GU97" s="48" t="str">
        <f>IF(BM97&lt;&gt;"",CHAR(34)&amp;"cl_"&amp;BM97&amp;CHAR(34)&amp;",","")</f>
        <v>"cl_BLU",</v>
      </c>
      <c r="GV97" s="48" t="str">
        <f>IF(BN97&lt;&gt;"",CHAR(34)&amp;"cl_"&amp;BN97&amp;CHAR(34)&amp;",","")</f>
        <v/>
      </c>
      <c r="GW97" s="48" t="str">
        <f>IF(BO97&lt;&gt;"",CHAR(34)&amp;"cl_"&amp;BO97&amp;CHAR(34)&amp;",","")</f>
        <v>"cl_RED",</v>
      </c>
      <c r="GX97" s="48" t="str">
        <f>IF(BP97&lt;&gt;"",CHAR(34)&amp;"cl_"&amp;BP97&amp;CHAR(34)&amp;",","")</f>
        <v>"cl_YEL",</v>
      </c>
      <c r="GY97" s="48" t="str">
        <f>IF(BQ97&lt;&gt;"",CHAR(34)&amp;"cl_"&amp;BQ97&amp;CHAR(34)&amp;",","")</f>
        <v/>
      </c>
      <c r="GZ97" s="48" t="str">
        <f>IF(BR97&lt;&gt;"",CHAR(34)&amp;"cl_"&amp;BR97&amp;CHAR(34)&amp;",","")</f>
        <v/>
      </c>
      <c r="HA97" s="48" t="str">
        <f>IF(BS97&lt;&gt;"",CHAR(34)&amp;"cl_"&amp;BS97&amp;CHAR(34)&amp;",","")</f>
        <v/>
      </c>
      <c r="HB97" s="48" t="str">
        <f>IF(BT97&lt;&gt;"",CHAR(34)&amp;"cl_"&amp;BT97&amp;CHAR(34)&amp;",","")</f>
        <v>"cl_WHI",</v>
      </c>
      <c r="HC97" s="48" t="str">
        <f>SUBSTITUTE("["&amp;_xlfn.CONCAT(GT97:HB97)&amp;"]",",]","]")</f>
        <v>["cl_BLU","cl_RED","cl_YEL","cl_WHI"]</v>
      </c>
      <c r="HE97" s="71"/>
      <c r="HF97" s="72" t="str">
        <f>"{couname:"&amp;CT97&amp;(IF(HK97&lt;&gt;"",",subtype:"&amp;CHAR(34)&amp;HK97&amp;CHAR(34),""))&amp;",year:"&amp;HJ97&amp;",region:"&amp;CU97&amp;",Colors:"&amp;HC97&amp;",Items:"&amp;GS97&amp;",Flag:"&amp;CV97&amp;",HDFlag:"&amp;CHAR(34)&amp;E97&amp;CHAR(34)&amp;",type:"&amp;GP97&amp;", describe: "&amp;HH97&amp;", isnew:"&amp;CHAR(34)&amp;F97&amp;CHAR(34)&amp;", links: "&amp;HL97&amp;"},"</f>
        <v>{couname:"[USA] South Bend",year:"2016",region:"rgn_North America",Colors:["cl_BLU","cl_RED","cl_YEL","cl_WHI"],Items:["4Color","words2","lets09","startS","year00","4+Band","staRED","NO_GRE","NO_BLA","001WHI","002WHI","003YEL","myrYEL","HasSta","1Stars"],Flag:"https://upload.wikimedia.org/wikipedia/commons/thumb/a/a0/Flag_of_South_Bend%2C_Indiana.svg/1024px-Flag_of_South_Bend%2C_Indiana.svg.png",HDFlag:"https://en.wikipedia.org/wiki/Flag_of_South_Bend,_Indiana",type:"City", describe: "\nThe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 isnew:".", links: "https://en.wikipedia.org/wiki/Flag_of_South_Bend,_Indiana"},</v>
      </c>
      <c r="HG97" s="73" t="str">
        <f>"{couname:"&amp;CT97&amp;(IF(HK97&lt;&gt;"",",subtype:"&amp;CHAR(34)&amp;HK97&amp;CHAR(34),""))&amp;",year:"&amp;HJ97&amp;",region:"&amp;CU97&amp;",Colors:"&amp;HC97&amp;",Items:"&amp;GS97&amp;",Flag:"&amp;CV97&amp;",HDFlag:"&amp;CHAR(34)&amp;E97&amp;CHAR(34)&amp;",type:"&amp;GP97&amp;", describe: "&amp;HI97&amp;", links: "&amp;HL97&amp;"},"</f>
        <v>{couname:"[USA] South Bend",year:"2016",region:"rgn_North America",Colors:["cl_BLU","cl_RED","cl_YEL","cl_WHI"],Items:["4Color","words2","lets09","startS","year00","4+Band","staRED","NO_GRE","NO_BLA","001WHI","002WHI","003YEL","myrYEL","HasSta","1Stars"],Flag:"https://upload.wikimedia.org/wikipedia/commons/thumb/a/a0/Flag_of_South_Bend%2C_Indiana.svg/1024px-Flag_of_South_Bend%2C_Indiana.svg.png",HDFlag:"https://en.wikipedia.org/wiki/Flag_of_South_Bend,_Indiana",type:"City", describe: "\nThe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 links: "https://en.wikipedia.org/wiki/Flag_of_South_Bend,_Indiana"},</v>
      </c>
      <c r="HH97" s="48" t="str">
        <f>IF(P97&lt;&gt;"",CHAR(34)&amp;"\n"&amp;P97&amp;CHAR(34),CHAR(34)&amp;CHAR(34))</f>
        <v>"\nThe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v>
      </c>
      <c r="HI97" s="48" t="str">
        <f>IF(J97=0,CHAR(34)&amp;CHAR(34),HH97)</f>
        <v>"\nThe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v>
      </c>
      <c r="HJ97" s="48" t="str">
        <f>CHAR(34)&amp;O97&amp;CHAR(34)</f>
        <v>"2016"</v>
      </c>
      <c r="HL97" s="48" t="str">
        <f>CHAR(34)&amp;I97&amp;CHAR(34)</f>
        <v>"https://en.wikipedia.org/wiki/Flag_of_South_Bend,_Indiana"</v>
      </c>
      <c r="HM97" s="72" t="str">
        <f>"{"&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"&amp;HH97&amp;", "&amp;CHAR(34)&amp;"isnew"&amp;CHAR(34)&amp;": "&amp;CHAR(34)&amp;F97&amp;CHAR(34)&amp;", "&amp;CHAR(34)&amp;"links"&amp;CHAR(34)&amp;": "&amp;HL97&amp;"},"</f>
        <v>{"couname":"[USA] South Bend","subtype":"[USA] Indiana","year":"2016","region":"rgn_North America","Colors":["cl_BLU","cl_RED","cl_YEL","cl_WHI"],"Items":["4Color","words2","lets09","startS","year00","4+Band","staRED","NO_GRE","NO_BLA","001WHI","002WHI","003YEL","myrYEL","HasSta","1Stars"],"Flag":"https://upload.wikimedia.org/wikipedia/commons/thumb/a/a0/Flag_of_South_Bend%2C_Indiana.svg/1024px-Flag_of_South_Bend%2C_Indiana.svg.png","HDFlag":"https://en.wikipedia.org/wiki/Flag_of_South_Bend,_Indiana","type":"City", "describe": "\nThe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 "isnew": ".", "links": "https://en.wikipedia.org/wiki/Flag_of_South_Bend,_Indiana"},</v>
      </c>
      <c r="HN97" s="74" t="str">
        <f>"{"&amp;CHAR(34)&amp;"couname"&amp;CHAR(34)&amp;":"&amp;CT97&amp;(IF(H97&lt;&gt;"",","&amp;CHAR(34)&amp;"subtype"&amp;CHAR(34)&amp;":"&amp;CHAR(34)&amp;H97&amp;CHAR(34),""))&amp;","&amp;CHAR(34)&amp;"year"&amp;CHAR(34)&amp;":"&amp;HJ97&amp;","&amp;CHAR(34)&amp;"region"&amp;CHAR(34)&amp;":"&amp;CU97&amp;","&amp;CHAR(34)&amp;"Colors"&amp;CHAR(34)&amp;":"&amp;HC97&amp;","&amp;CHAR(34)&amp;"Items"&amp;CHAR(34)&amp;":"&amp;GS97&amp;","&amp;CHAR(34)&amp;"Flag"&amp;CHAR(34)&amp;":"&amp;CV97&amp;","&amp;CHAR(34)&amp;"HDFlag"&amp;CHAR(34)&amp;":"&amp;CHAR(34)&amp;E97&amp;CHAR(34)&amp;","&amp;CHAR(34)&amp;"type"&amp;CHAR(34)&amp;":"&amp;GP97&amp;", "&amp;CHAR(34)&amp;"describe"&amp;CHAR(34)&amp;": "&amp;HI97&amp;", "&amp;CHAR(34)&amp;"isnew"&amp;CHAR(34)&amp;": "&amp;CHAR(34)&amp;F97&amp;CHAR(34)&amp;", "&amp;CHAR(34)&amp;"links"&amp;CHAR(34)&amp;": "&amp;HL97&amp;"},"</f>
        <v>{"couname":"[USA] South Bend","subtype":"[USA] Indiana","year":"2016","region":"rgn_North America","Colors":["cl_BLU","cl_RED","cl_YEL","cl_WHI"],"Items":["4Color","words2","lets09","startS","year00","4+Band","staRED","NO_GRE","NO_BLA","001WHI","002WHI","003YEL","myrYEL","HasSta","1Stars"],"Flag":"https://upload.wikimedia.org/wikipedia/commons/thumb/a/a0/Flag_of_South_Bend%2C_Indiana.svg/1024px-Flag_of_South_Bend%2C_Indiana.svg.png","HDFlag":"https://en.wikipedia.org/wiki/Flag_of_South_Bend,_Indiana","type":"City", "describe": "\nThe red six-pointed star represents the city's six council districts. The color red symbolizes passion and was chosen due to its common use in local logos and for its national patriotism. It also evokes the stars of the flag of the nearby city of Chicago, although that flag uses a lighter shade of red. The blue lines represent the St. Joseph River, which runs through South Bend. According to designer Garret Gingerich, the S-shape of the blue lines is meant to invoke the city's name while the strip of white in between serves as a bridge to the future.[8] The white on the left symbolizes peace; the yellow on the right symbolizes friendship and was the field color of South Bend's original flag.", "isnew": ".", "links": "https://en.wikipedia.org/wiki/Flag_of_South_Bend,_Indiana"},</v>
      </c>
      <c r="HO97" s="75">
        <v>45618</v>
      </c>
      <c r="HP97" s="48" t="str" cm="1">
        <f t="array" ref="HP97">IF(_xlfn.TEXTJOIN(", ", TRUE, IF(ISNUMBER(SEARCH("BLA", BL97:BT97)), COLUMN(BL97:BT97) - COLUMN(BL97) + 1, ""))&lt;&gt;"","BLA","")</f>
        <v/>
      </c>
      <c r="HQ97" s="48" t="str" cm="1">
        <f t="array" ref="HQ97">IF(_xlfn.TEXTJOIN(", ", TRUE, IF(ISNUMBER(SEARCH("BLU", BL97:BT97)), COLUMN(BL97:BT97) - COLUMN(BL97) + 1, ""))&lt;&gt;"","BLU","")</f>
        <v>BLU</v>
      </c>
      <c r="HR97" s="48" t="str" cm="1">
        <f t="array" ref="HR97">IF(_xlfn.TEXTJOIN(", ", TRUE, IF(ISNUMBER(SEARCH("GRE", BL97:BT97)), COLUMN(BL97:BT97) - COLUMN(BL97) + 1, ""))&lt;&gt;"","GRE","")</f>
        <v/>
      </c>
      <c r="HS97" s="48" t="str" cm="1">
        <f t="array" ref="HS97">IF(_xlfn.TEXTJOIN(", ", TRUE, IF(ISNUMBER(SEARCH("RED", BL97:BT97)), COLUMN(BL97:BT97) - COLUMN(BL97) + 1, ""))&lt;&gt;"","RED","")</f>
        <v>RED</v>
      </c>
      <c r="HT97" s="48" t="str" cm="1">
        <f t="array" ref="HT97">IF(_xlfn.TEXTJOIN(", ", TRUE, IF(ISNUMBER(SEARCH("YEL", BL97:BT97)), COLUMN(BL97:BT97) - COLUMN(BL97) + 1, ""))&lt;&gt;"","YEL","")</f>
        <v>YEL</v>
      </c>
      <c r="HU97" s="48" t="str" cm="1">
        <f t="array" ref="HU97">IF(_xlfn.TEXTJOIN(", ", TRUE, IF(ISNUMBER(SEARCH("ORA", BL97:BT97)), COLUMN(BL97:BT97) - COLUMN(BL97) + 1, ""))&lt;&gt;"","ORA","")</f>
        <v/>
      </c>
      <c r="HV97" s="48" t="str" cm="1">
        <f t="array" ref="HV97">IF(_xlfn.TEXTJOIN(", ", TRUE, IF(ISNUMBER(SEARCH("BRO", BL97:BT97)), COLUMN(BL97:BT97) - COLUMN(BL97) + 1, ""))&lt;&gt;"","BRO","")</f>
        <v/>
      </c>
      <c r="HW97" s="48" t="str" cm="1">
        <f t="array" ref="HW97">IF(_xlfn.TEXTJOIN(", ", TRUE, IF(ISNUMBER(SEARCH("PUR", BL97:BT97)), COLUMN(BL97:BT97) - COLUMN(BL97) + 1, ""))&lt;&gt;"","PUR","")</f>
        <v/>
      </c>
      <c r="HX97" s="48" t="str" cm="1">
        <f t="array" ref="HX97">IF(_xlfn.TEXTJOIN(", ", TRUE, IF(ISNUMBER(SEARCH("WHI", BL97:BT97)), COLUMN(BL97:BT97) - COLUMN(BL97) + 1, ""))&lt;&gt;"","WHI","")</f>
        <v>WHI</v>
      </c>
      <c r="HY97" s="76"/>
      <c r="HZ97" s="76"/>
      <c r="IA97" s="6"/>
      <c r="IB97" s="6"/>
      <c r="IC97" s="77"/>
      <c r="ID97" s="77"/>
      <c r="IE97" s="77"/>
      <c r="IF97" s="77"/>
      <c r="IG97" s="77"/>
      <c r="IH97" s="77"/>
      <c r="II97" s="77"/>
      <c r="IJ97" s="77"/>
      <c r="IK97" s="77"/>
      <c r="IM97" s="45">
        <f>COUNTIF(IC97:IK97,"&gt;0")-CG97</f>
        <v>-4</v>
      </c>
      <c r="IN97" s="78" t="str">
        <f>"http://mkweb.bcgsc.ca/color-summarizer/?url="&amp;D97&amp;"&amp;precision=low&amp;num_clusters="&amp;CG97&amp;"&amp;text=1"</f>
        <v>http://mkweb.bcgsc.ca/color-summarizer/?url=https://upload.wikimedia.org/wikipedia/commons/thumb/a/a0/Flag_of_South_Bend%2C_Indiana.svg/1024px-Flag_of_South_Bend%2C_Indiana.svg.png&amp;precision=low&amp;num_clusters=4&amp;text=1</v>
      </c>
      <c r="IO97" s="48" t="str">
        <f>IF(HP97&lt;&gt;"",CHAR(34)&amp;"black"&amp;CHAR(34),"")</f>
        <v/>
      </c>
      <c r="IP97" s="48" t="str">
        <f>IF(HQ97&lt;&gt;"",CHAR(34)&amp;"blue"&amp;CHAR(34),"")</f>
        <v>"blue"</v>
      </c>
      <c r="IQ97" s="48" t="str">
        <f>IF(HR97&lt;&gt;"",CHAR(34)&amp;"green"&amp;CHAR(34),"")</f>
        <v/>
      </c>
      <c r="IR97" s="48" t="str">
        <f>IF(HS97&lt;&gt;"",CHAR(34)&amp;"red"&amp;CHAR(34),"")</f>
        <v>"red"</v>
      </c>
      <c r="IS97" s="48" t="str">
        <f>IF(HT97&lt;&gt;"",CHAR(34)&amp;"yellow"&amp;CHAR(34),"")</f>
        <v>"yellow"</v>
      </c>
      <c r="IT97" s="48" t="str">
        <f>IF(HU97&lt;&gt;"",CHAR(34)&amp;"orange"&amp;CHAR(34),"")</f>
        <v/>
      </c>
      <c r="IU97" s="48" t="str">
        <f>IF(HV97&lt;&gt;"",CHAR(34)&amp;"brown"&amp;CHAR(34),"")</f>
        <v/>
      </c>
      <c r="IV97" s="48" t="str">
        <f>IF(HW97&lt;&gt;"",CHAR(34)&amp;"purple"&amp;CHAR(34),"")</f>
        <v/>
      </c>
      <c r="IW97" s="48" t="str">
        <f>IF(HX97&lt;&gt;"",CHAR(34)&amp;"white"&amp;CHAR(34),"")</f>
        <v>"white"</v>
      </c>
      <c r="IX97" s="48" t="str">
        <f>"{"&amp;CHAR(34)&amp;"url"&amp;CHAR(34)&amp;":"&amp;CHAR(34)&amp;IN97&amp;CHAR(34)&amp;","&amp;CHAR(34)&amp;"name"&amp;CHAR(34)&amp;":"&amp;CHAR(34)&amp;A97&amp;CHAR(34)&amp;"},"</f>
        <v>{"url":"http://mkweb.bcgsc.ca/color-summarizer/?url=https://upload.wikimedia.org/wikipedia/commons/thumb/a/a0/Flag_of_South_Bend%2C_Indiana.svg/1024px-Flag_of_South_Bend%2C_Indiana.svg.png&amp;precision=low&amp;num_clusters=4&amp;text=1","name":"[USA] South Bend"},</v>
      </c>
      <c r="IY97" s="48">
        <v>1175</v>
      </c>
    </row>
    <row r="98" spans="1:259" s="48" customFormat="1" ht="38.4" customHeight="1" thickBot="1" x14ac:dyDescent="0.35">
      <c r="A98" s="97" t="s">
        <v>1043</v>
      </c>
      <c r="B98" s="40" t="e" vm="239">
        <v>#VALUE!</v>
      </c>
      <c r="C98" s="41">
        <v>3</v>
      </c>
      <c r="D98" s="42" t="s">
        <v>1044</v>
      </c>
      <c r="E98" s="43" t="s">
        <v>1045</v>
      </c>
      <c r="F98" s="44" t="s">
        <v>163</v>
      </c>
      <c r="G98" s="45">
        <f>COUNTIF($A$1:$A$8580,A98)</f>
        <v>1</v>
      </c>
      <c r="H98" s="46" t="s">
        <v>555</v>
      </c>
      <c r="I98" s="47" t="s">
        <v>1046</v>
      </c>
      <c r="J98" s="48" t="str">
        <f>""</f>
        <v/>
      </c>
      <c r="K98" s="49"/>
      <c r="L98" s="50"/>
      <c r="M98" s="50"/>
      <c r="N98" s="51" t="s">
        <v>231</v>
      </c>
      <c r="O98" s="52">
        <v>2021</v>
      </c>
      <c r="P98" s="53" t="s">
        <v>1047</v>
      </c>
      <c r="Q98" s="54">
        <v>2</v>
      </c>
      <c r="R98" s="55" t="s">
        <v>231</v>
      </c>
      <c r="S98" s="56">
        <v>5</v>
      </c>
      <c r="T98" s="57" t="s">
        <v>164</v>
      </c>
      <c r="U98" s="58" t="s">
        <v>164</v>
      </c>
      <c r="V98" s="58" t="s">
        <v>164</v>
      </c>
      <c r="W98" s="58" t="s">
        <v>165</v>
      </c>
      <c r="X98" s="58" t="s">
        <v>164</v>
      </c>
      <c r="Y98" s="58" t="s">
        <v>164</v>
      </c>
      <c r="Z98" s="58" t="s">
        <v>164</v>
      </c>
      <c r="AA98" s="58" t="s">
        <v>164</v>
      </c>
      <c r="AB98" s="58" t="s">
        <v>164</v>
      </c>
      <c r="AC98" s="58" t="s">
        <v>164</v>
      </c>
      <c r="AD98" s="58" t="s">
        <v>164</v>
      </c>
      <c r="AE98" s="58" t="s">
        <v>164</v>
      </c>
      <c r="AF98" s="59" t="s">
        <v>164</v>
      </c>
      <c r="AG98" s="59" t="s">
        <v>164</v>
      </c>
      <c r="AH98" s="59" t="s">
        <v>165</v>
      </c>
      <c r="AI98" s="59" t="s">
        <v>164</v>
      </c>
      <c r="AJ98" s="59" t="s">
        <v>164</v>
      </c>
      <c r="AK98" s="59" t="s">
        <v>164</v>
      </c>
      <c r="AL98" s="59" t="s">
        <v>164</v>
      </c>
      <c r="AM98" s="59" t="s">
        <v>165</v>
      </c>
      <c r="AN98" s="59" t="s">
        <v>164</v>
      </c>
      <c r="AO98" s="59" t="s">
        <v>164</v>
      </c>
      <c r="AP98" s="59" t="s">
        <v>164</v>
      </c>
      <c r="AQ98" s="59" t="s">
        <v>164</v>
      </c>
      <c r="AR98" s="59" t="s">
        <v>164</v>
      </c>
      <c r="AS98" s="59" t="s">
        <v>164</v>
      </c>
      <c r="AT98" s="60">
        <v>1</v>
      </c>
      <c r="AU98" s="59" t="s">
        <v>196</v>
      </c>
      <c r="AV98" s="59" t="str">
        <f>IF(LEFT(A98,1)="[",LEFT(A98,5)&amp;AU98&amp;A98,"")</f>
        <v>[USA]City[USA] Union City (Indiana)</v>
      </c>
      <c r="AW98" s="59" t="str">
        <f>C98&amp;H98&amp;A98</f>
        <v>3[USA] Indiana[USA] Union City (Indiana)</v>
      </c>
      <c r="AX98" s="61"/>
      <c r="AY98" s="61"/>
      <c r="AZ98" s="62" t="s">
        <v>152</v>
      </c>
      <c r="BA98" s="62"/>
      <c r="BB98" s="62"/>
      <c r="BC98" s="63"/>
      <c r="BD98" s="64" t="s">
        <v>154</v>
      </c>
      <c r="BE98" s="47"/>
      <c r="BF98" s="64" t="s">
        <v>154</v>
      </c>
      <c r="BG98" s="64" t="s">
        <v>159</v>
      </c>
      <c r="BH98" s="64" t="s">
        <v>154</v>
      </c>
      <c r="BI98" s="64"/>
      <c r="BJ98" s="64"/>
      <c r="BK98" s="47"/>
      <c r="BL98" s="64" t="s">
        <v>167</v>
      </c>
      <c r="BM98" s="64" t="s">
        <v>152</v>
      </c>
      <c r="BN98" s="64" t="s">
        <v>167</v>
      </c>
      <c r="BO98" s="64" t="s">
        <v>154</v>
      </c>
      <c r="BP98" s="64" t="s">
        <v>167</v>
      </c>
      <c r="BQ98" s="64" t="s">
        <v>167</v>
      </c>
      <c r="BR98" s="64" t="s">
        <v>167</v>
      </c>
      <c r="BS98" s="64" t="s">
        <v>167</v>
      </c>
      <c r="BT98" s="64" t="s">
        <v>159</v>
      </c>
      <c r="BU98" s="65"/>
      <c r="BV98" s="66"/>
      <c r="BW98" s="66">
        <v>0</v>
      </c>
      <c r="BX98" s="47"/>
      <c r="CB98" s="6"/>
      <c r="CC98" s="6"/>
      <c r="CD98" s="67">
        <v>0</v>
      </c>
      <c r="CE98" s="67">
        <v>1</v>
      </c>
      <c r="CF98" s="67" t="e">
        <v>#REF!</v>
      </c>
      <c r="CG98" s="68" cm="1">
        <f t="array" ref="CG98">SUMPRODUCT(--(LEN(TRIM(BL98:BT98))&gt;0))</f>
        <v>3</v>
      </c>
      <c r="CH98" s="59" t="str">
        <f>IF(CG98=2,"y","n")</f>
        <v>n</v>
      </c>
      <c r="CI98" s="59" t="str">
        <f>IF(CG98=3,"y","n")</f>
        <v>y</v>
      </c>
      <c r="CJ98" s="59" t="str">
        <f>IF(CG98=4,"y","n")</f>
        <v>n</v>
      </c>
      <c r="CK98" s="59" t="str">
        <f>IF(CG98&gt;4,"y","n")</f>
        <v>n</v>
      </c>
      <c r="CL98" s="59" t="str">
        <f>IF(S98=0,"y","n")</f>
        <v>n</v>
      </c>
      <c r="CM98" s="59" t="str">
        <f>IF(S98=2,"y","n")</f>
        <v>n</v>
      </c>
      <c r="CN98" s="59" t="str">
        <f>IF(S98=3,"y","n")</f>
        <v>n</v>
      </c>
      <c r="CO98" s="59" t="str">
        <f>IF(S98&gt;=4,"y","n")</f>
        <v>y</v>
      </c>
      <c r="CP98" s="59" t="str">
        <f>IF(AT98=0,"y","n")</f>
        <v>n</v>
      </c>
      <c r="CQ98" s="59" t="str">
        <f>IF(AT98=1,"y","n")</f>
        <v>y</v>
      </c>
      <c r="CR98" s="59" t="str">
        <f>IF(AT98=2,"y","n")</f>
        <v>n</v>
      </c>
      <c r="CS98" s="59" t="str">
        <f>IF(AT98&gt;=3,"y","n")</f>
        <v>n</v>
      </c>
      <c r="CT98" s="69" t="str">
        <f>CHAR(34)&amp;A98&amp;CHAR(34)</f>
        <v>"[USA] Union City (Indiana)"</v>
      </c>
      <c r="CU98" s="70" t="str">
        <f>CHAR(34)&amp;"rgn_"&amp;R98&amp;CHAR(34)</f>
        <v>"rgn_North America"</v>
      </c>
      <c r="CV98" s="48" t="str">
        <f>CHAR(34)&amp;D98&amp;CHAR(34)</f>
        <v>"https://upload.wikimedia.org/wikipedia/commons/thumb/d/d4/Flag_of_Union_City%2C_Indiana.svg/640px-Flag_of_Union_City%2C_Indiana.svg.png"</v>
      </c>
      <c r="CW98" s="48" t="str">
        <f>IF(CH98="y",CHAR(34)&amp;CH$1&amp;CHAR(34)&amp;",","")</f>
        <v/>
      </c>
      <c r="CX98" s="48" t="str">
        <f>IF(CI98="y",CHAR(34)&amp;CI$1&amp;CHAR(34)&amp;",","")</f>
        <v>"3Color",</v>
      </c>
      <c r="CY98" s="48" t="str">
        <f>IF(CJ98="y",CHAR(34)&amp;CJ$1&amp;CHAR(34)&amp;",","")</f>
        <v/>
      </c>
      <c r="CZ98" s="48" t="str">
        <f>IF(CK98="y",CHAR(34)&amp;CK$1&amp;CHAR(34)&amp;",","")</f>
        <v/>
      </c>
      <c r="DA98" s="48" t="str">
        <f>IF(Q98&gt;1,CHAR(34)&amp;"words2"&amp;CHAR(34)&amp;",","")</f>
        <v>"words2",</v>
      </c>
      <c r="DB98" s="48" t="str">
        <f>IF(Q98&gt;2,CHAR(34)&amp;"words3"&amp;CHAR(34)&amp;",","")</f>
        <v/>
      </c>
      <c r="DC98" s="48" t="str">
        <f>IF(Q98=2,CHAR(34)&amp;"exact2"&amp;CHAR(34)&amp;",","")</f>
        <v>"exact2",</v>
      </c>
      <c r="DD98" s="48" t="str">
        <f>IF(LEN(CHAR(34)&amp;"lets"&amp;LEN(SUBSTITUTE(SUBSTITUTE(IFERROR(TRIM(SUBSTITUTE(SUBSTITUTE(SUBSTITUTE(IFERROR(TRIM(SUBSTITUTE(A98,MID(A98,FIND("(",A98),FIND(")",A98)-FIND("(",A98)+1),"")),A98)," ",""),"-",""),MID(SUBSTITUTE(SUBSTITUTE(IFERROR(TRIM(SUBSTITUTE(A98,MID(A98,FIND("(",A98),FIND(")",A98)-FIND("(",A98)+1),"")),A98)," ",""),"-",""),FIND("[",SUBSTITUTE(SUBSTITUTE(IFERROR(TRIM(SUBSTITUTE(A98,MID(A98,FIND("(",A98),FIND(")",A98)-FIND("(",A98)+1),"")),A98)," ",""),"-","")),FIND("]",SUBSTITUTE(SUBSTITUTE(IFERROR(TRIM(SUBSTITUTE(A98,MID(A98,FIND("(",A98),FIND(")",A98)-FIND("(",A98)+1),"")),A98)," ",""),"-",""))-FIND("[",SUBSTITUTE(SUBSTITUTE(IFERROR(TRIM(SUBSTITUTE(A98,MID(A98,FIND("(",A98),FIND(")",A98)-FIND("(",A98)+1),"")),A98)," ",""),"-",""))+1),"")),SUBSTITUTE(SUBSTITUTE(IFERROR(TRIM(SUBSTITUTE(A98,MID(A98,FIND("(",A98),FIND(")",A98)-FIND("(",A98)+1),"")),A98)," ",""),"-",""))," ",""),"-",""))&amp;CHAR(34)&amp;",")=9,CHAR(34)&amp;"lets"&amp;LEN(SUBSTITUTE(SUBSTITUTE(IFERROR(TRIM(SUBSTITUTE(SUBSTITUTE(SUBSTITUTE(IFERROR(TRIM(SUBSTITUTE(A98,MID(A98,FIND("(",A98),FIND(")",A98)-FIND("(",A98)+1),"")),A98)," ",""),"-",""),MID(SUBSTITUTE(SUBSTITUTE(IFERROR(TRIM(SUBSTITUTE(A98,MID(A98,FIND("(",A98),FIND(")",A98)-FIND("(",A98)+1),"")),A98)," ",""),"-",""),FIND("[",SUBSTITUTE(SUBSTITUTE(IFERROR(TRIM(SUBSTITUTE(A98,MID(A98,FIND("(",A98),FIND(")",A98)-FIND("(",A98)+1),"")),A98)," ",""),"-","")),FIND("]",SUBSTITUTE(SUBSTITUTE(IFERROR(TRIM(SUBSTITUTE(A98,MID(A98,FIND("(",A98),FIND(")",A98)-FIND("(",A98)+1),"")),A98)," ",""),"-",""))-FIND("[",SUBSTITUTE(SUBSTITUTE(IFERROR(TRIM(SUBSTITUTE(A98,MID(A98,FIND("(",A98),FIND(")",A98)-FIND("(",A98)+1),"")),A98)," ",""),"-",""))+1),"")),SUBSTITUTE(SUBSTITUTE(IFERROR(TRIM(SUBSTITUTE(A98,MID(A98,FIND("(",A98),FIND(")",A98)-FIND("(",A98)+1),"")),A98)," ",""),"-",""))," ",""),"-",""))&amp;CHAR(34)&amp;",",CHAR(34)&amp;"lets0"&amp;LEN(SUBSTITUTE(SUBSTITUTE(IFERROR(TRIM(SUBSTITUTE(SUBSTITUTE(SUBSTITUTE(IFERROR(TRIM(SUBSTITUTE(A98,MID(A98,FIND("(",A98),FIND(")",A98)-FIND("(",A98)+1),"")),A98)," ",""),"-",""),MID(SUBSTITUTE(SUBSTITUTE(IFERROR(TRIM(SUBSTITUTE(A98,MID(A98,FIND("(",A98),FIND(")",A98)-FIND("(",A98)+1),"")),A98)," ",""),"-",""),FIND("[",SUBSTITUTE(SUBSTITUTE(IFERROR(TRIM(SUBSTITUTE(A98,MID(A98,FIND("(",A98),FIND(")",A98)-FIND("(",A98)+1),"")),A98)," ",""),"-","")),FIND("]",SUBSTITUTE(SUBSTITUTE(IFERROR(TRIM(SUBSTITUTE(A98,MID(A98,FIND("(",A98),FIND(")",A98)-FIND("(",A98)+1),"")),A98)," ",""),"-",""))-FIND("[",SUBSTITUTE(SUBSTITUTE(IFERROR(TRIM(SUBSTITUTE(A98,MID(A98,FIND("(",A98),FIND(")",A98)-FIND("(",A98)+1),"")),A98)," ",""),"-",""))+1),"")),SUBSTITUTE(SUBSTITUTE(IFERROR(TRIM(SUBSTITUTE(A98,MID(A98,FIND("(",A98),FIND(")",A98)-FIND("(",A98)+1),"")),A98)," ",""),"-",""))," ",""),"-",""))&amp;CHAR(34)&amp;",")</f>
        <v>"lets09",</v>
      </c>
      <c r="DE98" s="48" t="str">
        <f>IFERROR(CHAR(34)&amp;"start"&amp;LEFT(TRIM(SUBSTITUTE(SUBSTITUTE(TRIM(SUBSTITUTE(SUBSTITUTE(A98, MID(A98, FIND("[", A98), FIND("]", A98) - FIND("[", A98) + 1), ""), "  ", " ")), MID(TRIM(SUBSTITUTE(SUBSTITUTE(A98, MID(A98, FIND("[", A98), FIND("]", A98) - FIND("[", A98) + 1), ""), "  ", " ")), FIND("[", TRIM(SUBSTITUTE(SUBSTITUTE(A98, MID(A98, FIND("[", A98), FIND("]", A98) - FIND("[", A98) + 1), ""), "  ", " "))), FIND("]", TRIM(SUBSTITUTE(SUBSTITUTE(A98, MID(A98, FIND("[", A98), FIND("]", A98) - FIND("[", A98) + 1), ""), "  ", " "))) - FIND("[", TRIM(SUBSTITUTE(SUBSTITUTE(A98, MID(A98, FIND("[", A98), FIND("]", A98) - FIND("[", A98) + 1), ""), "  ", " "))) + 1), ""), "  ", " ")),1)&amp;CHAR(34)&amp;",",CHAR(34)&amp;"start"&amp;IFERROR(LEFT(SUBSTITUTE(A98,"["&amp;MID(A98,FIND("[",A98)+1,FIND("]",A98)-FIND("[",A98)-1)&amp;"] ",""),1),LEFT(A98,1))&amp;CHAR(34)&amp;",")</f>
        <v>"startU",</v>
      </c>
      <c r="DF98" s="48" t="str">
        <f>IFERROR(IF(SEARCH("tan",A98)&gt;0,CHAR(34)&amp;"withtn"&amp;CHAR(34)&amp;",",""),"")</f>
        <v/>
      </c>
      <c r="DG98" s="48" t="str">
        <f>IFERROR(IF(SEARCH("q",A98)&gt;0,CHAR(34)&amp;"with_q"&amp;CHAR(34)&amp;",",""),"")</f>
        <v/>
      </c>
      <c r="DH98" s="48" t="str">
        <f>IFERROR(IF(SEARCH("v",A98)&gt;0,CHAR(34)&amp;"with_v"&amp;CHAR(34)&amp;",",""),"")</f>
        <v/>
      </c>
      <c r="DI98" s="48" t="str">
        <f>IFERROR(IF(SEARCH("w",A98)&gt;0,CHAR(34)&amp;"with_w"&amp;CHAR(34)&amp;",",""),"")</f>
        <v/>
      </c>
      <c r="DJ98" s="48" t="str">
        <f>IFERROR(IF(SEARCH("y",A98)&gt;0,CHAR(34)&amp;"with_y"&amp;CHAR(34)&amp;",",""),"")</f>
        <v>"with_y",</v>
      </c>
      <c r="DK98" s="48" t="str">
        <f>IFERROR(IF(SEARCH("z",A98)&gt;0,CHAR(34)&amp;"with_z"&amp;CHAR(34)&amp;",",""),"")</f>
        <v/>
      </c>
      <c r="DL98" s="48" t="str">
        <f>IF(CG98=2, CHAR(34) &amp; _xlfn.TEXTJOIN("", TRUE, _xlfn._xlws.SORT(HP98:HX98)) &amp; CHAR(34) &amp; ",", "")</f>
        <v/>
      </c>
      <c r="DM98" s="48" t="str" cm="1">
        <f t="array" ref="DM98">IF(CG98=3,CHAR(34) &amp; _xlfn.TEXTJOIN("", TRUE, RIGHT(HP98:HX98, 2)) &amp; CHAR(34) &amp; ",", "")</f>
        <v>"LUEDHI",</v>
      </c>
      <c r="DN98" s="48" t="str">
        <f>IF(AND(ISNUMBER(SEARCH("18", O98)), ISERROR(SEARCH("1918", O98)), ISERROR(SEARCH("2018", O98))), CHAR(34) &amp; "year18" &amp; CHAR(34) &amp; ",", "")</f>
        <v/>
      </c>
      <c r="DO98" s="48" t="str">
        <f>IF(AND(ISNUMBER(SEARCH("19", O98)), ISERROR(SEARCH("1819", O98)),  ISERROR(SEARCH("1219", O98)),ISERROR(SEARCH("1119", O98)),ISERROR(SEARCH("1190", O98)),ISERROR(SEARCH("2019", O98))), CHAR(34) &amp; "year19" &amp; CHAR(34) &amp; ",", "")</f>
        <v/>
      </c>
      <c r="DP98" s="6" t="str">
        <f>IF(AND(ISNUMBER(SEARCH("20", O98)), ISERROR(SEARCH("1920", O98))), CHAR(34)&amp;"year00"&amp;CHAR(34)&amp;",", "")</f>
        <v>"year00",</v>
      </c>
      <c r="DQ98" s="6" t="str">
        <f>IF(CC98="y",CHAR(34)&amp;"soviet"&amp;CHAR(34)&amp;",","")</f>
        <v/>
      </c>
      <c r="DR98" s="6" t="str">
        <f>IF(BY98="y",CHAR(34)&amp;"dgband"&amp;CHAR(34)&amp;",","")</f>
        <v/>
      </c>
      <c r="DS98" s="6" t="str">
        <f>IF(W98="y",IF(AND(V98="n",BY98&lt;&gt;"y"),CHAR(34)&amp;"allver"&amp;CHAR(34)&amp;",",""),"")</f>
        <v>"allver",</v>
      </c>
      <c r="DT98" s="6" t="str">
        <f>IF(V98="y",IF(AND(W98="n",BY98&lt;&gt;"y"),CHAR(34)&amp;"allhor"&amp;CHAR(34)&amp;",",""),"")</f>
        <v/>
      </c>
      <c r="DU98" s="6" t="str">
        <f>IF(BY98="y",IF(AND(W98="n",V98="n"),CHAR(34)&amp;"alldia"&amp;CHAR(34)&amp;",",""),"")</f>
        <v/>
      </c>
      <c r="DV98" s="48" t="str">
        <f>IF(IA98&lt;&gt;"",(IF(IA98="y",CHAR(34)&amp;"largec"&amp;CHAR(34)&amp;",",CHAR(34)&amp;"smallc"&amp;CHAR(34)&amp;",")),"")</f>
        <v/>
      </c>
      <c r="DW98" s="48" t="str">
        <f>IF(CL98="y",CHAR(34)&amp;CL$1&amp;CHAR(34)&amp;",","")</f>
        <v/>
      </c>
      <c r="DX98" s="48" t="str">
        <f>IF(CM98="y",CHAR(34)&amp;CM$1&amp;CHAR(34)&amp;",","")</f>
        <v/>
      </c>
      <c r="DY98" s="48" t="str">
        <f>IF(CN98="y",CHAR(34)&amp;CN$1&amp;CHAR(34)&amp;",","")</f>
        <v/>
      </c>
      <c r="DZ98" s="48" t="str">
        <f>IF(CO98="y",CHAR(34)&amp;CO$1&amp;CHAR(34)&amp;",","")</f>
        <v>"4+Band",</v>
      </c>
      <c r="EA98" s="48" t="str">
        <f>IF(T98="y",CHAR(34)&amp;T$1&amp;CHAR(34)&amp;",","")</f>
        <v/>
      </c>
      <c r="EB98" s="48" t="str">
        <f>IF(U98="y",CHAR(34)&amp;U$1&amp;CHAR(34)&amp;",","")</f>
        <v/>
      </c>
      <c r="EC98" s="48" t="str">
        <f>IF(V98="y",CHAR(34)&amp;V$1&amp;CHAR(34)&amp;",","")</f>
        <v/>
      </c>
      <c r="ED98" s="48" t="str">
        <f>IF(W98="y",CHAR(34)&amp;W$1&amp;CHAR(34)&amp;",","")</f>
        <v>"Vertic",</v>
      </c>
      <c r="EE98" s="48" t="str">
        <f>IF(X98="y",CHAR(34)&amp;X$1&amp;CHAR(34)&amp;",","")</f>
        <v/>
      </c>
      <c r="EF98" s="48" t="str">
        <f>IF(AND(Y98&lt;&gt;"n",Y98&lt;&gt;""),CHAR(34)&amp;Y$1&amp;CHAR(34)&amp;",","")</f>
        <v/>
      </c>
      <c r="EG98" s="48" t="str">
        <f>IF(Z98="y",CHAR(34)&amp;Z$1&amp;CHAR(34)&amp;",","")</f>
        <v/>
      </c>
      <c r="EH98" s="48" t="str">
        <f>IF(AA98="y",CHAR(34)&amp;AA$1&amp;CHAR(34)&amp;",","")</f>
        <v/>
      </c>
      <c r="EI98" s="48" t="str">
        <f>IF(AB98="y",CHAR(34)&amp;AB$1&amp;CHAR(34)&amp;",","")</f>
        <v/>
      </c>
      <c r="EJ98" s="48" t="str">
        <f>IF(AC98="y",CHAR(34)&amp;AC$1&amp;CHAR(34)&amp;",","")</f>
        <v/>
      </c>
      <c r="EK98" s="48" t="str">
        <f>IF(AD98="y",CHAR(34)&amp;AD$1&amp;CHAR(34)&amp;",","")</f>
        <v/>
      </c>
      <c r="EL98" s="48" t="str">
        <f>IF(AE98="y",CHAR(34)&amp;AE$1&amp;CHAR(34)&amp;",","")</f>
        <v/>
      </c>
      <c r="EM98" s="48" t="str">
        <f>IF(AF98="y",CHAR(34)&amp;AF$1&amp;CHAR(34)&amp;",","")</f>
        <v/>
      </c>
      <c r="EN98" s="48" t="str">
        <f>IF(AG98="y",CHAR(34)&amp;AG$1&amp;CHAR(34)&amp;",","")</f>
        <v/>
      </c>
      <c r="EO98" s="48" t="str">
        <f>IF(AH98="y",CHAR(34)&amp;AH$1&amp;CHAR(34)&amp;",","")</f>
        <v>"Center",</v>
      </c>
      <c r="EP98" s="48" t="str">
        <f>IF(AI98="y",CHAR(34)&amp;AI$1&amp;CHAR(34)&amp;",","")</f>
        <v/>
      </c>
      <c r="EQ98" s="48" t="str">
        <f>IF(AJ98="y",CHAR(34)&amp;AJ$1&amp;CHAR(34)&amp;",","")</f>
        <v/>
      </c>
      <c r="ER98" s="48" t="str">
        <f>IF(AK98="y",CHAR(34)&amp;AK$1&amp;CHAR(34)&amp;",","")</f>
        <v/>
      </c>
      <c r="ES98" s="48" t="str">
        <f>IF(AL98="y",CHAR(34)&amp;AL$1&amp;CHAR(34)&amp;",","")</f>
        <v/>
      </c>
      <c r="ET98" s="48" t="str">
        <f>IF(AM98="y",CHAR(34)&amp;AM$1&amp;CHAR(34)&amp;",","")</f>
        <v>"Geogrh",</v>
      </c>
      <c r="EU98" s="48" t="str">
        <f>IF(AN98="y",CHAR(34)&amp;AN$1&amp;CHAR(34)&amp;",","")</f>
        <v/>
      </c>
      <c r="EV98" s="48" t="str">
        <f>IF(AO98="y",CHAR(34)&amp;AO$1&amp;CHAR(34)&amp;",","")</f>
        <v/>
      </c>
      <c r="EW98" s="48" t="str">
        <f>IF(AP98="y",CHAR(34)&amp;AP$1&amp;CHAR(34)&amp;",","")</f>
        <v/>
      </c>
      <c r="EX98" s="48" t="str">
        <f>IF(AQ98="y",CHAR(34)&amp;AQ$1&amp;CHAR(34)&amp;",","")</f>
        <v/>
      </c>
      <c r="EY98" s="48" t="str">
        <f>IF(AR98="y",CHAR(34)&amp;AR$1&amp;CHAR(34)&amp;",","")</f>
        <v/>
      </c>
      <c r="EZ98" s="48" t="str">
        <f>IF(AS98="y",CHAR(34)&amp;AS$1&amp;CHAR(34)&amp;",","")</f>
        <v/>
      </c>
      <c r="FA98" s="48" t="str">
        <f>IF(AT98&gt;0,CHAR(34)&amp;"sta"&amp;AZ98&amp;CHAR(34)&amp;",","")</f>
        <v>"staBLU",</v>
      </c>
      <c r="FB98" s="48" t="str">
        <f>IF(AND(AT98&gt;0,BA98&lt;&gt;""),CHAR(34)&amp;"sta"&amp;BA98&amp;CHAR(34)&amp;",","")</f>
        <v/>
      </c>
      <c r="FC98" s="48" t="str">
        <f>IF(AND(AT98&gt;0,BB98&lt;&gt;""),CHAR(34)&amp;"sta"&amp;BB98&amp;CHAR(34)&amp;",","")</f>
        <v/>
      </c>
      <c r="FD98" s="48" t="str">
        <f>IF(BV98="n",CHAR(34)&amp;"tcWHYE"&amp;CHAR(34)&amp;",",IF(BV98="y",CHAR(34)&amp;FD$1&amp;CHAR(34)&amp;",",""))</f>
        <v/>
      </c>
      <c r="FE98" s="48" t="str">
        <f>IF(COUNTIF(BL98:BT98,"BLU")=0,CHAR(34)&amp;"NO_BLU"&amp;CHAR(34)&amp;",", "")</f>
        <v/>
      </c>
      <c r="FF98" s="48" t="str">
        <f>IF(COUNTIF(BL98:BT98,"WHI")=0,CHAR(34)&amp;"NO_WHI"&amp;CHAR(34)&amp;",", "")</f>
        <v/>
      </c>
      <c r="FG98" s="48" t="str">
        <f>IF(COUNTIF(BL98:BT98,"RED")=0,CHAR(34)&amp;"NO_RED"&amp;CHAR(34)&amp;",", "")</f>
        <v/>
      </c>
      <c r="FH98" s="48" t="str">
        <f>IF(COUNTIF(BL98:BS98,"GRE")=0,CHAR(34)&amp;"NO_GRE"&amp;CHAR(34)&amp;",", "")</f>
        <v>"NO_GRE",</v>
      </c>
      <c r="FI98" s="48" t="str">
        <f>IF(COUNTIF(BL98:BT98,"YEL")=0,CHAR(34)&amp;"NO_YEL"&amp;CHAR(34)&amp;",", "")</f>
        <v>"NO_YEL",</v>
      </c>
      <c r="FJ98" s="48" t="str">
        <f>IF(COUNTIF(BL98:BT98,"BLA")=0,CHAR(34)&amp;"NO_BLA"&amp;CHAR(34)&amp;",", "")</f>
        <v>"NO_BLA",</v>
      </c>
      <c r="FK98" s="48" t="str">
        <f>IF(AND(FH98&lt;&gt;"",FF98&lt;&gt;""),CHAR(34)&amp;"WHGRNO"&amp;CHAR(34)&amp;",","")</f>
        <v/>
      </c>
      <c r="FL98" s="48" t="str">
        <f>IF(AND(FI98&lt;&gt;"",FF98&lt;&gt;""),CHAR(34)&amp;"WHYENO"&amp;CHAR(34)&amp;",","")</f>
        <v/>
      </c>
      <c r="FM98" s="48" t="str">
        <f>IF(AND(FJ98&lt;&gt;"",FF98&lt;&gt;""),CHAR(34)&amp;"BAWHNO"&amp;CHAR(34)&amp;",","")</f>
        <v/>
      </c>
      <c r="FN98" s="48" t="str">
        <f>IF(AND(FE98&lt;&gt;"",FF98&lt;&gt;""),CHAR(34)&amp;"BLWHNO"&amp;CHAR(34)&amp;",","")</f>
        <v/>
      </c>
      <c r="FO98" s="48" t="str">
        <f>IF(AND(FE98&lt;&gt;"",FG98&lt;&gt;""),CHAR(34)&amp;"BLRENO"&amp;CHAR(34)&amp;",","")</f>
        <v/>
      </c>
      <c r="FP98" s="48" t="str">
        <f>IF(AND(FF98&lt;&gt;"",FF98&lt;&gt;""),CHAR(34)&amp;"WHRENO"&amp;CHAR(34)&amp;",","")</f>
        <v/>
      </c>
      <c r="FQ98" s="48" t="str">
        <f>IF(LEN(BF98)=3,CHAR(34)&amp;"001"&amp;BF98&amp;CHAR(34)&amp;",","")</f>
        <v>"001RED",</v>
      </c>
      <c r="FR98" s="48" t="str">
        <f>IF(LEN(BG98)=3,CHAR(34)&amp;"002"&amp;BG98&amp;CHAR(34)&amp;",","")</f>
        <v>"002WHI",</v>
      </c>
      <c r="FS98" s="48" t="str">
        <f>IF(LEN(BH98)=3,CHAR(34)&amp;"003"&amp;BH98&amp;CHAR(34)&amp;",","")</f>
        <v>"003RED",</v>
      </c>
      <c r="FT98" s="48" t="str">
        <f>CHAR(34)&amp;"myr"&amp;BD98&amp;CHAR(34)&amp;","</f>
        <v>"myrRED",</v>
      </c>
      <c r="FU98" s="48" t="str">
        <f>IF(AY98="y",CHAR(34)&amp;"island"&amp;CHAR(34)&amp;",","")</f>
        <v/>
      </c>
      <c r="FV98" s="48" t="str">
        <f>IF(BZ98="y",CHAR(34)&amp;"landlo"&amp;CHAR(34)&amp;",","")</f>
        <v/>
      </c>
      <c r="FW98" s="48" t="str">
        <f>IF(CA98="y",CHAR(34)&amp;"eunion"&amp;CHAR(34)&amp;",","")</f>
        <v/>
      </c>
      <c r="FX98" s="48" t="str">
        <f>SUBSTITUTE(IFERROR(SEARCH("[",A98),IFERROR(IF(AND(CA98&lt;&gt;"y",SEARCH("Europe",R98)&gt;0),CHAR(34)&amp;"noeuni"&amp;CHAR(34)&amp;",",""),"")),"1","")</f>
        <v/>
      </c>
      <c r="FY98" s="48" t="str">
        <f>IFERROR(IF(SEARCH("Arabic",CB98)&gt;0,CHAR(34)&amp;"arabic"&amp;CHAR(34)&amp;",",""),"")</f>
        <v/>
      </c>
      <c r="FZ98" s="48" t="str">
        <f>IFERROR(IF(SEARCH("English",CB98)&gt;0,CHAR(34)&amp;"englis"&amp;CHAR(34)&amp;",",""),"")</f>
        <v/>
      </c>
      <c r="GA98" s="48" t="str">
        <f>IFERROR(IF(SEARCH("French",CB98)&gt;0,CHAR(34)&amp;"french"&amp;CHAR(34)&amp;",",""),"")</f>
        <v/>
      </c>
      <c r="GB98" s="48" t="str">
        <f>IFERROR(IF(SEARCH("Spanish",CB98)&gt;0,CHAR(34)&amp;"spanis"&amp;CHAR(34)&amp;",",""),"")</f>
        <v/>
      </c>
      <c r="GC98" s="48" t="str">
        <f>IFERROR(IF(SEARCH("Portuguese",CB98)&gt;0,CHAR(34)&amp;"portug"&amp;CHAR(34)&amp;",",""),"")</f>
        <v/>
      </c>
      <c r="GD98" s="48" t="str">
        <f>IFERROR(IF(SEARCH("German",CB98)&gt;0,CHAR(34)&amp;"german"&amp;CHAR(34)&amp;",",""),"")</f>
        <v/>
      </c>
      <c r="GE98" s="48" t="str">
        <f>IFERROR(IF(SEARCH("Dutch",CB98)&gt;0,CHAR(34)&amp;"dutchs"&amp;CHAR(34)&amp;",",""),"")</f>
        <v/>
      </c>
      <c r="GF98" s="48" t="str">
        <f>IFERROR(IF(SEARCH("Historical",AU98)&gt;0,CHAR(34)&amp;"histor"&amp;CHAR(34)&amp;",",""),"")</f>
        <v/>
      </c>
      <c r="GG98" s="48" t="str">
        <f>IF(BU98="y",CHAR(34)&amp;"unjack"&amp;CHAR(34)&amp;",","")</f>
        <v/>
      </c>
      <c r="GH98" s="48" t="str">
        <f>IF(CD98=1,CHAR(34)&amp;"southc"&amp;CHAR(34)&amp;",","")</f>
        <v/>
      </c>
      <c r="GI98" s="48" t="str">
        <f>IF(CE98=1,CHAR(34)&amp;"hasmap"&amp;CHAR(34)&amp;",","")</f>
        <v>"hasmap",</v>
      </c>
      <c r="GJ98" s="48" t="str">
        <f>IF(CP98="y",CHAR(34)&amp;CP$1&amp;CHAR(34)&amp;",","")</f>
        <v/>
      </c>
      <c r="GK98" s="48" t="str">
        <f>IF(GJ98="",CHAR(34)&amp;"HasSta"&amp;CHAR(34)&amp;",","")</f>
        <v>"HasSta",</v>
      </c>
      <c r="GL98" s="48" t="str">
        <f>IF(CQ98="y",CHAR(34)&amp;CQ$1&amp;CHAR(34)&amp;",","")</f>
        <v>"1Stars",</v>
      </c>
      <c r="GM98" s="48" t="str">
        <f>IF(CR98="y",CHAR(34)&amp;CR$1&amp;CHAR(34)&amp;",","")</f>
        <v/>
      </c>
      <c r="GN98" s="48" t="str">
        <f>IF(CS98="y",CHAR(34)&amp;CS$1&amp;CHAR(34)&amp;",","")</f>
        <v/>
      </c>
      <c r="GP98" s="48" t="str">
        <f>CHAR(34)&amp;AU98&amp;CHAR(34)</f>
        <v>"City"</v>
      </c>
      <c r="GS98" s="48" t="str">
        <f>SUBSTITUTE("["&amp;_xlfn.CONCAT(CW98:GN98)&amp;"]",",]","]")</f>
        <v>["3Color","words2","exact2","lets09","startU","with_y","LUEDHI","year00","allver","4+Band","Vertic","Center","Geogrh","staBLU","NO_GRE","NO_YEL","NO_BLA","001RED","002WHI","003RED","myrRED","hasmap","HasSta","1Stars"]</v>
      </c>
      <c r="GT98" s="48" t="str">
        <f>IF(BL98&lt;&gt;"",CHAR(34)&amp;"cl_"&amp;BL98&amp;CHAR(34)&amp;",","")</f>
        <v/>
      </c>
      <c r="GU98" s="48" t="str">
        <f>IF(BM98&lt;&gt;"",CHAR(34)&amp;"cl_"&amp;BM98&amp;CHAR(34)&amp;",","")</f>
        <v>"cl_BLU",</v>
      </c>
      <c r="GV98" s="48" t="str">
        <f>IF(BN98&lt;&gt;"",CHAR(34)&amp;"cl_"&amp;BN98&amp;CHAR(34)&amp;",","")</f>
        <v/>
      </c>
      <c r="GW98" s="48" t="str">
        <f>IF(BO98&lt;&gt;"",CHAR(34)&amp;"cl_"&amp;BO98&amp;CHAR(34)&amp;",","")</f>
        <v>"cl_RED",</v>
      </c>
      <c r="GX98" s="48" t="str">
        <f>IF(BP98&lt;&gt;"",CHAR(34)&amp;"cl_"&amp;BP98&amp;CHAR(34)&amp;",","")</f>
        <v/>
      </c>
      <c r="GY98" s="48" t="str">
        <f>IF(BQ98&lt;&gt;"",CHAR(34)&amp;"cl_"&amp;BQ98&amp;CHAR(34)&amp;",","")</f>
        <v/>
      </c>
      <c r="GZ98" s="48" t="str">
        <f>IF(BR98&lt;&gt;"",CHAR(34)&amp;"cl_"&amp;BR98&amp;CHAR(34)&amp;",","")</f>
        <v/>
      </c>
      <c r="HA98" s="48" t="str">
        <f>IF(BS98&lt;&gt;"",CHAR(34)&amp;"cl_"&amp;BS98&amp;CHAR(34)&amp;",","")</f>
        <v/>
      </c>
      <c r="HB98" s="48" t="str">
        <f>IF(BT98&lt;&gt;"",CHAR(34)&amp;"cl_"&amp;BT98&amp;CHAR(34)&amp;",","")</f>
        <v>"cl_WHI",</v>
      </c>
      <c r="HC98" s="48" t="str">
        <f>SUBSTITUTE("["&amp;_xlfn.CONCAT(GT98:HB98)&amp;"]",",]","]")</f>
        <v>["cl_BLU","cl_RED","cl_WHI"]</v>
      </c>
      <c r="HE98" s="71"/>
      <c r="HF98" s="72" t="str">
        <f>"{couname:"&amp;CT98&amp;(IF(HK98&lt;&gt;"",",subtype:"&amp;CHAR(34)&amp;HK98&amp;CHAR(34),""))&amp;",year:"&amp;HJ98&amp;",region:"&amp;CU98&amp;",Colors:"&amp;HC98&amp;",Items:"&amp;GS98&amp;",Flag:"&amp;CV98&amp;",HDFlag:"&amp;CHAR(34)&amp;E98&amp;CHAR(34)&amp;",type:"&amp;GP98&amp;", describe: "&amp;HH98&amp;", isnew:"&amp;CHAR(34)&amp;F98&amp;CHAR(34)&amp;", links: "&amp;HL98&amp;"},"</f>
        <v>{couname:"[USA] Union City (Indiana)",year:"2021",region:"rgn_North America",Colors:["cl_BLU","cl_RED","cl_WHI"],Items:["3Color","words2","exact2","lets09","startU","with_y","LUEDHI","year00","allver","4+Band","Vertic","Center","Geogrh","staBLU","NO_GRE","NO_YEL","NO_BLA","001RED","002WHI","003RED","myrRED","hasmap","HasSta","1Stars"],Flag:"https://upload.wikimedia.org/wikipedia/commons/thumb/d/d4/Flag_of_Union_City%2C_Indiana.svg/640px-Flag_of_Union_City%2C_Indiana.svg.png",HDFlag:"https://upload.wikimedia.org/wikipedia/commons/thumb/d/d4/Flag_of_Union_City%2C_Indiana.svg/2560px-Flag_of_Union_City%2C_Indiana.svg.png",type:"City", describe: "\nThe design features a red background with a blue stripe, surrounding a white skinny stripe. The colors represent the United States. On the center is a big white star on the center of the state outlines of Indiana and Ohio, which represent the city's location and ties to both states.", isnew:".", links: "https://en.wikipedia.org/wiki/Union_City,_Indiana#Flag"},</v>
      </c>
      <c r="HG98" s="73" t="str">
        <f>"{couname:"&amp;CT98&amp;(IF(HK98&lt;&gt;"",",subtype:"&amp;CHAR(34)&amp;HK98&amp;CHAR(34),""))&amp;",year:"&amp;HJ98&amp;",region:"&amp;CU98&amp;",Colors:"&amp;HC98&amp;",Items:"&amp;GS98&amp;",Flag:"&amp;CV98&amp;",HDFlag:"&amp;CHAR(34)&amp;E98&amp;CHAR(34)&amp;",type:"&amp;GP98&amp;", describe: "&amp;HI98&amp;", links: "&amp;HL98&amp;"},"</f>
        <v>{couname:"[USA] Union City (Indiana)",year:"2021",region:"rgn_North America",Colors:["cl_BLU","cl_RED","cl_WHI"],Items:["3Color","words2","exact2","lets09","startU","with_y","LUEDHI","year00","allver","4+Band","Vertic","Center","Geogrh","staBLU","NO_GRE","NO_YEL","NO_BLA","001RED","002WHI","003RED","myrRED","hasmap","HasSta","1Stars"],Flag:"https://upload.wikimedia.org/wikipedia/commons/thumb/d/d4/Flag_of_Union_City%2C_Indiana.svg/640px-Flag_of_Union_City%2C_Indiana.svg.png",HDFlag:"https://upload.wikimedia.org/wikipedia/commons/thumb/d/d4/Flag_of_Union_City%2C_Indiana.svg/2560px-Flag_of_Union_City%2C_Indiana.svg.png",type:"City", describe: "\nThe design features a red background with a blue stripe, surrounding a white skinny stripe. The colors represent the United States. On the center is a big white star on the center of the state outlines of Indiana and Ohio, which represent the city's location and ties to both states.", links: "https://en.wikipedia.org/wiki/Union_City,_Indiana#Flag"},</v>
      </c>
      <c r="HH98" s="48" t="str">
        <f>IF(P98&lt;&gt;"",CHAR(34)&amp;"\n"&amp;P98&amp;CHAR(34),CHAR(34)&amp;CHAR(34))</f>
        <v>"\nThe design features a red background with a blue stripe, surrounding a white skinny stripe. The colors represent the United States. On the center is a big white star on the center of the state outlines of Indiana and Ohio, which represent the city's location and ties to both states."</v>
      </c>
      <c r="HI98" s="48" t="str">
        <f>IF(J98=0,CHAR(34)&amp;CHAR(34),HH98)</f>
        <v>"\nThe design features a red background with a blue stripe, surrounding a white skinny stripe. The colors represent the United States. On the center is a big white star on the center of the state outlines of Indiana and Ohio, which represent the city's location and ties to both states."</v>
      </c>
      <c r="HJ98" s="48" t="str">
        <f>CHAR(34)&amp;O98&amp;CHAR(34)</f>
        <v>"2021"</v>
      </c>
      <c r="HL98" s="48" t="str">
        <f>CHAR(34)&amp;I98&amp;CHAR(34)</f>
        <v>"https://en.wikipedia.org/wiki/Union_City,_Indiana#Flag"</v>
      </c>
      <c r="HM98" s="72" t="str">
        <f>"{"&amp;CHAR(34)&amp;"couname"&amp;CHAR(34)&amp;":"&amp;CT98&amp;(IF(H98&lt;&gt;"",","&amp;CHAR(34)&amp;"subtype"&amp;CHAR(34)&amp;":"&amp;CHAR(34)&amp;H98&amp;CHAR(34),""))&amp;","&amp;CHAR(34)&amp;"year"&amp;CHAR(34)&amp;":"&amp;HJ98&amp;","&amp;CHAR(34)&amp;"region"&amp;CHAR(34)&amp;":"&amp;CU98&amp;","&amp;CHAR(34)&amp;"Colors"&amp;CHAR(34)&amp;":"&amp;HC98&amp;","&amp;CHAR(34)&amp;"Items"&amp;CHAR(34)&amp;":"&amp;GS98&amp;","&amp;CHAR(34)&amp;"Flag"&amp;CHAR(34)&amp;":"&amp;CV98&amp;","&amp;CHAR(34)&amp;"HDFlag"&amp;CHAR(34)&amp;":"&amp;CHAR(34)&amp;E98&amp;CHAR(34)&amp;","&amp;CHAR(34)&amp;"type"&amp;CHAR(34)&amp;":"&amp;GP98&amp;", "&amp;CHAR(34)&amp;"describe"&amp;CHAR(34)&amp;": "&amp;HH98&amp;", "&amp;CHAR(34)&amp;"isnew"&amp;CHAR(34)&amp;": "&amp;CHAR(34)&amp;F98&amp;CHAR(34)&amp;", "&amp;CHAR(34)&amp;"links"&amp;CHAR(34)&amp;": "&amp;HL98&amp;"},"</f>
        <v>{"couname":"[USA] Union City (Indiana)","subtype":"[USA] Indiana","year":"2021","region":"rgn_North America","Colors":["cl_BLU","cl_RED","cl_WHI"],"Items":["3Color","words2","exact2","lets09","startU","with_y","LUEDHI","year00","allver","4+Band","Vertic","Center","Geogrh","staBLU","NO_GRE","NO_YEL","NO_BLA","001RED","002WHI","003RED","myrRED","hasmap","HasSta","1Stars"],"Flag":"https://upload.wikimedia.org/wikipedia/commons/thumb/d/d4/Flag_of_Union_City%2C_Indiana.svg/640px-Flag_of_Union_City%2C_Indiana.svg.png","HDFlag":"https://upload.wikimedia.org/wikipedia/commons/thumb/d/d4/Flag_of_Union_City%2C_Indiana.svg/2560px-Flag_of_Union_City%2C_Indiana.svg.png","type":"City", "describe": "\nThe design features a red background with a blue stripe, surrounding a white skinny stripe. The colors represent the United States. On the center is a big white star on the center of the state outlines of Indiana and Ohio, which represent the city's location and ties to both states.", "isnew": ".", "links": "https://en.wikipedia.org/wiki/Union_City,_Indiana#Flag"},</v>
      </c>
      <c r="HN98" s="74" t="str">
        <f>"{"&amp;CHAR(34)&amp;"couname"&amp;CHAR(34)&amp;":"&amp;CT98&amp;(IF(H98&lt;&gt;"",","&amp;CHAR(34)&amp;"subtype"&amp;CHAR(34)&amp;":"&amp;CHAR(34)&amp;H98&amp;CHAR(34),""))&amp;","&amp;CHAR(34)&amp;"year"&amp;CHAR(34)&amp;":"&amp;HJ98&amp;","&amp;CHAR(34)&amp;"region"&amp;CHAR(34)&amp;":"&amp;CU98&amp;","&amp;CHAR(34)&amp;"Colors"&amp;CHAR(34)&amp;":"&amp;HC98&amp;","&amp;CHAR(34)&amp;"Items"&amp;CHAR(34)&amp;":"&amp;GS98&amp;","&amp;CHAR(34)&amp;"Flag"&amp;CHAR(34)&amp;":"&amp;CV98&amp;","&amp;CHAR(34)&amp;"HDFlag"&amp;CHAR(34)&amp;":"&amp;CHAR(34)&amp;E98&amp;CHAR(34)&amp;","&amp;CHAR(34)&amp;"type"&amp;CHAR(34)&amp;":"&amp;GP98&amp;", "&amp;CHAR(34)&amp;"describe"&amp;CHAR(34)&amp;": "&amp;HI98&amp;", "&amp;CHAR(34)&amp;"isnew"&amp;CHAR(34)&amp;": "&amp;CHAR(34)&amp;F98&amp;CHAR(34)&amp;", "&amp;CHAR(34)&amp;"links"&amp;CHAR(34)&amp;": "&amp;HL98&amp;"},"</f>
        <v>{"couname":"[USA] Union City (Indiana)","subtype":"[USA] Indiana","year":"2021","region":"rgn_North America","Colors":["cl_BLU","cl_RED","cl_WHI"],"Items":["3Color","words2","exact2","lets09","startU","with_y","LUEDHI","year00","allver","4+Band","Vertic","Center","Geogrh","staBLU","NO_GRE","NO_YEL","NO_BLA","001RED","002WHI","003RED","myrRED","hasmap","HasSta","1Stars"],"Flag":"https://upload.wikimedia.org/wikipedia/commons/thumb/d/d4/Flag_of_Union_City%2C_Indiana.svg/640px-Flag_of_Union_City%2C_Indiana.svg.png","HDFlag":"https://upload.wikimedia.org/wikipedia/commons/thumb/d/d4/Flag_of_Union_City%2C_Indiana.svg/2560px-Flag_of_Union_City%2C_Indiana.svg.png","type":"City", "describe": "\nThe design features a red background with a blue stripe, surrounding a white skinny stripe. The colors represent the United States. On the center is a big white star on the center of the state outlines of Indiana and Ohio, which represent the city's location and ties to both states.", "isnew": ".", "links": "https://en.wikipedia.org/wiki/Union_City,_Indiana#Flag"},</v>
      </c>
      <c r="HO98" s="75">
        <v>45583</v>
      </c>
      <c r="HP98" s="48" t="str" cm="1">
        <f t="array" ref="HP98">IF(_xlfn.TEXTJOIN(", ", TRUE, IF(ISNUMBER(SEARCH("BLA", BL98:BT98)), COLUMN(BL98:BT98) - COLUMN(BL98) + 1, ""))&lt;&gt;"","BLA","")</f>
        <v/>
      </c>
      <c r="HQ98" s="48" t="str" cm="1">
        <f t="array" ref="HQ98">IF(_xlfn.TEXTJOIN(", ", TRUE, IF(ISNUMBER(SEARCH("BLU", BL98:BT98)), COLUMN(BL98:BT98) - COLUMN(BL98) + 1, ""))&lt;&gt;"","BLU","")</f>
        <v>BLU</v>
      </c>
      <c r="HR98" s="48" t="str" cm="1">
        <f t="array" ref="HR98">IF(_xlfn.TEXTJOIN(", ", TRUE, IF(ISNUMBER(SEARCH("GRE", BL98:BT98)), COLUMN(BL98:BT98) - COLUMN(BL98) + 1, ""))&lt;&gt;"","GRE","")</f>
        <v/>
      </c>
      <c r="HS98" s="48" t="str" cm="1">
        <f t="array" ref="HS98">IF(_xlfn.TEXTJOIN(", ", TRUE, IF(ISNUMBER(SEARCH("RED", BL98:BT98)), COLUMN(BL98:BT98) - COLUMN(BL98) + 1, ""))&lt;&gt;"","RED","")</f>
        <v>RED</v>
      </c>
      <c r="HT98" s="48" t="str" cm="1">
        <f t="array" ref="HT98">IF(_xlfn.TEXTJOIN(", ", TRUE, IF(ISNUMBER(SEARCH("YEL", BL98:BT98)), COLUMN(BL98:BT98) - COLUMN(BL98) + 1, ""))&lt;&gt;"","YEL","")</f>
        <v/>
      </c>
      <c r="HU98" s="48" t="str" cm="1">
        <f t="array" ref="HU98">IF(_xlfn.TEXTJOIN(", ", TRUE, IF(ISNUMBER(SEARCH("ORA", BL98:BT98)), COLUMN(BL98:BT98) - COLUMN(BL98) + 1, ""))&lt;&gt;"","ORA","")</f>
        <v/>
      </c>
      <c r="HV98" s="48" t="str" cm="1">
        <f t="array" ref="HV98">IF(_xlfn.TEXTJOIN(", ", TRUE, IF(ISNUMBER(SEARCH("BRO", BL98:BT98)), COLUMN(BL98:BT98) - COLUMN(BL98) + 1, ""))&lt;&gt;"","BRO","")</f>
        <v/>
      </c>
      <c r="HW98" s="48" t="str" cm="1">
        <f t="array" ref="HW98">IF(_xlfn.TEXTJOIN(", ", TRUE, IF(ISNUMBER(SEARCH("PUR", BL98:BT98)), COLUMN(BL98:BT98) - COLUMN(BL98) + 1, ""))&lt;&gt;"","PUR","")</f>
        <v/>
      </c>
      <c r="HX98" s="48" t="str" cm="1">
        <f t="array" ref="HX98">IF(_xlfn.TEXTJOIN(", ", TRUE, IF(ISNUMBER(SEARCH("WHI", BL98:BT98)), COLUMN(BL98:BT98) - COLUMN(BL98) + 1, ""))&lt;&gt;"","WHI","")</f>
        <v>WHI</v>
      </c>
      <c r="HY98" s="76"/>
      <c r="HZ98" s="76"/>
      <c r="IA98" s="6"/>
      <c r="IB98" s="6"/>
      <c r="IC98" s="77"/>
      <c r="ID98" s="77"/>
      <c r="IE98" s="77"/>
      <c r="IF98" s="77"/>
      <c r="IG98" s="77"/>
      <c r="IH98" s="77"/>
      <c r="II98" s="77"/>
      <c r="IJ98" s="77"/>
      <c r="IK98" s="77"/>
      <c r="IL98" s="48">
        <f>SUM(IC98:IK98)</f>
        <v>0</v>
      </c>
      <c r="IM98" s="45">
        <f>COUNTIF(IC98:IK98,"&gt;0")-CG98</f>
        <v>-3</v>
      </c>
      <c r="IN98" s="78" t="str">
        <f>"http://mkweb.bcgsc.ca/color-summarizer/?url="&amp;D98&amp;"&amp;precision=low&amp;num_clusters="&amp;CG98&amp;"&amp;text=1"</f>
        <v>http://mkweb.bcgsc.ca/color-summarizer/?url=https://upload.wikimedia.org/wikipedia/commons/thumb/d/d4/Flag_of_Union_City%2C_Indiana.svg/640px-Flag_of_Union_City%2C_Indiana.svg.png&amp;precision=low&amp;num_clusters=3&amp;text=1</v>
      </c>
      <c r="IO98" s="48" t="str">
        <f>IF(HP98&lt;&gt;"",CHAR(34)&amp;"black"&amp;CHAR(34),"")</f>
        <v/>
      </c>
      <c r="IP98" s="48" t="str">
        <f>IF(HQ98&lt;&gt;"",CHAR(34)&amp;"blue"&amp;CHAR(34),"")</f>
        <v>"blue"</v>
      </c>
      <c r="IQ98" s="48" t="str">
        <f>IF(HR98&lt;&gt;"",CHAR(34)&amp;"green"&amp;CHAR(34),"")</f>
        <v/>
      </c>
      <c r="IR98" s="48" t="str">
        <f>IF(HS98&lt;&gt;"",CHAR(34)&amp;"red"&amp;CHAR(34),"")</f>
        <v>"red"</v>
      </c>
      <c r="IS98" s="48" t="str">
        <f>IF(HT98&lt;&gt;"",CHAR(34)&amp;"yellow"&amp;CHAR(34),"")</f>
        <v/>
      </c>
      <c r="IT98" s="48" t="str">
        <f>IF(HU98&lt;&gt;"",CHAR(34)&amp;"orange"&amp;CHAR(34),"")</f>
        <v/>
      </c>
      <c r="IU98" s="48" t="str">
        <f>IF(HV98&lt;&gt;"",CHAR(34)&amp;"brown"&amp;CHAR(34),"")</f>
        <v/>
      </c>
      <c r="IV98" s="48" t="str">
        <f>IF(HW98&lt;&gt;"",CHAR(34)&amp;"purple"&amp;CHAR(34),"")</f>
        <v/>
      </c>
      <c r="IW98" s="48" t="str">
        <f>IF(HX98&lt;&gt;"",CHAR(34)&amp;"white"&amp;CHAR(34),"")</f>
        <v>"white"</v>
      </c>
      <c r="IX98" s="48" t="str">
        <f>"{"&amp;CHAR(34)&amp;"url"&amp;CHAR(34)&amp;":"&amp;CHAR(34)&amp;IN98&amp;CHAR(34)&amp;","&amp;CHAR(34)&amp;"name"&amp;CHAR(34)&amp;":"&amp;CHAR(34)&amp;A98&amp;CHAR(34)&amp;"},"</f>
        <v>{"url":"http://mkweb.bcgsc.ca/color-summarizer/?url=https://upload.wikimedia.org/wikipedia/commons/thumb/d/d4/Flag_of_Union_City%2C_Indiana.svg/640px-Flag_of_Union_City%2C_Indiana.svg.png&amp;precision=low&amp;num_clusters=3&amp;text=1","name":"[USA] Union City (Indiana)"},</v>
      </c>
      <c r="IY98" s="48">
        <v>1184</v>
      </c>
    </row>
    <row r="99" spans="1:259" s="48" customFormat="1" ht="38.4" customHeight="1" thickBot="1" x14ac:dyDescent="0.35">
      <c r="A99" s="97" t="s">
        <v>443</v>
      </c>
      <c r="B99" s="40" t="e" vm="240">
        <v>#VALUE!</v>
      </c>
      <c r="C99" s="41">
        <v>3</v>
      </c>
      <c r="D99" s="42" t="s">
        <v>444</v>
      </c>
      <c r="E99" s="43" t="s">
        <v>445</v>
      </c>
      <c r="F99" s="44" t="s">
        <v>163</v>
      </c>
      <c r="G99" s="45">
        <f>COUNTIF($A$1:$A$8580,A99)</f>
        <v>1</v>
      </c>
      <c r="H99" s="46" t="s">
        <v>446</v>
      </c>
      <c r="I99" s="47" t="s">
        <v>447</v>
      </c>
      <c r="J99" s="48" t="str">
        <f>""</f>
        <v/>
      </c>
      <c r="K99" s="49"/>
      <c r="L99" s="50"/>
      <c r="M99" s="50"/>
      <c r="N99" s="51" t="s">
        <v>231</v>
      </c>
      <c r="O99" s="52">
        <v>1974</v>
      </c>
      <c r="P99" s="53" t="s">
        <v>448</v>
      </c>
      <c r="Q99" s="54">
        <v>2</v>
      </c>
      <c r="R99" s="55" t="s">
        <v>231</v>
      </c>
      <c r="S99" s="56">
        <v>7</v>
      </c>
      <c r="T99" s="57" t="s">
        <v>165</v>
      </c>
      <c r="U99" s="58" t="s">
        <v>164</v>
      </c>
      <c r="V99" s="58" t="s">
        <v>165</v>
      </c>
      <c r="W99" s="58" t="s">
        <v>164</v>
      </c>
      <c r="X99" s="58" t="s">
        <v>164</v>
      </c>
      <c r="Y99" s="58" t="s">
        <v>164</v>
      </c>
      <c r="Z99" s="58" t="s">
        <v>164</v>
      </c>
      <c r="AA99" s="58" t="s">
        <v>164</v>
      </c>
      <c r="AB99" s="58" t="s">
        <v>164</v>
      </c>
      <c r="AC99" s="58" t="s">
        <v>164</v>
      </c>
      <c r="AD99" s="58" t="s">
        <v>164</v>
      </c>
      <c r="AE99" s="58" t="s">
        <v>164</v>
      </c>
      <c r="AF99" s="59" t="s">
        <v>164</v>
      </c>
      <c r="AG99" s="59" t="s">
        <v>164</v>
      </c>
      <c r="AH99" s="59" t="s">
        <v>164</v>
      </c>
      <c r="AI99" s="59" t="s">
        <v>164</v>
      </c>
      <c r="AJ99" s="59" t="s">
        <v>164</v>
      </c>
      <c r="AK99" s="59" t="s">
        <v>164</v>
      </c>
      <c r="AL99" s="59" t="s">
        <v>164</v>
      </c>
      <c r="AM99" s="59" t="s">
        <v>164</v>
      </c>
      <c r="AN99" s="59" t="s">
        <v>164</v>
      </c>
      <c r="AO99" s="59" t="s">
        <v>165</v>
      </c>
      <c r="AP99" s="59" t="s">
        <v>164</v>
      </c>
      <c r="AQ99" s="59" t="s">
        <v>164</v>
      </c>
      <c r="AR99" s="59" t="s">
        <v>164</v>
      </c>
      <c r="AS99" s="59" t="s">
        <v>164</v>
      </c>
      <c r="AT99" s="60">
        <v>0</v>
      </c>
      <c r="AU99" s="59" t="s">
        <v>196</v>
      </c>
      <c r="AV99" s="59" t="str">
        <f>IF(LEFT(A99,1)="[",LEFT(A99,5)&amp;AU99&amp;A99,"")</f>
        <v>[USA]City[USA] Des Moines</v>
      </c>
      <c r="AW99" s="59" t="str">
        <f>C99&amp;H99&amp;A99</f>
        <v>3[USA] Iowa[USA] Des Moines</v>
      </c>
      <c r="AX99" s="61"/>
      <c r="AY99" s="61"/>
      <c r="AZ99" s="62" t="s">
        <v>167</v>
      </c>
      <c r="BA99" s="62" t="s">
        <v>167</v>
      </c>
      <c r="BB99" s="62"/>
      <c r="BC99" s="63"/>
      <c r="BD99" s="64" t="s">
        <v>152</v>
      </c>
      <c r="BE99" s="47"/>
      <c r="BF99" s="64" t="s">
        <v>152</v>
      </c>
      <c r="BG99" s="64" t="s">
        <v>159</v>
      </c>
      <c r="BH99" s="64" t="s">
        <v>152</v>
      </c>
      <c r="BI99" s="64"/>
      <c r="BJ99" s="64"/>
      <c r="BK99" s="47"/>
      <c r="BL99" s="64" t="s">
        <v>167</v>
      </c>
      <c r="BM99" s="64" t="s">
        <v>152</v>
      </c>
      <c r="BN99" s="64" t="s">
        <v>167</v>
      </c>
      <c r="BO99" s="64" t="s">
        <v>154</v>
      </c>
      <c r="BP99" s="64" t="s">
        <v>167</v>
      </c>
      <c r="BQ99" s="64" t="s">
        <v>167</v>
      </c>
      <c r="BR99" s="64" t="s">
        <v>167</v>
      </c>
      <c r="BS99" s="64" t="s">
        <v>167</v>
      </c>
      <c r="BT99" s="64" t="s">
        <v>159</v>
      </c>
      <c r="BU99" s="65"/>
      <c r="BV99" s="66"/>
      <c r="BW99" s="66">
        <v>0</v>
      </c>
      <c r="BX99" s="47"/>
      <c r="BY99" s="48" t="s">
        <v>164</v>
      </c>
      <c r="CB99" s="6"/>
      <c r="CC99" s="6"/>
      <c r="CD99" s="67">
        <v>0</v>
      </c>
      <c r="CE99" s="67">
        <v>0</v>
      </c>
      <c r="CF99" s="67" t="e">
        <v>#REF!</v>
      </c>
      <c r="CG99" s="68" cm="1">
        <f t="array" ref="CG99">SUMPRODUCT(--(LEN(TRIM(BL99:BT99))&gt;0))</f>
        <v>3</v>
      </c>
      <c r="CH99" s="59" t="str">
        <f>IF(CG99=2,"y","n")</f>
        <v>n</v>
      </c>
      <c r="CI99" s="59" t="str">
        <f>IF(CG99=3,"y","n")</f>
        <v>y</v>
      </c>
      <c r="CJ99" s="59" t="str">
        <f>IF(CG99=4,"y","n")</f>
        <v>n</v>
      </c>
      <c r="CK99" s="59" t="str">
        <f>IF(CG99&gt;4,"y","n")</f>
        <v>n</v>
      </c>
      <c r="CL99" s="59" t="str">
        <f>IF(S99=0,"y","n")</f>
        <v>n</v>
      </c>
      <c r="CM99" s="59" t="str">
        <f>IF(S99=2,"y","n")</f>
        <v>n</v>
      </c>
      <c r="CN99" s="59" t="str">
        <f>IF(S99=3,"y","n")</f>
        <v>n</v>
      </c>
      <c r="CO99" s="59" t="str">
        <f>IF(S99&gt;=4,"y","n")</f>
        <v>y</v>
      </c>
      <c r="CP99" s="59" t="str">
        <f>IF(AT99=0,"y","n")</f>
        <v>y</v>
      </c>
      <c r="CQ99" s="59" t="str">
        <f>IF(AT99=1,"y","n")</f>
        <v>n</v>
      </c>
      <c r="CR99" s="59" t="str">
        <f>IF(AT99=2,"y","n")</f>
        <v>n</v>
      </c>
      <c r="CS99" s="59" t="str">
        <f>IF(AT99&gt;=3,"y","n")</f>
        <v>n</v>
      </c>
      <c r="CT99" s="69" t="str">
        <f>CHAR(34)&amp;A99&amp;CHAR(34)</f>
        <v>"[USA] Des Moines"</v>
      </c>
      <c r="CU99" s="70" t="str">
        <f>CHAR(34)&amp;"rgn_"&amp;R99&amp;CHAR(34)</f>
        <v>"rgn_North America"</v>
      </c>
      <c r="CV99" s="48" t="str">
        <f>CHAR(34)&amp;D99&amp;CHAR(34)</f>
        <v>"https://upload.wikimedia.org/wikipedia/commons/thumb/0/03/Flag_of_Des_Moines%2C_Iowa.svg/320px-Flag_of_Des_Moines%2C_Iowa.svg.png"</v>
      </c>
      <c r="CW99" s="48" t="str">
        <f>IF(CH99="y",CHAR(34)&amp;CH$1&amp;CHAR(34)&amp;",","")</f>
        <v/>
      </c>
      <c r="CX99" s="48" t="str">
        <f>IF(CI99="y",CHAR(34)&amp;CI$1&amp;CHAR(34)&amp;",","")</f>
        <v>"3Color",</v>
      </c>
      <c r="CY99" s="48" t="str">
        <f>IF(CJ99="y",CHAR(34)&amp;CJ$1&amp;CHAR(34)&amp;",","")</f>
        <v/>
      </c>
      <c r="CZ99" s="48" t="str">
        <f>IF(CK99="y",CHAR(34)&amp;CK$1&amp;CHAR(34)&amp;",","")</f>
        <v/>
      </c>
      <c r="DA99" s="48" t="str">
        <f>IF(Q99&gt;1,CHAR(34)&amp;"words2"&amp;CHAR(34)&amp;",","")</f>
        <v>"words2",</v>
      </c>
      <c r="DB99" s="48" t="str">
        <f>IF(Q99&gt;2,CHAR(34)&amp;"words3"&amp;CHAR(34)&amp;",","")</f>
        <v/>
      </c>
      <c r="DD99" s="48" t="str">
        <f>IF(LEN(CHAR(34)&amp;"lets"&amp;LEN(SUBSTITUTE(SUBSTITUTE(IFERROR(TRIM(SUBSTITUTE(A99,MID(A99,FIND("[",A99),FIND("]",A99)-FIND("[",A99)+1),"")),A99)," ",""),"-",""))&amp;CHAR(34)&amp;",")=9,CHAR(34)&amp;"lets"&amp;LEN(SUBSTITUTE(SUBSTITUTE(IFERROR(TRIM(SUBSTITUTE(A99,MID(A99,FIND("[",A99),FIND("]",A99)-FIND("[",A99)+1),"")),A99)," ",""),"-",""))&amp;CHAR(34)&amp;",",CHAR(34)&amp;"lets0"&amp;LEN(SUBSTITUTE(SUBSTITUTE(IFERROR(TRIM(SUBSTITUTE(A99,MID(A99,FIND("[",A99),FIND("]",A99)-FIND("[",A99)+1),"")),A99)," ",""),"-",""))&amp;CHAR(34)&amp;",")</f>
        <v>"lets09",</v>
      </c>
      <c r="DE99" s="48" t="str">
        <f>CHAR(34)&amp;"start"&amp;IFERROR(LEFT(SUBSTITUTE(A99,"["&amp;MID(A99,FIND("[",A99)+1,FIND("]",A99)-FIND("[",A99)-1)&amp;"] ",""),1),LEFT(A99,1))&amp;CHAR(34)&amp;","</f>
        <v>"startD",</v>
      </c>
      <c r="DF99" s="48" t="str">
        <f>IFERROR(IF(SEARCH("tan",A99)&gt;0,CHAR(34)&amp;"withtn"&amp;CHAR(34)&amp;",",""),"")</f>
        <v/>
      </c>
      <c r="DG99" s="48" t="str">
        <f>IFERROR(IF(SEARCH("q",A99)&gt;0,CHAR(34)&amp;"with_q"&amp;CHAR(34)&amp;",",""),"")</f>
        <v/>
      </c>
      <c r="DH99" s="48" t="str">
        <f>IFERROR(IF(SEARCH("v",A99)&gt;0,CHAR(34)&amp;"with_v"&amp;CHAR(34)&amp;",",""),"")</f>
        <v/>
      </c>
      <c r="DI99" s="48" t="str">
        <f>IFERROR(IF(SEARCH("w",A99)&gt;0,CHAR(34)&amp;"with_w"&amp;CHAR(34)&amp;",",""),"")</f>
        <v/>
      </c>
      <c r="DJ99" s="48" t="str">
        <f>IFERROR(IF(SEARCH("y",A99)&gt;0,CHAR(34)&amp;"with_y"&amp;CHAR(34)&amp;",",""),"")</f>
        <v/>
      </c>
      <c r="DK99" s="48" t="str">
        <f>IFERROR(IF(SEARCH("z",A99)&gt;0,CHAR(34)&amp;"with_z"&amp;CHAR(34)&amp;",",""),"")</f>
        <v/>
      </c>
      <c r="DL99" s="48" t="str">
        <f>IF(CG99=2, CHAR(34) &amp; _xlfn.TEXTJOIN("", TRUE, _xlfn._xlws.SORT(HP99:HX99)) &amp; CHAR(34) &amp; ",", "")</f>
        <v/>
      </c>
      <c r="DM99" s="48" t="str" cm="1">
        <f t="array" ref="DM99">IF(CG99=3,CHAR(34) &amp; _xlfn.TEXTJOIN("", TRUE, RIGHT(HP99:HX99, 2)) &amp; CHAR(34) &amp; ",", "")</f>
        <v>"LUEDHI",</v>
      </c>
      <c r="DN99" s="48" t="str">
        <f>IF(AND(ISNUMBER(SEARCH("18", O99)), ISERROR(SEARCH("1918", O99)), ISERROR(SEARCH("2018", O99))), CHAR(34) &amp; "year18" &amp; CHAR(34) &amp; ",", "")</f>
        <v/>
      </c>
      <c r="DO99" s="48" t="str">
        <f>IF(AND(ISNUMBER(SEARCH("19", O99)), ISERROR(SEARCH("1819", O99)),  ISERROR(SEARCH("1219", O99)),ISERROR(SEARCH("1119", O99)),ISERROR(SEARCH("1190", O99)),ISERROR(SEARCH("2019", O99))), CHAR(34) &amp; "year19" &amp; CHAR(34) &amp; ",", "")</f>
        <v>"year19",</v>
      </c>
      <c r="DP99" s="6" t="str">
        <f>IF(AND(ISNUMBER(SEARCH("20", O99)), ISERROR(SEARCH("1920", O99))), CHAR(34)&amp;"year00"&amp;CHAR(34)&amp;",", "")</f>
        <v/>
      </c>
      <c r="DQ99" s="6" t="str">
        <f>IF(CC99="y",CHAR(34)&amp;"soviet"&amp;CHAR(34)&amp;",","")</f>
        <v/>
      </c>
      <c r="DR99" s="6" t="str">
        <f>IF(BY99="y",CHAR(34)&amp;"dgband"&amp;CHAR(34)&amp;",","")</f>
        <v/>
      </c>
      <c r="DS99" s="6" t="str">
        <f>IF(W99="y",IF(AND(V99="n",BY99&lt;&gt;"y"),CHAR(34)&amp;"allver"&amp;CHAR(34)&amp;",",""),"")</f>
        <v/>
      </c>
      <c r="DT99" s="6" t="str">
        <f>IF(V99="y",IF(AND(W99="n",BY99&lt;&gt;"y"),CHAR(34)&amp;"allhor"&amp;CHAR(34)&amp;",",""),"")</f>
        <v>"allhor",</v>
      </c>
      <c r="DU99" s="6" t="str">
        <f>IF(BY99="y",IF(AND(W99="n",V99="n"),CHAR(34)&amp;"alldia"&amp;CHAR(34)&amp;",",""),"")</f>
        <v/>
      </c>
      <c r="DW99" s="48" t="str">
        <f>IF(CL99="y",CHAR(34)&amp;CL$1&amp;CHAR(34)&amp;",","")</f>
        <v/>
      </c>
      <c r="DX99" s="48" t="str">
        <f>IF(CM99="y",CHAR(34)&amp;CM$1&amp;CHAR(34)&amp;",","")</f>
        <v/>
      </c>
      <c r="DY99" s="48" t="str">
        <f>IF(CN99="y",CHAR(34)&amp;CN$1&amp;CHAR(34)&amp;",","")</f>
        <v/>
      </c>
      <c r="DZ99" s="48" t="str">
        <f>IF(CO99="y",CHAR(34)&amp;CO$1&amp;CHAR(34)&amp;",","")</f>
        <v>"4+Band",</v>
      </c>
      <c r="EA99" s="48" t="str">
        <f>IF(T99="y",CHAR(34)&amp;T$1&amp;CHAR(34)&amp;",","")</f>
        <v>"Diagon",</v>
      </c>
      <c r="EB99" s="48" t="str">
        <f>IF(U99="y",CHAR(34)&amp;U$1&amp;CHAR(34)&amp;",","")</f>
        <v/>
      </c>
      <c r="EC99" s="48" t="str">
        <f>IF(V99="y",CHAR(34)&amp;V$1&amp;CHAR(34)&amp;",","")</f>
        <v>"Horizo",</v>
      </c>
      <c r="ED99" s="48" t="str">
        <f>IF(W99="y",CHAR(34)&amp;W$1&amp;CHAR(34)&amp;",","")</f>
        <v/>
      </c>
      <c r="EE99" s="48" t="str">
        <f>IF(X99="y",CHAR(34)&amp;X$1&amp;CHAR(34)&amp;",","")</f>
        <v/>
      </c>
      <c r="EF99" s="48" t="str">
        <f>IF(AND(Y99&lt;&gt;"n",Y99&lt;&gt;""),CHAR(34)&amp;Y$1&amp;CHAR(34)&amp;",","")</f>
        <v/>
      </c>
      <c r="EG99" s="48" t="str">
        <f>IF(Z99="y",CHAR(34)&amp;Z$1&amp;CHAR(34)&amp;",","")</f>
        <v/>
      </c>
      <c r="EH99" s="48" t="str">
        <f>IF(AA99="y",CHAR(34)&amp;AA$1&amp;CHAR(34)&amp;",","")</f>
        <v/>
      </c>
      <c r="EI99" s="48" t="str">
        <f>IF(AB99="y",CHAR(34)&amp;AB$1&amp;CHAR(34)&amp;",","")</f>
        <v/>
      </c>
      <c r="EJ99" s="48" t="str">
        <f>IF(AC99="y",CHAR(34)&amp;AC$1&amp;CHAR(34)&amp;",","")</f>
        <v/>
      </c>
      <c r="EK99" s="48" t="str">
        <f>IF(AD99="y",CHAR(34)&amp;AD$1&amp;CHAR(34)&amp;",","")</f>
        <v/>
      </c>
      <c r="EL99" s="48" t="str">
        <f>IF(AE99="y",CHAR(34)&amp;AE$1&amp;CHAR(34)&amp;",","")</f>
        <v/>
      </c>
      <c r="EM99" s="48" t="str">
        <f>IF(AF99="y",CHAR(34)&amp;AF$1&amp;CHAR(34)&amp;",","")</f>
        <v/>
      </c>
      <c r="EN99" s="48" t="str">
        <f>IF(AG99="y",CHAR(34)&amp;AG$1&amp;CHAR(34)&amp;",","")</f>
        <v/>
      </c>
      <c r="EO99" s="48" t="str">
        <f>IF(AH99="y",CHAR(34)&amp;AH$1&amp;CHAR(34)&amp;",","")</f>
        <v/>
      </c>
      <c r="EP99" s="48" t="str">
        <f>IF(AI99="y",CHAR(34)&amp;AI$1&amp;CHAR(34)&amp;",","")</f>
        <v/>
      </c>
      <c r="EQ99" s="48" t="str">
        <f>IF(AJ99="y",CHAR(34)&amp;AJ$1&amp;CHAR(34)&amp;",","")</f>
        <v/>
      </c>
      <c r="ER99" s="48" t="str">
        <f>IF(AK99="y",CHAR(34)&amp;AK$1&amp;CHAR(34)&amp;",","")</f>
        <v/>
      </c>
      <c r="ES99" s="48" t="str">
        <f>IF(AL99="y",CHAR(34)&amp;AL$1&amp;CHAR(34)&amp;",","")</f>
        <v/>
      </c>
      <c r="ET99" s="48" t="str">
        <f>IF(AM99="y",CHAR(34)&amp;AM$1&amp;CHAR(34)&amp;",","")</f>
        <v/>
      </c>
      <c r="EU99" s="48" t="str">
        <f>IF(AN99="y",CHAR(34)&amp;AN$1&amp;CHAR(34)&amp;",","")</f>
        <v/>
      </c>
      <c r="EV99" s="48" t="str">
        <f>IF(AO99="y",CHAR(34)&amp;AO$1&amp;CHAR(34)&amp;",","")</f>
        <v>"Builds",</v>
      </c>
      <c r="EW99" s="48" t="str">
        <f>IF(AP99="y",CHAR(34)&amp;AP$1&amp;CHAR(34)&amp;",","")</f>
        <v/>
      </c>
      <c r="EX99" s="48" t="str">
        <f>IF(AQ99="y",CHAR(34)&amp;AQ$1&amp;CHAR(34)&amp;",","")</f>
        <v/>
      </c>
      <c r="EY99" s="48" t="str">
        <f>IF(AR99="y",CHAR(34)&amp;AR$1&amp;CHAR(34)&amp;",","")</f>
        <v/>
      </c>
      <c r="EZ99" s="48" t="str">
        <f>IF(AS99="y",CHAR(34)&amp;AS$1&amp;CHAR(34)&amp;",","")</f>
        <v/>
      </c>
      <c r="FA99" s="48" t="str">
        <f>IF(AT99&gt;0,CHAR(34)&amp;"sta"&amp;AZ99&amp;CHAR(34)&amp;",","")</f>
        <v/>
      </c>
      <c r="FB99" s="48" t="str">
        <f>IF(AND(AT99&gt;0,BA99&lt;&gt;""),CHAR(34)&amp;"sta"&amp;BA99&amp;CHAR(34)&amp;",","")</f>
        <v/>
      </c>
      <c r="FD99" s="48" t="str">
        <f>IF(BV99="n",CHAR(34)&amp;"tcWHYE"&amp;CHAR(34)&amp;",",IF(BV99="y",CHAR(34)&amp;FD$1&amp;CHAR(34)&amp;",",""))</f>
        <v/>
      </c>
      <c r="FE99" s="48" t="str">
        <f>IF(COUNTIF(BL99:BT99,"BLU")=0,CHAR(34)&amp;"NO_BLU"&amp;CHAR(34)&amp;",", "")</f>
        <v/>
      </c>
      <c r="FF99" s="48" t="str">
        <f>IF(COUNTIF(BL99:BT99,"WHI")=0,CHAR(34)&amp;"NO_WHI"&amp;CHAR(34)&amp;",", "")</f>
        <v/>
      </c>
      <c r="FG99" s="48" t="str">
        <f>IF(COUNTIF(BL99:BT99,"RED")=0,CHAR(34)&amp;"NO_RED"&amp;CHAR(34)&amp;",", "")</f>
        <v/>
      </c>
      <c r="FH99" s="48" t="str">
        <f>IF(COUNTIF(BL99:BS99,"GRE")=0,CHAR(34)&amp;"NO_GRE"&amp;CHAR(34)&amp;",", "")</f>
        <v>"NO_GRE",</v>
      </c>
      <c r="FI99" s="48" t="str">
        <f>IF(COUNTIF(BL99:BT99,"YEL")=0,CHAR(34)&amp;"NO_YEL"&amp;CHAR(34)&amp;",", "")</f>
        <v>"NO_YEL",</v>
      </c>
      <c r="FJ99" s="48" t="str">
        <f>IF(COUNTIF(BL99:BT99,"BLA")=0,CHAR(34)&amp;"NO_BLA"&amp;CHAR(34)&amp;",", "")</f>
        <v>"NO_BLA",</v>
      </c>
      <c r="FK99" s="48" t="str">
        <f>IF(AND(FH99&lt;&gt;"",FF99&lt;&gt;""),CHAR(34)&amp;"WHGRNO"&amp;CHAR(34)&amp;",","")</f>
        <v/>
      </c>
      <c r="FL99" s="48" t="str">
        <f>IF(AND(FI99&lt;&gt;"",FF99&lt;&gt;""),CHAR(34)&amp;"WHYENO"&amp;CHAR(34)&amp;",","")</f>
        <v/>
      </c>
      <c r="FM99" s="48" t="str">
        <f>IF(AND(FJ99&lt;&gt;"",FF99&lt;&gt;""),CHAR(34)&amp;"BAWHNO"&amp;CHAR(34)&amp;",","")</f>
        <v/>
      </c>
      <c r="FN99" s="48" t="str">
        <f>IF(AND(FE99&lt;&gt;"",FF99&lt;&gt;""),CHAR(34)&amp;"BLWHNO"&amp;CHAR(34)&amp;",","")</f>
        <v/>
      </c>
      <c r="FO99" s="48" t="str">
        <f>IF(AND(FE99&lt;&gt;"",FG99&lt;&gt;""),CHAR(34)&amp;"BLRENO"&amp;CHAR(34)&amp;",","")</f>
        <v/>
      </c>
      <c r="FP99" s="48" t="str">
        <f>IF(AND(FF99&lt;&gt;"",FF99&lt;&gt;""),CHAR(34)&amp;"WHRENO"&amp;CHAR(34)&amp;",","")</f>
        <v/>
      </c>
      <c r="FQ99" s="48" t="str">
        <f>IF(LEN(BF99)=3,CHAR(34)&amp;"001"&amp;BF99&amp;CHAR(34)&amp;",","")</f>
        <v>"001BLU",</v>
      </c>
      <c r="FR99" s="48" t="str">
        <f>IF(LEN(BG99)=3,CHAR(34)&amp;"002"&amp;BG99&amp;CHAR(34)&amp;",","")</f>
        <v>"002WHI",</v>
      </c>
      <c r="FS99" s="48" t="str">
        <f>IF(LEN(BH99)=3,CHAR(34)&amp;"003"&amp;BH99&amp;CHAR(34)&amp;",","")</f>
        <v>"003BLU",</v>
      </c>
      <c r="FT99" s="48" t="str">
        <f>CHAR(34)&amp;"myr"&amp;BD99&amp;CHAR(34)&amp;","</f>
        <v>"myrBLU",</v>
      </c>
      <c r="FU99" s="48" t="str">
        <f>IF(AY99="y",CHAR(34)&amp;"island"&amp;CHAR(34)&amp;",","")</f>
        <v/>
      </c>
      <c r="FV99" s="48" t="str">
        <f>IF(BZ99="y",CHAR(34)&amp;"landlo"&amp;CHAR(34)&amp;",","")</f>
        <v/>
      </c>
      <c r="FW99" s="48" t="str">
        <f>IF(CA99="y",CHAR(34)&amp;"eunion"&amp;CHAR(34)&amp;",","")</f>
        <v/>
      </c>
      <c r="FY99" s="48" t="str">
        <f>IFERROR(IF(SEARCH("Arabic",CB99)&gt;0,CHAR(34)&amp;"arabic"&amp;CHAR(34)&amp;",",""),"")</f>
        <v/>
      </c>
      <c r="FZ99" s="48" t="str">
        <f>IFERROR(IF(SEARCH("English",CB99)&gt;0,CHAR(34)&amp;"englis"&amp;CHAR(34)&amp;",",""),"")</f>
        <v/>
      </c>
      <c r="GA99" s="48" t="str">
        <f>IFERROR(IF(SEARCH("French",CB99)&gt;0,CHAR(34)&amp;"french"&amp;CHAR(34)&amp;",",""),"")</f>
        <v/>
      </c>
      <c r="GB99" s="48" t="str">
        <f>IFERROR(IF(SEARCH("Spanish",CB99)&gt;0,CHAR(34)&amp;"spanis"&amp;CHAR(34)&amp;",",""),"")</f>
        <v/>
      </c>
      <c r="GE99" s="48" t="str">
        <f>IFERROR(IF(SEARCH("Dutch",CB99)&gt;0,CHAR(34)&amp;"dutchs"&amp;CHAR(34)&amp;",",""),"")</f>
        <v/>
      </c>
      <c r="GF99" s="48" t="str">
        <f>IFERROR(IF(SEARCH("Historical",AU99)&gt;0,CHAR(34)&amp;"histor"&amp;CHAR(34)&amp;",",""),"")</f>
        <v/>
      </c>
      <c r="GG99" s="48" t="str">
        <f>IF(BU99="y",CHAR(34)&amp;"unjack"&amp;CHAR(34)&amp;",","")</f>
        <v/>
      </c>
      <c r="GH99" s="48" t="str">
        <f>IF(CD99=1,CHAR(34)&amp;"southc"&amp;CHAR(34)&amp;",","")</f>
        <v/>
      </c>
      <c r="GI99" s="48" t="str">
        <f>IF(CE99=1,CHAR(34)&amp;"hasmap"&amp;CHAR(34)&amp;",","")</f>
        <v/>
      </c>
      <c r="GJ99" s="48" t="str">
        <f>IF(CP99="y",CHAR(34)&amp;CP$1&amp;CHAR(34)&amp;",","")</f>
        <v>"NoStar",</v>
      </c>
      <c r="GK99" s="48" t="str">
        <f>IF(GJ99="",CHAR(34)&amp;"HasSta"&amp;CHAR(34)&amp;",","")</f>
        <v/>
      </c>
      <c r="GL99" s="48" t="str">
        <f>IF(CQ99="y",CHAR(34)&amp;CQ$1&amp;CHAR(34)&amp;",","")</f>
        <v/>
      </c>
      <c r="GM99" s="48" t="str">
        <f>IF(CR99="y",CHAR(34)&amp;CR$1&amp;CHAR(34)&amp;",","")</f>
        <v/>
      </c>
      <c r="GN99" s="48" t="str">
        <f>IF(CS99="y",CHAR(34)&amp;CS$1&amp;CHAR(34)&amp;",","")</f>
        <v/>
      </c>
      <c r="GP99" s="48" t="str">
        <f>CHAR(34)&amp;AU99&amp;CHAR(34)</f>
        <v>"City"</v>
      </c>
      <c r="GS99" s="48" t="str">
        <f>SUBSTITUTE("["&amp;_xlfn.CONCAT(CW99:GN99)&amp;"]",",]","]")</f>
        <v>["3Color","words2","lets09","startD","LUEDHI","year19","allhor","4+Band","Diagon","Horizo","Builds","NO_GRE","NO_YEL","NO_BLA","001BLU","002WHI","003BLU","myrBLU","NoStar"]</v>
      </c>
      <c r="GT99" s="48" t="str">
        <f>IF(BL99&lt;&gt;"",CHAR(34)&amp;"cl_"&amp;BL99&amp;CHAR(34)&amp;",","")</f>
        <v/>
      </c>
      <c r="GU99" s="48" t="str">
        <f>IF(BM99&lt;&gt;"",CHAR(34)&amp;"cl_"&amp;BM99&amp;CHAR(34)&amp;",","")</f>
        <v>"cl_BLU",</v>
      </c>
      <c r="GV99" s="48" t="str">
        <f>IF(BN99&lt;&gt;"",CHAR(34)&amp;"cl_"&amp;BN99&amp;CHAR(34)&amp;",","")</f>
        <v/>
      </c>
      <c r="GW99" s="48" t="str">
        <f>IF(BO99&lt;&gt;"",CHAR(34)&amp;"cl_"&amp;BO99&amp;CHAR(34)&amp;",","")</f>
        <v>"cl_RED",</v>
      </c>
      <c r="GX99" s="48" t="str">
        <f>IF(BP99&lt;&gt;"",CHAR(34)&amp;"cl_"&amp;BP99&amp;CHAR(34)&amp;",","")</f>
        <v/>
      </c>
      <c r="GY99" s="48" t="str">
        <f>IF(BQ99&lt;&gt;"",CHAR(34)&amp;"cl_"&amp;BQ99&amp;CHAR(34)&amp;",","")</f>
        <v/>
      </c>
      <c r="GZ99" s="48" t="str">
        <f>IF(BR99&lt;&gt;"",CHAR(34)&amp;"cl_"&amp;BR99&amp;CHAR(34)&amp;",","")</f>
        <v/>
      </c>
      <c r="HA99" s="48" t="str">
        <f>IF(BS99&lt;&gt;"",CHAR(34)&amp;"cl_"&amp;BS99&amp;CHAR(34)&amp;",","")</f>
        <v/>
      </c>
      <c r="HB99" s="48" t="str">
        <f>IF(BT99&lt;&gt;"",CHAR(34)&amp;"cl_"&amp;BT99&amp;CHAR(34)&amp;",","")</f>
        <v>"cl_WHI",</v>
      </c>
      <c r="HC99" s="48" t="str">
        <f>SUBSTITUTE("["&amp;_xlfn.CONCAT(GT99:HB99)&amp;"]",",]","]")</f>
        <v>["cl_BLU","cl_RED","cl_WHI"]</v>
      </c>
      <c r="HE99" s="71"/>
      <c r="HF99" s="72" t="str">
        <f>"{couname:"&amp;CT99&amp;(IF(HK99&lt;&gt;"",",subtype:"&amp;CHAR(34)&amp;HK99&amp;CHAR(34),""))&amp;",year:"&amp;HJ99&amp;",region:"&amp;CU99&amp;",Colors:"&amp;HC99&amp;",Items:"&amp;GS99&amp;",Flag:"&amp;CV99&amp;",HDFlag:"&amp;CHAR(34)&amp;E99&amp;CHAR(34)&amp;",type:"&amp;GP99&amp;", describe: "&amp;HH99&amp;", isnew:"&amp;CHAR(34)&amp;F99&amp;CHAR(34)&amp;", links: "&amp;HL99&amp;"},"</f>
        <v>{couname:"[USA] Des Moines",year:"1974",region:"rgn_North America",Colors:["cl_BLU","cl_RED","cl_WHI"],Items:["3Color","words2","lets09","startD","LUEDHI","year19","allhor","4+Band","Diagon","Horizo","Builds","NO_GRE","NO_YEL","NO_BLA","001BLU","002WHI","003BLU","myrBLU","NoStar"],Flag:"https://upload.wikimedia.org/wikipedia/commons/thumb/0/03/Flag_of_Des_Moines%2C_Iowa.svg/320px-Flag_of_Des_Moines%2C_Iowa.svg.png",HDFlag:"https://upload.wikimedia.org/wikipedia/commons/thumb/0/03/Flag_of_Des_Moines%2C_Iowa.svg/650px-Flag_of_Des_Moines%2C_Iowa.svg.png",type:"City", describe: "\nThe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 isnew:".", links: "https://en.wikipedia.org/wiki/Flag_of_Des_Moines,_Iowa#Symbolism"},</v>
      </c>
      <c r="HG99" s="73" t="str">
        <f>"{couname:"&amp;CT99&amp;(IF(HK99&lt;&gt;"",",subtype:"&amp;CHAR(34)&amp;HK99&amp;CHAR(34),""))&amp;",year:"&amp;HJ99&amp;",region:"&amp;CU99&amp;",Colors:"&amp;HC99&amp;",Items:"&amp;GS99&amp;",Flag:"&amp;CV99&amp;",HDFlag:"&amp;CHAR(34)&amp;E99&amp;CHAR(34)&amp;",type:"&amp;GP99&amp;", describe: "&amp;HI99&amp;", links: "&amp;HL99&amp;"},"</f>
        <v>{couname:"[USA] Des Moines",year:"1974",region:"rgn_North America",Colors:["cl_BLU","cl_RED","cl_WHI"],Items:["3Color","words2","lets09","startD","LUEDHI","year19","allhor","4+Band","Diagon","Horizo","Builds","NO_GRE","NO_YEL","NO_BLA","001BLU","002WHI","003BLU","myrBLU","NoStar"],Flag:"https://upload.wikimedia.org/wikipedia/commons/thumb/0/03/Flag_of_Des_Moines%2C_Iowa.svg/320px-Flag_of_Des_Moines%2C_Iowa.svg.png",HDFlag:"https://upload.wikimedia.org/wikipedia/commons/thumb/0/03/Flag_of_Des_Moines%2C_Iowa.svg/650px-Flag_of_Des_Moines%2C_Iowa.svg.png",type:"City", describe: "\nThe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 links: "https://en.wikipedia.org/wiki/Flag_of_Des_Moines,_Iowa#Symbolism"},</v>
      </c>
      <c r="HH99" s="48" t="str">
        <f>IF(P99&lt;&gt;"",CHAR(34)&amp;"\n"&amp;P99&amp;CHAR(34),CHAR(34)&amp;CHAR(34))</f>
        <v>"\nThe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v>
      </c>
      <c r="HI99" s="48" t="str">
        <f>IF(J99=0,CHAR(34)&amp;CHAR(34),HH99)</f>
        <v>"\nThe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v>
      </c>
      <c r="HJ99" s="48" t="str">
        <f>CHAR(34)&amp;O99&amp;CHAR(34)</f>
        <v>"1974"</v>
      </c>
      <c r="HL99" s="48" t="str">
        <f>CHAR(34)&amp;I99&amp;CHAR(34)</f>
        <v>"https://en.wikipedia.org/wiki/Flag_of_Des_Moines,_Iowa#Symbolism"</v>
      </c>
      <c r="HM99" s="72" t="str">
        <f>"{"&amp;CHAR(34)&amp;"couname"&amp;CHAR(34)&amp;":"&amp;CT99&amp;(IF(H99&lt;&gt;"",","&amp;CHAR(34)&amp;"subtype"&amp;CHAR(34)&amp;":"&amp;CHAR(34)&amp;H99&amp;CHAR(34),""))&amp;","&amp;CHAR(34)&amp;"year"&amp;CHAR(34)&amp;":"&amp;HJ99&amp;","&amp;CHAR(34)&amp;"region"&amp;CHAR(34)&amp;":"&amp;CU99&amp;","&amp;CHAR(34)&amp;"Colors"&amp;CHAR(34)&amp;":"&amp;HC99&amp;","&amp;CHAR(34)&amp;"Items"&amp;CHAR(34)&amp;":"&amp;GS99&amp;","&amp;CHAR(34)&amp;"Flag"&amp;CHAR(34)&amp;":"&amp;CV99&amp;","&amp;CHAR(34)&amp;"HDFlag"&amp;CHAR(34)&amp;":"&amp;CHAR(34)&amp;E99&amp;CHAR(34)&amp;","&amp;CHAR(34)&amp;"type"&amp;CHAR(34)&amp;":"&amp;GP99&amp;", "&amp;CHAR(34)&amp;"describe"&amp;CHAR(34)&amp;": "&amp;HH99&amp;", "&amp;CHAR(34)&amp;"isnew"&amp;CHAR(34)&amp;": "&amp;CHAR(34)&amp;F99&amp;CHAR(34)&amp;", "&amp;CHAR(34)&amp;"links"&amp;CHAR(34)&amp;": "&amp;HL99&amp;"},"</f>
        <v>{"couname":"[USA] Des Moines","subtype":"[USA] Iowa","year":"1974","region":"rgn_North America","Colors":["cl_BLU","cl_RED","cl_WHI"],"Items":["3Color","words2","lets09","startD","LUEDHI","year19","allhor","4+Band","Diagon","Horizo","Builds","NO_GRE","NO_YEL","NO_BLA","001BLU","002WHI","003BLU","myrBLU","NoStar"],"Flag":"https://upload.wikimedia.org/wikipedia/commons/thumb/0/03/Flag_of_Des_Moines%2C_Iowa.svg/320px-Flag_of_Des_Moines%2C_Iowa.svg.png","HDFlag":"https://upload.wikimedia.org/wikipedia/commons/thumb/0/03/Flag_of_Des_Moines%2C_Iowa.svg/650px-Flag_of_Des_Moines%2C_Iowa.svg.png","type":"City", "describe": "\nThe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 "isnew": ".", "links": "https://en.wikipedia.org/wiki/Flag_of_Des_Moines,_Iowa#Symbolism"},</v>
      </c>
      <c r="HN99" s="74" t="str">
        <f>"{"&amp;CHAR(34)&amp;"couname"&amp;CHAR(34)&amp;":"&amp;CT99&amp;(IF(H99&lt;&gt;"",","&amp;CHAR(34)&amp;"subtype"&amp;CHAR(34)&amp;":"&amp;CHAR(34)&amp;H99&amp;CHAR(34),""))&amp;","&amp;CHAR(34)&amp;"year"&amp;CHAR(34)&amp;":"&amp;HJ99&amp;","&amp;CHAR(34)&amp;"region"&amp;CHAR(34)&amp;":"&amp;CU99&amp;","&amp;CHAR(34)&amp;"Colors"&amp;CHAR(34)&amp;":"&amp;HC99&amp;","&amp;CHAR(34)&amp;"Items"&amp;CHAR(34)&amp;":"&amp;GS99&amp;","&amp;CHAR(34)&amp;"Flag"&amp;CHAR(34)&amp;":"&amp;CV99&amp;","&amp;CHAR(34)&amp;"HDFlag"&amp;CHAR(34)&amp;":"&amp;CHAR(34)&amp;E99&amp;CHAR(34)&amp;","&amp;CHAR(34)&amp;"type"&amp;CHAR(34)&amp;":"&amp;GP99&amp;", "&amp;CHAR(34)&amp;"describe"&amp;CHAR(34)&amp;": "&amp;HI99&amp;", "&amp;CHAR(34)&amp;"isnew"&amp;CHAR(34)&amp;": "&amp;CHAR(34)&amp;F99&amp;CHAR(34)&amp;", "&amp;CHAR(34)&amp;"links"&amp;CHAR(34)&amp;": "&amp;HL99&amp;"},"</f>
        <v>{"couname":"[USA] Des Moines","subtype":"[USA] Iowa","year":"1974","region":"rgn_North America","Colors":["cl_BLU","cl_RED","cl_WHI"],"Items":["3Color","words2","lets09","startD","LUEDHI","year19","allhor","4+Band","Diagon","Horizo","Builds","NO_GRE","NO_YEL","NO_BLA","001BLU","002WHI","003BLU","myrBLU","NoStar"],"Flag":"https://upload.wikimedia.org/wikipedia/commons/thumb/0/03/Flag_of_Des_Moines%2C_Iowa.svg/320px-Flag_of_Des_Moines%2C_Iowa.svg.png","HDFlag":"https://upload.wikimedia.org/wikipedia/commons/thumb/0/03/Flag_of_Des_Moines%2C_Iowa.svg/650px-Flag_of_Des_Moines%2C_Iowa.svg.png","type":"City", "describe": "\nThe red stripe, although there is no documented symbolism for the red stripe, its creator indicated that the selection of the colors red, white, and blue was to mirror the color scheme of the flag of the United States of America.\n\nThe three white 'bridges' across the flag symbolize the Grand, Locust, and Walnut Street bridges at the Des Moines River.\n\nIn the same pane of the flag as the bridges, the blue background symbolizes the water of the Des Moines River.", "isnew": ".", "links": "https://en.wikipedia.org/wiki/Flag_of_Des_Moines,_Iowa#Symbolism"},</v>
      </c>
      <c r="HO99" s="75">
        <v>45618</v>
      </c>
      <c r="HP99" s="48" t="str" cm="1">
        <f t="array" ref="HP99">IF(_xlfn.TEXTJOIN(", ", TRUE, IF(ISNUMBER(SEARCH("BLA", BL99:BT99)), COLUMN(BL99:BT99) - COLUMN(BL99) + 1, ""))&lt;&gt;"","BLA","")</f>
        <v/>
      </c>
      <c r="HQ99" s="48" t="str" cm="1">
        <f t="array" ref="HQ99">IF(_xlfn.TEXTJOIN(", ", TRUE, IF(ISNUMBER(SEARCH("BLU", BL99:BT99)), COLUMN(BL99:BT99) - COLUMN(BL99) + 1, ""))&lt;&gt;"","BLU","")</f>
        <v>BLU</v>
      </c>
      <c r="HR99" s="48" t="str" cm="1">
        <f t="array" ref="HR99">IF(_xlfn.TEXTJOIN(", ", TRUE, IF(ISNUMBER(SEARCH("GRE", BL99:BT99)), COLUMN(BL99:BT99) - COLUMN(BL99) + 1, ""))&lt;&gt;"","GRE","")</f>
        <v/>
      </c>
      <c r="HS99" s="48" t="str" cm="1">
        <f t="array" ref="HS99">IF(_xlfn.TEXTJOIN(", ", TRUE, IF(ISNUMBER(SEARCH("RED", BL99:BT99)), COLUMN(BL99:BT99) - COLUMN(BL99) + 1, ""))&lt;&gt;"","RED","")</f>
        <v>RED</v>
      </c>
      <c r="HT99" s="48" t="str" cm="1">
        <f t="array" ref="HT99">IF(_xlfn.TEXTJOIN(", ", TRUE, IF(ISNUMBER(SEARCH("YEL", BL99:BT99)), COLUMN(BL99:BT99) - COLUMN(BL99) + 1, ""))&lt;&gt;"","YEL","")</f>
        <v/>
      </c>
      <c r="HU99" s="48" t="str" cm="1">
        <f t="array" ref="HU99">IF(_xlfn.TEXTJOIN(", ", TRUE, IF(ISNUMBER(SEARCH("ORA", BL99:BT99)), COLUMN(BL99:BT99) - COLUMN(BL99) + 1, ""))&lt;&gt;"","ORA","")</f>
        <v/>
      </c>
      <c r="HV99" s="48" t="str" cm="1">
        <f t="array" ref="HV99">IF(_xlfn.TEXTJOIN(", ", TRUE, IF(ISNUMBER(SEARCH("BRO", BL99:BT99)), COLUMN(BL99:BT99) - COLUMN(BL99) + 1, ""))&lt;&gt;"","BRO","")</f>
        <v/>
      </c>
      <c r="HW99" s="48" t="str" cm="1">
        <f t="array" ref="HW99">IF(_xlfn.TEXTJOIN(", ", TRUE, IF(ISNUMBER(SEARCH("PUR", BL99:BT99)), COLUMN(BL99:BT99) - COLUMN(BL99) + 1, ""))&lt;&gt;"","PUR","")</f>
        <v/>
      </c>
      <c r="HX99" s="48" t="str" cm="1">
        <f t="array" ref="HX99">IF(_xlfn.TEXTJOIN(", ", TRUE, IF(ISNUMBER(SEARCH("WHI", BL99:BT99)), COLUMN(BL99:BT99) - COLUMN(BL99) + 1, ""))&lt;&gt;"","WHI","")</f>
        <v>WHI</v>
      </c>
      <c r="HY99" s="76"/>
      <c r="HZ99" s="76"/>
      <c r="IA99" s="6"/>
      <c r="IB99" s="6"/>
      <c r="IC99" s="77"/>
      <c r="ID99" s="77"/>
      <c r="IE99" s="77"/>
      <c r="IF99" s="77"/>
      <c r="IG99" s="77"/>
      <c r="IH99" s="77"/>
      <c r="II99" s="77"/>
      <c r="IJ99" s="77"/>
      <c r="IK99" s="77"/>
      <c r="IM99" s="45">
        <f>COUNTIF(IC99:IK99,"&gt;0")-CG99</f>
        <v>-3</v>
      </c>
      <c r="IN99" s="78" t="str">
        <f>"http://mkweb.bcgsc.ca/color-summarizer/?url="&amp;D99&amp;"&amp;precision=low&amp;num_clusters="&amp;CG99&amp;"&amp;text=1"</f>
        <v>http://mkweb.bcgsc.ca/color-summarizer/?url=https://upload.wikimedia.org/wikipedia/commons/thumb/0/03/Flag_of_Des_Moines%2C_Iowa.svg/320px-Flag_of_Des_Moines%2C_Iowa.svg.png&amp;precision=low&amp;num_clusters=3&amp;text=1</v>
      </c>
      <c r="IO99" s="48" t="str">
        <f>IF(HP99&lt;&gt;"",CHAR(34)&amp;"black"&amp;CHAR(34),"")</f>
        <v/>
      </c>
      <c r="IP99" s="48" t="str">
        <f>IF(HQ99&lt;&gt;"",CHAR(34)&amp;"blue"&amp;CHAR(34),"")</f>
        <v>"blue"</v>
      </c>
      <c r="IQ99" s="48" t="str">
        <f>IF(HR99&lt;&gt;"",CHAR(34)&amp;"green"&amp;CHAR(34),"")</f>
        <v/>
      </c>
      <c r="IR99" s="48" t="str">
        <f>IF(HS99&lt;&gt;"",CHAR(34)&amp;"red"&amp;CHAR(34),"")</f>
        <v>"red"</v>
      </c>
      <c r="IS99" s="48" t="str">
        <f>IF(HT99&lt;&gt;"",CHAR(34)&amp;"yellow"&amp;CHAR(34),"")</f>
        <v/>
      </c>
      <c r="IT99" s="48" t="str">
        <f>IF(HU99&lt;&gt;"",CHAR(34)&amp;"orange"&amp;CHAR(34),"")</f>
        <v/>
      </c>
      <c r="IU99" s="48" t="str">
        <f>IF(HV99&lt;&gt;"",CHAR(34)&amp;"brown"&amp;CHAR(34),"")</f>
        <v/>
      </c>
      <c r="IV99" s="48" t="str">
        <f>IF(HW99&lt;&gt;"",CHAR(34)&amp;"purple"&amp;CHAR(34),"")</f>
        <v/>
      </c>
      <c r="IW99" s="48" t="str">
        <f>IF(HX99&lt;&gt;"",CHAR(34)&amp;"white"&amp;CHAR(34),"")</f>
        <v>"white"</v>
      </c>
      <c r="IX99" s="48" t="str">
        <f>"{"&amp;CHAR(34)&amp;"url"&amp;CHAR(34)&amp;":"&amp;CHAR(34)&amp;IN99&amp;CHAR(34)&amp;","&amp;CHAR(34)&amp;"name"&amp;CHAR(34)&amp;":"&amp;CHAR(34)&amp;A99&amp;CHAR(34)&amp;"},"</f>
        <v>{"url":"http://mkweb.bcgsc.ca/color-summarizer/?url=https://upload.wikimedia.org/wikipedia/commons/thumb/0/03/Flag_of_Des_Moines%2C_Iowa.svg/320px-Flag_of_Des_Moines%2C_Iowa.svg.png&amp;precision=low&amp;num_clusters=3&amp;text=1","name":"[USA] Des Moines"},</v>
      </c>
      <c r="IY99" s="48">
        <v>1142</v>
      </c>
    </row>
    <row r="100" spans="1:259" s="48" customFormat="1" ht="38.4" customHeight="1" thickBot="1" x14ac:dyDescent="0.35">
      <c r="A100" s="97" t="s">
        <v>828</v>
      </c>
      <c r="B100" s="40" t="e" vm="241">
        <v>#VALUE!</v>
      </c>
      <c r="C100" s="41">
        <v>3</v>
      </c>
      <c r="D100" s="42" t="s">
        <v>829</v>
      </c>
      <c r="E100" s="43" t="s">
        <v>830</v>
      </c>
      <c r="F100" s="44" t="s">
        <v>212</v>
      </c>
      <c r="G100" s="45">
        <f>COUNTIF($A$1:$A$8580,A100)</f>
        <v>1</v>
      </c>
      <c r="H100" s="46" t="s">
        <v>611</v>
      </c>
      <c r="I100" s="47" t="s">
        <v>831</v>
      </c>
      <c r="J100" s="48" t="str">
        <f>""</f>
        <v/>
      </c>
      <c r="K100" s="49"/>
      <c r="L100" s="50"/>
      <c r="M100" s="50"/>
      <c r="N100" s="51" t="s">
        <v>231</v>
      </c>
      <c r="O100" s="52" t="s">
        <v>832</v>
      </c>
      <c r="P100" s="53" t="s">
        <v>833</v>
      </c>
      <c r="Q100" s="54">
        <v>1</v>
      </c>
      <c r="R100" s="55" t="s">
        <v>231</v>
      </c>
      <c r="S100" s="56">
        <v>0</v>
      </c>
      <c r="T100" s="57" t="s">
        <v>165</v>
      </c>
      <c r="U100" s="58" t="s">
        <v>165</v>
      </c>
      <c r="V100" s="58" t="s">
        <v>164</v>
      </c>
      <c r="W100" s="58" t="s">
        <v>165</v>
      </c>
      <c r="X100" s="58" t="s">
        <v>164</v>
      </c>
      <c r="Y100" s="58" t="s">
        <v>164</v>
      </c>
      <c r="Z100" s="58" t="s">
        <v>164</v>
      </c>
      <c r="AA100" s="58" t="s">
        <v>165</v>
      </c>
      <c r="AB100" s="58" t="s">
        <v>164</v>
      </c>
      <c r="AC100" s="58" t="s">
        <v>164</v>
      </c>
      <c r="AD100" s="58" t="s">
        <v>164</v>
      </c>
      <c r="AE100" s="58" t="s">
        <v>164</v>
      </c>
      <c r="AF100" s="59" t="s">
        <v>164</v>
      </c>
      <c r="AG100" s="59" t="s">
        <v>164</v>
      </c>
      <c r="AH100" s="59" t="s">
        <v>165</v>
      </c>
      <c r="AI100" s="59" t="s">
        <v>164</v>
      </c>
      <c r="AJ100" s="59" t="s">
        <v>164</v>
      </c>
      <c r="AK100" s="59" t="s">
        <v>164</v>
      </c>
      <c r="AL100" s="59" t="s">
        <v>164</v>
      </c>
      <c r="AM100" s="59" t="s">
        <v>164</v>
      </c>
      <c r="AN100" s="59" t="s">
        <v>164</v>
      </c>
      <c r="AO100" s="59" t="s">
        <v>164</v>
      </c>
      <c r="AP100" s="59" t="s">
        <v>164</v>
      </c>
      <c r="AQ100" s="59" t="s">
        <v>164</v>
      </c>
      <c r="AR100" s="59" t="s">
        <v>165</v>
      </c>
      <c r="AS100" s="59" t="s">
        <v>164</v>
      </c>
      <c r="AT100" s="60">
        <v>0</v>
      </c>
      <c r="AU100" s="59" t="s">
        <v>196</v>
      </c>
      <c r="AV100" s="59" t="str">
        <f>IF(LEFT(A100,1)="[",LEFT(A100,5)&amp;AU100&amp;A100,"")</f>
        <v>[USA]City[USA] Newton</v>
      </c>
      <c r="AW100" s="59" t="str">
        <f>C100&amp;H100&amp;A100</f>
        <v>3[USA] Kansas[USA] Newton</v>
      </c>
      <c r="AX100" s="61"/>
      <c r="AY100" s="61"/>
      <c r="AZ100" s="62" t="s">
        <v>167</v>
      </c>
      <c r="BA100" s="62" t="s">
        <v>167</v>
      </c>
      <c r="BB100" s="62"/>
      <c r="BC100" s="63"/>
      <c r="BD100" s="64" t="s">
        <v>151</v>
      </c>
      <c r="BE100" s="47"/>
      <c r="BF100" s="64" t="s">
        <v>167</v>
      </c>
      <c r="BG100" s="64" t="s">
        <v>167</v>
      </c>
      <c r="BH100" s="64" t="s">
        <v>167</v>
      </c>
      <c r="BI100" s="64"/>
      <c r="BJ100" s="64"/>
      <c r="BK100" s="47"/>
      <c r="BL100" s="64" t="s">
        <v>151</v>
      </c>
      <c r="BM100" s="64" t="s">
        <v>167</v>
      </c>
      <c r="BN100" s="64" t="s">
        <v>167</v>
      </c>
      <c r="BO100" s="64" t="s">
        <v>167</v>
      </c>
      <c r="BP100" s="64" t="s">
        <v>155</v>
      </c>
      <c r="BQ100" s="64" t="s">
        <v>167</v>
      </c>
      <c r="BR100" s="64" t="s">
        <v>167</v>
      </c>
      <c r="BS100" s="64" t="s">
        <v>167</v>
      </c>
      <c r="BT100" s="64" t="s">
        <v>167</v>
      </c>
      <c r="BU100" s="65"/>
      <c r="BV100" s="66"/>
      <c r="BW100" s="66">
        <v>0</v>
      </c>
      <c r="BX100" s="47"/>
      <c r="CB100" s="6"/>
      <c r="CC100" s="6"/>
      <c r="CD100" s="67">
        <v>0</v>
      </c>
      <c r="CE100" s="67">
        <v>0</v>
      </c>
      <c r="CF100" s="67" t="e">
        <v>#REF!</v>
      </c>
      <c r="CG100" s="68" cm="1">
        <f t="array" ref="CG100">SUMPRODUCT(--(LEN(TRIM(BL100:BT100))&gt;0))</f>
        <v>2</v>
      </c>
      <c r="CH100" s="59" t="str">
        <f>IF(CG100=2,"y","n")</f>
        <v>y</v>
      </c>
      <c r="CI100" s="59" t="str">
        <f>IF(CG100=3,"y","n")</f>
        <v>n</v>
      </c>
      <c r="CJ100" s="59" t="str">
        <f>IF(CG100=4,"y","n")</f>
        <v>n</v>
      </c>
      <c r="CK100" s="59" t="str">
        <f>IF(CG100&gt;4,"y","n")</f>
        <v>n</v>
      </c>
      <c r="CL100" s="59" t="str">
        <f>IF(S100=0,"y","n")</f>
        <v>y</v>
      </c>
      <c r="CM100" s="59" t="str">
        <f>IF(S100=2,"y","n")</f>
        <v>n</v>
      </c>
      <c r="CN100" s="59" t="str">
        <f>IF(S100=3,"y","n")</f>
        <v>n</v>
      </c>
      <c r="CO100" s="59" t="str">
        <f>IF(S100&gt;=4,"y","n")</f>
        <v>n</v>
      </c>
      <c r="CP100" s="59" t="str">
        <f>IF(AT100=0,"y","n")</f>
        <v>y</v>
      </c>
      <c r="CQ100" s="59" t="str">
        <f>IF(AT100=1,"y","n")</f>
        <v>n</v>
      </c>
      <c r="CR100" s="59" t="str">
        <f>IF(AT100=2,"y","n")</f>
        <v>n</v>
      </c>
      <c r="CS100" s="59" t="str">
        <f>IF(AT100&gt;=3,"y","n")</f>
        <v>n</v>
      </c>
      <c r="CT100" s="69" t="str">
        <f>CHAR(34)&amp;A100&amp;CHAR(34)</f>
        <v>"[USA] Newton"</v>
      </c>
      <c r="CU100" s="70" t="str">
        <f>CHAR(34)&amp;"rgn_"&amp;R100&amp;CHAR(34)</f>
        <v>"rgn_North America"</v>
      </c>
      <c r="CV100" s="48" t="str">
        <f>CHAR(34)&amp;D100&amp;CHAR(34)</f>
        <v>"https://upload.wikimedia.org/wikipedia/commons/thumb/9/92/Flag_of_Newton%2C_Kansas.svg/640px-Flag_of_Newton%2C_Kansas.svg.png"</v>
      </c>
      <c r="CW100" s="48" t="str">
        <f>IF(CH100="y",CHAR(34)&amp;CH$1&amp;CHAR(34)&amp;",","")</f>
        <v>"2Color",</v>
      </c>
      <c r="CX100" s="48" t="str">
        <f>IF(CI100="y",CHAR(34)&amp;CI$1&amp;CHAR(34)&amp;",","")</f>
        <v/>
      </c>
      <c r="CY100" s="48" t="str">
        <f>IF(CJ100="y",CHAR(34)&amp;CJ$1&amp;CHAR(34)&amp;",","")</f>
        <v/>
      </c>
      <c r="CZ100" s="48" t="str">
        <f>IF(CK100="y",CHAR(34)&amp;CK$1&amp;CHAR(34)&amp;",","")</f>
        <v/>
      </c>
      <c r="DA100" s="48" t="str">
        <f>IF(Q100&gt;1,CHAR(34)&amp;"words2"&amp;CHAR(34)&amp;",","")</f>
        <v/>
      </c>
      <c r="DB100" s="48" t="str">
        <f>IF(Q100&gt;2,CHAR(34)&amp;"words3"&amp;CHAR(34)&amp;",","")</f>
        <v/>
      </c>
      <c r="DD100" s="48" t="str">
        <f>IF(LEN(CHAR(34)&amp;"lets"&amp;LEN(SUBSTITUTE(SUBSTITUTE(IFERROR(TRIM(SUBSTITUTE(A100,MID(A100,FIND("[",A100),FIND("]",A100)-FIND("[",A100)+1),"")),A100)," ",""),"-",""))&amp;CHAR(34)&amp;",")=9,CHAR(34)&amp;"lets"&amp;LEN(SUBSTITUTE(SUBSTITUTE(IFERROR(TRIM(SUBSTITUTE(A100,MID(A100,FIND("[",A100),FIND("]",A100)-FIND("[",A100)+1),"")),A100)," ",""),"-",""))&amp;CHAR(34)&amp;",",CHAR(34)&amp;"lets0"&amp;LEN(SUBSTITUTE(SUBSTITUTE(IFERROR(TRIM(SUBSTITUTE(A100,MID(A100,FIND("[",A100),FIND("]",A100)-FIND("[",A100)+1),"")),A100)," ",""),"-",""))&amp;CHAR(34)&amp;",")</f>
        <v>"lets06",</v>
      </c>
      <c r="DE100" s="48" t="str">
        <f>CHAR(34)&amp;"start"&amp;IFERROR(LEFT(SUBSTITUTE(A100,"["&amp;MID(A100,FIND("[",A100)+1,FIND("]",A100)-FIND("[",A100)-1)&amp;"] ",""),1),LEFT(A100,1))&amp;CHAR(34)&amp;","</f>
        <v>"startN",</v>
      </c>
      <c r="DF100" s="48" t="str">
        <f>IFERROR(IF(SEARCH("tan",A100)&gt;0,CHAR(34)&amp;"withtn"&amp;CHAR(34)&amp;",",""),"")</f>
        <v/>
      </c>
      <c r="DG100" s="48" t="str">
        <f>IFERROR(IF(SEARCH("q",A100)&gt;0,CHAR(34)&amp;"with_q"&amp;CHAR(34)&amp;",",""),"")</f>
        <v/>
      </c>
      <c r="DH100" s="48" t="str">
        <f>IFERROR(IF(SEARCH("v",A100)&gt;0,CHAR(34)&amp;"with_v"&amp;CHAR(34)&amp;",",""),"")</f>
        <v/>
      </c>
      <c r="DI100" s="48" t="str">
        <f>IFERROR(IF(SEARCH("w",A100)&gt;0,CHAR(34)&amp;"with_w"&amp;CHAR(34)&amp;",",""),"")</f>
        <v>"with_w",</v>
      </c>
      <c r="DJ100" s="48" t="str">
        <f>IFERROR(IF(SEARCH("y",A100)&gt;0,CHAR(34)&amp;"with_y"&amp;CHAR(34)&amp;",",""),"")</f>
        <v/>
      </c>
      <c r="DK100" s="48" t="str">
        <f>IFERROR(IF(SEARCH("z",A100)&gt;0,CHAR(34)&amp;"with_z"&amp;CHAR(34)&amp;",",""),"")</f>
        <v/>
      </c>
      <c r="DL100" s="48" t="str">
        <f>IF(CG100=2, CHAR(34) &amp; _xlfn.TEXTJOIN("", TRUE, _xlfn._xlws.SORT(HP100:HX100)) &amp; CHAR(34) &amp; ",", "")</f>
        <v>"BLAYEL",</v>
      </c>
      <c r="DM100" s="48" t="str" cm="1">
        <f t="array" ref="DM100">IF(CG100=3,CHAR(34) &amp; _xlfn.TEXTJOIN("", TRUE, RIGHT(HP100:HX100, 2)) &amp; CHAR(34) &amp; ",", "")</f>
        <v/>
      </c>
      <c r="DN100" s="48" t="str">
        <f>IF(AND(ISNUMBER(SEARCH("18", O100)), ISERROR(SEARCH("1918", O100)), ISERROR(SEARCH("2018", O100))), CHAR(34) &amp; "year18" &amp; CHAR(34) &amp; ",", "")</f>
        <v/>
      </c>
      <c r="DO100" s="48" t="str">
        <f>IF(AND(ISNUMBER(SEARCH("19", O100)), ISERROR(SEARCH("1819", O100)),  ISERROR(SEARCH("1219", O100)),ISERROR(SEARCH("1119", O100)),ISERROR(SEARCH("1190", O100)),ISERROR(SEARCH("2019", O100))), CHAR(34) &amp; "year19" &amp; CHAR(34) &amp; ",", "")</f>
        <v/>
      </c>
      <c r="DP100" s="6" t="str">
        <f>IF(AND(ISNUMBER(SEARCH("20", O100)), ISERROR(SEARCH("1920", O100))), CHAR(34)&amp;"year00"&amp;CHAR(34)&amp;",", "")</f>
        <v>"year00",</v>
      </c>
      <c r="DQ100" s="6" t="str">
        <f>IF(CC100="y",CHAR(34)&amp;"soviet"&amp;CHAR(34)&amp;",","")</f>
        <v/>
      </c>
      <c r="DR100" s="6" t="str">
        <f>IF(BY100="y",CHAR(34)&amp;"dgband"&amp;CHAR(34)&amp;",","")</f>
        <v/>
      </c>
      <c r="DS100" s="6" t="str">
        <f>IF(W100="y",IF(AND(V100="n",BY100&lt;&gt;"y"),CHAR(34)&amp;"allver"&amp;CHAR(34)&amp;",",""),"")</f>
        <v>"allver",</v>
      </c>
      <c r="DT100" s="6" t="str">
        <f>IF(V100="y",IF(AND(W100="n",BY100&lt;&gt;"y"),CHAR(34)&amp;"allhor"&amp;CHAR(34)&amp;",",""),"")</f>
        <v/>
      </c>
      <c r="DU100" s="6" t="str">
        <f>IF(BY100="y",IF(AND(W100="n",V100="n"),CHAR(34)&amp;"alldia"&amp;CHAR(34)&amp;",",""),"")</f>
        <v/>
      </c>
      <c r="DW100" s="48" t="str">
        <f>IF(CL100="y",CHAR(34)&amp;CL$1&amp;CHAR(34)&amp;",","")</f>
        <v>"NoBand",</v>
      </c>
      <c r="DX100" s="48" t="str">
        <f>IF(CM100="y",CHAR(34)&amp;CM$1&amp;CHAR(34)&amp;",","")</f>
        <v/>
      </c>
      <c r="DY100" s="48" t="str">
        <f>IF(CN100="y",CHAR(34)&amp;CN$1&amp;CHAR(34)&amp;",","")</f>
        <v/>
      </c>
      <c r="DZ100" s="48" t="str">
        <f>IF(CO100="y",CHAR(34)&amp;CO$1&amp;CHAR(34)&amp;",","")</f>
        <v/>
      </c>
      <c r="EA100" s="48" t="str">
        <f>IF(T100="y",CHAR(34)&amp;T$1&amp;CHAR(34)&amp;",","")</f>
        <v>"Diagon",</v>
      </c>
      <c r="EB100" s="48" t="str">
        <f>IF(U100="y",CHAR(34)&amp;U$1&amp;CHAR(34)&amp;",","")</f>
        <v>"Crosse",</v>
      </c>
      <c r="EC100" s="48" t="str">
        <f>IF(V100="y",CHAR(34)&amp;V$1&amp;CHAR(34)&amp;",","")</f>
        <v/>
      </c>
      <c r="ED100" s="48" t="str">
        <f>IF(W100="y",CHAR(34)&amp;W$1&amp;CHAR(34)&amp;",","")</f>
        <v>"Vertic",</v>
      </c>
      <c r="EE100" s="48" t="str">
        <f>IF(X100="y",CHAR(34)&amp;X$1&amp;CHAR(34)&amp;",","")</f>
        <v/>
      </c>
      <c r="EF100" s="48" t="str">
        <f>IF(AND(Y100&lt;&gt;"n",Y100&lt;&gt;""),CHAR(34)&amp;Y$1&amp;CHAR(34)&amp;",","")</f>
        <v/>
      </c>
      <c r="EG100" s="48" t="str">
        <f>IF(Z100="y",CHAR(34)&amp;Z$1&amp;CHAR(34)&amp;",","")</f>
        <v/>
      </c>
      <c r="EH100" s="48" t="str">
        <f>IF(AA100="y",CHAR(34)&amp;AA$1&amp;CHAR(34)&amp;",","")</f>
        <v>"Plants",</v>
      </c>
      <c r="EI100" s="48" t="str">
        <f>IF(AB100="y",CHAR(34)&amp;AB$1&amp;CHAR(34)&amp;",","")</f>
        <v/>
      </c>
      <c r="EJ100" s="48" t="str">
        <f>IF(AC100="y",CHAR(34)&amp;AC$1&amp;CHAR(34)&amp;",","")</f>
        <v/>
      </c>
      <c r="EK100" s="48" t="str">
        <f>IF(AD100="y",CHAR(34)&amp;AD$1&amp;CHAR(34)&amp;",","")</f>
        <v/>
      </c>
      <c r="EL100" s="48" t="str">
        <f>IF(AE100="y",CHAR(34)&amp;AE$1&amp;CHAR(34)&amp;",","")</f>
        <v/>
      </c>
      <c r="EM100" s="48" t="str">
        <f>IF(AF100="y",CHAR(34)&amp;AF$1&amp;CHAR(34)&amp;",","")</f>
        <v/>
      </c>
      <c r="EN100" s="48" t="str">
        <f>IF(AG100="y",CHAR(34)&amp;AG$1&amp;CHAR(34)&amp;",","")</f>
        <v/>
      </c>
      <c r="EO100" s="48" t="str">
        <f>IF(AH100="y",CHAR(34)&amp;AH$1&amp;CHAR(34)&amp;",","")</f>
        <v>"Center",</v>
      </c>
      <c r="EP100" s="48" t="str">
        <f>IF(AI100="y",CHAR(34)&amp;AI$1&amp;CHAR(34)&amp;",","")</f>
        <v/>
      </c>
      <c r="EQ100" s="48" t="str">
        <f>IF(AJ100="y",CHAR(34)&amp;AJ$1&amp;CHAR(34)&amp;",","")</f>
        <v/>
      </c>
      <c r="ER100" s="48" t="str">
        <f>IF(AK100="y",CHAR(34)&amp;AK$1&amp;CHAR(34)&amp;",","")</f>
        <v/>
      </c>
      <c r="ES100" s="48" t="str">
        <f>IF(AL100="y",CHAR(34)&amp;AL$1&amp;CHAR(34)&amp;",","")</f>
        <v/>
      </c>
      <c r="ET100" s="48" t="str">
        <f>IF(AM100="y",CHAR(34)&amp;AM$1&amp;CHAR(34)&amp;",","")</f>
        <v/>
      </c>
      <c r="EU100" s="48" t="str">
        <f>IF(AN100="y",CHAR(34)&amp;AN$1&amp;CHAR(34)&amp;",","")</f>
        <v/>
      </c>
      <c r="EV100" s="48" t="str">
        <f>IF(AO100="y",CHAR(34)&amp;AO$1&amp;CHAR(34)&amp;",","")</f>
        <v/>
      </c>
      <c r="EW100" s="48" t="str">
        <f>IF(AP100="y",CHAR(34)&amp;AP$1&amp;CHAR(34)&amp;",","")</f>
        <v/>
      </c>
      <c r="EX100" s="48" t="str">
        <f>IF(AQ100="y",CHAR(34)&amp;AQ$1&amp;CHAR(34)&amp;",","")</f>
        <v/>
      </c>
      <c r="EY100" s="48" t="str">
        <f>IF(AR100="y",CHAR(34)&amp;AR$1&amp;CHAR(34)&amp;",","")</f>
        <v>"Rotate",</v>
      </c>
      <c r="EZ100" s="48" t="str">
        <f>IF(AS100="y",CHAR(34)&amp;AS$1&amp;CHAR(34)&amp;",","")</f>
        <v/>
      </c>
      <c r="FA100" s="48" t="str">
        <f>IF(AT100&gt;0,CHAR(34)&amp;"sta"&amp;AZ100&amp;CHAR(34)&amp;",","")</f>
        <v/>
      </c>
      <c r="FB100" s="48" t="str">
        <f>IF(AND(AT100&gt;0,BA100&lt;&gt;""),CHAR(34)&amp;"sta"&amp;BA100&amp;CHAR(34)&amp;",","")</f>
        <v/>
      </c>
      <c r="FD100" s="48" t="str">
        <f>IF(BV100="n",CHAR(34)&amp;"tcWHYE"&amp;CHAR(34)&amp;",",IF(BV100="y",CHAR(34)&amp;FD$1&amp;CHAR(34)&amp;",",""))</f>
        <v/>
      </c>
      <c r="FE100" s="48" t="str">
        <f>IF(COUNTIF(BL100:BT100,"BLU")=0,CHAR(34)&amp;"NO_BLU"&amp;CHAR(34)&amp;",", "")</f>
        <v>"NO_BLU",</v>
      </c>
      <c r="FF100" s="48" t="str">
        <f>IF(COUNTIF(BL100:BT100,"WHI")=0,CHAR(34)&amp;"NO_WHI"&amp;CHAR(34)&amp;",", "")</f>
        <v>"NO_WHI",</v>
      </c>
      <c r="FG100" s="48" t="str">
        <f>IF(COUNTIF(BL100:BT100,"RED")=0,CHAR(34)&amp;"NO_RED"&amp;CHAR(34)&amp;",", "")</f>
        <v>"NO_RED",</v>
      </c>
      <c r="FH100" s="48" t="str">
        <f>IF(COUNTIF(BL100:BS100,"GRE")=0,CHAR(34)&amp;"NO_GRE"&amp;CHAR(34)&amp;",", "")</f>
        <v>"NO_GRE",</v>
      </c>
      <c r="FI100" s="48" t="str">
        <f>IF(COUNTIF(BL100:BT100,"YEL")=0,CHAR(34)&amp;"NO_YEL"&amp;CHAR(34)&amp;",", "")</f>
        <v/>
      </c>
      <c r="FJ100" s="48" t="str">
        <f>IF(COUNTIF(BL100:BT100,"BLA")=0,CHAR(34)&amp;"NO_BLA"&amp;CHAR(34)&amp;",", "")</f>
        <v/>
      </c>
      <c r="FK100" s="48" t="str">
        <f>IF(AND(FH100&lt;&gt;"",FF100&lt;&gt;""),CHAR(34)&amp;"WHGRNO"&amp;CHAR(34)&amp;",","")</f>
        <v>"WHGRNO",</v>
      </c>
      <c r="FL100" s="48" t="str">
        <f>IF(AND(FI100&lt;&gt;"",FF100&lt;&gt;""),CHAR(34)&amp;"WHYENO"&amp;CHAR(34)&amp;",","")</f>
        <v/>
      </c>
      <c r="FM100" s="48" t="str">
        <f>IF(AND(FJ100&lt;&gt;"",FF100&lt;&gt;""),CHAR(34)&amp;"BAWHNO"&amp;CHAR(34)&amp;",","")</f>
        <v/>
      </c>
      <c r="FN100" s="48" t="str">
        <f>IF(AND(FE100&lt;&gt;"",FF100&lt;&gt;""),CHAR(34)&amp;"BLWHNO"&amp;CHAR(34)&amp;",","")</f>
        <v>"BLWHNO",</v>
      </c>
      <c r="FO100" s="48" t="str">
        <f>IF(AND(FE100&lt;&gt;"",FG100&lt;&gt;""),CHAR(34)&amp;"BLRENO"&amp;CHAR(34)&amp;",","")</f>
        <v>"BLRENO",</v>
      </c>
      <c r="FP100" s="48" t="str">
        <f>IF(AND(FF100&lt;&gt;"",FF100&lt;&gt;""),CHAR(34)&amp;"WHRENO"&amp;CHAR(34)&amp;",","")</f>
        <v>"WHRENO",</v>
      </c>
      <c r="FQ100" s="48" t="str">
        <f>IF(LEN(BF100)=3,CHAR(34)&amp;"001"&amp;BF100&amp;CHAR(34)&amp;",","")</f>
        <v/>
      </c>
      <c r="FR100" s="48" t="str">
        <f>IF(LEN(BG100)=3,CHAR(34)&amp;"002"&amp;BG100&amp;CHAR(34)&amp;",","")</f>
        <v/>
      </c>
      <c r="FS100" s="48" t="str">
        <f>IF(LEN(BH100)=3,CHAR(34)&amp;"003"&amp;BH100&amp;CHAR(34)&amp;",","")</f>
        <v/>
      </c>
      <c r="FT100" s="48" t="str">
        <f>CHAR(34)&amp;"myr"&amp;BD100&amp;CHAR(34)&amp;","</f>
        <v>"myrBLA",</v>
      </c>
      <c r="FU100" s="48" t="str">
        <f>IF(AY100="y",CHAR(34)&amp;"island"&amp;CHAR(34)&amp;",","")</f>
        <v/>
      </c>
      <c r="FV100" s="48" t="str">
        <f>IF(BZ100="y",CHAR(34)&amp;"landlo"&amp;CHAR(34)&amp;",","")</f>
        <v/>
      </c>
      <c r="FW100" s="48" t="str">
        <f>IF(CA100="y",CHAR(34)&amp;"eunion"&amp;CHAR(34)&amp;",","")</f>
        <v/>
      </c>
      <c r="FY100" s="48" t="str">
        <f>IFERROR(IF(SEARCH("Arabic",CB100)&gt;0,CHAR(34)&amp;"arabic"&amp;CHAR(34)&amp;",",""),"")</f>
        <v/>
      </c>
      <c r="FZ100" s="48" t="str">
        <f>IFERROR(IF(SEARCH("English",CB100)&gt;0,CHAR(34)&amp;"englis"&amp;CHAR(34)&amp;",",""),"")</f>
        <v/>
      </c>
      <c r="GA100" s="48" t="str">
        <f>IFERROR(IF(SEARCH("French",CB100)&gt;0,CHAR(34)&amp;"french"&amp;CHAR(34)&amp;",",""),"")</f>
        <v/>
      </c>
      <c r="GB100" s="48" t="str">
        <f>IFERROR(IF(SEARCH("Spanish",CB100)&gt;0,CHAR(34)&amp;"spanis"&amp;CHAR(34)&amp;",",""),"")</f>
        <v/>
      </c>
      <c r="GE100" s="48" t="str">
        <f>IFERROR(IF(SEARCH("Dutch",CB100)&gt;0,CHAR(34)&amp;"dutchs"&amp;CHAR(34)&amp;",",""),"")</f>
        <v/>
      </c>
      <c r="GF100" s="48" t="str">
        <f>IFERROR(IF(SEARCH("Historical",AU100)&gt;0,CHAR(34)&amp;"histor"&amp;CHAR(34)&amp;",",""),"")</f>
        <v/>
      </c>
      <c r="GG100" s="48" t="str">
        <f>IF(BU100="y",CHAR(34)&amp;"unjack"&amp;CHAR(34)&amp;",","")</f>
        <v/>
      </c>
      <c r="GH100" s="48" t="str">
        <f>IF(CD100=1,CHAR(34)&amp;"southc"&amp;CHAR(34)&amp;",","")</f>
        <v/>
      </c>
      <c r="GI100" s="48" t="str">
        <f>IF(CE100=1,CHAR(34)&amp;"hasmap"&amp;CHAR(34)&amp;",","")</f>
        <v/>
      </c>
      <c r="GJ100" s="48" t="str">
        <f>IF(CP100="y",CHAR(34)&amp;CP$1&amp;CHAR(34)&amp;",","")</f>
        <v>"NoStar",</v>
      </c>
      <c r="GK100" s="48" t="str">
        <f>IF(GJ100="",CHAR(34)&amp;"HasSta"&amp;CHAR(34)&amp;",","")</f>
        <v/>
      </c>
      <c r="GL100" s="48" t="str">
        <f>IF(CQ100="y",CHAR(34)&amp;CQ$1&amp;CHAR(34)&amp;",","")</f>
        <v/>
      </c>
      <c r="GM100" s="48" t="str">
        <f>IF(CR100="y",CHAR(34)&amp;CR$1&amp;CHAR(34)&amp;",","")</f>
        <v/>
      </c>
      <c r="GN100" s="48" t="str">
        <f>IF(CS100="y",CHAR(34)&amp;CS$1&amp;CHAR(34)&amp;",","")</f>
        <v/>
      </c>
      <c r="GP100" s="48" t="str">
        <f>CHAR(34)&amp;AU100&amp;CHAR(34)</f>
        <v>"City"</v>
      </c>
      <c r="GS100" s="48" t="str">
        <f>SUBSTITUTE("["&amp;_xlfn.CONCAT(CW100:GN100)&amp;"]",",]","]")</f>
        <v>["2Color","lets06","startN","with_w","BLAYEL","year00","allver","NoBand","Diagon","Crosse","Vertic","Plants","Center","Rotate","NO_BLU","NO_WHI","NO_RED","NO_GRE","WHGRNO","BLWHNO","BLRENO","WHRENO","myrBLA","NoStar"]</v>
      </c>
      <c r="GT100" s="48" t="str">
        <f>IF(BL100&lt;&gt;"",CHAR(34)&amp;"cl_"&amp;BL100&amp;CHAR(34)&amp;",","")</f>
        <v>"cl_BLA",</v>
      </c>
      <c r="GU100" s="48" t="str">
        <f>IF(BM100&lt;&gt;"",CHAR(34)&amp;"cl_"&amp;BM100&amp;CHAR(34)&amp;",","")</f>
        <v/>
      </c>
      <c r="GV100" s="48" t="str">
        <f>IF(BN100&lt;&gt;"",CHAR(34)&amp;"cl_"&amp;BN100&amp;CHAR(34)&amp;",","")</f>
        <v/>
      </c>
      <c r="GW100" s="48" t="str">
        <f>IF(BO100&lt;&gt;"",CHAR(34)&amp;"cl_"&amp;BO100&amp;CHAR(34)&amp;",","")</f>
        <v/>
      </c>
      <c r="GX100" s="48" t="str">
        <f>IF(BP100&lt;&gt;"",CHAR(34)&amp;"cl_"&amp;BP100&amp;CHAR(34)&amp;",","")</f>
        <v>"cl_YEL",</v>
      </c>
      <c r="GY100" s="48" t="str">
        <f>IF(BQ100&lt;&gt;"",CHAR(34)&amp;"cl_"&amp;BQ100&amp;CHAR(34)&amp;",","")</f>
        <v/>
      </c>
      <c r="GZ100" s="48" t="str">
        <f>IF(BR100&lt;&gt;"",CHAR(34)&amp;"cl_"&amp;BR100&amp;CHAR(34)&amp;",","")</f>
        <v/>
      </c>
      <c r="HA100" s="48" t="str">
        <f>IF(BS100&lt;&gt;"",CHAR(34)&amp;"cl_"&amp;BS100&amp;CHAR(34)&amp;",","")</f>
        <v/>
      </c>
      <c r="HB100" s="48" t="str">
        <f>IF(BT100&lt;&gt;"",CHAR(34)&amp;"cl_"&amp;BT100&amp;CHAR(34)&amp;",","")</f>
        <v/>
      </c>
      <c r="HC100" s="48" t="str">
        <f>SUBSTITUTE("["&amp;_xlfn.CONCAT(GT100:HB100)&amp;"]",",]","]")</f>
        <v>["cl_BLA","cl_YEL"]</v>
      </c>
      <c r="HE100" s="71"/>
      <c r="HF100" s="72" t="str">
        <f>"{couname:"&amp;CT100&amp;(IF(HK100&lt;&gt;"",",subtype:"&amp;CHAR(34)&amp;HK100&amp;CHAR(34),""))&amp;",year:"&amp;HJ100&amp;",region:"&amp;CU100&amp;",Colors:"&amp;HC100&amp;",Items:"&amp;GS100&amp;",Flag:"&amp;CV100&amp;",HDFlag:"&amp;CHAR(34)&amp;E100&amp;CHAR(34)&amp;",type:"&amp;GP100&amp;", describe: "&amp;HH100&amp;", isnew:"&amp;CHAR(34)&amp;F100&amp;CHAR(34)&amp;", links: "&amp;HL100&amp;"},"</f>
        <v>{couname:"[USA] Newton",year:"First introduced in 2017, officially adopted in 2020",region:"rgn_North America",Colors:["cl_BLA","cl_YEL"],Items:["2Color","lets06","startN","with_w","BLAYEL","year00","allver","NoBand","Diagon","Crosse","Vertic","Plants","Center","Rotate","NO_BLU","NO_WHI","NO_RED","NO_GRE","WHGRNO","BLWHNO","BLRENO","WHRENO","myrBLA","NoStar"],Flag:"https://upload.wikimedia.org/wikipedia/commons/thumb/9/92/Flag_of_Newton%2C_Kansas.svg/640px-Flag_of_Newton%2C_Kansas.svg.png",HDFlag:"https://upload.wikimedia.org/wikipedia/commons/thumb/9/92/Flag_of_Newton%2C_Kansas.svg/4752px-Flag_of_Newton%2C_Kansas.svg.png",type:"City", describe: "\nFrom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 isnew:"www", links: "https://www.newtonkansas.com/residents/newton-flag"},</v>
      </c>
      <c r="HG100" s="73" t="str">
        <f>"{couname:"&amp;CT100&amp;(IF(HK100&lt;&gt;"",",subtype:"&amp;CHAR(34)&amp;HK100&amp;CHAR(34),""))&amp;",year:"&amp;HJ100&amp;",region:"&amp;CU100&amp;",Colors:"&amp;HC100&amp;",Items:"&amp;GS100&amp;",Flag:"&amp;CV100&amp;",HDFlag:"&amp;CHAR(34)&amp;E100&amp;CHAR(34)&amp;",type:"&amp;GP100&amp;", describe: "&amp;HI100&amp;", links: "&amp;HL100&amp;"},"</f>
        <v>{couname:"[USA] Newton",year:"First introduced in 2017, officially adopted in 2020",region:"rgn_North America",Colors:["cl_BLA","cl_YEL"],Items:["2Color","lets06","startN","with_w","BLAYEL","year00","allver","NoBand","Diagon","Crosse","Vertic","Plants","Center","Rotate","NO_BLU","NO_WHI","NO_RED","NO_GRE","WHGRNO","BLWHNO","BLRENO","WHRENO","myrBLA","NoStar"],Flag:"https://upload.wikimedia.org/wikipedia/commons/thumb/9/92/Flag_of_Newton%2C_Kansas.svg/640px-Flag_of_Newton%2C_Kansas.svg.png",HDFlag:"https://upload.wikimedia.org/wikipedia/commons/thumb/9/92/Flag_of_Newton%2C_Kansas.svg/4752px-Flag_of_Newton%2C_Kansas.svg.png",type:"City", describe: "\nFrom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 links: "https://www.newtonkansas.com/residents/newton-flag"},</v>
      </c>
      <c r="HH100" s="48" t="str">
        <f>IF(P100&lt;&gt;"",CHAR(34)&amp;"\n"&amp;P100&amp;CHAR(34),CHAR(34)&amp;CHAR(34))</f>
        <v>"\nFrom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v>
      </c>
      <c r="HI100" s="48" t="str">
        <f>IF(J100=0,CHAR(34)&amp;CHAR(34),HH100)</f>
        <v>"\nFrom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v>
      </c>
      <c r="HJ100" s="48" t="str">
        <f>CHAR(34)&amp;O100&amp;CHAR(34)</f>
        <v>"First introduced in 2017, officially adopted in 2020"</v>
      </c>
      <c r="HL100" s="48" t="str">
        <f>CHAR(34)&amp;I100&amp;CHAR(34)</f>
        <v>"https://www.newtonkansas.com/residents/newton-flag"</v>
      </c>
      <c r="HM100" s="72" t="str">
        <f>"{"&amp;CHAR(34)&amp;"couname"&amp;CHAR(34)&amp;":"&amp;CT100&amp;(IF(H100&lt;&gt;"",","&amp;CHAR(34)&amp;"subtype"&amp;CHAR(34)&amp;":"&amp;CHAR(34)&amp;H100&amp;CHAR(34),""))&amp;","&amp;CHAR(34)&amp;"year"&amp;CHAR(34)&amp;":"&amp;HJ100&amp;","&amp;CHAR(34)&amp;"region"&amp;CHAR(34)&amp;":"&amp;CU100&amp;","&amp;CHAR(34)&amp;"Colors"&amp;CHAR(34)&amp;":"&amp;HC100&amp;","&amp;CHAR(34)&amp;"Items"&amp;CHAR(34)&amp;":"&amp;GS100&amp;","&amp;CHAR(34)&amp;"Flag"&amp;CHAR(34)&amp;":"&amp;CV100&amp;","&amp;CHAR(34)&amp;"HDFlag"&amp;CHAR(34)&amp;":"&amp;CHAR(34)&amp;E100&amp;CHAR(34)&amp;","&amp;CHAR(34)&amp;"type"&amp;CHAR(34)&amp;":"&amp;GP100&amp;", "&amp;CHAR(34)&amp;"describe"&amp;CHAR(34)&amp;": "&amp;HH100&amp;", "&amp;CHAR(34)&amp;"isnew"&amp;CHAR(34)&amp;": "&amp;CHAR(34)&amp;F100&amp;CHAR(34)&amp;", "&amp;CHAR(34)&amp;"links"&amp;CHAR(34)&amp;": "&amp;HL100&amp;"},"</f>
        <v>{"couname":"[USA] Newton","subtype":"[USA] Kansas","year":"First introduced in 2017, officially adopted in 2020","region":"rgn_North America","Colors":["cl_BLA","cl_YEL"],"Items":["2Color","lets06","startN","with_w","BLAYEL","year00","allver","NoBand","Diagon","Crosse","Vertic","Plants","Center","Rotate","NO_BLU","NO_WHI","NO_RED","NO_GRE","WHGRNO","BLWHNO","BLRENO","WHRENO","myrBLA","NoStar"],"Flag":"https://upload.wikimedia.org/wikipedia/commons/thumb/9/92/Flag_of_Newton%2C_Kansas.svg/640px-Flag_of_Newton%2C_Kansas.svg.png","HDFlag":"https://upload.wikimedia.org/wikipedia/commons/thumb/9/92/Flag_of_Newton%2C_Kansas.svg/4752px-Flag_of_Newton%2C_Kansas.svg.png","type":"City", "describe": "\nFrom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 "isnew": "www", "links": "https://www.newtonkansas.com/residents/newton-flag"},</v>
      </c>
      <c r="HN100" s="74" t="str">
        <f>"{"&amp;CHAR(34)&amp;"couname"&amp;CHAR(34)&amp;":"&amp;CT100&amp;(IF(H100&lt;&gt;"",","&amp;CHAR(34)&amp;"subtype"&amp;CHAR(34)&amp;":"&amp;CHAR(34)&amp;H100&amp;CHAR(34),""))&amp;","&amp;CHAR(34)&amp;"year"&amp;CHAR(34)&amp;":"&amp;HJ100&amp;","&amp;CHAR(34)&amp;"region"&amp;CHAR(34)&amp;":"&amp;CU100&amp;","&amp;CHAR(34)&amp;"Colors"&amp;CHAR(34)&amp;":"&amp;HC100&amp;","&amp;CHAR(34)&amp;"Items"&amp;CHAR(34)&amp;":"&amp;GS100&amp;","&amp;CHAR(34)&amp;"Flag"&amp;CHAR(34)&amp;":"&amp;CV100&amp;","&amp;CHAR(34)&amp;"HDFlag"&amp;CHAR(34)&amp;":"&amp;CHAR(34)&amp;E100&amp;CHAR(34)&amp;","&amp;CHAR(34)&amp;"type"&amp;CHAR(34)&amp;":"&amp;GP100&amp;", "&amp;CHAR(34)&amp;"describe"&amp;CHAR(34)&amp;": "&amp;HI100&amp;", "&amp;CHAR(34)&amp;"isnew"&amp;CHAR(34)&amp;": "&amp;CHAR(34)&amp;F100&amp;CHAR(34)&amp;", "&amp;CHAR(34)&amp;"links"&amp;CHAR(34)&amp;": "&amp;HL100&amp;"},"</f>
        <v>{"couname":"[USA] Newton","subtype":"[USA] Kansas","year":"First introduced in 2017, officially adopted in 2020","region":"rgn_North America","Colors":["cl_BLA","cl_YEL"],"Items":["2Color","lets06","startN","with_w","BLAYEL","year00","allver","NoBand","Diagon","Crosse","Vertic","Plants","Center","Rotate","NO_BLU","NO_WHI","NO_RED","NO_GRE","WHGRNO","BLWHNO","BLRENO","WHRENO","myrBLA","NoStar"],"Flag":"https://upload.wikimedia.org/wikipedia/commons/thumb/9/92/Flag_of_Newton%2C_Kansas.svg/640px-Flag_of_Newton%2C_Kansas.svg.png","HDFlag":"https://upload.wikimedia.org/wikipedia/commons/thumb/9/92/Flag_of_Newton%2C_Kansas.svg/4752px-Flag_of_Newton%2C_Kansas.svg.png","type":"City", "describe": "\nFrom the town's website: 'The flag's design depicts railroad and wheat, two industries that have had a significant influence on Newton since its founding. Additionally, the symbol represents Newton's position as a crossroads and the City's position as a place where cultures intersect to create community. The color black represents the railroad and gold represents wheat. Together, they are a nod to the Newton High School colors and symbolize community pride.'", "isnew": "www", "links": "https://www.newtonkansas.com/residents/newton-flag"},</v>
      </c>
      <c r="HO100" s="75">
        <v>45653</v>
      </c>
      <c r="HP100" s="48" t="str" cm="1">
        <f t="array" ref="HP100">IF(_xlfn.TEXTJOIN(", ", TRUE, IF(ISNUMBER(SEARCH("BLA", BL100:BT100)), COLUMN(BL100:BT100) - COLUMN(BL100) + 1, ""))&lt;&gt;"","BLA","")</f>
        <v>BLA</v>
      </c>
      <c r="HQ100" s="48" t="str" cm="1">
        <f t="array" ref="HQ100">IF(_xlfn.TEXTJOIN(", ", TRUE, IF(ISNUMBER(SEARCH("BLU", BL100:BT100)), COLUMN(BL100:BT100) - COLUMN(BL100) + 1, ""))&lt;&gt;"","BLU","")</f>
        <v/>
      </c>
      <c r="HR100" s="48" t="str" cm="1">
        <f t="array" ref="HR100">IF(_xlfn.TEXTJOIN(", ", TRUE, IF(ISNUMBER(SEARCH("GRE", BL100:BT100)), COLUMN(BL100:BT100) - COLUMN(BL100) + 1, ""))&lt;&gt;"","GRE","")</f>
        <v/>
      </c>
      <c r="HS100" s="48" t="str" cm="1">
        <f t="array" ref="HS100">IF(_xlfn.TEXTJOIN(", ", TRUE, IF(ISNUMBER(SEARCH("RED", BL100:BT100)), COLUMN(BL100:BT100) - COLUMN(BL100) + 1, ""))&lt;&gt;"","RED","")</f>
        <v/>
      </c>
      <c r="HT100" s="48" t="str" cm="1">
        <f t="array" ref="HT100">IF(_xlfn.TEXTJOIN(", ", TRUE, IF(ISNUMBER(SEARCH("YEL", BL100:BT100)), COLUMN(BL100:BT100) - COLUMN(BL100) + 1, ""))&lt;&gt;"","YEL","")</f>
        <v>YEL</v>
      </c>
      <c r="HU100" s="48" t="str" cm="1">
        <f t="array" ref="HU100">IF(_xlfn.TEXTJOIN(", ", TRUE, IF(ISNUMBER(SEARCH("ORA", BL100:BT100)), COLUMN(BL100:BT100) - COLUMN(BL100) + 1, ""))&lt;&gt;"","ORA","")</f>
        <v/>
      </c>
      <c r="HV100" s="48" t="str" cm="1">
        <f t="array" ref="HV100">IF(_xlfn.TEXTJOIN(", ", TRUE, IF(ISNUMBER(SEARCH("BRO", BL100:BT100)), COLUMN(BL100:BT100) - COLUMN(BL100) + 1, ""))&lt;&gt;"","BRO","")</f>
        <v/>
      </c>
      <c r="HW100" s="48" t="str" cm="1">
        <f t="array" ref="HW100">IF(_xlfn.TEXTJOIN(", ", TRUE, IF(ISNUMBER(SEARCH("PUR", BL100:BT100)), COLUMN(BL100:BT100) - COLUMN(BL100) + 1, ""))&lt;&gt;"","PUR","")</f>
        <v/>
      </c>
      <c r="HX100" s="48" t="str" cm="1">
        <f t="array" ref="HX100">IF(_xlfn.TEXTJOIN(", ", TRUE, IF(ISNUMBER(SEARCH("WHI", BL100:BT100)), COLUMN(BL100:BT100) - COLUMN(BL100) + 1, ""))&lt;&gt;"","WHI","")</f>
        <v/>
      </c>
      <c r="HY100" s="76"/>
      <c r="HZ100" s="76"/>
      <c r="IA100" s="6"/>
      <c r="IB100" s="6"/>
      <c r="IC100" s="77"/>
      <c r="ID100" s="77"/>
      <c r="IE100" s="77"/>
      <c r="IF100" s="77"/>
      <c r="IG100" s="77"/>
      <c r="IH100" s="77"/>
      <c r="II100" s="77"/>
      <c r="IJ100" s="77"/>
      <c r="IK100" s="77"/>
      <c r="IM100" s="45">
        <f>COUNTIF(IC100:IK100,"&gt;0")-CG100</f>
        <v>-2</v>
      </c>
      <c r="IN100" s="78" t="str">
        <f>"http://mkweb.bcgsc.ca/color-summarizer/?url="&amp;D100&amp;"&amp;precision=low&amp;num_clusters="&amp;CG100&amp;"&amp;text=1"</f>
        <v>http://mkweb.bcgsc.ca/color-summarizer/?url=https://upload.wikimedia.org/wikipedia/commons/thumb/9/92/Flag_of_Newton%2C_Kansas.svg/640px-Flag_of_Newton%2C_Kansas.svg.png&amp;precision=low&amp;num_clusters=2&amp;text=1</v>
      </c>
      <c r="IO100" s="48" t="str">
        <f>IF(HP100&lt;&gt;"",CHAR(34)&amp;"black"&amp;CHAR(34),"")</f>
        <v>"black"</v>
      </c>
      <c r="IP100" s="48" t="str">
        <f>IF(HQ100&lt;&gt;"",CHAR(34)&amp;"blue"&amp;CHAR(34),"")</f>
        <v/>
      </c>
      <c r="IQ100" s="48" t="str">
        <f>IF(HR100&lt;&gt;"",CHAR(34)&amp;"green"&amp;CHAR(34),"")</f>
        <v/>
      </c>
      <c r="IR100" s="48" t="str">
        <f>IF(HS100&lt;&gt;"",CHAR(34)&amp;"red"&amp;CHAR(34),"")</f>
        <v/>
      </c>
      <c r="IS100" s="48" t="str">
        <f>IF(HT100&lt;&gt;"",CHAR(34)&amp;"yellow"&amp;CHAR(34),"")</f>
        <v>"yellow"</v>
      </c>
      <c r="IT100" s="48" t="str">
        <f>IF(HU100&lt;&gt;"",CHAR(34)&amp;"orange"&amp;CHAR(34),"")</f>
        <v/>
      </c>
      <c r="IU100" s="48" t="str">
        <f>IF(HV100&lt;&gt;"",CHAR(34)&amp;"brown"&amp;CHAR(34),"")</f>
        <v/>
      </c>
      <c r="IV100" s="48" t="str">
        <f>IF(HW100&lt;&gt;"",CHAR(34)&amp;"purple"&amp;CHAR(34),"")</f>
        <v/>
      </c>
      <c r="IW100" s="48" t="str">
        <f>IF(HX100&lt;&gt;"",CHAR(34)&amp;"white"&amp;CHAR(34),"")</f>
        <v/>
      </c>
      <c r="IX100" s="48" t="str">
        <f>"{"&amp;CHAR(34)&amp;"url"&amp;CHAR(34)&amp;":"&amp;CHAR(34)&amp;IN100&amp;CHAR(34)&amp;","&amp;CHAR(34)&amp;"name"&amp;CHAR(34)&amp;":"&amp;CHAR(34)&amp;A100&amp;CHAR(34)&amp;"},"</f>
        <v>{"url":"http://mkweb.bcgsc.ca/color-summarizer/?url=https://upload.wikimedia.org/wikipedia/commons/thumb/9/92/Flag_of_Newton%2C_Kansas.svg/640px-Flag_of_Newton%2C_Kansas.svg.png&amp;precision=low&amp;num_clusters=2&amp;text=1","name":"[USA] Newton"},</v>
      </c>
      <c r="IY100" s="48">
        <v>1503</v>
      </c>
    </row>
    <row r="101" spans="1:259" s="48" customFormat="1" ht="38.4" customHeight="1" thickBot="1" x14ac:dyDescent="0.35">
      <c r="A101" s="97" t="s">
        <v>1023</v>
      </c>
      <c r="B101" s="40" t="e" vm="242">
        <v>#VALUE!</v>
      </c>
      <c r="C101" s="41">
        <v>3</v>
      </c>
      <c r="D101" s="42" t="s">
        <v>1024</v>
      </c>
      <c r="E101" s="43" t="s">
        <v>1025</v>
      </c>
      <c r="F101" s="44" t="s">
        <v>163</v>
      </c>
      <c r="G101" s="45">
        <f>COUNTIF($A$1:$A$8580,A101)</f>
        <v>1</v>
      </c>
      <c r="H101" s="46" t="s">
        <v>611</v>
      </c>
      <c r="I101" s="47" t="s">
        <v>1026</v>
      </c>
      <c r="J101" s="48" t="str">
        <f>""</f>
        <v/>
      </c>
      <c r="K101" s="49"/>
      <c r="L101" s="50"/>
      <c r="M101" s="50"/>
      <c r="N101" s="51" t="s">
        <v>231</v>
      </c>
      <c r="O101" s="52">
        <v>2019</v>
      </c>
      <c r="P101" s="53" t="s">
        <v>1027</v>
      </c>
      <c r="Q101" s="54">
        <v>1</v>
      </c>
      <c r="R101" s="55" t="s">
        <v>231</v>
      </c>
      <c r="S101" s="56">
        <v>2</v>
      </c>
      <c r="T101" s="57" t="s">
        <v>164</v>
      </c>
      <c r="U101" s="58" t="s">
        <v>164</v>
      </c>
      <c r="V101" s="58" t="s">
        <v>164</v>
      </c>
      <c r="W101" s="58" t="s">
        <v>165</v>
      </c>
      <c r="X101" s="58" t="s">
        <v>164</v>
      </c>
      <c r="Y101" s="58" t="s">
        <v>164</v>
      </c>
      <c r="Z101" s="58" t="s">
        <v>164</v>
      </c>
      <c r="AA101" s="58" t="s">
        <v>165</v>
      </c>
      <c r="AB101" s="58" t="s">
        <v>164</v>
      </c>
      <c r="AC101" s="58" t="s">
        <v>164</v>
      </c>
      <c r="AD101" s="58" t="s">
        <v>164</v>
      </c>
      <c r="AE101" s="58" t="s">
        <v>164</v>
      </c>
      <c r="AF101" s="59" t="s">
        <v>164</v>
      </c>
      <c r="AG101" s="59" t="s">
        <v>164</v>
      </c>
      <c r="AH101" s="59" t="s">
        <v>164</v>
      </c>
      <c r="AI101" s="59" t="s">
        <v>164</v>
      </c>
      <c r="AJ101" s="59" t="s">
        <v>164</v>
      </c>
      <c r="AK101" s="59" t="s">
        <v>164</v>
      </c>
      <c r="AL101" s="59" t="s">
        <v>164</v>
      </c>
      <c r="AM101" s="59" t="s">
        <v>164</v>
      </c>
      <c r="AN101" s="59" t="s">
        <v>164</v>
      </c>
      <c r="AO101" s="59" t="s">
        <v>164</v>
      </c>
      <c r="AP101" s="59" t="s">
        <v>164</v>
      </c>
      <c r="AQ101" s="59" t="s">
        <v>164</v>
      </c>
      <c r="AR101" s="59" t="s">
        <v>164</v>
      </c>
      <c r="AS101" s="59" t="s">
        <v>164</v>
      </c>
      <c r="AT101" s="60">
        <v>1</v>
      </c>
      <c r="AU101" s="59" t="s">
        <v>196</v>
      </c>
      <c r="AV101" s="59" t="str">
        <f>IF(LEFT(A101,1)="[",LEFT(A101,5)&amp;AU101&amp;A101,"")</f>
        <v>[USA]City[USA] Topeka</v>
      </c>
      <c r="AW101" s="59" t="str">
        <f>C101&amp;H101&amp;A101</f>
        <v>3[USA] Kansas[USA] Topeka</v>
      </c>
      <c r="AX101" s="61"/>
      <c r="AY101" s="61"/>
      <c r="AZ101" s="62" t="s">
        <v>159</v>
      </c>
      <c r="BA101" s="62" t="s">
        <v>167</v>
      </c>
      <c r="BB101" s="62"/>
      <c r="BC101" s="63"/>
      <c r="BD101" s="64" t="s">
        <v>152</v>
      </c>
      <c r="BE101" s="47"/>
      <c r="BF101" s="64" t="s">
        <v>159</v>
      </c>
      <c r="BG101" s="64" t="s">
        <v>167</v>
      </c>
      <c r="BH101" s="64" t="s">
        <v>152</v>
      </c>
      <c r="BI101" s="64"/>
      <c r="BJ101" s="64"/>
      <c r="BK101" s="47"/>
      <c r="BL101" s="64" t="s">
        <v>167</v>
      </c>
      <c r="BM101" s="64" t="s">
        <v>152</v>
      </c>
      <c r="BN101" s="64" t="s">
        <v>153</v>
      </c>
      <c r="BO101" s="64" t="s">
        <v>167</v>
      </c>
      <c r="BP101" s="64" t="s">
        <v>155</v>
      </c>
      <c r="BQ101" s="64" t="s">
        <v>167</v>
      </c>
      <c r="BR101" s="64" t="s">
        <v>167</v>
      </c>
      <c r="BS101" s="64" t="s">
        <v>167</v>
      </c>
      <c r="BT101" s="64" t="s">
        <v>159</v>
      </c>
      <c r="BU101" s="65"/>
      <c r="BV101" s="66"/>
      <c r="BW101" s="66">
        <v>0</v>
      </c>
      <c r="BX101" s="47"/>
      <c r="CB101" s="6"/>
      <c r="CC101" s="6"/>
      <c r="CD101" s="67">
        <v>0</v>
      </c>
      <c r="CE101" s="67">
        <v>0</v>
      </c>
      <c r="CF101" s="67" t="e">
        <v>#REF!</v>
      </c>
      <c r="CG101" s="68" cm="1">
        <f t="array" ref="CG101">SUMPRODUCT(--(LEN(TRIM(BL101:BT101))&gt;0))</f>
        <v>4</v>
      </c>
      <c r="CH101" s="59" t="str">
        <f>IF(CG101=2,"y","n")</f>
        <v>n</v>
      </c>
      <c r="CI101" s="59" t="str">
        <f>IF(CG101=3,"y","n")</f>
        <v>n</v>
      </c>
      <c r="CJ101" s="59" t="str">
        <f>IF(CG101=4,"y","n")</f>
        <v>y</v>
      </c>
      <c r="CK101" s="59" t="str">
        <f>IF(CG101&gt;4,"y","n")</f>
        <v>n</v>
      </c>
      <c r="CL101" s="59" t="str">
        <f>IF(S101=0,"y","n")</f>
        <v>n</v>
      </c>
      <c r="CM101" s="59" t="str">
        <f>IF(S101=2,"y","n")</f>
        <v>y</v>
      </c>
      <c r="CN101" s="59" t="str">
        <f>IF(S101=3,"y","n")</f>
        <v>n</v>
      </c>
      <c r="CO101" s="59" t="str">
        <f>IF(S101&gt;=4,"y","n")</f>
        <v>n</v>
      </c>
      <c r="CP101" s="59" t="str">
        <f>IF(AT101=0,"y","n")</f>
        <v>n</v>
      </c>
      <c r="CQ101" s="59" t="str">
        <f>IF(AT101=1,"y","n")</f>
        <v>y</v>
      </c>
      <c r="CR101" s="59" t="str">
        <f>IF(AT101=2,"y","n")</f>
        <v>n</v>
      </c>
      <c r="CS101" s="59" t="str">
        <f>IF(AT101&gt;=3,"y","n")</f>
        <v>n</v>
      </c>
      <c r="CT101" s="69" t="str">
        <f>CHAR(34)&amp;A101&amp;CHAR(34)</f>
        <v>"[USA] Topeka"</v>
      </c>
      <c r="CU101" s="70" t="str">
        <f>CHAR(34)&amp;"rgn_"&amp;R101&amp;CHAR(34)</f>
        <v>"rgn_North America"</v>
      </c>
      <c r="CV101" s="48" t="str">
        <f>CHAR(34)&amp;D101&amp;CHAR(34)</f>
        <v>"https://upload.wikimedia.org/wikipedia/commons/thumb/6/6c/Flag_of_Topeka%2C_Kansas.svg/640px-Flag_of_Topeka%2C_Kansas.svg.png"</v>
      </c>
      <c r="CW101" s="48" t="str">
        <f>IF(CH101="y",CHAR(34)&amp;CH$1&amp;CHAR(34)&amp;",","")</f>
        <v/>
      </c>
      <c r="CX101" s="48" t="str">
        <f>IF(CI101="y",CHAR(34)&amp;CI$1&amp;CHAR(34)&amp;",","")</f>
        <v/>
      </c>
      <c r="CY101" s="48" t="str">
        <f>IF(CJ101="y",CHAR(34)&amp;CJ$1&amp;CHAR(34)&amp;",","")</f>
        <v>"4Color",</v>
      </c>
      <c r="CZ101" s="48" t="str">
        <f>IF(CK101="y",CHAR(34)&amp;CK$1&amp;CHAR(34)&amp;",","")</f>
        <v/>
      </c>
      <c r="DA101" s="48" t="str">
        <f>IF(Q101&gt;1,CHAR(34)&amp;"words2"&amp;CHAR(34)&amp;",","")</f>
        <v/>
      </c>
      <c r="DB101" s="48" t="str">
        <f>IF(Q101&gt;2,CHAR(34)&amp;"words3"&amp;CHAR(34)&amp;",","")</f>
        <v/>
      </c>
      <c r="DD101" s="48" t="str">
        <f>IF(LEN(CHAR(34)&amp;"lets"&amp;LEN(SUBSTITUTE(SUBSTITUTE(IFERROR(TRIM(SUBSTITUTE(A101,MID(A101,FIND("[",A101),FIND("]",A101)-FIND("[",A101)+1),"")),A101)," ",""),"-",""))&amp;CHAR(34)&amp;",")=9,CHAR(34)&amp;"lets"&amp;LEN(SUBSTITUTE(SUBSTITUTE(IFERROR(TRIM(SUBSTITUTE(A101,MID(A101,FIND("[",A101),FIND("]",A101)-FIND("[",A101)+1),"")),A101)," ",""),"-",""))&amp;CHAR(34)&amp;",",CHAR(34)&amp;"lets0"&amp;LEN(SUBSTITUTE(SUBSTITUTE(IFERROR(TRIM(SUBSTITUTE(A101,MID(A101,FIND("[",A101),FIND("]",A101)-FIND("[",A101)+1),"")),A101)," ",""),"-",""))&amp;CHAR(34)&amp;",")</f>
        <v>"lets06",</v>
      </c>
      <c r="DE101" s="48" t="str">
        <f>CHAR(34)&amp;"start"&amp;IFERROR(LEFT(SUBSTITUTE(A101,"["&amp;MID(A101,FIND("[",A101)+1,FIND("]",A101)-FIND("[",A101)-1)&amp;"] ",""),1),LEFT(A101,1))&amp;CHAR(34)&amp;","</f>
        <v>"startT",</v>
      </c>
      <c r="DF101" s="48" t="str">
        <f>IFERROR(IF(SEARCH("tan",A101)&gt;0,CHAR(34)&amp;"withtn"&amp;CHAR(34)&amp;",",""),"")</f>
        <v/>
      </c>
      <c r="DG101" s="48" t="str">
        <f>IFERROR(IF(SEARCH("q",A101)&gt;0,CHAR(34)&amp;"with_q"&amp;CHAR(34)&amp;",",""),"")</f>
        <v/>
      </c>
      <c r="DH101" s="48" t="str">
        <f>IFERROR(IF(SEARCH("v",A101)&gt;0,CHAR(34)&amp;"with_v"&amp;CHAR(34)&amp;",",""),"")</f>
        <v/>
      </c>
      <c r="DI101" s="48" t="str">
        <f>IFERROR(IF(SEARCH("w",A101)&gt;0,CHAR(34)&amp;"with_w"&amp;CHAR(34)&amp;",",""),"")</f>
        <v/>
      </c>
      <c r="DJ101" s="48" t="str">
        <f>IFERROR(IF(SEARCH("y",A101)&gt;0,CHAR(34)&amp;"with_y"&amp;CHAR(34)&amp;",",""),"")</f>
        <v/>
      </c>
      <c r="DK101" s="48" t="str">
        <f>IFERROR(IF(SEARCH("z",A101)&gt;0,CHAR(34)&amp;"with_z"&amp;CHAR(34)&amp;",",""),"")</f>
        <v/>
      </c>
      <c r="DL101" s="48" t="str">
        <f>IF(CG101=2, CHAR(34) &amp; _xlfn.TEXTJOIN("", TRUE, _xlfn._xlws.SORT(HP101:HX101)) &amp; CHAR(34) &amp; ",", "")</f>
        <v/>
      </c>
      <c r="DM101" s="48" t="str" cm="1">
        <f t="array" ref="DM101">IF(CG101=3,CHAR(34) &amp; _xlfn.TEXTJOIN("", TRUE, RIGHT(HP101:HX101, 2)) &amp; CHAR(34) &amp; ",", "")</f>
        <v/>
      </c>
      <c r="DN101" s="48" t="str">
        <f>IF(AND(ISNUMBER(SEARCH("18", O101)), ISERROR(SEARCH("1918", O101)), ISERROR(SEARCH("2018", O101))), CHAR(34) &amp; "year18" &amp; CHAR(34) &amp; ",", "")</f>
        <v/>
      </c>
      <c r="DO101" s="48" t="str">
        <f>IF(AND(ISNUMBER(SEARCH("19", O101)), ISERROR(SEARCH("1819", O101)),  ISERROR(SEARCH("1219", O101)),ISERROR(SEARCH("1119", O101)),ISERROR(SEARCH("1190", O101)),ISERROR(SEARCH("2019", O101))), CHAR(34) &amp; "year19" &amp; CHAR(34) &amp; ",", "")</f>
        <v/>
      </c>
      <c r="DP101" s="6" t="str">
        <f>IF(AND(ISNUMBER(SEARCH("20", O101)), ISERROR(SEARCH("1920", O101))), CHAR(34)&amp;"year00"&amp;CHAR(34)&amp;",", "")</f>
        <v>"year00",</v>
      </c>
      <c r="DQ101" s="6" t="str">
        <f>IF(CC101="y",CHAR(34)&amp;"soviet"&amp;CHAR(34)&amp;",","")</f>
        <v/>
      </c>
      <c r="DR101" s="6" t="str">
        <f>IF(BY101="y",CHAR(34)&amp;"dgband"&amp;CHAR(34)&amp;",","")</f>
        <v/>
      </c>
      <c r="DS101" s="6" t="str">
        <f>IF(W101="y",IF(AND(V101="n",BY101&lt;&gt;"y"),CHAR(34)&amp;"allver"&amp;CHAR(34)&amp;",",""),"")</f>
        <v>"allver",</v>
      </c>
      <c r="DT101" s="6" t="str">
        <f>IF(V101="y",IF(AND(W101="n",BY101&lt;&gt;"y"),CHAR(34)&amp;"allhor"&amp;CHAR(34)&amp;",",""),"")</f>
        <v/>
      </c>
      <c r="DU101" s="6" t="str">
        <f>IF(BY101="y",IF(AND(W101="n",V101="n"),CHAR(34)&amp;"alldia"&amp;CHAR(34)&amp;",",""),"")</f>
        <v/>
      </c>
      <c r="DW101" s="48" t="str">
        <f>IF(CL101="y",CHAR(34)&amp;CL$1&amp;CHAR(34)&amp;",","")</f>
        <v/>
      </c>
      <c r="DX101" s="48" t="str">
        <f>IF(CM101="y",CHAR(34)&amp;CM$1&amp;CHAR(34)&amp;",","")</f>
        <v>"2Bands",</v>
      </c>
      <c r="DY101" s="48" t="str">
        <f>IF(CN101="y",CHAR(34)&amp;CN$1&amp;CHAR(34)&amp;",","")</f>
        <v/>
      </c>
      <c r="DZ101" s="48" t="str">
        <f>IF(CO101="y",CHAR(34)&amp;CO$1&amp;CHAR(34)&amp;",","")</f>
        <v/>
      </c>
      <c r="EA101" s="48" t="str">
        <f>IF(T101="y",CHAR(34)&amp;T$1&amp;CHAR(34)&amp;",","")</f>
        <v/>
      </c>
      <c r="EB101" s="48" t="str">
        <f>IF(U101="y",CHAR(34)&amp;U$1&amp;CHAR(34)&amp;",","")</f>
        <v/>
      </c>
      <c r="EC101" s="48" t="str">
        <f>IF(V101="y",CHAR(34)&amp;V$1&amp;CHAR(34)&amp;",","")</f>
        <v/>
      </c>
      <c r="ED101" s="48" t="str">
        <f>IF(W101="y",CHAR(34)&amp;W$1&amp;CHAR(34)&amp;",","")</f>
        <v>"Vertic",</v>
      </c>
      <c r="EE101" s="48" t="str">
        <f>IF(X101="y",CHAR(34)&amp;X$1&amp;CHAR(34)&amp;",","")</f>
        <v/>
      </c>
      <c r="EF101" s="48" t="str">
        <f>IF(AND(Y101&lt;&gt;"n",Y101&lt;&gt;""),CHAR(34)&amp;Y$1&amp;CHAR(34)&amp;",","")</f>
        <v/>
      </c>
      <c r="EG101" s="48" t="str">
        <f>IF(Z101="y",CHAR(34)&amp;Z$1&amp;CHAR(34)&amp;",","")</f>
        <v/>
      </c>
      <c r="EH101" s="48" t="str">
        <f>IF(AA101="y",CHAR(34)&amp;AA$1&amp;CHAR(34)&amp;",","")</f>
        <v>"Plants",</v>
      </c>
      <c r="EI101" s="48" t="str">
        <f>IF(AB101="y",CHAR(34)&amp;AB$1&amp;CHAR(34)&amp;",","")</f>
        <v/>
      </c>
      <c r="EJ101" s="48" t="str">
        <f>IF(AC101="y",CHAR(34)&amp;AC$1&amp;CHAR(34)&amp;",","")</f>
        <v/>
      </c>
      <c r="EK101" s="48" t="str">
        <f>IF(AD101="y",CHAR(34)&amp;AD$1&amp;CHAR(34)&amp;",","")</f>
        <v/>
      </c>
      <c r="EL101" s="48" t="str">
        <f>IF(AE101="y",CHAR(34)&amp;AE$1&amp;CHAR(34)&amp;",","")</f>
        <v/>
      </c>
      <c r="EM101" s="48" t="str">
        <f>IF(AF101="y",CHAR(34)&amp;AF$1&amp;CHAR(34)&amp;",","")</f>
        <v/>
      </c>
      <c r="EN101" s="48" t="str">
        <f>IF(AG101="y",CHAR(34)&amp;AG$1&amp;CHAR(34)&amp;",","")</f>
        <v/>
      </c>
      <c r="EO101" s="48" t="str">
        <f>IF(AH101="y",CHAR(34)&amp;AH$1&amp;CHAR(34)&amp;",","")</f>
        <v/>
      </c>
      <c r="EP101" s="48" t="str">
        <f>IF(AI101="y",CHAR(34)&amp;AI$1&amp;CHAR(34)&amp;",","")</f>
        <v/>
      </c>
      <c r="EQ101" s="48" t="str">
        <f>IF(AJ101="y",CHAR(34)&amp;AJ$1&amp;CHAR(34)&amp;",","")</f>
        <v/>
      </c>
      <c r="ER101" s="48" t="str">
        <f>IF(AK101="y",CHAR(34)&amp;AK$1&amp;CHAR(34)&amp;",","")</f>
        <v/>
      </c>
      <c r="ES101" s="48" t="str">
        <f>IF(AL101="y",CHAR(34)&amp;AL$1&amp;CHAR(34)&amp;",","")</f>
        <v/>
      </c>
      <c r="ET101" s="48" t="str">
        <f>IF(AM101="y",CHAR(34)&amp;AM$1&amp;CHAR(34)&amp;",","")</f>
        <v/>
      </c>
      <c r="EU101" s="48" t="str">
        <f>IF(AN101="y",CHAR(34)&amp;AN$1&amp;CHAR(34)&amp;",","")</f>
        <v/>
      </c>
      <c r="EV101" s="48" t="str">
        <f>IF(AO101="y",CHAR(34)&amp;AO$1&amp;CHAR(34)&amp;",","")</f>
        <v/>
      </c>
      <c r="EW101" s="48" t="str">
        <f>IF(AP101="y",CHAR(34)&amp;AP$1&amp;CHAR(34)&amp;",","")</f>
        <v/>
      </c>
      <c r="EX101" s="48" t="str">
        <f>IF(AQ101="y",CHAR(34)&amp;AQ$1&amp;CHAR(34)&amp;",","")</f>
        <v/>
      </c>
      <c r="EY101" s="48" t="str">
        <f>IF(AR101="y",CHAR(34)&amp;AR$1&amp;CHAR(34)&amp;",","")</f>
        <v/>
      </c>
      <c r="EZ101" s="48" t="str">
        <f>IF(AS101="y",CHAR(34)&amp;AS$1&amp;CHAR(34)&amp;",","")</f>
        <v/>
      </c>
      <c r="FA101" s="48" t="str">
        <f>IF(AT101&gt;0,CHAR(34)&amp;"sta"&amp;AZ101&amp;CHAR(34)&amp;",","")</f>
        <v>"staWHI",</v>
      </c>
      <c r="FB101" s="48" t="str">
        <f>IF(AND(AT101&gt;0,BA101&lt;&gt;""),CHAR(34)&amp;"sta"&amp;BA101&amp;CHAR(34)&amp;",","")</f>
        <v/>
      </c>
      <c r="FD101" s="48" t="str">
        <f>IF(BV101="n",CHAR(34)&amp;"tcWHYE"&amp;CHAR(34)&amp;",",IF(BV101="y",CHAR(34)&amp;FD$1&amp;CHAR(34)&amp;",",""))</f>
        <v/>
      </c>
      <c r="FE101" s="48" t="str">
        <f>IF(COUNTIF(BL101:BT101,"BLU")=0,CHAR(34)&amp;"NO_BLU"&amp;CHAR(34)&amp;",", "")</f>
        <v/>
      </c>
      <c r="FF101" s="48" t="str">
        <f>IF(COUNTIF(BL101:BT101,"WHI")=0,CHAR(34)&amp;"NO_WHI"&amp;CHAR(34)&amp;",", "")</f>
        <v/>
      </c>
      <c r="FG101" s="48" t="str">
        <f>IF(COUNTIF(BL101:BT101,"RED")=0,CHAR(34)&amp;"NO_RED"&amp;CHAR(34)&amp;",", "")</f>
        <v>"NO_RED",</v>
      </c>
      <c r="FH101" s="48" t="str">
        <f>IF(COUNTIF(BL101:BS101,"GRE")=0,CHAR(34)&amp;"NO_GRE"&amp;CHAR(34)&amp;",", "")</f>
        <v/>
      </c>
      <c r="FI101" s="48" t="str">
        <f>IF(COUNTIF(BL101:BT101,"YEL")=0,CHAR(34)&amp;"NO_YEL"&amp;CHAR(34)&amp;",", "")</f>
        <v/>
      </c>
      <c r="FJ101" s="48" t="str">
        <f>IF(COUNTIF(BL101:BT101,"BLA")=0,CHAR(34)&amp;"NO_BLA"&amp;CHAR(34)&amp;",", "")</f>
        <v>"NO_BLA",</v>
      </c>
      <c r="FK101" s="48" t="str">
        <f>IF(AND(FH101&lt;&gt;"",FF101&lt;&gt;""),CHAR(34)&amp;"WHGRNO"&amp;CHAR(34)&amp;",","")</f>
        <v/>
      </c>
      <c r="FL101" s="48" t="str">
        <f>IF(AND(FI101&lt;&gt;"",FF101&lt;&gt;""),CHAR(34)&amp;"WHYENO"&amp;CHAR(34)&amp;",","")</f>
        <v/>
      </c>
      <c r="FM101" s="48" t="str">
        <f>IF(AND(FJ101&lt;&gt;"",FF101&lt;&gt;""),CHAR(34)&amp;"BAWHNO"&amp;CHAR(34)&amp;",","")</f>
        <v/>
      </c>
      <c r="FN101" s="48" t="str">
        <f>IF(AND(FE101&lt;&gt;"",FF101&lt;&gt;""),CHAR(34)&amp;"BLWHNO"&amp;CHAR(34)&amp;",","")</f>
        <v/>
      </c>
      <c r="FO101" s="48" t="str">
        <f>IF(AND(FE101&lt;&gt;"",FG101&lt;&gt;""),CHAR(34)&amp;"BLRENO"&amp;CHAR(34)&amp;",","")</f>
        <v/>
      </c>
      <c r="FP101" s="48" t="str">
        <f>IF(AND(FF101&lt;&gt;"",FF101&lt;&gt;""),CHAR(34)&amp;"WHRENO"&amp;CHAR(34)&amp;",","")</f>
        <v/>
      </c>
      <c r="FQ101" s="48" t="str">
        <f>IF(LEN(BF101)=3,CHAR(34)&amp;"001"&amp;BF101&amp;CHAR(34)&amp;",","")</f>
        <v>"001WHI",</v>
      </c>
      <c r="FR101" s="48" t="str">
        <f>IF(LEN(BG101)=3,CHAR(34)&amp;"002"&amp;BG101&amp;CHAR(34)&amp;",","")</f>
        <v/>
      </c>
      <c r="FS101" s="48" t="str">
        <f>IF(LEN(BH101)=3,CHAR(34)&amp;"003"&amp;BH101&amp;CHAR(34)&amp;",","")</f>
        <v>"003BLU",</v>
      </c>
      <c r="FT101" s="48" t="str">
        <f>CHAR(34)&amp;"myr"&amp;BD101&amp;CHAR(34)&amp;","</f>
        <v>"myrBLU",</v>
      </c>
      <c r="FU101" s="48" t="str">
        <f>IF(AY101="y",CHAR(34)&amp;"island"&amp;CHAR(34)&amp;",","")</f>
        <v/>
      </c>
      <c r="FV101" s="48" t="str">
        <f>IF(BZ101="y",CHAR(34)&amp;"landlo"&amp;CHAR(34)&amp;",","")</f>
        <v/>
      </c>
      <c r="FW101" s="48" t="str">
        <f>IF(CA101="y",CHAR(34)&amp;"eunion"&amp;CHAR(34)&amp;",","")</f>
        <v/>
      </c>
      <c r="FY101" s="48" t="str">
        <f>IFERROR(IF(SEARCH("Arabic",CB101)&gt;0,CHAR(34)&amp;"arabic"&amp;CHAR(34)&amp;",",""),"")</f>
        <v/>
      </c>
      <c r="FZ101" s="48" t="str">
        <f>IFERROR(IF(SEARCH("English",CB101)&gt;0,CHAR(34)&amp;"englis"&amp;CHAR(34)&amp;",",""),"")</f>
        <v/>
      </c>
      <c r="GA101" s="48" t="str">
        <f>IFERROR(IF(SEARCH("French",CB101)&gt;0,CHAR(34)&amp;"french"&amp;CHAR(34)&amp;",",""),"")</f>
        <v/>
      </c>
      <c r="GB101" s="48" t="str">
        <f>IFERROR(IF(SEARCH("Spanish",CB101)&gt;0,CHAR(34)&amp;"spanis"&amp;CHAR(34)&amp;",",""),"")</f>
        <v/>
      </c>
      <c r="GE101" s="48" t="str">
        <f>IFERROR(IF(SEARCH("Dutch",CB101)&gt;0,CHAR(34)&amp;"dutchs"&amp;CHAR(34)&amp;",",""),"")</f>
        <v/>
      </c>
      <c r="GF101" s="48" t="str">
        <f>IFERROR(IF(SEARCH("Historical",AU101)&gt;0,CHAR(34)&amp;"histor"&amp;CHAR(34)&amp;",",""),"")</f>
        <v/>
      </c>
      <c r="GG101" s="48" t="str">
        <f>IF(BU101="y",CHAR(34)&amp;"unjack"&amp;CHAR(34)&amp;",","")</f>
        <v/>
      </c>
      <c r="GH101" s="48" t="str">
        <f>IF(CD101=1,CHAR(34)&amp;"southc"&amp;CHAR(34)&amp;",","")</f>
        <v/>
      </c>
      <c r="GI101" s="48" t="str">
        <f>IF(CE101=1,CHAR(34)&amp;"hasmap"&amp;CHAR(34)&amp;",","")</f>
        <v/>
      </c>
      <c r="GJ101" s="48" t="str">
        <f>IF(CP101="y",CHAR(34)&amp;CP$1&amp;CHAR(34)&amp;",","")</f>
        <v/>
      </c>
      <c r="GK101" s="48" t="str">
        <f>IF(GJ101="",CHAR(34)&amp;"HasSta"&amp;CHAR(34)&amp;",","")</f>
        <v>"HasSta",</v>
      </c>
      <c r="GL101" s="48" t="str">
        <f>IF(CQ101="y",CHAR(34)&amp;CQ$1&amp;CHAR(34)&amp;",","")</f>
        <v>"1Stars",</v>
      </c>
      <c r="GM101" s="48" t="str">
        <f>IF(CR101="y",CHAR(34)&amp;CR$1&amp;CHAR(34)&amp;",","")</f>
        <v/>
      </c>
      <c r="GN101" s="48" t="str">
        <f>IF(CS101="y",CHAR(34)&amp;CS$1&amp;CHAR(34)&amp;",","")</f>
        <v/>
      </c>
      <c r="GP101" s="48" t="str">
        <f>CHAR(34)&amp;AU101&amp;CHAR(34)</f>
        <v>"City"</v>
      </c>
      <c r="GS101" s="48" t="str">
        <f>SUBSTITUTE("["&amp;_xlfn.CONCAT(CW101:GN101)&amp;"]",",]","]")</f>
        <v>["4Color","lets06","startT","year00","allver","2Bands","Vertic","Plants","staWHI","NO_RED","NO_BLA","001WHI","003BLU","myrBLU","HasSta","1Stars"]</v>
      </c>
      <c r="GT101" s="48" t="str">
        <f>IF(BL101&lt;&gt;"",CHAR(34)&amp;"cl_"&amp;BL101&amp;CHAR(34)&amp;",","")</f>
        <v/>
      </c>
      <c r="GU101" s="48" t="str">
        <f>IF(BM101&lt;&gt;"",CHAR(34)&amp;"cl_"&amp;BM101&amp;CHAR(34)&amp;",","")</f>
        <v>"cl_BLU",</v>
      </c>
      <c r="GV101" s="48" t="str">
        <f>IF(BN101&lt;&gt;"",CHAR(34)&amp;"cl_"&amp;BN101&amp;CHAR(34)&amp;",","")</f>
        <v>"cl_GRE",</v>
      </c>
      <c r="GW101" s="48" t="str">
        <f>IF(BO101&lt;&gt;"",CHAR(34)&amp;"cl_"&amp;BO101&amp;CHAR(34)&amp;",","")</f>
        <v/>
      </c>
      <c r="GX101" s="48" t="str">
        <f>IF(BP101&lt;&gt;"",CHAR(34)&amp;"cl_"&amp;BP101&amp;CHAR(34)&amp;",","")</f>
        <v>"cl_YEL",</v>
      </c>
      <c r="GY101" s="48" t="str">
        <f>IF(BQ101&lt;&gt;"",CHAR(34)&amp;"cl_"&amp;BQ101&amp;CHAR(34)&amp;",","")</f>
        <v/>
      </c>
      <c r="GZ101" s="48" t="str">
        <f>IF(BR101&lt;&gt;"",CHAR(34)&amp;"cl_"&amp;BR101&amp;CHAR(34)&amp;",","")</f>
        <v/>
      </c>
      <c r="HA101" s="48" t="str">
        <f>IF(BS101&lt;&gt;"",CHAR(34)&amp;"cl_"&amp;BS101&amp;CHAR(34)&amp;",","")</f>
        <v/>
      </c>
      <c r="HB101" s="48" t="str">
        <f>IF(BT101&lt;&gt;"",CHAR(34)&amp;"cl_"&amp;BT101&amp;CHAR(34)&amp;",","")</f>
        <v>"cl_WHI",</v>
      </c>
      <c r="HC101" s="48" t="str">
        <f>SUBSTITUTE("["&amp;_xlfn.CONCAT(GT101:HB101)&amp;"]",",]","]")</f>
        <v>["cl_BLU","cl_GRE","cl_YEL","cl_WHI"]</v>
      </c>
      <c r="HE101" s="71"/>
      <c r="HF101" s="72" t="str">
        <f>"{couname:"&amp;CT101&amp;(IF(HK101&lt;&gt;"",",subtype:"&amp;CHAR(34)&amp;HK101&amp;CHAR(34),""))&amp;",year:"&amp;HJ101&amp;",region:"&amp;CU101&amp;",Colors:"&amp;HC101&amp;",Items:"&amp;GS101&amp;",Flag:"&amp;CV101&amp;",HDFlag:"&amp;CHAR(34)&amp;E101&amp;CHAR(34)&amp;",type:"&amp;GP101&amp;", describe: "&amp;HH101&amp;", isnew:"&amp;CHAR(34)&amp;F101&amp;CHAR(34)&amp;", links: "&amp;HL101&amp;"},"</f>
        <v>{couname:"[USA] Topeka",year:"2019",region:"rgn_North America",Colors:["cl_BLU","cl_GRE","cl_YEL","cl_WHI"],Items:["4Color","lets06","startT","year00","allver","2Bands","Vertic","Plants","staWHI","NO_RED","NO_BLA","001WHI","003BLU","myrBLU","HasSta","1Stars"],Flag:"https://upload.wikimedia.org/wikipedia/commons/thumb/6/6c/Flag_of_Topeka%2C_Kansas.svg/640px-Flag_of_Topeka%2C_Kansas.svg.png",HDFlag:"https://upload.wikimedia.org/wikipedia/commons/thumb/6/6c/Flag_of_Topeka%2C_Kansas.svg/1024px-Flag_of_Topeka%2C_Kansas.svg.png",type:"City", describe: "\nA vertical bicolour of white and blue with a nine petals sunflower containing a green arrow pointing to a star at the right corner.", isnew:".", links: "https://www.visittopeka.com/topeka-flag/meaning/"},</v>
      </c>
      <c r="HG101" s="73" t="str">
        <f>"{couname:"&amp;CT101&amp;(IF(HK101&lt;&gt;"",",subtype:"&amp;CHAR(34)&amp;HK101&amp;CHAR(34),""))&amp;",year:"&amp;HJ101&amp;",region:"&amp;CU101&amp;",Colors:"&amp;HC101&amp;",Items:"&amp;GS101&amp;",Flag:"&amp;CV101&amp;",HDFlag:"&amp;CHAR(34)&amp;E101&amp;CHAR(34)&amp;",type:"&amp;GP101&amp;", describe: "&amp;HI101&amp;", links: "&amp;HL101&amp;"},"</f>
        <v>{couname:"[USA] Topeka",year:"2019",region:"rgn_North America",Colors:["cl_BLU","cl_GRE","cl_YEL","cl_WHI"],Items:["4Color","lets06","startT","year00","allver","2Bands","Vertic","Plants","staWHI","NO_RED","NO_BLA","001WHI","003BLU","myrBLU","HasSta","1Stars"],Flag:"https://upload.wikimedia.org/wikipedia/commons/thumb/6/6c/Flag_of_Topeka%2C_Kansas.svg/640px-Flag_of_Topeka%2C_Kansas.svg.png",HDFlag:"https://upload.wikimedia.org/wikipedia/commons/thumb/6/6c/Flag_of_Topeka%2C_Kansas.svg/1024px-Flag_of_Topeka%2C_Kansas.svg.png",type:"City", describe: "\nA vertical bicolour of white and blue with a nine petals sunflower containing a green arrow pointing to a star at the right corner.", links: "https://www.visittopeka.com/topeka-flag/meaning/"},</v>
      </c>
      <c r="HH101" s="48" t="str">
        <f>IF(P101&lt;&gt;"",CHAR(34)&amp;"\n"&amp;P101&amp;CHAR(34),CHAR(34)&amp;CHAR(34))</f>
        <v>"\nA vertical bicolour of white and blue with a nine petals sunflower containing a green arrow pointing to a star at the right corner."</v>
      </c>
      <c r="HI101" s="48" t="str">
        <f>IF(J101=0,CHAR(34)&amp;CHAR(34),HH101)</f>
        <v>"\nA vertical bicolour of white and blue with a nine petals sunflower containing a green arrow pointing to a star at the right corner."</v>
      </c>
      <c r="HJ101" s="48" t="str">
        <f>CHAR(34)&amp;O101&amp;CHAR(34)</f>
        <v>"2019"</v>
      </c>
      <c r="HL101" s="48" t="str">
        <f>CHAR(34)&amp;I101&amp;CHAR(34)</f>
        <v>"https://www.visittopeka.com/topeka-flag/meaning/"</v>
      </c>
      <c r="HM101" s="72" t="str">
        <f>"{"&amp;CHAR(34)&amp;"couname"&amp;CHAR(34)&amp;":"&amp;CT101&amp;(IF(H101&lt;&gt;"",","&amp;CHAR(34)&amp;"subtype"&amp;CHAR(34)&amp;":"&amp;CHAR(34)&amp;H101&amp;CHAR(34),""))&amp;","&amp;CHAR(34)&amp;"year"&amp;CHAR(34)&amp;":"&amp;HJ101&amp;","&amp;CHAR(34)&amp;"region"&amp;CHAR(34)&amp;":"&amp;CU101&amp;","&amp;CHAR(34)&amp;"Colors"&amp;CHAR(34)&amp;":"&amp;HC101&amp;","&amp;CHAR(34)&amp;"Items"&amp;CHAR(34)&amp;":"&amp;GS101&amp;","&amp;CHAR(34)&amp;"Flag"&amp;CHAR(34)&amp;":"&amp;CV101&amp;","&amp;CHAR(34)&amp;"HDFlag"&amp;CHAR(34)&amp;":"&amp;CHAR(34)&amp;E101&amp;CHAR(34)&amp;","&amp;CHAR(34)&amp;"type"&amp;CHAR(34)&amp;":"&amp;GP101&amp;", "&amp;CHAR(34)&amp;"describe"&amp;CHAR(34)&amp;": "&amp;HH101&amp;", "&amp;CHAR(34)&amp;"isnew"&amp;CHAR(34)&amp;": "&amp;CHAR(34)&amp;F101&amp;CHAR(34)&amp;", "&amp;CHAR(34)&amp;"links"&amp;CHAR(34)&amp;": "&amp;HL101&amp;"},"</f>
        <v>{"couname":"[USA] Topeka","subtype":"[USA] Kansas","year":"2019","region":"rgn_North America","Colors":["cl_BLU","cl_GRE","cl_YEL","cl_WHI"],"Items":["4Color","lets06","startT","year00","allver","2Bands","Vertic","Plants","staWHI","NO_RED","NO_BLA","001WHI","003BLU","myrBLU","HasSta","1Stars"],"Flag":"https://upload.wikimedia.org/wikipedia/commons/thumb/6/6c/Flag_of_Topeka%2C_Kansas.svg/640px-Flag_of_Topeka%2C_Kansas.svg.png","HDFlag":"https://upload.wikimedia.org/wikipedia/commons/thumb/6/6c/Flag_of_Topeka%2C_Kansas.svg/1024px-Flag_of_Topeka%2C_Kansas.svg.png","type":"City", "describe": "\nA vertical bicolour of white and blue with a nine petals sunflower containing a green arrow pointing to a star at the right corner.", "isnew": ".", "links": "https://www.visittopeka.com/topeka-flag/meaning/"},</v>
      </c>
      <c r="HN101" s="74" t="str">
        <f>"{"&amp;CHAR(34)&amp;"couname"&amp;CHAR(34)&amp;":"&amp;CT101&amp;(IF(H101&lt;&gt;"",","&amp;CHAR(34)&amp;"subtype"&amp;CHAR(34)&amp;":"&amp;CHAR(34)&amp;H101&amp;CHAR(34),""))&amp;","&amp;CHAR(34)&amp;"year"&amp;CHAR(34)&amp;":"&amp;HJ101&amp;","&amp;CHAR(34)&amp;"region"&amp;CHAR(34)&amp;":"&amp;CU101&amp;","&amp;CHAR(34)&amp;"Colors"&amp;CHAR(34)&amp;":"&amp;HC101&amp;","&amp;CHAR(34)&amp;"Items"&amp;CHAR(34)&amp;":"&amp;GS101&amp;","&amp;CHAR(34)&amp;"Flag"&amp;CHAR(34)&amp;":"&amp;CV101&amp;","&amp;CHAR(34)&amp;"HDFlag"&amp;CHAR(34)&amp;":"&amp;CHAR(34)&amp;E101&amp;CHAR(34)&amp;","&amp;CHAR(34)&amp;"type"&amp;CHAR(34)&amp;":"&amp;GP101&amp;", "&amp;CHAR(34)&amp;"describe"&amp;CHAR(34)&amp;": "&amp;HI101&amp;", "&amp;CHAR(34)&amp;"isnew"&amp;CHAR(34)&amp;": "&amp;CHAR(34)&amp;F101&amp;CHAR(34)&amp;", "&amp;CHAR(34)&amp;"links"&amp;CHAR(34)&amp;": "&amp;HL101&amp;"},"</f>
        <v>{"couname":"[USA] Topeka","subtype":"[USA] Kansas","year":"2019","region":"rgn_North America","Colors":["cl_BLU","cl_GRE","cl_YEL","cl_WHI"],"Items":["4Color","lets06","startT","year00","allver","2Bands","Vertic","Plants","staWHI","NO_RED","NO_BLA","001WHI","003BLU","myrBLU","HasSta","1Stars"],"Flag":"https://upload.wikimedia.org/wikipedia/commons/thumb/6/6c/Flag_of_Topeka%2C_Kansas.svg/640px-Flag_of_Topeka%2C_Kansas.svg.png","HDFlag":"https://upload.wikimedia.org/wikipedia/commons/thumb/6/6c/Flag_of_Topeka%2C_Kansas.svg/1024px-Flag_of_Topeka%2C_Kansas.svg.png","type":"City", "describe": "\nA vertical bicolour of white and blue with a nine petals sunflower containing a green arrow pointing to a star at the right corner.", "isnew": ".", "links": "https://www.visittopeka.com/topeka-flag/meaning/"},</v>
      </c>
      <c r="HO101" s="75">
        <v>45618</v>
      </c>
      <c r="HP101" s="48" t="str" cm="1">
        <f t="array" ref="HP101">IF(_xlfn.TEXTJOIN(", ", TRUE, IF(ISNUMBER(SEARCH("BLA", BL101:BT101)), COLUMN(BL101:BT101) - COLUMN(BL101) + 1, ""))&lt;&gt;"","BLA","")</f>
        <v/>
      </c>
      <c r="HQ101" s="48" t="str" cm="1">
        <f t="array" ref="HQ101">IF(_xlfn.TEXTJOIN(", ", TRUE, IF(ISNUMBER(SEARCH("BLU", BL101:BT101)), COLUMN(BL101:BT101) - COLUMN(BL101) + 1, ""))&lt;&gt;"","BLU","")</f>
        <v>BLU</v>
      </c>
      <c r="HR101" s="48" t="str" cm="1">
        <f t="array" ref="HR101">IF(_xlfn.TEXTJOIN(", ", TRUE, IF(ISNUMBER(SEARCH("GRE", BL101:BT101)), COLUMN(BL101:BT101) - COLUMN(BL101) + 1, ""))&lt;&gt;"","GRE","")</f>
        <v>GRE</v>
      </c>
      <c r="HS101" s="48" t="str" cm="1">
        <f t="array" ref="HS101">IF(_xlfn.TEXTJOIN(", ", TRUE, IF(ISNUMBER(SEARCH("RED", BL101:BT101)), COLUMN(BL101:BT101) - COLUMN(BL101) + 1, ""))&lt;&gt;"","RED","")</f>
        <v/>
      </c>
      <c r="HT101" s="48" t="str" cm="1">
        <f t="array" ref="HT101">IF(_xlfn.TEXTJOIN(", ", TRUE, IF(ISNUMBER(SEARCH("YEL", BL101:BT101)), COLUMN(BL101:BT101) - COLUMN(BL101) + 1, ""))&lt;&gt;"","YEL","")</f>
        <v>YEL</v>
      </c>
      <c r="HU101" s="48" t="str" cm="1">
        <f t="array" ref="HU101">IF(_xlfn.TEXTJOIN(", ", TRUE, IF(ISNUMBER(SEARCH("ORA", BL101:BT101)), COLUMN(BL101:BT101) - COLUMN(BL101) + 1, ""))&lt;&gt;"","ORA","")</f>
        <v/>
      </c>
      <c r="HV101" s="48" t="str" cm="1">
        <f t="array" ref="HV101">IF(_xlfn.TEXTJOIN(", ", TRUE, IF(ISNUMBER(SEARCH("BRO", BL101:BT101)), COLUMN(BL101:BT101) - COLUMN(BL101) + 1, ""))&lt;&gt;"","BRO","")</f>
        <v/>
      </c>
      <c r="HW101" s="48" t="str" cm="1">
        <f t="array" ref="HW101">IF(_xlfn.TEXTJOIN(", ", TRUE, IF(ISNUMBER(SEARCH("PUR", BL101:BT101)), COLUMN(BL101:BT101) - COLUMN(BL101) + 1, ""))&lt;&gt;"","PUR","")</f>
        <v/>
      </c>
      <c r="HX101" s="48" t="str" cm="1">
        <f t="array" ref="HX101">IF(_xlfn.TEXTJOIN(", ", TRUE, IF(ISNUMBER(SEARCH("WHI", BL101:BT101)), COLUMN(BL101:BT101) - COLUMN(BL101) + 1, ""))&lt;&gt;"","WHI","")</f>
        <v>WHI</v>
      </c>
      <c r="HY101" s="76"/>
      <c r="HZ101" s="76"/>
      <c r="IA101" s="6"/>
      <c r="IB101" s="6"/>
      <c r="IC101" s="77"/>
      <c r="ID101" s="77"/>
      <c r="IE101" s="77"/>
      <c r="IF101" s="77"/>
      <c r="IG101" s="77"/>
      <c r="IH101" s="77"/>
      <c r="II101" s="77"/>
      <c r="IJ101" s="77"/>
      <c r="IK101" s="77"/>
      <c r="IM101" s="45">
        <f>COUNTIF(IC101:IK101,"&gt;0")-CG101</f>
        <v>-4</v>
      </c>
      <c r="IN101" s="78" t="str">
        <f>"http://mkweb.bcgsc.ca/color-summarizer/?url="&amp;D101&amp;"&amp;precision=low&amp;num_clusters="&amp;CG101&amp;"&amp;text=1"</f>
        <v>http://mkweb.bcgsc.ca/color-summarizer/?url=https://upload.wikimedia.org/wikipedia/commons/thumb/6/6c/Flag_of_Topeka%2C_Kansas.svg/640px-Flag_of_Topeka%2C_Kansas.svg.png&amp;precision=low&amp;num_clusters=4&amp;text=1</v>
      </c>
      <c r="IO101" s="48" t="str">
        <f>IF(HP101&lt;&gt;"",CHAR(34)&amp;"black"&amp;CHAR(34),"")</f>
        <v/>
      </c>
      <c r="IP101" s="48" t="str">
        <f>IF(HQ101&lt;&gt;"",CHAR(34)&amp;"blue"&amp;CHAR(34),"")</f>
        <v>"blue"</v>
      </c>
      <c r="IQ101" s="48" t="str">
        <f>IF(HR101&lt;&gt;"",CHAR(34)&amp;"green"&amp;CHAR(34),"")</f>
        <v>"green"</v>
      </c>
      <c r="IR101" s="48" t="str">
        <f>IF(HS101&lt;&gt;"",CHAR(34)&amp;"red"&amp;CHAR(34),"")</f>
        <v/>
      </c>
      <c r="IS101" s="48" t="str">
        <f>IF(HT101&lt;&gt;"",CHAR(34)&amp;"yellow"&amp;CHAR(34),"")</f>
        <v>"yellow"</v>
      </c>
      <c r="IT101" s="48" t="str">
        <f>IF(HU101&lt;&gt;"",CHAR(34)&amp;"orange"&amp;CHAR(34),"")</f>
        <v/>
      </c>
      <c r="IU101" s="48" t="str">
        <f>IF(HV101&lt;&gt;"",CHAR(34)&amp;"brown"&amp;CHAR(34),"")</f>
        <v/>
      </c>
      <c r="IV101" s="48" t="str">
        <f>IF(HW101&lt;&gt;"",CHAR(34)&amp;"purple"&amp;CHAR(34),"")</f>
        <v/>
      </c>
      <c r="IW101" s="48" t="str">
        <f>IF(HX101&lt;&gt;"",CHAR(34)&amp;"white"&amp;CHAR(34),"")</f>
        <v>"white"</v>
      </c>
      <c r="IX101" s="48" t="str">
        <f>"{"&amp;CHAR(34)&amp;"url"&amp;CHAR(34)&amp;":"&amp;CHAR(34)&amp;IN101&amp;CHAR(34)&amp;","&amp;CHAR(34)&amp;"name"&amp;CHAR(34)&amp;":"&amp;CHAR(34)&amp;A101&amp;CHAR(34)&amp;"},"</f>
        <v>{"url":"http://mkweb.bcgsc.ca/color-summarizer/?url=https://upload.wikimedia.org/wikipedia/commons/thumb/6/6c/Flag_of_Topeka%2C_Kansas.svg/640px-Flag_of_Topeka%2C_Kansas.svg.png&amp;precision=low&amp;num_clusters=4&amp;text=1","name":"[USA] Topeka"},</v>
      </c>
      <c r="IY101" s="48">
        <v>1181</v>
      </c>
    </row>
    <row r="102" spans="1:259" s="48" customFormat="1" ht="38.4" customHeight="1" thickBot="1" x14ac:dyDescent="0.35">
      <c r="A102" s="97" t="s">
        <v>1104</v>
      </c>
      <c r="B102" s="40" t="e" vm="243">
        <v>#VALUE!</v>
      </c>
      <c r="C102" s="41">
        <v>3</v>
      </c>
      <c r="D102" s="42" t="s">
        <v>1105</v>
      </c>
      <c r="E102" s="43" t="s">
        <v>1106</v>
      </c>
      <c r="F102" s="44" t="s">
        <v>163</v>
      </c>
      <c r="G102" s="45">
        <f>COUNTIF($A$1:$A$8580,A102)</f>
        <v>1</v>
      </c>
      <c r="H102" s="46" t="s">
        <v>611</v>
      </c>
      <c r="I102" s="47" t="s">
        <v>1107</v>
      </c>
      <c r="J102" s="48" t="str">
        <f>""</f>
        <v/>
      </c>
      <c r="K102" s="49"/>
      <c r="L102" s="50"/>
      <c r="M102" s="50"/>
      <c r="N102" s="51" t="s">
        <v>231</v>
      </c>
      <c r="O102" s="52">
        <v>1937</v>
      </c>
      <c r="P102" s="53" t="s">
        <v>177</v>
      </c>
      <c r="Q102" s="54">
        <v>1</v>
      </c>
      <c r="R102" s="55" t="s">
        <v>231</v>
      </c>
      <c r="S102" s="56">
        <v>0</v>
      </c>
      <c r="T102" s="57" t="s">
        <v>165</v>
      </c>
      <c r="U102" s="58" t="s">
        <v>164</v>
      </c>
      <c r="V102" s="58" t="s">
        <v>165</v>
      </c>
      <c r="W102" s="58" t="s">
        <v>165</v>
      </c>
      <c r="X102" s="58" t="s">
        <v>165</v>
      </c>
      <c r="Y102" s="58" t="s">
        <v>164</v>
      </c>
      <c r="Z102" s="58" t="s">
        <v>164</v>
      </c>
      <c r="AA102" s="58" t="s">
        <v>164</v>
      </c>
      <c r="AB102" s="58" t="s">
        <v>164</v>
      </c>
      <c r="AC102" s="58" t="s">
        <v>164</v>
      </c>
      <c r="AD102" s="58" t="s">
        <v>165</v>
      </c>
      <c r="AE102" s="58" t="s">
        <v>164</v>
      </c>
      <c r="AF102" s="59" t="s">
        <v>165</v>
      </c>
      <c r="AG102" s="59" t="s">
        <v>164</v>
      </c>
      <c r="AH102" s="59" t="s">
        <v>164</v>
      </c>
      <c r="AI102" s="59" t="s">
        <v>164</v>
      </c>
      <c r="AJ102" s="59" t="s">
        <v>164</v>
      </c>
      <c r="AK102" s="59" t="s">
        <v>164</v>
      </c>
      <c r="AL102" s="59" t="s">
        <v>164</v>
      </c>
      <c r="AM102" s="59" t="s">
        <v>164</v>
      </c>
      <c r="AN102" s="59" t="s">
        <v>164</v>
      </c>
      <c r="AO102" s="59" t="s">
        <v>164</v>
      </c>
      <c r="AP102" s="59" t="s">
        <v>164</v>
      </c>
      <c r="AQ102" s="59" t="s">
        <v>164</v>
      </c>
      <c r="AR102" s="59" t="s">
        <v>164</v>
      </c>
      <c r="AS102" s="59" t="s">
        <v>164</v>
      </c>
      <c r="AT102" s="60">
        <v>0</v>
      </c>
      <c r="AU102" s="59" t="s">
        <v>196</v>
      </c>
      <c r="AV102" s="59" t="str">
        <f>IF(LEFT(A102,1)="[",LEFT(A102,5)&amp;AU102&amp;A102,"")</f>
        <v>[USA]City[USA] Wichita</v>
      </c>
      <c r="AW102" s="59" t="str">
        <f>C102&amp;H102&amp;A102</f>
        <v>3[USA] Kansas[USA] Wichita</v>
      </c>
      <c r="AX102" s="61"/>
      <c r="AY102" s="61"/>
      <c r="AZ102" s="62" t="s">
        <v>167</v>
      </c>
      <c r="BA102" s="62" t="s">
        <v>167</v>
      </c>
      <c r="BB102" s="62"/>
      <c r="BC102" s="63"/>
      <c r="BD102" s="64" t="s">
        <v>159</v>
      </c>
      <c r="BE102" s="47"/>
      <c r="BF102" s="64" t="s">
        <v>167</v>
      </c>
      <c r="BG102" s="64" t="s">
        <v>167</v>
      </c>
      <c r="BH102" s="64" t="s">
        <v>167</v>
      </c>
      <c r="BI102" s="64"/>
      <c r="BJ102" s="64"/>
      <c r="BK102" s="47"/>
      <c r="BL102" s="64" t="s">
        <v>167</v>
      </c>
      <c r="BM102" s="64" t="s">
        <v>152</v>
      </c>
      <c r="BN102" s="64" t="s">
        <v>167</v>
      </c>
      <c r="BO102" s="64" t="s">
        <v>154</v>
      </c>
      <c r="BP102" s="64" t="s">
        <v>167</v>
      </c>
      <c r="BQ102" s="64" t="s">
        <v>167</v>
      </c>
      <c r="BR102" s="64" t="s">
        <v>167</v>
      </c>
      <c r="BS102" s="64" t="s">
        <v>167</v>
      </c>
      <c r="BT102" s="64" t="s">
        <v>159</v>
      </c>
      <c r="BU102" s="65"/>
      <c r="BV102" s="66"/>
      <c r="BW102" s="66">
        <v>0</v>
      </c>
      <c r="BX102" s="47"/>
      <c r="BY102" s="48" t="s">
        <v>164</v>
      </c>
      <c r="CB102" s="6"/>
      <c r="CC102" s="6"/>
      <c r="CD102" s="67">
        <v>0</v>
      </c>
      <c r="CE102" s="67">
        <v>0</v>
      </c>
      <c r="CF102" s="67" t="e">
        <v>#REF!</v>
      </c>
      <c r="CG102" s="68" cm="1">
        <f t="array" ref="CG102">SUMPRODUCT(--(LEN(TRIM(BL102:BT102))&gt;0))</f>
        <v>3</v>
      </c>
      <c r="CH102" s="59" t="str">
        <f>IF(CG102=2,"y","n")</f>
        <v>n</v>
      </c>
      <c r="CI102" s="59" t="str">
        <f>IF(CG102=3,"y","n")</f>
        <v>y</v>
      </c>
      <c r="CJ102" s="59" t="str">
        <f>IF(CG102=4,"y","n")</f>
        <v>n</v>
      </c>
      <c r="CK102" s="59" t="str">
        <f>IF(CG102&gt;4,"y","n")</f>
        <v>n</v>
      </c>
      <c r="CL102" s="59" t="str">
        <f>IF(S102=0,"y","n")</f>
        <v>y</v>
      </c>
      <c r="CM102" s="59" t="str">
        <f>IF(S102=2,"y","n")</f>
        <v>n</v>
      </c>
      <c r="CN102" s="59" t="str">
        <f>IF(S102=3,"y","n")</f>
        <v>n</v>
      </c>
      <c r="CO102" s="59" t="str">
        <f>IF(S102&gt;=4,"y","n")</f>
        <v>n</v>
      </c>
      <c r="CP102" s="59" t="str">
        <f>IF(AT102=0,"y","n")</f>
        <v>y</v>
      </c>
      <c r="CQ102" s="59" t="str">
        <f>IF(AT102=1,"y","n")</f>
        <v>n</v>
      </c>
      <c r="CR102" s="59" t="str">
        <f>IF(AT102=2,"y","n")</f>
        <v>n</v>
      </c>
      <c r="CS102" s="59" t="str">
        <f>IF(AT102&gt;=3,"y","n")</f>
        <v>n</v>
      </c>
      <c r="CT102" s="69" t="str">
        <f>CHAR(34)&amp;A102&amp;CHAR(34)</f>
        <v>"[USA] Wichita"</v>
      </c>
      <c r="CU102" s="70" t="str">
        <f>CHAR(34)&amp;"rgn_"&amp;R102&amp;CHAR(34)</f>
        <v>"rgn_North America"</v>
      </c>
      <c r="CV102" s="48" t="str">
        <f>CHAR(34)&amp;D102&amp;CHAR(34)</f>
        <v>"https://upload.wikimedia.org/wikipedia/commons/thumb/f/f0/Flag_of_Wichita%2C_Kansas.svg/640px-Flag_of_Wichita%2C_Kansas.svg.png"</v>
      </c>
      <c r="CW102" s="48" t="str">
        <f>IF(CH102="y",CHAR(34)&amp;CH$1&amp;CHAR(34)&amp;",","")</f>
        <v/>
      </c>
      <c r="CX102" s="48" t="str">
        <f>IF(CI102="y",CHAR(34)&amp;CI$1&amp;CHAR(34)&amp;",","")</f>
        <v>"3Color",</v>
      </c>
      <c r="CY102" s="48" t="str">
        <f>IF(CJ102="y",CHAR(34)&amp;CJ$1&amp;CHAR(34)&amp;",","")</f>
        <v/>
      </c>
      <c r="CZ102" s="48" t="str">
        <f>IF(CK102="y",CHAR(34)&amp;CK$1&amp;CHAR(34)&amp;",","")</f>
        <v/>
      </c>
      <c r="DA102" s="48" t="str">
        <f>IF(Q102&gt;1,CHAR(34)&amp;"words2"&amp;CHAR(34)&amp;",","")</f>
        <v/>
      </c>
      <c r="DB102" s="48" t="str">
        <f>IF(Q102&gt;2,CHAR(34)&amp;"words3"&amp;CHAR(34)&amp;",","")</f>
        <v/>
      </c>
      <c r="DD102" s="48" t="str">
        <f>IF(LEN(CHAR(34)&amp;"lets"&amp;LEN(SUBSTITUTE(SUBSTITUTE(IFERROR(TRIM(SUBSTITUTE(A102,MID(A102,FIND("[",A102),FIND("]",A102)-FIND("[",A102)+1),"")),A102)," ",""),"-",""))&amp;CHAR(34)&amp;",")=9,CHAR(34)&amp;"lets"&amp;LEN(SUBSTITUTE(SUBSTITUTE(IFERROR(TRIM(SUBSTITUTE(A102,MID(A102,FIND("[",A102),FIND("]",A102)-FIND("[",A102)+1),"")),A102)," ",""),"-",""))&amp;CHAR(34)&amp;",",CHAR(34)&amp;"lets0"&amp;LEN(SUBSTITUTE(SUBSTITUTE(IFERROR(TRIM(SUBSTITUTE(A102,MID(A102,FIND("[",A102),FIND("]",A102)-FIND("[",A102)+1),"")),A102)," ",""),"-",""))&amp;CHAR(34)&amp;",")</f>
        <v>"lets07",</v>
      </c>
      <c r="DE102" s="48" t="str">
        <f>CHAR(34)&amp;"start"&amp;IFERROR(LEFT(SUBSTITUTE(A102,"["&amp;MID(A102,FIND("[",A102)+1,FIND("]",A102)-FIND("[",A102)-1)&amp;"] ",""),1),LEFT(A102,1))&amp;CHAR(34)&amp;","</f>
        <v>"startW",</v>
      </c>
      <c r="DF102" s="48" t="str">
        <f>IFERROR(IF(SEARCH("tan",A102)&gt;0,CHAR(34)&amp;"withtn"&amp;CHAR(34)&amp;",",""),"")</f>
        <v/>
      </c>
      <c r="DG102" s="48" t="str">
        <f>IFERROR(IF(SEARCH("q",A102)&gt;0,CHAR(34)&amp;"with_q"&amp;CHAR(34)&amp;",",""),"")</f>
        <v/>
      </c>
      <c r="DH102" s="48" t="str">
        <f>IFERROR(IF(SEARCH("v",A102)&gt;0,CHAR(34)&amp;"with_v"&amp;CHAR(34)&amp;",",""),"")</f>
        <v/>
      </c>
      <c r="DI102" s="48" t="str">
        <f>IFERROR(IF(SEARCH("w",A102)&gt;0,CHAR(34)&amp;"with_w"&amp;CHAR(34)&amp;",",""),"")</f>
        <v>"with_w",</v>
      </c>
      <c r="DJ102" s="48" t="str">
        <f>IFERROR(IF(SEARCH("y",A102)&gt;0,CHAR(34)&amp;"with_y"&amp;CHAR(34)&amp;",",""),"")</f>
        <v/>
      </c>
      <c r="DK102" s="48" t="str">
        <f>IFERROR(IF(SEARCH("z",A102)&gt;0,CHAR(34)&amp;"with_z"&amp;CHAR(34)&amp;",",""),"")</f>
        <v/>
      </c>
      <c r="DL102" s="48" t="str">
        <f>IF(CG102=2, CHAR(34) &amp; _xlfn.TEXTJOIN("", TRUE, _xlfn._xlws.SORT(HP102:HX102)) &amp; CHAR(34) &amp; ",", "")</f>
        <v/>
      </c>
      <c r="DM102" s="48" t="str" cm="1">
        <f t="array" ref="DM102">IF(CG102=3,CHAR(34) &amp; _xlfn.TEXTJOIN("", TRUE, RIGHT(HP102:HX102, 2)) &amp; CHAR(34) &amp; ",", "")</f>
        <v>"LUEDHI",</v>
      </c>
      <c r="DN102" s="48" t="str">
        <f>IF(AND(ISNUMBER(SEARCH("18", O102)), ISERROR(SEARCH("1918", O102)), ISERROR(SEARCH("2018", O102))), CHAR(34) &amp; "year18" &amp; CHAR(34) &amp; ",", "")</f>
        <v/>
      </c>
      <c r="DO102" s="48" t="str">
        <f>IF(AND(ISNUMBER(SEARCH("19", O102)), ISERROR(SEARCH("1819", O102)),  ISERROR(SEARCH("1219", O102)),ISERROR(SEARCH("1119", O102)),ISERROR(SEARCH("1190", O102)),ISERROR(SEARCH("2019", O102))), CHAR(34) &amp; "year19" &amp; CHAR(34) &amp; ",", "")</f>
        <v>"year19",</v>
      </c>
      <c r="DP102" s="6" t="str">
        <f>IF(AND(ISNUMBER(SEARCH("20", O102)), ISERROR(SEARCH("1920", O102))), CHAR(34)&amp;"year00"&amp;CHAR(34)&amp;",", "")</f>
        <v/>
      </c>
      <c r="DQ102" s="6" t="str">
        <f>IF(CC102="y",CHAR(34)&amp;"soviet"&amp;CHAR(34)&amp;",","")</f>
        <v/>
      </c>
      <c r="DR102" s="6" t="str">
        <f>IF(BY102="y",CHAR(34)&amp;"dgband"&amp;CHAR(34)&amp;",","")</f>
        <v/>
      </c>
      <c r="DS102" s="6" t="str">
        <f>IF(W102="y",IF(AND(V102="n",BY102&lt;&gt;"y"),CHAR(34)&amp;"allver"&amp;CHAR(34)&amp;",",""),"")</f>
        <v/>
      </c>
      <c r="DT102" s="6" t="str">
        <f>IF(V102="y",IF(AND(W102="n",BY102&lt;&gt;"y"),CHAR(34)&amp;"allhor"&amp;CHAR(34)&amp;",",""),"")</f>
        <v/>
      </c>
      <c r="DU102" s="6" t="str">
        <f>IF(BY102="y",IF(AND(W102="n",V102="n"),CHAR(34)&amp;"alldia"&amp;CHAR(34)&amp;",",""),"")</f>
        <v/>
      </c>
      <c r="DW102" s="48" t="str">
        <f>IF(CL102="y",CHAR(34)&amp;CL$1&amp;CHAR(34)&amp;",","")</f>
        <v>"NoBand",</v>
      </c>
      <c r="DX102" s="48" t="str">
        <f>IF(CM102="y",CHAR(34)&amp;CM$1&amp;CHAR(34)&amp;",","")</f>
        <v/>
      </c>
      <c r="DY102" s="48" t="str">
        <f>IF(CN102="y",CHAR(34)&amp;CN$1&amp;CHAR(34)&amp;",","")</f>
        <v/>
      </c>
      <c r="DZ102" s="48" t="str">
        <f>IF(CO102="y",CHAR(34)&amp;CO$1&amp;CHAR(34)&amp;",","")</f>
        <v/>
      </c>
      <c r="EA102" s="48" t="str">
        <f>IF(T102="y",CHAR(34)&amp;T$1&amp;CHAR(34)&amp;",","")</f>
        <v>"Diagon",</v>
      </c>
      <c r="EB102" s="48" t="str">
        <f>IF(U102="y",CHAR(34)&amp;U$1&amp;CHAR(34)&amp;",","")</f>
        <v/>
      </c>
      <c r="EC102" s="48" t="str">
        <f>IF(V102="y",CHAR(34)&amp;V$1&amp;CHAR(34)&amp;",","")</f>
        <v>"Horizo",</v>
      </c>
      <c r="ED102" s="48" t="str">
        <f>IF(W102="y",CHAR(34)&amp;W$1&amp;CHAR(34)&amp;",","")</f>
        <v>"Vertic",</v>
      </c>
      <c r="EE102" s="48" t="str">
        <f>IF(X102="y",CHAR(34)&amp;X$1&amp;CHAR(34)&amp;",","")</f>
        <v>"Circle",</v>
      </c>
      <c r="EF102" s="48" t="str">
        <f>IF(AND(Y102&lt;&gt;"n",Y102&lt;&gt;""),CHAR(34)&amp;Y$1&amp;CHAR(34)&amp;",","")</f>
        <v/>
      </c>
      <c r="EG102" s="48" t="str">
        <f>IF(Z102="y",CHAR(34)&amp;Z$1&amp;CHAR(34)&amp;",","")</f>
        <v/>
      </c>
      <c r="EH102" s="48" t="str">
        <f>IF(AA102="y",CHAR(34)&amp;AA$1&amp;CHAR(34)&amp;",","")</f>
        <v/>
      </c>
      <c r="EI102" s="48" t="str">
        <f>IF(AB102="y",CHAR(34)&amp;AB$1&amp;CHAR(34)&amp;",","")</f>
        <v/>
      </c>
      <c r="EJ102" s="48" t="str">
        <f>IF(AC102="y",CHAR(34)&amp;AC$1&amp;CHAR(34)&amp;",","")</f>
        <v/>
      </c>
      <c r="EK102" s="48" t="str">
        <f>IF(AD102="y",CHAR(34)&amp;AD$1&amp;CHAR(34)&amp;",","")</f>
        <v>"HasSun",</v>
      </c>
      <c r="EL102" s="48" t="str">
        <f>IF(AE102="y",CHAR(34)&amp;AE$1&amp;CHAR(34)&amp;",","")</f>
        <v/>
      </c>
      <c r="EM102" s="48" t="str">
        <f>IF(AF102="y",CHAR(34)&amp;AF$1&amp;CHAR(34)&amp;",","")</f>
        <v>"Trside",</v>
      </c>
      <c r="EN102" s="48" t="str">
        <f>IF(AG102="y",CHAR(34)&amp;AG$1&amp;CHAR(34)&amp;",","")</f>
        <v/>
      </c>
      <c r="EO102" s="48" t="str">
        <f>IF(AH102="y",CHAR(34)&amp;AH$1&amp;CHAR(34)&amp;",","")</f>
        <v/>
      </c>
      <c r="EP102" s="48" t="str">
        <f>IF(AI102="y",CHAR(34)&amp;AI$1&amp;CHAR(34)&amp;",","")</f>
        <v/>
      </c>
      <c r="EQ102" s="48" t="str">
        <f>IF(AJ102="y",CHAR(34)&amp;AJ$1&amp;CHAR(34)&amp;",","")</f>
        <v/>
      </c>
      <c r="ER102" s="48" t="str">
        <f>IF(AK102="y",CHAR(34)&amp;AK$1&amp;CHAR(34)&amp;",","")</f>
        <v/>
      </c>
      <c r="ES102" s="48" t="str">
        <f>IF(AL102="y",CHAR(34)&amp;AL$1&amp;CHAR(34)&amp;",","")</f>
        <v/>
      </c>
      <c r="ET102" s="48" t="str">
        <f>IF(AM102="y",CHAR(34)&amp;AM$1&amp;CHAR(34)&amp;",","")</f>
        <v/>
      </c>
      <c r="EU102" s="48" t="str">
        <f>IF(AN102="y",CHAR(34)&amp;AN$1&amp;CHAR(34)&amp;",","")</f>
        <v/>
      </c>
      <c r="EV102" s="48" t="str">
        <f>IF(AO102="y",CHAR(34)&amp;AO$1&amp;CHAR(34)&amp;",","")</f>
        <v/>
      </c>
      <c r="EW102" s="48" t="str">
        <f>IF(AP102="y",CHAR(34)&amp;AP$1&amp;CHAR(34)&amp;",","")</f>
        <v/>
      </c>
      <c r="EX102" s="48" t="str">
        <f>IF(AQ102="y",CHAR(34)&amp;AQ$1&amp;CHAR(34)&amp;",","")</f>
        <v/>
      </c>
      <c r="EY102" s="48" t="str">
        <f>IF(AR102="y",CHAR(34)&amp;AR$1&amp;CHAR(34)&amp;",","")</f>
        <v/>
      </c>
      <c r="EZ102" s="48" t="str">
        <f>IF(AS102="y",CHAR(34)&amp;AS$1&amp;CHAR(34)&amp;",","")</f>
        <v/>
      </c>
      <c r="FA102" s="48" t="str">
        <f>IF(AT102&gt;0,CHAR(34)&amp;"sta"&amp;AZ102&amp;CHAR(34)&amp;",","")</f>
        <v/>
      </c>
      <c r="FB102" s="48" t="str">
        <f>IF(AND(AT102&gt;0,BA102&lt;&gt;""),CHAR(34)&amp;"sta"&amp;BA102&amp;CHAR(34)&amp;",","")</f>
        <v/>
      </c>
      <c r="FD102" s="48" t="str">
        <f>IF(BV102="n",CHAR(34)&amp;"tcWHYE"&amp;CHAR(34)&amp;",",IF(BV102="y",CHAR(34)&amp;FD$1&amp;CHAR(34)&amp;",",""))</f>
        <v/>
      </c>
      <c r="FE102" s="48" t="str">
        <f>IF(COUNTIF(BL102:BT102,"BLU")=0,CHAR(34)&amp;"NO_BLU"&amp;CHAR(34)&amp;",", "")</f>
        <v/>
      </c>
      <c r="FF102" s="48" t="str">
        <f>IF(COUNTIF(BL102:BT102,"WHI")=0,CHAR(34)&amp;"NO_WHI"&amp;CHAR(34)&amp;",", "")</f>
        <v/>
      </c>
      <c r="FG102" s="48" t="str">
        <f>IF(COUNTIF(BL102:BT102,"RED")=0,CHAR(34)&amp;"NO_RED"&amp;CHAR(34)&amp;",", "")</f>
        <v/>
      </c>
      <c r="FH102" s="48" t="str">
        <f>IF(COUNTIF(BL102:BS102,"GRE")=0,CHAR(34)&amp;"NO_GRE"&amp;CHAR(34)&amp;",", "")</f>
        <v>"NO_GRE",</v>
      </c>
      <c r="FI102" s="48" t="str">
        <f>IF(COUNTIF(BL102:BT102,"YEL")=0,CHAR(34)&amp;"NO_YEL"&amp;CHAR(34)&amp;",", "")</f>
        <v>"NO_YEL",</v>
      </c>
      <c r="FJ102" s="48" t="str">
        <f>IF(COUNTIF(BL102:BT102,"BLA")=0,CHAR(34)&amp;"NO_BLA"&amp;CHAR(34)&amp;",", "")</f>
        <v>"NO_BLA",</v>
      </c>
      <c r="FK102" s="48" t="str">
        <f>IF(AND(FH102&lt;&gt;"",FF102&lt;&gt;""),CHAR(34)&amp;"WHGRNO"&amp;CHAR(34)&amp;",","")</f>
        <v/>
      </c>
      <c r="FL102" s="48" t="str">
        <f>IF(AND(FI102&lt;&gt;"",FF102&lt;&gt;""),CHAR(34)&amp;"WHYENO"&amp;CHAR(34)&amp;",","")</f>
        <v/>
      </c>
      <c r="FM102" s="48" t="str">
        <f>IF(AND(FJ102&lt;&gt;"",FF102&lt;&gt;""),CHAR(34)&amp;"BAWHNO"&amp;CHAR(34)&amp;",","")</f>
        <v/>
      </c>
      <c r="FN102" s="48" t="str">
        <f>IF(AND(FE102&lt;&gt;"",FF102&lt;&gt;""),CHAR(34)&amp;"BLWHNO"&amp;CHAR(34)&amp;",","")</f>
        <v/>
      </c>
      <c r="FO102" s="48" t="str">
        <f>IF(AND(FE102&lt;&gt;"",FG102&lt;&gt;""),CHAR(34)&amp;"BLRENO"&amp;CHAR(34)&amp;",","")</f>
        <v/>
      </c>
      <c r="FP102" s="48" t="str">
        <f>IF(AND(FF102&lt;&gt;"",FF102&lt;&gt;""),CHAR(34)&amp;"WHRENO"&amp;CHAR(34)&amp;",","")</f>
        <v/>
      </c>
      <c r="FQ102" s="48" t="str">
        <f>IF(LEN(BF102)=3,CHAR(34)&amp;"001"&amp;BF102&amp;CHAR(34)&amp;",","")</f>
        <v/>
      </c>
      <c r="FR102" s="48" t="str">
        <f>IF(LEN(BG102)=3,CHAR(34)&amp;"002"&amp;BG102&amp;CHAR(34)&amp;",","")</f>
        <v/>
      </c>
      <c r="FS102" s="48" t="str">
        <f>IF(LEN(BH102)=3,CHAR(34)&amp;"003"&amp;BH102&amp;CHAR(34)&amp;",","")</f>
        <v/>
      </c>
      <c r="FT102" s="48" t="str">
        <f>CHAR(34)&amp;"myr"&amp;BD102&amp;CHAR(34)&amp;","</f>
        <v>"myrWHI",</v>
      </c>
      <c r="FU102" s="48" t="str">
        <f>IF(AY102="y",CHAR(34)&amp;"island"&amp;CHAR(34)&amp;",","")</f>
        <v/>
      </c>
      <c r="FV102" s="48" t="str">
        <f>IF(BZ102="y",CHAR(34)&amp;"landlo"&amp;CHAR(34)&amp;",","")</f>
        <v/>
      </c>
      <c r="FW102" s="48" t="str">
        <f>IF(CA102="y",CHAR(34)&amp;"eunion"&amp;CHAR(34)&amp;",","")</f>
        <v/>
      </c>
      <c r="FY102" s="48" t="str">
        <f>IFERROR(IF(SEARCH("Arabic",CB102)&gt;0,CHAR(34)&amp;"arabic"&amp;CHAR(34)&amp;",",""),"")</f>
        <v/>
      </c>
      <c r="FZ102" s="48" t="str">
        <f>IFERROR(IF(SEARCH("English",CB102)&gt;0,CHAR(34)&amp;"englis"&amp;CHAR(34)&amp;",",""),"")</f>
        <v/>
      </c>
      <c r="GA102" s="48" t="str">
        <f>IFERROR(IF(SEARCH("French",CB102)&gt;0,CHAR(34)&amp;"french"&amp;CHAR(34)&amp;",",""),"")</f>
        <v/>
      </c>
      <c r="GB102" s="48" t="str">
        <f>IFERROR(IF(SEARCH("Spanish",CB102)&gt;0,CHAR(34)&amp;"spanis"&amp;CHAR(34)&amp;",",""),"")</f>
        <v/>
      </c>
      <c r="GE102" s="48" t="str">
        <f>IFERROR(IF(SEARCH("Dutch",CB102)&gt;0,CHAR(34)&amp;"dutchs"&amp;CHAR(34)&amp;",",""),"")</f>
        <v/>
      </c>
      <c r="GF102" s="48" t="str">
        <f>IFERROR(IF(SEARCH("Historical",AU102)&gt;0,CHAR(34)&amp;"histor"&amp;CHAR(34)&amp;",",""),"")</f>
        <v/>
      </c>
      <c r="GG102" s="48" t="str">
        <f>IF(BU102="y",CHAR(34)&amp;"unjack"&amp;CHAR(34)&amp;",","")</f>
        <v/>
      </c>
      <c r="GH102" s="48" t="str">
        <f>IF(CD102=1,CHAR(34)&amp;"southc"&amp;CHAR(34)&amp;",","")</f>
        <v/>
      </c>
      <c r="GI102" s="48" t="str">
        <f>IF(CE102=1,CHAR(34)&amp;"hasmap"&amp;CHAR(34)&amp;",","")</f>
        <v/>
      </c>
      <c r="GJ102" s="48" t="str">
        <f>IF(CP102="y",CHAR(34)&amp;CP$1&amp;CHAR(34)&amp;",","")</f>
        <v>"NoStar",</v>
      </c>
      <c r="GK102" s="48" t="str">
        <f>IF(GJ102="",CHAR(34)&amp;"HasSta"&amp;CHAR(34)&amp;",","")</f>
        <v/>
      </c>
      <c r="GL102" s="48" t="str">
        <f>IF(CQ102="y",CHAR(34)&amp;CQ$1&amp;CHAR(34)&amp;",","")</f>
        <v/>
      </c>
      <c r="GM102" s="48" t="str">
        <f>IF(CR102="y",CHAR(34)&amp;CR$1&amp;CHAR(34)&amp;",","")</f>
        <v/>
      </c>
      <c r="GN102" s="48" t="str">
        <f>IF(CS102="y",CHAR(34)&amp;CS$1&amp;CHAR(34)&amp;",","")</f>
        <v/>
      </c>
      <c r="GP102" s="48" t="str">
        <f>CHAR(34)&amp;AU102&amp;CHAR(34)</f>
        <v>"City"</v>
      </c>
      <c r="GS102" s="48" t="str">
        <f>SUBSTITUTE("["&amp;_xlfn.CONCAT(CW102:GN102)&amp;"]",",]","]")</f>
        <v>["3Color","lets07","startW","with_w","LUEDHI","year19","NoBand","Diagon","Horizo","Vertic","Circle","HasSun","Trside","NO_GRE","NO_YEL","NO_BLA","myrWHI","NoStar"]</v>
      </c>
      <c r="GT102" s="48" t="str">
        <f>IF(BL102&lt;&gt;"",CHAR(34)&amp;"cl_"&amp;BL102&amp;CHAR(34)&amp;",","")</f>
        <v/>
      </c>
      <c r="GU102" s="48" t="str">
        <f>IF(BM102&lt;&gt;"",CHAR(34)&amp;"cl_"&amp;BM102&amp;CHAR(34)&amp;",","")</f>
        <v>"cl_BLU",</v>
      </c>
      <c r="GV102" s="48" t="str">
        <f>IF(BN102&lt;&gt;"",CHAR(34)&amp;"cl_"&amp;BN102&amp;CHAR(34)&amp;",","")</f>
        <v/>
      </c>
      <c r="GW102" s="48" t="str">
        <f>IF(BO102&lt;&gt;"",CHAR(34)&amp;"cl_"&amp;BO102&amp;CHAR(34)&amp;",","")</f>
        <v>"cl_RED",</v>
      </c>
      <c r="GX102" s="48" t="str">
        <f>IF(BP102&lt;&gt;"",CHAR(34)&amp;"cl_"&amp;BP102&amp;CHAR(34)&amp;",","")</f>
        <v/>
      </c>
      <c r="GY102" s="48" t="str">
        <f>IF(BQ102&lt;&gt;"",CHAR(34)&amp;"cl_"&amp;BQ102&amp;CHAR(34)&amp;",","")</f>
        <v/>
      </c>
      <c r="GZ102" s="48" t="str">
        <f>IF(BR102&lt;&gt;"",CHAR(34)&amp;"cl_"&amp;BR102&amp;CHAR(34)&amp;",","")</f>
        <v/>
      </c>
      <c r="HA102" s="48" t="str">
        <f>IF(BS102&lt;&gt;"",CHAR(34)&amp;"cl_"&amp;BS102&amp;CHAR(34)&amp;",","")</f>
        <v/>
      </c>
      <c r="HB102" s="48" t="str">
        <f>IF(BT102&lt;&gt;"",CHAR(34)&amp;"cl_"&amp;BT102&amp;CHAR(34)&amp;",","")</f>
        <v>"cl_WHI",</v>
      </c>
      <c r="HC102" s="48" t="str">
        <f>SUBSTITUTE("["&amp;_xlfn.CONCAT(GT102:HB102)&amp;"]",",]","]")</f>
        <v>["cl_BLU","cl_RED","cl_WHI"]</v>
      </c>
      <c r="HE102" s="71"/>
      <c r="HF102" s="72" t="str">
        <f>"{couname:"&amp;CT102&amp;(IF(HK102&lt;&gt;"",",subtype:"&amp;CHAR(34)&amp;HK102&amp;CHAR(34),""))&amp;",year:"&amp;HJ102&amp;",region:"&amp;CU102&amp;",Colors:"&amp;HC102&amp;",Items:"&amp;GS102&amp;",Flag:"&amp;CV102&amp;",HDFlag:"&amp;CHAR(34)&amp;E102&amp;CHAR(34)&amp;",type:"&amp;GP102&amp;", describe: "&amp;HH102&amp;", isnew:"&amp;CHAR(34)&amp;F102&amp;CHAR(34)&amp;", links: "&amp;HL102&amp;"},"</f>
        <v>{couname:"[USA] Wichita",year:"1937",region:"rgn_North America",Colors:["cl_BLU","cl_RED","cl_WHI"],Items:["3Color","lets07","startW","with_w","LUEDHI","year19","NoBand","Diagon","Horizo","Vertic","Circle","HasSun","Trside","NO_GRE","NO_YEL","NO_BLA","myrWHI","NoStar"],Flag:"https://upload.wikimedia.org/wikipedia/commons/thumb/f/f0/Flag_of_Wichita%2C_Kansas.svg/640px-Flag_of_Wichita%2C_Kansas.svg.png",HDFlag:"https://upload.wikimedia.org/wikipedia/commons/thumb/f/f0/Flag_of_Wichita%2C_Kansas.svg/2560px-Flag_of_Wichita%2C_Kansas.svg.png",type:"City", describe: "\nNot Available", isnew:".", links: "https://en.m.wikipedia.org/wiki/Flag_of_Wichita,_Kansas"},</v>
      </c>
      <c r="HG102" s="73" t="str">
        <f>"{couname:"&amp;CT102&amp;(IF(HK102&lt;&gt;"",",subtype:"&amp;CHAR(34)&amp;HK102&amp;CHAR(34),""))&amp;",year:"&amp;HJ102&amp;",region:"&amp;CU102&amp;",Colors:"&amp;HC102&amp;",Items:"&amp;GS102&amp;",Flag:"&amp;CV102&amp;",HDFlag:"&amp;CHAR(34)&amp;E102&amp;CHAR(34)&amp;",type:"&amp;GP102&amp;", describe: "&amp;HI102&amp;", links: "&amp;HL102&amp;"},"</f>
        <v>{couname:"[USA] Wichita",year:"1937",region:"rgn_North America",Colors:["cl_BLU","cl_RED","cl_WHI"],Items:["3Color","lets07","startW","with_w","LUEDHI","year19","NoBand","Diagon","Horizo","Vertic","Circle","HasSun","Trside","NO_GRE","NO_YEL","NO_BLA","myrWHI","NoStar"],Flag:"https://upload.wikimedia.org/wikipedia/commons/thumb/f/f0/Flag_of_Wichita%2C_Kansas.svg/640px-Flag_of_Wichita%2C_Kansas.svg.png",HDFlag:"https://upload.wikimedia.org/wikipedia/commons/thumb/f/f0/Flag_of_Wichita%2C_Kansas.svg/2560px-Flag_of_Wichita%2C_Kansas.svg.png",type:"City", describe: "\nNot Available", links: "https://en.m.wikipedia.org/wiki/Flag_of_Wichita,_Kansas"},</v>
      </c>
      <c r="HH102" s="48" t="str">
        <f>IF(P102&lt;&gt;"",CHAR(34)&amp;"\n"&amp;P102&amp;CHAR(34),CHAR(34)&amp;CHAR(34))</f>
        <v>"\nNot Available"</v>
      </c>
      <c r="HI102" s="48" t="str">
        <f>IF(J102=0,CHAR(34)&amp;CHAR(34),HH102)</f>
        <v>"\nNot Available"</v>
      </c>
      <c r="HJ102" s="48" t="str">
        <f>CHAR(34)&amp;O102&amp;CHAR(34)</f>
        <v>"1937"</v>
      </c>
      <c r="HL102" s="48" t="str">
        <f>CHAR(34)&amp;I102&amp;CHAR(34)</f>
        <v>"https://en.m.wikipedia.org/wiki/Flag_of_Wichita,_Kansas"</v>
      </c>
      <c r="HM102" s="72" t="str">
        <f>"{"&amp;CHAR(34)&amp;"couname"&amp;CHAR(34)&amp;":"&amp;CT102&amp;(IF(H102&lt;&gt;"",","&amp;CHAR(34)&amp;"subtype"&amp;CHAR(34)&amp;":"&amp;CHAR(34)&amp;H102&amp;CHAR(34),""))&amp;","&amp;CHAR(34)&amp;"year"&amp;CHAR(34)&amp;":"&amp;HJ102&amp;","&amp;CHAR(34)&amp;"region"&amp;CHAR(34)&amp;":"&amp;CU102&amp;","&amp;CHAR(34)&amp;"Colors"&amp;CHAR(34)&amp;":"&amp;HC102&amp;","&amp;CHAR(34)&amp;"Items"&amp;CHAR(34)&amp;":"&amp;GS102&amp;","&amp;CHAR(34)&amp;"Flag"&amp;CHAR(34)&amp;":"&amp;CV102&amp;","&amp;CHAR(34)&amp;"HDFlag"&amp;CHAR(34)&amp;":"&amp;CHAR(34)&amp;E102&amp;CHAR(34)&amp;","&amp;CHAR(34)&amp;"type"&amp;CHAR(34)&amp;":"&amp;GP102&amp;", "&amp;CHAR(34)&amp;"describe"&amp;CHAR(34)&amp;": "&amp;HH102&amp;", "&amp;CHAR(34)&amp;"isnew"&amp;CHAR(34)&amp;": "&amp;CHAR(34)&amp;F102&amp;CHAR(34)&amp;", "&amp;CHAR(34)&amp;"links"&amp;CHAR(34)&amp;": "&amp;HL102&amp;"},"</f>
        <v>{"couname":"[USA] Wichita","subtype":"[USA] Kansas","year":"1937","region":"rgn_North America","Colors":["cl_BLU","cl_RED","cl_WHI"],"Items":["3Color","lets07","startW","with_w","LUEDHI","year19","NoBand","Diagon","Horizo","Vertic","Circle","HasSun","Trside","NO_GRE","NO_YEL","NO_BLA","myrWHI","NoStar"],"Flag":"https://upload.wikimedia.org/wikipedia/commons/thumb/f/f0/Flag_of_Wichita%2C_Kansas.svg/640px-Flag_of_Wichita%2C_Kansas.svg.png","HDFlag":"https://upload.wikimedia.org/wikipedia/commons/thumb/f/f0/Flag_of_Wichita%2C_Kansas.svg/2560px-Flag_of_Wichita%2C_Kansas.svg.png","type":"City", "describe": "\nNot Available", "isnew": ".", "links": "https://en.m.wikipedia.org/wiki/Flag_of_Wichita,_Kansas"},</v>
      </c>
      <c r="HN102" s="74" t="str">
        <f>"{"&amp;CHAR(34)&amp;"couname"&amp;CHAR(34)&amp;":"&amp;CT102&amp;(IF(H102&lt;&gt;"",","&amp;CHAR(34)&amp;"subtype"&amp;CHAR(34)&amp;":"&amp;CHAR(34)&amp;H102&amp;CHAR(34),""))&amp;","&amp;CHAR(34)&amp;"year"&amp;CHAR(34)&amp;":"&amp;HJ102&amp;","&amp;CHAR(34)&amp;"region"&amp;CHAR(34)&amp;":"&amp;CU102&amp;","&amp;CHAR(34)&amp;"Colors"&amp;CHAR(34)&amp;":"&amp;HC102&amp;","&amp;CHAR(34)&amp;"Items"&amp;CHAR(34)&amp;":"&amp;GS102&amp;","&amp;CHAR(34)&amp;"Flag"&amp;CHAR(34)&amp;":"&amp;CV102&amp;","&amp;CHAR(34)&amp;"HDFlag"&amp;CHAR(34)&amp;":"&amp;CHAR(34)&amp;E102&amp;CHAR(34)&amp;","&amp;CHAR(34)&amp;"type"&amp;CHAR(34)&amp;":"&amp;GP102&amp;", "&amp;CHAR(34)&amp;"describe"&amp;CHAR(34)&amp;": "&amp;HI102&amp;", "&amp;CHAR(34)&amp;"isnew"&amp;CHAR(34)&amp;": "&amp;CHAR(34)&amp;F102&amp;CHAR(34)&amp;", "&amp;CHAR(34)&amp;"links"&amp;CHAR(34)&amp;": "&amp;HL102&amp;"},"</f>
        <v>{"couname":"[USA] Wichita","subtype":"[USA] Kansas","year":"1937","region":"rgn_North America","Colors":["cl_BLU","cl_RED","cl_WHI"],"Items":["3Color","lets07","startW","with_w","LUEDHI","year19","NoBand","Diagon","Horizo","Vertic","Circle","HasSun","Trside","NO_GRE","NO_YEL","NO_BLA","myrWHI","NoStar"],"Flag":"https://upload.wikimedia.org/wikipedia/commons/thumb/f/f0/Flag_of_Wichita%2C_Kansas.svg/640px-Flag_of_Wichita%2C_Kansas.svg.png","HDFlag":"https://upload.wikimedia.org/wikipedia/commons/thumb/f/f0/Flag_of_Wichita%2C_Kansas.svg/2560px-Flag_of_Wichita%2C_Kansas.svg.png","type":"City", "describe": "\nNot Available", "isnew": ".", "links": "https://en.m.wikipedia.org/wiki/Flag_of_Wichita,_Kansas"},</v>
      </c>
      <c r="HO102" s="75">
        <v>45618</v>
      </c>
      <c r="HP102" s="48" t="str" cm="1">
        <f t="array" ref="HP102">IF(_xlfn.TEXTJOIN(", ", TRUE, IF(ISNUMBER(SEARCH("BLA", BL102:BT102)), COLUMN(BL102:BT102) - COLUMN(BL102) + 1, ""))&lt;&gt;"","BLA","")</f>
        <v/>
      </c>
      <c r="HQ102" s="48" t="str" cm="1">
        <f t="array" ref="HQ102">IF(_xlfn.TEXTJOIN(", ", TRUE, IF(ISNUMBER(SEARCH("BLU", BL102:BT102)), COLUMN(BL102:BT102) - COLUMN(BL102) + 1, ""))&lt;&gt;"","BLU","")</f>
        <v>BLU</v>
      </c>
      <c r="HR102" s="48" t="str" cm="1">
        <f t="array" ref="HR102">IF(_xlfn.TEXTJOIN(", ", TRUE, IF(ISNUMBER(SEARCH("GRE", BL102:BT102)), COLUMN(BL102:BT102) - COLUMN(BL102) + 1, ""))&lt;&gt;"","GRE","")</f>
        <v/>
      </c>
      <c r="HS102" s="48" t="str" cm="1">
        <f t="array" ref="HS102">IF(_xlfn.TEXTJOIN(", ", TRUE, IF(ISNUMBER(SEARCH("RED", BL102:BT102)), COLUMN(BL102:BT102) - COLUMN(BL102) + 1, ""))&lt;&gt;"","RED","")</f>
        <v>RED</v>
      </c>
      <c r="HT102" s="48" t="str" cm="1">
        <f t="array" ref="HT102">IF(_xlfn.TEXTJOIN(", ", TRUE, IF(ISNUMBER(SEARCH("YEL", BL102:BT102)), COLUMN(BL102:BT102) - COLUMN(BL102) + 1, ""))&lt;&gt;"","YEL","")</f>
        <v/>
      </c>
      <c r="HU102" s="48" t="str" cm="1">
        <f t="array" ref="HU102">IF(_xlfn.TEXTJOIN(", ", TRUE, IF(ISNUMBER(SEARCH("ORA", BL102:BT102)), COLUMN(BL102:BT102) - COLUMN(BL102) + 1, ""))&lt;&gt;"","ORA","")</f>
        <v/>
      </c>
      <c r="HV102" s="48" t="str" cm="1">
        <f t="array" ref="HV102">IF(_xlfn.TEXTJOIN(", ", TRUE, IF(ISNUMBER(SEARCH("BRO", BL102:BT102)), COLUMN(BL102:BT102) - COLUMN(BL102) + 1, ""))&lt;&gt;"","BRO","")</f>
        <v/>
      </c>
      <c r="HW102" s="48" t="str" cm="1">
        <f t="array" ref="HW102">IF(_xlfn.TEXTJOIN(", ", TRUE, IF(ISNUMBER(SEARCH("PUR", BL102:BT102)), COLUMN(BL102:BT102) - COLUMN(BL102) + 1, ""))&lt;&gt;"","PUR","")</f>
        <v/>
      </c>
      <c r="HX102" s="48" t="str" cm="1">
        <f t="array" ref="HX102">IF(_xlfn.TEXTJOIN(", ", TRUE, IF(ISNUMBER(SEARCH("WHI", BL102:BT102)), COLUMN(BL102:BT102) - COLUMN(BL102) + 1, ""))&lt;&gt;"","WHI","")</f>
        <v>WHI</v>
      </c>
      <c r="HY102" s="76"/>
      <c r="HZ102" s="76"/>
      <c r="IA102" s="6"/>
      <c r="IB102" s="6"/>
      <c r="IC102" s="77"/>
      <c r="ID102" s="77"/>
      <c r="IE102" s="77"/>
      <c r="IF102" s="77"/>
      <c r="IG102" s="77"/>
      <c r="IH102" s="77"/>
      <c r="II102" s="77"/>
      <c r="IJ102" s="77"/>
      <c r="IK102" s="77"/>
      <c r="IM102" s="45">
        <f>COUNTIF(IC102:IK102,"&gt;0")-CG102</f>
        <v>-3</v>
      </c>
      <c r="IN102" s="78" t="str">
        <f>"http://mkweb.bcgsc.ca/color-summarizer/?url="&amp;D102&amp;"&amp;precision=low&amp;num_clusters="&amp;CG102&amp;"&amp;text=1"</f>
        <v>http://mkweb.bcgsc.ca/color-summarizer/?url=https://upload.wikimedia.org/wikipedia/commons/thumb/f/f0/Flag_of_Wichita%2C_Kansas.svg/640px-Flag_of_Wichita%2C_Kansas.svg.png&amp;precision=low&amp;num_clusters=3&amp;text=1</v>
      </c>
      <c r="IO102" s="48" t="str">
        <f>IF(HP102&lt;&gt;"",CHAR(34)&amp;"black"&amp;CHAR(34),"")</f>
        <v/>
      </c>
      <c r="IP102" s="48" t="str">
        <f>IF(HQ102&lt;&gt;"",CHAR(34)&amp;"blue"&amp;CHAR(34),"")</f>
        <v>"blue"</v>
      </c>
      <c r="IQ102" s="48" t="str">
        <f>IF(HR102&lt;&gt;"",CHAR(34)&amp;"green"&amp;CHAR(34),"")</f>
        <v/>
      </c>
      <c r="IR102" s="48" t="str">
        <f>IF(HS102&lt;&gt;"",CHAR(34)&amp;"red"&amp;CHAR(34),"")</f>
        <v>"red"</v>
      </c>
      <c r="IS102" s="48" t="str">
        <f>IF(HT102&lt;&gt;"",CHAR(34)&amp;"yellow"&amp;CHAR(34),"")</f>
        <v/>
      </c>
      <c r="IT102" s="48" t="str">
        <f>IF(HU102&lt;&gt;"",CHAR(34)&amp;"orange"&amp;CHAR(34),"")</f>
        <v/>
      </c>
      <c r="IU102" s="48" t="str">
        <f>IF(HV102&lt;&gt;"",CHAR(34)&amp;"brown"&amp;CHAR(34),"")</f>
        <v/>
      </c>
      <c r="IV102" s="48" t="str">
        <f>IF(HW102&lt;&gt;"",CHAR(34)&amp;"purple"&amp;CHAR(34),"")</f>
        <v/>
      </c>
      <c r="IW102" s="48" t="str">
        <f>IF(HX102&lt;&gt;"",CHAR(34)&amp;"white"&amp;CHAR(34),"")</f>
        <v>"white"</v>
      </c>
      <c r="IX102" s="48" t="str">
        <f>"{"&amp;CHAR(34)&amp;"url"&amp;CHAR(34)&amp;":"&amp;CHAR(34)&amp;IN102&amp;CHAR(34)&amp;","&amp;CHAR(34)&amp;"name"&amp;CHAR(34)&amp;":"&amp;CHAR(34)&amp;A102&amp;CHAR(34)&amp;"},"</f>
        <v>{"url":"http://mkweb.bcgsc.ca/color-summarizer/?url=https://upload.wikimedia.org/wikipedia/commons/thumb/f/f0/Flag_of_Wichita%2C_Kansas.svg/640px-Flag_of_Wichita%2C_Kansas.svg.png&amp;precision=low&amp;num_clusters=3&amp;text=1","name":"[USA] Wichita"},</v>
      </c>
      <c r="IY102" s="48">
        <v>1185</v>
      </c>
    </row>
    <row r="103" spans="1:259" s="48" customFormat="1" ht="38.4" customHeight="1" thickBot="1" x14ac:dyDescent="0.35">
      <c r="A103" s="97" t="s">
        <v>279</v>
      </c>
      <c r="B103" s="40" t="e" vm="244">
        <v>#VALUE!</v>
      </c>
      <c r="C103" s="41">
        <v>3</v>
      </c>
      <c r="D103" s="42" t="s">
        <v>280</v>
      </c>
      <c r="E103" s="43" t="s">
        <v>280</v>
      </c>
      <c r="F103" s="44" t="s">
        <v>163</v>
      </c>
      <c r="G103" s="45">
        <f>COUNTIF($A$1:$A$8580,A103)</f>
        <v>1</v>
      </c>
      <c r="H103" s="46" t="s">
        <v>281</v>
      </c>
      <c r="I103" s="47" t="s">
        <v>282</v>
      </c>
      <c r="J103" s="48" t="str">
        <f>""</f>
        <v/>
      </c>
      <c r="K103" s="49"/>
      <c r="L103" s="50"/>
      <c r="M103" s="50"/>
      <c r="N103" s="51" t="s">
        <v>231</v>
      </c>
      <c r="O103" s="52">
        <v>2022</v>
      </c>
      <c r="P103" s="53" t="s">
        <v>283</v>
      </c>
      <c r="Q103" s="54">
        <v>1</v>
      </c>
      <c r="R103" s="55" t="s">
        <v>231</v>
      </c>
      <c r="S103" s="56">
        <v>0</v>
      </c>
      <c r="T103" s="57" t="s">
        <v>165</v>
      </c>
      <c r="U103" s="58" t="s">
        <v>164</v>
      </c>
      <c r="V103" s="58" t="s">
        <v>164</v>
      </c>
      <c r="W103" s="58" t="s">
        <v>165</v>
      </c>
      <c r="X103" s="58" t="s">
        <v>165</v>
      </c>
      <c r="Y103" s="58" t="s">
        <v>164</v>
      </c>
      <c r="Z103" s="58" t="s">
        <v>164</v>
      </c>
      <c r="AA103" s="58" t="s">
        <v>164</v>
      </c>
      <c r="AB103" s="58" t="s">
        <v>165</v>
      </c>
      <c r="AC103" s="58" t="s">
        <v>164</v>
      </c>
      <c r="AD103" s="58" t="s">
        <v>164</v>
      </c>
      <c r="AE103" s="58" t="s">
        <v>164</v>
      </c>
      <c r="AF103" s="59" t="s">
        <v>164</v>
      </c>
      <c r="AG103" s="59" t="s">
        <v>164</v>
      </c>
      <c r="AH103" s="59" t="s">
        <v>165</v>
      </c>
      <c r="AI103" s="59" t="s">
        <v>164</v>
      </c>
      <c r="AJ103" s="59" t="s">
        <v>164</v>
      </c>
      <c r="AK103" s="59" t="s">
        <v>164</v>
      </c>
      <c r="AL103" s="59" t="s">
        <v>164</v>
      </c>
      <c r="AM103" s="59" t="s">
        <v>164</v>
      </c>
      <c r="AN103" s="59" t="s">
        <v>164</v>
      </c>
      <c r="AO103" s="59" t="s">
        <v>164</v>
      </c>
      <c r="AP103" s="59" t="s">
        <v>164</v>
      </c>
      <c r="AQ103" s="59" t="s">
        <v>164</v>
      </c>
      <c r="AR103" s="59" t="s">
        <v>164</v>
      </c>
      <c r="AS103" s="59" t="s">
        <v>164</v>
      </c>
      <c r="AT103" s="60">
        <v>0</v>
      </c>
      <c r="AU103" s="59" t="s">
        <v>196</v>
      </c>
      <c r="AV103" s="59" t="str">
        <f>IF(LEFT(A103,1)="[",LEFT(A103,5)&amp;AU103&amp;A103,"")</f>
        <v>[USA]City[USA] Ashland</v>
      </c>
      <c r="AW103" s="59" t="str">
        <f>C103&amp;H103&amp;A103</f>
        <v>3[USA] Kentucky[USA] Ashland</v>
      </c>
      <c r="AX103" s="61"/>
      <c r="AY103" s="61"/>
      <c r="AZ103" s="62" t="s">
        <v>167</v>
      </c>
      <c r="BA103" s="62" t="s">
        <v>167</v>
      </c>
      <c r="BB103" s="62"/>
      <c r="BC103" s="63"/>
      <c r="BD103" s="64" t="s">
        <v>159</v>
      </c>
      <c r="BE103" s="47"/>
      <c r="BF103" s="64" t="s">
        <v>167</v>
      </c>
      <c r="BG103" s="64" t="s">
        <v>167</v>
      </c>
      <c r="BH103" s="64" t="s">
        <v>167</v>
      </c>
      <c r="BI103" s="64"/>
      <c r="BJ103" s="64"/>
      <c r="BK103" s="47"/>
      <c r="BL103" s="64" t="s">
        <v>167</v>
      </c>
      <c r="BM103" s="64" t="s">
        <v>152</v>
      </c>
      <c r="BN103" s="64" t="s">
        <v>153</v>
      </c>
      <c r="BO103" s="64" t="s">
        <v>167</v>
      </c>
      <c r="BP103" s="64" t="s">
        <v>167</v>
      </c>
      <c r="BQ103" s="64" t="s">
        <v>167</v>
      </c>
      <c r="BR103" s="64" t="s">
        <v>167</v>
      </c>
      <c r="BS103" s="64" t="s">
        <v>158</v>
      </c>
      <c r="BT103" s="64" t="s">
        <v>159</v>
      </c>
      <c r="BU103" s="65"/>
      <c r="BV103" s="66"/>
      <c r="BW103" s="66">
        <v>0</v>
      </c>
      <c r="BX103" s="47"/>
      <c r="BY103" s="48" t="s">
        <v>164</v>
      </c>
      <c r="CB103" s="6"/>
      <c r="CC103" s="6"/>
      <c r="CD103" s="67">
        <v>0</v>
      </c>
      <c r="CE103" s="67">
        <v>0</v>
      </c>
      <c r="CF103" s="67" t="e">
        <v>#REF!</v>
      </c>
      <c r="CG103" s="68" cm="1">
        <f t="array" ref="CG103">SUMPRODUCT(--(LEN(TRIM(BL103:BT103))&gt;0))</f>
        <v>4</v>
      </c>
      <c r="CH103" s="59" t="str">
        <f>IF(CG103=2,"y","n")</f>
        <v>n</v>
      </c>
      <c r="CI103" s="59" t="str">
        <f>IF(CG103=3,"y","n")</f>
        <v>n</v>
      </c>
      <c r="CJ103" s="59" t="str">
        <f>IF(CG103=4,"y","n")</f>
        <v>y</v>
      </c>
      <c r="CK103" s="59" t="str">
        <f>IF(CG103&gt;4,"y","n")</f>
        <v>n</v>
      </c>
      <c r="CL103" s="59" t="str">
        <f>IF(S103=0,"y","n")</f>
        <v>y</v>
      </c>
      <c r="CM103" s="59" t="str">
        <f>IF(S103=2,"y","n")</f>
        <v>n</v>
      </c>
      <c r="CN103" s="59" t="str">
        <f>IF(S103=3,"y","n")</f>
        <v>n</v>
      </c>
      <c r="CO103" s="59" t="str">
        <f>IF(S103&gt;=4,"y","n")</f>
        <v>n</v>
      </c>
      <c r="CP103" s="59" t="str">
        <f>IF(AT103=0,"y","n")</f>
        <v>y</v>
      </c>
      <c r="CQ103" s="59" t="str">
        <f>IF(AT103=1,"y","n")</f>
        <v>n</v>
      </c>
      <c r="CR103" s="59" t="str">
        <f>IF(AT103=2,"y","n")</f>
        <v>n</v>
      </c>
      <c r="CS103" s="59" t="str">
        <f>IF(AT103&gt;=3,"y","n")</f>
        <v>n</v>
      </c>
      <c r="CT103" s="69" t="str">
        <f>CHAR(34)&amp;A103&amp;CHAR(34)</f>
        <v>"[USA] Ashland"</v>
      </c>
      <c r="CU103" s="70" t="str">
        <f>CHAR(34)&amp;"rgn_"&amp;R103&amp;CHAR(34)</f>
        <v>"rgn_North America"</v>
      </c>
      <c r="CV103" s="48" t="str">
        <f>CHAR(34)&amp;D103&amp;CHAR(34)</f>
        <v>"https://upload.wikimedia.org/wikipedia/en/0/08/Flag_of_Ashland%2C_Kentucky.png"</v>
      </c>
      <c r="CW103" s="48" t="str">
        <f>IF(CH103="y",CHAR(34)&amp;CH$1&amp;CHAR(34)&amp;",","")</f>
        <v/>
      </c>
      <c r="CX103" s="48" t="str">
        <f>IF(CI103="y",CHAR(34)&amp;CI$1&amp;CHAR(34)&amp;",","")</f>
        <v/>
      </c>
      <c r="CY103" s="48" t="str">
        <f>IF(CJ103="y",CHAR(34)&amp;CJ$1&amp;CHAR(34)&amp;",","")</f>
        <v>"4Color",</v>
      </c>
      <c r="CZ103" s="48" t="str">
        <f>IF(CK103="y",CHAR(34)&amp;CK$1&amp;CHAR(34)&amp;",","")</f>
        <v/>
      </c>
      <c r="DA103" s="48" t="str">
        <f>IF(Q103&gt;1,CHAR(34)&amp;"words2"&amp;CHAR(34)&amp;",","")</f>
        <v/>
      </c>
      <c r="DB103" s="48" t="str">
        <f>IF(Q103&gt;2,CHAR(34)&amp;"words3"&amp;CHAR(34)&amp;",","")</f>
        <v/>
      </c>
      <c r="DD103" s="48" t="str">
        <f>IF(LEN(CHAR(34)&amp;"lets"&amp;LEN(SUBSTITUTE(SUBSTITUTE(IFERROR(TRIM(SUBSTITUTE(A103,MID(A103,FIND("[",A103),FIND("]",A103)-FIND("[",A103)+1),"")),A103)," ",""),"-",""))&amp;CHAR(34)&amp;",")=9,CHAR(34)&amp;"lets"&amp;LEN(SUBSTITUTE(SUBSTITUTE(IFERROR(TRIM(SUBSTITUTE(A103,MID(A103,FIND("[",A103),FIND("]",A103)-FIND("[",A103)+1),"")),A103)," ",""),"-",""))&amp;CHAR(34)&amp;",",CHAR(34)&amp;"lets0"&amp;LEN(SUBSTITUTE(SUBSTITUTE(IFERROR(TRIM(SUBSTITUTE(A103,MID(A103,FIND("[",A103),FIND("]",A103)-FIND("[",A103)+1),"")),A103)," ",""),"-",""))&amp;CHAR(34)&amp;",")</f>
        <v>"lets07",</v>
      </c>
      <c r="DE103" s="48" t="str">
        <f>CHAR(34)&amp;"start"&amp;IFERROR(LEFT(SUBSTITUTE(A103,"["&amp;MID(A103,FIND("[",A103)+1,FIND("]",A103)-FIND("[",A103)-1)&amp;"] ",""),1),LEFT(A103,1))&amp;CHAR(34)&amp;","</f>
        <v>"startA",</v>
      </c>
      <c r="DF103" s="48" t="str">
        <f>IFERROR(IF(SEARCH("tan",A103)&gt;0,CHAR(34)&amp;"withtn"&amp;CHAR(34)&amp;",",""),"")</f>
        <v/>
      </c>
      <c r="DG103" s="48" t="str">
        <f>IFERROR(IF(SEARCH("q",A103)&gt;0,CHAR(34)&amp;"with_q"&amp;CHAR(34)&amp;",",""),"")</f>
        <v/>
      </c>
      <c r="DH103" s="48" t="str">
        <f>IFERROR(IF(SEARCH("v",A103)&gt;0,CHAR(34)&amp;"with_v"&amp;CHAR(34)&amp;",",""),"")</f>
        <v/>
      </c>
      <c r="DI103" s="48" t="str">
        <f>IFERROR(IF(SEARCH("w",A103)&gt;0,CHAR(34)&amp;"with_w"&amp;CHAR(34)&amp;",",""),"")</f>
        <v/>
      </c>
      <c r="DJ103" s="48" t="str">
        <f>IFERROR(IF(SEARCH("y",A103)&gt;0,CHAR(34)&amp;"with_y"&amp;CHAR(34)&amp;",",""),"")</f>
        <v/>
      </c>
      <c r="DK103" s="48" t="str">
        <f>IFERROR(IF(SEARCH("z",A103)&gt;0,CHAR(34)&amp;"with_z"&amp;CHAR(34)&amp;",",""),"")</f>
        <v/>
      </c>
      <c r="DL103" s="48" t="str">
        <f>IF(CG103=2, CHAR(34) &amp; _xlfn.TEXTJOIN("", TRUE, _xlfn._xlws.SORT(HP103:HX103)) &amp; CHAR(34) &amp; ",", "")</f>
        <v/>
      </c>
      <c r="DM103" s="48" t="str" cm="1">
        <f t="array" ref="DM103">IF(CG103=3,CHAR(34) &amp; _xlfn.TEXTJOIN("", TRUE, RIGHT(HP103:HX103, 2)) &amp; CHAR(34) &amp; ",", "")</f>
        <v/>
      </c>
      <c r="DN103" s="48" t="str">
        <f>IF(AND(ISNUMBER(SEARCH("18", O103)), ISERROR(SEARCH("1918", O103)), ISERROR(SEARCH("2018", O103))), CHAR(34) &amp; "year18" &amp; CHAR(34) &amp; ",", "")</f>
        <v/>
      </c>
      <c r="DO103" s="48" t="str">
        <f>IF(AND(ISNUMBER(SEARCH("19", O103)), ISERROR(SEARCH("1819", O103)),  ISERROR(SEARCH("1219", O103)),ISERROR(SEARCH("1119", O103)),ISERROR(SEARCH("1190", O103)),ISERROR(SEARCH("2019", O103))), CHAR(34) &amp; "year19" &amp; CHAR(34) &amp; ",", "")</f>
        <v/>
      </c>
      <c r="DP103" s="6" t="str">
        <f>IF(AND(ISNUMBER(SEARCH("20", O103)), ISERROR(SEARCH("1920", O103))), CHAR(34)&amp;"year00"&amp;CHAR(34)&amp;",", "")</f>
        <v>"year00",</v>
      </c>
      <c r="DQ103" s="6" t="str">
        <f>IF(CC103="y",CHAR(34)&amp;"soviet"&amp;CHAR(34)&amp;",","")</f>
        <v/>
      </c>
      <c r="DR103" s="6" t="str">
        <f>IF(BY103="y",CHAR(34)&amp;"dgband"&amp;CHAR(34)&amp;",","")</f>
        <v/>
      </c>
      <c r="DS103" s="6" t="str">
        <f>IF(W103="y",IF(AND(V103="n",BY103&lt;&gt;"y"),CHAR(34)&amp;"allver"&amp;CHAR(34)&amp;",",""),"")</f>
        <v>"allver",</v>
      </c>
      <c r="DT103" s="6" t="str">
        <f>IF(V103="y",IF(AND(W103="n",BY103&lt;&gt;"y"),CHAR(34)&amp;"allhor"&amp;CHAR(34)&amp;",",""),"")</f>
        <v/>
      </c>
      <c r="DU103" s="6" t="str">
        <f>IF(BY103="y",IF(AND(W103="n",V103="n"),CHAR(34)&amp;"alldia"&amp;CHAR(34)&amp;",",""),"")</f>
        <v/>
      </c>
      <c r="DW103" s="48" t="str">
        <f>IF(CL103="y",CHAR(34)&amp;CL$1&amp;CHAR(34)&amp;",","")</f>
        <v>"NoBand",</v>
      </c>
      <c r="DX103" s="48" t="str">
        <f>IF(CM103="y",CHAR(34)&amp;CM$1&amp;CHAR(34)&amp;",","")</f>
        <v/>
      </c>
      <c r="DY103" s="48" t="str">
        <f>IF(CN103="y",CHAR(34)&amp;CN$1&amp;CHAR(34)&amp;",","")</f>
        <v/>
      </c>
      <c r="DZ103" s="48" t="str">
        <f>IF(CO103="y",CHAR(34)&amp;CO$1&amp;CHAR(34)&amp;",","")</f>
        <v/>
      </c>
      <c r="EA103" s="48" t="str">
        <f>IF(T103="y",CHAR(34)&amp;T$1&amp;CHAR(34)&amp;",","")</f>
        <v>"Diagon",</v>
      </c>
      <c r="EB103" s="48" t="str">
        <f>IF(U103="y",CHAR(34)&amp;U$1&amp;CHAR(34)&amp;",","")</f>
        <v/>
      </c>
      <c r="EC103" s="48" t="str">
        <f>IF(V103="y",CHAR(34)&amp;V$1&amp;CHAR(34)&amp;",","")</f>
        <v/>
      </c>
      <c r="ED103" s="48" t="str">
        <f>IF(W103="y",CHAR(34)&amp;W$1&amp;CHAR(34)&amp;",","")</f>
        <v>"Vertic",</v>
      </c>
      <c r="EE103" s="48" t="str">
        <f>IF(X103="y",CHAR(34)&amp;X$1&amp;CHAR(34)&amp;",","")</f>
        <v>"Circle",</v>
      </c>
      <c r="EF103" s="48" t="str">
        <f>IF(AND(Y103&lt;&gt;"n",Y103&lt;&gt;""),CHAR(34)&amp;Y$1&amp;CHAR(34)&amp;",","")</f>
        <v/>
      </c>
      <c r="EG103" s="48" t="str">
        <f>IF(Z103="y",CHAR(34)&amp;Z$1&amp;CHAR(34)&amp;",","")</f>
        <v/>
      </c>
      <c r="EH103" s="48" t="str">
        <f>IF(AA103="y",CHAR(34)&amp;AA$1&amp;CHAR(34)&amp;",","")</f>
        <v/>
      </c>
      <c r="EI103" s="48" t="str">
        <f>IF(AB103="y",CHAR(34)&amp;AB$1&amp;CHAR(34)&amp;",","")</f>
        <v>"Texted",</v>
      </c>
      <c r="EJ103" s="48" t="str">
        <f>IF(AC103="y",CHAR(34)&amp;AC$1&amp;CHAR(34)&amp;",","")</f>
        <v/>
      </c>
      <c r="EK103" s="48" t="str">
        <f>IF(AD103="y",CHAR(34)&amp;AD$1&amp;CHAR(34)&amp;",","")</f>
        <v/>
      </c>
      <c r="EL103" s="48" t="str">
        <f>IF(AE103="y",CHAR(34)&amp;AE$1&amp;CHAR(34)&amp;",","")</f>
        <v/>
      </c>
      <c r="EM103" s="48" t="str">
        <f>IF(AF103="y",CHAR(34)&amp;AF$1&amp;CHAR(34)&amp;",","")</f>
        <v/>
      </c>
      <c r="EN103" s="48" t="str">
        <f>IF(AG103="y",CHAR(34)&amp;AG$1&amp;CHAR(34)&amp;",","")</f>
        <v/>
      </c>
      <c r="EO103" s="48" t="str">
        <f>IF(AH103="y",CHAR(34)&amp;AH$1&amp;CHAR(34)&amp;",","")</f>
        <v>"Center",</v>
      </c>
      <c r="EP103" s="48" t="str">
        <f>IF(AI103="y",CHAR(34)&amp;AI$1&amp;CHAR(34)&amp;",","")</f>
        <v/>
      </c>
      <c r="EQ103" s="48" t="str">
        <f>IF(AJ103="y",CHAR(34)&amp;AJ$1&amp;CHAR(34)&amp;",","")</f>
        <v/>
      </c>
      <c r="ER103" s="48" t="str">
        <f>IF(AK103="y",CHAR(34)&amp;AK$1&amp;CHAR(34)&amp;",","")</f>
        <v/>
      </c>
      <c r="ES103" s="48" t="str">
        <f>IF(AL103="y",CHAR(34)&amp;AL$1&amp;CHAR(34)&amp;",","")</f>
        <v/>
      </c>
      <c r="ET103" s="48" t="str">
        <f>IF(AM103="y",CHAR(34)&amp;AM$1&amp;CHAR(34)&amp;",","")</f>
        <v/>
      </c>
      <c r="EU103" s="48" t="str">
        <f>IF(AN103="y",CHAR(34)&amp;AN$1&amp;CHAR(34)&amp;",","")</f>
        <v/>
      </c>
      <c r="EV103" s="48" t="str">
        <f>IF(AO103="y",CHAR(34)&amp;AO$1&amp;CHAR(34)&amp;",","")</f>
        <v/>
      </c>
      <c r="EW103" s="48" t="str">
        <f>IF(AP103="y",CHAR(34)&amp;AP$1&amp;CHAR(34)&amp;",","")</f>
        <v/>
      </c>
      <c r="EX103" s="48" t="str">
        <f>IF(AQ103="y",CHAR(34)&amp;AQ$1&amp;CHAR(34)&amp;",","")</f>
        <v/>
      </c>
      <c r="EY103" s="48" t="str">
        <f>IF(AR103="y",CHAR(34)&amp;AR$1&amp;CHAR(34)&amp;",","")</f>
        <v/>
      </c>
      <c r="EZ103" s="48" t="str">
        <f>IF(AS103="y",CHAR(34)&amp;AS$1&amp;CHAR(34)&amp;",","")</f>
        <v/>
      </c>
      <c r="FA103" s="48" t="str">
        <f>IF(AT103&gt;0,CHAR(34)&amp;"sta"&amp;AZ103&amp;CHAR(34)&amp;",","")</f>
        <v/>
      </c>
      <c r="FB103" s="48" t="str">
        <f>IF(AND(AT103&gt;0,BA103&lt;&gt;""),CHAR(34)&amp;"sta"&amp;BA103&amp;CHAR(34)&amp;",","")</f>
        <v/>
      </c>
      <c r="FD103" s="48" t="str">
        <f>IF(BV103="n",CHAR(34)&amp;"tcWHYE"&amp;CHAR(34)&amp;",",IF(BV103="y",CHAR(34)&amp;FD$1&amp;CHAR(34)&amp;",",""))</f>
        <v/>
      </c>
      <c r="FE103" s="48" t="str">
        <f>IF(COUNTIF(BL103:BT103,"BLU")=0,CHAR(34)&amp;"NO_BLU"&amp;CHAR(34)&amp;",", "")</f>
        <v/>
      </c>
      <c r="FF103" s="48" t="str">
        <f>IF(COUNTIF(BL103:BT103,"WHI")=0,CHAR(34)&amp;"NO_WHI"&amp;CHAR(34)&amp;",", "")</f>
        <v/>
      </c>
      <c r="FG103" s="48" t="str">
        <f>IF(COUNTIF(BL103:BT103,"RED")=0,CHAR(34)&amp;"NO_RED"&amp;CHAR(34)&amp;",", "")</f>
        <v>"NO_RED",</v>
      </c>
      <c r="FH103" s="48" t="str">
        <f>IF(COUNTIF(BL103:BS103,"GRE")=0,CHAR(34)&amp;"NO_GRE"&amp;CHAR(34)&amp;",", "")</f>
        <v/>
      </c>
      <c r="FI103" s="48" t="str">
        <f>IF(COUNTIF(BL103:BT103,"YEL")=0,CHAR(34)&amp;"NO_YEL"&amp;CHAR(34)&amp;",", "")</f>
        <v>"NO_YEL",</v>
      </c>
      <c r="FJ103" s="48" t="str">
        <f>IF(COUNTIF(BL103:BT103,"BLA")=0,CHAR(34)&amp;"NO_BLA"&amp;CHAR(34)&amp;",", "")</f>
        <v>"NO_BLA",</v>
      </c>
      <c r="FK103" s="48" t="str">
        <f>IF(AND(FH103&lt;&gt;"",FF103&lt;&gt;""),CHAR(34)&amp;"WHGRNO"&amp;CHAR(34)&amp;",","")</f>
        <v/>
      </c>
      <c r="FL103" s="48" t="str">
        <f>IF(AND(FI103&lt;&gt;"",FF103&lt;&gt;""),CHAR(34)&amp;"WHYENO"&amp;CHAR(34)&amp;",","")</f>
        <v/>
      </c>
      <c r="FM103" s="48" t="str">
        <f>IF(AND(FJ103&lt;&gt;"",FF103&lt;&gt;""),CHAR(34)&amp;"BAWHNO"&amp;CHAR(34)&amp;",","")</f>
        <v/>
      </c>
      <c r="FN103" s="48" t="str">
        <f>IF(AND(FE103&lt;&gt;"",FF103&lt;&gt;""),CHAR(34)&amp;"BLWHNO"&amp;CHAR(34)&amp;",","")</f>
        <v/>
      </c>
      <c r="FO103" s="48" t="str">
        <f>IF(AND(FE103&lt;&gt;"",FG103&lt;&gt;""),CHAR(34)&amp;"BLRENO"&amp;CHAR(34)&amp;",","")</f>
        <v/>
      </c>
      <c r="FP103" s="48" t="str">
        <f>IF(AND(FF103&lt;&gt;"",FF103&lt;&gt;""),CHAR(34)&amp;"WHRENO"&amp;CHAR(34)&amp;",","")</f>
        <v/>
      </c>
      <c r="FQ103" s="48" t="str">
        <f>IF(LEN(BF103)=3,CHAR(34)&amp;"001"&amp;BF103&amp;CHAR(34)&amp;",","")</f>
        <v/>
      </c>
      <c r="FR103" s="48" t="str">
        <f>IF(LEN(BG103)=3,CHAR(34)&amp;"002"&amp;BG103&amp;CHAR(34)&amp;",","")</f>
        <v/>
      </c>
      <c r="FS103" s="48" t="str">
        <f>IF(LEN(BH103)=3,CHAR(34)&amp;"003"&amp;BH103&amp;CHAR(34)&amp;",","")</f>
        <v/>
      </c>
      <c r="FT103" s="48" t="str">
        <f>CHAR(34)&amp;"myr"&amp;BD103&amp;CHAR(34)&amp;","</f>
        <v>"myrWHI",</v>
      </c>
      <c r="FU103" s="48" t="str">
        <f>IF(AY103="y",CHAR(34)&amp;"island"&amp;CHAR(34)&amp;",","")</f>
        <v/>
      </c>
      <c r="FV103" s="48" t="str">
        <f>IF(BZ103="y",CHAR(34)&amp;"landlo"&amp;CHAR(34)&amp;",","")</f>
        <v/>
      </c>
      <c r="FW103" s="48" t="str">
        <f>IF(CA103="y",CHAR(34)&amp;"eunion"&amp;CHAR(34)&amp;",","")</f>
        <v/>
      </c>
      <c r="FY103" s="48" t="str">
        <f>IFERROR(IF(SEARCH("Arabic",CB103)&gt;0,CHAR(34)&amp;"arabic"&amp;CHAR(34)&amp;",",""),"")</f>
        <v/>
      </c>
      <c r="FZ103" s="48" t="str">
        <f>IFERROR(IF(SEARCH("English",CB103)&gt;0,CHAR(34)&amp;"englis"&amp;CHAR(34)&amp;",",""),"")</f>
        <v/>
      </c>
      <c r="GA103" s="48" t="str">
        <f>IFERROR(IF(SEARCH("French",CB103)&gt;0,CHAR(34)&amp;"french"&amp;CHAR(34)&amp;",",""),"")</f>
        <v/>
      </c>
      <c r="GB103" s="48" t="str">
        <f>IFERROR(IF(SEARCH("Spanish",CB103)&gt;0,CHAR(34)&amp;"spanis"&amp;CHAR(34)&amp;",",""),"")</f>
        <v/>
      </c>
      <c r="GE103" s="48" t="str">
        <f>IFERROR(IF(SEARCH("Dutch",CB103)&gt;0,CHAR(34)&amp;"dutchs"&amp;CHAR(34)&amp;",",""),"")</f>
        <v/>
      </c>
      <c r="GF103" s="48" t="str">
        <f>IFERROR(IF(SEARCH("Historical",AU103)&gt;0,CHAR(34)&amp;"histor"&amp;CHAR(34)&amp;",",""),"")</f>
        <v/>
      </c>
      <c r="GG103" s="48" t="str">
        <f>IF(BU103="y",CHAR(34)&amp;"unjack"&amp;CHAR(34)&amp;",","")</f>
        <v/>
      </c>
      <c r="GH103" s="48" t="str">
        <f>IF(CD103=1,CHAR(34)&amp;"southc"&amp;CHAR(34)&amp;",","")</f>
        <v/>
      </c>
      <c r="GI103" s="48" t="str">
        <f>IF(CE103=1,CHAR(34)&amp;"hasmap"&amp;CHAR(34)&amp;",","")</f>
        <v/>
      </c>
      <c r="GJ103" s="48" t="str">
        <f>IF(CP103="y",CHAR(34)&amp;CP$1&amp;CHAR(34)&amp;",","")</f>
        <v>"NoStar",</v>
      </c>
      <c r="GK103" s="48" t="str">
        <f>IF(GJ103="",CHAR(34)&amp;"HasSta"&amp;CHAR(34)&amp;",","")</f>
        <v/>
      </c>
      <c r="GL103" s="48" t="str">
        <f>IF(CQ103="y",CHAR(34)&amp;CQ$1&amp;CHAR(34)&amp;",","")</f>
        <v/>
      </c>
      <c r="GM103" s="48" t="str">
        <f>IF(CR103="y",CHAR(34)&amp;CR$1&amp;CHAR(34)&amp;",","")</f>
        <v/>
      </c>
      <c r="GN103" s="48" t="str">
        <f>IF(CS103="y",CHAR(34)&amp;CS$1&amp;CHAR(34)&amp;",","")</f>
        <v/>
      </c>
      <c r="GP103" s="48" t="str">
        <f>CHAR(34)&amp;AU103&amp;CHAR(34)</f>
        <v>"City"</v>
      </c>
      <c r="GS103" s="48" t="str">
        <f>SUBSTITUTE("["&amp;_xlfn.CONCAT(CW103:GN103)&amp;"]",",]","]")</f>
        <v>["4Color","lets07","startA","year00","allver","NoBand","Diagon","Vertic","Circle","Texted","Center","NO_RED","NO_YEL","NO_BLA","myrWHI","NoStar"]</v>
      </c>
      <c r="GT103" s="48" t="str">
        <f>IF(BL103&lt;&gt;"",CHAR(34)&amp;"cl_"&amp;BL103&amp;CHAR(34)&amp;",","")</f>
        <v/>
      </c>
      <c r="GU103" s="48" t="str">
        <f>IF(BM103&lt;&gt;"",CHAR(34)&amp;"cl_"&amp;BM103&amp;CHAR(34)&amp;",","")</f>
        <v>"cl_BLU",</v>
      </c>
      <c r="GV103" s="48" t="str">
        <f>IF(BN103&lt;&gt;"",CHAR(34)&amp;"cl_"&amp;BN103&amp;CHAR(34)&amp;",","")</f>
        <v>"cl_GRE",</v>
      </c>
      <c r="GW103" s="48" t="str">
        <f>IF(BO103&lt;&gt;"",CHAR(34)&amp;"cl_"&amp;BO103&amp;CHAR(34)&amp;",","")</f>
        <v/>
      </c>
      <c r="GX103" s="48" t="str">
        <f>IF(BP103&lt;&gt;"",CHAR(34)&amp;"cl_"&amp;BP103&amp;CHAR(34)&amp;",","")</f>
        <v/>
      </c>
      <c r="GY103" s="48" t="str">
        <f>IF(BQ103&lt;&gt;"",CHAR(34)&amp;"cl_"&amp;BQ103&amp;CHAR(34)&amp;",","")</f>
        <v/>
      </c>
      <c r="GZ103" s="48" t="str">
        <f>IF(BR103&lt;&gt;"",CHAR(34)&amp;"cl_"&amp;BR103&amp;CHAR(34)&amp;",","")</f>
        <v/>
      </c>
      <c r="HA103" s="48" t="str">
        <f>IF(BS103&lt;&gt;"",CHAR(34)&amp;"cl_"&amp;BS103&amp;CHAR(34)&amp;",","")</f>
        <v>"cl_PUR",</v>
      </c>
      <c r="HB103" s="48" t="str">
        <f>IF(BT103&lt;&gt;"",CHAR(34)&amp;"cl_"&amp;BT103&amp;CHAR(34)&amp;",","")</f>
        <v>"cl_WHI",</v>
      </c>
      <c r="HC103" s="48" t="str">
        <f>SUBSTITUTE("["&amp;_xlfn.CONCAT(GT103:HB103)&amp;"]",",]","]")</f>
        <v>["cl_BLU","cl_GRE","cl_PUR","cl_WHI"]</v>
      </c>
      <c r="HE103" s="71"/>
      <c r="HF103" s="72" t="str">
        <f>"{couname:"&amp;CT103&amp;(IF(HK103&lt;&gt;"",",subtype:"&amp;CHAR(34)&amp;HK103&amp;CHAR(34),""))&amp;",year:"&amp;HJ103&amp;",region:"&amp;CU103&amp;",Colors:"&amp;HC103&amp;",Items:"&amp;GS103&amp;",Flag:"&amp;CV103&amp;",HDFlag:"&amp;CHAR(34)&amp;E103&amp;CHAR(34)&amp;",type:"&amp;GP103&amp;", describe: "&amp;HH103&amp;", isnew:"&amp;CHAR(34)&amp;F103&amp;CHAR(34)&amp;", links: "&amp;HL103&amp;"},"</f>
        <v>{couname:"[USA] Ashland",year:"2022",region:"rgn_North America",Colors:["cl_BLU","cl_GRE","cl_PUR","cl_WHI"],Items:["4Color","lets07","startA","year00","allver","NoBand","Diagon","Vertic","Circle","Texted","Center","NO_RED","NO_YEL","NO_BLA","myrWHI","NoStar"],Flag:"https://upload.wikimedia.org/wikipedia/en/0/08/Flag_of_Ashland%2C_Kentucky.png",HDFlag:"https://upload.wikimedia.org/wikipedia/en/0/08/Flag_of_Ashland%2C_Kentucky.png",type:"City", describe: "\nFlag for the city of Ashland, Kentucky", isnew:".", links: "https://www.crwflags.com/fotw/Flags/us-kyash.html"},</v>
      </c>
      <c r="HG103" s="73" t="str">
        <f>"{couname:"&amp;CT103&amp;(IF(HK103&lt;&gt;"",",subtype:"&amp;CHAR(34)&amp;HK103&amp;CHAR(34),""))&amp;",year:"&amp;HJ103&amp;",region:"&amp;CU103&amp;",Colors:"&amp;HC103&amp;",Items:"&amp;GS103&amp;",Flag:"&amp;CV103&amp;",HDFlag:"&amp;CHAR(34)&amp;E103&amp;CHAR(34)&amp;",type:"&amp;GP103&amp;", describe: "&amp;HI103&amp;", links: "&amp;HL103&amp;"},"</f>
        <v>{couname:"[USA] Ashland",year:"2022",region:"rgn_North America",Colors:["cl_BLU","cl_GRE","cl_PUR","cl_WHI"],Items:["4Color","lets07","startA","year00","allver","NoBand","Diagon","Vertic","Circle","Texted","Center","NO_RED","NO_YEL","NO_BLA","myrWHI","NoStar"],Flag:"https://upload.wikimedia.org/wikipedia/en/0/08/Flag_of_Ashland%2C_Kentucky.png",HDFlag:"https://upload.wikimedia.org/wikipedia/en/0/08/Flag_of_Ashland%2C_Kentucky.png",type:"City", describe: "\nFlag for the city of Ashland, Kentucky", links: "https://www.crwflags.com/fotw/Flags/us-kyash.html"},</v>
      </c>
      <c r="HH103" s="48" t="str">
        <f>IF(P103&lt;&gt;"",CHAR(34)&amp;"\n"&amp;P103&amp;CHAR(34),CHAR(34)&amp;CHAR(34))</f>
        <v>"\nFlag for the city of Ashland, Kentucky"</v>
      </c>
      <c r="HI103" s="48" t="str">
        <f>IF(J103=0,CHAR(34)&amp;CHAR(34),HH103)</f>
        <v>"\nFlag for the city of Ashland, Kentucky"</v>
      </c>
      <c r="HJ103" s="48" t="str">
        <f>CHAR(34)&amp;O103&amp;CHAR(34)</f>
        <v>"2022"</v>
      </c>
      <c r="HL103" s="48" t="str">
        <f>CHAR(34)&amp;I103&amp;CHAR(34)</f>
        <v>"https://www.crwflags.com/fotw/Flags/us-kyash.html"</v>
      </c>
      <c r="HM103" s="72"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"&amp;HH103&amp;", "&amp;CHAR(34)&amp;"isnew"&amp;CHAR(34)&amp;": "&amp;CHAR(34)&amp;F103&amp;CHAR(34)&amp;", "&amp;CHAR(34)&amp;"links"&amp;CHAR(34)&amp;": "&amp;HL103&amp;"},"</f>
        <v>{"couname":"[USA] Ashland","subtype":"[USA] Kentucky","year":"2022","region":"rgn_North America","Colors":["cl_BLU","cl_GRE","cl_PUR","cl_WHI"],"Items":["4Color","lets07","startA","year00","allver","NoBand","Diagon","Vertic","Circle","Texted","Center","NO_RED","NO_YEL","NO_BLA","myrWHI","NoStar"],"Flag":"https://upload.wikimedia.org/wikipedia/en/0/08/Flag_of_Ashland%2C_Kentucky.png","HDFlag":"https://upload.wikimedia.org/wikipedia/en/0/08/Flag_of_Ashland%2C_Kentucky.png","type":"City", "describe": "\nFlag for the city of Ashland, Kentucky", "isnew": ".", "links": "https://www.crwflags.com/fotw/Flags/us-kyash.html"},</v>
      </c>
      <c r="HN103" s="74" t="str">
        <f>"{"&amp;CHAR(34)&amp;"couname"&amp;CHAR(34)&amp;":"&amp;CT103&amp;(IF(H103&lt;&gt;"",","&amp;CHAR(34)&amp;"subtype"&amp;CHAR(34)&amp;":"&amp;CHAR(34)&amp;H103&amp;CHAR(34),""))&amp;","&amp;CHAR(34)&amp;"year"&amp;CHAR(34)&amp;":"&amp;HJ103&amp;","&amp;CHAR(34)&amp;"region"&amp;CHAR(34)&amp;":"&amp;CU103&amp;","&amp;CHAR(34)&amp;"Colors"&amp;CHAR(34)&amp;":"&amp;HC103&amp;","&amp;CHAR(34)&amp;"Items"&amp;CHAR(34)&amp;":"&amp;GS103&amp;","&amp;CHAR(34)&amp;"Flag"&amp;CHAR(34)&amp;":"&amp;CV103&amp;","&amp;CHAR(34)&amp;"HDFlag"&amp;CHAR(34)&amp;":"&amp;CHAR(34)&amp;E103&amp;CHAR(34)&amp;","&amp;CHAR(34)&amp;"type"&amp;CHAR(34)&amp;":"&amp;GP103&amp;", "&amp;CHAR(34)&amp;"describe"&amp;CHAR(34)&amp;": "&amp;HI103&amp;", "&amp;CHAR(34)&amp;"isnew"&amp;CHAR(34)&amp;": "&amp;CHAR(34)&amp;F103&amp;CHAR(34)&amp;", "&amp;CHAR(34)&amp;"links"&amp;CHAR(34)&amp;": "&amp;HL103&amp;"},"</f>
        <v>{"couname":"[USA] Ashland","subtype":"[USA] Kentucky","year":"2022","region":"rgn_North America","Colors":["cl_BLU","cl_GRE","cl_PUR","cl_WHI"],"Items":["4Color","lets07","startA","year00","allver","NoBand","Diagon","Vertic","Circle","Texted","Center","NO_RED","NO_YEL","NO_BLA","myrWHI","NoStar"],"Flag":"https://upload.wikimedia.org/wikipedia/en/0/08/Flag_of_Ashland%2C_Kentucky.png","HDFlag":"https://upload.wikimedia.org/wikipedia/en/0/08/Flag_of_Ashland%2C_Kentucky.png","type":"City", "describe": "\nFlag for the city of Ashland, Kentucky", "isnew": ".", "links": "https://www.crwflags.com/fotw/Flags/us-kyash.html"},</v>
      </c>
      <c r="HO103" s="75">
        <v>45618</v>
      </c>
      <c r="HP103" s="48" t="str" cm="1">
        <f t="array" ref="HP103">IF(_xlfn.TEXTJOIN(", ", TRUE, IF(ISNUMBER(SEARCH("BLA", BL103:BT103)), COLUMN(BL103:BT103) - COLUMN(BL103) + 1, ""))&lt;&gt;"","BLA","")</f>
        <v/>
      </c>
      <c r="HQ103" s="48" t="str" cm="1">
        <f t="array" ref="HQ103">IF(_xlfn.TEXTJOIN(", ", TRUE, IF(ISNUMBER(SEARCH("BLU", BL103:BT103)), COLUMN(BL103:BT103) - COLUMN(BL103) + 1, ""))&lt;&gt;"","BLU","")</f>
        <v>BLU</v>
      </c>
      <c r="HR103" s="48" t="str" cm="1">
        <f t="array" ref="HR103">IF(_xlfn.TEXTJOIN(", ", TRUE, IF(ISNUMBER(SEARCH("GRE", BL103:BT103)), COLUMN(BL103:BT103) - COLUMN(BL103) + 1, ""))&lt;&gt;"","GRE","")</f>
        <v>GRE</v>
      </c>
      <c r="HS103" s="48" t="str" cm="1">
        <f t="array" ref="HS103">IF(_xlfn.TEXTJOIN(", ", TRUE, IF(ISNUMBER(SEARCH("RED", BL103:BT103)), COLUMN(BL103:BT103) - COLUMN(BL103) + 1, ""))&lt;&gt;"","RED","")</f>
        <v/>
      </c>
      <c r="HT103" s="48" t="str" cm="1">
        <f t="array" ref="HT103">IF(_xlfn.TEXTJOIN(", ", TRUE, IF(ISNUMBER(SEARCH("YEL", BL103:BT103)), COLUMN(BL103:BT103) - COLUMN(BL103) + 1, ""))&lt;&gt;"","YEL","")</f>
        <v/>
      </c>
      <c r="HU103" s="48" t="str" cm="1">
        <f t="array" ref="HU103">IF(_xlfn.TEXTJOIN(", ", TRUE, IF(ISNUMBER(SEARCH("ORA", BL103:BT103)), COLUMN(BL103:BT103) - COLUMN(BL103) + 1, ""))&lt;&gt;"","ORA","")</f>
        <v/>
      </c>
      <c r="HV103" s="48" t="str" cm="1">
        <f t="array" ref="HV103">IF(_xlfn.TEXTJOIN(", ", TRUE, IF(ISNUMBER(SEARCH("BRO", BL103:BT103)), COLUMN(BL103:BT103) - COLUMN(BL103) + 1, ""))&lt;&gt;"","BRO","")</f>
        <v/>
      </c>
      <c r="HW103" s="48" t="str" cm="1">
        <f t="array" ref="HW103">IF(_xlfn.TEXTJOIN(", ", TRUE, IF(ISNUMBER(SEARCH("PUR", BL103:BT103)), COLUMN(BL103:BT103) - COLUMN(BL103) + 1, ""))&lt;&gt;"","PUR","")</f>
        <v>PUR</v>
      </c>
      <c r="HX103" s="48" t="str" cm="1">
        <f t="array" ref="HX103">IF(_xlfn.TEXTJOIN(", ", TRUE, IF(ISNUMBER(SEARCH("WHI", BL103:BT103)), COLUMN(BL103:BT103) - COLUMN(BL103) + 1, ""))&lt;&gt;"","WHI","")</f>
        <v>WHI</v>
      </c>
      <c r="HY103" s="76"/>
      <c r="HZ103" s="76"/>
      <c r="IA103" s="6"/>
      <c r="IB103" s="6"/>
      <c r="IC103" s="77"/>
      <c r="ID103" s="77"/>
      <c r="IE103" s="77"/>
      <c r="IF103" s="77"/>
      <c r="IG103" s="77"/>
      <c r="IH103" s="77"/>
      <c r="II103" s="77"/>
      <c r="IJ103" s="77"/>
      <c r="IK103" s="77"/>
      <c r="IM103" s="45">
        <f>COUNTIF(IC103:IK103,"&gt;0")-CG103</f>
        <v>-4</v>
      </c>
      <c r="IN103" s="78" t="str">
        <f>"http://mkweb.bcgsc.ca/color-summarizer/?url="&amp;D103&amp;"&amp;precision=low&amp;num_clusters="&amp;CG103&amp;"&amp;text=1"</f>
        <v>http://mkweb.bcgsc.ca/color-summarizer/?url=https://upload.wikimedia.org/wikipedia/en/0/08/Flag_of_Ashland%2C_Kentucky.png&amp;precision=low&amp;num_clusters=4&amp;text=1</v>
      </c>
      <c r="IO103" s="48" t="str">
        <f>IF(HP103&lt;&gt;"",CHAR(34)&amp;"black"&amp;CHAR(34),"")</f>
        <v/>
      </c>
      <c r="IP103" s="48" t="str">
        <f>IF(HQ103&lt;&gt;"",CHAR(34)&amp;"blue"&amp;CHAR(34),"")</f>
        <v>"blue"</v>
      </c>
      <c r="IQ103" s="48" t="str">
        <f>IF(HR103&lt;&gt;"",CHAR(34)&amp;"green"&amp;CHAR(34),"")</f>
        <v>"green"</v>
      </c>
      <c r="IR103" s="48" t="str">
        <f>IF(HS103&lt;&gt;"",CHAR(34)&amp;"red"&amp;CHAR(34),"")</f>
        <v/>
      </c>
      <c r="IS103" s="48" t="str">
        <f>IF(HT103&lt;&gt;"",CHAR(34)&amp;"yellow"&amp;CHAR(34),"")</f>
        <v/>
      </c>
      <c r="IT103" s="48" t="str">
        <f>IF(HU103&lt;&gt;"",CHAR(34)&amp;"orange"&amp;CHAR(34),"")</f>
        <v/>
      </c>
      <c r="IU103" s="48" t="str">
        <f>IF(HV103&lt;&gt;"",CHAR(34)&amp;"brown"&amp;CHAR(34),"")</f>
        <v/>
      </c>
      <c r="IV103" s="48" t="str">
        <f>IF(HW103&lt;&gt;"",CHAR(34)&amp;"purple"&amp;CHAR(34),"")</f>
        <v>"purple"</v>
      </c>
      <c r="IW103" s="48" t="str">
        <f>IF(HX103&lt;&gt;"",CHAR(34)&amp;"white"&amp;CHAR(34),"")</f>
        <v>"white"</v>
      </c>
      <c r="IX103" s="48" t="str">
        <f>"{"&amp;CHAR(34)&amp;"url"&amp;CHAR(34)&amp;":"&amp;CHAR(34)&amp;IN103&amp;CHAR(34)&amp;","&amp;CHAR(34)&amp;"name"&amp;CHAR(34)&amp;":"&amp;CHAR(34)&amp;A103&amp;CHAR(34)&amp;"},"</f>
        <v>{"url":"http://mkweb.bcgsc.ca/color-summarizer/?url=https://upload.wikimedia.org/wikipedia/en/0/08/Flag_of_Ashland%2C_Kentucky.png&amp;precision=low&amp;num_clusters=4&amp;text=1","name":"[USA] Ashland"},</v>
      </c>
      <c r="IY103" s="48">
        <v>1125</v>
      </c>
    </row>
    <row r="104" spans="1:259" s="48" customFormat="1" ht="38.4" customHeight="1" thickBot="1" x14ac:dyDescent="0.35">
      <c r="A104" s="97" t="s">
        <v>671</v>
      </c>
      <c r="B104" s="40" t="e" vm="245">
        <v>#VALUE!</v>
      </c>
      <c r="C104" s="41">
        <v>3</v>
      </c>
      <c r="D104" s="42" t="s">
        <v>672</v>
      </c>
      <c r="E104" s="43" t="s">
        <v>673</v>
      </c>
      <c r="F104" s="44" t="s">
        <v>163</v>
      </c>
      <c r="G104" s="45">
        <f>COUNTIF($A$1:$A$8580,A104)</f>
        <v>1</v>
      </c>
      <c r="H104" s="46" t="s">
        <v>666</v>
      </c>
      <c r="I104" s="47" t="s">
        <v>674</v>
      </c>
      <c r="J104" s="48" t="str">
        <f>""</f>
        <v/>
      </c>
      <c r="K104" s="49"/>
      <c r="L104" s="50"/>
      <c r="M104" s="50"/>
      <c r="N104" s="51" t="s">
        <v>231</v>
      </c>
      <c r="O104" s="52">
        <v>1861</v>
      </c>
      <c r="P104" s="53" t="s">
        <v>675</v>
      </c>
      <c r="Q104" s="54">
        <v>2</v>
      </c>
      <c r="R104" s="55" t="s">
        <v>231</v>
      </c>
      <c r="S104" s="56">
        <v>13</v>
      </c>
      <c r="T104" s="57" t="s">
        <v>164</v>
      </c>
      <c r="U104" s="58" t="s">
        <v>164</v>
      </c>
      <c r="V104" s="58" t="s">
        <v>165</v>
      </c>
      <c r="W104" s="58" t="s">
        <v>165</v>
      </c>
      <c r="X104" s="58" t="s">
        <v>164</v>
      </c>
      <c r="Y104" s="58" t="s">
        <v>164</v>
      </c>
      <c r="Z104" s="58" t="s">
        <v>164</v>
      </c>
      <c r="AA104" s="58" t="s">
        <v>164</v>
      </c>
      <c r="AB104" s="58" t="s">
        <v>164</v>
      </c>
      <c r="AC104" s="58" t="s">
        <v>164</v>
      </c>
      <c r="AD104" s="58" t="s">
        <v>164</v>
      </c>
      <c r="AE104" s="58" t="s">
        <v>164</v>
      </c>
      <c r="AF104" s="59" t="s">
        <v>164</v>
      </c>
      <c r="AG104" s="59" t="s">
        <v>165</v>
      </c>
      <c r="AH104" s="59" t="s">
        <v>164</v>
      </c>
      <c r="AI104" s="59" t="s">
        <v>165</v>
      </c>
      <c r="AJ104" s="59" t="s">
        <v>164</v>
      </c>
      <c r="AK104" s="59" t="s">
        <v>164</v>
      </c>
      <c r="AL104" s="59" t="s">
        <v>164</v>
      </c>
      <c r="AM104" s="59" t="s">
        <v>164</v>
      </c>
      <c r="AN104" s="59" t="s">
        <v>164</v>
      </c>
      <c r="AO104" s="59" t="s">
        <v>164</v>
      </c>
      <c r="AP104" s="59" t="s">
        <v>164</v>
      </c>
      <c r="AQ104" s="59" t="s">
        <v>164</v>
      </c>
      <c r="AR104" s="59" t="s">
        <v>164</v>
      </c>
      <c r="AS104" s="59" t="s">
        <v>164</v>
      </c>
      <c r="AT104" s="60">
        <v>1</v>
      </c>
      <c r="AU104" s="59" t="s">
        <v>676</v>
      </c>
      <c r="AV104" s="59" t="str">
        <f>IF(LEFT(A104,1)="[",LEFT(A104,5)&amp;AU104&amp;A104,"")</f>
        <v>[USA]Historical, State[USA] Louisiana (1861-1865)</v>
      </c>
      <c r="AW104" s="59" t="str">
        <f>C104&amp;H104&amp;A104</f>
        <v>3[USA] Louisiana[USA] Louisiana (1861-1865)</v>
      </c>
      <c r="AX104" s="61"/>
      <c r="AY104" s="61"/>
      <c r="AZ104" s="62" t="s">
        <v>155</v>
      </c>
      <c r="BA104" s="62" t="s">
        <v>167</v>
      </c>
      <c r="BB104" s="62"/>
      <c r="BC104" s="63"/>
      <c r="BD104" s="64" t="s">
        <v>168</v>
      </c>
      <c r="BE104" s="47"/>
      <c r="BF104" s="64" t="s">
        <v>152</v>
      </c>
      <c r="BG104" s="64" t="s">
        <v>154</v>
      </c>
      <c r="BH104" s="64" t="s">
        <v>152</v>
      </c>
      <c r="BI104" s="64"/>
      <c r="BJ104" s="64"/>
      <c r="BK104" s="47"/>
      <c r="BL104" s="64" t="s">
        <v>167</v>
      </c>
      <c r="BM104" s="64" t="s">
        <v>152</v>
      </c>
      <c r="BN104" s="64" t="s">
        <v>167</v>
      </c>
      <c r="BO104" s="64" t="s">
        <v>154</v>
      </c>
      <c r="BP104" s="64" t="s">
        <v>155</v>
      </c>
      <c r="BQ104" s="64" t="s">
        <v>167</v>
      </c>
      <c r="BR104" s="64" t="s">
        <v>167</v>
      </c>
      <c r="BS104" s="64" t="s">
        <v>167</v>
      </c>
      <c r="BT104" s="64" t="s">
        <v>159</v>
      </c>
      <c r="BU104" s="65" t="s">
        <v>164</v>
      </c>
      <c r="BV104" s="66"/>
      <c r="BW104" s="66">
        <v>0</v>
      </c>
      <c r="BX104" s="47"/>
      <c r="CB104" s="6"/>
      <c r="CC104" s="6"/>
      <c r="CD104" s="67">
        <v>0</v>
      </c>
      <c r="CE104" s="67">
        <v>0</v>
      </c>
      <c r="CF104" s="67" t="e">
        <v>#REF!</v>
      </c>
      <c r="CG104" s="68" cm="1">
        <f t="array" ref="CG104">SUMPRODUCT(--(LEN(TRIM(BL104:BT104))&gt;0))</f>
        <v>4</v>
      </c>
      <c r="CH104" s="59" t="str">
        <f>IF(CG104=2,"y","n")</f>
        <v>n</v>
      </c>
      <c r="CI104" s="59" t="str">
        <f>IF(CG104=3,"y","n")</f>
        <v>n</v>
      </c>
      <c r="CJ104" s="59" t="str">
        <f>IF(CG104=4,"y","n")</f>
        <v>y</v>
      </c>
      <c r="CK104" s="59" t="str">
        <f>IF(CG104&gt;4,"y","n")</f>
        <v>n</v>
      </c>
      <c r="CL104" s="59" t="str">
        <f>IF(S104=0,"y","n")</f>
        <v>n</v>
      </c>
      <c r="CM104" s="59" t="str">
        <f>IF(S104=2,"y","n")</f>
        <v>n</v>
      </c>
      <c r="CN104" s="59" t="str">
        <f>IF(S104=3,"y","n")</f>
        <v>n</v>
      </c>
      <c r="CO104" s="59" t="str">
        <f>IF(S104&gt;=4,"y","n")</f>
        <v>y</v>
      </c>
      <c r="CP104" s="59" t="str">
        <f>IF(AT104=0,"y","n")</f>
        <v>n</v>
      </c>
      <c r="CQ104" s="59" t="str">
        <f>IF(AT104=1,"y","n")</f>
        <v>y</v>
      </c>
      <c r="CR104" s="59" t="str">
        <f>IF(AT104=2,"y","n")</f>
        <v>n</v>
      </c>
      <c r="CS104" s="59" t="str">
        <f>IF(AT104&gt;=3,"y","n")</f>
        <v>n</v>
      </c>
      <c r="CT104" s="69" t="str">
        <f>CHAR(34)&amp;A104&amp;CHAR(34)</f>
        <v>"[USA] Louisiana (1861-1865)"</v>
      </c>
      <c r="CU104" s="70" t="str">
        <f>CHAR(34)&amp;"rgn_"&amp;R104&amp;CHAR(34)</f>
        <v>"rgn_North America"</v>
      </c>
      <c r="CV104" s="48" t="str">
        <f>CHAR(34)&amp;D104&amp;CHAR(34)</f>
        <v>"https://upload.wikimedia.org/wikipedia/commons/thumb/d/dd/Flag_of_Louisiana_%28February_1861%29.svg/640px-Flag_of_Louisiana_%28February_1861%29.svg.png"</v>
      </c>
      <c r="CW104" s="48" t="str">
        <f>IF(CH104="y",CHAR(34)&amp;CH$1&amp;CHAR(34)&amp;",","")</f>
        <v/>
      </c>
      <c r="CX104" s="48" t="str">
        <f>IF(CI104="y",CHAR(34)&amp;CI$1&amp;CHAR(34)&amp;",","")</f>
        <v/>
      </c>
      <c r="CY104" s="48" t="str">
        <f>IF(CJ104="y",CHAR(34)&amp;CJ$1&amp;CHAR(34)&amp;",","")</f>
        <v>"4Color",</v>
      </c>
      <c r="CZ104" s="48" t="str">
        <f>IF(CK104="y",CHAR(34)&amp;CK$1&amp;CHAR(34)&amp;",","")</f>
        <v/>
      </c>
      <c r="DA104" s="48" t="str">
        <f>IF(Q104&gt;1,CHAR(34)&amp;"words2"&amp;CHAR(34)&amp;",","")</f>
        <v>"words2",</v>
      </c>
      <c r="DB104" s="48" t="str">
        <f>IF(Q104&gt;2,CHAR(34)&amp;"words3"&amp;CHAR(34)&amp;",","")</f>
        <v/>
      </c>
      <c r="DD104" s="48" t="str">
        <f>IF(LEN(CHAR(34)&amp;"lets"&amp;LEN(SUBSTITUTE(SUBSTITUTE(IFERROR(TRIM(SUBSTITUTE(A104,MID(A104,FIND("[",A104),FIND("]",A104)-FIND("[",A104)+1),"")),A104)," ",""),"-",""))&amp;CHAR(34)&amp;",")=9,CHAR(34)&amp;"lets"&amp;LEN(SUBSTITUTE(SUBSTITUTE(IFERROR(TRIM(SUBSTITUTE(A104,MID(A104,FIND("[",A104),FIND("]",A104)-FIND("[",A104)+1),"")),A104)," ",""),"-",""))&amp;CHAR(34)&amp;",",CHAR(34)&amp;"lets0"&amp;LEN(SUBSTITUTE(SUBSTITUTE(IFERROR(TRIM(SUBSTITUTE(A104,MID(A104,FIND("[",A104),FIND("]",A104)-FIND("[",A104)+1),"")),A104)," ",""),"-",""))&amp;CHAR(34)&amp;",")</f>
        <v>"lets19",</v>
      </c>
      <c r="DE104" s="48" t="str">
        <f>CHAR(34)&amp;"start"&amp;IFERROR(LEFT(SUBSTITUTE(A104,"["&amp;MID(A104,FIND("[",A104)+1,FIND("]",A104)-FIND("[",A104)-1)&amp;"] ",""),1),LEFT(A104,1))&amp;CHAR(34)&amp;","</f>
        <v>"startL",</v>
      </c>
      <c r="DF104" s="48" t="str">
        <f>IFERROR(IF(SEARCH("tan",A104)&gt;0,CHAR(34)&amp;"withtn"&amp;CHAR(34)&amp;",",""),"")</f>
        <v/>
      </c>
      <c r="DG104" s="48" t="str">
        <f>IFERROR(IF(SEARCH("q",A104)&gt;0,CHAR(34)&amp;"with_q"&amp;CHAR(34)&amp;",",""),"")</f>
        <v/>
      </c>
      <c r="DH104" s="48" t="str">
        <f>IFERROR(IF(SEARCH("v",A104)&gt;0,CHAR(34)&amp;"with_v"&amp;CHAR(34)&amp;",",""),"")</f>
        <v/>
      </c>
      <c r="DI104" s="48" t="str">
        <f>IFERROR(IF(SEARCH("w",A104)&gt;0,CHAR(34)&amp;"with_w"&amp;CHAR(34)&amp;",",""),"")</f>
        <v/>
      </c>
      <c r="DJ104" s="48" t="str">
        <f>IFERROR(IF(SEARCH("y",A104)&gt;0,CHAR(34)&amp;"with_y"&amp;CHAR(34)&amp;",",""),"")</f>
        <v/>
      </c>
      <c r="DK104" s="48" t="str">
        <f>IFERROR(IF(SEARCH("z",A104)&gt;0,CHAR(34)&amp;"with_z"&amp;CHAR(34)&amp;",",""),"")</f>
        <v/>
      </c>
      <c r="DL104" s="48" t="str">
        <f>IF(CG104=2, CHAR(34) &amp; _xlfn.TEXTJOIN("", TRUE, _xlfn._xlws.SORT(HP104:HX104)) &amp; CHAR(34) &amp; ",", "")</f>
        <v/>
      </c>
      <c r="DM104" s="48" t="str" cm="1">
        <f t="array" ref="DM104">IF(CG104=3,CHAR(34) &amp; _xlfn.TEXTJOIN("", TRUE, RIGHT(HP104:HX104, 2)) &amp; CHAR(34) &amp; ",", "")</f>
        <v/>
      </c>
      <c r="DN104" s="48" t="str">
        <f>IF(AND(ISNUMBER(SEARCH("18", O104)), ISERROR(SEARCH("1918", O104)), ISERROR(SEARCH("2018", O104))), CHAR(34) &amp; "year18" &amp; CHAR(34) &amp; ",", "")</f>
        <v>"year18",</v>
      </c>
      <c r="DO104" s="48" t="str">
        <f>IF(AND(ISNUMBER(SEARCH("19", O104)), ISERROR(SEARCH("1819", O104)),  ISERROR(SEARCH("1219", O104)),ISERROR(SEARCH("1119", O104)),ISERROR(SEARCH("1190", O104)),ISERROR(SEARCH("2019", O104))), CHAR(34) &amp; "year19" &amp; CHAR(34) &amp; ",", "")</f>
        <v/>
      </c>
      <c r="DP104" s="6" t="str">
        <f>IF(AND(ISNUMBER(SEARCH("20", O104)), ISERROR(SEARCH("1920", O104))), CHAR(34)&amp;"year00"&amp;CHAR(34)&amp;",", "")</f>
        <v/>
      </c>
      <c r="DQ104" s="6" t="str">
        <f>IF(CC104="y",CHAR(34)&amp;"soviet"&amp;CHAR(34)&amp;",","")</f>
        <v/>
      </c>
      <c r="DR104" s="6" t="str">
        <f>IF(BY104="y",CHAR(34)&amp;"dgband"&amp;CHAR(34)&amp;",","")</f>
        <v/>
      </c>
      <c r="DS104" s="6" t="str">
        <f>IF(W104="y",IF(AND(V104="n",BY104&lt;&gt;"y"),CHAR(34)&amp;"allver"&amp;CHAR(34)&amp;",",""),"")</f>
        <v/>
      </c>
      <c r="DT104" s="6" t="str">
        <f>IF(V104="y",IF(AND(W104="n",BY104&lt;&gt;"y"),CHAR(34)&amp;"allhor"&amp;CHAR(34)&amp;",",""),"")</f>
        <v/>
      </c>
      <c r="DU104" s="6" t="str">
        <f>IF(BY104="y",IF(AND(W104="n",V104="n"),CHAR(34)&amp;"alldia"&amp;CHAR(34)&amp;",",""),"")</f>
        <v/>
      </c>
      <c r="DW104" s="48" t="str">
        <f>IF(CL104="y",CHAR(34)&amp;CL$1&amp;CHAR(34)&amp;",","")</f>
        <v/>
      </c>
      <c r="DX104" s="48" t="str">
        <f>IF(CM104="y",CHAR(34)&amp;CM$1&amp;CHAR(34)&amp;",","")</f>
        <v/>
      </c>
      <c r="DY104" s="48" t="str">
        <f>IF(CN104="y",CHAR(34)&amp;CN$1&amp;CHAR(34)&amp;",","")</f>
        <v/>
      </c>
      <c r="DZ104" s="48" t="str">
        <f>IF(CO104="y",CHAR(34)&amp;CO$1&amp;CHAR(34)&amp;",","")</f>
        <v>"4+Band",</v>
      </c>
      <c r="EA104" s="48" t="str">
        <f>IF(T104="y",CHAR(34)&amp;T$1&amp;CHAR(34)&amp;",","")</f>
        <v/>
      </c>
      <c r="EB104" s="48" t="str">
        <f>IF(U104="y",CHAR(34)&amp;U$1&amp;CHAR(34)&amp;",","")</f>
        <v/>
      </c>
      <c r="EC104" s="48" t="str">
        <f>IF(V104="y",CHAR(34)&amp;V$1&amp;CHAR(34)&amp;",","")</f>
        <v>"Horizo",</v>
      </c>
      <c r="ED104" s="48" t="str">
        <f>IF(W104="y",CHAR(34)&amp;W$1&amp;CHAR(34)&amp;",","")</f>
        <v>"Vertic",</v>
      </c>
      <c r="EE104" s="48" t="str">
        <f>IF(X104="y",CHAR(34)&amp;X$1&amp;CHAR(34)&amp;",","")</f>
        <v/>
      </c>
      <c r="EF104" s="48" t="str">
        <f>IF(AND(Y104&lt;&gt;"n",Y104&lt;&gt;""),CHAR(34)&amp;Y$1&amp;CHAR(34)&amp;",","")</f>
        <v/>
      </c>
      <c r="EG104" s="48" t="str">
        <f>IF(Z104="y",CHAR(34)&amp;Z$1&amp;CHAR(34)&amp;",","")</f>
        <v/>
      </c>
      <c r="EH104" s="48" t="str">
        <f>IF(AA104="y",CHAR(34)&amp;AA$1&amp;CHAR(34)&amp;",","")</f>
        <v/>
      </c>
      <c r="EI104" s="48" t="str">
        <f>IF(AB104="y",CHAR(34)&amp;AB$1&amp;CHAR(34)&amp;",","")</f>
        <v/>
      </c>
      <c r="EJ104" s="48" t="str">
        <f>IF(AC104="y",CHAR(34)&amp;AC$1&amp;CHAR(34)&amp;",","")</f>
        <v/>
      </c>
      <c r="EK104" s="48" t="str">
        <f>IF(AD104="y",CHAR(34)&amp;AD$1&amp;CHAR(34)&amp;",","")</f>
        <v/>
      </c>
      <c r="EL104" s="48" t="str">
        <f>IF(AE104="y",CHAR(34)&amp;AE$1&amp;CHAR(34)&amp;",","")</f>
        <v/>
      </c>
      <c r="EM104" s="48" t="str">
        <f>IF(AF104="y",CHAR(34)&amp;AF$1&amp;CHAR(34)&amp;",","")</f>
        <v/>
      </c>
      <c r="EN104" s="48" t="str">
        <f>IF(AG104="y",CHAR(34)&amp;AG$1&amp;CHAR(34)&amp;",","")</f>
        <v>"Unequa",</v>
      </c>
      <c r="EO104" s="48" t="str">
        <f>IF(AH104="y",CHAR(34)&amp;AH$1&amp;CHAR(34)&amp;",","")</f>
        <v/>
      </c>
      <c r="EP104" s="48" t="str">
        <f>IF(AI104="y",CHAR(34)&amp;AI$1&amp;CHAR(34)&amp;",","")</f>
        <v>"Canton",</v>
      </c>
      <c r="EQ104" s="48" t="str">
        <f>IF(AJ104="y",CHAR(34)&amp;AJ$1&amp;CHAR(34)&amp;",","")</f>
        <v/>
      </c>
      <c r="ER104" s="48" t="str">
        <f>IF(AK104="y",CHAR(34)&amp;AK$1&amp;CHAR(34)&amp;",","")</f>
        <v/>
      </c>
      <c r="ES104" s="48" t="str">
        <f>IF(AL104="y",CHAR(34)&amp;AL$1&amp;CHAR(34)&amp;",","")</f>
        <v/>
      </c>
      <c r="ET104" s="48" t="str">
        <f>IF(AM104="y",CHAR(34)&amp;AM$1&amp;CHAR(34)&amp;",","")</f>
        <v/>
      </c>
      <c r="EU104" s="48" t="str">
        <f>IF(AN104="y",CHAR(34)&amp;AN$1&amp;CHAR(34)&amp;",","")</f>
        <v/>
      </c>
      <c r="EV104" s="48" t="str">
        <f>IF(AO104="y",CHAR(34)&amp;AO$1&amp;CHAR(34)&amp;",","")</f>
        <v/>
      </c>
      <c r="EW104" s="48" t="str">
        <f>IF(AP104="y",CHAR(34)&amp;AP$1&amp;CHAR(34)&amp;",","")</f>
        <v/>
      </c>
      <c r="EX104" s="48" t="str">
        <f>IF(AQ104="y",CHAR(34)&amp;AQ$1&amp;CHAR(34)&amp;",","")</f>
        <v/>
      </c>
      <c r="EY104" s="48" t="str">
        <f>IF(AR104="y",CHAR(34)&amp;AR$1&amp;CHAR(34)&amp;",","")</f>
        <v/>
      </c>
      <c r="EZ104" s="48" t="str">
        <f>IF(AS104="y",CHAR(34)&amp;AS$1&amp;CHAR(34)&amp;",","")</f>
        <v/>
      </c>
      <c r="FA104" s="48" t="str">
        <f>IF(AT104&gt;0,CHAR(34)&amp;"sta"&amp;AZ104&amp;CHAR(34)&amp;",","")</f>
        <v>"staYEL",</v>
      </c>
      <c r="FB104" s="48" t="str">
        <f>IF(AND(AT104&gt;0,BA104&lt;&gt;""),CHAR(34)&amp;"sta"&amp;BA104&amp;CHAR(34)&amp;",","")</f>
        <v/>
      </c>
      <c r="FD104" s="48" t="str">
        <f>IF(BV104="n",CHAR(34)&amp;"tcWHYE"&amp;CHAR(34)&amp;",",IF(BV104="y",CHAR(34)&amp;FD$1&amp;CHAR(34)&amp;",",""))</f>
        <v/>
      </c>
      <c r="FE104" s="48" t="str">
        <f>IF(COUNTIF(BL104:BT104,"BLU")=0,CHAR(34)&amp;"NO_BLU"&amp;CHAR(34)&amp;",", "")</f>
        <v/>
      </c>
      <c r="FF104" s="48" t="str">
        <f>IF(COUNTIF(BL104:BT104,"WHI")=0,CHAR(34)&amp;"NO_WHI"&amp;CHAR(34)&amp;",", "")</f>
        <v/>
      </c>
      <c r="FG104" s="48" t="str">
        <f>IF(COUNTIF(BL104:BT104,"RED")=0,CHAR(34)&amp;"NO_RED"&amp;CHAR(34)&amp;",", "")</f>
        <v/>
      </c>
      <c r="FH104" s="48" t="str">
        <f>IF(COUNTIF(BL104:BS104,"GRE")=0,CHAR(34)&amp;"NO_GRE"&amp;CHAR(34)&amp;",", "")</f>
        <v>"NO_GRE",</v>
      </c>
      <c r="FI104" s="48" t="str">
        <f>IF(COUNTIF(BL104:BT104,"YEL")=0,CHAR(34)&amp;"NO_YEL"&amp;CHAR(34)&amp;",", "")</f>
        <v/>
      </c>
      <c r="FJ104" s="48" t="str">
        <f>IF(COUNTIF(BL104:BT104,"BLA")=0,CHAR(34)&amp;"NO_BLA"&amp;CHAR(34)&amp;",", "")</f>
        <v>"NO_BLA",</v>
      </c>
      <c r="FK104" s="48" t="str">
        <f>IF(AND(FH104&lt;&gt;"",FF104&lt;&gt;""),CHAR(34)&amp;"WHGRNO"&amp;CHAR(34)&amp;",","")</f>
        <v/>
      </c>
      <c r="FL104" s="48" t="str">
        <f>IF(AND(FI104&lt;&gt;"",FF104&lt;&gt;""),CHAR(34)&amp;"WHYENO"&amp;CHAR(34)&amp;",","")</f>
        <v/>
      </c>
      <c r="FM104" s="48" t="str">
        <f>IF(AND(FJ104&lt;&gt;"",FF104&lt;&gt;""),CHAR(34)&amp;"BAWHNO"&amp;CHAR(34)&amp;",","")</f>
        <v/>
      </c>
      <c r="FN104" s="48" t="str">
        <f>IF(AND(FE104&lt;&gt;"",FF104&lt;&gt;""),CHAR(34)&amp;"BLWHNO"&amp;CHAR(34)&amp;",","")</f>
        <v/>
      </c>
      <c r="FO104" s="48" t="str">
        <f>IF(AND(FE104&lt;&gt;"",FG104&lt;&gt;""),CHAR(34)&amp;"BLRENO"&amp;CHAR(34)&amp;",","")</f>
        <v/>
      </c>
      <c r="FP104" s="48" t="str">
        <f>IF(AND(FF104&lt;&gt;"",FF104&lt;&gt;""),CHAR(34)&amp;"WHRENO"&amp;CHAR(34)&amp;",","")</f>
        <v/>
      </c>
      <c r="FQ104" s="48" t="str">
        <f>IF(LEN(BF104)=3,CHAR(34)&amp;"001"&amp;BF104&amp;CHAR(34)&amp;",","")</f>
        <v>"001BLU",</v>
      </c>
      <c r="FR104" s="48" t="str">
        <f>IF(LEN(BG104)=3,CHAR(34)&amp;"002"&amp;BG104&amp;CHAR(34)&amp;",","")</f>
        <v>"002RED",</v>
      </c>
      <c r="FS104" s="48" t="str">
        <f>IF(LEN(BH104)=3,CHAR(34)&amp;"003"&amp;BH104&amp;CHAR(34)&amp;",","")</f>
        <v>"003BLU",</v>
      </c>
      <c r="FT104" s="48" t="str">
        <f>CHAR(34)&amp;"myr"&amp;BD104&amp;CHAR(34)&amp;","</f>
        <v>"myrEQ",</v>
      </c>
      <c r="FU104" s="48" t="str">
        <f>IF(AY104="y",CHAR(34)&amp;"island"&amp;CHAR(34)&amp;",","")</f>
        <v/>
      </c>
      <c r="FV104" s="48" t="str">
        <f>IF(BZ104="y",CHAR(34)&amp;"landlo"&amp;CHAR(34)&amp;",","")</f>
        <v/>
      </c>
      <c r="FW104" s="48" t="str">
        <f>IF(CA104="y",CHAR(34)&amp;"eunion"&amp;CHAR(34)&amp;",","")</f>
        <v/>
      </c>
      <c r="FY104" s="48" t="str">
        <f>IFERROR(IF(SEARCH("Arabic",CB104)&gt;0,CHAR(34)&amp;"arabic"&amp;CHAR(34)&amp;",",""),"")</f>
        <v/>
      </c>
      <c r="FZ104" s="48" t="str">
        <f>IFERROR(IF(SEARCH("English",CB104)&gt;0,CHAR(34)&amp;"englis"&amp;CHAR(34)&amp;",",""),"")</f>
        <v/>
      </c>
      <c r="GA104" s="48" t="str">
        <f>IFERROR(IF(SEARCH("French",CB104)&gt;0,CHAR(34)&amp;"french"&amp;CHAR(34)&amp;",",""),"")</f>
        <v/>
      </c>
      <c r="GB104" s="48" t="str">
        <f>IFERROR(IF(SEARCH("Spanish",CB104)&gt;0,CHAR(34)&amp;"spanis"&amp;CHAR(34)&amp;",",""),"")</f>
        <v/>
      </c>
      <c r="GE104" s="48" t="str">
        <f>IFERROR(IF(SEARCH("Dutch",CB104)&gt;0,CHAR(34)&amp;"dutchs"&amp;CHAR(34)&amp;",",""),"")</f>
        <v/>
      </c>
      <c r="GF104" s="48" t="str">
        <f>IFERROR(IF(SEARCH("Historical",AU104)&gt;0,CHAR(34)&amp;"histor"&amp;CHAR(34)&amp;",",""),"")</f>
        <v>"histor",</v>
      </c>
      <c r="GG104" s="48" t="str">
        <f>IF(BU104="y",CHAR(34)&amp;"unjack"&amp;CHAR(34)&amp;",","")</f>
        <v/>
      </c>
      <c r="GH104" s="48" t="str">
        <f>IF(CD104=1,CHAR(34)&amp;"southc"&amp;CHAR(34)&amp;",","")</f>
        <v/>
      </c>
      <c r="GI104" s="48" t="str">
        <f>IF(CE104=1,CHAR(34)&amp;"hasmap"&amp;CHAR(34)&amp;",","")</f>
        <v/>
      </c>
      <c r="GJ104" s="48" t="str">
        <f>IF(CP104="y",CHAR(34)&amp;CP$1&amp;CHAR(34)&amp;",","")</f>
        <v/>
      </c>
      <c r="GK104" s="48" t="str">
        <f>IF(GJ104="",CHAR(34)&amp;"HasSta"&amp;CHAR(34)&amp;",","")</f>
        <v>"HasSta",</v>
      </c>
      <c r="GL104" s="48" t="str">
        <f>IF(CQ104="y",CHAR(34)&amp;CQ$1&amp;CHAR(34)&amp;",","")</f>
        <v>"1Stars",</v>
      </c>
      <c r="GM104" s="48" t="str">
        <f>IF(CR104="y",CHAR(34)&amp;CR$1&amp;CHAR(34)&amp;",","")</f>
        <v/>
      </c>
      <c r="GN104" s="48" t="str">
        <f>IF(CS104="y",CHAR(34)&amp;CS$1&amp;CHAR(34)&amp;",","")</f>
        <v/>
      </c>
      <c r="GP104" s="48" t="str">
        <f>CHAR(34)&amp;AU104&amp;CHAR(34)</f>
        <v>"Historical, State"</v>
      </c>
      <c r="GS104" s="48" t="str">
        <f>SUBSTITUTE("["&amp;_xlfn.CONCAT(CW104:GN104)&amp;"]",",]","]")</f>
        <v>["4Color","words2","lets19","startL","year18","4+Band","Horizo","Vertic","Unequa","Canton","staYEL","NO_GRE","NO_BLA","001BLU","002RED","003BLU","myrEQ","histor","HasSta","1Stars"]</v>
      </c>
      <c r="GT104" s="48" t="str">
        <f>IF(BL104&lt;&gt;"",CHAR(34)&amp;"cl_"&amp;BL104&amp;CHAR(34)&amp;",","")</f>
        <v/>
      </c>
      <c r="GU104" s="48" t="str">
        <f>IF(BM104&lt;&gt;"",CHAR(34)&amp;"cl_"&amp;BM104&amp;CHAR(34)&amp;",","")</f>
        <v>"cl_BLU",</v>
      </c>
      <c r="GV104" s="48" t="str">
        <f>IF(BN104&lt;&gt;"",CHAR(34)&amp;"cl_"&amp;BN104&amp;CHAR(34)&amp;",","")</f>
        <v/>
      </c>
      <c r="GW104" s="48" t="str">
        <f>IF(BO104&lt;&gt;"",CHAR(34)&amp;"cl_"&amp;BO104&amp;CHAR(34)&amp;",","")</f>
        <v>"cl_RED",</v>
      </c>
      <c r="GX104" s="48" t="str">
        <f>IF(BP104&lt;&gt;"",CHAR(34)&amp;"cl_"&amp;BP104&amp;CHAR(34)&amp;",","")</f>
        <v>"cl_YEL",</v>
      </c>
      <c r="GY104" s="48" t="str">
        <f>IF(BQ104&lt;&gt;"",CHAR(34)&amp;"cl_"&amp;BQ104&amp;CHAR(34)&amp;",","")</f>
        <v/>
      </c>
      <c r="GZ104" s="48" t="str">
        <f>IF(BR104&lt;&gt;"",CHAR(34)&amp;"cl_"&amp;BR104&amp;CHAR(34)&amp;",","")</f>
        <v/>
      </c>
      <c r="HA104" s="48" t="str">
        <f>IF(BS104&lt;&gt;"",CHAR(34)&amp;"cl_"&amp;BS104&amp;CHAR(34)&amp;",","")</f>
        <v/>
      </c>
      <c r="HB104" s="48" t="str">
        <f>IF(BT104&lt;&gt;"",CHAR(34)&amp;"cl_"&amp;BT104&amp;CHAR(34)&amp;",","")</f>
        <v>"cl_WHI",</v>
      </c>
      <c r="HC104" s="48" t="str">
        <f>SUBSTITUTE("["&amp;_xlfn.CONCAT(GT104:HB104)&amp;"]",",]","]")</f>
        <v>["cl_BLU","cl_RED","cl_YEL","cl_WHI"]</v>
      </c>
      <c r="HE104" s="71"/>
      <c r="HF104" s="72" t="str">
        <f>"{couname:"&amp;CT104&amp;(IF(HK104&lt;&gt;"",",subtype:"&amp;CHAR(34)&amp;HK104&amp;CHAR(34),""))&amp;",year:"&amp;HJ104&amp;",region:"&amp;CU104&amp;",Colors:"&amp;HC104&amp;",Items:"&amp;GS104&amp;",Flag:"&amp;CV104&amp;",HDFlag:"&amp;CHAR(34)&amp;E104&amp;CHAR(34)&amp;",type:"&amp;GP104&amp;", describe: "&amp;HH104&amp;", isnew:"&amp;CHAR(34)&amp;F104&amp;CHAR(34)&amp;", links: "&amp;HL104&amp;"},"</f>
        <v>{couname:"[USA] Louisiana (1861-1865)",year:"1861",region:"rgn_North America",Colors:["cl_BLU","cl_RED","cl_YEL","cl_WHI"],Items:["4Color","words2","lets19","startL","year18","4+Band","Horizo","Vertic","Unequa","Canton","staYEL","NO_GRE","NO_BLA","001BLU","002RED","003BLU","myrEQ","histor","HasSta","1Stars"],Flag:"https://upload.wikimedia.org/wikipedia/commons/thumb/d/dd/Flag_of_Louisiana_%28February_1861%29.svg/640px-Flag_of_Louisiana_%28February_1861%29.svg.png",HDFlag:"https://upload.wikimedia.org/wikipedia/commons/thumb/d/dd/Flag_of_Louisiana_%28February_1861%29.svg/1280px-Flag_of_Louisiana_%28February_1861%29.svg.png",type:"Historical, State", describe: "\nOn February 11, 1861, the state adopted a flag with a pale yellow star in a red canton and thirteen blue, white, and red stripes. The flag represented the 13 stripes of the U.S. flag, along with the red, white, and blue of the French tricolor and the yellow and red of the Spanish flag.", isnew:".", links: "https://en.m.wikipedia.org/wiki/Flag_of_Louisiana"},</v>
      </c>
      <c r="HG104" s="73" t="str">
        <f>"{couname:"&amp;CT104&amp;(IF(HK104&lt;&gt;"",",subtype:"&amp;CHAR(34)&amp;HK104&amp;CHAR(34),""))&amp;",year:"&amp;HJ104&amp;",region:"&amp;CU104&amp;",Colors:"&amp;HC104&amp;",Items:"&amp;GS104&amp;",Flag:"&amp;CV104&amp;",HDFlag:"&amp;CHAR(34)&amp;E104&amp;CHAR(34)&amp;",type:"&amp;GP104&amp;", describe: "&amp;HI104&amp;", links: "&amp;HL104&amp;"},"</f>
        <v>{couname:"[USA] Louisiana (1861-1865)",year:"1861",region:"rgn_North America",Colors:["cl_BLU","cl_RED","cl_YEL","cl_WHI"],Items:["4Color","words2","lets19","startL","year18","4+Band","Horizo","Vertic","Unequa","Canton","staYEL","NO_GRE","NO_BLA","001BLU","002RED","003BLU","myrEQ","histor","HasSta","1Stars"],Flag:"https://upload.wikimedia.org/wikipedia/commons/thumb/d/dd/Flag_of_Louisiana_%28February_1861%29.svg/640px-Flag_of_Louisiana_%28February_1861%29.svg.png",HDFlag:"https://upload.wikimedia.org/wikipedia/commons/thumb/d/dd/Flag_of_Louisiana_%28February_1861%29.svg/1280px-Flag_of_Louisiana_%28February_1861%29.svg.png",type:"Historical, State", describe: "\nOn February 11, 1861, the state adopted a flag with a pale yellow star in a red canton and thirteen blue, white, and red stripes. The flag represented the 13 stripes of the U.S. flag, along with the red, white, and blue of the French tricolor and the yellow and red of the Spanish flag.", links: "https://en.m.wikipedia.org/wiki/Flag_of_Louisiana"},</v>
      </c>
      <c r="HH104" s="48" t="str">
        <f>IF(P104&lt;&gt;"",CHAR(34)&amp;"\n"&amp;P104&amp;CHAR(34),CHAR(34)&amp;CHAR(34))</f>
        <v>"\nOn February 11, 1861, the state adopted a flag with a pale yellow star in a red canton and thirteen blue, white, and red stripes. The flag represented the 13 stripes of the U.S. flag, along with the red, white, and blue of the French tricolor and the yellow and red of the Spanish flag."</v>
      </c>
      <c r="HI104" s="48" t="str">
        <f>IF(J104=0,CHAR(34)&amp;CHAR(34),HH104)</f>
        <v>"\nOn February 11, 1861, the state adopted a flag with a pale yellow star in a red canton and thirteen blue, white, and red stripes. The flag represented the 13 stripes of the U.S. flag, along with the red, white, and blue of the French tricolor and the yellow and red of the Spanish flag."</v>
      </c>
      <c r="HJ104" s="48" t="str">
        <f>CHAR(34)&amp;O104&amp;CHAR(34)</f>
        <v>"1861"</v>
      </c>
      <c r="HL104" s="48" t="str">
        <f>CHAR(34)&amp;I104&amp;CHAR(34)</f>
        <v>"https://en.m.wikipedia.org/wiki/Flag_of_Louisiana"</v>
      </c>
      <c r="HM104" s="72"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"&amp;HH104&amp;", "&amp;CHAR(34)&amp;"isnew"&amp;CHAR(34)&amp;": "&amp;CHAR(34)&amp;F104&amp;CHAR(34)&amp;", "&amp;CHAR(34)&amp;"links"&amp;CHAR(34)&amp;": "&amp;HL104&amp;"},"</f>
        <v>{"couname":"[USA] Louisiana (1861-1865)","subtype":"[USA] Louisiana","year":"1861","region":"rgn_North America","Colors":["cl_BLU","cl_RED","cl_YEL","cl_WHI"],"Items":["4Color","words2","lets19","startL","year18","4+Band","Horizo","Vertic","Unequa","Canton","staYEL","NO_GRE","NO_BLA","001BLU","002RED","003BLU","myrEQ","histor","HasSta","1Stars"],"Flag":"https://upload.wikimedia.org/wikipedia/commons/thumb/d/dd/Flag_of_Louisiana_%28February_1861%29.svg/640px-Flag_of_Louisiana_%28February_1861%29.svg.png","HDFlag":"https://upload.wikimedia.org/wikipedia/commons/thumb/d/dd/Flag_of_Louisiana_%28February_1861%29.svg/1280px-Flag_of_Louisiana_%28February_1861%29.svg.png","type":"Historical, State", "describe": "\nOn February 11, 1861, the state adopted a flag with a pale yellow star in a red canton and thirteen blue, white, and red stripes. The flag represented the 13 stripes of the U.S. flag, along with the red, white, and blue of the French tricolor and the yellow and red of the Spanish flag.", "isnew": ".", "links": "https://en.m.wikipedia.org/wiki/Flag_of_Louisiana"},</v>
      </c>
      <c r="HN104" s="74" t="str">
        <f>"{"&amp;CHAR(34)&amp;"couname"&amp;CHAR(34)&amp;":"&amp;CT104&amp;(IF(H104&lt;&gt;"",","&amp;CHAR(34)&amp;"subtype"&amp;CHAR(34)&amp;":"&amp;CHAR(34)&amp;H104&amp;CHAR(34),""))&amp;","&amp;CHAR(34)&amp;"year"&amp;CHAR(34)&amp;":"&amp;HJ104&amp;","&amp;CHAR(34)&amp;"region"&amp;CHAR(34)&amp;":"&amp;CU104&amp;","&amp;CHAR(34)&amp;"Colors"&amp;CHAR(34)&amp;":"&amp;HC104&amp;","&amp;CHAR(34)&amp;"Items"&amp;CHAR(34)&amp;":"&amp;GS104&amp;","&amp;CHAR(34)&amp;"Flag"&amp;CHAR(34)&amp;":"&amp;CV104&amp;","&amp;CHAR(34)&amp;"HDFlag"&amp;CHAR(34)&amp;":"&amp;CHAR(34)&amp;E104&amp;CHAR(34)&amp;","&amp;CHAR(34)&amp;"type"&amp;CHAR(34)&amp;":"&amp;GP104&amp;", "&amp;CHAR(34)&amp;"describe"&amp;CHAR(34)&amp;": "&amp;HI104&amp;", "&amp;CHAR(34)&amp;"isnew"&amp;CHAR(34)&amp;": "&amp;CHAR(34)&amp;F104&amp;CHAR(34)&amp;", "&amp;CHAR(34)&amp;"links"&amp;CHAR(34)&amp;": "&amp;HL104&amp;"},"</f>
        <v>{"couname":"[USA] Louisiana (1861-1865)","subtype":"[USA] Louisiana","year":"1861","region":"rgn_North America","Colors":["cl_BLU","cl_RED","cl_YEL","cl_WHI"],"Items":["4Color","words2","lets19","startL","year18","4+Band","Horizo","Vertic","Unequa","Canton","staYEL","NO_GRE","NO_BLA","001BLU","002RED","003BLU","myrEQ","histor","HasSta","1Stars"],"Flag":"https://upload.wikimedia.org/wikipedia/commons/thumb/d/dd/Flag_of_Louisiana_%28February_1861%29.svg/640px-Flag_of_Louisiana_%28February_1861%29.svg.png","HDFlag":"https://upload.wikimedia.org/wikipedia/commons/thumb/d/dd/Flag_of_Louisiana_%28February_1861%29.svg/1280px-Flag_of_Louisiana_%28February_1861%29.svg.png","type":"Historical, State", "describe": "\nOn February 11, 1861, the state adopted a flag with a pale yellow star in a red canton and thirteen blue, white, and red stripes. The flag represented the 13 stripes of the U.S. flag, along with the red, white, and blue of the French tricolor and the yellow and red of the Spanish flag.", "isnew": ".", "links": "https://en.m.wikipedia.org/wiki/Flag_of_Louisiana"},</v>
      </c>
      <c r="HO104" s="75">
        <v>45610</v>
      </c>
      <c r="HP104" s="48" t="str" cm="1">
        <f t="array" ref="HP104">IF(_xlfn.TEXTJOIN(", ", TRUE, IF(ISNUMBER(SEARCH("BLA", BL104:BT104)), COLUMN(BL104:BT104) - COLUMN(BL104) + 1, ""))&lt;&gt;"","BLA","")</f>
        <v/>
      </c>
      <c r="HQ104" s="48" t="str" cm="1">
        <f t="array" ref="HQ104">IF(_xlfn.TEXTJOIN(", ", TRUE, IF(ISNUMBER(SEARCH("BLU", BL104:BT104)), COLUMN(BL104:BT104) - COLUMN(BL104) + 1, ""))&lt;&gt;"","BLU","")</f>
        <v>BLU</v>
      </c>
      <c r="HR104" s="48" t="str" cm="1">
        <f t="array" ref="HR104">IF(_xlfn.TEXTJOIN(", ", TRUE, IF(ISNUMBER(SEARCH("GRE", BL104:BT104)), COLUMN(BL104:BT104) - COLUMN(BL104) + 1, ""))&lt;&gt;"","GRE","")</f>
        <v/>
      </c>
      <c r="HS104" s="48" t="str" cm="1">
        <f t="array" ref="HS104">IF(_xlfn.TEXTJOIN(", ", TRUE, IF(ISNUMBER(SEARCH("RED", BL104:BT104)), COLUMN(BL104:BT104) - COLUMN(BL104) + 1, ""))&lt;&gt;"","RED","")</f>
        <v>RED</v>
      </c>
      <c r="HT104" s="48" t="str" cm="1">
        <f t="array" ref="HT104">IF(_xlfn.TEXTJOIN(", ", TRUE, IF(ISNUMBER(SEARCH("YEL", BL104:BT104)), COLUMN(BL104:BT104) - COLUMN(BL104) + 1, ""))&lt;&gt;"","YEL","")</f>
        <v>YEL</v>
      </c>
      <c r="HU104" s="48" t="str" cm="1">
        <f t="array" ref="HU104">IF(_xlfn.TEXTJOIN(", ", TRUE, IF(ISNUMBER(SEARCH("ORA", BL104:BT104)), COLUMN(BL104:BT104) - COLUMN(BL104) + 1, ""))&lt;&gt;"","ORA","")</f>
        <v/>
      </c>
      <c r="HV104" s="48" t="str" cm="1">
        <f t="array" ref="HV104">IF(_xlfn.TEXTJOIN(", ", TRUE, IF(ISNUMBER(SEARCH("BRO", BL104:BT104)), COLUMN(BL104:BT104) - COLUMN(BL104) + 1, ""))&lt;&gt;"","BRO","")</f>
        <v/>
      </c>
      <c r="HW104" s="48" t="str" cm="1">
        <f t="array" ref="HW104">IF(_xlfn.TEXTJOIN(", ", TRUE, IF(ISNUMBER(SEARCH("PUR", BL104:BT104)), COLUMN(BL104:BT104) - COLUMN(BL104) + 1, ""))&lt;&gt;"","PUR","")</f>
        <v/>
      </c>
      <c r="HX104" s="48" t="str" cm="1">
        <f t="array" ref="HX104">IF(_xlfn.TEXTJOIN(", ", TRUE, IF(ISNUMBER(SEARCH("WHI", BL104:BT104)), COLUMN(BL104:BT104) - COLUMN(BL104) + 1, ""))&lt;&gt;"","WHI","")</f>
        <v>WHI</v>
      </c>
      <c r="HY104" s="76"/>
      <c r="HZ104" s="76"/>
      <c r="IA104" s="6"/>
      <c r="IB104" s="6"/>
      <c r="IC104" s="77"/>
      <c r="ID104" s="77"/>
      <c r="IE104" s="77"/>
      <c r="IF104" s="77"/>
      <c r="IG104" s="77"/>
      <c r="IH104" s="77"/>
      <c r="II104" s="77"/>
      <c r="IJ104" s="77"/>
      <c r="IK104" s="77"/>
      <c r="IM104" s="45">
        <f>COUNTIF(IC104:IK104,"&gt;0")-CG104</f>
        <v>-4</v>
      </c>
      <c r="IN104" s="78" t="str">
        <f>"http://mkweb.bcgsc.ca/color-summarizer/?url="&amp;D104&amp;"&amp;precision=low&amp;num_clusters="&amp;CG104&amp;"&amp;text=1"</f>
        <v>http://mkweb.bcgsc.ca/color-summarizer/?url=https://upload.wikimedia.org/wikipedia/commons/thumb/d/dd/Flag_of_Louisiana_%28February_1861%29.svg/640px-Flag_of_Louisiana_%28February_1861%29.svg.png&amp;precision=low&amp;num_clusters=4&amp;text=1</v>
      </c>
      <c r="IO104" s="48" t="str">
        <f>IF(HP104&lt;&gt;"",CHAR(34)&amp;"black"&amp;CHAR(34),"")</f>
        <v/>
      </c>
      <c r="IP104" s="48" t="str">
        <f>IF(HQ104&lt;&gt;"",CHAR(34)&amp;"blue"&amp;CHAR(34),"")</f>
        <v>"blue"</v>
      </c>
      <c r="IQ104" s="48" t="str">
        <f>IF(HR104&lt;&gt;"",CHAR(34)&amp;"green"&amp;CHAR(34),"")</f>
        <v/>
      </c>
      <c r="IR104" s="48" t="str">
        <f>IF(HS104&lt;&gt;"",CHAR(34)&amp;"red"&amp;CHAR(34),"")</f>
        <v>"red"</v>
      </c>
      <c r="IS104" s="48" t="str">
        <f>IF(HT104&lt;&gt;"",CHAR(34)&amp;"yellow"&amp;CHAR(34),"")</f>
        <v>"yellow"</v>
      </c>
      <c r="IT104" s="48" t="str">
        <f>IF(HU104&lt;&gt;"",CHAR(34)&amp;"orange"&amp;CHAR(34),"")</f>
        <v/>
      </c>
      <c r="IU104" s="48" t="str">
        <f>IF(HV104&lt;&gt;"",CHAR(34)&amp;"brown"&amp;CHAR(34),"")</f>
        <v/>
      </c>
      <c r="IV104" s="48" t="str">
        <f>IF(HW104&lt;&gt;"",CHAR(34)&amp;"purple"&amp;CHAR(34),"")</f>
        <v/>
      </c>
      <c r="IW104" s="48" t="str">
        <f>IF(HX104&lt;&gt;"",CHAR(34)&amp;"white"&amp;CHAR(34),"")</f>
        <v>"white"</v>
      </c>
      <c r="IX104" s="48" t="str">
        <f>"{"&amp;CHAR(34)&amp;"url"&amp;CHAR(34)&amp;":"&amp;CHAR(34)&amp;IN104&amp;CHAR(34)&amp;","&amp;CHAR(34)&amp;"name"&amp;CHAR(34)&amp;":"&amp;CHAR(34)&amp;A104&amp;CHAR(34)&amp;"},"</f>
        <v>{"url":"http://mkweb.bcgsc.ca/color-summarizer/?url=https://upload.wikimedia.org/wikipedia/commons/thumb/d/dd/Flag_of_Louisiana_%28February_1861%29.svg/640px-Flag_of_Louisiana_%28February_1861%29.svg.png&amp;precision=low&amp;num_clusters=4&amp;text=1","name":"[USA] Louisiana (1861-1865)"},</v>
      </c>
      <c r="IY104" s="48">
        <v>1444</v>
      </c>
    </row>
    <row r="105" spans="1:259" s="48" customFormat="1" ht="38.4" customHeight="1" thickBot="1" x14ac:dyDescent="0.35">
      <c r="A105" s="97" t="s">
        <v>677</v>
      </c>
      <c r="B105" s="40" t="e" vm="246">
        <v>#VALUE!</v>
      </c>
      <c r="C105" s="41">
        <v>3</v>
      </c>
      <c r="D105" s="42" t="s">
        <v>678</v>
      </c>
      <c r="E105" s="43" t="s">
        <v>679</v>
      </c>
      <c r="F105" s="44" t="s">
        <v>163</v>
      </c>
      <c r="G105" s="45">
        <f>COUNTIF($A$1:$A$8580,A105)</f>
        <v>1</v>
      </c>
      <c r="H105" s="46" t="s">
        <v>666</v>
      </c>
      <c r="I105" s="47" t="s">
        <v>674</v>
      </c>
      <c r="J105" s="48" t="str">
        <f>""</f>
        <v/>
      </c>
      <c r="K105" s="49"/>
      <c r="L105" s="50"/>
      <c r="M105" s="50"/>
      <c r="N105" s="51" t="s">
        <v>231</v>
      </c>
      <c r="O105" s="52" t="s">
        <v>176</v>
      </c>
      <c r="P105" s="53" t="s">
        <v>680</v>
      </c>
      <c r="Q105" s="54">
        <v>3</v>
      </c>
      <c r="R105" s="55" t="s">
        <v>231</v>
      </c>
      <c r="S105" s="56">
        <v>0</v>
      </c>
      <c r="T105" s="57" t="s">
        <v>164</v>
      </c>
      <c r="U105" s="58" t="s">
        <v>164</v>
      </c>
      <c r="V105" s="58" t="s">
        <v>164</v>
      </c>
      <c r="W105" s="58" t="s">
        <v>164</v>
      </c>
      <c r="X105" s="58" t="s">
        <v>164</v>
      </c>
      <c r="Y105" s="58" t="s">
        <v>165</v>
      </c>
      <c r="Z105" s="58" t="s">
        <v>164</v>
      </c>
      <c r="AA105" s="58" t="s">
        <v>164</v>
      </c>
      <c r="AB105" s="58" t="s">
        <v>164</v>
      </c>
      <c r="AC105" s="58" t="s">
        <v>164</v>
      </c>
      <c r="AD105" s="58" t="s">
        <v>164</v>
      </c>
      <c r="AE105" s="58" t="s">
        <v>164</v>
      </c>
      <c r="AF105" s="59" t="s">
        <v>164</v>
      </c>
      <c r="AG105" s="59" t="s">
        <v>165</v>
      </c>
      <c r="AH105" s="59" t="s">
        <v>165</v>
      </c>
      <c r="AI105" s="59" t="s">
        <v>164</v>
      </c>
      <c r="AJ105" s="59" t="s">
        <v>164</v>
      </c>
      <c r="AK105" s="59" t="s">
        <v>164</v>
      </c>
      <c r="AL105" s="59" t="s">
        <v>164</v>
      </c>
      <c r="AM105" s="59" t="s">
        <v>164</v>
      </c>
      <c r="AN105" s="59" t="s">
        <v>164</v>
      </c>
      <c r="AO105" s="59" t="s">
        <v>164</v>
      </c>
      <c r="AP105" s="59" t="s">
        <v>164</v>
      </c>
      <c r="AQ105" s="59" t="s">
        <v>164</v>
      </c>
      <c r="AR105" s="59" t="s">
        <v>164</v>
      </c>
      <c r="AS105" s="59" t="s">
        <v>164</v>
      </c>
      <c r="AT105" s="60">
        <v>1</v>
      </c>
      <c r="AU105" s="59" t="s">
        <v>681</v>
      </c>
      <c r="AV105" s="59" t="str">
        <f>IF(LEFT(A105,1)="[",LEFT(A105,5)&amp;AU105&amp;A105,"")</f>
        <v>[USA]Proposed[USA] Louisiana (Pelican Proposal)</v>
      </c>
      <c r="AW105" s="59" t="str">
        <f>C105&amp;H105&amp;A105</f>
        <v>3[USA] Louisiana[USA] Louisiana (Pelican Proposal)</v>
      </c>
      <c r="AX105" s="61"/>
      <c r="AY105" s="61"/>
      <c r="AZ105" s="62" t="s">
        <v>154</v>
      </c>
      <c r="BA105" s="62" t="s">
        <v>167</v>
      </c>
      <c r="BB105" s="62"/>
      <c r="BC105" s="63"/>
      <c r="BD105" s="64" t="s">
        <v>159</v>
      </c>
      <c r="BE105" s="47"/>
      <c r="BF105" s="64" t="s">
        <v>167</v>
      </c>
      <c r="BG105" s="64" t="s">
        <v>167</v>
      </c>
      <c r="BH105" s="64" t="s">
        <v>167</v>
      </c>
      <c r="BI105" s="64"/>
      <c r="BJ105" s="64"/>
      <c r="BK105" s="47"/>
      <c r="BL105" s="64" t="s">
        <v>151</v>
      </c>
      <c r="BM105" s="64" t="s">
        <v>167</v>
      </c>
      <c r="BN105" s="64" t="s">
        <v>167</v>
      </c>
      <c r="BO105" s="64" t="s">
        <v>154</v>
      </c>
      <c r="BP105" s="64" t="s">
        <v>167</v>
      </c>
      <c r="BQ105" s="64" t="s">
        <v>167</v>
      </c>
      <c r="BR105" s="64" t="s">
        <v>167</v>
      </c>
      <c r="BS105" s="64" t="s">
        <v>167</v>
      </c>
      <c r="BT105" s="64" t="s">
        <v>159</v>
      </c>
      <c r="BU105" s="65"/>
      <c r="BV105" s="66"/>
      <c r="BW105" s="66">
        <v>0</v>
      </c>
      <c r="BX105" s="47"/>
      <c r="CB105" s="6"/>
      <c r="CC105" s="6"/>
      <c r="CD105" s="67">
        <v>0</v>
      </c>
      <c r="CE105" s="67">
        <v>0</v>
      </c>
      <c r="CF105" s="67" t="e">
        <v>#REF!</v>
      </c>
      <c r="CG105" s="68" cm="1">
        <f t="array" ref="CG105">SUMPRODUCT(--(LEN(TRIM(BL105:BT105))&gt;0))</f>
        <v>3</v>
      </c>
      <c r="CH105" s="59" t="str">
        <f>IF(CG105=2,"y","n")</f>
        <v>n</v>
      </c>
      <c r="CI105" s="59" t="str">
        <f>IF(CG105=3,"y","n")</f>
        <v>y</v>
      </c>
      <c r="CJ105" s="59" t="str">
        <f>IF(CG105=4,"y","n")</f>
        <v>n</v>
      </c>
      <c r="CK105" s="59" t="str">
        <f>IF(CG105&gt;4,"y","n")</f>
        <v>n</v>
      </c>
      <c r="CL105" s="59" t="str">
        <f>IF(S105=0,"y","n")</f>
        <v>y</v>
      </c>
      <c r="CM105" s="59" t="str">
        <f>IF(S105=2,"y","n")</f>
        <v>n</v>
      </c>
      <c r="CN105" s="59" t="str">
        <f>IF(S105=3,"y","n")</f>
        <v>n</v>
      </c>
      <c r="CO105" s="59" t="str">
        <f>IF(S105&gt;=4,"y","n")</f>
        <v>n</v>
      </c>
      <c r="CP105" s="59" t="str">
        <f>IF(AT105=0,"y","n")</f>
        <v>n</v>
      </c>
      <c r="CQ105" s="59" t="str">
        <f>IF(AT105=1,"y","n")</f>
        <v>y</v>
      </c>
      <c r="CR105" s="59" t="str">
        <f>IF(AT105=2,"y","n")</f>
        <v>n</v>
      </c>
      <c r="CS105" s="59" t="str">
        <f>IF(AT105&gt;=3,"y","n")</f>
        <v>n</v>
      </c>
      <c r="CT105" s="69" t="str">
        <f>CHAR(34)&amp;A105&amp;CHAR(34)</f>
        <v>"[USA] Louisiana (Pelican Proposal)"</v>
      </c>
      <c r="CU105" s="70" t="str">
        <f>CHAR(34)&amp;"rgn_"&amp;R105&amp;CHAR(34)</f>
        <v>"rgn_North America"</v>
      </c>
      <c r="CV105" s="48" t="str">
        <f>CHAR(34)&amp;D105&amp;CHAR(34)</f>
        <v>"https://upload.wikimedia.org/wikipedia/commons/thumb/0/01/Louisiana_Secession_Flag.svg/640px-Louisiana_Secession_Flag.svg.png"</v>
      </c>
      <c r="CW105" s="48" t="str">
        <f>IF(CH105="y",CHAR(34)&amp;CH$1&amp;CHAR(34)&amp;",","")</f>
        <v/>
      </c>
      <c r="CX105" s="48" t="str">
        <f>IF(CI105="y",CHAR(34)&amp;CI$1&amp;CHAR(34)&amp;",","")</f>
        <v>"3Color",</v>
      </c>
      <c r="CY105" s="48" t="str">
        <f>IF(CJ105="y",CHAR(34)&amp;CJ$1&amp;CHAR(34)&amp;",","")</f>
        <v/>
      </c>
      <c r="CZ105" s="48" t="str">
        <f>IF(CK105="y",CHAR(34)&amp;CK$1&amp;CHAR(34)&amp;",","")</f>
        <v/>
      </c>
      <c r="DA105" s="48" t="str">
        <f>IF(Q105&gt;1,CHAR(34)&amp;"words2"&amp;CHAR(34)&amp;",","")</f>
        <v>"words2",</v>
      </c>
      <c r="DB105" s="48" t="str">
        <f>IF(Q105&gt;2,CHAR(34)&amp;"words3"&amp;CHAR(34)&amp;",","")</f>
        <v>"words3",</v>
      </c>
      <c r="DD105" s="48" t="str">
        <f>IF(LEN(CHAR(34)&amp;"lets"&amp;LEN(SUBSTITUTE(SUBSTITUTE(IFERROR(TRIM(SUBSTITUTE(A105,MID(A105,FIND("[",A105),FIND("]",A105)-FIND("[",A105)+1),"")),A105)," ",""),"-",""))&amp;CHAR(34)&amp;",")=9,CHAR(34)&amp;"lets"&amp;LEN(SUBSTITUTE(SUBSTITUTE(IFERROR(TRIM(SUBSTITUTE(A105,MID(A105,FIND("[",A105),FIND("]",A105)-FIND("[",A105)+1),"")),A105)," ",""),"-",""))&amp;CHAR(34)&amp;",",CHAR(34)&amp;"lets0"&amp;LEN(SUBSTITUTE(SUBSTITUTE(IFERROR(TRIM(SUBSTITUTE(A105,MID(A105,FIND("[",A105),FIND("]",A105)-FIND("[",A105)+1),"")),A105)," ",""),"-",""))&amp;CHAR(34)&amp;",")</f>
        <v>"lets26",</v>
      </c>
      <c r="DE105" s="48" t="str">
        <f>CHAR(34)&amp;"start"&amp;IFERROR(LEFT(SUBSTITUTE(A105,"["&amp;MID(A105,FIND("[",A105)+1,FIND("]",A105)-FIND("[",A105)-1)&amp;"] ",""),1),LEFT(A105,1))&amp;CHAR(34)&amp;","</f>
        <v>"startL",</v>
      </c>
      <c r="DF105" s="48" t="str">
        <f>IFERROR(IF(SEARCH("tan",A105)&gt;0,CHAR(34)&amp;"withtn"&amp;CHAR(34)&amp;",",""),"")</f>
        <v/>
      </c>
      <c r="DG105" s="48" t="str">
        <f>IFERROR(IF(SEARCH("q",A105)&gt;0,CHAR(34)&amp;"with_q"&amp;CHAR(34)&amp;",",""),"")</f>
        <v/>
      </c>
      <c r="DH105" s="48" t="str">
        <f>IFERROR(IF(SEARCH("v",A105)&gt;0,CHAR(34)&amp;"with_v"&amp;CHAR(34)&amp;",",""),"")</f>
        <v/>
      </c>
      <c r="DI105" s="48" t="str">
        <f>IFERROR(IF(SEARCH("w",A105)&gt;0,CHAR(34)&amp;"with_w"&amp;CHAR(34)&amp;",",""),"")</f>
        <v/>
      </c>
      <c r="DJ105" s="48" t="str">
        <f>IFERROR(IF(SEARCH("y",A105)&gt;0,CHAR(34)&amp;"with_y"&amp;CHAR(34)&amp;",",""),"")</f>
        <v/>
      </c>
      <c r="DK105" s="48" t="str">
        <f>IFERROR(IF(SEARCH("z",A105)&gt;0,CHAR(34)&amp;"with_z"&amp;CHAR(34)&amp;",",""),"")</f>
        <v/>
      </c>
      <c r="DL105" s="48" t="str">
        <f>IF(CG105=2, CHAR(34) &amp; _xlfn.TEXTJOIN("", TRUE, _xlfn._xlws.SORT(HP105:HX105)) &amp; CHAR(34) &amp; ",", "")</f>
        <v/>
      </c>
      <c r="DM105" s="48" t="str" cm="1">
        <f t="array" ref="DM105">IF(CG105=3,CHAR(34) &amp; _xlfn.TEXTJOIN("", TRUE, RIGHT(HP105:HX105, 2)) &amp; CHAR(34) &amp; ",", "")</f>
        <v>"LAEDHI",</v>
      </c>
      <c r="DN105" s="48" t="str">
        <f>IF(AND(ISNUMBER(SEARCH("18", O105)), ISERROR(SEARCH("1918", O105)), ISERROR(SEARCH("2018", O105))), CHAR(34) &amp; "year18" &amp; CHAR(34) &amp; ",", "")</f>
        <v/>
      </c>
      <c r="DO105" s="48" t="str">
        <f>IF(AND(ISNUMBER(SEARCH("19", O105)), ISERROR(SEARCH("1819", O105)),  ISERROR(SEARCH("1219", O105)),ISERROR(SEARCH("1119", O105)),ISERROR(SEARCH("1190", O105)),ISERROR(SEARCH("2019", O105))), CHAR(34) &amp; "year19" &amp; CHAR(34) &amp; ",", "")</f>
        <v/>
      </c>
      <c r="DP105" s="6" t="str">
        <f>IF(AND(ISNUMBER(SEARCH("20", O105)), ISERROR(SEARCH("1920", O105))), CHAR(34)&amp;"year00"&amp;CHAR(34)&amp;",", "")</f>
        <v/>
      </c>
      <c r="DQ105" s="6" t="str">
        <f>IF(CC105="y",CHAR(34)&amp;"soviet"&amp;CHAR(34)&amp;",","")</f>
        <v/>
      </c>
      <c r="DR105" s="6" t="str">
        <f>IF(BY105="y",CHAR(34)&amp;"dgband"&amp;CHAR(34)&amp;",","")</f>
        <v/>
      </c>
      <c r="DS105" s="6" t="str">
        <f>IF(W105="y",IF(AND(V105="n",BY105&lt;&gt;"y"),CHAR(34)&amp;"allver"&amp;CHAR(34)&amp;",",""),"")</f>
        <v/>
      </c>
      <c r="DT105" s="6" t="str">
        <f>IF(V105="y",IF(AND(W105="n",BY105&lt;&gt;"y"),CHAR(34)&amp;"allhor"&amp;CHAR(34)&amp;",",""),"")</f>
        <v/>
      </c>
      <c r="DU105" s="6" t="str">
        <f>IF(BY105="y",IF(AND(W105="n",V105="n"),CHAR(34)&amp;"alldia"&amp;CHAR(34)&amp;",",""),"")</f>
        <v/>
      </c>
      <c r="DW105" s="48" t="str">
        <f>IF(CL105="y",CHAR(34)&amp;CL$1&amp;CHAR(34)&amp;",","")</f>
        <v>"NoBand",</v>
      </c>
      <c r="DX105" s="48" t="str">
        <f>IF(CM105="y",CHAR(34)&amp;CM$1&amp;CHAR(34)&amp;",","")</f>
        <v/>
      </c>
      <c r="DY105" s="48" t="str">
        <f>IF(CN105="y",CHAR(34)&amp;CN$1&amp;CHAR(34)&amp;",","")</f>
        <v/>
      </c>
      <c r="DZ105" s="48" t="str">
        <f>IF(CO105="y",CHAR(34)&amp;CO$1&amp;CHAR(34)&amp;",","")</f>
        <v/>
      </c>
      <c r="EA105" s="48" t="str">
        <f>IF(T105="y",CHAR(34)&amp;T$1&amp;CHAR(34)&amp;",","")</f>
        <v/>
      </c>
      <c r="EB105" s="48" t="str">
        <f>IF(U105="y",CHAR(34)&amp;U$1&amp;CHAR(34)&amp;",","")</f>
        <v/>
      </c>
      <c r="EC105" s="48" t="str">
        <f>IF(V105="y",CHAR(34)&amp;V$1&amp;CHAR(34)&amp;",","")</f>
        <v/>
      </c>
      <c r="ED105" s="48" t="str">
        <f>IF(W105="y",CHAR(34)&amp;W$1&amp;CHAR(34)&amp;",","")</f>
        <v/>
      </c>
      <c r="EE105" s="48" t="str">
        <f>IF(X105="y",CHAR(34)&amp;X$1&amp;CHAR(34)&amp;",","")</f>
        <v/>
      </c>
      <c r="EF105" s="48" t="str">
        <f>IF(AND(Y105&lt;&gt;"n",Y105&lt;&gt;""),CHAR(34)&amp;Y$1&amp;CHAR(34)&amp;",","")</f>
        <v>"Animal",</v>
      </c>
      <c r="EG105" s="48" t="str">
        <f>IF(Z105="y",CHAR(34)&amp;Z$1&amp;CHAR(34)&amp;",","")</f>
        <v/>
      </c>
      <c r="EH105" s="48" t="str">
        <f>IF(AA105="y",CHAR(34)&amp;AA$1&amp;CHAR(34)&amp;",","")</f>
        <v/>
      </c>
      <c r="EI105" s="48" t="str">
        <f>IF(AB105="y",CHAR(34)&amp;AB$1&amp;CHAR(34)&amp;",","")</f>
        <v/>
      </c>
      <c r="EJ105" s="48" t="str">
        <f>IF(AC105="y",CHAR(34)&amp;AC$1&amp;CHAR(34)&amp;",","")</f>
        <v/>
      </c>
      <c r="EK105" s="48" t="str">
        <f>IF(AD105="y",CHAR(34)&amp;AD$1&amp;CHAR(34)&amp;",","")</f>
        <v/>
      </c>
      <c r="EL105" s="48" t="str">
        <f>IF(AE105="y",CHAR(34)&amp;AE$1&amp;CHAR(34)&amp;",","")</f>
        <v/>
      </c>
      <c r="EM105" s="48" t="str">
        <f>IF(AF105="y",CHAR(34)&amp;AF$1&amp;CHAR(34)&amp;",","")</f>
        <v/>
      </c>
      <c r="EN105" s="48" t="str">
        <f>IF(AG105="y",CHAR(34)&amp;AG$1&amp;CHAR(34)&amp;",","")</f>
        <v>"Unequa",</v>
      </c>
      <c r="EO105" s="48" t="str">
        <f>IF(AH105="y",CHAR(34)&amp;AH$1&amp;CHAR(34)&amp;",","")</f>
        <v>"Center",</v>
      </c>
      <c r="EP105" s="48" t="str">
        <f>IF(AI105="y",CHAR(34)&amp;AI$1&amp;CHAR(34)&amp;",","")</f>
        <v/>
      </c>
      <c r="EQ105" s="48" t="str">
        <f>IF(AJ105="y",CHAR(34)&amp;AJ$1&amp;CHAR(34)&amp;",","")</f>
        <v/>
      </c>
      <c r="ER105" s="48" t="str">
        <f>IF(AK105="y",CHAR(34)&amp;AK$1&amp;CHAR(34)&amp;",","")</f>
        <v/>
      </c>
      <c r="ES105" s="48" t="str">
        <f>IF(AL105="y",CHAR(34)&amp;AL$1&amp;CHAR(34)&amp;",","")</f>
        <v/>
      </c>
      <c r="ET105" s="48" t="str">
        <f>IF(AM105="y",CHAR(34)&amp;AM$1&amp;CHAR(34)&amp;",","")</f>
        <v/>
      </c>
      <c r="EU105" s="48" t="str">
        <f>IF(AN105="y",CHAR(34)&amp;AN$1&amp;CHAR(34)&amp;",","")</f>
        <v/>
      </c>
      <c r="EV105" s="48" t="str">
        <f>IF(AO105="y",CHAR(34)&amp;AO$1&amp;CHAR(34)&amp;",","")</f>
        <v/>
      </c>
      <c r="EW105" s="48" t="str">
        <f>IF(AP105="y",CHAR(34)&amp;AP$1&amp;CHAR(34)&amp;",","")</f>
        <v/>
      </c>
      <c r="EX105" s="48" t="str">
        <f>IF(AQ105="y",CHAR(34)&amp;AQ$1&amp;CHAR(34)&amp;",","")</f>
        <v/>
      </c>
      <c r="EY105" s="48" t="str">
        <f>IF(AR105="y",CHAR(34)&amp;AR$1&amp;CHAR(34)&amp;",","")</f>
        <v/>
      </c>
      <c r="EZ105" s="48" t="str">
        <f>IF(AS105="y",CHAR(34)&amp;AS$1&amp;CHAR(34)&amp;",","")</f>
        <v/>
      </c>
      <c r="FA105" s="48" t="str">
        <f>IF(AT105&gt;0,CHAR(34)&amp;"sta"&amp;AZ105&amp;CHAR(34)&amp;",","")</f>
        <v>"staRED",</v>
      </c>
      <c r="FB105" s="48" t="str">
        <f>IF(AND(AT105&gt;0,BA105&lt;&gt;""),CHAR(34)&amp;"sta"&amp;BA105&amp;CHAR(34)&amp;",","")</f>
        <v/>
      </c>
      <c r="FD105" s="48" t="str">
        <f>IF(BV105="n",CHAR(34)&amp;"tcWHYE"&amp;CHAR(34)&amp;",",IF(BV105="y",CHAR(34)&amp;FD$1&amp;CHAR(34)&amp;",",""))</f>
        <v/>
      </c>
      <c r="FE105" s="48" t="str">
        <f>IF(COUNTIF(BL105:BT105,"BLU")=0,CHAR(34)&amp;"NO_BLU"&amp;CHAR(34)&amp;",", "")</f>
        <v>"NO_BLU",</v>
      </c>
      <c r="FF105" s="48" t="str">
        <f>IF(COUNTIF(BL105:BT105,"WHI")=0,CHAR(34)&amp;"NO_WHI"&amp;CHAR(34)&amp;",", "")</f>
        <v/>
      </c>
      <c r="FG105" s="48" t="str">
        <f>IF(COUNTIF(BL105:BT105,"RED")=0,CHAR(34)&amp;"NO_RED"&amp;CHAR(34)&amp;",", "")</f>
        <v/>
      </c>
      <c r="FH105" s="48" t="str">
        <f>IF(COUNTIF(BL105:BS105,"GRE")=0,CHAR(34)&amp;"NO_GRE"&amp;CHAR(34)&amp;",", "")</f>
        <v>"NO_GRE",</v>
      </c>
      <c r="FI105" s="48" t="str">
        <f>IF(COUNTIF(BL105:BT105,"YEL")=0,CHAR(34)&amp;"NO_YEL"&amp;CHAR(34)&amp;",", "")</f>
        <v>"NO_YEL",</v>
      </c>
      <c r="FJ105" s="48" t="str">
        <f>IF(COUNTIF(BL105:BT105,"BLA")=0,CHAR(34)&amp;"NO_BLA"&amp;CHAR(34)&amp;",", "")</f>
        <v/>
      </c>
      <c r="FK105" s="48" t="str">
        <f>IF(AND(FH105&lt;&gt;"",FF105&lt;&gt;""),CHAR(34)&amp;"WHGRNO"&amp;CHAR(34)&amp;",","")</f>
        <v/>
      </c>
      <c r="FL105" s="48" t="str">
        <f>IF(AND(FI105&lt;&gt;"",FF105&lt;&gt;""),CHAR(34)&amp;"WHYENO"&amp;CHAR(34)&amp;",","")</f>
        <v/>
      </c>
      <c r="FM105" s="48" t="str">
        <f>IF(AND(FJ105&lt;&gt;"",FF105&lt;&gt;""),CHAR(34)&amp;"BAWHNO"&amp;CHAR(34)&amp;",","")</f>
        <v/>
      </c>
      <c r="FN105" s="48" t="str">
        <f>IF(AND(FE105&lt;&gt;"",FF105&lt;&gt;""),CHAR(34)&amp;"BLWHNO"&amp;CHAR(34)&amp;",","")</f>
        <v/>
      </c>
      <c r="FO105" s="48" t="str">
        <f>IF(AND(FE105&lt;&gt;"",FG105&lt;&gt;""),CHAR(34)&amp;"BLRENO"&amp;CHAR(34)&amp;",","")</f>
        <v/>
      </c>
      <c r="FP105" s="48" t="str">
        <f>IF(AND(FF105&lt;&gt;"",FF105&lt;&gt;""),CHAR(34)&amp;"WHRENO"&amp;CHAR(34)&amp;",","")</f>
        <v/>
      </c>
      <c r="FQ105" s="48" t="str">
        <f>IF(LEN(BF105)=3,CHAR(34)&amp;"001"&amp;BF105&amp;CHAR(34)&amp;",","")</f>
        <v/>
      </c>
      <c r="FR105" s="48" t="str">
        <f>IF(LEN(BG105)=3,CHAR(34)&amp;"002"&amp;BG105&amp;CHAR(34)&amp;",","")</f>
        <v/>
      </c>
      <c r="FS105" s="48" t="str">
        <f>IF(LEN(BH105)=3,CHAR(34)&amp;"003"&amp;BH105&amp;CHAR(34)&amp;",","")</f>
        <v/>
      </c>
      <c r="FT105" s="48" t="str">
        <f>CHAR(34)&amp;"myr"&amp;BD105&amp;CHAR(34)&amp;","</f>
        <v>"myrWHI",</v>
      </c>
      <c r="FU105" s="48" t="str">
        <f>IF(AY105="y",CHAR(34)&amp;"island"&amp;CHAR(34)&amp;",","")</f>
        <v/>
      </c>
      <c r="FV105" s="48" t="str">
        <f>IF(BZ105="y",CHAR(34)&amp;"landlo"&amp;CHAR(34)&amp;",","")</f>
        <v/>
      </c>
      <c r="FW105" s="48" t="str">
        <f>IF(CA105="y",CHAR(34)&amp;"eunion"&amp;CHAR(34)&amp;",","")</f>
        <v/>
      </c>
      <c r="FY105" s="48" t="str">
        <f>IFERROR(IF(SEARCH("Arabic",CB105)&gt;0,CHAR(34)&amp;"arabic"&amp;CHAR(34)&amp;",",""),"")</f>
        <v/>
      </c>
      <c r="FZ105" s="48" t="str">
        <f>IFERROR(IF(SEARCH("English",CB105)&gt;0,CHAR(34)&amp;"englis"&amp;CHAR(34)&amp;",",""),"")</f>
        <v/>
      </c>
      <c r="GA105" s="48" t="str">
        <f>IFERROR(IF(SEARCH("French",CB105)&gt;0,CHAR(34)&amp;"french"&amp;CHAR(34)&amp;",",""),"")</f>
        <v/>
      </c>
      <c r="GB105" s="48" t="str">
        <f>IFERROR(IF(SEARCH("Spanish",CB105)&gt;0,CHAR(34)&amp;"spanis"&amp;CHAR(34)&amp;",",""),"")</f>
        <v/>
      </c>
      <c r="GE105" s="48" t="str">
        <f>IFERROR(IF(SEARCH("Dutch",CB105)&gt;0,CHAR(34)&amp;"dutchs"&amp;CHAR(34)&amp;",",""),"")</f>
        <v/>
      </c>
      <c r="GF105" s="48" t="str">
        <f>IFERROR(IF(SEARCH("Historical",AU105)&gt;0,CHAR(34)&amp;"histor"&amp;CHAR(34)&amp;",",""),"")</f>
        <v/>
      </c>
      <c r="GG105" s="48" t="str">
        <f>IF(BU105="y",CHAR(34)&amp;"unjack"&amp;CHAR(34)&amp;",","")</f>
        <v/>
      </c>
      <c r="GH105" s="48" t="str">
        <f>IF(CD105=1,CHAR(34)&amp;"southc"&amp;CHAR(34)&amp;",","")</f>
        <v/>
      </c>
      <c r="GI105" s="48" t="str">
        <f>IF(CE105=1,CHAR(34)&amp;"hasmap"&amp;CHAR(34)&amp;",","")</f>
        <v/>
      </c>
      <c r="GJ105" s="48" t="str">
        <f>IF(CP105="y",CHAR(34)&amp;CP$1&amp;CHAR(34)&amp;",","")</f>
        <v/>
      </c>
      <c r="GK105" s="48" t="str">
        <f>IF(GJ105="",CHAR(34)&amp;"HasSta"&amp;CHAR(34)&amp;",","")</f>
        <v>"HasSta",</v>
      </c>
      <c r="GL105" s="48" t="str">
        <f>IF(CQ105="y",CHAR(34)&amp;CQ$1&amp;CHAR(34)&amp;",","")</f>
        <v>"1Stars",</v>
      </c>
      <c r="GM105" s="48" t="str">
        <f>IF(CR105="y",CHAR(34)&amp;CR$1&amp;CHAR(34)&amp;",","")</f>
        <v/>
      </c>
      <c r="GN105" s="48" t="str">
        <f>IF(CS105="y",CHAR(34)&amp;CS$1&amp;CHAR(34)&amp;",","")</f>
        <v/>
      </c>
      <c r="GP105" s="48" t="str">
        <f>CHAR(34)&amp;AU105&amp;CHAR(34)</f>
        <v>"Proposed"</v>
      </c>
      <c r="GS105" s="48" t="str">
        <f>SUBSTITUTE("["&amp;_xlfn.CONCAT(CW105:GN105)&amp;"]",",]","]")</f>
        <v>["3Color","words2","words3","lets26","startL","LAEDHI","NoBand","Animal","Unequa","Center","staRED","NO_BLU","NO_GRE","NO_YEL","myrWHI","HasSta","1Stars"]</v>
      </c>
      <c r="GT105" s="48" t="str">
        <f>IF(BL105&lt;&gt;"",CHAR(34)&amp;"cl_"&amp;BL105&amp;CHAR(34)&amp;",","")</f>
        <v>"cl_BLA",</v>
      </c>
      <c r="GU105" s="48" t="str">
        <f>IF(BM105&lt;&gt;"",CHAR(34)&amp;"cl_"&amp;BM105&amp;CHAR(34)&amp;",","")</f>
        <v/>
      </c>
      <c r="GV105" s="48" t="str">
        <f>IF(BN105&lt;&gt;"",CHAR(34)&amp;"cl_"&amp;BN105&amp;CHAR(34)&amp;",","")</f>
        <v/>
      </c>
      <c r="GW105" s="48" t="str">
        <f>IF(BO105&lt;&gt;"",CHAR(34)&amp;"cl_"&amp;BO105&amp;CHAR(34)&amp;",","")</f>
        <v>"cl_RED",</v>
      </c>
      <c r="GX105" s="48" t="str">
        <f>IF(BP105&lt;&gt;"",CHAR(34)&amp;"cl_"&amp;BP105&amp;CHAR(34)&amp;",","")</f>
        <v/>
      </c>
      <c r="GY105" s="48" t="str">
        <f>IF(BQ105&lt;&gt;"",CHAR(34)&amp;"cl_"&amp;BQ105&amp;CHAR(34)&amp;",","")</f>
        <v/>
      </c>
      <c r="GZ105" s="48" t="str">
        <f>IF(BR105&lt;&gt;"",CHAR(34)&amp;"cl_"&amp;BR105&amp;CHAR(34)&amp;",","")</f>
        <v/>
      </c>
      <c r="HA105" s="48" t="str">
        <f>IF(BS105&lt;&gt;"",CHAR(34)&amp;"cl_"&amp;BS105&amp;CHAR(34)&amp;",","")</f>
        <v/>
      </c>
      <c r="HB105" s="48" t="str">
        <f>IF(BT105&lt;&gt;"",CHAR(34)&amp;"cl_"&amp;BT105&amp;CHAR(34)&amp;",","")</f>
        <v>"cl_WHI",</v>
      </c>
      <c r="HC105" s="48" t="str">
        <f>SUBSTITUTE("["&amp;_xlfn.CONCAT(GT105:HB105)&amp;"]",",]","]")</f>
        <v>["cl_BLA","cl_RED","cl_WHI"]</v>
      </c>
      <c r="HE105" s="71"/>
      <c r="HF105" s="72" t="str">
        <f>"{couname:"&amp;CT105&amp;(IF(HK105&lt;&gt;"",",subtype:"&amp;CHAR(34)&amp;HK105&amp;CHAR(34),""))&amp;",year:"&amp;HJ105&amp;",region:"&amp;CU105&amp;",Colors:"&amp;HC105&amp;",Items:"&amp;GS105&amp;",Flag:"&amp;CV105&amp;",HDFlag:"&amp;CHAR(34)&amp;E105&amp;CHAR(34)&amp;",type:"&amp;GP105&amp;", describe: "&amp;HH105&amp;", isnew:"&amp;CHAR(34)&amp;F105&amp;CHAR(34)&amp;", links: "&amp;HL105&amp;"},"</f>
        <v>{couname:"[USA] Louisiana (Pelican Proposal)",year:"???",region:"rgn_North America",Colors:["cl_BLA","cl_RED","cl_WHI"],Items:["3Color","words2","words3","lets26","startL","LAEDHI","NoBand","Animal","Unequa","Center","staRED","NO_BLU","NO_GRE","NO_YEL","myrWHI","HasSta","1Stars"],Flag:"https://upload.wikimedia.org/wikipedia/commons/thumb/0/01/Louisiana_Secession_Flag.svg/640px-Louisiana_Secession_Flag.svg.png",HDFlag:"https://upload.wikimedia.org/wikipedia/commons/thumb/0/01/Louisiana_Secession_Flag.svg/1280px-Louisiana_Secession_Flag.svg.png",type:"Proposed", describe: "\nA white field with a central red star containing a Pelican feeding its children.", isnew:".", links: "https://en.m.wikipedia.org/wiki/Flag_of_Louisiana"},</v>
      </c>
      <c r="HG105" s="73" t="str">
        <f>"{couname:"&amp;CT105&amp;(IF(HK105&lt;&gt;"",",subtype:"&amp;CHAR(34)&amp;HK105&amp;CHAR(34),""))&amp;",year:"&amp;HJ105&amp;",region:"&amp;CU105&amp;",Colors:"&amp;HC105&amp;",Items:"&amp;GS105&amp;",Flag:"&amp;CV105&amp;",HDFlag:"&amp;CHAR(34)&amp;E105&amp;CHAR(34)&amp;",type:"&amp;GP105&amp;", describe: "&amp;HI105&amp;", links: "&amp;HL105&amp;"},"</f>
        <v>{couname:"[USA] Louisiana (Pelican Proposal)",year:"???",region:"rgn_North America",Colors:["cl_BLA","cl_RED","cl_WHI"],Items:["3Color","words2","words3","lets26","startL","LAEDHI","NoBand","Animal","Unequa","Center","staRED","NO_BLU","NO_GRE","NO_YEL","myrWHI","HasSta","1Stars"],Flag:"https://upload.wikimedia.org/wikipedia/commons/thumb/0/01/Louisiana_Secession_Flag.svg/640px-Louisiana_Secession_Flag.svg.png",HDFlag:"https://upload.wikimedia.org/wikipedia/commons/thumb/0/01/Louisiana_Secession_Flag.svg/1280px-Louisiana_Secession_Flag.svg.png",type:"Proposed", describe: "\nA white field with a central red star containing a Pelican feeding its children.", links: "https://en.m.wikipedia.org/wiki/Flag_of_Louisiana"},</v>
      </c>
      <c r="HH105" s="48" t="str">
        <f>IF(P105&lt;&gt;"",CHAR(34)&amp;"\n"&amp;P105&amp;CHAR(34),CHAR(34)&amp;CHAR(34))</f>
        <v>"\nA white field with a central red star containing a Pelican feeding its children."</v>
      </c>
      <c r="HI105" s="48" t="str">
        <f>IF(J105=0,CHAR(34)&amp;CHAR(34),HH105)</f>
        <v>"\nA white field with a central red star containing a Pelican feeding its children."</v>
      </c>
      <c r="HJ105" s="48" t="str">
        <f>CHAR(34)&amp;O105&amp;CHAR(34)</f>
        <v>"???"</v>
      </c>
      <c r="HL105" s="48" t="str">
        <f>CHAR(34)&amp;I105&amp;CHAR(34)</f>
        <v>"https://en.m.wikipedia.org/wiki/Flag_of_Louisiana"</v>
      </c>
      <c r="HM105" s="72"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"&amp;HH105&amp;", "&amp;CHAR(34)&amp;"isnew"&amp;CHAR(34)&amp;": "&amp;CHAR(34)&amp;F105&amp;CHAR(34)&amp;", "&amp;CHAR(34)&amp;"links"&amp;CHAR(34)&amp;": "&amp;HL105&amp;"},"</f>
        <v>{"couname":"[USA] Louisiana (Pelican Proposal)","subtype":"[USA] Louisiana","year":"???","region":"rgn_North America","Colors":["cl_BLA","cl_RED","cl_WHI"],"Items":["3Color","words2","words3","lets26","startL","LAEDHI","NoBand","Animal","Unequa","Center","staRED","NO_BLU","NO_GRE","NO_YEL","myrWHI","HasSta","1Stars"],"Flag":"https://upload.wikimedia.org/wikipedia/commons/thumb/0/01/Louisiana_Secession_Flag.svg/640px-Louisiana_Secession_Flag.svg.png","HDFlag":"https://upload.wikimedia.org/wikipedia/commons/thumb/0/01/Louisiana_Secession_Flag.svg/1280px-Louisiana_Secession_Flag.svg.png","type":"Proposed", "describe": "\nA white field with a central red star containing a Pelican feeding its children.", "isnew": ".", "links": "https://en.m.wikipedia.org/wiki/Flag_of_Louisiana"},</v>
      </c>
      <c r="HN105" s="74" t="str">
        <f>"{"&amp;CHAR(34)&amp;"couname"&amp;CHAR(34)&amp;":"&amp;CT105&amp;(IF(H105&lt;&gt;"",","&amp;CHAR(34)&amp;"subtype"&amp;CHAR(34)&amp;":"&amp;CHAR(34)&amp;H105&amp;CHAR(34),""))&amp;","&amp;CHAR(34)&amp;"year"&amp;CHAR(34)&amp;":"&amp;HJ105&amp;","&amp;CHAR(34)&amp;"region"&amp;CHAR(34)&amp;":"&amp;CU105&amp;","&amp;CHAR(34)&amp;"Colors"&amp;CHAR(34)&amp;":"&amp;HC105&amp;","&amp;CHAR(34)&amp;"Items"&amp;CHAR(34)&amp;":"&amp;GS105&amp;","&amp;CHAR(34)&amp;"Flag"&amp;CHAR(34)&amp;":"&amp;CV105&amp;","&amp;CHAR(34)&amp;"HDFlag"&amp;CHAR(34)&amp;":"&amp;CHAR(34)&amp;E105&amp;CHAR(34)&amp;","&amp;CHAR(34)&amp;"type"&amp;CHAR(34)&amp;":"&amp;GP105&amp;", "&amp;CHAR(34)&amp;"describe"&amp;CHAR(34)&amp;": "&amp;HI105&amp;", "&amp;CHAR(34)&amp;"isnew"&amp;CHAR(34)&amp;": "&amp;CHAR(34)&amp;F105&amp;CHAR(34)&amp;", "&amp;CHAR(34)&amp;"links"&amp;CHAR(34)&amp;": "&amp;HL105&amp;"},"</f>
        <v>{"couname":"[USA] Louisiana (Pelican Proposal)","subtype":"[USA] Louisiana","year":"???","region":"rgn_North America","Colors":["cl_BLA","cl_RED","cl_WHI"],"Items":["3Color","words2","words3","lets26","startL","LAEDHI","NoBand","Animal","Unequa","Center","staRED","NO_BLU","NO_GRE","NO_YEL","myrWHI","HasSta","1Stars"],"Flag":"https://upload.wikimedia.org/wikipedia/commons/thumb/0/01/Louisiana_Secession_Flag.svg/640px-Louisiana_Secession_Flag.svg.png","HDFlag":"https://upload.wikimedia.org/wikipedia/commons/thumb/0/01/Louisiana_Secession_Flag.svg/1280px-Louisiana_Secession_Flag.svg.png","type":"Proposed", "describe": "\nA white field with a central red star containing a Pelican feeding its children.", "isnew": ".", "links": "https://en.m.wikipedia.org/wiki/Flag_of_Louisiana"},</v>
      </c>
      <c r="HO105" s="75">
        <v>45610</v>
      </c>
      <c r="HP105" s="48" t="str" cm="1">
        <f t="array" ref="HP105">IF(_xlfn.TEXTJOIN(", ", TRUE, IF(ISNUMBER(SEARCH("BLA", BL105:BT105)), COLUMN(BL105:BT105) - COLUMN(BL105) + 1, ""))&lt;&gt;"","BLA","")</f>
        <v>BLA</v>
      </c>
      <c r="HQ105" s="48" t="str" cm="1">
        <f t="array" ref="HQ105">IF(_xlfn.TEXTJOIN(", ", TRUE, IF(ISNUMBER(SEARCH("BLU", BL105:BT105)), COLUMN(BL105:BT105) - COLUMN(BL105) + 1, ""))&lt;&gt;"","BLU","")</f>
        <v/>
      </c>
      <c r="HR105" s="48" t="str" cm="1">
        <f t="array" ref="HR105">IF(_xlfn.TEXTJOIN(", ", TRUE, IF(ISNUMBER(SEARCH("GRE", BL105:BT105)), COLUMN(BL105:BT105) - COLUMN(BL105) + 1, ""))&lt;&gt;"","GRE","")</f>
        <v/>
      </c>
      <c r="HS105" s="48" t="str" cm="1">
        <f t="array" ref="HS105">IF(_xlfn.TEXTJOIN(", ", TRUE, IF(ISNUMBER(SEARCH("RED", BL105:BT105)), COLUMN(BL105:BT105) - COLUMN(BL105) + 1, ""))&lt;&gt;"","RED","")</f>
        <v>RED</v>
      </c>
      <c r="HT105" s="48" t="str" cm="1">
        <f t="array" ref="HT105">IF(_xlfn.TEXTJOIN(", ", TRUE, IF(ISNUMBER(SEARCH("YEL", BL105:BT105)), COLUMN(BL105:BT105) - COLUMN(BL105) + 1, ""))&lt;&gt;"","YEL","")</f>
        <v/>
      </c>
      <c r="HU105" s="48" t="str" cm="1">
        <f t="array" ref="HU105">IF(_xlfn.TEXTJOIN(", ", TRUE, IF(ISNUMBER(SEARCH("ORA", BL105:BT105)), COLUMN(BL105:BT105) - COLUMN(BL105) + 1, ""))&lt;&gt;"","ORA","")</f>
        <v/>
      </c>
      <c r="HV105" s="48" t="str" cm="1">
        <f t="array" ref="HV105">IF(_xlfn.TEXTJOIN(", ", TRUE, IF(ISNUMBER(SEARCH("BRO", BL105:BT105)), COLUMN(BL105:BT105) - COLUMN(BL105) + 1, ""))&lt;&gt;"","BRO","")</f>
        <v/>
      </c>
      <c r="HW105" s="48" t="str" cm="1">
        <f t="array" ref="HW105">IF(_xlfn.TEXTJOIN(", ", TRUE, IF(ISNUMBER(SEARCH("PUR", BL105:BT105)), COLUMN(BL105:BT105) - COLUMN(BL105) + 1, ""))&lt;&gt;"","PUR","")</f>
        <v/>
      </c>
      <c r="HX105" s="48" t="str" cm="1">
        <f t="array" ref="HX105">IF(_xlfn.TEXTJOIN(", ", TRUE, IF(ISNUMBER(SEARCH("WHI", BL105:BT105)), COLUMN(BL105:BT105) - COLUMN(BL105) + 1, ""))&lt;&gt;"","WHI","")</f>
        <v>WHI</v>
      </c>
      <c r="HY105" s="76"/>
      <c r="HZ105" s="76"/>
      <c r="IA105" s="6"/>
      <c r="IB105" s="6"/>
      <c r="IC105" s="77"/>
      <c r="ID105" s="77"/>
      <c r="IE105" s="77"/>
      <c r="IF105" s="77"/>
      <c r="IG105" s="77"/>
      <c r="IH105" s="77"/>
      <c r="II105" s="77"/>
      <c r="IJ105" s="77"/>
      <c r="IK105" s="77"/>
      <c r="IM105" s="45">
        <f>COUNTIF(IC105:IK105,"&gt;0")-CG105</f>
        <v>-3</v>
      </c>
      <c r="IN105" s="78" t="str">
        <f>"http://mkweb.bcgsc.ca/color-summarizer/?url="&amp;D105&amp;"&amp;precision=low&amp;num_clusters="&amp;CG105&amp;"&amp;text=1"</f>
        <v>http://mkweb.bcgsc.ca/color-summarizer/?url=https://upload.wikimedia.org/wikipedia/commons/thumb/0/01/Louisiana_Secession_Flag.svg/640px-Louisiana_Secession_Flag.svg.png&amp;precision=low&amp;num_clusters=3&amp;text=1</v>
      </c>
      <c r="IO105" s="48" t="str">
        <f>IF(HP105&lt;&gt;"",CHAR(34)&amp;"black"&amp;CHAR(34),"")</f>
        <v>"black"</v>
      </c>
      <c r="IP105" s="48" t="str">
        <f>IF(HQ105&lt;&gt;"",CHAR(34)&amp;"blue"&amp;CHAR(34),"")</f>
        <v/>
      </c>
      <c r="IQ105" s="48" t="str">
        <f>IF(HR105&lt;&gt;"",CHAR(34)&amp;"green"&amp;CHAR(34),"")</f>
        <v/>
      </c>
      <c r="IR105" s="48" t="str">
        <f>IF(HS105&lt;&gt;"",CHAR(34)&amp;"red"&amp;CHAR(34),"")</f>
        <v>"red"</v>
      </c>
      <c r="IS105" s="48" t="str">
        <f>IF(HT105&lt;&gt;"",CHAR(34)&amp;"yellow"&amp;CHAR(34),"")</f>
        <v/>
      </c>
      <c r="IT105" s="48" t="str">
        <f>IF(HU105&lt;&gt;"",CHAR(34)&amp;"orange"&amp;CHAR(34),"")</f>
        <v/>
      </c>
      <c r="IU105" s="48" t="str">
        <f>IF(HV105&lt;&gt;"",CHAR(34)&amp;"brown"&amp;CHAR(34),"")</f>
        <v/>
      </c>
      <c r="IV105" s="48" t="str">
        <f>IF(HW105&lt;&gt;"",CHAR(34)&amp;"purple"&amp;CHAR(34),"")</f>
        <v/>
      </c>
      <c r="IW105" s="48" t="str">
        <f>IF(HX105&lt;&gt;"",CHAR(34)&amp;"white"&amp;CHAR(34),"")</f>
        <v>"white"</v>
      </c>
      <c r="IX105" s="48" t="str">
        <f>"{"&amp;CHAR(34)&amp;"url"&amp;CHAR(34)&amp;":"&amp;CHAR(34)&amp;IN105&amp;CHAR(34)&amp;","&amp;CHAR(34)&amp;"name"&amp;CHAR(34)&amp;":"&amp;CHAR(34)&amp;A105&amp;CHAR(34)&amp;"},"</f>
        <v>{"url":"http://mkweb.bcgsc.ca/color-summarizer/?url=https://upload.wikimedia.org/wikipedia/commons/thumb/0/01/Louisiana_Secession_Flag.svg/640px-Louisiana_Secession_Flag.svg.png&amp;precision=low&amp;num_clusters=3&amp;text=1","name":"[USA] Louisiana (Pelican Proposal)"},</v>
      </c>
      <c r="IY105" s="48">
        <v>1456</v>
      </c>
    </row>
    <row r="106" spans="1:259" s="48" customFormat="1" ht="38.4" customHeight="1" thickBot="1" x14ac:dyDescent="0.35">
      <c r="A106" s="97" t="s">
        <v>682</v>
      </c>
      <c r="B106" s="40" t="e" vm="247">
        <v>#VALUE!</v>
      </c>
      <c r="C106" s="41">
        <v>3</v>
      </c>
      <c r="D106" s="42" t="s">
        <v>683</v>
      </c>
      <c r="E106" s="43" t="s">
        <v>684</v>
      </c>
      <c r="F106" s="44" t="s">
        <v>163</v>
      </c>
      <c r="G106" s="45">
        <f>COUNTIF($A$1:$A$8580,A106)</f>
        <v>1</v>
      </c>
      <c r="H106" s="46" t="s">
        <v>666</v>
      </c>
      <c r="I106" s="47" t="s">
        <v>674</v>
      </c>
      <c r="J106" s="48" t="str">
        <f>""</f>
        <v/>
      </c>
      <c r="K106" s="49"/>
      <c r="L106" s="50"/>
      <c r="M106" s="50"/>
      <c r="N106" s="51" t="s">
        <v>231</v>
      </c>
      <c r="O106" s="52" t="s">
        <v>176</v>
      </c>
      <c r="P106" s="53" t="s">
        <v>685</v>
      </c>
      <c r="Q106" s="54">
        <v>3</v>
      </c>
      <c r="R106" s="55" t="s">
        <v>231</v>
      </c>
      <c r="S106" s="56">
        <v>3</v>
      </c>
      <c r="T106" s="57" t="s">
        <v>164</v>
      </c>
      <c r="U106" s="58" t="s">
        <v>164</v>
      </c>
      <c r="V106" s="58" t="s">
        <v>164</v>
      </c>
      <c r="W106" s="58" t="s">
        <v>165</v>
      </c>
      <c r="X106" s="58" t="s">
        <v>165</v>
      </c>
      <c r="Y106" s="58" t="s">
        <v>164</v>
      </c>
      <c r="Z106" s="58" t="s">
        <v>164</v>
      </c>
      <c r="AA106" s="58" t="s">
        <v>164</v>
      </c>
      <c r="AB106" s="58" t="s">
        <v>164</v>
      </c>
      <c r="AC106" s="58" t="s">
        <v>164</v>
      </c>
      <c r="AD106" s="58" t="s">
        <v>164</v>
      </c>
      <c r="AE106" s="58" t="s">
        <v>164</v>
      </c>
      <c r="AF106" s="59" t="s">
        <v>164</v>
      </c>
      <c r="AG106" s="59" t="s">
        <v>165</v>
      </c>
      <c r="AH106" s="59" t="s">
        <v>164</v>
      </c>
      <c r="AI106" s="59" t="s">
        <v>164</v>
      </c>
      <c r="AJ106" s="59" t="s">
        <v>164</v>
      </c>
      <c r="AK106" s="59" t="s">
        <v>164</v>
      </c>
      <c r="AL106" s="59" t="s">
        <v>164</v>
      </c>
      <c r="AM106" s="59" t="s">
        <v>164</v>
      </c>
      <c r="AN106" s="59" t="s">
        <v>164</v>
      </c>
      <c r="AO106" s="59" t="s">
        <v>164</v>
      </c>
      <c r="AP106" s="59" t="s">
        <v>164</v>
      </c>
      <c r="AQ106" s="59" t="s">
        <v>164</v>
      </c>
      <c r="AR106" s="59" t="s">
        <v>164</v>
      </c>
      <c r="AS106" s="59" t="s">
        <v>164</v>
      </c>
      <c r="AT106" s="60">
        <v>7</v>
      </c>
      <c r="AU106" s="59" t="s">
        <v>681</v>
      </c>
      <c r="AV106" s="59" t="str">
        <f>IF(LEFT(A106,1)="[",LEFT(A106,5)&amp;AU106&amp;A106,"")</f>
        <v>[USA]Proposed[USA] Louisiana (Tricolor Proposal)</v>
      </c>
      <c r="AW106" s="59" t="str">
        <f>C106&amp;H106&amp;A106</f>
        <v>3[USA] Louisiana[USA] Louisiana (Tricolor Proposal)</v>
      </c>
      <c r="AX106" s="61"/>
      <c r="AY106" s="61"/>
      <c r="AZ106" s="62" t="s">
        <v>159</v>
      </c>
      <c r="BA106" s="62" t="s">
        <v>167</v>
      </c>
      <c r="BB106" s="62"/>
      <c r="BC106" s="63"/>
      <c r="BD106" s="64" t="s">
        <v>159</v>
      </c>
      <c r="BE106" s="47"/>
      <c r="BF106" s="64" t="s">
        <v>152</v>
      </c>
      <c r="BG106" s="64" t="s">
        <v>159</v>
      </c>
      <c r="BH106" s="64" t="s">
        <v>154</v>
      </c>
      <c r="BI106" s="64"/>
      <c r="BJ106" s="64"/>
      <c r="BK106" s="47"/>
      <c r="BL106" s="64" t="s">
        <v>167</v>
      </c>
      <c r="BM106" s="64" t="s">
        <v>152</v>
      </c>
      <c r="BN106" s="64" t="s">
        <v>167</v>
      </c>
      <c r="BO106" s="64" t="s">
        <v>154</v>
      </c>
      <c r="BP106" s="64" t="s">
        <v>167</v>
      </c>
      <c r="BQ106" s="64" t="s">
        <v>167</v>
      </c>
      <c r="BR106" s="64" t="s">
        <v>167</v>
      </c>
      <c r="BS106" s="64" t="s">
        <v>167</v>
      </c>
      <c r="BT106" s="64" t="s">
        <v>159</v>
      </c>
      <c r="BU106" s="65"/>
      <c r="BV106" s="66"/>
      <c r="BW106" s="66">
        <v>0</v>
      </c>
      <c r="BX106" s="47"/>
      <c r="CB106" s="6"/>
      <c r="CC106" s="6"/>
      <c r="CD106" s="67">
        <v>0</v>
      </c>
      <c r="CE106" s="67">
        <v>0</v>
      </c>
      <c r="CF106" s="67" t="e">
        <v>#REF!</v>
      </c>
      <c r="CG106" s="68" cm="1">
        <f t="array" ref="CG106">SUMPRODUCT(--(LEN(TRIM(BL106:BT106))&gt;0))</f>
        <v>3</v>
      </c>
      <c r="CH106" s="59" t="str">
        <f>IF(CG106=2,"y","n")</f>
        <v>n</v>
      </c>
      <c r="CI106" s="59" t="str">
        <f>IF(CG106=3,"y","n")</f>
        <v>y</v>
      </c>
      <c r="CJ106" s="59" t="str">
        <f>IF(CG106=4,"y","n")</f>
        <v>n</v>
      </c>
      <c r="CK106" s="59" t="str">
        <f>IF(CG106&gt;4,"y","n")</f>
        <v>n</v>
      </c>
      <c r="CL106" s="59" t="str">
        <f>IF(S106=0,"y","n")</f>
        <v>n</v>
      </c>
      <c r="CM106" s="59" t="str">
        <f>IF(S106=2,"y","n")</f>
        <v>n</v>
      </c>
      <c r="CN106" s="59" t="str">
        <f>IF(S106=3,"y","n")</f>
        <v>y</v>
      </c>
      <c r="CO106" s="59" t="str">
        <f>IF(S106&gt;=4,"y","n")</f>
        <v>n</v>
      </c>
      <c r="CP106" s="59" t="str">
        <f>IF(AT106=0,"y","n")</f>
        <v>n</v>
      </c>
      <c r="CQ106" s="59" t="str">
        <f>IF(AT106=1,"y","n")</f>
        <v>n</v>
      </c>
      <c r="CR106" s="59" t="str">
        <f>IF(AT106=2,"y","n")</f>
        <v>n</v>
      </c>
      <c r="CS106" s="59" t="str">
        <f>IF(AT106&gt;=3,"y","n")</f>
        <v>y</v>
      </c>
      <c r="CT106" s="69" t="str">
        <f>CHAR(34)&amp;A106&amp;CHAR(34)</f>
        <v>"[USA] Louisiana (Tricolor Proposal)"</v>
      </c>
      <c r="CU106" s="70" t="str">
        <f>CHAR(34)&amp;"rgn_"&amp;R106&amp;CHAR(34)</f>
        <v>"rgn_North America"</v>
      </c>
      <c r="CV106" s="48" t="str">
        <f>CHAR(34)&amp;D106&amp;CHAR(34)</f>
        <v>"https://upload.wikimedia.org/wikipedia/commons/thumb/7/70/Flag_of_Louisiana_%28January_1861%29.svg/640px-Flag_of_Louisiana_%28January_1861%29.svg.png"</v>
      </c>
      <c r="CW106" s="48" t="str">
        <f>IF(CH106="y",CHAR(34)&amp;CH$1&amp;CHAR(34)&amp;",","")</f>
        <v/>
      </c>
      <c r="CX106" s="48" t="str">
        <f>IF(CI106="y",CHAR(34)&amp;CI$1&amp;CHAR(34)&amp;",","")</f>
        <v>"3Color",</v>
      </c>
      <c r="CY106" s="48" t="str">
        <f>IF(CJ106="y",CHAR(34)&amp;CJ$1&amp;CHAR(34)&amp;",","")</f>
        <v/>
      </c>
      <c r="CZ106" s="48" t="str">
        <f>IF(CK106="y",CHAR(34)&amp;CK$1&amp;CHAR(34)&amp;",","")</f>
        <v/>
      </c>
      <c r="DA106" s="48" t="str">
        <f>IF(Q106&gt;1,CHAR(34)&amp;"words2"&amp;CHAR(34)&amp;",","")</f>
        <v>"words2",</v>
      </c>
      <c r="DB106" s="48" t="str">
        <f>IF(Q106&gt;2,CHAR(34)&amp;"words3"&amp;CHAR(34)&amp;",","")</f>
        <v>"words3",</v>
      </c>
      <c r="DD106" s="48" t="str">
        <f>IF(LEN(CHAR(34)&amp;"lets"&amp;LEN(SUBSTITUTE(SUBSTITUTE(IFERROR(TRIM(SUBSTITUTE(A106,MID(A106,FIND("[",A106),FIND("]",A106)-FIND("[",A106)+1),"")),A106)," ",""),"-",""))&amp;CHAR(34)&amp;",")=9,CHAR(34)&amp;"lets"&amp;LEN(SUBSTITUTE(SUBSTITUTE(IFERROR(TRIM(SUBSTITUTE(A106,MID(A106,FIND("[",A106),FIND("]",A106)-FIND("[",A106)+1),"")),A106)," ",""),"-",""))&amp;CHAR(34)&amp;",",CHAR(34)&amp;"lets0"&amp;LEN(SUBSTITUTE(SUBSTITUTE(IFERROR(TRIM(SUBSTITUTE(A106,MID(A106,FIND("[",A106),FIND("]",A106)-FIND("[",A106)+1),"")),A106)," ",""),"-",""))&amp;CHAR(34)&amp;",")</f>
        <v>"lets27",</v>
      </c>
      <c r="DE106" s="48" t="str">
        <f>CHAR(34)&amp;"start"&amp;IFERROR(LEFT(SUBSTITUTE(A106,"["&amp;MID(A106,FIND("[",A106)+1,FIND("]",A106)-FIND("[",A106)-1)&amp;"] ",""),1),LEFT(A106,1))&amp;CHAR(34)&amp;","</f>
        <v>"startL",</v>
      </c>
      <c r="DF106" s="48" t="str">
        <f>IFERROR(IF(SEARCH("tan",A106)&gt;0,CHAR(34)&amp;"withtn"&amp;CHAR(34)&amp;",",""),"")</f>
        <v/>
      </c>
      <c r="DG106" s="48" t="str">
        <f>IFERROR(IF(SEARCH("q",A106)&gt;0,CHAR(34)&amp;"with_q"&amp;CHAR(34)&amp;",",""),"")</f>
        <v/>
      </c>
      <c r="DH106" s="48" t="str">
        <f>IFERROR(IF(SEARCH("v",A106)&gt;0,CHAR(34)&amp;"with_v"&amp;CHAR(34)&amp;",",""),"")</f>
        <v/>
      </c>
      <c r="DI106" s="48" t="str">
        <f>IFERROR(IF(SEARCH("w",A106)&gt;0,CHAR(34)&amp;"with_w"&amp;CHAR(34)&amp;",",""),"")</f>
        <v/>
      </c>
      <c r="DJ106" s="48" t="str">
        <f>IFERROR(IF(SEARCH("y",A106)&gt;0,CHAR(34)&amp;"with_y"&amp;CHAR(34)&amp;",",""),"")</f>
        <v/>
      </c>
      <c r="DK106" s="48" t="str">
        <f>IFERROR(IF(SEARCH("z",A106)&gt;0,CHAR(34)&amp;"with_z"&amp;CHAR(34)&amp;",",""),"")</f>
        <v/>
      </c>
      <c r="DL106" s="48" t="str">
        <f>IF(CG106=2, CHAR(34) &amp; _xlfn.TEXTJOIN("", TRUE, _xlfn._xlws.SORT(HP106:HX106)) &amp; CHAR(34) &amp; ",", "")</f>
        <v/>
      </c>
      <c r="DM106" s="48" t="str" cm="1">
        <f t="array" ref="DM106">IF(CG106=3,CHAR(34) &amp; _xlfn.TEXTJOIN("", TRUE, RIGHT(HP106:HX106, 2)) &amp; CHAR(34) &amp; ",", "")</f>
        <v>"LUEDHI",</v>
      </c>
      <c r="DN106" s="48" t="str">
        <f>IF(AND(ISNUMBER(SEARCH("18", O106)), ISERROR(SEARCH("1918", O106)), ISERROR(SEARCH("2018", O106))), CHAR(34) &amp; "year18" &amp; CHAR(34) &amp; ",", "")</f>
        <v/>
      </c>
      <c r="DO106" s="48" t="str">
        <f>IF(AND(ISNUMBER(SEARCH("19", O106)), ISERROR(SEARCH("1819", O106)),  ISERROR(SEARCH("1219", O106)),ISERROR(SEARCH("1119", O106)),ISERROR(SEARCH("1190", O106)),ISERROR(SEARCH("2019", O106))), CHAR(34) &amp; "year19" &amp; CHAR(34) &amp; ",", "")</f>
        <v/>
      </c>
      <c r="DP106" s="6" t="str">
        <f>IF(AND(ISNUMBER(SEARCH("20", O106)), ISERROR(SEARCH("1920", O106))), CHAR(34)&amp;"year00"&amp;CHAR(34)&amp;",", "")</f>
        <v/>
      </c>
      <c r="DQ106" s="6" t="str">
        <f>IF(CC106="y",CHAR(34)&amp;"soviet"&amp;CHAR(34)&amp;",","")</f>
        <v/>
      </c>
      <c r="DR106" s="6" t="str">
        <f>IF(BY106="y",CHAR(34)&amp;"dgband"&amp;CHAR(34)&amp;",","")</f>
        <v/>
      </c>
      <c r="DS106" s="6" t="str">
        <f>IF(W106="y",IF(AND(V106="n",BY106&lt;&gt;"y"),CHAR(34)&amp;"allver"&amp;CHAR(34)&amp;",",""),"")</f>
        <v>"allver",</v>
      </c>
      <c r="DT106" s="6" t="str">
        <f>IF(V106="y",IF(AND(W106="n",BY106&lt;&gt;"y"),CHAR(34)&amp;"allhor"&amp;CHAR(34)&amp;",",""),"")</f>
        <v/>
      </c>
      <c r="DU106" s="6" t="str">
        <f>IF(BY106="y",IF(AND(W106="n",V106="n"),CHAR(34)&amp;"alldia"&amp;CHAR(34)&amp;",",""),"")</f>
        <v/>
      </c>
      <c r="DW106" s="48" t="str">
        <f>IF(CL106="y",CHAR(34)&amp;CL$1&amp;CHAR(34)&amp;",","")</f>
        <v/>
      </c>
      <c r="DX106" s="48" t="str">
        <f>IF(CM106="y",CHAR(34)&amp;CM$1&amp;CHAR(34)&amp;",","")</f>
        <v/>
      </c>
      <c r="DY106" s="48" t="str">
        <f>IF(CN106="y",CHAR(34)&amp;CN$1&amp;CHAR(34)&amp;",","")</f>
        <v>"3Bands",</v>
      </c>
      <c r="DZ106" s="48" t="str">
        <f>IF(CO106="y",CHAR(34)&amp;CO$1&amp;CHAR(34)&amp;",","")</f>
        <v/>
      </c>
      <c r="EA106" s="48" t="str">
        <f>IF(T106="y",CHAR(34)&amp;T$1&amp;CHAR(34)&amp;",","")</f>
        <v/>
      </c>
      <c r="EB106" s="48" t="str">
        <f>IF(U106="y",CHAR(34)&amp;U$1&amp;CHAR(34)&amp;",","")</f>
        <v/>
      </c>
      <c r="EC106" s="48" t="str">
        <f>IF(V106="y",CHAR(34)&amp;V$1&amp;CHAR(34)&amp;",","")</f>
        <v/>
      </c>
      <c r="ED106" s="48" t="str">
        <f>IF(W106="y",CHAR(34)&amp;W$1&amp;CHAR(34)&amp;",","")</f>
        <v>"Vertic",</v>
      </c>
      <c r="EE106" s="48" t="str">
        <f>IF(X106="y",CHAR(34)&amp;X$1&amp;CHAR(34)&amp;",","")</f>
        <v>"Circle",</v>
      </c>
      <c r="EF106" s="48" t="str">
        <f>IF(AND(Y106&lt;&gt;"n",Y106&lt;&gt;""),CHAR(34)&amp;Y$1&amp;CHAR(34)&amp;",","")</f>
        <v/>
      </c>
      <c r="EG106" s="48" t="str">
        <f>IF(Z106="y",CHAR(34)&amp;Z$1&amp;CHAR(34)&amp;",","")</f>
        <v/>
      </c>
      <c r="EH106" s="48" t="str">
        <f>IF(AA106="y",CHAR(34)&amp;AA$1&amp;CHAR(34)&amp;",","")</f>
        <v/>
      </c>
      <c r="EI106" s="48" t="str">
        <f>IF(AB106="y",CHAR(34)&amp;AB$1&amp;CHAR(34)&amp;",","")</f>
        <v/>
      </c>
      <c r="EJ106" s="48" t="str">
        <f>IF(AC106="y",CHAR(34)&amp;AC$1&amp;CHAR(34)&amp;",","")</f>
        <v/>
      </c>
      <c r="EK106" s="48" t="str">
        <f>IF(AD106="y",CHAR(34)&amp;AD$1&amp;CHAR(34)&amp;",","")</f>
        <v/>
      </c>
      <c r="EL106" s="48" t="str">
        <f>IF(AE106="y",CHAR(34)&amp;AE$1&amp;CHAR(34)&amp;",","")</f>
        <v/>
      </c>
      <c r="EM106" s="48" t="str">
        <f>IF(AF106="y",CHAR(34)&amp;AF$1&amp;CHAR(34)&amp;",","")</f>
        <v/>
      </c>
      <c r="EN106" s="48" t="str">
        <f>IF(AG106="y",CHAR(34)&amp;AG$1&amp;CHAR(34)&amp;",","")</f>
        <v>"Unequa",</v>
      </c>
      <c r="EO106" s="48" t="str">
        <f>IF(AH106="y",CHAR(34)&amp;AH$1&amp;CHAR(34)&amp;",","")</f>
        <v/>
      </c>
      <c r="EP106" s="48" t="str">
        <f>IF(AI106="y",CHAR(34)&amp;AI$1&amp;CHAR(34)&amp;",","")</f>
        <v/>
      </c>
      <c r="EQ106" s="48" t="str">
        <f>IF(AJ106="y",CHAR(34)&amp;AJ$1&amp;CHAR(34)&amp;",","")</f>
        <v/>
      </c>
      <c r="ER106" s="48" t="str">
        <f>IF(AK106="y",CHAR(34)&amp;AK$1&amp;CHAR(34)&amp;",","")</f>
        <v/>
      </c>
      <c r="ES106" s="48" t="str">
        <f>IF(AL106="y",CHAR(34)&amp;AL$1&amp;CHAR(34)&amp;",","")</f>
        <v/>
      </c>
      <c r="ET106" s="48" t="str">
        <f>IF(AM106="y",CHAR(34)&amp;AM$1&amp;CHAR(34)&amp;",","")</f>
        <v/>
      </c>
      <c r="EU106" s="48" t="str">
        <f>IF(AN106="y",CHAR(34)&amp;AN$1&amp;CHAR(34)&amp;",","")</f>
        <v/>
      </c>
      <c r="EV106" s="48" t="str">
        <f>IF(AO106="y",CHAR(34)&amp;AO$1&amp;CHAR(34)&amp;",","")</f>
        <v/>
      </c>
      <c r="EW106" s="48" t="str">
        <f>IF(AP106="y",CHAR(34)&amp;AP$1&amp;CHAR(34)&amp;",","")</f>
        <v/>
      </c>
      <c r="EX106" s="48" t="str">
        <f>IF(AQ106="y",CHAR(34)&amp;AQ$1&amp;CHAR(34)&amp;",","")</f>
        <v/>
      </c>
      <c r="EY106" s="48" t="str">
        <f>IF(AR106="y",CHAR(34)&amp;AR$1&amp;CHAR(34)&amp;",","")</f>
        <v/>
      </c>
      <c r="EZ106" s="48" t="str">
        <f>IF(AS106="y",CHAR(34)&amp;AS$1&amp;CHAR(34)&amp;",","")</f>
        <v/>
      </c>
      <c r="FA106" s="48" t="str">
        <f>IF(AT106&gt;0,CHAR(34)&amp;"sta"&amp;AZ106&amp;CHAR(34)&amp;",","")</f>
        <v>"staWHI",</v>
      </c>
      <c r="FB106" s="48" t="str">
        <f>IF(AND(AT106&gt;0,BA106&lt;&gt;""),CHAR(34)&amp;"sta"&amp;BA106&amp;CHAR(34)&amp;",","")</f>
        <v/>
      </c>
      <c r="FD106" s="48" t="str">
        <f>IF(BV106="n",CHAR(34)&amp;"tcWHYE"&amp;CHAR(34)&amp;",",IF(BV106="y",CHAR(34)&amp;FD$1&amp;CHAR(34)&amp;",",""))</f>
        <v/>
      </c>
      <c r="FE106" s="48" t="str">
        <f>IF(COUNTIF(BL106:BT106,"BLU")=0,CHAR(34)&amp;"NO_BLU"&amp;CHAR(34)&amp;",", "")</f>
        <v/>
      </c>
      <c r="FF106" s="48" t="str">
        <f>IF(COUNTIF(BL106:BT106,"WHI")=0,CHAR(34)&amp;"NO_WHI"&amp;CHAR(34)&amp;",", "")</f>
        <v/>
      </c>
      <c r="FG106" s="48" t="str">
        <f>IF(COUNTIF(BL106:BT106,"RED")=0,CHAR(34)&amp;"NO_RED"&amp;CHAR(34)&amp;",", "")</f>
        <v/>
      </c>
      <c r="FH106" s="48" t="str">
        <f>IF(COUNTIF(BL106:BS106,"GRE")=0,CHAR(34)&amp;"NO_GRE"&amp;CHAR(34)&amp;",", "")</f>
        <v>"NO_GRE",</v>
      </c>
      <c r="FI106" s="48" t="str">
        <f>IF(COUNTIF(BL106:BT106,"YEL")=0,CHAR(34)&amp;"NO_YEL"&amp;CHAR(34)&amp;",", "")</f>
        <v>"NO_YEL",</v>
      </c>
      <c r="FJ106" s="48" t="str">
        <f>IF(COUNTIF(BL106:BT106,"BLA")=0,CHAR(34)&amp;"NO_BLA"&amp;CHAR(34)&amp;",", "")</f>
        <v>"NO_BLA",</v>
      </c>
      <c r="FK106" s="48" t="str">
        <f>IF(AND(FH106&lt;&gt;"",FF106&lt;&gt;""),CHAR(34)&amp;"WHGRNO"&amp;CHAR(34)&amp;",","")</f>
        <v/>
      </c>
      <c r="FL106" s="48" t="str">
        <f>IF(AND(FI106&lt;&gt;"",FF106&lt;&gt;""),CHAR(34)&amp;"WHYENO"&amp;CHAR(34)&amp;",","")</f>
        <v/>
      </c>
      <c r="FM106" s="48" t="str">
        <f>IF(AND(FJ106&lt;&gt;"",FF106&lt;&gt;""),CHAR(34)&amp;"BAWHNO"&amp;CHAR(34)&amp;",","")</f>
        <v/>
      </c>
      <c r="FN106" s="48" t="str">
        <f>IF(AND(FE106&lt;&gt;"",FF106&lt;&gt;""),CHAR(34)&amp;"BLWHNO"&amp;CHAR(34)&amp;",","")</f>
        <v/>
      </c>
      <c r="FO106" s="48" t="str">
        <f>IF(AND(FE106&lt;&gt;"",FG106&lt;&gt;""),CHAR(34)&amp;"BLRENO"&amp;CHAR(34)&amp;",","")</f>
        <v/>
      </c>
      <c r="FP106" s="48" t="str">
        <f>IF(AND(FF106&lt;&gt;"",FF106&lt;&gt;""),CHAR(34)&amp;"WHRENO"&amp;CHAR(34)&amp;",","")</f>
        <v/>
      </c>
      <c r="FQ106" s="48" t="str">
        <f>IF(LEN(BF106)=3,CHAR(34)&amp;"001"&amp;BF106&amp;CHAR(34)&amp;",","")</f>
        <v>"001BLU",</v>
      </c>
      <c r="FR106" s="48" t="str">
        <f>IF(LEN(BG106)=3,CHAR(34)&amp;"002"&amp;BG106&amp;CHAR(34)&amp;",","")</f>
        <v>"002WHI",</v>
      </c>
      <c r="FS106" s="48" t="str">
        <f>IF(LEN(BH106)=3,CHAR(34)&amp;"003"&amp;BH106&amp;CHAR(34)&amp;",","")</f>
        <v>"003RED",</v>
      </c>
      <c r="FT106" s="48" t="str">
        <f>CHAR(34)&amp;"myr"&amp;BD106&amp;CHAR(34)&amp;","</f>
        <v>"myrWHI",</v>
      </c>
      <c r="FU106" s="48" t="str">
        <f>IF(AY106="y",CHAR(34)&amp;"island"&amp;CHAR(34)&amp;",","")</f>
        <v/>
      </c>
      <c r="FV106" s="48" t="str">
        <f>IF(BZ106="y",CHAR(34)&amp;"landlo"&amp;CHAR(34)&amp;",","")</f>
        <v/>
      </c>
      <c r="FW106" s="48" t="str">
        <f>IF(CA106="y",CHAR(34)&amp;"eunion"&amp;CHAR(34)&amp;",","")</f>
        <v/>
      </c>
      <c r="FY106" s="48" t="str">
        <f>IFERROR(IF(SEARCH("Arabic",CB106)&gt;0,CHAR(34)&amp;"arabic"&amp;CHAR(34)&amp;",",""),"")</f>
        <v/>
      </c>
      <c r="FZ106" s="48" t="str">
        <f>IFERROR(IF(SEARCH("English",CB106)&gt;0,CHAR(34)&amp;"englis"&amp;CHAR(34)&amp;",",""),"")</f>
        <v/>
      </c>
      <c r="GA106" s="48" t="str">
        <f>IFERROR(IF(SEARCH("French",CB106)&gt;0,CHAR(34)&amp;"french"&amp;CHAR(34)&amp;",",""),"")</f>
        <v/>
      </c>
      <c r="GB106" s="48" t="str">
        <f>IFERROR(IF(SEARCH("Spanish",CB106)&gt;0,CHAR(34)&amp;"spanis"&amp;CHAR(34)&amp;",",""),"")</f>
        <v/>
      </c>
      <c r="GE106" s="48" t="str">
        <f>IFERROR(IF(SEARCH("Dutch",CB106)&gt;0,CHAR(34)&amp;"dutchs"&amp;CHAR(34)&amp;",",""),"")</f>
        <v/>
      </c>
      <c r="GF106" s="48" t="str">
        <f>IFERROR(IF(SEARCH("Historical",AU106)&gt;0,CHAR(34)&amp;"histor"&amp;CHAR(34)&amp;",",""),"")</f>
        <v/>
      </c>
      <c r="GG106" s="48" t="str">
        <f>IF(BU106="y",CHAR(34)&amp;"unjack"&amp;CHAR(34)&amp;",","")</f>
        <v/>
      </c>
      <c r="GH106" s="48" t="str">
        <f>IF(CD106=1,CHAR(34)&amp;"southc"&amp;CHAR(34)&amp;",","")</f>
        <v/>
      </c>
      <c r="GI106" s="48" t="str">
        <f>IF(CE106=1,CHAR(34)&amp;"hasmap"&amp;CHAR(34)&amp;",","")</f>
        <v/>
      </c>
      <c r="GJ106" s="48" t="str">
        <f>IF(CP106="y",CHAR(34)&amp;CP$1&amp;CHAR(34)&amp;",","")</f>
        <v/>
      </c>
      <c r="GK106" s="48" t="str">
        <f>IF(GJ106="",CHAR(34)&amp;"HasSta"&amp;CHAR(34)&amp;",","")</f>
        <v>"HasSta",</v>
      </c>
      <c r="GL106" s="48" t="str">
        <f>IF(CQ106="y",CHAR(34)&amp;CQ$1&amp;CHAR(34)&amp;",","")</f>
        <v/>
      </c>
      <c r="GM106" s="48" t="str">
        <f>IF(CR106="y",CHAR(34)&amp;CR$1&amp;CHAR(34)&amp;",","")</f>
        <v/>
      </c>
      <c r="GN106" s="48" t="str">
        <f>IF(CS106="y",CHAR(34)&amp;CS$1&amp;CHAR(34)&amp;",","")</f>
        <v>"3+Star",</v>
      </c>
      <c r="GP106" s="48" t="str">
        <f>CHAR(34)&amp;AU106&amp;CHAR(34)</f>
        <v>"Proposed"</v>
      </c>
      <c r="GS106" s="48" t="str">
        <f>SUBSTITUTE("["&amp;_xlfn.CONCAT(CW106:GN106)&amp;"]",",]","]")</f>
        <v>["3Color","words2","words3","lets27","startL","LUEDHI","allver","3Bands","Vertic","Circle","Unequa","staWHI","NO_GRE","NO_YEL","NO_BLA","001BLU","002WHI","003RED","myrWHI","HasSta","3+Star"]</v>
      </c>
      <c r="GT106" s="48" t="str">
        <f>IF(BL106&lt;&gt;"",CHAR(34)&amp;"cl_"&amp;BL106&amp;CHAR(34)&amp;",","")</f>
        <v/>
      </c>
      <c r="GU106" s="48" t="str">
        <f>IF(BM106&lt;&gt;"",CHAR(34)&amp;"cl_"&amp;BM106&amp;CHAR(34)&amp;",","")</f>
        <v>"cl_BLU",</v>
      </c>
      <c r="GV106" s="48" t="str">
        <f>IF(BN106&lt;&gt;"",CHAR(34)&amp;"cl_"&amp;BN106&amp;CHAR(34)&amp;",","")</f>
        <v/>
      </c>
      <c r="GW106" s="48" t="str">
        <f>IF(BO106&lt;&gt;"",CHAR(34)&amp;"cl_"&amp;BO106&amp;CHAR(34)&amp;",","")</f>
        <v>"cl_RED",</v>
      </c>
      <c r="GX106" s="48" t="str">
        <f>IF(BP106&lt;&gt;"",CHAR(34)&amp;"cl_"&amp;BP106&amp;CHAR(34)&amp;",","")</f>
        <v/>
      </c>
      <c r="GY106" s="48" t="str">
        <f>IF(BQ106&lt;&gt;"",CHAR(34)&amp;"cl_"&amp;BQ106&amp;CHAR(34)&amp;",","")</f>
        <v/>
      </c>
      <c r="GZ106" s="48" t="str">
        <f>IF(BR106&lt;&gt;"",CHAR(34)&amp;"cl_"&amp;BR106&amp;CHAR(34)&amp;",","")</f>
        <v/>
      </c>
      <c r="HA106" s="48" t="str">
        <f>IF(BS106&lt;&gt;"",CHAR(34)&amp;"cl_"&amp;BS106&amp;CHAR(34)&amp;",","")</f>
        <v/>
      </c>
      <c r="HB106" s="48" t="str">
        <f>IF(BT106&lt;&gt;"",CHAR(34)&amp;"cl_"&amp;BT106&amp;CHAR(34)&amp;",","")</f>
        <v>"cl_WHI",</v>
      </c>
      <c r="HC106" s="48" t="str">
        <f>SUBSTITUTE("["&amp;_xlfn.CONCAT(GT106:HB106)&amp;"]",",]","]")</f>
        <v>["cl_BLU","cl_RED","cl_WHI"]</v>
      </c>
      <c r="HE106" s="71"/>
      <c r="HF106" s="72" t="str">
        <f>"{couname:"&amp;CT106&amp;(IF(HK106&lt;&gt;"",",subtype:"&amp;CHAR(34)&amp;HK106&amp;CHAR(34),""))&amp;",year:"&amp;HJ106&amp;",region:"&amp;CU106&amp;",Colors:"&amp;HC106&amp;",Items:"&amp;GS106&amp;",Flag:"&amp;CV106&amp;",HDFlag:"&amp;CHAR(34)&amp;E106&amp;CHAR(34)&amp;",type:"&amp;GP106&amp;", describe: "&amp;HH106&amp;", isnew:"&amp;CHAR(34)&amp;F106&amp;CHAR(34)&amp;", links: "&amp;HL106&amp;"},"</f>
        <v>{couname:"[USA] Louisiana (Tricolor Proposal)",year:"???",region:"rgn_North America",Colors:["cl_BLU","cl_RED","cl_WHI"],Items:["3Color","words2","words3","lets27","startL","LUEDHI","allver","3Bands","Vertic","Circle","Unequa","staWHI","NO_GRE","NO_YEL","NO_BLA","001BLU","002WHI","003RED","myrWHI","HasSta","3+Star"],Flag:"https://upload.wikimedia.org/wikipedia/commons/thumb/7/70/Flag_of_Louisiana_%28January_1861%29.svg/640px-Flag_of_Louisiana_%28January_1861%29.svg.png",HDFlag:"https://upload.wikimedia.org/wikipedia/commons/thumb/7/70/Flag_of_Louisiana_%28January_1861%29.svg/1280px-Flag_of_Louisiana_%28January_1861%29.svg.png",type:"Proposed", describe: "\nA blue, white, and red vertical tricolor calling back to Louisiana's French history. On the blue band is a circle of seven white stars.", isnew:".", links: "https://en.m.wikipedia.org/wiki/Flag_of_Louisiana"},</v>
      </c>
      <c r="HG106" s="73" t="str">
        <f>"{couname:"&amp;CT106&amp;(IF(HK106&lt;&gt;"",",subtype:"&amp;CHAR(34)&amp;HK106&amp;CHAR(34),""))&amp;",year:"&amp;HJ106&amp;",region:"&amp;CU106&amp;",Colors:"&amp;HC106&amp;",Items:"&amp;GS106&amp;",Flag:"&amp;CV106&amp;",HDFlag:"&amp;CHAR(34)&amp;E106&amp;CHAR(34)&amp;",type:"&amp;GP106&amp;", describe: "&amp;HI106&amp;", links: "&amp;HL106&amp;"},"</f>
        <v>{couname:"[USA] Louisiana (Tricolor Proposal)",year:"???",region:"rgn_North America",Colors:["cl_BLU","cl_RED","cl_WHI"],Items:["3Color","words2","words3","lets27","startL","LUEDHI","allver","3Bands","Vertic","Circle","Unequa","staWHI","NO_GRE","NO_YEL","NO_BLA","001BLU","002WHI","003RED","myrWHI","HasSta","3+Star"],Flag:"https://upload.wikimedia.org/wikipedia/commons/thumb/7/70/Flag_of_Louisiana_%28January_1861%29.svg/640px-Flag_of_Louisiana_%28January_1861%29.svg.png",HDFlag:"https://upload.wikimedia.org/wikipedia/commons/thumb/7/70/Flag_of_Louisiana_%28January_1861%29.svg/1280px-Flag_of_Louisiana_%28January_1861%29.svg.png",type:"Proposed", describe: "\nA blue, white, and red vertical tricolor calling back to Louisiana's French history. On the blue band is a circle of seven white stars.", links: "https://en.m.wikipedia.org/wiki/Flag_of_Louisiana"},</v>
      </c>
      <c r="HH106" s="48" t="str">
        <f>IF(P106&lt;&gt;"",CHAR(34)&amp;"\n"&amp;P106&amp;CHAR(34),CHAR(34)&amp;CHAR(34))</f>
        <v>"\nA blue, white, and red vertical tricolor calling back to Louisiana's French history. On the blue band is a circle of seven white stars."</v>
      </c>
      <c r="HI106" s="48" t="str">
        <f>IF(J106=0,CHAR(34)&amp;CHAR(34),HH106)</f>
        <v>"\nA blue, white, and red vertical tricolor calling back to Louisiana's French history. On the blue band is a circle of seven white stars."</v>
      </c>
      <c r="HJ106" s="48" t="str">
        <f>CHAR(34)&amp;O106&amp;CHAR(34)</f>
        <v>"???"</v>
      </c>
      <c r="HL106" s="48" t="str">
        <f>CHAR(34)&amp;I106&amp;CHAR(34)</f>
        <v>"https://en.m.wikipedia.org/wiki/Flag_of_Louisiana"</v>
      </c>
      <c r="HM106" s="72"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"&amp;HH106&amp;", "&amp;CHAR(34)&amp;"isnew"&amp;CHAR(34)&amp;": "&amp;CHAR(34)&amp;F106&amp;CHAR(34)&amp;", "&amp;CHAR(34)&amp;"links"&amp;CHAR(34)&amp;": "&amp;HL106&amp;"},"</f>
        <v>{"couname":"[USA] Louisiana (Tricolor Proposal)","subtype":"[USA] Louisiana","year":"???","region":"rgn_North America","Colors":["cl_BLU","cl_RED","cl_WHI"],"Items":["3Color","words2","words3","lets27","startL","LUEDHI","allver","3Bands","Vertic","Circle","Unequa","staWHI","NO_GRE","NO_YEL","NO_BLA","001BLU","002WHI","003RED","myrWHI","HasSta","3+Star"],"Flag":"https://upload.wikimedia.org/wikipedia/commons/thumb/7/70/Flag_of_Louisiana_%28January_1861%29.svg/640px-Flag_of_Louisiana_%28January_1861%29.svg.png","HDFlag":"https://upload.wikimedia.org/wikipedia/commons/thumb/7/70/Flag_of_Louisiana_%28January_1861%29.svg/1280px-Flag_of_Louisiana_%28January_1861%29.svg.png","type":"Proposed", "describe": "\nA blue, white, and red vertical tricolor calling back to Louisiana's French history. On the blue band is a circle of seven white stars.", "isnew": ".", "links": "https://en.m.wikipedia.org/wiki/Flag_of_Louisiana"},</v>
      </c>
      <c r="HN106" s="74" t="str">
        <f>"{"&amp;CHAR(34)&amp;"couname"&amp;CHAR(34)&amp;":"&amp;CT106&amp;(IF(H106&lt;&gt;"",","&amp;CHAR(34)&amp;"subtype"&amp;CHAR(34)&amp;":"&amp;CHAR(34)&amp;H106&amp;CHAR(34),""))&amp;","&amp;CHAR(34)&amp;"year"&amp;CHAR(34)&amp;":"&amp;HJ106&amp;","&amp;CHAR(34)&amp;"region"&amp;CHAR(34)&amp;":"&amp;CU106&amp;","&amp;CHAR(34)&amp;"Colors"&amp;CHAR(34)&amp;":"&amp;HC106&amp;","&amp;CHAR(34)&amp;"Items"&amp;CHAR(34)&amp;":"&amp;GS106&amp;","&amp;CHAR(34)&amp;"Flag"&amp;CHAR(34)&amp;":"&amp;CV106&amp;","&amp;CHAR(34)&amp;"HDFlag"&amp;CHAR(34)&amp;":"&amp;CHAR(34)&amp;E106&amp;CHAR(34)&amp;","&amp;CHAR(34)&amp;"type"&amp;CHAR(34)&amp;":"&amp;GP106&amp;", "&amp;CHAR(34)&amp;"describe"&amp;CHAR(34)&amp;": "&amp;HI106&amp;", "&amp;CHAR(34)&amp;"isnew"&amp;CHAR(34)&amp;": "&amp;CHAR(34)&amp;F106&amp;CHAR(34)&amp;", "&amp;CHAR(34)&amp;"links"&amp;CHAR(34)&amp;": "&amp;HL106&amp;"},"</f>
        <v>{"couname":"[USA] Louisiana (Tricolor Proposal)","subtype":"[USA] Louisiana","year":"???","region":"rgn_North America","Colors":["cl_BLU","cl_RED","cl_WHI"],"Items":["3Color","words2","words3","lets27","startL","LUEDHI","allver","3Bands","Vertic","Circle","Unequa","staWHI","NO_GRE","NO_YEL","NO_BLA","001BLU","002WHI","003RED","myrWHI","HasSta","3+Star"],"Flag":"https://upload.wikimedia.org/wikipedia/commons/thumb/7/70/Flag_of_Louisiana_%28January_1861%29.svg/640px-Flag_of_Louisiana_%28January_1861%29.svg.png","HDFlag":"https://upload.wikimedia.org/wikipedia/commons/thumb/7/70/Flag_of_Louisiana_%28January_1861%29.svg/1280px-Flag_of_Louisiana_%28January_1861%29.svg.png","type":"Proposed", "describe": "\nA blue, white, and red vertical tricolor calling back to Louisiana's French history. On the blue band is a circle of seven white stars.", "isnew": ".", "links": "https://en.m.wikipedia.org/wiki/Flag_of_Louisiana"},</v>
      </c>
      <c r="HO106" s="75">
        <v>45610</v>
      </c>
      <c r="HP106" s="48" t="str" cm="1">
        <f t="array" ref="HP106">IF(_xlfn.TEXTJOIN(", ", TRUE, IF(ISNUMBER(SEARCH("BLA", BL106:BT106)), COLUMN(BL106:BT106) - COLUMN(BL106) + 1, ""))&lt;&gt;"","BLA","")</f>
        <v/>
      </c>
      <c r="HQ106" s="48" t="str" cm="1">
        <f t="array" ref="HQ106">IF(_xlfn.TEXTJOIN(", ", TRUE, IF(ISNUMBER(SEARCH("BLU", BL106:BT106)), COLUMN(BL106:BT106) - COLUMN(BL106) + 1, ""))&lt;&gt;"","BLU","")</f>
        <v>BLU</v>
      </c>
      <c r="HR106" s="48" t="str" cm="1">
        <f t="array" ref="HR106">IF(_xlfn.TEXTJOIN(", ", TRUE, IF(ISNUMBER(SEARCH("GRE", BL106:BT106)), COLUMN(BL106:BT106) - COLUMN(BL106) + 1, ""))&lt;&gt;"","GRE","")</f>
        <v/>
      </c>
      <c r="HS106" s="48" t="str" cm="1">
        <f t="array" ref="HS106">IF(_xlfn.TEXTJOIN(", ", TRUE, IF(ISNUMBER(SEARCH("RED", BL106:BT106)), COLUMN(BL106:BT106) - COLUMN(BL106) + 1, ""))&lt;&gt;"","RED","")</f>
        <v>RED</v>
      </c>
      <c r="HT106" s="48" t="str" cm="1">
        <f t="array" ref="HT106">IF(_xlfn.TEXTJOIN(", ", TRUE, IF(ISNUMBER(SEARCH("YEL", BL106:BT106)), COLUMN(BL106:BT106) - COLUMN(BL106) + 1, ""))&lt;&gt;"","YEL","")</f>
        <v/>
      </c>
      <c r="HU106" s="48" t="str" cm="1">
        <f t="array" ref="HU106">IF(_xlfn.TEXTJOIN(", ", TRUE, IF(ISNUMBER(SEARCH("ORA", BL106:BT106)), COLUMN(BL106:BT106) - COLUMN(BL106) + 1, ""))&lt;&gt;"","ORA","")</f>
        <v/>
      </c>
      <c r="HV106" s="48" t="str" cm="1">
        <f t="array" ref="HV106">IF(_xlfn.TEXTJOIN(", ", TRUE, IF(ISNUMBER(SEARCH("BRO", BL106:BT106)), COLUMN(BL106:BT106) - COLUMN(BL106) + 1, ""))&lt;&gt;"","BRO","")</f>
        <v/>
      </c>
      <c r="HW106" s="48" t="str" cm="1">
        <f t="array" ref="HW106">IF(_xlfn.TEXTJOIN(", ", TRUE, IF(ISNUMBER(SEARCH("PUR", BL106:BT106)), COLUMN(BL106:BT106) - COLUMN(BL106) + 1, ""))&lt;&gt;"","PUR","")</f>
        <v/>
      </c>
      <c r="HX106" s="48" t="str" cm="1">
        <f t="array" ref="HX106">IF(_xlfn.TEXTJOIN(", ", TRUE, IF(ISNUMBER(SEARCH("WHI", BL106:BT106)), COLUMN(BL106:BT106) - COLUMN(BL106) + 1, ""))&lt;&gt;"","WHI","")</f>
        <v>WHI</v>
      </c>
      <c r="HY106" s="76"/>
      <c r="HZ106" s="76"/>
      <c r="IA106" s="6"/>
      <c r="IB106" s="6"/>
      <c r="IC106" s="77"/>
      <c r="ID106" s="77"/>
      <c r="IE106" s="77"/>
      <c r="IF106" s="77"/>
      <c r="IG106" s="77"/>
      <c r="IH106" s="77"/>
      <c r="II106" s="77"/>
      <c r="IJ106" s="77"/>
      <c r="IK106" s="77"/>
      <c r="IM106" s="45">
        <f>COUNTIF(IC106:IK106,"&gt;0")-CG106</f>
        <v>-3</v>
      </c>
      <c r="IN106" s="78" t="str">
        <f>"http://mkweb.bcgsc.ca/color-summarizer/?url="&amp;D106&amp;"&amp;precision=low&amp;num_clusters="&amp;CG106&amp;"&amp;text=1"</f>
        <v>http://mkweb.bcgsc.ca/color-summarizer/?url=https://upload.wikimedia.org/wikipedia/commons/thumb/7/70/Flag_of_Louisiana_%28January_1861%29.svg/640px-Flag_of_Louisiana_%28January_1861%29.svg.png&amp;precision=low&amp;num_clusters=3&amp;text=1</v>
      </c>
      <c r="IO106" s="48" t="str">
        <f>IF(HP106&lt;&gt;"",CHAR(34)&amp;"black"&amp;CHAR(34),"")</f>
        <v/>
      </c>
      <c r="IP106" s="48" t="str">
        <f>IF(HQ106&lt;&gt;"",CHAR(34)&amp;"blue"&amp;CHAR(34),"")</f>
        <v>"blue"</v>
      </c>
      <c r="IQ106" s="48" t="str">
        <f>IF(HR106&lt;&gt;"",CHAR(34)&amp;"green"&amp;CHAR(34),"")</f>
        <v/>
      </c>
      <c r="IR106" s="48" t="str">
        <f>IF(HS106&lt;&gt;"",CHAR(34)&amp;"red"&amp;CHAR(34),"")</f>
        <v>"red"</v>
      </c>
      <c r="IS106" s="48" t="str">
        <f>IF(HT106&lt;&gt;"",CHAR(34)&amp;"yellow"&amp;CHAR(34),"")</f>
        <v/>
      </c>
      <c r="IT106" s="48" t="str">
        <f>IF(HU106&lt;&gt;"",CHAR(34)&amp;"orange"&amp;CHAR(34),"")</f>
        <v/>
      </c>
      <c r="IU106" s="48" t="str">
        <f>IF(HV106&lt;&gt;"",CHAR(34)&amp;"brown"&amp;CHAR(34),"")</f>
        <v/>
      </c>
      <c r="IV106" s="48" t="str">
        <f>IF(HW106&lt;&gt;"",CHAR(34)&amp;"purple"&amp;CHAR(34),"")</f>
        <v/>
      </c>
      <c r="IW106" s="48" t="str">
        <f>IF(HX106&lt;&gt;"",CHAR(34)&amp;"white"&amp;CHAR(34),"")</f>
        <v>"white"</v>
      </c>
      <c r="IX106" s="48" t="str">
        <f>"{"&amp;CHAR(34)&amp;"url"&amp;CHAR(34)&amp;":"&amp;CHAR(34)&amp;IN106&amp;CHAR(34)&amp;","&amp;CHAR(34)&amp;"name"&amp;CHAR(34)&amp;":"&amp;CHAR(34)&amp;A106&amp;CHAR(34)&amp;"},"</f>
        <v>{"url":"http://mkweb.bcgsc.ca/color-summarizer/?url=https://upload.wikimedia.org/wikipedia/commons/thumb/7/70/Flag_of_Louisiana_%28January_1861%29.svg/640px-Flag_of_Louisiana_%28January_1861%29.svg.png&amp;precision=low&amp;num_clusters=3&amp;text=1","name":"[USA] Louisiana (Tricolor Proposal)"},</v>
      </c>
      <c r="IY106" s="48">
        <v>1457</v>
      </c>
    </row>
    <row r="107" spans="1:259" s="48" customFormat="1" ht="38.4" customHeight="1" thickBot="1" x14ac:dyDescent="0.35">
      <c r="A107" s="97" t="s">
        <v>814</v>
      </c>
      <c r="B107" s="40" t="e" vm="248">
        <v>#VALUE!</v>
      </c>
      <c r="C107" s="41">
        <v>3</v>
      </c>
      <c r="D107" s="42" t="s">
        <v>815</v>
      </c>
      <c r="E107" s="43" t="s">
        <v>816</v>
      </c>
      <c r="F107" s="44" t="s">
        <v>163</v>
      </c>
      <c r="G107" s="45">
        <f>COUNTIF($A$1:$A$8580,A107)</f>
        <v>1</v>
      </c>
      <c r="H107" s="46" t="s">
        <v>666</v>
      </c>
      <c r="I107" s="47" t="s">
        <v>817</v>
      </c>
      <c r="J107" s="48" t="str">
        <f>""</f>
        <v/>
      </c>
      <c r="K107" s="49"/>
      <c r="L107" s="50"/>
      <c r="M107" s="50"/>
      <c r="N107" s="51" t="s">
        <v>231</v>
      </c>
      <c r="O107" s="52">
        <v>1918</v>
      </c>
      <c r="P107" s="53" t="s">
        <v>818</v>
      </c>
      <c r="Q107" s="54">
        <v>2</v>
      </c>
      <c r="R107" s="55" t="s">
        <v>231</v>
      </c>
      <c r="S107" s="56">
        <v>3</v>
      </c>
      <c r="T107" s="57" t="s">
        <v>164</v>
      </c>
      <c r="U107" s="58" t="s">
        <v>164</v>
      </c>
      <c r="V107" s="58" t="s">
        <v>165</v>
      </c>
      <c r="W107" s="58" t="s">
        <v>164</v>
      </c>
      <c r="X107" s="58" t="s">
        <v>164</v>
      </c>
      <c r="Y107" s="58" t="s">
        <v>164</v>
      </c>
      <c r="Z107" s="58" t="s">
        <v>164</v>
      </c>
      <c r="AA107" s="58" t="s">
        <v>164</v>
      </c>
      <c r="AB107" s="58" t="s">
        <v>164</v>
      </c>
      <c r="AC107" s="58" t="s">
        <v>164</v>
      </c>
      <c r="AD107" s="58" t="s">
        <v>164</v>
      </c>
      <c r="AE107" s="58" t="s">
        <v>164</v>
      </c>
      <c r="AF107" s="59" t="s">
        <v>164</v>
      </c>
      <c r="AG107" s="59" t="s">
        <v>164</v>
      </c>
      <c r="AH107" s="59" t="s">
        <v>164</v>
      </c>
      <c r="AI107" s="59" t="s">
        <v>164</v>
      </c>
      <c r="AJ107" s="59" t="s">
        <v>164</v>
      </c>
      <c r="AK107" s="59" t="s">
        <v>164</v>
      </c>
      <c r="AL107" s="59" t="s">
        <v>164</v>
      </c>
      <c r="AM107" s="59" t="s">
        <v>164</v>
      </c>
      <c r="AN107" s="59" t="s">
        <v>164</v>
      </c>
      <c r="AO107" s="59" t="s">
        <v>164</v>
      </c>
      <c r="AP107" s="59" t="s">
        <v>164</v>
      </c>
      <c r="AQ107" s="59" t="s">
        <v>164</v>
      </c>
      <c r="AR107" s="59" t="s">
        <v>164</v>
      </c>
      <c r="AS107" s="59" t="s">
        <v>164</v>
      </c>
      <c r="AT107" s="60">
        <v>0</v>
      </c>
      <c r="AU107" s="59" t="s">
        <v>196</v>
      </c>
      <c r="AV107" s="59" t="str">
        <f>IF(LEFT(A107,1)="[",LEFT(A107,5)&amp;AU107&amp;A107,"")</f>
        <v>[USA]City[USA] New Orleans</v>
      </c>
      <c r="AW107" s="59" t="str">
        <f>C107&amp;H107&amp;A107</f>
        <v>3[USA] Louisiana[USA] New Orleans</v>
      </c>
      <c r="AX107" s="61"/>
      <c r="AY107" s="61"/>
      <c r="AZ107" s="62" t="s">
        <v>167</v>
      </c>
      <c r="BA107" s="62" t="s">
        <v>167</v>
      </c>
      <c r="BB107" s="62"/>
      <c r="BC107" s="63"/>
      <c r="BD107" s="64" t="s">
        <v>159</v>
      </c>
      <c r="BE107" s="47"/>
      <c r="BF107" s="64" t="s">
        <v>154</v>
      </c>
      <c r="BG107" s="64" t="s">
        <v>159</v>
      </c>
      <c r="BH107" s="64" t="s">
        <v>152</v>
      </c>
      <c r="BI107" s="64"/>
      <c r="BJ107" s="64"/>
      <c r="BK107" s="47"/>
      <c r="BL107" s="64" t="s">
        <v>167</v>
      </c>
      <c r="BM107" s="64" t="s">
        <v>152</v>
      </c>
      <c r="BN107" s="64" t="s">
        <v>167</v>
      </c>
      <c r="BO107" s="64" t="s">
        <v>154</v>
      </c>
      <c r="BP107" s="64" t="s">
        <v>155</v>
      </c>
      <c r="BQ107" s="64" t="s">
        <v>167</v>
      </c>
      <c r="BR107" s="64" t="s">
        <v>167</v>
      </c>
      <c r="BS107" s="64" t="s">
        <v>167</v>
      </c>
      <c r="BT107" s="64" t="s">
        <v>159</v>
      </c>
      <c r="BU107" s="65"/>
      <c r="BV107" s="66"/>
      <c r="BW107" s="66">
        <v>0</v>
      </c>
      <c r="BX107" s="47"/>
      <c r="CB107" s="6"/>
      <c r="CC107" s="6"/>
      <c r="CD107" s="67">
        <v>0</v>
      </c>
      <c r="CE107" s="67">
        <v>0</v>
      </c>
      <c r="CF107" s="67" t="e">
        <v>#REF!</v>
      </c>
      <c r="CG107" s="68" cm="1">
        <f t="array" ref="CG107">SUMPRODUCT(--(LEN(TRIM(BL107:BT107))&gt;0))</f>
        <v>4</v>
      </c>
      <c r="CH107" s="59" t="str">
        <f>IF(CG107=2,"y","n")</f>
        <v>n</v>
      </c>
      <c r="CI107" s="59" t="str">
        <f>IF(CG107=3,"y","n")</f>
        <v>n</v>
      </c>
      <c r="CJ107" s="59" t="str">
        <f>IF(CG107=4,"y","n")</f>
        <v>y</v>
      </c>
      <c r="CK107" s="59" t="str">
        <f>IF(CG107&gt;4,"y","n")</f>
        <v>n</v>
      </c>
      <c r="CL107" s="59" t="str">
        <f>IF(S107=0,"y","n")</f>
        <v>n</v>
      </c>
      <c r="CM107" s="59" t="str">
        <f>IF(S107=2,"y","n")</f>
        <v>n</v>
      </c>
      <c r="CN107" s="59" t="str">
        <f>IF(S107=3,"y","n")</f>
        <v>y</v>
      </c>
      <c r="CO107" s="59" t="str">
        <f>IF(S107&gt;=4,"y","n")</f>
        <v>n</v>
      </c>
      <c r="CP107" s="59" t="str">
        <f>IF(AT107=0,"y","n")</f>
        <v>y</v>
      </c>
      <c r="CQ107" s="59" t="str">
        <f>IF(AT107=1,"y","n")</f>
        <v>n</v>
      </c>
      <c r="CR107" s="59" t="str">
        <f>IF(AT107=2,"y","n")</f>
        <v>n</v>
      </c>
      <c r="CS107" s="59" t="str">
        <f>IF(AT107&gt;=3,"y","n")</f>
        <v>n</v>
      </c>
      <c r="CT107" s="69" t="str">
        <f>CHAR(34)&amp;A107&amp;CHAR(34)</f>
        <v>"[USA] New Orleans"</v>
      </c>
      <c r="CU107" s="70" t="str">
        <f>CHAR(34)&amp;"rgn_"&amp;R107&amp;CHAR(34)</f>
        <v>"rgn_North America"</v>
      </c>
      <c r="CV107" s="48" t="str">
        <f>CHAR(34)&amp;D107&amp;CHAR(34)</f>
        <v>"https://upload.wikimedia.org/wikipedia/commons/thumb/d/da/Flag_of_New_Orleans%2C_Louisiana.svg/640px-Flag_of_New_Orleans%2C_Louisiana.svg.png"</v>
      </c>
      <c r="CW107" s="48" t="str">
        <f>IF(CH107="y",CHAR(34)&amp;CH$1&amp;CHAR(34)&amp;",","")</f>
        <v/>
      </c>
      <c r="CX107" s="48" t="str">
        <f>IF(CI107="y",CHAR(34)&amp;CI$1&amp;CHAR(34)&amp;",","")</f>
        <v/>
      </c>
      <c r="CY107" s="48" t="str">
        <f>IF(CJ107="y",CHAR(34)&amp;CJ$1&amp;CHAR(34)&amp;",","")</f>
        <v>"4Color",</v>
      </c>
      <c r="CZ107" s="48" t="str">
        <f>IF(CK107="y",CHAR(34)&amp;CK$1&amp;CHAR(34)&amp;",","")</f>
        <v/>
      </c>
      <c r="DA107" s="48" t="str">
        <f>IF(Q107&gt;1,CHAR(34)&amp;"words2"&amp;CHAR(34)&amp;",","")</f>
        <v>"words2",</v>
      </c>
      <c r="DB107" s="48" t="str">
        <f>IF(Q107&gt;2,CHAR(34)&amp;"words3"&amp;CHAR(34)&amp;",","")</f>
        <v/>
      </c>
      <c r="DC107" s="48" t="str">
        <f>IF(Q107=2,CHAR(34)&amp;"exact2"&amp;CHAR(34)&amp;",","")</f>
        <v>"exact2",</v>
      </c>
      <c r="DD107" s="48" t="str">
        <f>IF(LEN(CHAR(34)&amp;"lets"&amp;LEN(SUBSTITUTE(SUBSTITUTE(IFERROR(TRIM(SUBSTITUTE(SUBSTITUTE(SUBSTITUTE(IFERROR(TRIM(SUBSTITUTE(A107,MID(A107,FIND("(",A107),FIND(")",A107)-FIND("(",A107)+1),"")),A107)," ",""),"-",""),MID(SUBSTITUTE(SUBSTITUTE(IFERROR(TRIM(SUBSTITUTE(A107,MID(A107,FIND("(",A107),FIND(")",A107)-FIND("(",A107)+1),"")),A107)," ",""),"-",""),FIND("[",SUBSTITUTE(SUBSTITUTE(IFERROR(TRIM(SUBSTITUTE(A107,MID(A107,FIND("(",A107),FIND(")",A107)-FIND("(",A107)+1),"")),A107)," ",""),"-","")),FIND("]",SUBSTITUTE(SUBSTITUTE(IFERROR(TRIM(SUBSTITUTE(A107,MID(A107,FIND("(",A107),FIND(")",A107)-FIND("(",A107)+1),"")),A107)," ",""),"-",""))-FIND("[",SUBSTITUTE(SUBSTITUTE(IFERROR(TRIM(SUBSTITUTE(A107,MID(A107,FIND("(",A107),FIND(")",A107)-FIND("(",A107)+1),"")),A107)," ",""),"-",""))+1),"")),SUBSTITUTE(SUBSTITUTE(IFERROR(TRIM(SUBSTITUTE(A107,MID(A107,FIND("(",A107),FIND(")",A107)-FIND("(",A107)+1),"")),A107)," ",""),"-",""))," ",""),"-",""))&amp;CHAR(34)&amp;",")=9,CHAR(34)&amp;"lets"&amp;LEN(SUBSTITUTE(SUBSTITUTE(IFERROR(TRIM(SUBSTITUTE(SUBSTITUTE(SUBSTITUTE(IFERROR(TRIM(SUBSTITUTE(A107,MID(A107,FIND("(",A107),FIND(")",A107)-FIND("(",A107)+1),"")),A107)," ",""),"-",""),MID(SUBSTITUTE(SUBSTITUTE(IFERROR(TRIM(SUBSTITUTE(A107,MID(A107,FIND("(",A107),FIND(")",A107)-FIND("(",A107)+1),"")),A107)," ",""),"-",""),FIND("[",SUBSTITUTE(SUBSTITUTE(IFERROR(TRIM(SUBSTITUTE(A107,MID(A107,FIND("(",A107),FIND(")",A107)-FIND("(",A107)+1),"")),A107)," ",""),"-","")),FIND("]",SUBSTITUTE(SUBSTITUTE(IFERROR(TRIM(SUBSTITUTE(A107,MID(A107,FIND("(",A107),FIND(")",A107)-FIND("(",A107)+1),"")),A107)," ",""),"-",""))-FIND("[",SUBSTITUTE(SUBSTITUTE(IFERROR(TRIM(SUBSTITUTE(A107,MID(A107,FIND("(",A107),FIND(")",A107)-FIND("(",A107)+1),"")),A107)," ",""),"-",""))+1),"")),SUBSTITUTE(SUBSTITUTE(IFERROR(TRIM(SUBSTITUTE(A107,MID(A107,FIND("(",A107),FIND(")",A107)-FIND("(",A107)+1),"")),A107)," ",""),"-",""))," ",""),"-",""))&amp;CHAR(34)&amp;",",CHAR(34)&amp;"lets0"&amp;LEN(SUBSTITUTE(SUBSTITUTE(IFERROR(TRIM(SUBSTITUTE(SUBSTITUTE(SUBSTITUTE(IFERROR(TRIM(SUBSTITUTE(A107,MID(A107,FIND("(",A107),FIND(")",A107)-FIND("(",A107)+1),"")),A107)," ",""),"-",""),MID(SUBSTITUTE(SUBSTITUTE(IFERROR(TRIM(SUBSTITUTE(A107,MID(A107,FIND("(",A107),FIND(")",A107)-FIND("(",A107)+1),"")),A107)," ",""),"-",""),FIND("[",SUBSTITUTE(SUBSTITUTE(IFERROR(TRIM(SUBSTITUTE(A107,MID(A107,FIND("(",A107),FIND(")",A107)-FIND("(",A107)+1),"")),A107)," ",""),"-","")),FIND("]",SUBSTITUTE(SUBSTITUTE(IFERROR(TRIM(SUBSTITUTE(A107,MID(A107,FIND("(",A107),FIND(")",A107)-FIND("(",A107)+1),"")),A107)," ",""),"-",""))-FIND("[",SUBSTITUTE(SUBSTITUTE(IFERROR(TRIM(SUBSTITUTE(A107,MID(A107,FIND("(",A107),FIND(")",A107)-FIND("(",A107)+1),"")),A107)," ",""),"-",""))+1),"")),SUBSTITUTE(SUBSTITUTE(IFERROR(TRIM(SUBSTITUTE(A107,MID(A107,FIND("(",A107),FIND(")",A107)-FIND("(",A107)+1),"")),A107)," ",""),"-",""))," ",""),"-",""))&amp;CHAR(34)&amp;",")</f>
        <v>"lets10",</v>
      </c>
      <c r="DE107" s="48" t="str">
        <f>IFERROR(CHAR(34)&amp;"start"&amp;LEFT(TRIM(SUBSTITUTE(SUBSTITUTE(TRIM(SUBSTITUTE(SUBSTITUTE(A107, MID(A107, FIND("[", A107), FIND("]", A107) - FIND("[", A107) + 1), ""), "  ", " ")), MID(TRIM(SUBSTITUTE(SUBSTITUTE(A107, MID(A107, FIND("[", A107), FIND("]", A107) - FIND("[", A107) + 1), ""), "  ", " ")), FIND("[", TRIM(SUBSTITUTE(SUBSTITUTE(A107, MID(A107, FIND("[", A107), FIND("]", A107) - FIND("[", A107) + 1), ""), "  ", " "))), FIND("]", TRIM(SUBSTITUTE(SUBSTITUTE(A107, MID(A107, FIND("[", A107), FIND("]", A107) - FIND("[", A107) + 1), ""), "  ", " "))) - FIND("[", TRIM(SUBSTITUTE(SUBSTITUTE(A107, MID(A107, FIND("[", A107), FIND("]", A107) - FIND("[", A107) + 1), ""), "  ", " "))) + 1), ""), "  ", " ")),1)&amp;CHAR(34)&amp;",",CHAR(34)&amp;"start"&amp;IFERROR(LEFT(SUBSTITUTE(A107,"["&amp;MID(A107,FIND("[",A107)+1,FIND("]",A107)-FIND("[",A107)-1)&amp;"] ",""),1),LEFT(A107,1))&amp;CHAR(34)&amp;",")</f>
        <v>"startN",</v>
      </c>
      <c r="DF107" s="48" t="str">
        <f>IFERROR(IF(SEARCH("tan",A107)&gt;0,CHAR(34)&amp;"withtn"&amp;CHAR(34)&amp;",",""),"")</f>
        <v/>
      </c>
      <c r="DG107" s="48" t="str">
        <f>IFERROR(IF(SEARCH("q",A107)&gt;0,CHAR(34)&amp;"with_q"&amp;CHAR(34)&amp;",",""),"")</f>
        <v/>
      </c>
      <c r="DH107" s="48" t="str">
        <f>IFERROR(IF(SEARCH("v",A107)&gt;0,CHAR(34)&amp;"with_v"&amp;CHAR(34)&amp;",",""),"")</f>
        <v/>
      </c>
      <c r="DI107" s="48" t="str">
        <f>IFERROR(IF(SEARCH("w",A107)&gt;0,CHAR(34)&amp;"with_w"&amp;CHAR(34)&amp;",",""),"")</f>
        <v>"with_w",</v>
      </c>
      <c r="DJ107" s="48" t="str">
        <f>IFERROR(IF(SEARCH("y",A107)&gt;0,CHAR(34)&amp;"with_y"&amp;CHAR(34)&amp;",",""),"")</f>
        <v/>
      </c>
      <c r="DK107" s="48" t="str">
        <f>IFERROR(IF(SEARCH("z",A107)&gt;0,CHAR(34)&amp;"with_z"&amp;CHAR(34)&amp;",",""),"")</f>
        <v/>
      </c>
      <c r="DL107" s="48" t="str">
        <f>IF(CG107=2, CHAR(34) &amp; _xlfn.TEXTJOIN("", TRUE, _xlfn._xlws.SORT(HP107:HX107)) &amp; CHAR(34) &amp; ",", "")</f>
        <v/>
      </c>
      <c r="DM107" s="48" t="str" cm="1">
        <f t="array" ref="DM107">IF(CG107=3,CHAR(34) &amp; _xlfn.TEXTJOIN("", TRUE, RIGHT(HP107:HX107, 2)) &amp; CHAR(34) &amp; ",", "")</f>
        <v/>
      </c>
      <c r="DN107" s="48" t="str">
        <f>IF(AND(ISNUMBER(SEARCH("18", O107)), ISERROR(SEARCH("1918", O107)), ISERROR(SEARCH("2018", O107))), CHAR(34) &amp; "year18" &amp; CHAR(34) &amp; ",", "")</f>
        <v/>
      </c>
      <c r="DO107" s="48" t="str">
        <f>IF(AND(ISNUMBER(SEARCH("19", O107)), ISERROR(SEARCH("1819", O107)),  ISERROR(SEARCH("1219", O107)),ISERROR(SEARCH("1119", O107)),ISERROR(SEARCH("1190", O107)),ISERROR(SEARCH("2019", O107))), CHAR(34) &amp; "year19" &amp; CHAR(34) &amp; ",", "")</f>
        <v>"year19",</v>
      </c>
      <c r="DP107" s="6" t="str">
        <f>IF(AND(ISNUMBER(SEARCH("20", O107)), ISERROR(SEARCH("1920", O107))), CHAR(34)&amp;"year00"&amp;CHAR(34)&amp;",", "")</f>
        <v/>
      </c>
      <c r="DQ107" s="6" t="str">
        <f>IF(CC107="y",CHAR(34)&amp;"soviet"&amp;CHAR(34)&amp;",","")</f>
        <v/>
      </c>
      <c r="DR107" s="6" t="str">
        <f>IF(BY107="y",CHAR(34)&amp;"dgband"&amp;CHAR(34)&amp;",","")</f>
        <v/>
      </c>
      <c r="DS107" s="6" t="str">
        <f>IF(W107="y",IF(AND(V107="n",BY107&lt;&gt;"y"),CHAR(34)&amp;"allver"&amp;CHAR(34)&amp;",",""),"")</f>
        <v/>
      </c>
      <c r="DT107" s="6" t="str">
        <f>IF(V107="y",IF(AND(W107="n",BY107&lt;&gt;"y"),CHAR(34)&amp;"allhor"&amp;CHAR(34)&amp;",",""),"")</f>
        <v>"allhor",</v>
      </c>
      <c r="DU107" s="6" t="str">
        <f>IF(BY107="y",IF(AND(W107="n",V107="n"),CHAR(34)&amp;"alldia"&amp;CHAR(34)&amp;",",""),"")</f>
        <v/>
      </c>
      <c r="DV107" s="48" t="str">
        <f>IF(IA107&lt;&gt;"",(IF(IA107="y",CHAR(34)&amp;"largec"&amp;CHAR(34)&amp;",",CHAR(34)&amp;"smallc"&amp;CHAR(34)&amp;",")),"")</f>
        <v/>
      </c>
      <c r="DW107" s="48" t="str">
        <f>IF(CL107="y",CHAR(34)&amp;CL$1&amp;CHAR(34)&amp;",","")</f>
        <v/>
      </c>
      <c r="DX107" s="48" t="str">
        <f>IF(CM107="y",CHAR(34)&amp;CM$1&amp;CHAR(34)&amp;",","")</f>
        <v/>
      </c>
      <c r="DY107" s="48" t="str">
        <f>IF(CN107="y",CHAR(34)&amp;CN$1&amp;CHAR(34)&amp;",","")</f>
        <v>"3Bands",</v>
      </c>
      <c r="DZ107" s="48" t="str">
        <f>IF(CO107="y",CHAR(34)&amp;CO$1&amp;CHAR(34)&amp;",","")</f>
        <v/>
      </c>
      <c r="EA107" s="48" t="str">
        <f>IF(T107="y",CHAR(34)&amp;T$1&amp;CHAR(34)&amp;",","")</f>
        <v/>
      </c>
      <c r="EB107" s="48" t="str">
        <f>IF(U107="y",CHAR(34)&amp;U$1&amp;CHAR(34)&amp;",","")</f>
        <v/>
      </c>
      <c r="EC107" s="48" t="str">
        <f>IF(V107="y",CHAR(34)&amp;V$1&amp;CHAR(34)&amp;",","")</f>
        <v>"Horizo",</v>
      </c>
      <c r="ED107" s="48" t="str">
        <f>IF(W107="y",CHAR(34)&amp;W$1&amp;CHAR(34)&amp;",","")</f>
        <v/>
      </c>
      <c r="EE107" s="48" t="str">
        <f>IF(X107="y",CHAR(34)&amp;X$1&amp;CHAR(34)&amp;",","")</f>
        <v/>
      </c>
      <c r="EF107" s="48" t="str">
        <f>IF(AND(Y107&lt;&gt;"n",Y107&lt;&gt;""),CHAR(34)&amp;Y$1&amp;CHAR(34)&amp;",","")</f>
        <v/>
      </c>
      <c r="EG107" s="48" t="str">
        <f>IF(Z107="y",CHAR(34)&amp;Z$1&amp;CHAR(34)&amp;",","")</f>
        <v/>
      </c>
      <c r="EH107" s="48" t="str">
        <f>IF(AA107="y",CHAR(34)&amp;AA$1&amp;CHAR(34)&amp;",","")</f>
        <v/>
      </c>
      <c r="EI107" s="48" t="str">
        <f>IF(AB107="y",CHAR(34)&amp;AB$1&amp;CHAR(34)&amp;",","")</f>
        <v/>
      </c>
      <c r="EJ107" s="48" t="str">
        <f>IF(AC107="y",CHAR(34)&amp;AC$1&amp;CHAR(34)&amp;",","")</f>
        <v/>
      </c>
      <c r="EK107" s="48" t="str">
        <f>IF(AD107="y",CHAR(34)&amp;AD$1&amp;CHAR(34)&amp;",","")</f>
        <v/>
      </c>
      <c r="EL107" s="48" t="str">
        <f>IF(AE107="y",CHAR(34)&amp;AE$1&amp;CHAR(34)&amp;",","")</f>
        <v/>
      </c>
      <c r="EM107" s="48" t="str">
        <f>IF(AF107="y",CHAR(34)&amp;AF$1&amp;CHAR(34)&amp;",","")</f>
        <v/>
      </c>
      <c r="EN107" s="48" t="str">
        <f>IF(AG107="y",CHAR(34)&amp;AG$1&amp;CHAR(34)&amp;",","")</f>
        <v/>
      </c>
      <c r="EO107" s="48" t="str">
        <f>IF(AH107="y",CHAR(34)&amp;AH$1&amp;CHAR(34)&amp;",","")</f>
        <v/>
      </c>
      <c r="EP107" s="48" t="str">
        <f>IF(AI107="y",CHAR(34)&amp;AI$1&amp;CHAR(34)&amp;",","")</f>
        <v/>
      </c>
      <c r="EQ107" s="48" t="str">
        <f>IF(AJ107="y",CHAR(34)&amp;AJ$1&amp;CHAR(34)&amp;",","")</f>
        <v/>
      </c>
      <c r="ER107" s="48" t="str">
        <f>IF(AK107="y",CHAR(34)&amp;AK$1&amp;CHAR(34)&amp;",","")</f>
        <v/>
      </c>
      <c r="ES107" s="48" t="str">
        <f>IF(AL107="y",CHAR(34)&amp;AL$1&amp;CHAR(34)&amp;",","")</f>
        <v/>
      </c>
      <c r="ET107" s="48" t="str">
        <f>IF(AM107="y",CHAR(34)&amp;AM$1&amp;CHAR(34)&amp;",","")</f>
        <v/>
      </c>
      <c r="EU107" s="48" t="str">
        <f>IF(AN107="y",CHAR(34)&amp;AN$1&amp;CHAR(34)&amp;",","")</f>
        <v/>
      </c>
      <c r="EV107" s="48" t="str">
        <f>IF(AO107="y",CHAR(34)&amp;AO$1&amp;CHAR(34)&amp;",","")</f>
        <v/>
      </c>
      <c r="EW107" s="48" t="str">
        <f>IF(AP107="y",CHAR(34)&amp;AP$1&amp;CHAR(34)&amp;",","")</f>
        <v/>
      </c>
      <c r="EX107" s="48" t="str">
        <f>IF(AQ107="y",CHAR(34)&amp;AQ$1&amp;CHAR(34)&amp;",","")</f>
        <v/>
      </c>
      <c r="EY107" s="48" t="str">
        <f>IF(AR107="y",CHAR(34)&amp;AR$1&amp;CHAR(34)&amp;",","")</f>
        <v/>
      </c>
      <c r="EZ107" s="48" t="str">
        <f>IF(AS107="y",CHAR(34)&amp;AS$1&amp;CHAR(34)&amp;",","")</f>
        <v/>
      </c>
      <c r="FA107" s="48" t="str">
        <f>IF(AT107&gt;0,CHAR(34)&amp;"sta"&amp;AZ107&amp;CHAR(34)&amp;",","")</f>
        <v/>
      </c>
      <c r="FB107" s="48" t="str">
        <f>IF(AND(AT107&gt;0,BA107&lt;&gt;""),CHAR(34)&amp;"sta"&amp;BA107&amp;CHAR(34)&amp;",","")</f>
        <v/>
      </c>
      <c r="FC107" s="48" t="str">
        <f>IF(AND(AT107&gt;0,BB107&lt;&gt;""),CHAR(34)&amp;"sta"&amp;BB107&amp;CHAR(34)&amp;",","")</f>
        <v/>
      </c>
      <c r="FD107" s="48" t="str">
        <f>IF(BV107="n",CHAR(34)&amp;"tcWHYE"&amp;CHAR(34)&amp;",",IF(BV107="y",CHAR(34)&amp;FD$1&amp;CHAR(34)&amp;",",""))</f>
        <v/>
      </c>
      <c r="FE107" s="48" t="str">
        <f>IF(COUNTIF(BL107:BT107,"BLU")=0,CHAR(34)&amp;"NO_BLU"&amp;CHAR(34)&amp;",", "")</f>
        <v/>
      </c>
      <c r="FF107" s="48" t="str">
        <f>IF(COUNTIF(BL107:BT107,"WHI")=0,CHAR(34)&amp;"NO_WHI"&amp;CHAR(34)&amp;",", "")</f>
        <v/>
      </c>
      <c r="FG107" s="48" t="str">
        <f>IF(COUNTIF(BL107:BT107,"RED")=0,CHAR(34)&amp;"NO_RED"&amp;CHAR(34)&amp;",", "")</f>
        <v/>
      </c>
      <c r="FH107" s="48" t="str">
        <f>IF(COUNTIF(BL107:BS107,"GRE")=0,CHAR(34)&amp;"NO_GRE"&amp;CHAR(34)&amp;",", "")</f>
        <v>"NO_GRE",</v>
      </c>
      <c r="FI107" s="48" t="str">
        <f>IF(COUNTIF(BL107:BT107,"YEL")=0,CHAR(34)&amp;"NO_YEL"&amp;CHAR(34)&amp;",", "")</f>
        <v/>
      </c>
      <c r="FJ107" s="48" t="str">
        <f>IF(COUNTIF(BL107:BT107,"BLA")=0,CHAR(34)&amp;"NO_BLA"&amp;CHAR(34)&amp;",", "")</f>
        <v>"NO_BLA",</v>
      </c>
      <c r="FK107" s="48" t="str">
        <f>IF(AND(FH107&lt;&gt;"",FF107&lt;&gt;""),CHAR(34)&amp;"WHGRNO"&amp;CHAR(34)&amp;",","")</f>
        <v/>
      </c>
      <c r="FL107" s="48" t="str">
        <f>IF(AND(FI107&lt;&gt;"",FF107&lt;&gt;""),CHAR(34)&amp;"WHYENO"&amp;CHAR(34)&amp;",","")</f>
        <v/>
      </c>
      <c r="FM107" s="48" t="str">
        <f>IF(AND(FJ107&lt;&gt;"",FF107&lt;&gt;""),CHAR(34)&amp;"BAWHNO"&amp;CHAR(34)&amp;",","")</f>
        <v/>
      </c>
      <c r="FN107" s="48" t="str">
        <f>IF(AND(FE107&lt;&gt;"",FF107&lt;&gt;""),CHAR(34)&amp;"BLWHNO"&amp;CHAR(34)&amp;",","")</f>
        <v/>
      </c>
      <c r="FO107" s="48" t="str">
        <f>IF(AND(FE107&lt;&gt;"",FG107&lt;&gt;""),CHAR(34)&amp;"BLRENO"&amp;CHAR(34)&amp;",","")</f>
        <v/>
      </c>
      <c r="FP107" s="48" t="str">
        <f>IF(AND(FF107&lt;&gt;"",FF107&lt;&gt;""),CHAR(34)&amp;"WHRENO"&amp;CHAR(34)&amp;",","")</f>
        <v/>
      </c>
      <c r="FQ107" s="48" t="str">
        <f>IF(LEN(BF107)=3,CHAR(34)&amp;"001"&amp;BF107&amp;CHAR(34)&amp;",","")</f>
        <v>"001RED",</v>
      </c>
      <c r="FR107" s="48" t="str">
        <f>IF(LEN(BG107)=3,CHAR(34)&amp;"002"&amp;BG107&amp;CHAR(34)&amp;",","")</f>
        <v>"002WHI",</v>
      </c>
      <c r="FS107" s="48" t="str">
        <f>IF(LEN(BH107)=3,CHAR(34)&amp;"003"&amp;BH107&amp;CHAR(34)&amp;",","")</f>
        <v>"003BLU",</v>
      </c>
      <c r="FT107" s="48" t="str">
        <f>CHAR(34)&amp;"myr"&amp;BD107&amp;CHAR(34)&amp;","</f>
        <v>"myrWHI",</v>
      </c>
      <c r="FU107" s="48" t="str">
        <f>IF(AY107="y",CHAR(34)&amp;"island"&amp;CHAR(34)&amp;",","")</f>
        <v/>
      </c>
      <c r="FV107" s="48" t="str">
        <f>IF(BZ107="y",CHAR(34)&amp;"landlo"&amp;CHAR(34)&amp;",","")</f>
        <v/>
      </c>
      <c r="FW107" s="48" t="str">
        <f>IF(CA107="y",CHAR(34)&amp;"eunion"&amp;CHAR(34)&amp;",","")</f>
        <v/>
      </c>
      <c r="FX107" s="48" t="str">
        <f>SUBSTITUTE(IFERROR(SEARCH("[",A107),IFERROR(IF(AND(CA107&lt;&gt;"y",SEARCH("Europe",R107)&gt;0),CHAR(34)&amp;"noeuni"&amp;CHAR(34)&amp;",",""),"")),"1","")</f>
        <v/>
      </c>
      <c r="FY107" s="48" t="str">
        <f>IFERROR(IF(SEARCH("Arabic",CB107)&gt;0,CHAR(34)&amp;"arabic"&amp;CHAR(34)&amp;",",""),"")</f>
        <v/>
      </c>
      <c r="FZ107" s="48" t="str">
        <f>IFERROR(IF(SEARCH("English",CB107)&gt;0,CHAR(34)&amp;"englis"&amp;CHAR(34)&amp;",",""),"")</f>
        <v/>
      </c>
      <c r="GA107" s="48" t="str">
        <f>IFERROR(IF(SEARCH("French",CB107)&gt;0,CHAR(34)&amp;"french"&amp;CHAR(34)&amp;",",""),"")</f>
        <v/>
      </c>
      <c r="GB107" s="48" t="str">
        <f>IFERROR(IF(SEARCH("Spanish",CB107)&gt;0,CHAR(34)&amp;"spanis"&amp;CHAR(34)&amp;",",""),"")</f>
        <v/>
      </c>
      <c r="GC107" s="48" t="str">
        <f>IFERROR(IF(SEARCH("Portuguese",CB107)&gt;0,CHAR(34)&amp;"portug"&amp;CHAR(34)&amp;",",""),"")</f>
        <v/>
      </c>
      <c r="GD107" s="48" t="str">
        <f>IFERROR(IF(SEARCH("German",CB107)&gt;0,CHAR(34)&amp;"german"&amp;CHAR(34)&amp;",",""),"")</f>
        <v/>
      </c>
      <c r="GE107" s="48" t="str">
        <f>IFERROR(IF(SEARCH("Dutch",CB107)&gt;0,CHAR(34)&amp;"dutchs"&amp;CHAR(34)&amp;",",""),"")</f>
        <v/>
      </c>
      <c r="GF107" s="48" t="str">
        <f>IFERROR(IF(SEARCH("Historical",AU107)&gt;0,CHAR(34)&amp;"histor"&amp;CHAR(34)&amp;",",""),"")</f>
        <v/>
      </c>
      <c r="GG107" s="48" t="str">
        <f>IF(BU107="y",CHAR(34)&amp;"unjack"&amp;CHAR(34)&amp;",","")</f>
        <v/>
      </c>
      <c r="GH107" s="48" t="str">
        <f>IF(CD107=1,CHAR(34)&amp;"southc"&amp;CHAR(34)&amp;",","")</f>
        <v/>
      </c>
      <c r="GI107" s="48" t="str">
        <f>IF(CE107=1,CHAR(34)&amp;"hasmap"&amp;CHAR(34)&amp;",","")</f>
        <v/>
      </c>
      <c r="GJ107" s="48" t="str">
        <f>IF(CP107="y",CHAR(34)&amp;CP$1&amp;CHAR(34)&amp;",","")</f>
        <v>"NoStar",</v>
      </c>
      <c r="GK107" s="48" t="str">
        <f>IF(GJ107="",CHAR(34)&amp;"HasSta"&amp;CHAR(34)&amp;",","")</f>
        <v/>
      </c>
      <c r="GL107" s="48" t="str">
        <f>IF(CQ107="y",CHAR(34)&amp;CQ$1&amp;CHAR(34)&amp;",","")</f>
        <v/>
      </c>
      <c r="GM107" s="48" t="str">
        <f>IF(CR107="y",CHAR(34)&amp;CR$1&amp;CHAR(34)&amp;",","")</f>
        <v/>
      </c>
      <c r="GN107" s="48" t="str">
        <f>IF(CS107="y",CHAR(34)&amp;CS$1&amp;CHAR(34)&amp;",","")</f>
        <v/>
      </c>
      <c r="GP107" s="48" t="str">
        <f>CHAR(34)&amp;AU107&amp;CHAR(34)</f>
        <v>"City"</v>
      </c>
      <c r="GS107" s="48" t="str">
        <f>SUBSTITUTE("["&amp;_xlfn.CONCAT(CW107:GN107)&amp;"]",",]","]")</f>
        <v>["4Color","words2","exact2","lets10","startN","with_w","year19","allhor","3Bands","Horizo","NO_GRE","NO_BLA","001RED","002WHI","003BLU","myrWHI","NoStar"]</v>
      </c>
      <c r="GT107" s="48" t="str">
        <f>IF(BL107&lt;&gt;"",CHAR(34)&amp;"cl_"&amp;BL107&amp;CHAR(34)&amp;",","")</f>
        <v/>
      </c>
      <c r="GU107" s="48" t="str">
        <f>IF(BM107&lt;&gt;"",CHAR(34)&amp;"cl_"&amp;BM107&amp;CHAR(34)&amp;",","")</f>
        <v>"cl_BLU",</v>
      </c>
      <c r="GV107" s="48" t="str">
        <f>IF(BN107&lt;&gt;"",CHAR(34)&amp;"cl_"&amp;BN107&amp;CHAR(34)&amp;",","")</f>
        <v/>
      </c>
      <c r="GW107" s="48" t="str">
        <f>IF(BO107&lt;&gt;"",CHAR(34)&amp;"cl_"&amp;BO107&amp;CHAR(34)&amp;",","")</f>
        <v>"cl_RED",</v>
      </c>
      <c r="GX107" s="48" t="str">
        <f>IF(BP107&lt;&gt;"",CHAR(34)&amp;"cl_"&amp;BP107&amp;CHAR(34)&amp;",","")</f>
        <v>"cl_YEL",</v>
      </c>
      <c r="GY107" s="48" t="str">
        <f>IF(BQ107&lt;&gt;"",CHAR(34)&amp;"cl_"&amp;BQ107&amp;CHAR(34)&amp;",","")</f>
        <v/>
      </c>
      <c r="GZ107" s="48" t="str">
        <f>IF(BR107&lt;&gt;"",CHAR(34)&amp;"cl_"&amp;BR107&amp;CHAR(34)&amp;",","")</f>
        <v/>
      </c>
      <c r="HA107" s="48" t="str">
        <f>IF(BS107&lt;&gt;"",CHAR(34)&amp;"cl_"&amp;BS107&amp;CHAR(34)&amp;",","")</f>
        <v/>
      </c>
      <c r="HB107" s="48" t="str">
        <f>IF(BT107&lt;&gt;"",CHAR(34)&amp;"cl_"&amp;BT107&amp;CHAR(34)&amp;",","")</f>
        <v>"cl_WHI",</v>
      </c>
      <c r="HC107" s="48" t="str">
        <f>SUBSTITUTE("["&amp;_xlfn.CONCAT(GT107:HB107)&amp;"]",",]","]")</f>
        <v>["cl_BLU","cl_RED","cl_YEL","cl_WHI"]</v>
      </c>
      <c r="HE107" s="71"/>
      <c r="HF107" s="72" t="str">
        <f>"{couname:"&amp;CT107&amp;(IF(HK107&lt;&gt;"",",subtype:"&amp;CHAR(34)&amp;HK107&amp;CHAR(34),""))&amp;",year:"&amp;HJ107&amp;",region:"&amp;CU107&amp;",Colors:"&amp;HC107&amp;",Items:"&amp;GS107&amp;",Flag:"&amp;CV107&amp;",HDFlag:"&amp;CHAR(34)&amp;E107&amp;CHAR(34)&amp;",type:"&amp;GP107&amp;", describe: "&amp;HH107&amp;", isnew:"&amp;CHAR(34)&amp;F107&amp;CHAR(34)&amp;", links: "&amp;HL107&amp;"},"</f>
        <v>{couname:"[USA] New Orleans",year:"1918",region:"rgn_North America",Colors:["cl_BLU","cl_RED","cl_YEL","cl_WHI"],Items:["4Color","words2","exact2","lets10","startN","with_w","year19","allhor","3Bands","Horizo","NO_GRE","NO_BLA","001RED","002WHI","003BLU","myrWHI","NoStar"],Flag:"https://upload.wikimedia.org/wikipedia/commons/thumb/d/da/Flag_of_New_Orleans%2C_Louisiana.svg/640px-Flag_of_New_Orleans%2C_Louisiana.svg.png",HDFlag:"https://upload.wikimedia.org/wikipedia/commons/thumb/d/da/Flag_of_New_Orleans%2C_Louisiana.svg/2560px-Flag_of_New_Orleans%2C_Louisiana.svg.png",type:"City", describe: "\nThree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 isnew:".", links: "https://en.m.wikipedia.org/wiki/Flag_of_New_Orleans"},</v>
      </c>
      <c r="HG107" s="73" t="str">
        <f>"{couname:"&amp;CT107&amp;(IF(HK107&lt;&gt;"",",subtype:"&amp;CHAR(34)&amp;HK107&amp;CHAR(34),""))&amp;",year:"&amp;HJ107&amp;",region:"&amp;CU107&amp;",Colors:"&amp;HC107&amp;",Items:"&amp;GS107&amp;",Flag:"&amp;CV107&amp;",HDFlag:"&amp;CHAR(34)&amp;E107&amp;CHAR(34)&amp;",type:"&amp;GP107&amp;", describe: "&amp;HI107&amp;", links: "&amp;HL107&amp;"},"</f>
        <v>{couname:"[USA] New Orleans",year:"1918",region:"rgn_North America",Colors:["cl_BLU","cl_RED","cl_YEL","cl_WHI"],Items:["4Color","words2","exact2","lets10","startN","with_w","year19","allhor","3Bands","Horizo","NO_GRE","NO_BLA","001RED","002WHI","003BLU","myrWHI","NoStar"],Flag:"https://upload.wikimedia.org/wikipedia/commons/thumb/d/da/Flag_of_New_Orleans%2C_Louisiana.svg/640px-Flag_of_New_Orleans%2C_Louisiana.svg.png",HDFlag:"https://upload.wikimedia.org/wikipedia/commons/thumb/d/da/Flag_of_New_Orleans%2C_Louisiana.svg/2560px-Flag_of_New_Orleans%2C_Louisiana.svg.png",type:"City", describe: "\nThree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 links: "https://en.m.wikipedia.org/wiki/Flag_of_New_Orleans"},</v>
      </c>
      <c r="HH107" s="48" t="str">
        <f>IF(P107&lt;&gt;"",CHAR(34)&amp;"\n"&amp;P107&amp;CHAR(34),CHAR(34)&amp;CHAR(34))</f>
        <v>"\nThree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v>
      </c>
      <c r="HI107" s="48" t="str">
        <f>IF(J107=0,CHAR(34)&amp;CHAR(34),HH107)</f>
        <v>"\nThree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v>
      </c>
      <c r="HJ107" s="48" t="str">
        <f>CHAR(34)&amp;O107&amp;CHAR(34)</f>
        <v>"1918"</v>
      </c>
      <c r="HL107" s="48" t="str">
        <f>CHAR(34)&amp;I107&amp;CHAR(34)</f>
        <v>"https://en.m.wikipedia.org/wiki/Flag_of_New_Orleans"</v>
      </c>
      <c r="HM107" s="72"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"&amp;HH107&amp;", "&amp;CHAR(34)&amp;"isnew"&amp;CHAR(34)&amp;": "&amp;CHAR(34)&amp;F107&amp;CHAR(34)&amp;", "&amp;CHAR(34)&amp;"links"&amp;CHAR(34)&amp;": "&amp;HL107&amp;"},"</f>
        <v>{"couname":"[USA] New Orleans","subtype":"[USA] Louisiana","year":"1918","region":"rgn_North America","Colors":["cl_BLU","cl_RED","cl_YEL","cl_WHI"],"Items":["4Color","words2","exact2","lets10","startN","with_w","year19","allhor","3Bands","Horizo","NO_GRE","NO_BLA","001RED","002WHI","003BLU","myrWHI","NoStar"],"Flag":"https://upload.wikimedia.org/wikipedia/commons/thumb/d/da/Flag_of_New_Orleans%2C_Louisiana.svg/640px-Flag_of_New_Orleans%2C_Louisiana.svg.png","HDFlag":"https://upload.wikimedia.org/wikipedia/commons/thumb/d/da/Flag_of_New_Orleans%2C_Louisiana.svg/2560px-Flag_of_New_Orleans%2C_Louisiana.svg.png","type":"City", "describe": "\nThree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 "isnew": ".", "links": "https://en.m.wikipedia.org/wiki/Flag_of_New_Orleans"},</v>
      </c>
      <c r="HN107" s="74" t="str">
        <f>"{"&amp;CHAR(34)&amp;"couname"&amp;CHAR(34)&amp;":"&amp;CT107&amp;(IF(H107&lt;&gt;"",","&amp;CHAR(34)&amp;"subtype"&amp;CHAR(34)&amp;":"&amp;CHAR(34)&amp;H107&amp;CHAR(34),""))&amp;","&amp;CHAR(34)&amp;"year"&amp;CHAR(34)&amp;":"&amp;HJ107&amp;","&amp;CHAR(34)&amp;"region"&amp;CHAR(34)&amp;":"&amp;CU107&amp;","&amp;CHAR(34)&amp;"Colors"&amp;CHAR(34)&amp;":"&amp;HC107&amp;","&amp;CHAR(34)&amp;"Items"&amp;CHAR(34)&amp;":"&amp;GS107&amp;","&amp;CHAR(34)&amp;"Flag"&amp;CHAR(34)&amp;":"&amp;CV107&amp;","&amp;CHAR(34)&amp;"HDFlag"&amp;CHAR(34)&amp;":"&amp;CHAR(34)&amp;E107&amp;CHAR(34)&amp;","&amp;CHAR(34)&amp;"type"&amp;CHAR(34)&amp;":"&amp;GP107&amp;", "&amp;CHAR(34)&amp;"describe"&amp;CHAR(34)&amp;": "&amp;HI107&amp;", "&amp;CHAR(34)&amp;"isnew"&amp;CHAR(34)&amp;": "&amp;CHAR(34)&amp;F107&amp;CHAR(34)&amp;", "&amp;CHAR(34)&amp;"links"&amp;CHAR(34)&amp;": "&amp;HL107&amp;"},"</f>
        <v>{"couname":"[USA] New Orleans","subtype":"[USA] Louisiana","year":"1918","region":"rgn_North America","Colors":["cl_BLU","cl_RED","cl_YEL","cl_WHI"],"Items":["4Color","words2","exact2","lets10","startN","with_w","year19","allhor","3Bands","Horizo","NO_GRE","NO_BLA","001RED","002WHI","003BLU","myrWHI","NoStar"],"Flag":"https://upload.wikimedia.org/wikipedia/commons/thumb/d/da/Flag_of_New_Orleans%2C_Louisiana.svg/640px-Flag_of_New_Orleans%2C_Louisiana.svg.png","HDFlag":"https://upload.wikimedia.org/wikipedia/commons/thumb/d/da/Flag_of_New_Orleans%2C_Louisiana.svg/2560px-Flag_of_New_Orleans%2C_Louisiana.svg.png","type":"City", "describe": "\nThree yellow fleur-de-lis on a white field. The white field is bordered by a horizontal red band at top and a horizontal blue band on bottom. The white field is five times the width of the red and blue bands. The white field is the symbol of justice and government,  blue represents liberty,  red represents fraternity.  The fleur-de-lis in triangular group represent  New Orleans  under principles of government, liberty, and fraternity. ", "isnew": ".", "links": "https://en.m.wikipedia.org/wiki/Flag_of_New_Orleans"},</v>
      </c>
      <c r="HO107" s="75">
        <v>45583</v>
      </c>
      <c r="HP107" s="48" t="str" cm="1">
        <f t="array" ref="HP107">IF(_xlfn.TEXTJOIN(", ", TRUE, IF(ISNUMBER(SEARCH("BLA", BL107:BT107)), COLUMN(BL107:BT107) - COLUMN(BL107) + 1, ""))&lt;&gt;"","BLA","")</f>
        <v/>
      </c>
      <c r="HQ107" s="48" t="str" cm="1">
        <f t="array" ref="HQ107">IF(_xlfn.TEXTJOIN(", ", TRUE, IF(ISNUMBER(SEARCH("BLU", BL107:BT107)), COLUMN(BL107:BT107) - COLUMN(BL107) + 1, ""))&lt;&gt;"","BLU","")</f>
        <v>BLU</v>
      </c>
      <c r="HR107" s="48" t="str" cm="1">
        <f t="array" ref="HR107">IF(_xlfn.TEXTJOIN(", ", TRUE, IF(ISNUMBER(SEARCH("GRE", BL107:BT107)), COLUMN(BL107:BT107) - COLUMN(BL107) + 1, ""))&lt;&gt;"","GRE","")</f>
        <v/>
      </c>
      <c r="HS107" s="48" t="str" cm="1">
        <f t="array" ref="HS107">IF(_xlfn.TEXTJOIN(", ", TRUE, IF(ISNUMBER(SEARCH("RED", BL107:BT107)), COLUMN(BL107:BT107) - COLUMN(BL107) + 1, ""))&lt;&gt;"","RED","")</f>
        <v>RED</v>
      </c>
      <c r="HT107" s="48" t="str" cm="1">
        <f t="array" ref="HT107">IF(_xlfn.TEXTJOIN(", ", TRUE, IF(ISNUMBER(SEARCH("YEL", BL107:BT107)), COLUMN(BL107:BT107) - COLUMN(BL107) + 1, ""))&lt;&gt;"","YEL","")</f>
        <v>YEL</v>
      </c>
      <c r="HU107" s="48" t="str" cm="1">
        <f t="array" ref="HU107">IF(_xlfn.TEXTJOIN(", ", TRUE, IF(ISNUMBER(SEARCH("ORA", BL107:BT107)), COLUMN(BL107:BT107) - COLUMN(BL107) + 1, ""))&lt;&gt;"","ORA","")</f>
        <v/>
      </c>
      <c r="HV107" s="48" t="str" cm="1">
        <f t="array" ref="HV107">IF(_xlfn.TEXTJOIN(", ", TRUE, IF(ISNUMBER(SEARCH("BRO", BL107:BT107)), COLUMN(BL107:BT107) - COLUMN(BL107) + 1, ""))&lt;&gt;"","BRO","")</f>
        <v/>
      </c>
      <c r="HW107" s="48" t="str" cm="1">
        <f t="array" ref="HW107">IF(_xlfn.TEXTJOIN(", ", TRUE, IF(ISNUMBER(SEARCH("PUR", BL107:BT107)), COLUMN(BL107:BT107) - COLUMN(BL107) + 1, ""))&lt;&gt;"","PUR","")</f>
        <v/>
      </c>
      <c r="HX107" s="48" t="str" cm="1">
        <f t="array" ref="HX107">IF(_xlfn.TEXTJOIN(", ", TRUE, IF(ISNUMBER(SEARCH("WHI", BL107:BT107)), COLUMN(BL107:BT107) - COLUMN(BL107) + 1, ""))&lt;&gt;"","WHI","")</f>
        <v>WHI</v>
      </c>
      <c r="HY107" s="76"/>
      <c r="HZ107" s="76"/>
      <c r="IA107" s="6"/>
      <c r="IB107" s="6"/>
      <c r="IC107" s="77"/>
      <c r="ID107" s="77"/>
      <c r="IE107" s="77"/>
      <c r="IF107" s="77"/>
      <c r="IG107" s="77"/>
      <c r="IH107" s="77"/>
      <c r="II107" s="77"/>
      <c r="IJ107" s="77"/>
      <c r="IK107" s="77"/>
      <c r="IL107" s="48">
        <f>SUM(IC107:IK107)</f>
        <v>0</v>
      </c>
      <c r="IM107" s="45">
        <f>COUNTIF(IC107:IK107,"&gt;0")-CG107</f>
        <v>-4</v>
      </c>
      <c r="IN107" s="78" t="str">
        <f>"http://mkweb.bcgsc.ca/color-summarizer/?url="&amp;D107&amp;"&amp;precision=low&amp;num_clusters="&amp;CG107&amp;"&amp;text=1"</f>
        <v>http://mkweb.bcgsc.ca/color-summarizer/?url=https://upload.wikimedia.org/wikipedia/commons/thumb/d/da/Flag_of_New_Orleans%2C_Louisiana.svg/640px-Flag_of_New_Orleans%2C_Louisiana.svg.png&amp;precision=low&amp;num_clusters=4&amp;text=1</v>
      </c>
      <c r="IO107" s="48" t="str">
        <f>IF(HP107&lt;&gt;"",CHAR(34)&amp;"black"&amp;CHAR(34),"")</f>
        <v/>
      </c>
      <c r="IP107" s="48" t="str">
        <f>IF(HQ107&lt;&gt;"",CHAR(34)&amp;"blue"&amp;CHAR(34),"")</f>
        <v>"blue"</v>
      </c>
      <c r="IQ107" s="48" t="str">
        <f>IF(HR107&lt;&gt;"",CHAR(34)&amp;"green"&amp;CHAR(34),"")</f>
        <v/>
      </c>
      <c r="IR107" s="48" t="str">
        <f>IF(HS107&lt;&gt;"",CHAR(34)&amp;"red"&amp;CHAR(34),"")</f>
        <v>"red"</v>
      </c>
      <c r="IS107" s="48" t="str">
        <f>IF(HT107&lt;&gt;"",CHAR(34)&amp;"yellow"&amp;CHAR(34),"")</f>
        <v>"yellow"</v>
      </c>
      <c r="IT107" s="48" t="str">
        <f>IF(HU107&lt;&gt;"",CHAR(34)&amp;"orange"&amp;CHAR(34),"")</f>
        <v/>
      </c>
      <c r="IU107" s="48" t="str">
        <f>IF(HV107&lt;&gt;"",CHAR(34)&amp;"brown"&amp;CHAR(34),"")</f>
        <v/>
      </c>
      <c r="IV107" s="48" t="str">
        <f>IF(HW107&lt;&gt;"",CHAR(34)&amp;"purple"&amp;CHAR(34),"")</f>
        <v/>
      </c>
      <c r="IW107" s="48" t="str">
        <f>IF(HX107&lt;&gt;"",CHAR(34)&amp;"white"&amp;CHAR(34),"")</f>
        <v>"white"</v>
      </c>
      <c r="IX107" s="48" t="str">
        <f>"{"&amp;CHAR(34)&amp;"url"&amp;CHAR(34)&amp;":"&amp;CHAR(34)&amp;IN107&amp;CHAR(34)&amp;","&amp;CHAR(34)&amp;"name"&amp;CHAR(34)&amp;":"&amp;CHAR(34)&amp;A107&amp;CHAR(34)&amp;"},"</f>
        <v>{"url":"http://mkweb.bcgsc.ca/color-summarizer/?url=https://upload.wikimedia.org/wikipedia/commons/thumb/d/da/Flag_of_New_Orleans%2C_Louisiana.svg/640px-Flag_of_New_Orleans%2C_Louisiana.svg.png&amp;precision=low&amp;num_clusters=4&amp;text=1","name":"[USA] New Orleans"},</v>
      </c>
      <c r="IY107" s="48">
        <v>1158</v>
      </c>
    </row>
    <row r="108" spans="1:259" s="48" customFormat="1" ht="38.4" customHeight="1" thickBot="1" x14ac:dyDescent="0.35">
      <c r="A108" s="97" t="s">
        <v>295</v>
      </c>
      <c r="B108" s="40" t="e" vm="249">
        <v>#VALUE!</v>
      </c>
      <c r="C108" s="41">
        <v>3</v>
      </c>
      <c r="D108" s="42" t="s">
        <v>296</v>
      </c>
      <c r="E108" s="43" t="s">
        <v>296</v>
      </c>
      <c r="F108" s="44" t="s">
        <v>163</v>
      </c>
      <c r="G108" s="45">
        <f>COUNTIF($A$1:$A$8580,A108)</f>
        <v>1</v>
      </c>
      <c r="H108" s="46" t="s">
        <v>297</v>
      </c>
      <c r="I108" s="47" t="s">
        <v>298</v>
      </c>
      <c r="J108" s="48" t="str">
        <f>""</f>
        <v/>
      </c>
      <c r="K108" s="49"/>
      <c r="L108" s="50"/>
      <c r="M108" s="50"/>
      <c r="N108" s="51" t="s">
        <v>231</v>
      </c>
      <c r="O108" s="52">
        <v>1961</v>
      </c>
      <c r="P108" s="53" t="s">
        <v>299</v>
      </c>
      <c r="Q108" s="54">
        <v>2</v>
      </c>
      <c r="R108" s="55" t="s">
        <v>231</v>
      </c>
      <c r="S108" s="56">
        <v>2</v>
      </c>
      <c r="T108" s="57" t="s">
        <v>165</v>
      </c>
      <c r="U108" s="58" t="s">
        <v>164</v>
      </c>
      <c r="V108" s="58" t="s">
        <v>164</v>
      </c>
      <c r="W108" s="58" t="s">
        <v>164</v>
      </c>
      <c r="X108" s="58" t="s">
        <v>165</v>
      </c>
      <c r="Y108" s="58" t="s">
        <v>164</v>
      </c>
      <c r="Z108" s="58" t="s">
        <v>164</v>
      </c>
      <c r="AA108" s="58" t="s">
        <v>164</v>
      </c>
      <c r="AB108" s="58" t="s">
        <v>165</v>
      </c>
      <c r="AC108" s="58" t="s">
        <v>164</v>
      </c>
      <c r="AD108" s="58" t="s">
        <v>164</v>
      </c>
      <c r="AE108" s="58" t="s">
        <v>164</v>
      </c>
      <c r="AF108" s="59" t="s">
        <v>164</v>
      </c>
      <c r="AG108" s="59" t="s">
        <v>164</v>
      </c>
      <c r="AH108" s="59" t="s">
        <v>165</v>
      </c>
      <c r="AI108" s="59" t="s">
        <v>164</v>
      </c>
      <c r="AJ108" s="59" t="s">
        <v>164</v>
      </c>
      <c r="AK108" s="59" t="s">
        <v>164</v>
      </c>
      <c r="AL108" s="59" t="s">
        <v>164</v>
      </c>
      <c r="AM108" s="59" t="s">
        <v>165</v>
      </c>
      <c r="AN108" s="59" t="s">
        <v>165</v>
      </c>
      <c r="AO108" s="59" t="s">
        <v>165</v>
      </c>
      <c r="AP108" s="59" t="s">
        <v>165</v>
      </c>
      <c r="AQ108" s="59" t="s">
        <v>164</v>
      </c>
      <c r="AR108" s="59" t="s">
        <v>164</v>
      </c>
      <c r="AS108" s="59" t="s">
        <v>164</v>
      </c>
      <c r="AT108" s="60">
        <v>0</v>
      </c>
      <c r="AU108" s="59" t="s">
        <v>196</v>
      </c>
      <c r="AV108" s="59" t="str">
        <f>IF(LEFT(A108,1)="[",LEFT(A108,5)&amp;AU108&amp;A108,"")</f>
        <v>[USA]City[USA] Augusta</v>
      </c>
      <c r="AW108" s="59" t="str">
        <f>C108&amp;H108&amp;A108</f>
        <v>3[USA] Maine[USA] Augusta</v>
      </c>
      <c r="AX108" s="61"/>
      <c r="AY108" s="61"/>
      <c r="AZ108" s="62" t="s">
        <v>167</v>
      </c>
      <c r="BA108" s="62" t="s">
        <v>167</v>
      </c>
      <c r="BB108" s="62"/>
      <c r="BC108" s="63"/>
      <c r="BD108" s="64" t="s">
        <v>168</v>
      </c>
      <c r="BE108" s="47"/>
      <c r="BF108" s="64" t="s">
        <v>152</v>
      </c>
      <c r="BG108" s="64" t="s">
        <v>167</v>
      </c>
      <c r="BH108" s="64" t="s">
        <v>153</v>
      </c>
      <c r="BI108" s="64"/>
      <c r="BJ108" s="64"/>
      <c r="BK108" s="47"/>
      <c r="BL108" s="64" t="s">
        <v>167</v>
      </c>
      <c r="BM108" s="64" t="s">
        <v>152</v>
      </c>
      <c r="BN108" s="64" t="s">
        <v>153</v>
      </c>
      <c r="BO108" s="64" t="s">
        <v>154</v>
      </c>
      <c r="BP108" s="64" t="s">
        <v>167</v>
      </c>
      <c r="BQ108" s="64" t="s">
        <v>167</v>
      </c>
      <c r="BR108" s="64" t="s">
        <v>167</v>
      </c>
      <c r="BS108" s="64" t="s">
        <v>167</v>
      </c>
      <c r="BT108" s="64" t="s">
        <v>159</v>
      </c>
      <c r="BU108" s="65"/>
      <c r="BV108" s="66"/>
      <c r="BW108" s="66">
        <v>0</v>
      </c>
      <c r="BX108" s="47"/>
      <c r="BY108" s="48" t="s">
        <v>164</v>
      </c>
      <c r="CB108" s="6"/>
      <c r="CC108" s="6"/>
      <c r="CD108" s="67">
        <v>0</v>
      </c>
      <c r="CE108" s="67">
        <v>0</v>
      </c>
      <c r="CF108" s="67" t="e">
        <v>#REF!</v>
      </c>
      <c r="CG108" s="68" cm="1">
        <f t="array" ref="CG108">SUMPRODUCT(--(LEN(TRIM(BL108:BT108))&gt;0))</f>
        <v>4</v>
      </c>
      <c r="CH108" s="59" t="str">
        <f>IF(CG108=2,"y","n")</f>
        <v>n</v>
      </c>
      <c r="CI108" s="59" t="str">
        <f>IF(CG108=3,"y","n")</f>
        <v>n</v>
      </c>
      <c r="CJ108" s="59" t="str">
        <f>IF(CG108=4,"y","n")</f>
        <v>y</v>
      </c>
      <c r="CK108" s="59" t="str">
        <f>IF(CG108&gt;4,"y","n")</f>
        <v>n</v>
      </c>
      <c r="CL108" s="59" t="str">
        <f>IF(S108=0,"y","n")</f>
        <v>n</v>
      </c>
      <c r="CM108" s="59" t="str">
        <f>IF(S108=2,"y","n")</f>
        <v>y</v>
      </c>
      <c r="CN108" s="59" t="str">
        <f>IF(S108=3,"y","n")</f>
        <v>n</v>
      </c>
      <c r="CO108" s="59" t="str">
        <f>IF(S108&gt;=4,"y","n")</f>
        <v>n</v>
      </c>
      <c r="CP108" s="59" t="str">
        <f>IF(AT108=0,"y","n")</f>
        <v>y</v>
      </c>
      <c r="CQ108" s="59" t="str">
        <f>IF(AT108=1,"y","n")</f>
        <v>n</v>
      </c>
      <c r="CR108" s="59" t="str">
        <f>IF(AT108=2,"y","n")</f>
        <v>n</v>
      </c>
      <c r="CS108" s="59" t="str">
        <f>IF(AT108&gt;=3,"y","n")</f>
        <v>n</v>
      </c>
      <c r="CT108" s="69" t="str">
        <f>CHAR(34)&amp;A108&amp;CHAR(34)</f>
        <v>"[USA] Augusta"</v>
      </c>
      <c r="CU108" s="70" t="str">
        <f>CHAR(34)&amp;"rgn_"&amp;R108&amp;CHAR(34)</f>
        <v>"rgn_North America"</v>
      </c>
      <c r="CV108" s="48" t="str">
        <f>CHAR(34)&amp;D108&amp;CHAR(34)</f>
        <v>"https://upload.wikimedia.org/wikipedia/en/6/6b/AugustaMeflag.png"</v>
      </c>
      <c r="CW108" s="48" t="str">
        <f>IF(CH108="y",CHAR(34)&amp;CH$1&amp;CHAR(34)&amp;",","")</f>
        <v/>
      </c>
      <c r="CX108" s="48" t="str">
        <f>IF(CI108="y",CHAR(34)&amp;CI$1&amp;CHAR(34)&amp;",","")</f>
        <v/>
      </c>
      <c r="CY108" s="48" t="str">
        <f>IF(CJ108="y",CHAR(34)&amp;CJ$1&amp;CHAR(34)&amp;",","")</f>
        <v>"4Color",</v>
      </c>
      <c r="CZ108" s="48" t="str">
        <f>IF(CK108="y",CHAR(34)&amp;CK$1&amp;CHAR(34)&amp;",","")</f>
        <v/>
      </c>
      <c r="DA108" s="48" t="str">
        <f>IF(Q108&gt;1,CHAR(34)&amp;"words2"&amp;CHAR(34)&amp;",","")</f>
        <v>"words2",</v>
      </c>
      <c r="DB108" s="48" t="str">
        <f>IF(Q108&gt;2,CHAR(34)&amp;"words3"&amp;CHAR(34)&amp;",","")</f>
        <v/>
      </c>
      <c r="DD108" s="48" t="str">
        <f>IF(LEN(CHAR(34)&amp;"lets"&amp;LEN(SUBSTITUTE(SUBSTITUTE(IFERROR(TRIM(SUBSTITUTE(A108,MID(A108,FIND("[",A108),FIND("]",A108)-FIND("[",A108)+1),"")),A108)," ",""),"-",""))&amp;CHAR(34)&amp;",")=9,CHAR(34)&amp;"lets"&amp;LEN(SUBSTITUTE(SUBSTITUTE(IFERROR(TRIM(SUBSTITUTE(A108,MID(A108,FIND("[",A108),FIND("]",A108)-FIND("[",A108)+1),"")),A108)," ",""),"-",""))&amp;CHAR(34)&amp;",",CHAR(34)&amp;"lets0"&amp;LEN(SUBSTITUTE(SUBSTITUTE(IFERROR(TRIM(SUBSTITUTE(A108,MID(A108,FIND("[",A108),FIND("]",A108)-FIND("[",A108)+1),"")),A108)," ",""),"-",""))&amp;CHAR(34)&amp;",")</f>
        <v>"lets07",</v>
      </c>
      <c r="DE108" s="48" t="str">
        <f>CHAR(34)&amp;"start"&amp;IFERROR(LEFT(SUBSTITUTE(A108,"["&amp;MID(A108,FIND("[",A108)+1,FIND("]",A108)-FIND("[",A108)-1)&amp;"] ",""),1),LEFT(A108,1))&amp;CHAR(34)&amp;","</f>
        <v>"startA",</v>
      </c>
      <c r="DF108" s="48" t="str">
        <f>IFERROR(IF(SEARCH("tan",A108)&gt;0,CHAR(34)&amp;"withtn"&amp;CHAR(34)&amp;",",""),"")</f>
        <v/>
      </c>
      <c r="DG108" s="48" t="str">
        <f>IFERROR(IF(SEARCH("q",A108)&gt;0,CHAR(34)&amp;"with_q"&amp;CHAR(34)&amp;",",""),"")</f>
        <v/>
      </c>
      <c r="DH108" s="48" t="str">
        <f>IFERROR(IF(SEARCH("v",A108)&gt;0,CHAR(34)&amp;"with_v"&amp;CHAR(34)&amp;",",""),"")</f>
        <v/>
      </c>
      <c r="DI108" s="48" t="str">
        <f>IFERROR(IF(SEARCH("w",A108)&gt;0,CHAR(34)&amp;"with_w"&amp;CHAR(34)&amp;",",""),"")</f>
        <v/>
      </c>
      <c r="DJ108" s="48" t="str">
        <f>IFERROR(IF(SEARCH("y",A108)&gt;0,CHAR(34)&amp;"with_y"&amp;CHAR(34)&amp;",",""),"")</f>
        <v/>
      </c>
      <c r="DK108" s="48" t="str">
        <f>IFERROR(IF(SEARCH("z",A108)&gt;0,CHAR(34)&amp;"with_z"&amp;CHAR(34)&amp;",",""),"")</f>
        <v/>
      </c>
      <c r="DL108" s="48" t="str">
        <f>IF(CG108=2, CHAR(34) &amp; _xlfn.TEXTJOIN("", TRUE, _xlfn._xlws.SORT(HP108:HX108)) &amp; CHAR(34) &amp; ",", "")</f>
        <v/>
      </c>
      <c r="DM108" s="48" t="str" cm="1">
        <f t="array" ref="DM108">IF(CG108=3,CHAR(34) &amp; _xlfn.TEXTJOIN("", TRUE, RIGHT(HP108:HX108, 2)) &amp; CHAR(34) &amp; ",", "")</f>
        <v/>
      </c>
      <c r="DN108" s="48" t="str">
        <f>IF(AND(ISNUMBER(SEARCH("18", O108)), ISERROR(SEARCH("1918", O108)), ISERROR(SEARCH("2018", O108))), CHAR(34) &amp; "year18" &amp; CHAR(34) &amp; ",", "")</f>
        <v/>
      </c>
      <c r="DO108" s="48" t="str">
        <f>IF(AND(ISNUMBER(SEARCH("19", O108)), ISERROR(SEARCH("1819", O108)),  ISERROR(SEARCH("1219", O108)),ISERROR(SEARCH("1119", O108)),ISERROR(SEARCH("1190", O108)),ISERROR(SEARCH("2019", O108))), CHAR(34) &amp; "year19" &amp; CHAR(34) &amp; ",", "")</f>
        <v>"year19",</v>
      </c>
      <c r="DP108" s="6" t="str">
        <f>IF(AND(ISNUMBER(SEARCH("20", O108)), ISERROR(SEARCH("1920", O108))), CHAR(34)&amp;"year00"&amp;CHAR(34)&amp;",", "")</f>
        <v/>
      </c>
      <c r="DQ108" s="6" t="str">
        <f>IF(CC108="y",CHAR(34)&amp;"soviet"&amp;CHAR(34)&amp;",","")</f>
        <v/>
      </c>
      <c r="DR108" s="6" t="str">
        <f>IF(BY108="y",CHAR(34)&amp;"dgband"&amp;CHAR(34)&amp;",","")</f>
        <v/>
      </c>
      <c r="DS108" s="6" t="str">
        <f>IF(W108="y",IF(AND(V108="n",BY108&lt;&gt;"y"),CHAR(34)&amp;"allver"&amp;CHAR(34)&amp;",",""),"")</f>
        <v/>
      </c>
      <c r="DT108" s="6" t="str">
        <f>IF(V108="y",IF(AND(W108="n",BY108&lt;&gt;"y"),CHAR(34)&amp;"allhor"&amp;CHAR(34)&amp;",",""),"")</f>
        <v/>
      </c>
      <c r="DU108" s="6" t="str">
        <f>IF(BY108="y",IF(AND(W108="n",V108="n"),CHAR(34)&amp;"alldia"&amp;CHAR(34)&amp;",",""),"")</f>
        <v/>
      </c>
      <c r="DW108" s="48" t="str">
        <f>IF(CL108="y",CHAR(34)&amp;CL$1&amp;CHAR(34)&amp;",","")</f>
        <v/>
      </c>
      <c r="DX108" s="48" t="str">
        <f>IF(CM108="y",CHAR(34)&amp;CM$1&amp;CHAR(34)&amp;",","")</f>
        <v>"2Bands",</v>
      </c>
      <c r="DY108" s="48" t="str">
        <f>IF(CN108="y",CHAR(34)&amp;CN$1&amp;CHAR(34)&amp;",","")</f>
        <v/>
      </c>
      <c r="DZ108" s="48" t="str">
        <f>IF(CO108="y",CHAR(34)&amp;CO$1&amp;CHAR(34)&amp;",","")</f>
        <v/>
      </c>
      <c r="EA108" s="48" t="str">
        <f>IF(T108="y",CHAR(34)&amp;T$1&amp;CHAR(34)&amp;",","")</f>
        <v>"Diagon",</v>
      </c>
      <c r="EB108" s="48" t="str">
        <f>IF(U108="y",CHAR(34)&amp;U$1&amp;CHAR(34)&amp;",","")</f>
        <v/>
      </c>
      <c r="EC108" s="48" t="str">
        <f>IF(V108="y",CHAR(34)&amp;V$1&amp;CHAR(34)&amp;",","")</f>
        <v/>
      </c>
      <c r="ED108" s="48" t="str">
        <f>IF(W108="y",CHAR(34)&amp;W$1&amp;CHAR(34)&amp;",","")</f>
        <v/>
      </c>
      <c r="EE108" s="48" t="str">
        <f>IF(X108="y",CHAR(34)&amp;X$1&amp;CHAR(34)&amp;",","")</f>
        <v>"Circle",</v>
      </c>
      <c r="EF108" s="48" t="str">
        <f>IF(AND(Y108&lt;&gt;"n",Y108&lt;&gt;""),CHAR(34)&amp;Y$1&amp;CHAR(34)&amp;",","")</f>
        <v/>
      </c>
      <c r="EG108" s="48" t="str">
        <f>IF(Z108="y",CHAR(34)&amp;Z$1&amp;CHAR(34)&amp;",","")</f>
        <v/>
      </c>
      <c r="EH108" s="48" t="str">
        <f>IF(AA108="y",CHAR(34)&amp;AA$1&amp;CHAR(34)&amp;",","")</f>
        <v/>
      </c>
      <c r="EI108" s="48" t="str">
        <f>IF(AB108="y",CHAR(34)&amp;AB$1&amp;CHAR(34)&amp;",","")</f>
        <v>"Texted",</v>
      </c>
      <c r="EJ108" s="48" t="str">
        <f>IF(AC108="y",CHAR(34)&amp;AC$1&amp;CHAR(34)&amp;",","")</f>
        <v/>
      </c>
      <c r="EK108" s="48" t="str">
        <f>IF(AD108="y",CHAR(34)&amp;AD$1&amp;CHAR(34)&amp;",","")</f>
        <v/>
      </c>
      <c r="EL108" s="48" t="str">
        <f>IF(AE108="y",CHAR(34)&amp;AE$1&amp;CHAR(34)&amp;",","")</f>
        <v/>
      </c>
      <c r="EM108" s="48" t="str">
        <f>IF(AF108="y",CHAR(34)&amp;AF$1&amp;CHAR(34)&amp;",","")</f>
        <v/>
      </c>
      <c r="EN108" s="48" t="str">
        <f>IF(AG108="y",CHAR(34)&amp;AG$1&amp;CHAR(34)&amp;",","")</f>
        <v/>
      </c>
      <c r="EO108" s="48" t="str">
        <f>IF(AH108="y",CHAR(34)&amp;AH$1&amp;CHAR(34)&amp;",","")</f>
        <v>"Center",</v>
      </c>
      <c r="EP108" s="48" t="str">
        <f>IF(AI108="y",CHAR(34)&amp;AI$1&amp;CHAR(34)&amp;",","")</f>
        <v/>
      </c>
      <c r="EQ108" s="48" t="str">
        <f>IF(AJ108="y",CHAR(34)&amp;AJ$1&amp;CHAR(34)&amp;",","")</f>
        <v/>
      </c>
      <c r="ER108" s="48" t="str">
        <f>IF(AK108="y",CHAR(34)&amp;AK$1&amp;CHAR(34)&amp;",","")</f>
        <v/>
      </c>
      <c r="ES108" s="48" t="str">
        <f>IF(AL108="y",CHAR(34)&amp;AL$1&amp;CHAR(34)&amp;",","")</f>
        <v/>
      </c>
      <c r="ET108" s="48" t="str">
        <f>IF(AM108="y",CHAR(34)&amp;AM$1&amp;CHAR(34)&amp;",","")</f>
        <v>"Geogrh",</v>
      </c>
      <c r="EU108" s="48" t="str">
        <f>IF(AN108="y",CHAR(34)&amp;AN$1&amp;CHAR(34)&amp;",","")</f>
        <v>"Humans",</v>
      </c>
      <c r="EV108" s="48" t="str">
        <f>IF(AO108="y",CHAR(34)&amp;AO$1&amp;CHAR(34)&amp;",","")</f>
        <v>"Builds",</v>
      </c>
      <c r="EW108" s="48" t="str">
        <f>IF(AP108="y",CHAR(34)&amp;AP$1&amp;CHAR(34)&amp;",","")</f>
        <v>"Ships!",</v>
      </c>
      <c r="EX108" s="48" t="str">
        <f>IF(AQ108="y",CHAR(34)&amp;AQ$1&amp;CHAR(34)&amp;",","")</f>
        <v/>
      </c>
      <c r="EY108" s="48" t="str">
        <f>IF(AR108="y",CHAR(34)&amp;AR$1&amp;CHAR(34)&amp;",","")</f>
        <v/>
      </c>
      <c r="EZ108" s="48" t="str">
        <f>IF(AS108="y",CHAR(34)&amp;AS$1&amp;CHAR(34)&amp;",","")</f>
        <v/>
      </c>
      <c r="FA108" s="48" t="str">
        <f>IF(AT108&gt;0,CHAR(34)&amp;"sta"&amp;AZ108&amp;CHAR(34)&amp;",","")</f>
        <v/>
      </c>
      <c r="FB108" s="48" t="str">
        <f>IF(AND(AT108&gt;0,BA108&lt;&gt;""),CHAR(34)&amp;"sta"&amp;BA108&amp;CHAR(34)&amp;",","")</f>
        <v/>
      </c>
      <c r="FD108" s="48" t="str">
        <f>IF(BV108="n",CHAR(34)&amp;"tcWHYE"&amp;CHAR(34)&amp;",",IF(BV108="y",CHAR(34)&amp;FD$1&amp;CHAR(34)&amp;",",""))</f>
        <v/>
      </c>
      <c r="FE108" s="48" t="str">
        <f>IF(COUNTIF(BL108:BT108,"BLU")=0,CHAR(34)&amp;"NO_BLU"&amp;CHAR(34)&amp;",", "")</f>
        <v/>
      </c>
      <c r="FF108" s="48" t="str">
        <f>IF(COUNTIF(BL108:BT108,"WHI")=0,CHAR(34)&amp;"NO_WHI"&amp;CHAR(34)&amp;",", "")</f>
        <v/>
      </c>
      <c r="FG108" s="48" t="str">
        <f>IF(COUNTIF(BL108:BT108,"RED")=0,CHAR(34)&amp;"NO_RED"&amp;CHAR(34)&amp;",", "")</f>
        <v/>
      </c>
      <c r="FH108" s="48" t="str">
        <f>IF(COUNTIF(BL108:BS108,"GRE")=0,CHAR(34)&amp;"NO_GRE"&amp;CHAR(34)&amp;",", "")</f>
        <v/>
      </c>
      <c r="FI108" s="48" t="str">
        <f>IF(COUNTIF(BL108:BT108,"YEL")=0,CHAR(34)&amp;"NO_YEL"&amp;CHAR(34)&amp;",", "")</f>
        <v>"NO_YEL",</v>
      </c>
      <c r="FJ108" s="48" t="str">
        <f>IF(COUNTIF(BL108:BT108,"BLA")=0,CHAR(34)&amp;"NO_BLA"&amp;CHAR(34)&amp;",", "")</f>
        <v>"NO_BLA",</v>
      </c>
      <c r="FK108" s="48" t="str">
        <f>IF(AND(FH108&lt;&gt;"",FF108&lt;&gt;""),CHAR(34)&amp;"WHGRNO"&amp;CHAR(34)&amp;",","")</f>
        <v/>
      </c>
      <c r="FL108" s="48" t="str">
        <f>IF(AND(FI108&lt;&gt;"",FF108&lt;&gt;""),CHAR(34)&amp;"WHYENO"&amp;CHAR(34)&amp;",","")</f>
        <v/>
      </c>
      <c r="FM108" s="48" t="str">
        <f>IF(AND(FJ108&lt;&gt;"",FF108&lt;&gt;""),CHAR(34)&amp;"BAWHNO"&amp;CHAR(34)&amp;",","")</f>
        <v/>
      </c>
      <c r="FN108" s="48" t="str">
        <f>IF(AND(FE108&lt;&gt;"",FF108&lt;&gt;""),CHAR(34)&amp;"BLWHNO"&amp;CHAR(34)&amp;",","")</f>
        <v/>
      </c>
      <c r="FO108" s="48" t="str">
        <f>IF(AND(FE108&lt;&gt;"",FG108&lt;&gt;""),CHAR(34)&amp;"BLRENO"&amp;CHAR(34)&amp;",","")</f>
        <v/>
      </c>
      <c r="FP108" s="48" t="str">
        <f>IF(AND(FF108&lt;&gt;"",FF108&lt;&gt;""),CHAR(34)&amp;"WHRENO"&amp;CHAR(34)&amp;",","")</f>
        <v/>
      </c>
      <c r="FQ108" s="48" t="str">
        <f>IF(LEN(BF108)=3,CHAR(34)&amp;"001"&amp;BF108&amp;CHAR(34)&amp;",","")</f>
        <v>"001BLU",</v>
      </c>
      <c r="FR108" s="48" t="str">
        <f>IF(LEN(BG108)=3,CHAR(34)&amp;"002"&amp;BG108&amp;CHAR(34)&amp;",","")</f>
        <v/>
      </c>
      <c r="FS108" s="48" t="str">
        <f>IF(LEN(BH108)=3,CHAR(34)&amp;"003"&amp;BH108&amp;CHAR(34)&amp;",","")</f>
        <v>"003GRE",</v>
      </c>
      <c r="FT108" s="48" t="str">
        <f>CHAR(34)&amp;"myr"&amp;BD108&amp;CHAR(34)&amp;","</f>
        <v>"myrEQ",</v>
      </c>
      <c r="FU108" s="48" t="str">
        <f>IF(AY108="y",CHAR(34)&amp;"island"&amp;CHAR(34)&amp;",","")</f>
        <v/>
      </c>
      <c r="FV108" s="48" t="str">
        <f>IF(BZ108="y",CHAR(34)&amp;"landlo"&amp;CHAR(34)&amp;",","")</f>
        <v/>
      </c>
      <c r="FW108" s="48" t="str">
        <f>IF(CA108="y",CHAR(34)&amp;"eunion"&amp;CHAR(34)&amp;",","")</f>
        <v/>
      </c>
      <c r="FY108" s="48" t="str">
        <f>IFERROR(IF(SEARCH("Arabic",CB108)&gt;0,CHAR(34)&amp;"arabic"&amp;CHAR(34)&amp;",",""),"")</f>
        <v/>
      </c>
      <c r="FZ108" s="48" t="str">
        <f>IFERROR(IF(SEARCH("English",CB108)&gt;0,CHAR(34)&amp;"englis"&amp;CHAR(34)&amp;",",""),"")</f>
        <v/>
      </c>
      <c r="GA108" s="48" t="str">
        <f>IFERROR(IF(SEARCH("French",CB108)&gt;0,CHAR(34)&amp;"french"&amp;CHAR(34)&amp;",",""),"")</f>
        <v/>
      </c>
      <c r="GB108" s="48" t="str">
        <f>IFERROR(IF(SEARCH("Spanish",CB108)&gt;0,CHAR(34)&amp;"spanis"&amp;CHAR(34)&amp;",",""),"")</f>
        <v/>
      </c>
      <c r="GE108" s="48" t="str">
        <f>IFERROR(IF(SEARCH("Dutch",CB108)&gt;0,CHAR(34)&amp;"dutchs"&amp;CHAR(34)&amp;",",""),"")</f>
        <v/>
      </c>
      <c r="GF108" s="48" t="str">
        <f>IFERROR(IF(SEARCH("Historical",AU108)&gt;0,CHAR(34)&amp;"histor"&amp;CHAR(34)&amp;",",""),"")</f>
        <v/>
      </c>
      <c r="GG108" s="48" t="str">
        <f>IF(BU108="y",CHAR(34)&amp;"unjack"&amp;CHAR(34)&amp;",","")</f>
        <v/>
      </c>
      <c r="GH108" s="48" t="str">
        <f>IF(CD108=1,CHAR(34)&amp;"southc"&amp;CHAR(34)&amp;",","")</f>
        <v/>
      </c>
      <c r="GI108" s="48" t="str">
        <f>IF(CE108=1,CHAR(34)&amp;"hasmap"&amp;CHAR(34)&amp;",","")</f>
        <v/>
      </c>
      <c r="GJ108" s="48" t="str">
        <f>IF(CP108="y",CHAR(34)&amp;CP$1&amp;CHAR(34)&amp;",","")</f>
        <v>"NoStar",</v>
      </c>
      <c r="GK108" s="48" t="str">
        <f>IF(GJ108="",CHAR(34)&amp;"HasSta"&amp;CHAR(34)&amp;",","")</f>
        <v/>
      </c>
      <c r="GL108" s="48" t="str">
        <f>IF(CQ108="y",CHAR(34)&amp;CQ$1&amp;CHAR(34)&amp;",","")</f>
        <v/>
      </c>
      <c r="GM108" s="48" t="str">
        <f>IF(CR108="y",CHAR(34)&amp;CR$1&amp;CHAR(34)&amp;",","")</f>
        <v/>
      </c>
      <c r="GN108" s="48" t="str">
        <f>IF(CS108="y",CHAR(34)&amp;CS$1&amp;CHAR(34)&amp;",","")</f>
        <v/>
      </c>
      <c r="GP108" s="48" t="str">
        <f>CHAR(34)&amp;AU108&amp;CHAR(34)</f>
        <v>"City"</v>
      </c>
      <c r="GS108" s="48" t="str">
        <f>SUBSTITUTE("["&amp;_xlfn.CONCAT(CW108:GN108)&amp;"]",",]","]")</f>
        <v>["4Color","words2","lets07","startA","year19","2Bands","Diagon","Circle","Texted","Center","Geogrh","Humans","Builds","Ships!","NO_YEL","NO_BLA","001BLU","003GRE","myrEQ","NoStar"]</v>
      </c>
      <c r="GT108" s="48" t="str">
        <f>IF(BL108&lt;&gt;"",CHAR(34)&amp;"cl_"&amp;BL108&amp;CHAR(34)&amp;",","")</f>
        <v/>
      </c>
      <c r="GU108" s="48" t="str">
        <f>IF(BM108&lt;&gt;"",CHAR(34)&amp;"cl_"&amp;BM108&amp;CHAR(34)&amp;",","")</f>
        <v>"cl_BLU",</v>
      </c>
      <c r="GV108" s="48" t="str">
        <f>IF(BN108&lt;&gt;"",CHAR(34)&amp;"cl_"&amp;BN108&amp;CHAR(34)&amp;",","")</f>
        <v>"cl_GRE",</v>
      </c>
      <c r="GW108" s="48" t="str">
        <f>IF(BO108&lt;&gt;"",CHAR(34)&amp;"cl_"&amp;BO108&amp;CHAR(34)&amp;",","")</f>
        <v>"cl_RED",</v>
      </c>
      <c r="GX108" s="48" t="str">
        <f>IF(BP108&lt;&gt;"",CHAR(34)&amp;"cl_"&amp;BP108&amp;CHAR(34)&amp;",","")</f>
        <v/>
      </c>
      <c r="GY108" s="48" t="str">
        <f>IF(BQ108&lt;&gt;"",CHAR(34)&amp;"cl_"&amp;BQ108&amp;CHAR(34)&amp;",","")</f>
        <v/>
      </c>
      <c r="GZ108" s="48" t="str">
        <f>IF(BR108&lt;&gt;"",CHAR(34)&amp;"cl_"&amp;BR108&amp;CHAR(34)&amp;",","")</f>
        <v/>
      </c>
      <c r="HA108" s="48" t="str">
        <f>IF(BS108&lt;&gt;"",CHAR(34)&amp;"cl_"&amp;BS108&amp;CHAR(34)&amp;",","")</f>
        <v/>
      </c>
      <c r="HB108" s="48" t="str">
        <f>IF(BT108&lt;&gt;"",CHAR(34)&amp;"cl_"&amp;BT108&amp;CHAR(34)&amp;",","")</f>
        <v>"cl_WHI",</v>
      </c>
      <c r="HC108" s="48" t="str">
        <f>SUBSTITUTE("["&amp;_xlfn.CONCAT(GT108:HB108)&amp;"]",",]","]")</f>
        <v>["cl_BLU","cl_GRE","cl_RED","cl_WHI"]</v>
      </c>
      <c r="HE108" s="71"/>
      <c r="HF108" s="72" t="str">
        <f>"{couname:"&amp;CT108&amp;(IF(HK108&lt;&gt;"",",subtype:"&amp;CHAR(34)&amp;HK108&amp;CHAR(34),""))&amp;",year:"&amp;HJ108&amp;",region:"&amp;CU108&amp;",Colors:"&amp;HC108&amp;",Items:"&amp;GS108&amp;",Flag:"&amp;CV108&amp;",HDFlag:"&amp;CHAR(34)&amp;E108&amp;CHAR(34)&amp;",type:"&amp;GP108&amp;", describe: "&amp;HH108&amp;", isnew:"&amp;CHAR(34)&amp;F108&amp;CHAR(34)&amp;", links: "&amp;HL108&amp;"},"</f>
        <v>{couname:"[USA] Augusta",year:"1961",region:"rgn_North America",Colors:["cl_BLU","cl_GRE","cl_RED","cl_WHI"],Items:["4Color","words2","lets07","startA","year19","2Bands","Diagon","Circle","Texted","Center","Geogrh","Humans","Builds","Ships!","NO_YEL","NO_BLA","001BLU","003GRE","myrEQ","NoStar"],Flag:"https://upload.wikimedia.org/wikipedia/en/6/6b/AugustaMeflag.png",HDFlag:"https://upload.wikimedia.org/wikipedia/en/6/6b/AugustaMeflag.png",type:"City", describe: "\nAugusta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 isnew:".", links: "https://www.crwflags.com/fotw/flags/us-me-au.html"},</v>
      </c>
      <c r="HG108" s="73" t="str">
        <f>"{couname:"&amp;CT108&amp;(IF(HK108&lt;&gt;"",",subtype:"&amp;CHAR(34)&amp;HK108&amp;CHAR(34),""))&amp;",year:"&amp;HJ108&amp;",region:"&amp;CU108&amp;",Colors:"&amp;HC108&amp;",Items:"&amp;GS108&amp;",Flag:"&amp;CV108&amp;",HDFlag:"&amp;CHAR(34)&amp;E108&amp;CHAR(34)&amp;",type:"&amp;GP108&amp;", describe: "&amp;HI108&amp;", links: "&amp;HL108&amp;"},"</f>
        <v>{couname:"[USA] Augusta",year:"1961",region:"rgn_North America",Colors:["cl_BLU","cl_GRE","cl_RED","cl_WHI"],Items:["4Color","words2","lets07","startA","year19","2Bands","Diagon","Circle","Texted","Center","Geogrh","Humans","Builds","Ships!","NO_YEL","NO_BLA","001BLU","003GRE","myrEQ","NoStar"],Flag:"https://upload.wikimedia.org/wikipedia/en/6/6b/AugustaMeflag.png",HDFlag:"https://upload.wikimedia.org/wikipedia/en/6/6b/AugustaMeflag.png",type:"City", describe: "\nAugusta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 links: "https://www.crwflags.com/fotw/flags/us-me-au.html"},</v>
      </c>
      <c r="HH108" s="48" t="str">
        <f>IF(P108&lt;&gt;"",CHAR(34)&amp;"\n"&amp;P108&amp;CHAR(34),CHAR(34)&amp;CHAR(34))</f>
        <v>"\nAugusta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v>
      </c>
      <c r="HI108" s="48" t="str">
        <f>IF(J108=0,CHAR(34)&amp;CHAR(34),HH108)</f>
        <v>"\nAugusta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v>
      </c>
      <c r="HJ108" s="48" t="str">
        <f>CHAR(34)&amp;O108&amp;CHAR(34)</f>
        <v>"1961"</v>
      </c>
      <c r="HL108" s="48" t="str">
        <f>CHAR(34)&amp;I108&amp;CHAR(34)</f>
        <v>"https://www.crwflags.com/fotw/flags/us-me-au.html"</v>
      </c>
      <c r="HM108" s="72"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"&amp;HH108&amp;", "&amp;CHAR(34)&amp;"isnew"&amp;CHAR(34)&amp;": "&amp;CHAR(34)&amp;F108&amp;CHAR(34)&amp;", "&amp;CHAR(34)&amp;"links"&amp;CHAR(34)&amp;": "&amp;HL108&amp;"},"</f>
        <v>{"couname":"[USA] Augusta","subtype":"[USA] Maine","year":"1961","region":"rgn_North America","Colors":["cl_BLU","cl_GRE","cl_RED","cl_WHI"],"Items":["4Color","words2","lets07","startA","year19","2Bands","Diagon","Circle","Texted","Center","Geogrh","Humans","Builds","Ships!","NO_YEL","NO_BLA","001BLU","003GRE","myrEQ","NoStar"],"Flag":"https://upload.wikimedia.org/wikipedia/en/6/6b/AugustaMeflag.png","HDFlag":"https://upload.wikimedia.org/wikipedia/en/6/6b/AugustaMeflag.png","type":"City", "describe": "\nAugusta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 "isnew": ".", "links": "https://www.crwflags.com/fotw/flags/us-me-au.html"},</v>
      </c>
      <c r="HN108" s="74" t="str">
        <f>"{"&amp;CHAR(34)&amp;"couname"&amp;CHAR(34)&amp;":"&amp;CT108&amp;(IF(H108&lt;&gt;"",","&amp;CHAR(34)&amp;"subtype"&amp;CHAR(34)&amp;":"&amp;CHAR(34)&amp;H108&amp;CHAR(34),""))&amp;","&amp;CHAR(34)&amp;"year"&amp;CHAR(34)&amp;":"&amp;HJ108&amp;","&amp;CHAR(34)&amp;"region"&amp;CHAR(34)&amp;":"&amp;CU108&amp;","&amp;CHAR(34)&amp;"Colors"&amp;CHAR(34)&amp;":"&amp;HC108&amp;","&amp;CHAR(34)&amp;"Items"&amp;CHAR(34)&amp;":"&amp;GS108&amp;","&amp;CHAR(34)&amp;"Flag"&amp;CHAR(34)&amp;":"&amp;CV108&amp;","&amp;CHAR(34)&amp;"HDFlag"&amp;CHAR(34)&amp;":"&amp;CHAR(34)&amp;E108&amp;CHAR(34)&amp;","&amp;CHAR(34)&amp;"type"&amp;CHAR(34)&amp;":"&amp;GP108&amp;", "&amp;CHAR(34)&amp;"describe"&amp;CHAR(34)&amp;": "&amp;HI108&amp;", "&amp;CHAR(34)&amp;"isnew"&amp;CHAR(34)&amp;": "&amp;CHAR(34)&amp;F108&amp;CHAR(34)&amp;", "&amp;CHAR(34)&amp;"links"&amp;CHAR(34)&amp;": "&amp;HL108&amp;"},"</f>
        <v>{"couname":"[USA] Augusta","subtype":"[USA] Maine","year":"1961","region":"rgn_North America","Colors":["cl_BLU","cl_GRE","cl_RED","cl_WHI"],"Items":["4Color","words2","lets07","startA","year19","2Bands","Diagon","Circle","Texted","Center","Geogrh","Humans","Builds","Ships!","NO_YEL","NO_BLA","001BLU","003GRE","myrEQ","NoStar"],"Flag":"https://upload.wikimedia.org/wikipedia/en/6/6b/AugustaMeflag.png","HDFlag":"https://upload.wikimedia.org/wikipedia/en/6/6b/AugustaMeflag.png","type":"City", "describe": "\nAugusta was founded in 1754 with the building of Fort Western during the French and Indian Wars; the building still stands and serves as the city’s museum. The image of the 1829 statehouse, which opened in 1832, honors Augusta’s status as Maine’s state capital.\n\nThe symbolism of the colors, if any, needs to be given. When displayed indoors the flag is bordered with gold fringe. The city seal was designed by an Augusta policeman, Officer Caroll W. Black, who took artistic license with the placement of the buildings since Fort Western and the 1829 statehouse stand on opposite sides of the river.", "isnew": ".", "links": "https://www.crwflags.com/fotw/flags/us-me-au.html"},</v>
      </c>
      <c r="HO108" s="75">
        <v>45618</v>
      </c>
      <c r="HP108" s="48" t="str" cm="1">
        <f t="array" ref="HP108">IF(_xlfn.TEXTJOIN(", ", TRUE, IF(ISNUMBER(SEARCH("BLA", BL108:BT108)), COLUMN(BL108:BT108) - COLUMN(BL108) + 1, ""))&lt;&gt;"","BLA","")</f>
        <v/>
      </c>
      <c r="HQ108" s="48" t="str" cm="1">
        <f t="array" ref="HQ108">IF(_xlfn.TEXTJOIN(", ", TRUE, IF(ISNUMBER(SEARCH("BLU", BL108:BT108)), COLUMN(BL108:BT108) - COLUMN(BL108) + 1, ""))&lt;&gt;"","BLU","")</f>
        <v>BLU</v>
      </c>
      <c r="HR108" s="48" t="str" cm="1">
        <f t="array" ref="HR108">IF(_xlfn.TEXTJOIN(", ", TRUE, IF(ISNUMBER(SEARCH("GRE", BL108:BT108)), COLUMN(BL108:BT108) - COLUMN(BL108) + 1, ""))&lt;&gt;"","GRE","")</f>
        <v>GRE</v>
      </c>
      <c r="HS108" s="48" t="str" cm="1">
        <f t="array" ref="HS108">IF(_xlfn.TEXTJOIN(", ", TRUE, IF(ISNUMBER(SEARCH("RED", BL108:BT108)), COLUMN(BL108:BT108) - COLUMN(BL108) + 1, ""))&lt;&gt;"","RED","")</f>
        <v>RED</v>
      </c>
      <c r="HT108" s="48" t="str" cm="1">
        <f t="array" ref="HT108">IF(_xlfn.TEXTJOIN(", ", TRUE, IF(ISNUMBER(SEARCH("YEL", BL108:BT108)), COLUMN(BL108:BT108) - COLUMN(BL108) + 1, ""))&lt;&gt;"","YEL","")</f>
        <v/>
      </c>
      <c r="HU108" s="48" t="str" cm="1">
        <f t="array" ref="HU108">IF(_xlfn.TEXTJOIN(", ", TRUE, IF(ISNUMBER(SEARCH("ORA", BL108:BT108)), COLUMN(BL108:BT108) - COLUMN(BL108) + 1, ""))&lt;&gt;"","ORA","")</f>
        <v/>
      </c>
      <c r="HV108" s="48" t="str" cm="1">
        <f t="array" ref="HV108">IF(_xlfn.TEXTJOIN(", ", TRUE, IF(ISNUMBER(SEARCH("BRO", BL108:BT108)), COLUMN(BL108:BT108) - COLUMN(BL108) + 1, ""))&lt;&gt;"","BRO","")</f>
        <v/>
      </c>
      <c r="HW108" s="48" t="str" cm="1">
        <f t="array" ref="HW108">IF(_xlfn.TEXTJOIN(", ", TRUE, IF(ISNUMBER(SEARCH("PUR", BL108:BT108)), COLUMN(BL108:BT108) - COLUMN(BL108) + 1, ""))&lt;&gt;"","PUR","")</f>
        <v/>
      </c>
      <c r="HX108" s="48" t="str" cm="1">
        <f t="array" ref="HX108">IF(_xlfn.TEXTJOIN(", ", TRUE, IF(ISNUMBER(SEARCH("WHI", BL108:BT108)), COLUMN(BL108:BT108) - COLUMN(BL108) + 1, ""))&lt;&gt;"","WHI","")</f>
        <v>WHI</v>
      </c>
      <c r="HY108" s="76"/>
      <c r="HZ108" s="76"/>
      <c r="IA108" s="6"/>
      <c r="IB108" s="6"/>
      <c r="IC108" s="77"/>
      <c r="ID108" s="77"/>
      <c r="IE108" s="77"/>
      <c r="IF108" s="77"/>
      <c r="IG108" s="77"/>
      <c r="IH108" s="77"/>
      <c r="II108" s="77"/>
      <c r="IJ108" s="77"/>
      <c r="IK108" s="77"/>
      <c r="IM108" s="45">
        <f>COUNTIF(IC108:IK108,"&gt;0")-CG108</f>
        <v>-4</v>
      </c>
      <c r="IN108" s="78" t="str">
        <f>"http://mkweb.bcgsc.ca/color-summarizer/?url="&amp;D108&amp;"&amp;precision=low&amp;num_clusters="&amp;CG108&amp;"&amp;text=1"</f>
        <v>http://mkweb.bcgsc.ca/color-summarizer/?url=https://upload.wikimedia.org/wikipedia/en/6/6b/AugustaMeflag.png&amp;precision=low&amp;num_clusters=4&amp;text=1</v>
      </c>
      <c r="IO108" s="48" t="str">
        <f>IF(HP108&lt;&gt;"",CHAR(34)&amp;"black"&amp;CHAR(34),"")</f>
        <v/>
      </c>
      <c r="IP108" s="48" t="str">
        <f>IF(HQ108&lt;&gt;"",CHAR(34)&amp;"blue"&amp;CHAR(34),"")</f>
        <v>"blue"</v>
      </c>
      <c r="IQ108" s="48" t="str">
        <f>IF(HR108&lt;&gt;"",CHAR(34)&amp;"green"&amp;CHAR(34),"")</f>
        <v>"green"</v>
      </c>
      <c r="IR108" s="48" t="str">
        <f>IF(HS108&lt;&gt;"",CHAR(34)&amp;"red"&amp;CHAR(34),"")</f>
        <v>"red"</v>
      </c>
      <c r="IS108" s="48" t="str">
        <f>IF(HT108&lt;&gt;"",CHAR(34)&amp;"yellow"&amp;CHAR(34),"")</f>
        <v/>
      </c>
      <c r="IT108" s="48" t="str">
        <f>IF(HU108&lt;&gt;"",CHAR(34)&amp;"orange"&amp;CHAR(34),"")</f>
        <v/>
      </c>
      <c r="IU108" s="48" t="str">
        <f>IF(HV108&lt;&gt;"",CHAR(34)&amp;"brown"&amp;CHAR(34),"")</f>
        <v/>
      </c>
      <c r="IV108" s="48" t="str">
        <f>IF(HW108&lt;&gt;"",CHAR(34)&amp;"purple"&amp;CHAR(34),"")</f>
        <v/>
      </c>
      <c r="IW108" s="48" t="str">
        <f>IF(HX108&lt;&gt;"",CHAR(34)&amp;"white"&amp;CHAR(34),"")</f>
        <v>"white"</v>
      </c>
      <c r="IX108" s="48" t="str">
        <f>"{"&amp;CHAR(34)&amp;"url"&amp;CHAR(34)&amp;":"&amp;CHAR(34)&amp;IN108&amp;CHAR(34)&amp;","&amp;CHAR(34)&amp;"name"&amp;CHAR(34)&amp;":"&amp;CHAR(34)&amp;A108&amp;CHAR(34)&amp;"},"</f>
        <v>{"url":"http://mkweb.bcgsc.ca/color-summarizer/?url=https://upload.wikimedia.org/wikipedia/en/6/6b/AugustaMeflag.png&amp;precision=low&amp;num_clusters=4&amp;text=1","name":"[USA] Augusta"},</v>
      </c>
      <c r="IY108" s="48">
        <v>1127</v>
      </c>
    </row>
    <row r="109" spans="1:259" s="48" customFormat="1" ht="38.4" customHeight="1" thickBot="1" x14ac:dyDescent="0.35">
      <c r="A109" s="97" t="s">
        <v>315</v>
      </c>
      <c r="B109" s="40" t="e" vm="250">
        <v>#VALUE!</v>
      </c>
      <c r="C109" s="41">
        <v>3</v>
      </c>
      <c r="D109" s="42" t="s">
        <v>316</v>
      </c>
      <c r="E109" s="43" t="s">
        <v>317</v>
      </c>
      <c r="F109" s="44" t="s">
        <v>163</v>
      </c>
      <c r="G109" s="45">
        <f>COUNTIF($A$1:$A$8580,A109)</f>
        <v>1</v>
      </c>
      <c r="H109" s="46" t="s">
        <v>297</v>
      </c>
      <c r="I109" s="47" t="s">
        <v>318</v>
      </c>
      <c r="J109" s="48" t="str">
        <f>""</f>
        <v/>
      </c>
      <c r="K109" s="49"/>
      <c r="L109" s="50"/>
      <c r="M109" s="50"/>
      <c r="N109" s="51" t="s">
        <v>231</v>
      </c>
      <c r="O109" s="52">
        <v>2013</v>
      </c>
      <c r="P109" s="53" t="s">
        <v>319</v>
      </c>
      <c r="Q109" s="54">
        <v>2</v>
      </c>
      <c r="R109" s="55" t="s">
        <v>231</v>
      </c>
      <c r="S109" s="56">
        <v>6</v>
      </c>
      <c r="T109" s="57" t="s">
        <v>164</v>
      </c>
      <c r="U109" s="58" t="s">
        <v>164</v>
      </c>
      <c r="V109" s="58" t="s">
        <v>165</v>
      </c>
      <c r="W109" s="58" t="s">
        <v>164</v>
      </c>
      <c r="X109" s="58" t="s">
        <v>164</v>
      </c>
      <c r="Y109" s="58" t="s">
        <v>164</v>
      </c>
      <c r="Z109" s="58" t="s">
        <v>164</v>
      </c>
      <c r="AA109" s="58" t="s">
        <v>164</v>
      </c>
      <c r="AB109" s="58" t="s">
        <v>164</v>
      </c>
      <c r="AC109" s="58" t="s">
        <v>164</v>
      </c>
      <c r="AD109" s="58" t="s">
        <v>164</v>
      </c>
      <c r="AE109" s="58" t="s">
        <v>164</v>
      </c>
      <c r="AF109" s="59" t="s">
        <v>164</v>
      </c>
      <c r="AG109" s="59" t="s">
        <v>164</v>
      </c>
      <c r="AH109" s="59" t="s">
        <v>164</v>
      </c>
      <c r="AI109" s="59" t="s">
        <v>164</v>
      </c>
      <c r="AJ109" s="59" t="s">
        <v>164</v>
      </c>
      <c r="AK109" s="59" t="s">
        <v>164</v>
      </c>
      <c r="AL109" s="59" t="s">
        <v>164</v>
      </c>
      <c r="AM109" s="59" t="s">
        <v>164</v>
      </c>
      <c r="AN109" s="59" t="s">
        <v>164</v>
      </c>
      <c r="AO109" s="59" t="s">
        <v>164</v>
      </c>
      <c r="AP109" s="59" t="s">
        <v>165</v>
      </c>
      <c r="AQ109" s="59" t="s">
        <v>164</v>
      </c>
      <c r="AR109" s="59" t="s">
        <v>164</v>
      </c>
      <c r="AS109" s="59" t="s">
        <v>164</v>
      </c>
      <c r="AT109" s="60">
        <v>0</v>
      </c>
      <c r="AU109" s="59" t="s">
        <v>196</v>
      </c>
      <c r="AV109" s="59" t="str">
        <f>IF(LEFT(A109,1)="[",LEFT(A109,5)&amp;AU109&amp;A109,"")</f>
        <v>[USA]City[USA] Bath</v>
      </c>
      <c r="AW109" s="59" t="str">
        <f>C109&amp;H109&amp;A109</f>
        <v>3[USA] Maine[USA] Bath</v>
      </c>
      <c r="AX109" s="61"/>
      <c r="AY109" s="61"/>
      <c r="AZ109" s="62" t="s">
        <v>167</v>
      </c>
      <c r="BA109" s="62" t="s">
        <v>167</v>
      </c>
      <c r="BB109" s="62"/>
      <c r="BC109" s="63"/>
      <c r="BD109" s="64" t="s">
        <v>154</v>
      </c>
      <c r="BE109" s="47"/>
      <c r="BF109" s="64" t="s">
        <v>154</v>
      </c>
      <c r="BG109" s="64" t="s">
        <v>167</v>
      </c>
      <c r="BH109" s="64" t="s">
        <v>159</v>
      </c>
      <c r="BI109" s="64"/>
      <c r="BJ109" s="64"/>
      <c r="BK109" s="47"/>
      <c r="BL109" s="64" t="s">
        <v>167</v>
      </c>
      <c r="BM109" s="64" t="s">
        <v>152</v>
      </c>
      <c r="BN109" s="64" t="s">
        <v>167</v>
      </c>
      <c r="BO109" s="64" t="s">
        <v>154</v>
      </c>
      <c r="BP109" s="64" t="s">
        <v>155</v>
      </c>
      <c r="BQ109" s="64" t="s">
        <v>167</v>
      </c>
      <c r="BR109" s="64" t="s">
        <v>167</v>
      </c>
      <c r="BS109" s="64" t="s">
        <v>167</v>
      </c>
      <c r="BT109" s="64" t="s">
        <v>159</v>
      </c>
      <c r="BU109" s="65"/>
      <c r="BV109" s="66"/>
      <c r="BW109" s="66">
        <v>0</v>
      </c>
      <c r="BX109" s="47"/>
      <c r="CB109" s="6"/>
      <c r="CC109" s="6"/>
      <c r="CD109" s="67">
        <v>0</v>
      </c>
      <c r="CE109" s="67">
        <v>0</v>
      </c>
      <c r="CF109" s="67" t="e">
        <v>#REF!</v>
      </c>
      <c r="CG109" s="68" cm="1">
        <f t="array" ref="CG109">SUMPRODUCT(--(LEN(TRIM(BL109:BT109))&gt;0))</f>
        <v>4</v>
      </c>
      <c r="CH109" s="59" t="str">
        <f>IF(CG109=2,"y","n")</f>
        <v>n</v>
      </c>
      <c r="CI109" s="59" t="str">
        <f>IF(CG109=3,"y","n")</f>
        <v>n</v>
      </c>
      <c r="CJ109" s="59" t="str">
        <f>IF(CG109=4,"y","n")</f>
        <v>y</v>
      </c>
      <c r="CK109" s="59" t="str">
        <f>IF(CG109&gt;4,"y","n")</f>
        <v>n</v>
      </c>
      <c r="CL109" s="59" t="str">
        <f>IF(S109=0,"y","n")</f>
        <v>n</v>
      </c>
      <c r="CM109" s="59" t="str">
        <f>IF(S109=2,"y","n")</f>
        <v>n</v>
      </c>
      <c r="CN109" s="59" t="str">
        <f>IF(S109=3,"y","n")</f>
        <v>n</v>
      </c>
      <c r="CO109" s="59" t="str">
        <f>IF(S109&gt;=4,"y","n")</f>
        <v>y</v>
      </c>
      <c r="CP109" s="59" t="str">
        <f>IF(AT109=0,"y","n")</f>
        <v>y</v>
      </c>
      <c r="CQ109" s="59" t="str">
        <f>IF(AT109=1,"y","n")</f>
        <v>n</v>
      </c>
      <c r="CR109" s="59" t="str">
        <f>IF(AT109=2,"y","n")</f>
        <v>n</v>
      </c>
      <c r="CS109" s="59" t="str">
        <f>IF(AT109&gt;=3,"y","n")</f>
        <v>n</v>
      </c>
      <c r="CT109" s="69" t="str">
        <f>CHAR(34)&amp;A109&amp;CHAR(34)</f>
        <v>"[USA] Bath"</v>
      </c>
      <c r="CU109" s="70" t="str">
        <f>CHAR(34)&amp;"rgn_"&amp;R109&amp;CHAR(34)</f>
        <v>"rgn_North America"</v>
      </c>
      <c r="CV109" s="48" t="str">
        <f>CHAR(34)&amp;D109&amp;CHAR(34)</f>
        <v>"https://upload.wikimedia.org/wikipedia/commons/thumb/9/9b/Flag_of_Bath%2C_Maine.svg/640px-Flag_of_Bath%2C_Maine.svg.png"</v>
      </c>
      <c r="CW109" s="48" t="str">
        <f>IF(CH109="y",CHAR(34)&amp;CH$1&amp;CHAR(34)&amp;",","")</f>
        <v/>
      </c>
      <c r="CX109" s="48" t="str">
        <f>IF(CI109="y",CHAR(34)&amp;CI$1&amp;CHAR(34)&amp;",","")</f>
        <v/>
      </c>
      <c r="CY109" s="48" t="str">
        <f>IF(CJ109="y",CHAR(34)&amp;CJ$1&amp;CHAR(34)&amp;",","")</f>
        <v>"4Color",</v>
      </c>
      <c r="CZ109" s="48" t="str">
        <f>IF(CK109="y",CHAR(34)&amp;CK$1&amp;CHAR(34)&amp;",","")</f>
        <v/>
      </c>
      <c r="DA109" s="48" t="str">
        <f>IF(Q109&gt;1,CHAR(34)&amp;"words2"&amp;CHAR(34)&amp;",","")</f>
        <v>"words2",</v>
      </c>
      <c r="DB109" s="48" t="str">
        <f>IF(Q109&gt;2,CHAR(34)&amp;"words3"&amp;CHAR(34)&amp;",","")</f>
        <v/>
      </c>
      <c r="DD109" s="48" t="str">
        <f>IF(LEN(CHAR(34)&amp;"lets"&amp;LEN(SUBSTITUTE(SUBSTITUTE(IFERROR(TRIM(SUBSTITUTE(A109,MID(A109,FIND("[",A109),FIND("]",A109)-FIND("[",A109)+1),"")),A109)," ",""),"-",""))&amp;CHAR(34)&amp;",")=9,CHAR(34)&amp;"lets"&amp;LEN(SUBSTITUTE(SUBSTITUTE(IFERROR(TRIM(SUBSTITUTE(A109,MID(A109,FIND("[",A109),FIND("]",A109)-FIND("[",A109)+1),"")),A109)," ",""),"-",""))&amp;CHAR(34)&amp;",",CHAR(34)&amp;"lets0"&amp;LEN(SUBSTITUTE(SUBSTITUTE(IFERROR(TRIM(SUBSTITUTE(A109,MID(A109,FIND("[",A109),FIND("]",A109)-FIND("[",A109)+1),"")),A109)," ",""),"-",""))&amp;CHAR(34)&amp;",")</f>
        <v>"lets04",</v>
      </c>
      <c r="DE109" s="48" t="str">
        <f>CHAR(34)&amp;"start"&amp;IFERROR(LEFT(SUBSTITUTE(A109,"["&amp;MID(A109,FIND("[",A109)+1,FIND("]",A109)-FIND("[",A109)-1)&amp;"] ",""),1),LEFT(A109,1))&amp;CHAR(34)&amp;","</f>
        <v>"startB",</v>
      </c>
      <c r="DF109" s="48" t="str">
        <f>IFERROR(IF(SEARCH("tan",A109)&gt;0,CHAR(34)&amp;"withtn"&amp;CHAR(34)&amp;",",""),"")</f>
        <v/>
      </c>
      <c r="DG109" s="48" t="str">
        <f>IFERROR(IF(SEARCH("q",A109)&gt;0,CHAR(34)&amp;"with_q"&amp;CHAR(34)&amp;",",""),"")</f>
        <v/>
      </c>
      <c r="DH109" s="48" t="str">
        <f>IFERROR(IF(SEARCH("v",A109)&gt;0,CHAR(34)&amp;"with_v"&amp;CHAR(34)&amp;",",""),"")</f>
        <v/>
      </c>
      <c r="DI109" s="48" t="str">
        <f>IFERROR(IF(SEARCH("w",A109)&gt;0,CHAR(34)&amp;"with_w"&amp;CHAR(34)&amp;",",""),"")</f>
        <v/>
      </c>
      <c r="DJ109" s="48" t="str">
        <f>IFERROR(IF(SEARCH("y",A109)&gt;0,CHAR(34)&amp;"with_y"&amp;CHAR(34)&amp;",",""),"")</f>
        <v/>
      </c>
      <c r="DK109" s="48" t="str">
        <f>IFERROR(IF(SEARCH("z",A109)&gt;0,CHAR(34)&amp;"with_z"&amp;CHAR(34)&amp;",",""),"")</f>
        <v/>
      </c>
      <c r="DL109" s="48" t="str">
        <f>IF(CG109=2, CHAR(34) &amp; _xlfn.TEXTJOIN("", TRUE, _xlfn._xlws.SORT(HP109:HX109)) &amp; CHAR(34) &amp; ",", "")</f>
        <v/>
      </c>
      <c r="DM109" s="48" t="str" cm="1">
        <f t="array" ref="DM109">IF(CG109=3,CHAR(34) &amp; _xlfn.TEXTJOIN("", TRUE, RIGHT(HP109:HX109, 2)) &amp; CHAR(34) &amp; ",", "")</f>
        <v/>
      </c>
      <c r="DN109" s="48" t="str">
        <f>IF(AND(ISNUMBER(SEARCH("18", O109)), ISERROR(SEARCH("1918", O109)), ISERROR(SEARCH("2018", O109))), CHAR(34) &amp; "year18" &amp; CHAR(34) &amp; ",", "")</f>
        <v/>
      </c>
      <c r="DO109" s="48" t="str">
        <f>IF(AND(ISNUMBER(SEARCH("19", O109)), ISERROR(SEARCH("1819", O109)),  ISERROR(SEARCH("1219", O109)),ISERROR(SEARCH("1119", O109)),ISERROR(SEARCH("1190", O109)),ISERROR(SEARCH("2019", O109))), CHAR(34) &amp; "year19" &amp; CHAR(34) &amp; ",", "")</f>
        <v/>
      </c>
      <c r="DP109" s="6" t="str">
        <f>IF(AND(ISNUMBER(SEARCH("20", O109)), ISERROR(SEARCH("1920", O109))), CHAR(34)&amp;"year00"&amp;CHAR(34)&amp;",", "")</f>
        <v>"year00",</v>
      </c>
      <c r="DQ109" s="6" t="str">
        <f>IF(CC109="y",CHAR(34)&amp;"soviet"&amp;CHAR(34)&amp;",","")</f>
        <v/>
      </c>
      <c r="DR109" s="6" t="str">
        <f>IF(BY109="y",CHAR(34)&amp;"dgband"&amp;CHAR(34)&amp;",","")</f>
        <v/>
      </c>
      <c r="DS109" s="6" t="str">
        <f>IF(W109="y",IF(AND(V109="n",BY109&lt;&gt;"y"),CHAR(34)&amp;"allver"&amp;CHAR(34)&amp;",",""),"")</f>
        <v/>
      </c>
      <c r="DT109" s="6" t="str">
        <f>IF(V109="y",IF(AND(W109="n",BY109&lt;&gt;"y"),CHAR(34)&amp;"allhor"&amp;CHAR(34)&amp;",",""),"")</f>
        <v>"allhor",</v>
      </c>
      <c r="DU109" s="6" t="str">
        <f>IF(BY109="y",IF(AND(W109="n",V109="n"),CHAR(34)&amp;"alldia"&amp;CHAR(34)&amp;",",""),"")</f>
        <v/>
      </c>
      <c r="DW109" s="48" t="str">
        <f>IF(CL109="y",CHAR(34)&amp;CL$1&amp;CHAR(34)&amp;",","")</f>
        <v/>
      </c>
      <c r="DX109" s="48" t="str">
        <f>IF(CM109="y",CHAR(34)&amp;CM$1&amp;CHAR(34)&amp;",","")</f>
        <v/>
      </c>
      <c r="DY109" s="48" t="str">
        <f>IF(CN109="y",CHAR(34)&amp;CN$1&amp;CHAR(34)&amp;",","")</f>
        <v/>
      </c>
      <c r="DZ109" s="48" t="str">
        <f>IF(CO109="y",CHAR(34)&amp;CO$1&amp;CHAR(34)&amp;",","")</f>
        <v>"4+Band",</v>
      </c>
      <c r="EA109" s="48" t="str">
        <f>IF(T109="y",CHAR(34)&amp;T$1&amp;CHAR(34)&amp;",","")</f>
        <v/>
      </c>
      <c r="EB109" s="48" t="str">
        <f>IF(U109="y",CHAR(34)&amp;U$1&amp;CHAR(34)&amp;",","")</f>
        <v/>
      </c>
      <c r="EC109" s="48" t="str">
        <f>IF(V109="y",CHAR(34)&amp;V$1&amp;CHAR(34)&amp;",","")</f>
        <v>"Horizo",</v>
      </c>
      <c r="ED109" s="48" t="str">
        <f>IF(W109="y",CHAR(34)&amp;W$1&amp;CHAR(34)&amp;",","")</f>
        <v/>
      </c>
      <c r="EE109" s="48" t="str">
        <f>IF(X109="y",CHAR(34)&amp;X$1&amp;CHAR(34)&amp;",","")</f>
        <v/>
      </c>
      <c r="EF109" s="48" t="str">
        <f>IF(AND(Y109&lt;&gt;"n",Y109&lt;&gt;""),CHAR(34)&amp;Y$1&amp;CHAR(34)&amp;",","")</f>
        <v/>
      </c>
      <c r="EG109" s="48" t="str">
        <f>IF(Z109="y",CHAR(34)&amp;Z$1&amp;CHAR(34)&amp;",","")</f>
        <v/>
      </c>
      <c r="EH109" s="48" t="str">
        <f>IF(AA109="y",CHAR(34)&amp;AA$1&amp;CHAR(34)&amp;",","")</f>
        <v/>
      </c>
      <c r="EI109" s="48" t="str">
        <f>IF(AB109="y",CHAR(34)&amp;AB$1&amp;CHAR(34)&amp;",","")</f>
        <v/>
      </c>
      <c r="EJ109" s="48" t="str">
        <f>IF(AC109="y",CHAR(34)&amp;AC$1&amp;CHAR(34)&amp;",","")</f>
        <v/>
      </c>
      <c r="EK109" s="48" t="str">
        <f>IF(AD109="y",CHAR(34)&amp;AD$1&amp;CHAR(34)&amp;",","")</f>
        <v/>
      </c>
      <c r="EL109" s="48" t="str">
        <f>IF(AE109="y",CHAR(34)&amp;AE$1&amp;CHAR(34)&amp;",","")</f>
        <v/>
      </c>
      <c r="EM109" s="48" t="str">
        <f>IF(AF109="y",CHAR(34)&amp;AF$1&amp;CHAR(34)&amp;",","")</f>
        <v/>
      </c>
      <c r="EN109" s="48" t="str">
        <f>IF(AG109="y",CHAR(34)&amp;AG$1&amp;CHAR(34)&amp;",","")</f>
        <v/>
      </c>
      <c r="EO109" s="48" t="str">
        <f>IF(AH109="y",CHAR(34)&amp;AH$1&amp;CHAR(34)&amp;",","")</f>
        <v/>
      </c>
      <c r="EP109" s="48" t="str">
        <f>IF(AI109="y",CHAR(34)&amp;AI$1&amp;CHAR(34)&amp;",","")</f>
        <v/>
      </c>
      <c r="EQ109" s="48" t="str">
        <f>IF(AJ109="y",CHAR(34)&amp;AJ$1&amp;CHAR(34)&amp;",","")</f>
        <v/>
      </c>
      <c r="ER109" s="48" t="str">
        <f>IF(AK109="y",CHAR(34)&amp;AK$1&amp;CHAR(34)&amp;",","")</f>
        <v/>
      </c>
      <c r="ES109" s="48" t="str">
        <f>IF(AL109="y",CHAR(34)&amp;AL$1&amp;CHAR(34)&amp;",","")</f>
        <v/>
      </c>
      <c r="ET109" s="48" t="str">
        <f>IF(AM109="y",CHAR(34)&amp;AM$1&amp;CHAR(34)&amp;",","")</f>
        <v/>
      </c>
      <c r="EU109" s="48" t="str">
        <f>IF(AN109="y",CHAR(34)&amp;AN$1&amp;CHAR(34)&amp;",","")</f>
        <v/>
      </c>
      <c r="EV109" s="48" t="str">
        <f>IF(AO109="y",CHAR(34)&amp;AO$1&amp;CHAR(34)&amp;",","")</f>
        <v/>
      </c>
      <c r="EW109" s="48" t="str">
        <f>IF(AP109="y",CHAR(34)&amp;AP$1&amp;CHAR(34)&amp;",","")</f>
        <v>"Ships!",</v>
      </c>
      <c r="EX109" s="48" t="str">
        <f>IF(AQ109="y",CHAR(34)&amp;AQ$1&amp;CHAR(34)&amp;",","")</f>
        <v/>
      </c>
      <c r="EY109" s="48" t="str">
        <f>IF(AR109="y",CHAR(34)&amp;AR$1&amp;CHAR(34)&amp;",","")</f>
        <v/>
      </c>
      <c r="EZ109" s="48" t="str">
        <f>IF(AS109="y",CHAR(34)&amp;AS$1&amp;CHAR(34)&amp;",","")</f>
        <v/>
      </c>
      <c r="FA109" s="48" t="str">
        <f>IF(AT109&gt;0,CHAR(34)&amp;"sta"&amp;AZ109&amp;CHAR(34)&amp;",","")</f>
        <v/>
      </c>
      <c r="FB109" s="48" t="str">
        <f>IF(AND(AT109&gt;0,BA109&lt;&gt;""),CHAR(34)&amp;"sta"&amp;BA109&amp;CHAR(34)&amp;",","")</f>
        <v/>
      </c>
      <c r="FD109" s="48" t="str">
        <f>IF(BV109="n",CHAR(34)&amp;"tcWHYE"&amp;CHAR(34)&amp;",",IF(BV109="y",CHAR(34)&amp;FD$1&amp;CHAR(34)&amp;",",""))</f>
        <v/>
      </c>
      <c r="FE109" s="48" t="str">
        <f>IF(COUNTIF(BL109:BT109,"BLU")=0,CHAR(34)&amp;"NO_BLU"&amp;CHAR(34)&amp;",", "")</f>
        <v/>
      </c>
      <c r="FF109" s="48" t="str">
        <f>IF(COUNTIF(BL109:BT109,"WHI")=0,CHAR(34)&amp;"NO_WHI"&amp;CHAR(34)&amp;",", "")</f>
        <v/>
      </c>
      <c r="FG109" s="48" t="str">
        <f>IF(COUNTIF(BL109:BT109,"RED")=0,CHAR(34)&amp;"NO_RED"&amp;CHAR(34)&amp;",", "")</f>
        <v/>
      </c>
      <c r="FH109" s="48" t="str">
        <f>IF(COUNTIF(BL109:BS109,"GRE")=0,CHAR(34)&amp;"NO_GRE"&amp;CHAR(34)&amp;",", "")</f>
        <v>"NO_GRE",</v>
      </c>
      <c r="FI109" s="48" t="str">
        <f>IF(COUNTIF(BL109:BT109,"YEL")=0,CHAR(34)&amp;"NO_YEL"&amp;CHAR(34)&amp;",", "")</f>
        <v/>
      </c>
      <c r="FJ109" s="48" t="str">
        <f>IF(COUNTIF(BL109:BT109,"BLA")=0,CHAR(34)&amp;"NO_BLA"&amp;CHAR(34)&amp;",", "")</f>
        <v>"NO_BLA",</v>
      </c>
      <c r="FK109" s="48" t="str">
        <f>IF(AND(FH109&lt;&gt;"",FF109&lt;&gt;""),CHAR(34)&amp;"WHGRNO"&amp;CHAR(34)&amp;",","")</f>
        <v/>
      </c>
      <c r="FL109" s="48" t="str">
        <f>IF(AND(FI109&lt;&gt;"",FF109&lt;&gt;""),CHAR(34)&amp;"WHYENO"&amp;CHAR(34)&amp;",","")</f>
        <v/>
      </c>
      <c r="FM109" s="48" t="str">
        <f>IF(AND(FJ109&lt;&gt;"",FF109&lt;&gt;""),CHAR(34)&amp;"BAWHNO"&amp;CHAR(34)&amp;",","")</f>
        <v/>
      </c>
      <c r="FN109" s="48" t="str">
        <f>IF(AND(FE109&lt;&gt;"",FF109&lt;&gt;""),CHAR(34)&amp;"BLWHNO"&amp;CHAR(34)&amp;",","")</f>
        <v/>
      </c>
      <c r="FO109" s="48" t="str">
        <f>IF(AND(FE109&lt;&gt;"",FG109&lt;&gt;""),CHAR(34)&amp;"BLRENO"&amp;CHAR(34)&amp;",","")</f>
        <v/>
      </c>
      <c r="FP109" s="48" t="str">
        <f>IF(AND(FF109&lt;&gt;"",FF109&lt;&gt;""),CHAR(34)&amp;"WHRENO"&amp;CHAR(34)&amp;",","")</f>
        <v/>
      </c>
      <c r="FQ109" s="48" t="str">
        <f>IF(LEN(BF109)=3,CHAR(34)&amp;"001"&amp;BF109&amp;CHAR(34)&amp;",","")</f>
        <v>"001RED",</v>
      </c>
      <c r="FR109" s="48" t="str">
        <f>IF(LEN(BG109)=3,CHAR(34)&amp;"002"&amp;BG109&amp;CHAR(34)&amp;",","")</f>
        <v/>
      </c>
      <c r="FS109" s="48" t="str">
        <f>IF(LEN(BH109)=3,CHAR(34)&amp;"003"&amp;BH109&amp;CHAR(34)&amp;",","")</f>
        <v>"003WHI",</v>
      </c>
      <c r="FT109" s="48" t="str">
        <f>CHAR(34)&amp;"myr"&amp;BD109&amp;CHAR(34)&amp;","</f>
        <v>"myrRED",</v>
      </c>
      <c r="FU109" s="48" t="str">
        <f>IF(AY109="y",CHAR(34)&amp;"island"&amp;CHAR(34)&amp;",","")</f>
        <v/>
      </c>
      <c r="FV109" s="48" t="str">
        <f>IF(BZ109="y",CHAR(34)&amp;"landlo"&amp;CHAR(34)&amp;",","")</f>
        <v/>
      </c>
      <c r="FW109" s="48" t="str">
        <f>IF(CA109="y",CHAR(34)&amp;"eunion"&amp;CHAR(34)&amp;",","")</f>
        <v/>
      </c>
      <c r="FY109" s="48" t="str">
        <f>IFERROR(IF(SEARCH("Arabic",CB109)&gt;0,CHAR(34)&amp;"arabic"&amp;CHAR(34)&amp;",",""),"")</f>
        <v/>
      </c>
      <c r="FZ109" s="48" t="str">
        <f>IFERROR(IF(SEARCH("English",CB109)&gt;0,CHAR(34)&amp;"englis"&amp;CHAR(34)&amp;",",""),"")</f>
        <v/>
      </c>
      <c r="GA109" s="48" t="str">
        <f>IFERROR(IF(SEARCH("French",CB109)&gt;0,CHAR(34)&amp;"french"&amp;CHAR(34)&amp;",",""),"")</f>
        <v/>
      </c>
      <c r="GB109" s="48" t="str">
        <f>IFERROR(IF(SEARCH("Spanish",CB109)&gt;0,CHAR(34)&amp;"spanis"&amp;CHAR(34)&amp;",",""),"")</f>
        <v/>
      </c>
      <c r="GE109" s="48" t="str">
        <f>IFERROR(IF(SEARCH("Dutch",CB109)&gt;0,CHAR(34)&amp;"dutchs"&amp;CHAR(34)&amp;",",""),"")</f>
        <v/>
      </c>
      <c r="GF109" s="48" t="str">
        <f>IFERROR(IF(SEARCH("Historical",AU109)&gt;0,CHAR(34)&amp;"histor"&amp;CHAR(34)&amp;",",""),"")</f>
        <v/>
      </c>
      <c r="GG109" s="48" t="str">
        <f>IF(BU109="y",CHAR(34)&amp;"unjack"&amp;CHAR(34)&amp;",","")</f>
        <v/>
      </c>
      <c r="GH109" s="48" t="str">
        <f>IF(CD109=1,CHAR(34)&amp;"southc"&amp;CHAR(34)&amp;",","")</f>
        <v/>
      </c>
      <c r="GI109" s="48" t="str">
        <f>IF(CE109=1,CHAR(34)&amp;"hasmap"&amp;CHAR(34)&amp;",","")</f>
        <v/>
      </c>
      <c r="GJ109" s="48" t="str">
        <f>IF(CP109="y",CHAR(34)&amp;CP$1&amp;CHAR(34)&amp;",","")</f>
        <v>"NoStar",</v>
      </c>
      <c r="GK109" s="48" t="str">
        <f>IF(GJ109="",CHAR(34)&amp;"HasSta"&amp;CHAR(34)&amp;",","")</f>
        <v/>
      </c>
      <c r="GL109" s="48" t="str">
        <f>IF(CQ109="y",CHAR(34)&amp;CQ$1&amp;CHAR(34)&amp;",","")</f>
        <v/>
      </c>
      <c r="GM109" s="48" t="str">
        <f>IF(CR109="y",CHAR(34)&amp;CR$1&amp;CHAR(34)&amp;",","")</f>
        <v/>
      </c>
      <c r="GN109" s="48" t="str">
        <f>IF(CS109="y",CHAR(34)&amp;CS$1&amp;CHAR(34)&amp;",","")</f>
        <v/>
      </c>
      <c r="GP109" s="48" t="str">
        <f>CHAR(34)&amp;AU109&amp;CHAR(34)</f>
        <v>"City"</v>
      </c>
      <c r="GS109" s="48" t="str">
        <f>SUBSTITUTE("["&amp;_xlfn.CONCAT(CW109:GN109)&amp;"]",",]","]")</f>
        <v>["4Color","words2","lets04","startB","year00","allhor","4+Band","Horizo","Ships!","NO_GRE","NO_BLA","001RED","003WHI","myrRED","NoStar"]</v>
      </c>
      <c r="GT109" s="48" t="str">
        <f>IF(BL109&lt;&gt;"",CHAR(34)&amp;"cl_"&amp;BL109&amp;CHAR(34)&amp;",","")</f>
        <v/>
      </c>
      <c r="GU109" s="48" t="str">
        <f>IF(BM109&lt;&gt;"",CHAR(34)&amp;"cl_"&amp;BM109&amp;CHAR(34)&amp;",","")</f>
        <v>"cl_BLU",</v>
      </c>
      <c r="GV109" s="48" t="str">
        <f>IF(BN109&lt;&gt;"",CHAR(34)&amp;"cl_"&amp;BN109&amp;CHAR(34)&amp;",","")</f>
        <v/>
      </c>
      <c r="GW109" s="48" t="str">
        <f>IF(BO109&lt;&gt;"",CHAR(34)&amp;"cl_"&amp;BO109&amp;CHAR(34)&amp;",","")</f>
        <v>"cl_RED",</v>
      </c>
      <c r="GX109" s="48" t="str">
        <f>IF(BP109&lt;&gt;"",CHAR(34)&amp;"cl_"&amp;BP109&amp;CHAR(34)&amp;",","")</f>
        <v>"cl_YEL",</v>
      </c>
      <c r="GY109" s="48" t="str">
        <f>IF(BQ109&lt;&gt;"",CHAR(34)&amp;"cl_"&amp;BQ109&amp;CHAR(34)&amp;",","")</f>
        <v/>
      </c>
      <c r="GZ109" s="48" t="str">
        <f>IF(BR109&lt;&gt;"",CHAR(34)&amp;"cl_"&amp;BR109&amp;CHAR(34)&amp;",","")</f>
        <v/>
      </c>
      <c r="HA109" s="48" t="str">
        <f>IF(BS109&lt;&gt;"",CHAR(34)&amp;"cl_"&amp;BS109&amp;CHAR(34)&amp;",","")</f>
        <v/>
      </c>
      <c r="HB109" s="48" t="str">
        <f>IF(BT109&lt;&gt;"",CHAR(34)&amp;"cl_"&amp;BT109&amp;CHAR(34)&amp;",","")</f>
        <v>"cl_WHI",</v>
      </c>
      <c r="HC109" s="48" t="str">
        <f>SUBSTITUTE("["&amp;_xlfn.CONCAT(GT109:HB109)&amp;"]",",]","]")</f>
        <v>["cl_BLU","cl_RED","cl_YEL","cl_WHI"]</v>
      </c>
      <c r="HE109" s="71"/>
      <c r="HF109" s="72" t="str">
        <f>"{couname:"&amp;CT109&amp;(IF(HK109&lt;&gt;"",",subtype:"&amp;CHAR(34)&amp;HK109&amp;CHAR(34),""))&amp;",year:"&amp;HJ109&amp;",region:"&amp;CU109&amp;",Colors:"&amp;HC109&amp;",Items:"&amp;GS109&amp;",Flag:"&amp;CV109&amp;",HDFlag:"&amp;CHAR(34)&amp;E109&amp;CHAR(34)&amp;",type:"&amp;GP109&amp;", describe: "&amp;HH109&amp;", isnew:"&amp;CHAR(34)&amp;F109&amp;CHAR(34)&amp;", links: "&amp;HL109&amp;"},"</f>
        <v>{couname:"[USA] Bath",year:"2013",region:"rgn_North America",Colors:["cl_BLU","cl_RED","cl_YEL","cl_WHI"],Items:["4Color","words2","lets04","startB","year00","allhor","4+Band","Horizo","Ships!","NO_GRE","NO_BLA","001RED","003WHI","myrRED","NoStar"],Flag:"https://upload.wikimedia.org/wikipedia/commons/thumb/9/9b/Flag_of_Bath%2C_Maine.svg/640px-Flag_of_Bath%2C_Maine.svg.png",HDFlag:"https://upload.wikimedia.org/wikipedia/commons/thumb/9/9b/Flag_of_Bath%2C_Maine.svg/1280px-Flag_of_Bath%2C_Maine.svg.png",type:"City", describe: "\nThe top half of the flag is a red field with a yellow ship and the bottom half of the flag are alternating white and blue horizontal bands.", isnew:".", links: "https://en.m.wikipedia.org/wiki/Bath,_Maine"},</v>
      </c>
      <c r="HG109" s="73" t="str">
        <f>"{couname:"&amp;CT109&amp;(IF(HK109&lt;&gt;"",",subtype:"&amp;CHAR(34)&amp;HK109&amp;CHAR(34),""))&amp;",year:"&amp;HJ109&amp;",region:"&amp;CU109&amp;",Colors:"&amp;HC109&amp;",Items:"&amp;GS109&amp;",Flag:"&amp;CV109&amp;",HDFlag:"&amp;CHAR(34)&amp;E109&amp;CHAR(34)&amp;",type:"&amp;GP109&amp;", describe: "&amp;HI109&amp;", links: "&amp;HL109&amp;"},"</f>
        <v>{couname:"[USA] Bath",year:"2013",region:"rgn_North America",Colors:["cl_BLU","cl_RED","cl_YEL","cl_WHI"],Items:["4Color","words2","lets04","startB","year00","allhor","4+Band","Horizo","Ships!","NO_GRE","NO_BLA","001RED","003WHI","myrRED","NoStar"],Flag:"https://upload.wikimedia.org/wikipedia/commons/thumb/9/9b/Flag_of_Bath%2C_Maine.svg/640px-Flag_of_Bath%2C_Maine.svg.png",HDFlag:"https://upload.wikimedia.org/wikipedia/commons/thumb/9/9b/Flag_of_Bath%2C_Maine.svg/1280px-Flag_of_Bath%2C_Maine.svg.png",type:"City", describe: "\nThe top half of the flag is a red field with a yellow ship and the bottom half of the flag are alternating white and blue horizontal bands.", links: "https://en.m.wikipedia.org/wiki/Bath,_Maine"},</v>
      </c>
      <c r="HH109" s="48" t="str">
        <f>IF(P109&lt;&gt;"",CHAR(34)&amp;"\n"&amp;P109&amp;CHAR(34),CHAR(34)&amp;CHAR(34))</f>
        <v>"\nThe top half of the flag is a red field with a yellow ship and the bottom half of the flag are alternating white and blue horizontal bands."</v>
      </c>
      <c r="HI109" s="48" t="str">
        <f>IF(J109=0,CHAR(34)&amp;CHAR(34),HH109)</f>
        <v>"\nThe top half of the flag is a red field with a yellow ship and the bottom half of the flag are alternating white and blue horizontal bands."</v>
      </c>
      <c r="HJ109" s="48" t="str">
        <f>CHAR(34)&amp;O109&amp;CHAR(34)</f>
        <v>"2013"</v>
      </c>
      <c r="HL109" s="48" t="str">
        <f>CHAR(34)&amp;I109&amp;CHAR(34)</f>
        <v>"https://en.m.wikipedia.org/wiki/Bath,_Maine"</v>
      </c>
      <c r="HM109" s="72"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"&amp;HH109&amp;", "&amp;CHAR(34)&amp;"isnew"&amp;CHAR(34)&amp;": "&amp;CHAR(34)&amp;F109&amp;CHAR(34)&amp;", "&amp;CHAR(34)&amp;"links"&amp;CHAR(34)&amp;": "&amp;HL109&amp;"},"</f>
        <v>{"couname":"[USA] Bath","subtype":"[USA] Maine","year":"2013","region":"rgn_North America","Colors":["cl_BLU","cl_RED","cl_YEL","cl_WHI"],"Items":["4Color","words2","lets04","startB","year00","allhor","4+Band","Horizo","Ships!","NO_GRE","NO_BLA","001RED","003WHI","myrRED","NoStar"],"Flag":"https://upload.wikimedia.org/wikipedia/commons/thumb/9/9b/Flag_of_Bath%2C_Maine.svg/640px-Flag_of_Bath%2C_Maine.svg.png","HDFlag":"https://upload.wikimedia.org/wikipedia/commons/thumb/9/9b/Flag_of_Bath%2C_Maine.svg/1280px-Flag_of_Bath%2C_Maine.svg.png","type":"City", "describe": "\nThe top half of the flag is a red field with a yellow ship and the bottom half of the flag are alternating white and blue horizontal bands.", "isnew": ".", "links": "https://en.m.wikipedia.org/wiki/Bath,_Maine"},</v>
      </c>
      <c r="HN109" s="74" t="str">
        <f>"{"&amp;CHAR(34)&amp;"couname"&amp;CHAR(34)&amp;":"&amp;CT109&amp;(IF(H109&lt;&gt;"",","&amp;CHAR(34)&amp;"subtype"&amp;CHAR(34)&amp;":"&amp;CHAR(34)&amp;H109&amp;CHAR(34),""))&amp;","&amp;CHAR(34)&amp;"year"&amp;CHAR(34)&amp;":"&amp;HJ109&amp;","&amp;CHAR(34)&amp;"region"&amp;CHAR(34)&amp;":"&amp;CU109&amp;","&amp;CHAR(34)&amp;"Colors"&amp;CHAR(34)&amp;":"&amp;HC109&amp;","&amp;CHAR(34)&amp;"Items"&amp;CHAR(34)&amp;":"&amp;GS109&amp;","&amp;CHAR(34)&amp;"Flag"&amp;CHAR(34)&amp;":"&amp;CV109&amp;","&amp;CHAR(34)&amp;"HDFlag"&amp;CHAR(34)&amp;":"&amp;CHAR(34)&amp;E109&amp;CHAR(34)&amp;","&amp;CHAR(34)&amp;"type"&amp;CHAR(34)&amp;":"&amp;GP109&amp;", "&amp;CHAR(34)&amp;"describe"&amp;CHAR(34)&amp;": "&amp;HI109&amp;", "&amp;CHAR(34)&amp;"isnew"&amp;CHAR(34)&amp;": "&amp;CHAR(34)&amp;F109&amp;CHAR(34)&amp;", "&amp;CHAR(34)&amp;"links"&amp;CHAR(34)&amp;": "&amp;HL109&amp;"},"</f>
        <v>{"couname":"[USA] Bath","subtype":"[USA] Maine","year":"2013","region":"rgn_North America","Colors":["cl_BLU","cl_RED","cl_YEL","cl_WHI"],"Items":["4Color","words2","lets04","startB","year00","allhor","4+Band","Horizo","Ships!","NO_GRE","NO_BLA","001RED","003WHI","myrRED","NoStar"],"Flag":"https://upload.wikimedia.org/wikipedia/commons/thumb/9/9b/Flag_of_Bath%2C_Maine.svg/640px-Flag_of_Bath%2C_Maine.svg.png","HDFlag":"https://upload.wikimedia.org/wikipedia/commons/thumb/9/9b/Flag_of_Bath%2C_Maine.svg/1280px-Flag_of_Bath%2C_Maine.svg.png","type":"City", "describe": "\nThe top half of the flag is a red field with a yellow ship and the bottom half of the flag are alternating white and blue horizontal bands.", "isnew": ".", "links": "https://en.m.wikipedia.org/wiki/Bath,_Maine"},</v>
      </c>
      <c r="HO109" s="75">
        <v>45618</v>
      </c>
      <c r="HP109" s="48" t="str" cm="1">
        <f t="array" ref="HP109">IF(_xlfn.TEXTJOIN(", ", TRUE, IF(ISNUMBER(SEARCH("BLA", BL109:BT109)), COLUMN(BL109:BT109) - COLUMN(BL109) + 1, ""))&lt;&gt;"","BLA","")</f>
        <v/>
      </c>
      <c r="HQ109" s="48" t="str" cm="1">
        <f t="array" ref="HQ109">IF(_xlfn.TEXTJOIN(", ", TRUE, IF(ISNUMBER(SEARCH("BLU", BL109:BT109)), COLUMN(BL109:BT109) - COLUMN(BL109) + 1, ""))&lt;&gt;"","BLU","")</f>
        <v>BLU</v>
      </c>
      <c r="HR109" s="48" t="str" cm="1">
        <f t="array" ref="HR109">IF(_xlfn.TEXTJOIN(", ", TRUE, IF(ISNUMBER(SEARCH("GRE", BL109:BT109)), COLUMN(BL109:BT109) - COLUMN(BL109) + 1, ""))&lt;&gt;"","GRE","")</f>
        <v/>
      </c>
      <c r="HS109" s="48" t="str" cm="1">
        <f t="array" ref="HS109">IF(_xlfn.TEXTJOIN(", ", TRUE, IF(ISNUMBER(SEARCH("RED", BL109:BT109)), COLUMN(BL109:BT109) - COLUMN(BL109) + 1, ""))&lt;&gt;"","RED","")</f>
        <v>RED</v>
      </c>
      <c r="HT109" s="48" t="str" cm="1">
        <f t="array" ref="HT109">IF(_xlfn.TEXTJOIN(", ", TRUE, IF(ISNUMBER(SEARCH("YEL", BL109:BT109)), COLUMN(BL109:BT109) - COLUMN(BL109) + 1, ""))&lt;&gt;"","YEL","")</f>
        <v>YEL</v>
      </c>
      <c r="HU109" s="48" t="str" cm="1">
        <f t="array" ref="HU109">IF(_xlfn.TEXTJOIN(", ", TRUE, IF(ISNUMBER(SEARCH("ORA", BL109:BT109)), COLUMN(BL109:BT109) - COLUMN(BL109) + 1, ""))&lt;&gt;"","ORA","")</f>
        <v/>
      </c>
      <c r="HV109" s="48" t="str" cm="1">
        <f t="array" ref="HV109">IF(_xlfn.TEXTJOIN(", ", TRUE, IF(ISNUMBER(SEARCH("BRO", BL109:BT109)), COLUMN(BL109:BT109) - COLUMN(BL109) + 1, ""))&lt;&gt;"","BRO","")</f>
        <v/>
      </c>
      <c r="HW109" s="48" t="str" cm="1">
        <f t="array" ref="HW109">IF(_xlfn.TEXTJOIN(", ", TRUE, IF(ISNUMBER(SEARCH("PUR", BL109:BT109)), COLUMN(BL109:BT109) - COLUMN(BL109) + 1, ""))&lt;&gt;"","PUR","")</f>
        <v/>
      </c>
      <c r="HX109" s="48" t="str" cm="1">
        <f t="array" ref="HX109">IF(_xlfn.TEXTJOIN(", ", TRUE, IF(ISNUMBER(SEARCH("WHI", BL109:BT109)), COLUMN(BL109:BT109) - COLUMN(BL109) + 1, ""))&lt;&gt;"","WHI","")</f>
        <v>WHI</v>
      </c>
      <c r="HY109" s="76"/>
      <c r="HZ109" s="76"/>
      <c r="IA109" s="6"/>
      <c r="IB109" s="6"/>
      <c r="IC109" s="77"/>
      <c r="ID109" s="77"/>
      <c r="IE109" s="77"/>
      <c r="IF109" s="77"/>
      <c r="IG109" s="77"/>
      <c r="IH109" s="77"/>
      <c r="II109" s="77"/>
      <c r="IJ109" s="77"/>
      <c r="IK109" s="77"/>
      <c r="IM109" s="45">
        <f>COUNTIF(IC109:IK109,"&gt;0")-CG109</f>
        <v>-4</v>
      </c>
      <c r="IN109" s="78" t="str">
        <f>"http://mkweb.bcgsc.ca/color-summarizer/?url="&amp;D109&amp;"&amp;precision=low&amp;num_clusters="&amp;CG109&amp;"&amp;text=1"</f>
        <v>http://mkweb.bcgsc.ca/color-summarizer/?url=https://upload.wikimedia.org/wikipedia/commons/thumb/9/9b/Flag_of_Bath%2C_Maine.svg/640px-Flag_of_Bath%2C_Maine.svg.png&amp;precision=low&amp;num_clusters=4&amp;text=1</v>
      </c>
      <c r="IO109" s="48" t="str">
        <f>IF(HP109&lt;&gt;"",CHAR(34)&amp;"black"&amp;CHAR(34),"")</f>
        <v/>
      </c>
      <c r="IP109" s="48" t="str">
        <f>IF(HQ109&lt;&gt;"",CHAR(34)&amp;"blue"&amp;CHAR(34),"")</f>
        <v>"blue"</v>
      </c>
      <c r="IQ109" s="48" t="str">
        <f>IF(HR109&lt;&gt;"",CHAR(34)&amp;"green"&amp;CHAR(34),"")</f>
        <v/>
      </c>
      <c r="IR109" s="48" t="str">
        <f>IF(HS109&lt;&gt;"",CHAR(34)&amp;"red"&amp;CHAR(34),"")</f>
        <v>"red"</v>
      </c>
      <c r="IS109" s="48" t="str">
        <f>IF(HT109&lt;&gt;"",CHAR(34)&amp;"yellow"&amp;CHAR(34),"")</f>
        <v>"yellow"</v>
      </c>
      <c r="IT109" s="48" t="str">
        <f>IF(HU109&lt;&gt;"",CHAR(34)&amp;"orange"&amp;CHAR(34),"")</f>
        <v/>
      </c>
      <c r="IU109" s="48" t="str">
        <f>IF(HV109&lt;&gt;"",CHAR(34)&amp;"brown"&amp;CHAR(34),"")</f>
        <v/>
      </c>
      <c r="IV109" s="48" t="str">
        <f>IF(HW109&lt;&gt;"",CHAR(34)&amp;"purple"&amp;CHAR(34),"")</f>
        <v/>
      </c>
      <c r="IW109" s="48" t="str">
        <f>IF(HX109&lt;&gt;"",CHAR(34)&amp;"white"&amp;CHAR(34),"")</f>
        <v>"white"</v>
      </c>
      <c r="IX109" s="48" t="str">
        <f>"{"&amp;CHAR(34)&amp;"url"&amp;CHAR(34)&amp;":"&amp;CHAR(34)&amp;IN109&amp;CHAR(34)&amp;","&amp;CHAR(34)&amp;"name"&amp;CHAR(34)&amp;":"&amp;CHAR(34)&amp;A109&amp;CHAR(34)&amp;"},"</f>
        <v>{"url":"http://mkweb.bcgsc.ca/color-summarizer/?url=https://upload.wikimedia.org/wikipedia/commons/thumb/9/9b/Flag_of_Bath%2C_Maine.svg/640px-Flag_of_Bath%2C_Maine.svg.png&amp;precision=low&amp;num_clusters=4&amp;text=1","name":"[USA] Bath"},</v>
      </c>
      <c r="IY109" s="48">
        <v>1129</v>
      </c>
    </row>
    <row r="110" spans="1:259" s="48" customFormat="1" ht="38.4" customHeight="1" thickBot="1" x14ac:dyDescent="0.35">
      <c r="A110" s="97" t="s">
        <v>620</v>
      </c>
      <c r="B110" s="40" t="e" vm="251">
        <v>#VALUE!</v>
      </c>
      <c r="C110" s="41">
        <v>3</v>
      </c>
      <c r="D110" s="42" t="s">
        <v>621</v>
      </c>
      <c r="E110" s="43" t="s">
        <v>622</v>
      </c>
      <c r="F110" s="44" t="s">
        <v>163</v>
      </c>
      <c r="G110" s="45">
        <f>COUNTIF($A$1:$A$8580,A110)</f>
        <v>1</v>
      </c>
      <c r="H110" s="46" t="s">
        <v>297</v>
      </c>
      <c r="I110" s="47" t="s">
        <v>623</v>
      </c>
      <c r="J110" s="48" t="str">
        <f>""</f>
        <v/>
      </c>
      <c r="K110" s="49"/>
      <c r="L110" s="50"/>
      <c r="M110" s="50"/>
      <c r="N110" s="51" t="s">
        <v>231</v>
      </c>
      <c r="O110" s="52">
        <v>2021</v>
      </c>
      <c r="P110" s="53" t="s">
        <v>624</v>
      </c>
      <c r="Q110" s="54">
        <v>2</v>
      </c>
      <c r="R110" s="55" t="s">
        <v>231</v>
      </c>
      <c r="S110" s="56">
        <v>3</v>
      </c>
      <c r="T110" s="57" t="s">
        <v>164</v>
      </c>
      <c r="U110" s="58" t="s">
        <v>164</v>
      </c>
      <c r="V110" s="58" t="s">
        <v>165</v>
      </c>
      <c r="W110" s="58" t="s">
        <v>164</v>
      </c>
      <c r="X110" s="58" t="s">
        <v>165</v>
      </c>
      <c r="Y110" s="58" t="s">
        <v>164</v>
      </c>
      <c r="Z110" s="58" t="s">
        <v>164</v>
      </c>
      <c r="AA110" s="58" t="s">
        <v>164</v>
      </c>
      <c r="AB110" s="58" t="s">
        <v>164</v>
      </c>
      <c r="AC110" s="58" t="s">
        <v>164</v>
      </c>
      <c r="AD110" s="58" t="s">
        <v>164</v>
      </c>
      <c r="AE110" s="58" t="s">
        <v>164</v>
      </c>
      <c r="AF110" s="59" t="s">
        <v>164</v>
      </c>
      <c r="AG110" s="59" t="s">
        <v>164</v>
      </c>
      <c r="AH110" s="59" t="s">
        <v>165</v>
      </c>
      <c r="AI110" s="59" t="s">
        <v>164</v>
      </c>
      <c r="AJ110" s="59" t="s">
        <v>164</v>
      </c>
      <c r="AK110" s="59" t="s">
        <v>164</v>
      </c>
      <c r="AL110" s="59" t="s">
        <v>164</v>
      </c>
      <c r="AM110" s="59" t="s">
        <v>164</v>
      </c>
      <c r="AN110" s="59" t="s">
        <v>164</v>
      </c>
      <c r="AO110" s="59" t="s">
        <v>164</v>
      </c>
      <c r="AP110" s="59" t="s">
        <v>164</v>
      </c>
      <c r="AQ110" s="59" t="s">
        <v>164</v>
      </c>
      <c r="AR110" s="59" t="s">
        <v>164</v>
      </c>
      <c r="AS110" s="59" t="s">
        <v>164</v>
      </c>
      <c r="AT110" s="60">
        <v>0</v>
      </c>
      <c r="AU110" s="59" t="s">
        <v>196</v>
      </c>
      <c r="AV110" s="59" t="str">
        <f>IF(LEFT(A110,1)="[",LEFT(A110,5)&amp;AU110&amp;A110,"")</f>
        <v>[USA]City[USA] Kennebunkport</v>
      </c>
      <c r="AW110" s="59" t="str">
        <f>C110&amp;H110&amp;A110</f>
        <v>3[USA] Maine[USA] Kennebunkport</v>
      </c>
      <c r="AX110" s="61"/>
      <c r="AY110" s="61"/>
      <c r="AZ110" s="62" t="s">
        <v>167</v>
      </c>
      <c r="BA110" s="62" t="s">
        <v>167</v>
      </c>
      <c r="BB110" s="62"/>
      <c r="BC110" s="63"/>
      <c r="BD110" s="64" t="s">
        <v>152</v>
      </c>
      <c r="BE110" s="47"/>
      <c r="BF110" s="64" t="s">
        <v>152</v>
      </c>
      <c r="BG110" s="64" t="s">
        <v>159</v>
      </c>
      <c r="BH110" s="64" t="s">
        <v>152</v>
      </c>
      <c r="BI110" s="64"/>
      <c r="BJ110" s="64"/>
      <c r="BK110" s="47"/>
      <c r="BL110" s="64" t="s">
        <v>167</v>
      </c>
      <c r="BM110" s="64" t="s">
        <v>152</v>
      </c>
      <c r="BN110" s="64" t="s">
        <v>167</v>
      </c>
      <c r="BO110" s="64" t="s">
        <v>167</v>
      </c>
      <c r="BP110" s="64" t="s">
        <v>155</v>
      </c>
      <c r="BQ110" s="64" t="s">
        <v>167</v>
      </c>
      <c r="BR110" s="64" t="s">
        <v>167</v>
      </c>
      <c r="BS110" s="64" t="s">
        <v>167</v>
      </c>
      <c r="BT110" s="64" t="s">
        <v>159</v>
      </c>
      <c r="BU110" s="65"/>
      <c r="BV110" s="66"/>
      <c r="BW110" s="66">
        <v>0</v>
      </c>
      <c r="BX110" s="47"/>
      <c r="CB110" s="6"/>
      <c r="CC110" s="6"/>
      <c r="CD110" s="67">
        <v>0</v>
      </c>
      <c r="CE110" s="67">
        <v>0</v>
      </c>
      <c r="CF110" s="67" t="e">
        <v>#REF!</v>
      </c>
      <c r="CG110" s="68" cm="1">
        <f t="array" ref="CG110">SUMPRODUCT(--(LEN(TRIM(BL110:BT110))&gt;0))</f>
        <v>3</v>
      </c>
      <c r="CH110" s="59" t="str">
        <f>IF(CG110=2,"y","n")</f>
        <v>n</v>
      </c>
      <c r="CI110" s="59" t="str">
        <f>IF(CG110=3,"y","n")</f>
        <v>y</v>
      </c>
      <c r="CJ110" s="59" t="str">
        <f>IF(CG110=4,"y","n")</f>
        <v>n</v>
      </c>
      <c r="CK110" s="59" t="str">
        <f>IF(CG110&gt;4,"y","n")</f>
        <v>n</v>
      </c>
      <c r="CL110" s="59" t="str">
        <f>IF(S110=0,"y","n")</f>
        <v>n</v>
      </c>
      <c r="CM110" s="59" t="str">
        <f>IF(S110=2,"y","n")</f>
        <v>n</v>
      </c>
      <c r="CN110" s="59" t="str">
        <f>IF(S110=3,"y","n")</f>
        <v>y</v>
      </c>
      <c r="CO110" s="59" t="str">
        <f>IF(S110&gt;=4,"y","n")</f>
        <v>n</v>
      </c>
      <c r="CP110" s="59" t="str">
        <f>IF(AT110=0,"y","n")</f>
        <v>y</v>
      </c>
      <c r="CQ110" s="59" t="str">
        <f>IF(AT110=1,"y","n")</f>
        <v>n</v>
      </c>
      <c r="CR110" s="59" t="str">
        <f>IF(AT110=2,"y","n")</f>
        <v>n</v>
      </c>
      <c r="CS110" s="59" t="str">
        <f>IF(AT110&gt;=3,"y","n")</f>
        <v>n</v>
      </c>
      <c r="CT110" s="69" t="str">
        <f>CHAR(34)&amp;A110&amp;CHAR(34)</f>
        <v>"[USA] Kennebunkport"</v>
      </c>
      <c r="CU110" s="70" t="str">
        <f>CHAR(34)&amp;"rgn_"&amp;R110&amp;CHAR(34)</f>
        <v>"rgn_North America"</v>
      </c>
      <c r="CV110" s="48" t="str">
        <f>CHAR(34)&amp;D110&amp;CHAR(34)</f>
        <v>"https://upload.wikimedia.org/wikipedia/commons/thumb/f/fa/Flag_of_Kennebunkport%2C_Maine.svg/640px-Flag_of_Kennebunkport%2C_Maine.svg.png"</v>
      </c>
      <c r="CW110" s="48" t="str">
        <f>IF(CH110="y",CHAR(34)&amp;CH$1&amp;CHAR(34)&amp;",","")</f>
        <v/>
      </c>
      <c r="CX110" s="48" t="str">
        <f>IF(CI110="y",CHAR(34)&amp;CI$1&amp;CHAR(34)&amp;",","")</f>
        <v>"3Color",</v>
      </c>
      <c r="CY110" s="48" t="str">
        <f>IF(CJ110="y",CHAR(34)&amp;CJ$1&amp;CHAR(34)&amp;",","")</f>
        <v/>
      </c>
      <c r="CZ110" s="48" t="str">
        <f>IF(CK110="y",CHAR(34)&amp;CK$1&amp;CHAR(34)&amp;",","")</f>
        <v/>
      </c>
      <c r="DA110" s="48" t="str">
        <f>IF(Q110&gt;1,CHAR(34)&amp;"words2"&amp;CHAR(34)&amp;",","")</f>
        <v>"words2",</v>
      </c>
      <c r="DB110" s="48" t="str">
        <f>IF(Q110&gt;2,CHAR(34)&amp;"words3"&amp;CHAR(34)&amp;",","")</f>
        <v/>
      </c>
      <c r="DD110" s="48" t="str">
        <f>IF(LEN(CHAR(34)&amp;"lets"&amp;LEN(SUBSTITUTE(SUBSTITUTE(IFERROR(TRIM(SUBSTITUTE(A110,MID(A110,FIND("[",A110),FIND("]",A110)-FIND("[",A110)+1),"")),A110)," ",""),"-",""))&amp;CHAR(34)&amp;",")=9,CHAR(34)&amp;"lets"&amp;LEN(SUBSTITUTE(SUBSTITUTE(IFERROR(TRIM(SUBSTITUTE(A110,MID(A110,FIND("[",A110),FIND("]",A110)-FIND("[",A110)+1),"")),A110)," ",""),"-",""))&amp;CHAR(34)&amp;",",CHAR(34)&amp;"lets0"&amp;LEN(SUBSTITUTE(SUBSTITUTE(IFERROR(TRIM(SUBSTITUTE(A110,MID(A110,FIND("[",A110),FIND("]",A110)-FIND("[",A110)+1),"")),A110)," ",""),"-",""))&amp;CHAR(34)&amp;",")</f>
        <v>"lets13",</v>
      </c>
      <c r="DE110" s="48" t="str">
        <f>CHAR(34)&amp;"start"&amp;IFERROR(LEFT(SUBSTITUTE(A110,"["&amp;MID(A110,FIND("[",A110)+1,FIND("]",A110)-FIND("[",A110)-1)&amp;"] ",""),1),LEFT(A110,1))&amp;CHAR(34)&amp;","</f>
        <v>"startK",</v>
      </c>
      <c r="DF110" s="48" t="str">
        <f>IFERROR(IF(SEARCH("tan",A110)&gt;0,CHAR(34)&amp;"withtn"&amp;CHAR(34)&amp;",",""),"")</f>
        <v/>
      </c>
      <c r="DG110" s="48" t="str">
        <f>IFERROR(IF(SEARCH("q",A110)&gt;0,CHAR(34)&amp;"with_q"&amp;CHAR(34)&amp;",",""),"")</f>
        <v/>
      </c>
      <c r="DH110" s="48" t="str">
        <f>IFERROR(IF(SEARCH("v",A110)&gt;0,CHAR(34)&amp;"with_v"&amp;CHAR(34)&amp;",",""),"")</f>
        <v/>
      </c>
      <c r="DI110" s="48" t="str">
        <f>IFERROR(IF(SEARCH("w",A110)&gt;0,CHAR(34)&amp;"with_w"&amp;CHAR(34)&amp;",",""),"")</f>
        <v/>
      </c>
      <c r="DJ110" s="48" t="str">
        <f>IFERROR(IF(SEARCH("y",A110)&gt;0,CHAR(34)&amp;"with_y"&amp;CHAR(34)&amp;",",""),"")</f>
        <v/>
      </c>
      <c r="DK110" s="48" t="str">
        <f>IFERROR(IF(SEARCH("z",A110)&gt;0,CHAR(34)&amp;"with_z"&amp;CHAR(34)&amp;",",""),"")</f>
        <v/>
      </c>
      <c r="DL110" s="48" t="str">
        <f>IF(CG110=2, CHAR(34) &amp; _xlfn.TEXTJOIN("", TRUE, _xlfn._xlws.SORT(HP110:HX110)) &amp; CHAR(34) &amp; ",", "")</f>
        <v/>
      </c>
      <c r="DM110" s="48" t="str" cm="1">
        <f t="array" ref="DM110">IF(CG110=3,CHAR(34) &amp; _xlfn.TEXTJOIN("", TRUE, RIGHT(HP110:HX110, 2)) &amp; CHAR(34) &amp; ",", "")</f>
        <v>"LUELHI",</v>
      </c>
      <c r="DN110" s="48" t="str">
        <f>IF(AND(ISNUMBER(SEARCH("18", O110)), ISERROR(SEARCH("1918", O110)), ISERROR(SEARCH("2018", O110))), CHAR(34) &amp; "year18" &amp; CHAR(34) &amp; ",", "")</f>
        <v/>
      </c>
      <c r="DO110" s="48" t="str">
        <f>IF(AND(ISNUMBER(SEARCH("19", O110)), ISERROR(SEARCH("1819", O110)),  ISERROR(SEARCH("1219", O110)),ISERROR(SEARCH("1119", O110)),ISERROR(SEARCH("1190", O110)),ISERROR(SEARCH("2019", O110))), CHAR(34) &amp; "year19" &amp; CHAR(34) &amp; ",", "")</f>
        <v/>
      </c>
      <c r="DP110" s="6" t="str">
        <f>IF(AND(ISNUMBER(SEARCH("20", O110)), ISERROR(SEARCH("1920", O110))), CHAR(34)&amp;"year00"&amp;CHAR(34)&amp;",", "")</f>
        <v>"year00",</v>
      </c>
      <c r="DQ110" s="6" t="str">
        <f>IF(CC110="y",CHAR(34)&amp;"soviet"&amp;CHAR(34)&amp;",","")</f>
        <v/>
      </c>
      <c r="DR110" s="6" t="str">
        <f>IF(BY110="y",CHAR(34)&amp;"dgband"&amp;CHAR(34)&amp;",","")</f>
        <v/>
      </c>
      <c r="DS110" s="6" t="str">
        <f>IF(W110="y",IF(AND(V110="n",BY110&lt;&gt;"y"),CHAR(34)&amp;"allver"&amp;CHAR(34)&amp;",",""),"")</f>
        <v/>
      </c>
      <c r="DT110" s="6" t="str">
        <f>IF(V110="y",IF(AND(W110="n",BY110&lt;&gt;"y"),CHAR(34)&amp;"allhor"&amp;CHAR(34)&amp;",",""),"")</f>
        <v>"allhor",</v>
      </c>
      <c r="DU110" s="6" t="str">
        <f>IF(BY110="y",IF(AND(W110="n",V110="n"),CHAR(34)&amp;"alldia"&amp;CHAR(34)&amp;",",""),"")</f>
        <v/>
      </c>
      <c r="DW110" s="48" t="str">
        <f>IF(CL110="y",CHAR(34)&amp;CL$1&amp;CHAR(34)&amp;",","")</f>
        <v/>
      </c>
      <c r="DX110" s="48" t="str">
        <f>IF(CM110="y",CHAR(34)&amp;CM$1&amp;CHAR(34)&amp;",","")</f>
        <v/>
      </c>
      <c r="DY110" s="48" t="str">
        <f>IF(CN110="y",CHAR(34)&amp;CN$1&amp;CHAR(34)&amp;",","")</f>
        <v>"3Bands",</v>
      </c>
      <c r="DZ110" s="48" t="str">
        <f>IF(CO110="y",CHAR(34)&amp;CO$1&amp;CHAR(34)&amp;",","")</f>
        <v/>
      </c>
      <c r="EA110" s="48" t="str">
        <f>IF(T110="y",CHAR(34)&amp;T$1&amp;CHAR(34)&amp;",","")</f>
        <v/>
      </c>
      <c r="EB110" s="48" t="str">
        <f>IF(U110="y",CHAR(34)&amp;U$1&amp;CHAR(34)&amp;",","")</f>
        <v/>
      </c>
      <c r="EC110" s="48" t="str">
        <f>IF(V110="y",CHAR(34)&amp;V$1&amp;CHAR(34)&amp;",","")</f>
        <v>"Horizo",</v>
      </c>
      <c r="ED110" s="48" t="str">
        <f>IF(W110="y",CHAR(34)&amp;W$1&amp;CHAR(34)&amp;",","")</f>
        <v/>
      </c>
      <c r="EE110" s="48" t="str">
        <f>IF(X110="y",CHAR(34)&amp;X$1&amp;CHAR(34)&amp;",","")</f>
        <v>"Circle",</v>
      </c>
      <c r="EF110" s="48" t="str">
        <f>IF(AND(Y110&lt;&gt;"n",Y110&lt;&gt;""),CHAR(34)&amp;Y$1&amp;CHAR(34)&amp;",","")</f>
        <v/>
      </c>
      <c r="EG110" s="48" t="str">
        <f>IF(Z110="y",CHAR(34)&amp;Z$1&amp;CHAR(34)&amp;",","")</f>
        <v/>
      </c>
      <c r="EH110" s="48" t="str">
        <f>IF(AA110="y",CHAR(34)&amp;AA$1&amp;CHAR(34)&amp;",","")</f>
        <v/>
      </c>
      <c r="EI110" s="48" t="str">
        <f>IF(AB110="y",CHAR(34)&amp;AB$1&amp;CHAR(34)&amp;",","")</f>
        <v/>
      </c>
      <c r="EJ110" s="48" t="str">
        <f>IF(AC110="y",CHAR(34)&amp;AC$1&amp;CHAR(34)&amp;",","")</f>
        <v/>
      </c>
      <c r="EK110" s="48" t="str">
        <f>IF(AD110="y",CHAR(34)&amp;AD$1&amp;CHAR(34)&amp;",","")</f>
        <v/>
      </c>
      <c r="EL110" s="48" t="str">
        <f>IF(AE110="y",CHAR(34)&amp;AE$1&amp;CHAR(34)&amp;",","")</f>
        <v/>
      </c>
      <c r="EM110" s="48" t="str">
        <f>IF(AF110="y",CHAR(34)&amp;AF$1&amp;CHAR(34)&amp;",","")</f>
        <v/>
      </c>
      <c r="EN110" s="48" t="str">
        <f>IF(AG110="y",CHAR(34)&amp;AG$1&amp;CHAR(34)&amp;",","")</f>
        <v/>
      </c>
      <c r="EO110" s="48" t="str">
        <f>IF(AH110="y",CHAR(34)&amp;AH$1&amp;CHAR(34)&amp;",","")</f>
        <v>"Center",</v>
      </c>
      <c r="EP110" s="48" t="str">
        <f>IF(AI110="y",CHAR(34)&amp;AI$1&amp;CHAR(34)&amp;",","")</f>
        <v/>
      </c>
      <c r="EQ110" s="48" t="str">
        <f>IF(AJ110="y",CHAR(34)&amp;AJ$1&amp;CHAR(34)&amp;",","")</f>
        <v/>
      </c>
      <c r="ER110" s="48" t="str">
        <f>IF(AK110="y",CHAR(34)&amp;AK$1&amp;CHAR(34)&amp;",","")</f>
        <v/>
      </c>
      <c r="ES110" s="48" t="str">
        <f>IF(AL110="y",CHAR(34)&amp;AL$1&amp;CHAR(34)&amp;",","")</f>
        <v/>
      </c>
      <c r="ET110" s="48" t="str">
        <f>IF(AM110="y",CHAR(34)&amp;AM$1&amp;CHAR(34)&amp;",","")</f>
        <v/>
      </c>
      <c r="EU110" s="48" t="str">
        <f>IF(AN110="y",CHAR(34)&amp;AN$1&amp;CHAR(34)&amp;",","")</f>
        <v/>
      </c>
      <c r="EV110" s="48" t="str">
        <f>IF(AO110="y",CHAR(34)&amp;AO$1&amp;CHAR(34)&amp;",","")</f>
        <v/>
      </c>
      <c r="EW110" s="48" t="str">
        <f>IF(AP110="y",CHAR(34)&amp;AP$1&amp;CHAR(34)&amp;",","")</f>
        <v/>
      </c>
      <c r="EX110" s="48" t="str">
        <f>IF(AQ110="y",CHAR(34)&amp;AQ$1&amp;CHAR(34)&amp;",","")</f>
        <v/>
      </c>
      <c r="EY110" s="48" t="str">
        <f>IF(AR110="y",CHAR(34)&amp;AR$1&amp;CHAR(34)&amp;",","")</f>
        <v/>
      </c>
      <c r="EZ110" s="48" t="str">
        <f>IF(AS110="y",CHAR(34)&amp;AS$1&amp;CHAR(34)&amp;",","")</f>
        <v/>
      </c>
      <c r="FA110" s="48" t="str">
        <f>IF(AT110&gt;0,CHAR(34)&amp;"sta"&amp;AZ110&amp;CHAR(34)&amp;",","")</f>
        <v/>
      </c>
      <c r="FB110" s="48" t="str">
        <f>IF(AND(AT110&gt;0,BA110&lt;&gt;""),CHAR(34)&amp;"sta"&amp;BA110&amp;CHAR(34)&amp;",","")</f>
        <v/>
      </c>
      <c r="FD110" s="48" t="str">
        <f>IF(BV110="n",CHAR(34)&amp;"tcWHYE"&amp;CHAR(34)&amp;",",IF(BV110="y",CHAR(34)&amp;FD$1&amp;CHAR(34)&amp;",",""))</f>
        <v/>
      </c>
      <c r="FE110" s="48" t="str">
        <f>IF(COUNTIF(BL110:BT110,"BLU")=0,CHAR(34)&amp;"NO_BLU"&amp;CHAR(34)&amp;",", "")</f>
        <v/>
      </c>
      <c r="FF110" s="48" t="str">
        <f>IF(COUNTIF(BL110:BT110,"WHI")=0,CHAR(34)&amp;"NO_WHI"&amp;CHAR(34)&amp;",", "")</f>
        <v/>
      </c>
      <c r="FG110" s="48" t="str">
        <f>IF(COUNTIF(BL110:BT110,"RED")=0,CHAR(34)&amp;"NO_RED"&amp;CHAR(34)&amp;",", "")</f>
        <v>"NO_RED",</v>
      </c>
      <c r="FH110" s="48" t="str">
        <f>IF(COUNTIF(BL110:BS110,"GRE")=0,CHAR(34)&amp;"NO_GRE"&amp;CHAR(34)&amp;",", "")</f>
        <v>"NO_GRE",</v>
      </c>
      <c r="FI110" s="48" t="str">
        <f>IF(COUNTIF(BL110:BT110,"YEL")=0,CHAR(34)&amp;"NO_YEL"&amp;CHAR(34)&amp;",", "")</f>
        <v/>
      </c>
      <c r="FJ110" s="48" t="str">
        <f>IF(COUNTIF(BL110:BT110,"BLA")=0,CHAR(34)&amp;"NO_BLA"&amp;CHAR(34)&amp;",", "")</f>
        <v>"NO_BLA",</v>
      </c>
      <c r="FK110" s="48" t="str">
        <f>IF(AND(FH110&lt;&gt;"",FF110&lt;&gt;""),CHAR(34)&amp;"WHGRNO"&amp;CHAR(34)&amp;",","")</f>
        <v/>
      </c>
      <c r="FL110" s="48" t="str">
        <f>IF(AND(FI110&lt;&gt;"",FF110&lt;&gt;""),CHAR(34)&amp;"WHYENO"&amp;CHAR(34)&amp;",","")</f>
        <v/>
      </c>
      <c r="FM110" s="48" t="str">
        <f>IF(AND(FJ110&lt;&gt;"",FF110&lt;&gt;""),CHAR(34)&amp;"BAWHNO"&amp;CHAR(34)&amp;",","")</f>
        <v/>
      </c>
      <c r="FN110" s="48" t="str">
        <f>IF(AND(FE110&lt;&gt;"",FF110&lt;&gt;""),CHAR(34)&amp;"BLWHNO"&amp;CHAR(34)&amp;",","")</f>
        <v/>
      </c>
      <c r="FO110" s="48" t="str">
        <f>IF(AND(FE110&lt;&gt;"",FG110&lt;&gt;""),CHAR(34)&amp;"BLRENO"&amp;CHAR(34)&amp;",","")</f>
        <v/>
      </c>
      <c r="FP110" s="48" t="str">
        <f>IF(AND(FF110&lt;&gt;"",FF110&lt;&gt;""),CHAR(34)&amp;"WHRENO"&amp;CHAR(34)&amp;",","")</f>
        <v/>
      </c>
      <c r="FQ110" s="48" t="str">
        <f>IF(LEN(BF110)=3,CHAR(34)&amp;"001"&amp;BF110&amp;CHAR(34)&amp;",","")</f>
        <v>"001BLU",</v>
      </c>
      <c r="FR110" s="48" t="str">
        <f>IF(LEN(BG110)=3,CHAR(34)&amp;"002"&amp;BG110&amp;CHAR(34)&amp;",","")</f>
        <v>"002WHI",</v>
      </c>
      <c r="FS110" s="48" t="str">
        <f>IF(LEN(BH110)=3,CHAR(34)&amp;"003"&amp;BH110&amp;CHAR(34)&amp;",","")</f>
        <v>"003BLU",</v>
      </c>
      <c r="FT110" s="48" t="str">
        <f>CHAR(34)&amp;"myr"&amp;BD110&amp;CHAR(34)&amp;","</f>
        <v>"myrBLU",</v>
      </c>
      <c r="FU110" s="48" t="str">
        <f>IF(AY110="y",CHAR(34)&amp;"island"&amp;CHAR(34)&amp;",","")</f>
        <v/>
      </c>
      <c r="FV110" s="48" t="str">
        <f>IF(BZ110="y",CHAR(34)&amp;"landlo"&amp;CHAR(34)&amp;",","")</f>
        <v/>
      </c>
      <c r="FW110" s="48" t="str">
        <f>IF(CA110="y",CHAR(34)&amp;"eunion"&amp;CHAR(34)&amp;",","")</f>
        <v/>
      </c>
      <c r="FY110" s="48" t="str">
        <f>IFERROR(IF(SEARCH("Arabic",CB110)&gt;0,CHAR(34)&amp;"arabic"&amp;CHAR(34)&amp;",",""),"")</f>
        <v/>
      </c>
      <c r="FZ110" s="48" t="str">
        <f>IFERROR(IF(SEARCH("English",CB110)&gt;0,CHAR(34)&amp;"englis"&amp;CHAR(34)&amp;",",""),"")</f>
        <v/>
      </c>
      <c r="GA110" s="48" t="str">
        <f>IFERROR(IF(SEARCH("French",CB110)&gt;0,CHAR(34)&amp;"french"&amp;CHAR(34)&amp;",",""),"")</f>
        <v/>
      </c>
      <c r="GB110" s="48" t="str">
        <f>IFERROR(IF(SEARCH("Spanish",CB110)&gt;0,CHAR(34)&amp;"spanis"&amp;CHAR(34)&amp;",",""),"")</f>
        <v/>
      </c>
      <c r="GE110" s="48" t="str">
        <f>IFERROR(IF(SEARCH("Dutch",CB110)&gt;0,CHAR(34)&amp;"dutchs"&amp;CHAR(34)&amp;",",""),"")</f>
        <v/>
      </c>
      <c r="GF110" s="48" t="str">
        <f>IFERROR(IF(SEARCH("Historical",AU110)&gt;0,CHAR(34)&amp;"histor"&amp;CHAR(34)&amp;",",""),"")</f>
        <v/>
      </c>
      <c r="GG110" s="48" t="str">
        <f>IF(BU110="y",CHAR(34)&amp;"unjack"&amp;CHAR(34)&amp;",","")</f>
        <v/>
      </c>
      <c r="GH110" s="48" t="str">
        <f>IF(CD110=1,CHAR(34)&amp;"southc"&amp;CHAR(34)&amp;",","")</f>
        <v/>
      </c>
      <c r="GI110" s="48" t="str">
        <f>IF(CE110=1,CHAR(34)&amp;"hasmap"&amp;CHAR(34)&amp;",","")</f>
        <v/>
      </c>
      <c r="GJ110" s="48" t="str">
        <f>IF(CP110="y",CHAR(34)&amp;CP$1&amp;CHAR(34)&amp;",","")</f>
        <v>"NoStar",</v>
      </c>
      <c r="GK110" s="48" t="str">
        <f>IF(GJ110="",CHAR(34)&amp;"HasSta"&amp;CHAR(34)&amp;",","")</f>
        <v/>
      </c>
      <c r="GL110" s="48" t="str">
        <f>IF(CQ110="y",CHAR(34)&amp;CQ$1&amp;CHAR(34)&amp;",","")</f>
        <v/>
      </c>
      <c r="GM110" s="48" t="str">
        <f>IF(CR110="y",CHAR(34)&amp;CR$1&amp;CHAR(34)&amp;",","")</f>
        <v/>
      </c>
      <c r="GN110" s="48" t="str">
        <f>IF(CS110="y",CHAR(34)&amp;CS$1&amp;CHAR(34)&amp;",","")</f>
        <v/>
      </c>
      <c r="GP110" s="48" t="str">
        <f>CHAR(34)&amp;AU110&amp;CHAR(34)</f>
        <v>"City"</v>
      </c>
      <c r="GS110" s="48" t="str">
        <f>SUBSTITUTE("["&amp;_xlfn.CONCAT(CW110:GN110)&amp;"]",",]","]")</f>
        <v>["3Color","words2","lets13","startK","LUELHI","year00","allhor","3Bands","Horizo","Circle","Center","NO_RED","NO_GRE","NO_BLA","001BLU","002WHI","003BLU","myrBLU","NoStar"]</v>
      </c>
      <c r="GT110" s="48" t="str">
        <f>IF(BL110&lt;&gt;"",CHAR(34)&amp;"cl_"&amp;BL110&amp;CHAR(34)&amp;",","")</f>
        <v/>
      </c>
      <c r="GU110" s="48" t="str">
        <f>IF(BM110&lt;&gt;"",CHAR(34)&amp;"cl_"&amp;BM110&amp;CHAR(34)&amp;",","")</f>
        <v>"cl_BLU",</v>
      </c>
      <c r="GV110" s="48" t="str">
        <f>IF(BN110&lt;&gt;"",CHAR(34)&amp;"cl_"&amp;BN110&amp;CHAR(34)&amp;",","")</f>
        <v/>
      </c>
      <c r="GW110" s="48" t="str">
        <f>IF(BO110&lt;&gt;"",CHAR(34)&amp;"cl_"&amp;BO110&amp;CHAR(34)&amp;",","")</f>
        <v/>
      </c>
      <c r="GX110" s="48" t="str">
        <f>IF(BP110&lt;&gt;"",CHAR(34)&amp;"cl_"&amp;BP110&amp;CHAR(34)&amp;",","")</f>
        <v>"cl_YEL",</v>
      </c>
      <c r="GY110" s="48" t="str">
        <f>IF(BQ110&lt;&gt;"",CHAR(34)&amp;"cl_"&amp;BQ110&amp;CHAR(34)&amp;",","")</f>
        <v/>
      </c>
      <c r="GZ110" s="48" t="str">
        <f>IF(BR110&lt;&gt;"",CHAR(34)&amp;"cl_"&amp;BR110&amp;CHAR(34)&amp;",","")</f>
        <v/>
      </c>
      <c r="HA110" s="48" t="str">
        <f>IF(BS110&lt;&gt;"",CHAR(34)&amp;"cl_"&amp;BS110&amp;CHAR(34)&amp;",","")</f>
        <v/>
      </c>
      <c r="HB110" s="48" t="str">
        <f>IF(BT110&lt;&gt;"",CHAR(34)&amp;"cl_"&amp;BT110&amp;CHAR(34)&amp;",","")</f>
        <v>"cl_WHI",</v>
      </c>
      <c r="HC110" s="48" t="str">
        <f>SUBSTITUTE("["&amp;_xlfn.CONCAT(GT110:HB110)&amp;"]",",]","]")</f>
        <v>["cl_BLU","cl_YEL","cl_WHI"]</v>
      </c>
      <c r="HE110" s="71"/>
      <c r="HF110" s="72" t="str">
        <f>"{couname:"&amp;CT110&amp;(IF(HK110&lt;&gt;"",",subtype:"&amp;CHAR(34)&amp;HK110&amp;CHAR(34),""))&amp;",year:"&amp;HJ110&amp;",region:"&amp;CU110&amp;",Colors:"&amp;HC110&amp;",Items:"&amp;GS110&amp;",Flag:"&amp;CV110&amp;",HDFlag:"&amp;CHAR(34)&amp;E110&amp;CHAR(34)&amp;",type:"&amp;GP110&amp;", describe: "&amp;HH110&amp;", isnew:"&amp;CHAR(34)&amp;F110&amp;CHAR(34)&amp;", links: "&amp;HL110&amp;"},"</f>
        <v>{couname:"[USA] Kennebunkport",year:"2021",region:"rgn_North America",Colors:["cl_BLU","cl_YEL","cl_WHI"],Items:["3Color","words2","lets13","startK","LUELHI","year00","allhor","3Bands","Horizo","Circle","Center","NO_RED","NO_GRE","NO_BLA","001BLU","002WHI","003BLU","myrBLU","NoStar"],Flag:"https://upload.wikimedia.org/wikipedia/commons/thumb/f/fa/Flag_of_Kennebunkport%2C_Maine.svg/640px-Flag_of_Kennebunkport%2C_Maine.svg.png",HDFlag:"https://upload.wikimedia.org/wikipedia/commons/thumb/f/fa/Flag_of_Kennebunkport%2C_Maine.svg/1280px-Flag_of_Kennebunkport%2C_Maine.svg.png",type:"City", describe: "\nThe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 isnew:".", links: "https://en.m.wikipedia.org/wiki/Kennebunkport,_Maine"},</v>
      </c>
      <c r="HG110" s="73" t="str">
        <f>"{couname:"&amp;CT110&amp;(IF(HK110&lt;&gt;"",",subtype:"&amp;CHAR(34)&amp;HK110&amp;CHAR(34),""))&amp;",year:"&amp;HJ110&amp;",region:"&amp;CU110&amp;",Colors:"&amp;HC110&amp;",Items:"&amp;GS110&amp;",Flag:"&amp;CV110&amp;",HDFlag:"&amp;CHAR(34)&amp;E110&amp;CHAR(34)&amp;",type:"&amp;GP110&amp;", describe: "&amp;HI110&amp;", links: "&amp;HL110&amp;"},"</f>
        <v>{couname:"[USA] Kennebunkport",year:"2021",region:"rgn_North America",Colors:["cl_BLU","cl_YEL","cl_WHI"],Items:["3Color","words2","lets13","startK","LUELHI","year00","allhor","3Bands","Horizo","Circle","Center","NO_RED","NO_GRE","NO_BLA","001BLU","002WHI","003BLU","myrBLU","NoStar"],Flag:"https://upload.wikimedia.org/wikipedia/commons/thumb/f/fa/Flag_of_Kennebunkport%2C_Maine.svg/640px-Flag_of_Kennebunkport%2C_Maine.svg.png",HDFlag:"https://upload.wikimedia.org/wikipedia/commons/thumb/f/fa/Flag_of_Kennebunkport%2C_Maine.svg/1280px-Flag_of_Kennebunkport%2C_Maine.svg.png",type:"City", describe: "\nThe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 links: "https://en.m.wikipedia.org/wiki/Kennebunkport,_Maine"},</v>
      </c>
      <c r="HH110" s="48" t="str">
        <f>IF(P110&lt;&gt;"",CHAR(34)&amp;"\n"&amp;P110&amp;CHAR(34),CHAR(34)&amp;CHAR(34))</f>
        <v>"\nThe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v>
      </c>
      <c r="HI110" s="48" t="str">
        <f>IF(J110=0,CHAR(34)&amp;CHAR(34),HH110)</f>
        <v>"\nThe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v>
      </c>
      <c r="HJ110" s="48" t="str">
        <f>CHAR(34)&amp;O110&amp;CHAR(34)</f>
        <v>"2021"</v>
      </c>
      <c r="HL110" s="48" t="str">
        <f>CHAR(34)&amp;I110&amp;CHAR(34)</f>
        <v>"https://en.m.wikipedia.org/wiki/Kennebunkport,_Maine"</v>
      </c>
      <c r="HM110" s="72"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"&amp;HH110&amp;", "&amp;CHAR(34)&amp;"isnew"&amp;CHAR(34)&amp;": "&amp;CHAR(34)&amp;F110&amp;CHAR(34)&amp;", "&amp;CHAR(34)&amp;"links"&amp;CHAR(34)&amp;": "&amp;HL110&amp;"},"</f>
        <v>{"couname":"[USA] Kennebunkport","subtype":"[USA] Maine","year":"2021","region":"rgn_North America","Colors":["cl_BLU","cl_YEL","cl_WHI"],"Items":["3Color","words2","lets13","startK","LUELHI","year00","allhor","3Bands","Horizo","Circle","Center","NO_RED","NO_GRE","NO_BLA","001BLU","002WHI","003BLU","myrBLU","NoStar"],"Flag":"https://upload.wikimedia.org/wikipedia/commons/thumb/f/fa/Flag_of_Kennebunkport%2C_Maine.svg/640px-Flag_of_Kennebunkport%2C_Maine.svg.png","HDFlag":"https://upload.wikimedia.org/wikipedia/commons/thumb/f/fa/Flag_of_Kennebunkport%2C_Maine.svg/1280px-Flag_of_Kennebunkport%2C_Maine.svg.png","type":"City", "describe": "\nThe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 "isnew": ".", "links": "https://en.m.wikipedia.org/wiki/Kennebunkport,_Maine"},</v>
      </c>
      <c r="HN110" s="74" t="str">
        <f>"{"&amp;CHAR(34)&amp;"couname"&amp;CHAR(34)&amp;":"&amp;CT110&amp;(IF(H110&lt;&gt;"",","&amp;CHAR(34)&amp;"subtype"&amp;CHAR(34)&amp;":"&amp;CHAR(34)&amp;H110&amp;CHAR(34),""))&amp;","&amp;CHAR(34)&amp;"year"&amp;CHAR(34)&amp;":"&amp;HJ110&amp;","&amp;CHAR(34)&amp;"region"&amp;CHAR(34)&amp;":"&amp;CU110&amp;","&amp;CHAR(34)&amp;"Colors"&amp;CHAR(34)&amp;":"&amp;HC110&amp;","&amp;CHAR(34)&amp;"Items"&amp;CHAR(34)&amp;":"&amp;GS110&amp;","&amp;CHAR(34)&amp;"Flag"&amp;CHAR(34)&amp;":"&amp;CV110&amp;","&amp;CHAR(34)&amp;"HDFlag"&amp;CHAR(34)&amp;":"&amp;CHAR(34)&amp;E110&amp;CHAR(34)&amp;","&amp;CHAR(34)&amp;"type"&amp;CHAR(34)&amp;":"&amp;GP110&amp;", "&amp;CHAR(34)&amp;"describe"&amp;CHAR(34)&amp;": "&amp;HI110&amp;", "&amp;CHAR(34)&amp;"isnew"&amp;CHAR(34)&amp;": "&amp;CHAR(34)&amp;F110&amp;CHAR(34)&amp;", "&amp;CHAR(34)&amp;"links"&amp;CHAR(34)&amp;": "&amp;HL110&amp;"},"</f>
        <v>{"couname":"[USA] Kennebunkport","subtype":"[USA] Maine","year":"2021","region":"rgn_North America","Colors":["cl_BLU","cl_YEL","cl_WHI"],"Items":["3Color","words2","lets13","startK","LUELHI","year00","allhor","3Bands","Horizo","Circle","Center","NO_RED","NO_GRE","NO_BLA","001BLU","002WHI","003BLU","myrBLU","NoStar"],"Flag":"https://upload.wikimedia.org/wikipedia/commons/thumb/f/fa/Flag_of_Kennebunkport%2C_Maine.svg/640px-Flag_of_Kennebunkport%2C_Maine.svg.png","HDFlag":"https://upload.wikimedia.org/wikipedia/commons/thumb/f/fa/Flag_of_Kennebunkport%2C_Maine.svg/1280px-Flag_of_Kennebunkport%2C_Maine.svg.png","type":"City", "describe": "\nThe inspiration for the flag comes from the town’s nautical history and stunning vistas and beaches,”. The design’s blue background symbolizes the ocean and sea and Kennebunkport’s most traditional color. The anchor that appears in the design depicts both the town’s shipbuilding history and fishing trade. The circle on the design represents the sun and the waves that are a “constant as Kennebunkport reaches for tomorrow,”", "isnew": ".", "links": "https://en.m.wikipedia.org/wiki/Kennebunkport,_Maine"},</v>
      </c>
      <c r="HO110" s="75">
        <v>45618</v>
      </c>
      <c r="HP110" s="48" t="str" cm="1">
        <f t="array" ref="HP110">IF(_xlfn.TEXTJOIN(", ", TRUE, IF(ISNUMBER(SEARCH("BLA", BL110:BT110)), COLUMN(BL110:BT110) - COLUMN(BL110) + 1, ""))&lt;&gt;"","BLA","")</f>
        <v/>
      </c>
      <c r="HQ110" s="48" t="str" cm="1">
        <f t="array" ref="HQ110">IF(_xlfn.TEXTJOIN(", ", TRUE, IF(ISNUMBER(SEARCH("BLU", BL110:BT110)), COLUMN(BL110:BT110) - COLUMN(BL110) + 1, ""))&lt;&gt;"","BLU","")</f>
        <v>BLU</v>
      </c>
      <c r="HR110" s="48" t="str" cm="1">
        <f t="array" ref="HR110">IF(_xlfn.TEXTJOIN(", ", TRUE, IF(ISNUMBER(SEARCH("GRE", BL110:BT110)), COLUMN(BL110:BT110) - COLUMN(BL110) + 1, ""))&lt;&gt;"","GRE","")</f>
        <v/>
      </c>
      <c r="HS110" s="48" t="str" cm="1">
        <f t="array" ref="HS110">IF(_xlfn.TEXTJOIN(", ", TRUE, IF(ISNUMBER(SEARCH("RED", BL110:BT110)), COLUMN(BL110:BT110) - COLUMN(BL110) + 1, ""))&lt;&gt;"","RED","")</f>
        <v/>
      </c>
      <c r="HT110" s="48" t="str" cm="1">
        <f t="array" ref="HT110">IF(_xlfn.TEXTJOIN(", ", TRUE, IF(ISNUMBER(SEARCH("YEL", BL110:BT110)), COLUMN(BL110:BT110) - COLUMN(BL110) + 1, ""))&lt;&gt;"","YEL","")</f>
        <v>YEL</v>
      </c>
      <c r="HU110" s="48" t="str" cm="1">
        <f t="array" ref="HU110">IF(_xlfn.TEXTJOIN(", ", TRUE, IF(ISNUMBER(SEARCH("ORA", BL110:BT110)), COLUMN(BL110:BT110) - COLUMN(BL110) + 1, ""))&lt;&gt;"","ORA","")</f>
        <v/>
      </c>
      <c r="HV110" s="48" t="str" cm="1">
        <f t="array" ref="HV110">IF(_xlfn.TEXTJOIN(", ", TRUE, IF(ISNUMBER(SEARCH("BRO", BL110:BT110)), COLUMN(BL110:BT110) - COLUMN(BL110) + 1, ""))&lt;&gt;"","BRO","")</f>
        <v/>
      </c>
      <c r="HW110" s="48" t="str" cm="1">
        <f t="array" ref="HW110">IF(_xlfn.TEXTJOIN(", ", TRUE, IF(ISNUMBER(SEARCH("PUR", BL110:BT110)), COLUMN(BL110:BT110) - COLUMN(BL110) + 1, ""))&lt;&gt;"","PUR","")</f>
        <v/>
      </c>
      <c r="HX110" s="48" t="str" cm="1">
        <f t="array" ref="HX110">IF(_xlfn.TEXTJOIN(", ", TRUE, IF(ISNUMBER(SEARCH("WHI", BL110:BT110)), COLUMN(BL110:BT110) - COLUMN(BL110) + 1, ""))&lt;&gt;"","WHI","")</f>
        <v>WHI</v>
      </c>
      <c r="HY110" s="76"/>
      <c r="HZ110" s="76"/>
      <c r="IA110" s="6"/>
      <c r="IB110" s="6"/>
      <c r="IC110" s="77"/>
      <c r="ID110" s="77"/>
      <c r="IE110" s="77"/>
      <c r="IF110" s="77"/>
      <c r="IG110" s="77"/>
      <c r="IH110" s="77"/>
      <c r="II110" s="77"/>
      <c r="IJ110" s="77"/>
      <c r="IK110" s="77"/>
      <c r="IM110" s="45">
        <f>COUNTIF(IC110:IK110,"&gt;0")-CG110</f>
        <v>-3</v>
      </c>
      <c r="IN110" s="78" t="str">
        <f>"http://mkweb.bcgsc.ca/color-summarizer/?url="&amp;D110&amp;"&amp;precision=low&amp;num_clusters="&amp;CG110&amp;"&amp;text=1"</f>
        <v>http://mkweb.bcgsc.ca/color-summarizer/?url=https://upload.wikimedia.org/wikipedia/commons/thumb/f/fa/Flag_of_Kennebunkport%2C_Maine.svg/640px-Flag_of_Kennebunkport%2C_Maine.svg.png&amp;precision=low&amp;num_clusters=3&amp;text=1</v>
      </c>
      <c r="IO110" s="48" t="str">
        <f>IF(HP110&lt;&gt;"",CHAR(34)&amp;"black"&amp;CHAR(34),"")</f>
        <v/>
      </c>
      <c r="IP110" s="48" t="str">
        <f>IF(HQ110&lt;&gt;"",CHAR(34)&amp;"blue"&amp;CHAR(34),"")</f>
        <v>"blue"</v>
      </c>
      <c r="IQ110" s="48" t="str">
        <f>IF(HR110&lt;&gt;"",CHAR(34)&amp;"green"&amp;CHAR(34),"")</f>
        <v/>
      </c>
      <c r="IR110" s="48" t="str">
        <f>IF(HS110&lt;&gt;"",CHAR(34)&amp;"red"&amp;CHAR(34),"")</f>
        <v/>
      </c>
      <c r="IS110" s="48" t="str">
        <f>IF(HT110&lt;&gt;"",CHAR(34)&amp;"yellow"&amp;CHAR(34),"")</f>
        <v>"yellow"</v>
      </c>
      <c r="IT110" s="48" t="str">
        <f>IF(HU110&lt;&gt;"",CHAR(34)&amp;"orange"&amp;CHAR(34),"")</f>
        <v/>
      </c>
      <c r="IU110" s="48" t="str">
        <f>IF(HV110&lt;&gt;"",CHAR(34)&amp;"brown"&amp;CHAR(34),"")</f>
        <v/>
      </c>
      <c r="IV110" s="48" t="str">
        <f>IF(HW110&lt;&gt;"",CHAR(34)&amp;"purple"&amp;CHAR(34),"")</f>
        <v/>
      </c>
      <c r="IW110" s="48" t="str">
        <f>IF(HX110&lt;&gt;"",CHAR(34)&amp;"white"&amp;CHAR(34),"")</f>
        <v>"white"</v>
      </c>
      <c r="IX110" s="48" t="str">
        <f>"{"&amp;CHAR(34)&amp;"url"&amp;CHAR(34)&amp;":"&amp;CHAR(34)&amp;IN110&amp;CHAR(34)&amp;","&amp;CHAR(34)&amp;"name"&amp;CHAR(34)&amp;":"&amp;CHAR(34)&amp;A110&amp;CHAR(34)&amp;"},"</f>
        <v>{"url":"http://mkweb.bcgsc.ca/color-summarizer/?url=https://upload.wikimedia.org/wikipedia/commons/thumb/f/fa/Flag_of_Kennebunkport%2C_Maine.svg/640px-Flag_of_Kennebunkport%2C_Maine.svg.png&amp;precision=low&amp;num_clusters=3&amp;text=1","name":"[USA] Kennebunkport"},</v>
      </c>
      <c r="IY110" s="48">
        <v>1153</v>
      </c>
    </row>
    <row r="111" spans="1:259" s="48" customFormat="1" ht="38.4" customHeight="1" thickBot="1" x14ac:dyDescent="0.35">
      <c r="A111" s="97" t="s">
        <v>690</v>
      </c>
      <c r="B111" s="40" t="e" vm="252">
        <v>#VALUE!</v>
      </c>
      <c r="C111" s="41">
        <v>3</v>
      </c>
      <c r="D111" s="42" t="s">
        <v>691</v>
      </c>
      <c r="E111" s="43" t="s">
        <v>692</v>
      </c>
      <c r="F111" s="44" t="s">
        <v>163</v>
      </c>
      <c r="G111" s="45">
        <f>COUNTIF($A$1:$A$8580,A111)</f>
        <v>1</v>
      </c>
      <c r="H111" s="46" t="s">
        <v>297</v>
      </c>
      <c r="I111" s="47" t="s">
        <v>693</v>
      </c>
      <c r="J111" s="48" t="str">
        <f>""</f>
        <v/>
      </c>
      <c r="K111" s="49"/>
      <c r="L111" s="50"/>
      <c r="M111" s="50"/>
      <c r="N111" s="51" t="s">
        <v>231</v>
      </c>
      <c r="O111" s="52">
        <v>1901</v>
      </c>
      <c r="P111" s="53" t="s">
        <v>694</v>
      </c>
      <c r="Q111" s="54">
        <v>1</v>
      </c>
      <c r="R111" s="55" t="s">
        <v>231</v>
      </c>
      <c r="S111" s="56">
        <v>0</v>
      </c>
      <c r="T111" s="57" t="s">
        <v>164</v>
      </c>
      <c r="U111" s="58" t="s">
        <v>164</v>
      </c>
      <c r="V111" s="58" t="s">
        <v>164</v>
      </c>
      <c r="W111" s="58" t="s">
        <v>164</v>
      </c>
      <c r="X111" s="58" t="s">
        <v>164</v>
      </c>
      <c r="Y111" s="58" t="s">
        <v>164</v>
      </c>
      <c r="Z111" s="58" t="s">
        <v>164</v>
      </c>
      <c r="AA111" s="58" t="s">
        <v>165</v>
      </c>
      <c r="AB111" s="58" t="s">
        <v>164</v>
      </c>
      <c r="AC111" s="58" t="s">
        <v>164</v>
      </c>
      <c r="AD111" s="58" t="s">
        <v>164</v>
      </c>
      <c r="AE111" s="58" t="s">
        <v>164</v>
      </c>
      <c r="AF111" s="59" t="s">
        <v>164</v>
      </c>
      <c r="AG111" s="59" t="s">
        <v>164</v>
      </c>
      <c r="AH111" s="59" t="s">
        <v>165</v>
      </c>
      <c r="AI111" s="59" t="s">
        <v>164</v>
      </c>
      <c r="AJ111" s="59" t="s">
        <v>164</v>
      </c>
      <c r="AK111" s="59" t="s">
        <v>164</v>
      </c>
      <c r="AL111" s="59" t="s">
        <v>164</v>
      </c>
      <c r="AM111" s="59" t="s">
        <v>164</v>
      </c>
      <c r="AN111" s="59" t="s">
        <v>164</v>
      </c>
      <c r="AO111" s="59" t="s">
        <v>164</v>
      </c>
      <c r="AP111" s="59" t="s">
        <v>164</v>
      </c>
      <c r="AQ111" s="59" t="s">
        <v>164</v>
      </c>
      <c r="AR111" s="59" t="s">
        <v>164</v>
      </c>
      <c r="AS111" s="59" t="s">
        <v>164</v>
      </c>
      <c r="AT111" s="60">
        <v>1</v>
      </c>
      <c r="AU111" s="59" t="s">
        <v>178</v>
      </c>
      <c r="AV111" s="59" t="str">
        <f>IF(LEFT(A111,1)="[",LEFT(A111,5)&amp;AU111&amp;A111,"")</f>
        <v>[USA]Historical[USA] Maine (1901-1909)</v>
      </c>
      <c r="AW111" s="59" t="str">
        <f>C111&amp;H111&amp;A111</f>
        <v>3[USA] Maine[USA] Maine (1901-1909)</v>
      </c>
      <c r="AX111" s="61"/>
      <c r="AY111" s="61"/>
      <c r="AZ111" s="62" t="s">
        <v>152</v>
      </c>
      <c r="BA111" s="62" t="s">
        <v>167</v>
      </c>
      <c r="BB111" s="62"/>
      <c r="BC111" s="63"/>
      <c r="BD111" s="64" t="s">
        <v>159</v>
      </c>
      <c r="BE111" s="47"/>
      <c r="BF111" s="64" t="s">
        <v>167</v>
      </c>
      <c r="BG111" s="64" t="s">
        <v>167</v>
      </c>
      <c r="BH111" s="64" t="s">
        <v>167</v>
      </c>
      <c r="BI111" s="64"/>
      <c r="BJ111" s="64"/>
      <c r="BK111" s="47"/>
      <c r="BL111" s="64" t="s">
        <v>151</v>
      </c>
      <c r="BM111" s="64" t="s">
        <v>152</v>
      </c>
      <c r="BN111" s="64" t="s">
        <v>153</v>
      </c>
      <c r="BO111" s="64" t="s">
        <v>167</v>
      </c>
      <c r="BP111" s="64" t="s">
        <v>167</v>
      </c>
      <c r="BQ111" s="64" t="s">
        <v>167</v>
      </c>
      <c r="BR111" s="64" t="s">
        <v>157</v>
      </c>
      <c r="BS111" s="64" t="s">
        <v>167</v>
      </c>
      <c r="BT111" s="64" t="s">
        <v>159</v>
      </c>
      <c r="BU111" s="65"/>
      <c r="BV111" s="66"/>
      <c r="BW111" s="66">
        <v>0</v>
      </c>
      <c r="BX111" s="47"/>
      <c r="CB111" s="6"/>
      <c r="CC111" s="6"/>
      <c r="CD111" s="67">
        <v>0</v>
      </c>
      <c r="CE111" s="67">
        <v>0</v>
      </c>
      <c r="CF111" s="67" t="e">
        <v>#REF!</v>
      </c>
      <c r="CG111" s="68" cm="1">
        <f t="array" ref="CG111">SUMPRODUCT(--(LEN(TRIM(BL111:BT111))&gt;0))</f>
        <v>5</v>
      </c>
      <c r="CH111" s="59" t="str">
        <f>IF(CG111=2,"y","n")</f>
        <v>n</v>
      </c>
      <c r="CI111" s="59" t="str">
        <f>IF(CG111=3,"y","n")</f>
        <v>n</v>
      </c>
      <c r="CJ111" s="59" t="str">
        <f>IF(CG111=4,"y","n")</f>
        <v>n</v>
      </c>
      <c r="CK111" s="59" t="str">
        <f>IF(CG111&gt;4,"y","n")</f>
        <v>y</v>
      </c>
      <c r="CL111" s="59" t="str">
        <f>IF(S111=0,"y","n")</f>
        <v>y</v>
      </c>
      <c r="CM111" s="59" t="str">
        <f>IF(S111=2,"y","n")</f>
        <v>n</v>
      </c>
      <c r="CN111" s="59" t="str">
        <f>IF(S111=3,"y","n")</f>
        <v>n</v>
      </c>
      <c r="CO111" s="59" t="str">
        <f>IF(S111&gt;=4,"y","n")</f>
        <v>n</v>
      </c>
      <c r="CP111" s="59" t="str">
        <f>IF(AT111=0,"y","n")</f>
        <v>n</v>
      </c>
      <c r="CQ111" s="59" t="str">
        <f>IF(AT111=1,"y","n")</f>
        <v>y</v>
      </c>
      <c r="CR111" s="59" t="str">
        <f>IF(AT111=2,"y","n")</f>
        <v>n</v>
      </c>
      <c r="CS111" s="59" t="str">
        <f>IF(AT111&gt;=3,"y","n")</f>
        <v>n</v>
      </c>
      <c r="CT111" s="69" t="str">
        <f>CHAR(34)&amp;A111&amp;CHAR(34)</f>
        <v>"[USA] Maine (1901-1909)"</v>
      </c>
      <c r="CU111" s="70" t="str">
        <f>CHAR(34)&amp;"rgn_"&amp;R111&amp;CHAR(34)</f>
        <v>"rgn_North America"</v>
      </c>
      <c r="CV111" s="48" t="str">
        <f>CHAR(34)&amp;D111&amp;CHAR(34)</f>
        <v>"https://upload.wikimedia.org/wikipedia/commons/thumb/a/a3/Flag_of_Maine_%281901%E2%80%931909%29.svg/400px-Flag_of_Maine_%281901%E2%80%931909%29.svg.png"</v>
      </c>
      <c r="CW111" s="48" t="str">
        <f>IF(CH111="y",CHAR(34)&amp;CH$1&amp;CHAR(34)&amp;",","")</f>
        <v/>
      </c>
      <c r="CX111" s="48" t="str">
        <f>IF(CI111="y",CHAR(34)&amp;CI$1&amp;CHAR(34)&amp;",","")</f>
        <v/>
      </c>
      <c r="CY111" s="48" t="str">
        <f>IF(CJ111="y",CHAR(34)&amp;CJ$1&amp;CHAR(34)&amp;",","")</f>
        <v/>
      </c>
      <c r="CZ111" s="48" t="str">
        <f>IF(CK111="y",CHAR(34)&amp;CK$1&amp;CHAR(34)&amp;",","")</f>
        <v>"5+Colo",</v>
      </c>
      <c r="DA111" s="48" t="str">
        <f>IF(Q111&gt;1,CHAR(34)&amp;"words2"&amp;CHAR(34)&amp;",","")</f>
        <v/>
      </c>
      <c r="DB111" s="48" t="str">
        <f>IF(Q111&gt;2,CHAR(34)&amp;"words3"&amp;CHAR(34)&amp;",","")</f>
        <v/>
      </c>
      <c r="DD111" s="48" t="str">
        <f>IF(LEN(CHAR(34)&amp;"lets"&amp;LEN(SUBSTITUTE(SUBSTITUTE(IFERROR(TRIM(SUBSTITUTE(A111,MID(A111,FIND("[",A111),FIND("]",A111)-FIND("[",A111)+1),"")),A111)," ",""),"-",""))&amp;CHAR(34)&amp;",")=9,CHAR(34)&amp;"lets"&amp;LEN(SUBSTITUTE(SUBSTITUTE(IFERROR(TRIM(SUBSTITUTE(A111,MID(A111,FIND("[",A111),FIND("]",A111)-FIND("[",A111)+1),"")),A111)," ",""),"-",""))&amp;CHAR(34)&amp;",",CHAR(34)&amp;"lets0"&amp;LEN(SUBSTITUTE(SUBSTITUTE(IFERROR(TRIM(SUBSTITUTE(A111,MID(A111,FIND("[",A111),FIND("]",A111)-FIND("[",A111)+1),"")),A111)," ",""),"-",""))&amp;CHAR(34)&amp;",")</f>
        <v>"lets15",</v>
      </c>
      <c r="DE111" s="48" t="str">
        <f>CHAR(34)&amp;"start"&amp;IFERROR(LEFT(SUBSTITUTE(A111,"["&amp;MID(A111,FIND("[",A111)+1,FIND("]",A111)-FIND("[",A111)-1)&amp;"] ",""),1),LEFT(A111,1))&amp;CHAR(34)&amp;","</f>
        <v>"startM",</v>
      </c>
      <c r="DF111" s="48" t="str">
        <f>IFERROR(IF(SEARCH("tan",A111)&gt;0,CHAR(34)&amp;"withtn"&amp;CHAR(34)&amp;",",""),"")</f>
        <v/>
      </c>
      <c r="DG111" s="48" t="str">
        <f>IFERROR(IF(SEARCH("q",A111)&gt;0,CHAR(34)&amp;"with_q"&amp;CHAR(34)&amp;",",""),"")</f>
        <v/>
      </c>
      <c r="DH111" s="48" t="str">
        <f>IFERROR(IF(SEARCH("v",A111)&gt;0,CHAR(34)&amp;"with_v"&amp;CHAR(34)&amp;",",""),"")</f>
        <v/>
      </c>
      <c r="DI111" s="48" t="str">
        <f>IFERROR(IF(SEARCH("w",A111)&gt;0,CHAR(34)&amp;"with_w"&amp;CHAR(34)&amp;",",""),"")</f>
        <v/>
      </c>
      <c r="DJ111" s="48" t="str">
        <f>IFERROR(IF(SEARCH("y",A111)&gt;0,CHAR(34)&amp;"with_y"&amp;CHAR(34)&amp;",",""),"")</f>
        <v/>
      </c>
      <c r="DK111" s="48" t="str">
        <f>IFERROR(IF(SEARCH("z",A111)&gt;0,CHAR(34)&amp;"with_z"&amp;CHAR(34)&amp;",",""),"")</f>
        <v/>
      </c>
      <c r="DL111" s="48" t="str">
        <f>IF(CG111=2, CHAR(34) &amp; _xlfn.TEXTJOIN("", TRUE, _xlfn._xlws.SORT(HP111:HX111)) &amp; CHAR(34) &amp; ",", "")</f>
        <v/>
      </c>
      <c r="DM111" s="48" t="str" cm="1">
        <f t="array" ref="DM111">IF(CG111=3,CHAR(34) &amp; _xlfn.TEXTJOIN("", TRUE, RIGHT(HP111:HX111, 2)) &amp; CHAR(34) &amp; ",", "")</f>
        <v/>
      </c>
      <c r="DN111" s="48" t="str">
        <f>IF(AND(ISNUMBER(SEARCH("18", O111)), ISERROR(SEARCH("1918", O111)), ISERROR(SEARCH("2018", O111))), CHAR(34) &amp; "year18" &amp; CHAR(34) &amp; ",", "")</f>
        <v/>
      </c>
      <c r="DO111" s="48" t="str">
        <f>IF(AND(ISNUMBER(SEARCH("19", O111)), ISERROR(SEARCH("1819", O111)),  ISERROR(SEARCH("1219", O111)),ISERROR(SEARCH("1119", O111)),ISERROR(SEARCH("1190", O111)),ISERROR(SEARCH("2019", O111))), CHAR(34) &amp; "year19" &amp; CHAR(34) &amp; ",", "")</f>
        <v>"year19",</v>
      </c>
      <c r="DP111" s="6" t="str">
        <f>IF(AND(ISNUMBER(SEARCH("20", O111)), ISERROR(SEARCH("1920", O111))), CHAR(34)&amp;"year00"&amp;CHAR(34)&amp;",", "")</f>
        <v/>
      </c>
      <c r="DQ111" s="6" t="str">
        <f>IF(CC111="y",CHAR(34)&amp;"soviet"&amp;CHAR(34)&amp;",","")</f>
        <v/>
      </c>
      <c r="DR111" s="6" t="str">
        <f>IF(BY111="y",CHAR(34)&amp;"dgband"&amp;CHAR(34)&amp;",","")</f>
        <v/>
      </c>
      <c r="DS111" s="6" t="str">
        <f>IF(W111="y",IF(AND(V111="n",BY111&lt;&gt;"y"),CHAR(34)&amp;"allver"&amp;CHAR(34)&amp;",",""),"")</f>
        <v/>
      </c>
      <c r="DT111" s="6" t="str">
        <f>IF(V111="y",IF(AND(W111="n",BY111&lt;&gt;"y"),CHAR(34)&amp;"allhor"&amp;CHAR(34)&amp;",",""),"")</f>
        <v/>
      </c>
      <c r="DU111" s="6" t="str">
        <f>IF(BY111="y",IF(AND(W111="n",V111="n"),CHAR(34)&amp;"alldia"&amp;CHAR(34)&amp;",",""),"")</f>
        <v/>
      </c>
      <c r="DW111" s="48" t="str">
        <f>IF(CL111="y",CHAR(34)&amp;CL$1&amp;CHAR(34)&amp;",","")</f>
        <v>"NoBand",</v>
      </c>
      <c r="DX111" s="48" t="str">
        <f>IF(CM111="y",CHAR(34)&amp;CM$1&amp;CHAR(34)&amp;",","")</f>
        <v/>
      </c>
      <c r="DY111" s="48" t="str">
        <f>IF(CN111="y",CHAR(34)&amp;CN$1&amp;CHAR(34)&amp;",","")</f>
        <v/>
      </c>
      <c r="DZ111" s="48" t="str">
        <f>IF(CO111="y",CHAR(34)&amp;CO$1&amp;CHAR(34)&amp;",","")</f>
        <v/>
      </c>
      <c r="EA111" s="48" t="str">
        <f>IF(T111="y",CHAR(34)&amp;T$1&amp;CHAR(34)&amp;",","")</f>
        <v/>
      </c>
      <c r="EB111" s="48" t="str">
        <f>IF(U111="y",CHAR(34)&amp;U$1&amp;CHAR(34)&amp;",","")</f>
        <v/>
      </c>
      <c r="EC111" s="48" t="str">
        <f>IF(V111="y",CHAR(34)&amp;V$1&amp;CHAR(34)&amp;",","")</f>
        <v/>
      </c>
      <c r="ED111" s="48" t="str">
        <f>IF(W111="y",CHAR(34)&amp;W$1&amp;CHAR(34)&amp;",","")</f>
        <v/>
      </c>
      <c r="EE111" s="48" t="str">
        <f>IF(X111="y",CHAR(34)&amp;X$1&amp;CHAR(34)&amp;",","")</f>
        <v/>
      </c>
      <c r="EF111" s="48" t="str">
        <f>IF(AND(Y111&lt;&gt;"n",Y111&lt;&gt;""),CHAR(34)&amp;Y$1&amp;CHAR(34)&amp;",","")</f>
        <v/>
      </c>
      <c r="EG111" s="48" t="str">
        <f>IF(Z111="y",CHAR(34)&amp;Z$1&amp;CHAR(34)&amp;",","")</f>
        <v/>
      </c>
      <c r="EH111" s="48" t="str">
        <f>IF(AA111="y",CHAR(34)&amp;AA$1&amp;CHAR(34)&amp;",","")</f>
        <v>"Plants",</v>
      </c>
      <c r="EI111" s="48" t="str">
        <f>IF(AB111="y",CHAR(34)&amp;AB$1&amp;CHAR(34)&amp;",","")</f>
        <v/>
      </c>
      <c r="EJ111" s="48" t="str">
        <f>IF(AC111="y",CHAR(34)&amp;AC$1&amp;CHAR(34)&amp;",","")</f>
        <v/>
      </c>
      <c r="EK111" s="48" t="str">
        <f>IF(AD111="y",CHAR(34)&amp;AD$1&amp;CHAR(34)&amp;",","")</f>
        <v/>
      </c>
      <c r="EL111" s="48" t="str">
        <f>IF(AE111="y",CHAR(34)&amp;AE$1&amp;CHAR(34)&amp;",","")</f>
        <v/>
      </c>
      <c r="EM111" s="48" t="str">
        <f>IF(AF111="y",CHAR(34)&amp;AF$1&amp;CHAR(34)&amp;",","")</f>
        <v/>
      </c>
      <c r="EN111" s="48" t="str">
        <f>IF(AG111="y",CHAR(34)&amp;AG$1&amp;CHAR(34)&amp;",","")</f>
        <v/>
      </c>
      <c r="EO111" s="48" t="str">
        <f>IF(AH111="y",CHAR(34)&amp;AH$1&amp;CHAR(34)&amp;",","")</f>
        <v>"Center",</v>
      </c>
      <c r="EP111" s="48" t="str">
        <f>IF(AI111="y",CHAR(34)&amp;AI$1&amp;CHAR(34)&amp;",","")</f>
        <v/>
      </c>
      <c r="EQ111" s="48" t="str">
        <f>IF(AJ111="y",CHAR(34)&amp;AJ$1&amp;CHAR(34)&amp;",","")</f>
        <v/>
      </c>
      <c r="ER111" s="48" t="str">
        <f>IF(AK111="y",CHAR(34)&amp;AK$1&amp;CHAR(34)&amp;",","")</f>
        <v/>
      </c>
      <c r="ES111" s="48" t="str">
        <f>IF(AL111="y",CHAR(34)&amp;AL$1&amp;CHAR(34)&amp;",","")</f>
        <v/>
      </c>
      <c r="ET111" s="48" t="str">
        <f>IF(AM111="y",CHAR(34)&amp;AM$1&amp;CHAR(34)&amp;",","")</f>
        <v/>
      </c>
      <c r="EU111" s="48" t="str">
        <f>IF(AN111="y",CHAR(34)&amp;AN$1&amp;CHAR(34)&amp;",","")</f>
        <v/>
      </c>
      <c r="EV111" s="48" t="str">
        <f>IF(AO111="y",CHAR(34)&amp;AO$1&amp;CHAR(34)&amp;",","")</f>
        <v/>
      </c>
      <c r="EW111" s="48" t="str">
        <f>IF(AP111="y",CHAR(34)&amp;AP$1&amp;CHAR(34)&amp;",","")</f>
        <v/>
      </c>
      <c r="EX111" s="48" t="str">
        <f>IF(AQ111="y",CHAR(34)&amp;AQ$1&amp;CHAR(34)&amp;",","")</f>
        <v/>
      </c>
      <c r="EY111" s="48" t="str">
        <f>IF(AR111="y",CHAR(34)&amp;AR$1&amp;CHAR(34)&amp;",","")</f>
        <v/>
      </c>
      <c r="EZ111" s="48" t="str">
        <f>IF(AS111="y",CHAR(34)&amp;AS$1&amp;CHAR(34)&amp;",","")</f>
        <v/>
      </c>
      <c r="FA111" s="48" t="str">
        <f>IF(AT111&gt;0,CHAR(34)&amp;"sta"&amp;AZ111&amp;CHAR(34)&amp;",","")</f>
        <v>"staBLU",</v>
      </c>
      <c r="FB111" s="48" t="str">
        <f>IF(AND(AT111&gt;0,BA111&lt;&gt;""),CHAR(34)&amp;"sta"&amp;BA111&amp;CHAR(34)&amp;",","")</f>
        <v/>
      </c>
      <c r="FD111" s="48" t="str">
        <f>IF(BV111="n",CHAR(34)&amp;"tcWHYE"&amp;CHAR(34)&amp;",",IF(BV111="y",CHAR(34)&amp;FD$1&amp;CHAR(34)&amp;",",""))</f>
        <v/>
      </c>
      <c r="FE111" s="48" t="str">
        <f>IF(COUNTIF(BL111:BT111,"BLU")=0,CHAR(34)&amp;"NO_BLU"&amp;CHAR(34)&amp;",", "")</f>
        <v/>
      </c>
      <c r="FF111" s="48" t="str">
        <f>IF(COUNTIF(BL111:BT111,"WHI")=0,CHAR(34)&amp;"NO_WHI"&amp;CHAR(34)&amp;",", "")</f>
        <v/>
      </c>
      <c r="FG111" s="48" t="str">
        <f>IF(COUNTIF(BL111:BT111,"RED")=0,CHAR(34)&amp;"NO_RED"&amp;CHAR(34)&amp;",", "")</f>
        <v>"NO_RED",</v>
      </c>
      <c r="FH111" s="48" t="str">
        <f>IF(COUNTIF(BL111:BS111,"GRE")=0,CHAR(34)&amp;"NO_GRE"&amp;CHAR(34)&amp;",", "")</f>
        <v/>
      </c>
      <c r="FI111" s="48" t="str">
        <f>IF(COUNTIF(BL111:BT111,"YEL")=0,CHAR(34)&amp;"NO_YEL"&amp;CHAR(34)&amp;",", "")</f>
        <v>"NO_YEL",</v>
      </c>
      <c r="FJ111" s="48" t="str">
        <f>IF(COUNTIF(BL111:BT111,"BLA")=0,CHAR(34)&amp;"NO_BLA"&amp;CHAR(34)&amp;",", "")</f>
        <v/>
      </c>
      <c r="FK111" s="48" t="str">
        <f>IF(AND(FH111&lt;&gt;"",FF111&lt;&gt;""),CHAR(34)&amp;"WHGRNO"&amp;CHAR(34)&amp;",","")</f>
        <v/>
      </c>
      <c r="FL111" s="48" t="str">
        <f>IF(AND(FI111&lt;&gt;"",FF111&lt;&gt;""),CHAR(34)&amp;"WHYENO"&amp;CHAR(34)&amp;",","")</f>
        <v/>
      </c>
      <c r="FM111" s="48" t="str">
        <f>IF(AND(FJ111&lt;&gt;"",FF111&lt;&gt;""),CHAR(34)&amp;"BAWHNO"&amp;CHAR(34)&amp;",","")</f>
        <v/>
      </c>
      <c r="FN111" s="48" t="str">
        <f>IF(AND(FE111&lt;&gt;"",FF111&lt;&gt;""),CHAR(34)&amp;"BLWHNO"&amp;CHAR(34)&amp;",","")</f>
        <v/>
      </c>
      <c r="FO111" s="48" t="str">
        <f>IF(AND(FE111&lt;&gt;"",FG111&lt;&gt;""),CHAR(34)&amp;"BLRENO"&amp;CHAR(34)&amp;",","")</f>
        <v/>
      </c>
      <c r="FP111" s="48" t="str">
        <f>IF(AND(FF111&lt;&gt;"",FF111&lt;&gt;""),CHAR(34)&amp;"WHRENO"&amp;CHAR(34)&amp;",","")</f>
        <v/>
      </c>
      <c r="FQ111" s="48" t="str">
        <f>IF(LEN(BF111)=3,CHAR(34)&amp;"001"&amp;BF111&amp;CHAR(34)&amp;",","")</f>
        <v/>
      </c>
      <c r="FR111" s="48" t="str">
        <f>IF(LEN(BG111)=3,CHAR(34)&amp;"002"&amp;BG111&amp;CHAR(34)&amp;",","")</f>
        <v/>
      </c>
      <c r="FS111" s="48" t="str">
        <f>IF(LEN(BH111)=3,CHAR(34)&amp;"003"&amp;BH111&amp;CHAR(34)&amp;",","")</f>
        <v/>
      </c>
      <c r="FT111" s="48" t="str">
        <f>CHAR(34)&amp;"myr"&amp;BD111&amp;CHAR(34)&amp;","</f>
        <v>"myrWHI",</v>
      </c>
      <c r="FU111" s="48" t="str">
        <f>IF(AY111="y",CHAR(34)&amp;"island"&amp;CHAR(34)&amp;",","")</f>
        <v/>
      </c>
      <c r="FV111" s="48" t="str">
        <f>IF(BZ111="y",CHAR(34)&amp;"landlo"&amp;CHAR(34)&amp;",","")</f>
        <v/>
      </c>
      <c r="FW111" s="48" t="str">
        <f>IF(CA111="y",CHAR(34)&amp;"eunion"&amp;CHAR(34)&amp;",","")</f>
        <v/>
      </c>
      <c r="FY111" s="48" t="str">
        <f>IFERROR(IF(SEARCH("Arabic",CB111)&gt;0,CHAR(34)&amp;"arabic"&amp;CHAR(34)&amp;",",""),"")</f>
        <v/>
      </c>
      <c r="FZ111" s="48" t="str">
        <f>IFERROR(IF(SEARCH("English",CB111)&gt;0,CHAR(34)&amp;"englis"&amp;CHAR(34)&amp;",",""),"")</f>
        <v/>
      </c>
      <c r="GA111" s="48" t="str">
        <f>IFERROR(IF(SEARCH("French",CB111)&gt;0,CHAR(34)&amp;"french"&amp;CHAR(34)&amp;",",""),"")</f>
        <v/>
      </c>
      <c r="GB111" s="48" t="str">
        <f>IFERROR(IF(SEARCH("Spanish",CB111)&gt;0,CHAR(34)&amp;"spanis"&amp;CHAR(34)&amp;",",""),"")</f>
        <v/>
      </c>
      <c r="GE111" s="48" t="str">
        <f>IFERROR(IF(SEARCH("Dutch",CB111)&gt;0,CHAR(34)&amp;"dutchs"&amp;CHAR(34)&amp;",",""),"")</f>
        <v/>
      </c>
      <c r="GF111" s="48" t="str">
        <f>IFERROR(IF(SEARCH("Historical",AU111)&gt;0,CHAR(34)&amp;"histor"&amp;CHAR(34)&amp;",",""),"")</f>
        <v>"histor",</v>
      </c>
      <c r="GG111" s="48" t="str">
        <f>IF(BU111="y",CHAR(34)&amp;"unjack"&amp;CHAR(34)&amp;",","")</f>
        <v/>
      </c>
      <c r="GH111" s="48" t="str">
        <f>IF(CD111=1,CHAR(34)&amp;"southc"&amp;CHAR(34)&amp;",","")</f>
        <v/>
      </c>
      <c r="GI111" s="48" t="str">
        <f>IF(CE111=1,CHAR(34)&amp;"hasmap"&amp;CHAR(34)&amp;",","")</f>
        <v/>
      </c>
      <c r="GJ111" s="48" t="str">
        <f>IF(CP111="y",CHAR(34)&amp;CP$1&amp;CHAR(34)&amp;",","")</f>
        <v/>
      </c>
      <c r="GK111" s="48" t="str">
        <f>IF(GJ111="",CHAR(34)&amp;"HasSta"&amp;CHAR(34)&amp;",","")</f>
        <v>"HasSta",</v>
      </c>
      <c r="GL111" s="48" t="str">
        <f>IF(CQ111="y",CHAR(34)&amp;CQ$1&amp;CHAR(34)&amp;",","")</f>
        <v>"1Stars",</v>
      </c>
      <c r="GM111" s="48" t="str">
        <f>IF(CR111="y",CHAR(34)&amp;CR$1&amp;CHAR(34)&amp;",","")</f>
        <v/>
      </c>
      <c r="GN111" s="48" t="str">
        <f>IF(CS111="y",CHAR(34)&amp;CS$1&amp;CHAR(34)&amp;",","")</f>
        <v/>
      </c>
      <c r="GP111" s="48" t="str">
        <f>CHAR(34)&amp;AU111&amp;CHAR(34)</f>
        <v>"Historical"</v>
      </c>
      <c r="GS111" s="48" t="str">
        <f>SUBSTITUTE("["&amp;_xlfn.CONCAT(CW111:GN111)&amp;"]",",]","]")</f>
        <v>["5+Colo","lets15","startM","year19","NoBand","Plants","Center","staBLU","NO_RED","NO_YEL","myrWHI","histor","HasSta","1Stars"]</v>
      </c>
      <c r="GT111" s="48" t="str">
        <f>IF(BL111&lt;&gt;"",CHAR(34)&amp;"cl_"&amp;BL111&amp;CHAR(34)&amp;",","")</f>
        <v>"cl_BLA",</v>
      </c>
      <c r="GU111" s="48" t="str">
        <f>IF(BM111&lt;&gt;"",CHAR(34)&amp;"cl_"&amp;BM111&amp;CHAR(34)&amp;",","")</f>
        <v>"cl_BLU",</v>
      </c>
      <c r="GV111" s="48" t="str">
        <f>IF(BN111&lt;&gt;"",CHAR(34)&amp;"cl_"&amp;BN111&amp;CHAR(34)&amp;",","")</f>
        <v>"cl_GRE",</v>
      </c>
      <c r="GW111" s="48" t="str">
        <f>IF(BO111&lt;&gt;"",CHAR(34)&amp;"cl_"&amp;BO111&amp;CHAR(34)&amp;",","")</f>
        <v/>
      </c>
      <c r="GX111" s="48" t="str">
        <f>IF(BP111&lt;&gt;"",CHAR(34)&amp;"cl_"&amp;BP111&amp;CHAR(34)&amp;",","")</f>
        <v/>
      </c>
      <c r="GY111" s="48" t="str">
        <f>IF(BQ111&lt;&gt;"",CHAR(34)&amp;"cl_"&amp;BQ111&amp;CHAR(34)&amp;",","")</f>
        <v/>
      </c>
      <c r="GZ111" s="48" t="str">
        <f>IF(BR111&lt;&gt;"",CHAR(34)&amp;"cl_"&amp;BR111&amp;CHAR(34)&amp;",","")</f>
        <v>"cl_BRO",</v>
      </c>
      <c r="HA111" s="48" t="str">
        <f>IF(BS111&lt;&gt;"",CHAR(34)&amp;"cl_"&amp;BS111&amp;CHAR(34)&amp;",","")</f>
        <v/>
      </c>
      <c r="HB111" s="48" t="str">
        <f>IF(BT111&lt;&gt;"",CHAR(34)&amp;"cl_"&amp;BT111&amp;CHAR(34)&amp;",","")</f>
        <v>"cl_WHI",</v>
      </c>
      <c r="HC111" s="48" t="str">
        <f>SUBSTITUTE("["&amp;_xlfn.CONCAT(GT111:HB111)&amp;"]",",]","]")</f>
        <v>["cl_BLA","cl_BLU","cl_GRE","cl_BRO","cl_WHI"]</v>
      </c>
      <c r="HE111" s="71"/>
      <c r="HF111" s="72" t="str">
        <f>"{couname:"&amp;CT111&amp;(IF(HK111&lt;&gt;"",",subtype:"&amp;CHAR(34)&amp;HK111&amp;CHAR(34),""))&amp;",year:"&amp;HJ111&amp;",region:"&amp;CU111&amp;",Colors:"&amp;HC111&amp;",Items:"&amp;GS111&amp;",Flag:"&amp;CV111&amp;",HDFlag:"&amp;CHAR(34)&amp;E111&amp;CHAR(34)&amp;",type:"&amp;GP111&amp;", describe: "&amp;HH111&amp;", isnew:"&amp;CHAR(34)&amp;F111&amp;CHAR(34)&amp;", links: "&amp;HL111&amp;"},"</f>
        <v>{couname:"[USA] Maine (1901-1909)",year:"1901",region:"rgn_North America",Colors:["cl_BLA","cl_BLU","cl_GRE","cl_BRO","cl_WHI"],Items:["5+Colo","lets15","startM","year19","NoBand","Plants","Center","staBLU","NO_RED","NO_YEL","myrWHI","histor","HasSta","1Stars"],Flag:"https://upload.wikimedia.org/wikipedia/commons/thumb/a/a3/Flag_of_Maine_%281901%E2%80%931909%29.svg/400px-Flag_of_Maine_%281901%E2%80%931909%29.svg.png",HDFlag:"https://upload.wikimedia.org/wikipedia/commons/thumb/a/a3/Flag_of_Maine_%281901%E2%80%931909%29.svg/2560px-Flag_of_Maine_%281901%E2%80%931909%29.svg.png",type:"Historical", describe: "\nAlthough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 isnew:".", links: "https://en.m.wikipedia.org/wiki/Flag_of_Maine_(1901%E2%80%931909)"},</v>
      </c>
      <c r="HG111" s="73" t="str">
        <f>"{couname:"&amp;CT111&amp;(IF(HK111&lt;&gt;"",",subtype:"&amp;CHAR(34)&amp;HK111&amp;CHAR(34),""))&amp;",year:"&amp;HJ111&amp;",region:"&amp;CU111&amp;",Colors:"&amp;HC111&amp;",Items:"&amp;GS111&amp;",Flag:"&amp;CV111&amp;",HDFlag:"&amp;CHAR(34)&amp;E111&amp;CHAR(34)&amp;",type:"&amp;GP111&amp;", describe: "&amp;HI111&amp;", links: "&amp;HL111&amp;"},"</f>
        <v>{couname:"[USA] Maine (1901-1909)",year:"1901",region:"rgn_North America",Colors:["cl_BLA","cl_BLU","cl_GRE","cl_BRO","cl_WHI"],Items:["5+Colo","lets15","startM","year19","NoBand","Plants","Center","staBLU","NO_RED","NO_YEL","myrWHI","histor","HasSta","1Stars"],Flag:"https://upload.wikimedia.org/wikipedia/commons/thumb/a/a3/Flag_of_Maine_%281901%E2%80%931909%29.svg/400px-Flag_of_Maine_%281901%E2%80%931909%29.svg.png",HDFlag:"https://upload.wikimedia.org/wikipedia/commons/thumb/a/a3/Flag_of_Maine_%281901%E2%80%931909%29.svg/2560px-Flag_of_Maine_%281901%E2%80%931909%29.svg.png",type:"Historical", describe: "\nAlthough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 links: "https://en.m.wikipedia.org/wiki/Flag_of_Maine_(1901%E2%80%931909)"},</v>
      </c>
      <c r="HH111" s="48" t="str">
        <f>IF(P111&lt;&gt;"",CHAR(34)&amp;"\n"&amp;P111&amp;CHAR(34),CHAR(34)&amp;CHAR(34))</f>
        <v>"\nAlthough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v>
      </c>
      <c r="HI111" s="48" t="str">
        <f>IF(J111=0,CHAR(34)&amp;CHAR(34),HH111)</f>
        <v>"\nAlthough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v>
      </c>
      <c r="HJ111" s="48" t="str">
        <f>CHAR(34)&amp;O111&amp;CHAR(34)</f>
        <v>"1901"</v>
      </c>
      <c r="HL111" s="48" t="str">
        <f>CHAR(34)&amp;I111&amp;CHAR(34)</f>
        <v>"https://en.m.wikipedia.org/wiki/Flag_of_Maine_(1901%E2%80%931909)"</v>
      </c>
      <c r="HM111" s="72"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"&amp;HH111&amp;", "&amp;CHAR(34)&amp;"isnew"&amp;CHAR(34)&amp;": "&amp;CHAR(34)&amp;F111&amp;CHAR(34)&amp;", "&amp;CHAR(34)&amp;"links"&amp;CHAR(34)&amp;": "&amp;HL111&amp;"},"</f>
        <v>{"couname":"[USA] Maine (1901-1909)","subtype":"[USA] Maine","year":"1901","region":"rgn_North America","Colors":["cl_BLA","cl_BLU","cl_GRE","cl_BRO","cl_WHI"],"Items":["5+Colo","lets15","startM","year19","NoBand","Plants","Center","staBLU","NO_RED","NO_YEL","myrWHI","histor","HasSta","1Stars"],"Flag":"https://upload.wikimedia.org/wikipedia/commons/thumb/a/a3/Flag_of_Maine_%281901%E2%80%931909%29.svg/400px-Flag_of_Maine_%281901%E2%80%931909%29.svg.png","HDFlag":"https://upload.wikimedia.org/wikipedia/commons/thumb/a/a3/Flag_of_Maine_%281901%E2%80%931909%29.svg/2560px-Flag_of_Maine_%281901%E2%80%931909%29.svg.png","type":"Historical", "describe": "\nAlthough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 "isnew": ".", "links": "https://en.m.wikipedia.org/wiki/Flag_of_Maine_(1901%E2%80%931909)"},</v>
      </c>
      <c r="HN111" s="74" t="str">
        <f>"{"&amp;CHAR(34)&amp;"couname"&amp;CHAR(34)&amp;":"&amp;CT111&amp;(IF(H111&lt;&gt;"",","&amp;CHAR(34)&amp;"subtype"&amp;CHAR(34)&amp;":"&amp;CHAR(34)&amp;H111&amp;CHAR(34),""))&amp;","&amp;CHAR(34)&amp;"year"&amp;CHAR(34)&amp;":"&amp;HJ111&amp;","&amp;CHAR(34)&amp;"region"&amp;CHAR(34)&amp;":"&amp;CU111&amp;","&amp;CHAR(34)&amp;"Colors"&amp;CHAR(34)&amp;":"&amp;HC111&amp;","&amp;CHAR(34)&amp;"Items"&amp;CHAR(34)&amp;":"&amp;GS111&amp;","&amp;CHAR(34)&amp;"Flag"&amp;CHAR(34)&amp;":"&amp;CV111&amp;","&amp;CHAR(34)&amp;"HDFlag"&amp;CHAR(34)&amp;":"&amp;CHAR(34)&amp;E111&amp;CHAR(34)&amp;","&amp;CHAR(34)&amp;"type"&amp;CHAR(34)&amp;":"&amp;GP111&amp;", "&amp;CHAR(34)&amp;"describe"&amp;CHAR(34)&amp;": "&amp;HI111&amp;", "&amp;CHAR(34)&amp;"isnew"&amp;CHAR(34)&amp;": "&amp;CHAR(34)&amp;F111&amp;CHAR(34)&amp;", "&amp;CHAR(34)&amp;"links"&amp;CHAR(34)&amp;": "&amp;HL111&amp;"},"</f>
        <v>{"couname":"[USA] Maine (1901-1909)","subtype":"[USA] Maine","year":"1901","region":"rgn_North America","Colors":["cl_BLA","cl_BLU","cl_GRE","cl_BRO","cl_WHI"],"Items":["5+Colo","lets15","startM","year19","NoBand","Plants","Center","staBLU","NO_RED","NO_YEL","myrWHI","histor","HasSta","1Stars"],"Flag":"https://upload.wikimedia.org/wikipedia/commons/thumb/a/a3/Flag_of_Maine_%281901%E2%80%931909%29.svg/400px-Flag_of_Maine_%281901%E2%80%931909%29.svg.png","HDFlag":"https://upload.wikimedia.org/wikipedia/commons/thumb/a/a3/Flag_of_Maine_%281901%E2%80%931909%29.svg/2560px-Flag_of_Maine_%281901%E2%80%931909%29.svg.png","type":"Historical", "describe": "\nAlthough the official pattern for 'Embroidered or Painted Bunting' was published by the Legislature, the 1901 legislative document simply states “buff charged with the emblem of the State, a pine tree proper in the center and the polar star (a mullet of five points), in blue in the upper corner.” As long as this criterion is met, the flag should be considered a Maine state flag. Some flags today might have stylized pine trees or various shades of “buff” (beige).[2] The pine tree is a traditional symbol of New England and has been featured on New England flags since at least 1686, notably the Pine Tree Flag, although the White Pine as a symbol probably is derived from Native American usage going back to the Iroquois Tree of the Great Peace which was first used more than 800 years ago.", "isnew": ".", "links": "https://en.m.wikipedia.org/wiki/Flag_of_Maine_(1901%E2%80%931909)"},</v>
      </c>
      <c r="HO111" s="75">
        <v>45610</v>
      </c>
      <c r="HP111" s="48" t="str" cm="1">
        <f t="array" ref="HP111">IF(_xlfn.TEXTJOIN(", ", TRUE, IF(ISNUMBER(SEARCH("BLA", BL111:BT111)), COLUMN(BL111:BT111) - COLUMN(BL111) + 1, ""))&lt;&gt;"","BLA","")</f>
        <v>BLA</v>
      </c>
      <c r="HQ111" s="48" t="str" cm="1">
        <f t="array" ref="HQ111">IF(_xlfn.TEXTJOIN(", ", TRUE, IF(ISNUMBER(SEARCH("BLU", BL111:BT111)), COLUMN(BL111:BT111) - COLUMN(BL111) + 1, ""))&lt;&gt;"","BLU","")</f>
        <v>BLU</v>
      </c>
      <c r="HR111" s="48" t="str" cm="1">
        <f t="array" ref="HR111">IF(_xlfn.TEXTJOIN(", ", TRUE, IF(ISNUMBER(SEARCH("GRE", BL111:BT111)), COLUMN(BL111:BT111) - COLUMN(BL111) + 1, ""))&lt;&gt;"","GRE","")</f>
        <v>GRE</v>
      </c>
      <c r="HS111" s="48" t="str" cm="1">
        <f t="array" ref="HS111">IF(_xlfn.TEXTJOIN(", ", TRUE, IF(ISNUMBER(SEARCH("RED", BL111:BT111)), COLUMN(BL111:BT111) - COLUMN(BL111) + 1, ""))&lt;&gt;"","RED","")</f>
        <v/>
      </c>
      <c r="HT111" s="48" t="str" cm="1">
        <f t="array" ref="HT111">IF(_xlfn.TEXTJOIN(", ", TRUE, IF(ISNUMBER(SEARCH("YEL", BL111:BT111)), COLUMN(BL111:BT111) - COLUMN(BL111) + 1, ""))&lt;&gt;"","YEL","")</f>
        <v/>
      </c>
      <c r="HU111" s="48" t="str" cm="1">
        <f t="array" ref="HU111">IF(_xlfn.TEXTJOIN(", ", TRUE, IF(ISNUMBER(SEARCH("ORA", BL111:BT111)), COLUMN(BL111:BT111) - COLUMN(BL111) + 1, ""))&lt;&gt;"","ORA","")</f>
        <v/>
      </c>
      <c r="HV111" s="48" t="str" cm="1">
        <f t="array" ref="HV111">IF(_xlfn.TEXTJOIN(", ", TRUE, IF(ISNUMBER(SEARCH("BRO", BL111:BT111)), COLUMN(BL111:BT111) - COLUMN(BL111) + 1, ""))&lt;&gt;"","BRO","")</f>
        <v>BRO</v>
      </c>
      <c r="HW111" s="48" t="str" cm="1">
        <f t="array" ref="HW111">IF(_xlfn.TEXTJOIN(", ", TRUE, IF(ISNUMBER(SEARCH("PUR", BL111:BT111)), COLUMN(BL111:BT111) - COLUMN(BL111) + 1, ""))&lt;&gt;"","PUR","")</f>
        <v/>
      </c>
      <c r="HX111" s="48" t="str" cm="1">
        <f t="array" ref="HX111">IF(_xlfn.TEXTJOIN(", ", TRUE, IF(ISNUMBER(SEARCH("WHI", BL111:BT111)), COLUMN(BL111:BT111) - COLUMN(BL111) + 1, ""))&lt;&gt;"","WHI","")</f>
        <v>WHI</v>
      </c>
      <c r="HY111" s="76"/>
      <c r="HZ111" s="76"/>
      <c r="IA111" s="6"/>
      <c r="IB111" s="6"/>
      <c r="IC111" s="77"/>
      <c r="ID111" s="77"/>
      <c r="IE111" s="77"/>
      <c r="IF111" s="77"/>
      <c r="IG111" s="77"/>
      <c r="IH111" s="77"/>
      <c r="II111" s="77"/>
      <c r="IJ111" s="77"/>
      <c r="IK111" s="77"/>
      <c r="IM111" s="45">
        <f>COUNTIF(IC111:IK111,"&gt;0")-CG111</f>
        <v>-5</v>
      </c>
      <c r="IN111" s="78" t="str">
        <f>"http://mkweb.bcgsc.ca/color-summarizer/?url="&amp;D111&amp;"&amp;precision=low&amp;num_clusters="&amp;CG111&amp;"&amp;text=1"</f>
        <v>http://mkweb.bcgsc.ca/color-summarizer/?url=https://upload.wikimedia.org/wikipedia/commons/thumb/a/a3/Flag_of_Maine_%281901%E2%80%931909%29.svg/400px-Flag_of_Maine_%281901%E2%80%931909%29.svg.png&amp;precision=low&amp;num_clusters=5&amp;text=1</v>
      </c>
      <c r="IO111" s="48" t="str">
        <f>IF(HP111&lt;&gt;"",CHAR(34)&amp;"black"&amp;CHAR(34),"")</f>
        <v>"black"</v>
      </c>
      <c r="IP111" s="48" t="str">
        <f>IF(HQ111&lt;&gt;"",CHAR(34)&amp;"blue"&amp;CHAR(34),"")</f>
        <v>"blue"</v>
      </c>
      <c r="IQ111" s="48" t="str">
        <f>IF(HR111&lt;&gt;"",CHAR(34)&amp;"green"&amp;CHAR(34),"")</f>
        <v>"green"</v>
      </c>
      <c r="IR111" s="48" t="str">
        <f>IF(HS111&lt;&gt;"",CHAR(34)&amp;"red"&amp;CHAR(34),"")</f>
        <v/>
      </c>
      <c r="IS111" s="48" t="str">
        <f>IF(HT111&lt;&gt;"",CHAR(34)&amp;"yellow"&amp;CHAR(34),"")</f>
        <v/>
      </c>
      <c r="IT111" s="48" t="str">
        <f>IF(HU111&lt;&gt;"",CHAR(34)&amp;"orange"&amp;CHAR(34),"")</f>
        <v/>
      </c>
      <c r="IU111" s="48" t="str">
        <f>IF(HV111&lt;&gt;"",CHAR(34)&amp;"brown"&amp;CHAR(34),"")</f>
        <v>"brown"</v>
      </c>
      <c r="IV111" s="48" t="str">
        <f>IF(HW111&lt;&gt;"",CHAR(34)&amp;"purple"&amp;CHAR(34),"")</f>
        <v/>
      </c>
      <c r="IW111" s="48" t="str">
        <f>IF(HX111&lt;&gt;"",CHAR(34)&amp;"white"&amp;CHAR(34),"")</f>
        <v>"white"</v>
      </c>
      <c r="IX111" s="48" t="str">
        <f>"{"&amp;CHAR(34)&amp;"url"&amp;CHAR(34)&amp;":"&amp;CHAR(34)&amp;IN111&amp;CHAR(34)&amp;","&amp;CHAR(34)&amp;"name"&amp;CHAR(34)&amp;":"&amp;CHAR(34)&amp;A111&amp;CHAR(34)&amp;"},"</f>
        <v>{"url":"http://mkweb.bcgsc.ca/color-summarizer/?url=https://upload.wikimedia.org/wikipedia/commons/thumb/a/a3/Flag_of_Maine_%281901%E2%80%931909%29.svg/400px-Flag_of_Maine_%281901%E2%80%931909%29.svg.png&amp;precision=low&amp;num_clusters=5&amp;text=1","name":"[USA] Maine (1901-1909)"},</v>
      </c>
      <c r="IY111" s="48">
        <v>1447</v>
      </c>
    </row>
    <row r="112" spans="1:259" s="48" customFormat="1" ht="38.4" customHeight="1" thickBot="1" x14ac:dyDescent="0.35">
      <c r="A112" s="97" t="s">
        <v>262</v>
      </c>
      <c r="B112" s="40" t="e" vm="253">
        <v>#VALUE!</v>
      </c>
      <c r="C112" s="41">
        <v>3</v>
      </c>
      <c r="D112" s="42" t="s">
        <v>263</v>
      </c>
      <c r="E112" s="43" t="s">
        <v>264</v>
      </c>
      <c r="F112" s="44" t="s">
        <v>163</v>
      </c>
      <c r="G112" s="45">
        <f>COUNTIF($A$1:$A$8580,A112)</f>
        <v>1</v>
      </c>
      <c r="H112" s="46" t="s">
        <v>265</v>
      </c>
      <c r="I112" s="47" t="s">
        <v>266</v>
      </c>
      <c r="J112" s="48" t="str">
        <f>""</f>
        <v/>
      </c>
      <c r="K112" s="49"/>
      <c r="L112" s="50"/>
      <c r="M112" s="50"/>
      <c r="N112" s="51" t="s">
        <v>231</v>
      </c>
      <c r="O112" s="52">
        <v>1708</v>
      </c>
      <c r="P112" s="53" t="s">
        <v>267</v>
      </c>
      <c r="Q112" s="54">
        <v>1</v>
      </c>
      <c r="R112" s="55" t="s">
        <v>231</v>
      </c>
      <c r="S112" s="56">
        <v>0</v>
      </c>
      <c r="T112" s="57" t="s">
        <v>164</v>
      </c>
      <c r="U112" s="58" t="s">
        <v>165</v>
      </c>
      <c r="V112" s="58" t="s">
        <v>164</v>
      </c>
      <c r="W112" s="58" t="s">
        <v>164</v>
      </c>
      <c r="X112" s="58" t="s">
        <v>165</v>
      </c>
      <c r="Y112" s="58" t="s">
        <v>164</v>
      </c>
      <c r="Z112" s="58" t="s">
        <v>165</v>
      </c>
      <c r="AA112" s="58" t="s">
        <v>165</v>
      </c>
      <c r="AB112" s="58" t="s">
        <v>165</v>
      </c>
      <c r="AC112" s="58" t="s">
        <v>164</v>
      </c>
      <c r="AD112" s="58" t="s">
        <v>164</v>
      </c>
      <c r="AE112" s="58" t="s">
        <v>164</v>
      </c>
      <c r="AF112" s="59" t="s">
        <v>164</v>
      </c>
      <c r="AG112" s="59" t="s">
        <v>164</v>
      </c>
      <c r="AH112" s="59" t="s">
        <v>165</v>
      </c>
      <c r="AI112" s="59" t="s">
        <v>164</v>
      </c>
      <c r="AJ112" s="59" t="s">
        <v>164</v>
      </c>
      <c r="AK112" s="59" t="s">
        <v>164</v>
      </c>
      <c r="AL112" s="59" t="s">
        <v>164</v>
      </c>
      <c r="AM112" s="59" t="s">
        <v>164</v>
      </c>
      <c r="AN112" s="59" t="s">
        <v>164</v>
      </c>
      <c r="AO112" s="59" t="s">
        <v>164</v>
      </c>
      <c r="AP112" s="59" t="s">
        <v>164</v>
      </c>
      <c r="AQ112" s="59" t="s">
        <v>165</v>
      </c>
      <c r="AR112" s="59" t="s">
        <v>164</v>
      </c>
      <c r="AS112" s="59" t="s">
        <v>164</v>
      </c>
      <c r="AT112" s="60">
        <v>0</v>
      </c>
      <c r="AU112" s="59" t="s">
        <v>196</v>
      </c>
      <c r="AV112" s="59" t="str">
        <f>IF(LEFT(A112,1)="[",LEFT(A112,5)&amp;AU112&amp;A112,"")</f>
        <v xml:space="preserve">[USA]City[USA] Annapolis </v>
      </c>
      <c r="AW112" s="59" t="str">
        <f>C112&amp;H112&amp;A112</f>
        <v xml:space="preserve">3[USA] Maryland[USA] Annapolis </v>
      </c>
      <c r="AX112" s="61"/>
      <c r="AY112" s="61"/>
      <c r="AZ112" s="62" t="s">
        <v>167</v>
      </c>
      <c r="BA112" s="62" t="s">
        <v>167</v>
      </c>
      <c r="BB112" s="62"/>
      <c r="BC112" s="63"/>
      <c r="BD112" s="64" t="s">
        <v>159</v>
      </c>
      <c r="BE112" s="47"/>
      <c r="BF112" s="64" t="s">
        <v>167</v>
      </c>
      <c r="BG112" s="64" t="s">
        <v>167</v>
      </c>
      <c r="BH112" s="64" t="s">
        <v>167</v>
      </c>
      <c r="BI112" s="64"/>
      <c r="BJ112" s="64"/>
      <c r="BK112" s="47"/>
      <c r="BL112" s="64" t="s">
        <v>151</v>
      </c>
      <c r="BM112" s="64" t="s">
        <v>152</v>
      </c>
      <c r="BN112" s="64" t="s">
        <v>153</v>
      </c>
      <c r="BO112" s="64" t="s">
        <v>154</v>
      </c>
      <c r="BP112" s="64" t="s">
        <v>155</v>
      </c>
      <c r="BQ112" s="64" t="s">
        <v>167</v>
      </c>
      <c r="BR112" s="64" t="s">
        <v>167</v>
      </c>
      <c r="BS112" s="64" t="s">
        <v>167</v>
      </c>
      <c r="BT112" s="64" t="s">
        <v>159</v>
      </c>
      <c r="BU112" s="65"/>
      <c r="BV112" s="66"/>
      <c r="BW112" s="66">
        <v>0</v>
      </c>
      <c r="BX112" s="47"/>
      <c r="CB112" s="6"/>
      <c r="CC112" s="6"/>
      <c r="CD112" s="67">
        <v>0</v>
      </c>
      <c r="CE112" s="67">
        <v>0</v>
      </c>
      <c r="CF112" s="67" t="e">
        <v>#REF!</v>
      </c>
      <c r="CG112" s="68" cm="1">
        <f t="array" ref="CG112">SUMPRODUCT(--(LEN(TRIM(BL112:BT112))&gt;0))</f>
        <v>6</v>
      </c>
      <c r="CH112" s="59" t="str">
        <f>IF(CG112=2,"y","n")</f>
        <v>n</v>
      </c>
      <c r="CI112" s="59" t="str">
        <f>IF(CG112=3,"y","n")</f>
        <v>n</v>
      </c>
      <c r="CJ112" s="59" t="str">
        <f>IF(CG112=4,"y","n")</f>
        <v>n</v>
      </c>
      <c r="CK112" s="59" t="str">
        <f>IF(CG112&gt;4,"y","n")</f>
        <v>y</v>
      </c>
      <c r="CL112" s="59" t="str">
        <f>IF(S112=0,"y","n")</f>
        <v>y</v>
      </c>
      <c r="CM112" s="59" t="str">
        <f>IF(S112=2,"y","n")</f>
        <v>n</v>
      </c>
      <c r="CN112" s="59" t="str">
        <f>IF(S112=3,"y","n")</f>
        <v>n</v>
      </c>
      <c r="CO112" s="59" t="str">
        <f>IF(S112&gt;=4,"y","n")</f>
        <v>n</v>
      </c>
      <c r="CP112" s="59" t="str">
        <f>IF(AT112=0,"y","n")</f>
        <v>y</v>
      </c>
      <c r="CQ112" s="59" t="str">
        <f>IF(AT112=1,"y","n")</f>
        <v>n</v>
      </c>
      <c r="CR112" s="59" t="str">
        <f>IF(AT112=2,"y","n")</f>
        <v>n</v>
      </c>
      <c r="CS112" s="59" t="str">
        <f>IF(AT112&gt;=3,"y","n")</f>
        <v>n</v>
      </c>
      <c r="CT112" s="69" t="str">
        <f>CHAR(34)&amp;A112&amp;CHAR(34)</f>
        <v>"[USA] Annapolis "</v>
      </c>
      <c r="CU112" s="70" t="str">
        <f>CHAR(34)&amp;"rgn_"&amp;R112&amp;CHAR(34)</f>
        <v>"rgn_North America"</v>
      </c>
      <c r="CV112" s="48" t="str">
        <f>CHAR(34)&amp;D112&amp;CHAR(34)</f>
        <v>"https://upload.wikimedia.org/wikipedia/commons/thumb/d/d9/Flag_of_Annapolis%2C_Maryland.svg/320px-Flag_of_Annapolis%2C_Maryland.svg.png"</v>
      </c>
      <c r="CW112" s="48" t="str">
        <f>IF(CH112="y",CHAR(34)&amp;CH$1&amp;CHAR(34)&amp;",","")</f>
        <v/>
      </c>
      <c r="CX112" s="48" t="str">
        <f>IF(CI112="y",CHAR(34)&amp;CI$1&amp;CHAR(34)&amp;",","")</f>
        <v/>
      </c>
      <c r="CY112" s="48" t="str">
        <f>IF(CJ112="y",CHAR(34)&amp;CJ$1&amp;CHAR(34)&amp;",","")</f>
        <v/>
      </c>
      <c r="CZ112" s="48" t="str">
        <f>IF(CK112="y",CHAR(34)&amp;CK$1&amp;CHAR(34)&amp;",","")</f>
        <v>"5+Colo",</v>
      </c>
      <c r="DA112" s="48" t="str">
        <f>IF(Q112&gt;1,CHAR(34)&amp;"words2"&amp;CHAR(34)&amp;",","")</f>
        <v/>
      </c>
      <c r="DB112" s="48" t="str">
        <f>IF(Q112&gt;2,CHAR(34)&amp;"words3"&amp;CHAR(34)&amp;",","")</f>
        <v/>
      </c>
      <c r="DD112" s="48" t="str">
        <f>IF(LEN(CHAR(34)&amp;"lets"&amp;LEN(SUBSTITUTE(SUBSTITUTE(IFERROR(TRIM(SUBSTITUTE(A112,MID(A112,FIND("[",A112),FIND("]",A112)-FIND("[",A112)+1),"")),A112)," ",""),"-",""))&amp;CHAR(34)&amp;",")=9,CHAR(34)&amp;"lets"&amp;LEN(SUBSTITUTE(SUBSTITUTE(IFERROR(TRIM(SUBSTITUTE(A112,MID(A112,FIND("[",A112),FIND("]",A112)-FIND("[",A112)+1),"")),A112)," ",""),"-",""))&amp;CHAR(34)&amp;",",CHAR(34)&amp;"lets0"&amp;LEN(SUBSTITUTE(SUBSTITUTE(IFERROR(TRIM(SUBSTITUTE(A112,MID(A112,FIND("[",A112),FIND("]",A112)-FIND("[",A112)+1),"")),A112)," ",""),"-",""))&amp;CHAR(34)&amp;",")</f>
        <v>"lets09",</v>
      </c>
      <c r="DE112" s="48" t="str">
        <f>CHAR(34)&amp;"start"&amp;IFERROR(LEFT(SUBSTITUTE(A112,"["&amp;MID(A112,FIND("[",A112)+1,FIND("]",A112)-FIND("[",A112)-1)&amp;"] ",""),1),LEFT(A112,1))&amp;CHAR(34)&amp;","</f>
        <v>"startA",</v>
      </c>
      <c r="DF112" s="48" t="str">
        <f>IFERROR(IF(SEARCH("tan",A112)&gt;0,CHAR(34)&amp;"withtn"&amp;CHAR(34)&amp;",",""),"")</f>
        <v/>
      </c>
      <c r="DG112" s="48" t="str">
        <f>IFERROR(IF(SEARCH("q",A112)&gt;0,CHAR(34)&amp;"with_q"&amp;CHAR(34)&amp;",",""),"")</f>
        <v/>
      </c>
      <c r="DH112" s="48" t="str">
        <f>IFERROR(IF(SEARCH("v",A112)&gt;0,CHAR(34)&amp;"with_v"&amp;CHAR(34)&amp;",",""),"")</f>
        <v/>
      </c>
      <c r="DI112" s="48" t="str">
        <f>IFERROR(IF(SEARCH("w",A112)&gt;0,CHAR(34)&amp;"with_w"&amp;CHAR(34)&amp;",",""),"")</f>
        <v/>
      </c>
      <c r="DJ112" s="48" t="str">
        <f>IFERROR(IF(SEARCH("y",A112)&gt;0,CHAR(34)&amp;"with_y"&amp;CHAR(34)&amp;",",""),"")</f>
        <v/>
      </c>
      <c r="DK112" s="48" t="str">
        <f>IFERROR(IF(SEARCH("z",A112)&gt;0,CHAR(34)&amp;"with_z"&amp;CHAR(34)&amp;",",""),"")</f>
        <v/>
      </c>
      <c r="DL112" s="48" t="str">
        <f>IF(CG112=2, CHAR(34) &amp; _xlfn.TEXTJOIN("", TRUE, _xlfn._xlws.SORT(HP112:HX112)) &amp; CHAR(34) &amp; ",", "")</f>
        <v/>
      </c>
      <c r="DM112" s="48" t="str" cm="1">
        <f t="array" ref="DM112">IF(CG112=3,CHAR(34) &amp; _xlfn.TEXTJOIN("", TRUE, RIGHT(HP112:HX112, 2)) &amp; CHAR(34) &amp; ",", "")</f>
        <v/>
      </c>
      <c r="DN112" s="48" t="str">
        <f>IF(AND(ISNUMBER(SEARCH("18", O112)), ISERROR(SEARCH("1918", O112)), ISERROR(SEARCH("2018", O112))), CHAR(34) &amp; "year18" &amp; CHAR(34) &amp; ",", "")</f>
        <v/>
      </c>
      <c r="DO112" s="48" t="str">
        <f>IF(AND(ISNUMBER(SEARCH("19", O112)), ISERROR(SEARCH("1819", O112)),  ISERROR(SEARCH("1219", O112)),ISERROR(SEARCH("1119", O112)),ISERROR(SEARCH("1190", O112)),ISERROR(SEARCH("2019", O112))), CHAR(34) &amp; "year19" &amp; CHAR(34) &amp; ",", "")</f>
        <v/>
      </c>
      <c r="DP112" s="6" t="str">
        <f>IF(AND(ISNUMBER(SEARCH("20", O112)), ISERROR(SEARCH("1920", O112))), CHAR(34)&amp;"year00"&amp;CHAR(34)&amp;",", "")</f>
        <v/>
      </c>
      <c r="DQ112" s="6" t="str">
        <f>IF(CC112="y",CHAR(34)&amp;"soviet"&amp;CHAR(34)&amp;",","")</f>
        <v/>
      </c>
      <c r="DR112" s="6" t="str">
        <f>IF(BY112="y",CHAR(34)&amp;"dgband"&amp;CHAR(34)&amp;",","")</f>
        <v/>
      </c>
      <c r="DS112" s="6" t="str">
        <f>IF(W112="y",IF(AND(V112="n",BY112&lt;&gt;"y"),CHAR(34)&amp;"allver"&amp;CHAR(34)&amp;",",""),"")</f>
        <v/>
      </c>
      <c r="DT112" s="6" t="str">
        <f>IF(V112="y",IF(AND(W112="n",BY112&lt;&gt;"y"),CHAR(34)&amp;"allhor"&amp;CHAR(34)&amp;",",""),"")</f>
        <v/>
      </c>
      <c r="DU112" s="6" t="str">
        <f>IF(BY112="y",IF(AND(W112="n",V112="n"),CHAR(34)&amp;"alldia"&amp;CHAR(34)&amp;",",""),"")</f>
        <v/>
      </c>
      <c r="DW112" s="48" t="str">
        <f>IF(CL112="y",CHAR(34)&amp;CL$1&amp;CHAR(34)&amp;",","")</f>
        <v>"NoBand",</v>
      </c>
      <c r="DX112" s="48" t="str">
        <f>IF(CM112="y",CHAR(34)&amp;CM$1&amp;CHAR(34)&amp;",","")</f>
        <v/>
      </c>
      <c r="DY112" s="48" t="str">
        <f>IF(CN112="y",CHAR(34)&amp;CN$1&amp;CHAR(34)&amp;",","")</f>
        <v/>
      </c>
      <c r="DZ112" s="48" t="str">
        <f>IF(CO112="y",CHAR(34)&amp;CO$1&amp;CHAR(34)&amp;",","")</f>
        <v/>
      </c>
      <c r="EA112" s="48" t="str">
        <f>IF(T112="y",CHAR(34)&amp;T$1&amp;CHAR(34)&amp;",","")</f>
        <v/>
      </c>
      <c r="EB112" s="48" t="str">
        <f>IF(U112="y",CHAR(34)&amp;U$1&amp;CHAR(34)&amp;",","")</f>
        <v>"Crosse",</v>
      </c>
      <c r="EC112" s="48" t="str">
        <f>IF(V112="y",CHAR(34)&amp;V$1&amp;CHAR(34)&amp;",","")</f>
        <v/>
      </c>
      <c r="ED112" s="48" t="str">
        <f>IF(W112="y",CHAR(34)&amp;W$1&amp;CHAR(34)&amp;",","")</f>
        <v/>
      </c>
      <c r="EE112" s="48" t="str">
        <f>IF(X112="y",CHAR(34)&amp;X$1&amp;CHAR(34)&amp;",","")</f>
        <v>"Circle",</v>
      </c>
      <c r="EF112" s="48" t="str">
        <f>IF(AND(Y112&lt;&gt;"n",Y112&lt;&gt;""),CHAR(34)&amp;Y$1&amp;CHAR(34)&amp;",","")</f>
        <v/>
      </c>
      <c r="EG112" s="48" t="str">
        <f>IF(Z112="y",CHAR(34)&amp;Z$1&amp;CHAR(34)&amp;",","")</f>
        <v>"Bird",</v>
      </c>
      <c r="EH112" s="48" t="str">
        <f>IF(AA112="y",CHAR(34)&amp;AA$1&amp;CHAR(34)&amp;",","")</f>
        <v>"Plants",</v>
      </c>
      <c r="EI112" s="48" t="str">
        <f>IF(AB112="y",CHAR(34)&amp;AB$1&amp;CHAR(34)&amp;",","")</f>
        <v>"Texted",</v>
      </c>
      <c r="EJ112" s="48" t="str">
        <f>IF(AC112="y",CHAR(34)&amp;AC$1&amp;CHAR(34)&amp;",","")</f>
        <v/>
      </c>
      <c r="EK112" s="48" t="str">
        <f>IF(AD112="y",CHAR(34)&amp;AD$1&amp;CHAR(34)&amp;",","")</f>
        <v/>
      </c>
      <c r="EL112" s="48" t="str">
        <f>IF(AE112="y",CHAR(34)&amp;AE$1&amp;CHAR(34)&amp;",","")</f>
        <v/>
      </c>
      <c r="EM112" s="48" t="str">
        <f>IF(AF112="y",CHAR(34)&amp;AF$1&amp;CHAR(34)&amp;",","")</f>
        <v/>
      </c>
      <c r="EN112" s="48" t="str">
        <f>IF(AG112="y",CHAR(34)&amp;AG$1&amp;CHAR(34)&amp;",","")</f>
        <v/>
      </c>
      <c r="EO112" s="48" t="str">
        <f>IF(AH112="y",CHAR(34)&amp;AH$1&amp;CHAR(34)&amp;",","")</f>
        <v>"Center",</v>
      </c>
      <c r="EP112" s="48" t="str">
        <f>IF(AI112="y",CHAR(34)&amp;AI$1&amp;CHAR(34)&amp;",","")</f>
        <v/>
      </c>
      <c r="EQ112" s="48" t="str">
        <f>IF(AJ112="y",CHAR(34)&amp;AJ$1&amp;CHAR(34)&amp;",","")</f>
        <v/>
      </c>
      <c r="ER112" s="48" t="str">
        <f>IF(AK112="y",CHAR(34)&amp;AK$1&amp;CHAR(34)&amp;",","")</f>
        <v/>
      </c>
      <c r="ES112" s="48" t="str">
        <f>IF(AL112="y",CHAR(34)&amp;AL$1&amp;CHAR(34)&amp;",","")</f>
        <v/>
      </c>
      <c r="ET112" s="48" t="str">
        <f>IF(AM112="y",CHAR(34)&amp;AM$1&amp;CHAR(34)&amp;",","")</f>
        <v/>
      </c>
      <c r="EU112" s="48" t="str">
        <f>IF(AN112="y",CHAR(34)&amp;AN$1&amp;CHAR(34)&amp;",","")</f>
        <v/>
      </c>
      <c r="EV112" s="48" t="str">
        <f>IF(AO112="y",CHAR(34)&amp;AO$1&amp;CHAR(34)&amp;",","")</f>
        <v/>
      </c>
      <c r="EW112" s="48" t="str">
        <f>IF(AP112="y",CHAR(34)&amp;AP$1&amp;CHAR(34)&amp;",","")</f>
        <v/>
      </c>
      <c r="EX112" s="48" t="str">
        <f>IF(AQ112="y",CHAR(34)&amp;AQ$1&amp;CHAR(34)&amp;",","")</f>
        <v>"Crowns",</v>
      </c>
      <c r="EY112" s="48" t="str">
        <f>IF(AR112="y",CHAR(34)&amp;AR$1&amp;CHAR(34)&amp;",","")</f>
        <v/>
      </c>
      <c r="EZ112" s="48" t="str">
        <f>IF(AS112="y",CHAR(34)&amp;AS$1&amp;CHAR(34)&amp;",","")</f>
        <v/>
      </c>
      <c r="FA112" s="48" t="str">
        <f>IF(AT112&gt;0,CHAR(34)&amp;"sta"&amp;AZ112&amp;CHAR(34)&amp;",","")</f>
        <v/>
      </c>
      <c r="FB112" s="48" t="str">
        <f>IF(AND(AT112&gt;0,BA112&lt;&gt;""),CHAR(34)&amp;"sta"&amp;BA112&amp;CHAR(34)&amp;",","")</f>
        <v/>
      </c>
      <c r="FD112" s="48" t="str">
        <f>IF(BV112="n",CHAR(34)&amp;"tcWHYE"&amp;CHAR(34)&amp;",",IF(BV112="y",CHAR(34)&amp;FD$1&amp;CHAR(34)&amp;",",""))</f>
        <v/>
      </c>
      <c r="FE112" s="48" t="str">
        <f>IF(COUNTIF(BL112:BT112,"BLU")=0,CHAR(34)&amp;"NO_BLU"&amp;CHAR(34)&amp;",", "")</f>
        <v/>
      </c>
      <c r="FF112" s="48" t="str">
        <f>IF(COUNTIF(BL112:BT112,"WHI")=0,CHAR(34)&amp;"NO_WHI"&amp;CHAR(34)&amp;",", "")</f>
        <v/>
      </c>
      <c r="FG112" s="48" t="str">
        <f>IF(COUNTIF(BL112:BT112,"RED")=0,CHAR(34)&amp;"NO_RED"&amp;CHAR(34)&amp;",", "")</f>
        <v/>
      </c>
      <c r="FH112" s="48" t="str">
        <f>IF(COUNTIF(BL112:BS112,"GRE")=0,CHAR(34)&amp;"NO_GRE"&amp;CHAR(34)&amp;",", "")</f>
        <v/>
      </c>
      <c r="FI112" s="48" t="str">
        <f>IF(COUNTIF(BL112:BT112,"YEL")=0,CHAR(34)&amp;"NO_YEL"&amp;CHAR(34)&amp;",", "")</f>
        <v/>
      </c>
      <c r="FJ112" s="48" t="str">
        <f>IF(COUNTIF(BL112:BT112,"BLA")=0,CHAR(34)&amp;"NO_BLA"&amp;CHAR(34)&amp;",", "")</f>
        <v/>
      </c>
      <c r="FK112" s="48" t="str">
        <f>IF(AND(FH112&lt;&gt;"",FF112&lt;&gt;""),CHAR(34)&amp;"WHGRNO"&amp;CHAR(34)&amp;",","")</f>
        <v/>
      </c>
      <c r="FL112" s="48" t="str">
        <f>IF(AND(FI112&lt;&gt;"",FF112&lt;&gt;""),CHAR(34)&amp;"WHYENO"&amp;CHAR(34)&amp;",","")</f>
        <v/>
      </c>
      <c r="FM112" s="48" t="str">
        <f>IF(AND(FJ112&lt;&gt;"",FF112&lt;&gt;""),CHAR(34)&amp;"BAWHNO"&amp;CHAR(34)&amp;",","")</f>
        <v/>
      </c>
      <c r="FN112" s="48" t="str">
        <f>IF(AND(FE112&lt;&gt;"",FF112&lt;&gt;""),CHAR(34)&amp;"BLWHNO"&amp;CHAR(34)&amp;",","")</f>
        <v/>
      </c>
      <c r="FO112" s="48" t="str">
        <f>IF(AND(FE112&lt;&gt;"",FG112&lt;&gt;""),CHAR(34)&amp;"BLRENO"&amp;CHAR(34)&amp;",","")</f>
        <v/>
      </c>
      <c r="FP112" s="48" t="str">
        <f>IF(AND(FF112&lt;&gt;"",FF112&lt;&gt;""),CHAR(34)&amp;"WHRENO"&amp;CHAR(34)&amp;",","")</f>
        <v/>
      </c>
      <c r="FQ112" s="48" t="str">
        <f>IF(LEN(BF112)=3,CHAR(34)&amp;"001"&amp;BF112&amp;CHAR(34)&amp;",","")</f>
        <v/>
      </c>
      <c r="FR112" s="48" t="str">
        <f>IF(LEN(BG112)=3,CHAR(34)&amp;"002"&amp;BG112&amp;CHAR(34)&amp;",","")</f>
        <v/>
      </c>
      <c r="FS112" s="48" t="str">
        <f>IF(LEN(BH112)=3,CHAR(34)&amp;"003"&amp;BH112&amp;CHAR(34)&amp;",","")</f>
        <v/>
      </c>
      <c r="FT112" s="48" t="str">
        <f>CHAR(34)&amp;"myr"&amp;BD112&amp;CHAR(34)&amp;","</f>
        <v>"myrWHI",</v>
      </c>
      <c r="FU112" s="48" t="str">
        <f>IF(AY112="y",CHAR(34)&amp;"island"&amp;CHAR(34)&amp;",","")</f>
        <v/>
      </c>
      <c r="FV112" s="48" t="str">
        <f>IF(BZ112="y",CHAR(34)&amp;"landlo"&amp;CHAR(34)&amp;",","")</f>
        <v/>
      </c>
      <c r="FW112" s="48" t="str">
        <f>IF(CA112="y",CHAR(34)&amp;"eunion"&amp;CHAR(34)&amp;",","")</f>
        <v/>
      </c>
      <c r="FY112" s="48" t="str">
        <f>IFERROR(IF(SEARCH("Arabic",CB112)&gt;0,CHAR(34)&amp;"arabic"&amp;CHAR(34)&amp;",",""),"")</f>
        <v/>
      </c>
      <c r="FZ112" s="48" t="str">
        <f>IFERROR(IF(SEARCH("English",CB112)&gt;0,CHAR(34)&amp;"englis"&amp;CHAR(34)&amp;",",""),"")</f>
        <v/>
      </c>
      <c r="GA112" s="48" t="str">
        <f>IFERROR(IF(SEARCH("French",CB112)&gt;0,CHAR(34)&amp;"french"&amp;CHAR(34)&amp;",",""),"")</f>
        <v/>
      </c>
      <c r="GB112" s="48" t="str">
        <f>IFERROR(IF(SEARCH("Spanish",CB112)&gt;0,CHAR(34)&amp;"spanis"&amp;CHAR(34)&amp;",",""),"")</f>
        <v/>
      </c>
      <c r="GE112" s="48" t="str">
        <f>IFERROR(IF(SEARCH("Dutch",CB112)&gt;0,CHAR(34)&amp;"dutchs"&amp;CHAR(34)&amp;",",""),"")</f>
        <v/>
      </c>
      <c r="GF112" s="48" t="str">
        <f>IFERROR(IF(SEARCH("Historical",AU112)&gt;0,CHAR(34)&amp;"histor"&amp;CHAR(34)&amp;",",""),"")</f>
        <v/>
      </c>
      <c r="GG112" s="48" t="str">
        <f>IF(BU112="y",CHAR(34)&amp;"unjack"&amp;CHAR(34)&amp;",","")</f>
        <v/>
      </c>
      <c r="GH112" s="48" t="str">
        <f>IF(CD112=1,CHAR(34)&amp;"southc"&amp;CHAR(34)&amp;",","")</f>
        <v/>
      </c>
      <c r="GI112" s="48" t="str">
        <f>IF(CE112=1,CHAR(34)&amp;"hasmap"&amp;CHAR(34)&amp;",","")</f>
        <v/>
      </c>
      <c r="GJ112" s="48" t="str">
        <f>IF(CP112="y",CHAR(34)&amp;CP$1&amp;CHAR(34)&amp;",","")</f>
        <v>"NoStar",</v>
      </c>
      <c r="GK112" s="48" t="str">
        <f>IF(GJ112="",CHAR(34)&amp;"HasSta"&amp;CHAR(34)&amp;",","")</f>
        <v/>
      </c>
      <c r="GL112" s="48" t="str">
        <f>IF(CQ112="y",CHAR(34)&amp;CQ$1&amp;CHAR(34)&amp;",","")</f>
        <v/>
      </c>
      <c r="GM112" s="48" t="str">
        <f>IF(CR112="y",CHAR(34)&amp;CR$1&amp;CHAR(34)&amp;",","")</f>
        <v/>
      </c>
      <c r="GN112" s="48" t="str">
        <f>IF(CS112="y",CHAR(34)&amp;CS$1&amp;CHAR(34)&amp;",","")</f>
        <v/>
      </c>
      <c r="GP112" s="48" t="str">
        <f>CHAR(34)&amp;AU112&amp;CHAR(34)</f>
        <v>"City"</v>
      </c>
      <c r="GS112" s="48" t="str">
        <f>SUBSTITUTE("["&amp;_xlfn.CONCAT(CW112:GN112)&amp;"]",",]","]")</f>
        <v>["5+Colo","lets09","startA","NoBand","Crosse","Circle","Bird","Plants","Texted","Center","Crowns","myrWHI","NoStar"]</v>
      </c>
      <c r="GT112" s="48" t="str">
        <f>IF(BL112&lt;&gt;"",CHAR(34)&amp;"cl_"&amp;BL112&amp;CHAR(34)&amp;",","")</f>
        <v>"cl_BLA",</v>
      </c>
      <c r="GU112" s="48" t="str">
        <f>IF(BM112&lt;&gt;"",CHAR(34)&amp;"cl_"&amp;BM112&amp;CHAR(34)&amp;",","")</f>
        <v>"cl_BLU",</v>
      </c>
      <c r="GV112" s="48" t="str">
        <f>IF(BN112&lt;&gt;"",CHAR(34)&amp;"cl_"&amp;BN112&amp;CHAR(34)&amp;",","")</f>
        <v>"cl_GRE",</v>
      </c>
      <c r="GW112" s="48" t="str">
        <f>IF(BO112&lt;&gt;"",CHAR(34)&amp;"cl_"&amp;BO112&amp;CHAR(34)&amp;",","")</f>
        <v>"cl_RED",</v>
      </c>
      <c r="GX112" s="48" t="str">
        <f>IF(BP112&lt;&gt;"",CHAR(34)&amp;"cl_"&amp;BP112&amp;CHAR(34)&amp;",","")</f>
        <v>"cl_YEL",</v>
      </c>
      <c r="GY112" s="48" t="str">
        <f>IF(BQ112&lt;&gt;"",CHAR(34)&amp;"cl_"&amp;BQ112&amp;CHAR(34)&amp;",","")</f>
        <v/>
      </c>
      <c r="GZ112" s="48" t="str">
        <f>IF(BR112&lt;&gt;"",CHAR(34)&amp;"cl_"&amp;BR112&amp;CHAR(34)&amp;",","")</f>
        <v/>
      </c>
      <c r="HA112" s="48" t="str">
        <f>IF(BS112&lt;&gt;"",CHAR(34)&amp;"cl_"&amp;BS112&amp;CHAR(34)&amp;",","")</f>
        <v/>
      </c>
      <c r="HB112" s="48" t="str">
        <f>IF(BT112&lt;&gt;"",CHAR(34)&amp;"cl_"&amp;BT112&amp;CHAR(34)&amp;",","")</f>
        <v>"cl_WHI",</v>
      </c>
      <c r="HC112" s="48" t="str">
        <f>SUBSTITUTE("["&amp;_xlfn.CONCAT(GT112:HB112)&amp;"]",",]","]")</f>
        <v>["cl_BLA","cl_BLU","cl_GRE","cl_RED","cl_YEL","cl_WHI"]</v>
      </c>
      <c r="HE112" s="71"/>
      <c r="HF112" s="72" t="str">
        <f>"{couname:"&amp;CT112&amp;(IF(HK112&lt;&gt;"",",subtype:"&amp;CHAR(34)&amp;HK112&amp;CHAR(34),""))&amp;",year:"&amp;HJ112&amp;",region:"&amp;CU112&amp;",Colors:"&amp;HC112&amp;",Items:"&amp;GS112&amp;",Flag:"&amp;CV112&amp;",HDFlag:"&amp;CHAR(34)&amp;E112&amp;CHAR(34)&amp;",type:"&amp;GP112&amp;", describe: "&amp;HH112&amp;", isnew:"&amp;CHAR(34)&amp;F112&amp;CHAR(34)&amp;", links: "&amp;HL112&amp;"},"</f>
        <v>{couname:"[USA] Annapolis ",year:"1708",region:"rgn_North America",Colors:["cl_BLA","cl_BLU","cl_GRE","cl_RED","cl_YEL","cl_WHI"],Items:["5+Colo","lets09","startA","NoBand","Crosse","Circle","Bird","Plants","Texted","Center","Crowns","myrWHI","NoStar"],Flag:"https://upload.wikimedia.org/wikipedia/commons/thumb/d/d9/Flag_of_Annapolis%2C_Maryland.svg/320px-Flag_of_Annapolis%2C_Maryland.svg.png",HDFlag:"https://upload.wikimedia.org/wikipedia/commons/thumb/d/d9/Flag_of_Annapolis%2C_Maryland.svg/2560px-Flag_of_Annapolis%2C_Maryland.svg.png",type:"City", describe: "\nOur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 isnew:".", links: "https://en.m.wikipedia.org/wiki/Annapolis,_Maryland"},</v>
      </c>
      <c r="HG112" s="73" t="str">
        <f>"{couname:"&amp;CT112&amp;(IF(HK112&lt;&gt;"",",subtype:"&amp;CHAR(34)&amp;HK112&amp;CHAR(34),""))&amp;",year:"&amp;HJ112&amp;",region:"&amp;CU112&amp;",Colors:"&amp;HC112&amp;",Items:"&amp;GS112&amp;",Flag:"&amp;CV112&amp;",HDFlag:"&amp;CHAR(34)&amp;E112&amp;CHAR(34)&amp;",type:"&amp;GP112&amp;", describe: "&amp;HI112&amp;", links: "&amp;HL112&amp;"},"</f>
        <v>{couname:"[USA] Annapolis ",year:"1708",region:"rgn_North America",Colors:["cl_BLA","cl_BLU","cl_GRE","cl_RED","cl_YEL","cl_WHI"],Items:["5+Colo","lets09","startA","NoBand","Crosse","Circle","Bird","Plants","Texted","Center","Crowns","myrWHI","NoStar"],Flag:"https://upload.wikimedia.org/wikipedia/commons/thumb/d/d9/Flag_of_Annapolis%2C_Maryland.svg/320px-Flag_of_Annapolis%2C_Maryland.svg.png",HDFlag:"https://upload.wikimedia.org/wikipedia/commons/thumb/d/d9/Flag_of_Annapolis%2C_Maryland.svg/2560px-Flag_of_Annapolis%2C_Maryland.svg.png",type:"City", describe: "\nOur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 links: "https://en.m.wikipedia.org/wiki/Annapolis,_Maryland"},</v>
      </c>
      <c r="HH112" s="48" t="str">
        <f>IF(P112&lt;&gt;"",CHAR(34)&amp;"\n"&amp;P112&amp;CHAR(34),CHAR(34)&amp;CHAR(34))</f>
        <v>"\nOur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v>
      </c>
      <c r="HI112" s="48" t="str">
        <f>IF(J112=0,CHAR(34)&amp;CHAR(34),HH112)</f>
        <v>"\nOur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v>
      </c>
      <c r="HJ112" s="48" t="str">
        <f>CHAR(34)&amp;O112&amp;CHAR(34)</f>
        <v>"1708"</v>
      </c>
      <c r="HL112" s="48" t="str">
        <f>CHAR(34)&amp;I112&amp;CHAR(34)</f>
        <v>"https://en.m.wikipedia.org/wiki/Annapolis,_Maryland"</v>
      </c>
      <c r="HM112" s="72"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"&amp;HH112&amp;", "&amp;CHAR(34)&amp;"isnew"&amp;CHAR(34)&amp;": "&amp;CHAR(34)&amp;F112&amp;CHAR(34)&amp;", "&amp;CHAR(34)&amp;"links"&amp;CHAR(34)&amp;": "&amp;HL112&amp;"},"</f>
        <v>{"couname":"[USA] Annapolis ","subtype":"[USA] Maryland","year":"1708","region":"rgn_North America","Colors":["cl_BLA","cl_BLU","cl_GRE","cl_RED","cl_YEL","cl_WHI"],"Items":["5+Colo","lets09","startA","NoBand","Crosse","Circle","Bird","Plants","Texted","Center","Crowns","myrWHI","NoStar"],"Flag":"https://upload.wikimedia.org/wikipedia/commons/thumb/d/d9/Flag_of_Annapolis%2C_Maryland.svg/320px-Flag_of_Annapolis%2C_Maryland.svg.png","HDFlag":"https://upload.wikimedia.org/wikipedia/commons/thumb/d/d9/Flag_of_Annapolis%2C_Maryland.svg/2560px-Flag_of_Annapolis%2C_Maryland.svg.png","type":"City", "describe": "\nOur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 "isnew": ".", "links": "https://en.m.wikipedia.org/wiki/Annapolis,_Maryland"},</v>
      </c>
      <c r="HN112" s="74" t="str">
        <f>"{"&amp;CHAR(34)&amp;"couname"&amp;CHAR(34)&amp;":"&amp;CT112&amp;(IF(H112&lt;&gt;"",","&amp;CHAR(34)&amp;"subtype"&amp;CHAR(34)&amp;":"&amp;CHAR(34)&amp;H112&amp;CHAR(34),""))&amp;","&amp;CHAR(34)&amp;"year"&amp;CHAR(34)&amp;":"&amp;HJ112&amp;","&amp;CHAR(34)&amp;"region"&amp;CHAR(34)&amp;":"&amp;CU112&amp;","&amp;CHAR(34)&amp;"Colors"&amp;CHAR(34)&amp;":"&amp;HC112&amp;","&amp;CHAR(34)&amp;"Items"&amp;CHAR(34)&amp;":"&amp;GS112&amp;","&amp;CHAR(34)&amp;"Flag"&amp;CHAR(34)&amp;":"&amp;CV112&amp;","&amp;CHAR(34)&amp;"HDFlag"&amp;CHAR(34)&amp;":"&amp;CHAR(34)&amp;E112&amp;CHAR(34)&amp;","&amp;CHAR(34)&amp;"type"&amp;CHAR(34)&amp;":"&amp;GP112&amp;", "&amp;CHAR(34)&amp;"describe"&amp;CHAR(34)&amp;": "&amp;HI112&amp;", "&amp;CHAR(34)&amp;"isnew"&amp;CHAR(34)&amp;": "&amp;CHAR(34)&amp;F112&amp;CHAR(34)&amp;", "&amp;CHAR(34)&amp;"links"&amp;CHAR(34)&amp;": "&amp;HL112&amp;"},"</f>
        <v>{"couname":"[USA] Annapolis ","subtype":"[USA] Maryland","year":"1708","region":"rgn_North America","Colors":["cl_BLA","cl_BLU","cl_GRE","cl_RED","cl_YEL","cl_WHI"],"Items":["5+Colo","lets09","startA","NoBand","Crosse","Circle","Bird","Plants","Texted","Center","Crowns","myrWHI","NoStar"],"Flag":"https://upload.wikimedia.org/wikipedia/commons/thumb/d/d9/Flag_of_Annapolis%2C_Maryland.svg/320px-Flag_of_Annapolis%2C_Maryland.svg.png","HDFlag":"https://upload.wikimedia.org/wikipedia/commons/thumb/d/d9/Flag_of_Annapolis%2C_Maryland.svg/2560px-Flag_of_Annapolis%2C_Maryland.svg.png","type":"City", "describe": "\nOur flag was created from symbols significant to a proud city settled in 1649\nThe white background of the flag was the militia flag selected by Sir Francis Nicholson, the royal governor who made Annapolis the capital of Maryland.\n\nThe crown is a tribute to Queen Anne, who chartered her colonial namesake as a city in 1708. The two flowers represent two British royal families. The rose symbolizes the Tudor family and the thistle, a flower native to Scotland, represents the Stuarts.\n\nThe slogan on the flag, translated from Latin means, 'I have lived free and will die so.'", "isnew": ".", "links": "https://en.m.wikipedia.org/wiki/Annapolis,_Maryland"},</v>
      </c>
      <c r="HO112" s="75">
        <v>45618</v>
      </c>
      <c r="HP112" s="48" t="str" cm="1">
        <f t="array" ref="HP112">IF(_xlfn.TEXTJOIN(", ", TRUE, IF(ISNUMBER(SEARCH("BLA", BL112:BT112)), COLUMN(BL112:BT112) - COLUMN(BL112) + 1, ""))&lt;&gt;"","BLA","")</f>
        <v>BLA</v>
      </c>
      <c r="HQ112" s="48" t="str" cm="1">
        <f t="array" ref="HQ112">IF(_xlfn.TEXTJOIN(", ", TRUE, IF(ISNUMBER(SEARCH("BLU", BL112:BT112)), COLUMN(BL112:BT112) - COLUMN(BL112) + 1, ""))&lt;&gt;"","BLU","")</f>
        <v>BLU</v>
      </c>
      <c r="HR112" s="48" t="str" cm="1">
        <f t="array" ref="HR112">IF(_xlfn.TEXTJOIN(", ", TRUE, IF(ISNUMBER(SEARCH("GRE", BL112:BT112)), COLUMN(BL112:BT112) - COLUMN(BL112) + 1, ""))&lt;&gt;"","GRE","")</f>
        <v>GRE</v>
      </c>
      <c r="HS112" s="48" t="str" cm="1">
        <f t="array" ref="HS112">IF(_xlfn.TEXTJOIN(", ", TRUE, IF(ISNUMBER(SEARCH("RED", BL112:BT112)), COLUMN(BL112:BT112) - COLUMN(BL112) + 1, ""))&lt;&gt;"","RED","")</f>
        <v>RED</v>
      </c>
      <c r="HT112" s="48" t="str" cm="1">
        <f t="array" ref="HT112">IF(_xlfn.TEXTJOIN(", ", TRUE, IF(ISNUMBER(SEARCH("YEL", BL112:BT112)), COLUMN(BL112:BT112) - COLUMN(BL112) + 1, ""))&lt;&gt;"","YEL","")</f>
        <v>YEL</v>
      </c>
      <c r="HU112" s="48" t="str" cm="1">
        <f t="array" ref="HU112">IF(_xlfn.TEXTJOIN(", ", TRUE, IF(ISNUMBER(SEARCH("ORA", BL112:BT112)), COLUMN(BL112:BT112) - COLUMN(BL112) + 1, ""))&lt;&gt;"","ORA","")</f>
        <v/>
      </c>
      <c r="HV112" s="48" t="str" cm="1">
        <f t="array" ref="HV112">IF(_xlfn.TEXTJOIN(", ", TRUE, IF(ISNUMBER(SEARCH("BRO", BL112:BT112)), COLUMN(BL112:BT112) - COLUMN(BL112) + 1, ""))&lt;&gt;"","BRO","")</f>
        <v/>
      </c>
      <c r="HW112" s="48" t="str" cm="1">
        <f t="array" ref="HW112">IF(_xlfn.TEXTJOIN(", ", TRUE, IF(ISNUMBER(SEARCH("PUR", BL112:BT112)), COLUMN(BL112:BT112) - COLUMN(BL112) + 1, ""))&lt;&gt;"","PUR","")</f>
        <v/>
      </c>
      <c r="HX112" s="48" t="str" cm="1">
        <f t="array" ref="HX112">IF(_xlfn.TEXTJOIN(", ", TRUE, IF(ISNUMBER(SEARCH("WHI", BL112:BT112)), COLUMN(BL112:BT112) - COLUMN(BL112) + 1, ""))&lt;&gt;"","WHI","")</f>
        <v>WHI</v>
      </c>
      <c r="HY112" s="76"/>
      <c r="HZ112" s="76"/>
      <c r="IA112" s="6"/>
      <c r="IB112" s="6"/>
      <c r="IC112" s="77"/>
      <c r="ID112" s="77"/>
      <c r="IE112" s="77"/>
      <c r="IF112" s="77"/>
      <c r="IG112" s="77"/>
      <c r="IH112" s="77"/>
      <c r="II112" s="77"/>
      <c r="IJ112" s="77"/>
      <c r="IK112" s="77"/>
      <c r="IM112" s="45">
        <f>COUNTIF(IC112:IK112,"&gt;0")-CG112</f>
        <v>-6</v>
      </c>
      <c r="IN112" s="78" t="str">
        <f>"http://mkweb.bcgsc.ca/color-summarizer/?url="&amp;D112&amp;"&amp;precision=low&amp;num_clusters="&amp;CG112&amp;"&amp;text=1"</f>
        <v>http://mkweb.bcgsc.ca/color-summarizer/?url=https://upload.wikimedia.org/wikipedia/commons/thumb/d/d9/Flag_of_Annapolis%2C_Maryland.svg/320px-Flag_of_Annapolis%2C_Maryland.svg.png&amp;precision=low&amp;num_clusters=6&amp;text=1</v>
      </c>
      <c r="IO112" s="48" t="str">
        <f>IF(HP112&lt;&gt;"",CHAR(34)&amp;"black"&amp;CHAR(34),"")</f>
        <v>"black"</v>
      </c>
      <c r="IP112" s="48" t="str">
        <f>IF(HQ112&lt;&gt;"",CHAR(34)&amp;"blue"&amp;CHAR(34),"")</f>
        <v>"blue"</v>
      </c>
      <c r="IQ112" s="48" t="str">
        <f>IF(HR112&lt;&gt;"",CHAR(34)&amp;"green"&amp;CHAR(34),"")</f>
        <v>"green"</v>
      </c>
      <c r="IR112" s="48" t="str">
        <f>IF(HS112&lt;&gt;"",CHAR(34)&amp;"red"&amp;CHAR(34),"")</f>
        <v>"red"</v>
      </c>
      <c r="IS112" s="48" t="str">
        <f>IF(HT112&lt;&gt;"",CHAR(34)&amp;"yellow"&amp;CHAR(34),"")</f>
        <v>"yellow"</v>
      </c>
      <c r="IT112" s="48" t="str">
        <f>IF(HU112&lt;&gt;"",CHAR(34)&amp;"orange"&amp;CHAR(34),"")</f>
        <v/>
      </c>
      <c r="IU112" s="48" t="str">
        <f>IF(HV112&lt;&gt;"",CHAR(34)&amp;"brown"&amp;CHAR(34),"")</f>
        <v/>
      </c>
      <c r="IV112" s="48" t="str">
        <f>IF(HW112&lt;&gt;"",CHAR(34)&amp;"purple"&amp;CHAR(34),"")</f>
        <v/>
      </c>
      <c r="IW112" s="48" t="str">
        <f>IF(HX112&lt;&gt;"",CHAR(34)&amp;"white"&amp;CHAR(34),"")</f>
        <v>"white"</v>
      </c>
      <c r="IX112" s="48" t="str">
        <f>"{"&amp;CHAR(34)&amp;"url"&amp;CHAR(34)&amp;":"&amp;CHAR(34)&amp;IN112&amp;CHAR(34)&amp;","&amp;CHAR(34)&amp;"name"&amp;CHAR(34)&amp;":"&amp;CHAR(34)&amp;A112&amp;CHAR(34)&amp;"},"</f>
        <v>{"url":"http://mkweb.bcgsc.ca/color-summarizer/?url=https://upload.wikimedia.org/wikipedia/commons/thumb/d/d9/Flag_of_Annapolis%2C_Maryland.svg/320px-Flag_of_Annapolis%2C_Maryland.svg.png&amp;precision=low&amp;num_clusters=6&amp;text=1","name":"[USA] Annapolis "},</v>
      </c>
      <c r="IY112" s="48">
        <v>1124</v>
      </c>
    </row>
    <row r="113" spans="1:259" s="48" customFormat="1" ht="38.4" customHeight="1" thickBot="1" x14ac:dyDescent="0.35">
      <c r="A113" s="97" t="s">
        <v>306</v>
      </c>
      <c r="B113" s="40" t="e" vm="254">
        <v>#VALUE!</v>
      </c>
      <c r="C113" s="41">
        <v>3</v>
      </c>
      <c r="D113" s="42" t="s">
        <v>307</v>
      </c>
      <c r="E113" s="43" t="s">
        <v>308</v>
      </c>
      <c r="F113" s="44" t="s">
        <v>163</v>
      </c>
      <c r="G113" s="45">
        <f>COUNTIF($A$1:$A$8580,A113)</f>
        <v>1</v>
      </c>
      <c r="H113" s="46" t="s">
        <v>265</v>
      </c>
      <c r="I113" s="47" t="s">
        <v>309</v>
      </c>
      <c r="J113" s="48" t="str">
        <f>""</f>
        <v/>
      </c>
      <c r="K113" s="49"/>
      <c r="L113" s="50"/>
      <c r="M113" s="50"/>
      <c r="N113" s="51" t="s">
        <v>231</v>
      </c>
      <c r="O113" s="52">
        <v>1915</v>
      </c>
      <c r="P113" s="53" t="s">
        <v>310</v>
      </c>
      <c r="Q113" s="54">
        <v>2</v>
      </c>
      <c r="R113" s="55" t="s">
        <v>231</v>
      </c>
      <c r="S113" s="56">
        <v>6</v>
      </c>
      <c r="T113" s="57" t="s">
        <v>165</v>
      </c>
      <c r="U113" s="58" t="s">
        <v>164</v>
      </c>
      <c r="V113" s="58" t="s">
        <v>165</v>
      </c>
      <c r="W113" s="58" t="s">
        <v>165</v>
      </c>
      <c r="X113" s="58" t="s">
        <v>165</v>
      </c>
      <c r="Y113" s="58" t="s">
        <v>165</v>
      </c>
      <c r="Z113" s="58" t="s">
        <v>165</v>
      </c>
      <c r="AA113" s="58" t="s">
        <v>164</v>
      </c>
      <c r="AB113" s="58" t="s">
        <v>164</v>
      </c>
      <c r="AC113" s="58" t="s">
        <v>164</v>
      </c>
      <c r="AD113" s="58" t="s">
        <v>164</v>
      </c>
      <c r="AE113" s="58" t="s">
        <v>164</v>
      </c>
      <c r="AF113" s="59" t="s">
        <v>164</v>
      </c>
      <c r="AG113" s="59" t="s">
        <v>165</v>
      </c>
      <c r="AH113" s="59" t="s">
        <v>165</v>
      </c>
      <c r="AI113" s="59" t="s">
        <v>164</v>
      </c>
      <c r="AJ113" s="59" t="s">
        <v>164</v>
      </c>
      <c r="AK113" s="59" t="s">
        <v>164</v>
      </c>
      <c r="AL113" s="59" t="s">
        <v>164</v>
      </c>
      <c r="AM113" s="59" t="s">
        <v>164</v>
      </c>
      <c r="AN113" s="59" t="s">
        <v>165</v>
      </c>
      <c r="AO113" s="59" t="s">
        <v>165</v>
      </c>
      <c r="AP113" s="59" t="s">
        <v>164</v>
      </c>
      <c r="AQ113" s="59" t="s">
        <v>165</v>
      </c>
      <c r="AR113" s="59" t="s">
        <v>164</v>
      </c>
      <c r="AS113" s="59" t="s">
        <v>164</v>
      </c>
      <c r="AT113" s="60">
        <v>0</v>
      </c>
      <c r="AU113" s="59" t="s">
        <v>196</v>
      </c>
      <c r="AV113" s="59" t="str">
        <f>IF(LEFT(A113,1)="[",LEFT(A113,5)&amp;AU113&amp;A113,"")</f>
        <v>[USA]City[USA] Baltimore</v>
      </c>
      <c r="AW113" s="59" t="str">
        <f>C113&amp;H113&amp;A113</f>
        <v>3[USA] Maryland[USA] Baltimore</v>
      </c>
      <c r="AX113" s="61"/>
      <c r="AY113" s="61"/>
      <c r="AZ113" s="62" t="s">
        <v>167</v>
      </c>
      <c r="BA113" s="62" t="s">
        <v>167</v>
      </c>
      <c r="BB113" s="62"/>
      <c r="BC113" s="63"/>
      <c r="BD113" s="64" t="s">
        <v>168</v>
      </c>
      <c r="BE113" s="47"/>
      <c r="BF113" s="64" t="s">
        <v>155</v>
      </c>
      <c r="BG113" s="64" t="s">
        <v>167</v>
      </c>
      <c r="BH113" s="64" t="s">
        <v>151</v>
      </c>
      <c r="BI113" s="64"/>
      <c r="BJ113" s="64"/>
      <c r="BK113" s="47"/>
      <c r="BL113" s="64" t="s">
        <v>151</v>
      </c>
      <c r="BM113" s="64" t="s">
        <v>167</v>
      </c>
      <c r="BN113" s="64" t="s">
        <v>167</v>
      </c>
      <c r="BO113" s="64" t="s">
        <v>167</v>
      </c>
      <c r="BP113" s="64" t="s">
        <v>155</v>
      </c>
      <c r="BQ113" s="64" t="s">
        <v>167</v>
      </c>
      <c r="BR113" s="64" t="s">
        <v>167</v>
      </c>
      <c r="BS113" s="64" t="s">
        <v>167</v>
      </c>
      <c r="BT113" s="64" t="s">
        <v>159</v>
      </c>
      <c r="BU113" s="65"/>
      <c r="BV113" s="66"/>
      <c r="BW113" s="66">
        <v>0</v>
      </c>
      <c r="BX113" s="47"/>
      <c r="BY113" s="48" t="s">
        <v>164</v>
      </c>
      <c r="CB113" s="6"/>
      <c r="CC113" s="6"/>
      <c r="CD113" s="67">
        <v>0</v>
      </c>
      <c r="CE113" s="67">
        <v>0</v>
      </c>
      <c r="CF113" s="67" t="e">
        <v>#REF!</v>
      </c>
      <c r="CG113" s="68" cm="1">
        <f t="array" ref="CG113">SUMPRODUCT(--(LEN(TRIM(BL113:BT113))&gt;0))</f>
        <v>3</v>
      </c>
      <c r="CH113" s="59" t="str">
        <f>IF(CG113=2,"y","n")</f>
        <v>n</v>
      </c>
      <c r="CI113" s="59" t="str">
        <f>IF(CG113=3,"y","n")</f>
        <v>y</v>
      </c>
      <c r="CJ113" s="59" t="str">
        <f>IF(CG113=4,"y","n")</f>
        <v>n</v>
      </c>
      <c r="CK113" s="59" t="str">
        <f>IF(CG113&gt;4,"y","n")</f>
        <v>n</v>
      </c>
      <c r="CL113" s="59" t="str">
        <f>IF(S113=0,"y","n")</f>
        <v>n</v>
      </c>
      <c r="CM113" s="59" t="str">
        <f>IF(S113=2,"y","n")</f>
        <v>n</v>
      </c>
      <c r="CN113" s="59" t="str">
        <f>IF(S113=3,"y","n")</f>
        <v>n</v>
      </c>
      <c r="CO113" s="59" t="str">
        <f>IF(S113&gt;=4,"y","n")</f>
        <v>y</v>
      </c>
      <c r="CP113" s="59" t="str">
        <f>IF(AT113=0,"y","n")</f>
        <v>y</v>
      </c>
      <c r="CQ113" s="59" t="str">
        <f>IF(AT113=1,"y","n")</f>
        <v>n</v>
      </c>
      <c r="CR113" s="59" t="str">
        <f>IF(AT113=2,"y","n")</f>
        <v>n</v>
      </c>
      <c r="CS113" s="59" t="str">
        <f>IF(AT113&gt;=3,"y","n")</f>
        <v>n</v>
      </c>
      <c r="CT113" s="69" t="str">
        <f>CHAR(34)&amp;A113&amp;CHAR(34)</f>
        <v>"[USA] Baltimore"</v>
      </c>
      <c r="CU113" s="70" t="str">
        <f>CHAR(34)&amp;"rgn_"&amp;R113&amp;CHAR(34)</f>
        <v>"rgn_North America"</v>
      </c>
      <c r="CV113" s="48" t="str">
        <f>CHAR(34)&amp;D113&amp;CHAR(34)</f>
        <v>"https://upload.wikimedia.org/wikipedia/commons/thumb/7/77/Flag_of_Baltimore%2C_Maryland.svg/640px-Flag_of_Baltimore%2C_Maryland.svg.png"</v>
      </c>
      <c r="CW113" s="48" t="str">
        <f>IF(CH113="y",CHAR(34)&amp;CH$1&amp;CHAR(34)&amp;",","")</f>
        <v/>
      </c>
      <c r="CX113" s="48" t="str">
        <f>IF(CI113="y",CHAR(34)&amp;CI$1&amp;CHAR(34)&amp;",","")</f>
        <v>"3Color",</v>
      </c>
      <c r="CY113" s="48" t="str">
        <f>IF(CJ113="y",CHAR(34)&amp;CJ$1&amp;CHAR(34)&amp;",","")</f>
        <v/>
      </c>
      <c r="CZ113" s="48" t="str">
        <f>IF(CK113="y",CHAR(34)&amp;CK$1&amp;CHAR(34)&amp;",","")</f>
        <v/>
      </c>
      <c r="DA113" s="48" t="str">
        <f>IF(Q113&gt;1,CHAR(34)&amp;"words2"&amp;CHAR(34)&amp;",","")</f>
        <v>"words2",</v>
      </c>
      <c r="DB113" s="48" t="str">
        <f>IF(Q113&gt;2,CHAR(34)&amp;"words3"&amp;CHAR(34)&amp;",","")</f>
        <v/>
      </c>
      <c r="DD113" s="48" t="str">
        <f>IF(LEN(CHAR(34)&amp;"lets"&amp;LEN(SUBSTITUTE(SUBSTITUTE(IFERROR(TRIM(SUBSTITUTE(A113,MID(A113,FIND("[",A113),FIND("]",A113)-FIND("[",A113)+1),"")),A113)," ",""),"-",""))&amp;CHAR(34)&amp;",")=9,CHAR(34)&amp;"lets"&amp;LEN(SUBSTITUTE(SUBSTITUTE(IFERROR(TRIM(SUBSTITUTE(A113,MID(A113,FIND("[",A113),FIND("]",A113)-FIND("[",A113)+1),"")),A113)," ",""),"-",""))&amp;CHAR(34)&amp;",",CHAR(34)&amp;"lets0"&amp;LEN(SUBSTITUTE(SUBSTITUTE(IFERROR(TRIM(SUBSTITUTE(A113,MID(A113,FIND("[",A113),FIND("]",A113)-FIND("[",A113)+1),"")),A113)," ",""),"-",""))&amp;CHAR(34)&amp;",")</f>
        <v>"lets09",</v>
      </c>
      <c r="DE113" s="48" t="str">
        <f>CHAR(34)&amp;"start"&amp;IFERROR(LEFT(SUBSTITUTE(A113,"["&amp;MID(A113,FIND("[",A113)+1,FIND("]",A113)-FIND("[",A113)-1)&amp;"] ",""),1),LEFT(A113,1))&amp;CHAR(34)&amp;","</f>
        <v>"startB",</v>
      </c>
      <c r="DF113" s="48" t="str">
        <f>IFERROR(IF(SEARCH("tan",A113)&gt;0,CHAR(34)&amp;"withtn"&amp;CHAR(34)&amp;",",""),"")</f>
        <v/>
      </c>
      <c r="DG113" s="48" t="str">
        <f>IFERROR(IF(SEARCH("q",A113)&gt;0,CHAR(34)&amp;"with_q"&amp;CHAR(34)&amp;",",""),"")</f>
        <v/>
      </c>
      <c r="DH113" s="48" t="str">
        <f>IFERROR(IF(SEARCH("v",A113)&gt;0,CHAR(34)&amp;"with_v"&amp;CHAR(34)&amp;",",""),"")</f>
        <v/>
      </c>
      <c r="DI113" s="48" t="str">
        <f>IFERROR(IF(SEARCH("w",A113)&gt;0,CHAR(34)&amp;"with_w"&amp;CHAR(34)&amp;",",""),"")</f>
        <v/>
      </c>
      <c r="DJ113" s="48" t="str">
        <f>IFERROR(IF(SEARCH("y",A113)&gt;0,CHAR(34)&amp;"with_y"&amp;CHAR(34)&amp;",",""),"")</f>
        <v/>
      </c>
      <c r="DK113" s="48" t="str">
        <f>IFERROR(IF(SEARCH("z",A113)&gt;0,CHAR(34)&amp;"with_z"&amp;CHAR(34)&amp;",",""),"")</f>
        <v/>
      </c>
      <c r="DL113" s="48" t="str">
        <f>IF(CG113=2, CHAR(34) &amp; _xlfn.TEXTJOIN("", TRUE, _xlfn._xlws.SORT(HP113:HX113)) &amp; CHAR(34) &amp; ",", "")</f>
        <v/>
      </c>
      <c r="DM113" s="48" t="str" cm="1">
        <f t="array" ref="DM113">IF(CG113=3,CHAR(34) &amp; _xlfn.TEXTJOIN("", TRUE, RIGHT(HP113:HX113, 2)) &amp; CHAR(34) &amp; ",", "")</f>
        <v>"LAELHI",</v>
      </c>
      <c r="DN113" s="48" t="str">
        <f>IF(AND(ISNUMBER(SEARCH("18", O113)), ISERROR(SEARCH("1918", O113)), ISERROR(SEARCH("2018", O113))), CHAR(34) &amp; "year18" &amp; CHAR(34) &amp; ",", "")</f>
        <v/>
      </c>
      <c r="DO113" s="48" t="str">
        <f>IF(AND(ISNUMBER(SEARCH("19", O113)), ISERROR(SEARCH("1819", O113)),  ISERROR(SEARCH("1219", O113)),ISERROR(SEARCH("1119", O113)),ISERROR(SEARCH("1190", O113)),ISERROR(SEARCH("2019", O113))), CHAR(34) &amp; "year19" &amp; CHAR(34) &amp; ",", "")</f>
        <v>"year19",</v>
      </c>
      <c r="DP113" s="6" t="str">
        <f>IF(AND(ISNUMBER(SEARCH("20", O113)), ISERROR(SEARCH("1920", O113))), CHAR(34)&amp;"year00"&amp;CHAR(34)&amp;",", "")</f>
        <v/>
      </c>
      <c r="DQ113" s="6" t="str">
        <f>IF(CC113="y",CHAR(34)&amp;"soviet"&amp;CHAR(34)&amp;",","")</f>
        <v/>
      </c>
      <c r="DR113" s="6" t="str">
        <f>IF(BY113="y",CHAR(34)&amp;"dgband"&amp;CHAR(34)&amp;",","")</f>
        <v/>
      </c>
      <c r="DS113" s="6" t="str">
        <f>IF(W113="y",IF(AND(V113="n",BY113&lt;&gt;"y"),CHAR(34)&amp;"allver"&amp;CHAR(34)&amp;",",""),"")</f>
        <v/>
      </c>
      <c r="DT113" s="6" t="str">
        <f>IF(V113="y",IF(AND(W113="n",BY113&lt;&gt;"y"),CHAR(34)&amp;"allhor"&amp;CHAR(34)&amp;",",""),"")</f>
        <v/>
      </c>
      <c r="DU113" s="6" t="str">
        <f>IF(BY113="y",IF(AND(W113="n",V113="n"),CHAR(34)&amp;"alldia"&amp;CHAR(34)&amp;",",""),"")</f>
        <v/>
      </c>
      <c r="DW113" s="48" t="str">
        <f>IF(CL113="y",CHAR(34)&amp;CL$1&amp;CHAR(34)&amp;",","")</f>
        <v/>
      </c>
      <c r="DX113" s="48" t="str">
        <f>IF(CM113="y",CHAR(34)&amp;CM$1&amp;CHAR(34)&amp;",","")</f>
        <v/>
      </c>
      <c r="DY113" s="48" t="str">
        <f>IF(CN113="y",CHAR(34)&amp;CN$1&amp;CHAR(34)&amp;",","")</f>
        <v/>
      </c>
      <c r="DZ113" s="48" t="str">
        <f>IF(CO113="y",CHAR(34)&amp;CO$1&amp;CHAR(34)&amp;",","")</f>
        <v>"4+Band",</v>
      </c>
      <c r="EA113" s="48" t="str">
        <f>IF(T113="y",CHAR(34)&amp;T$1&amp;CHAR(34)&amp;",","")</f>
        <v>"Diagon",</v>
      </c>
      <c r="EB113" s="48" t="str">
        <f>IF(U113="y",CHAR(34)&amp;U$1&amp;CHAR(34)&amp;",","")</f>
        <v/>
      </c>
      <c r="EC113" s="48" t="str">
        <f>IF(V113="y",CHAR(34)&amp;V$1&amp;CHAR(34)&amp;",","")</f>
        <v>"Horizo",</v>
      </c>
      <c r="ED113" s="48" t="str">
        <f>IF(W113="y",CHAR(34)&amp;W$1&amp;CHAR(34)&amp;",","")</f>
        <v>"Vertic",</v>
      </c>
      <c r="EE113" s="48" t="str">
        <f>IF(X113="y",CHAR(34)&amp;X$1&amp;CHAR(34)&amp;",","")</f>
        <v>"Circle",</v>
      </c>
      <c r="EF113" s="48" t="str">
        <f>IF(AND(Y113&lt;&gt;"n",Y113&lt;&gt;""),CHAR(34)&amp;Y$1&amp;CHAR(34)&amp;",","")</f>
        <v>"Animal",</v>
      </c>
      <c r="EG113" s="48" t="str">
        <f>IF(Z113="y",CHAR(34)&amp;Z$1&amp;CHAR(34)&amp;",","")</f>
        <v>"Bird",</v>
      </c>
      <c r="EH113" s="48" t="str">
        <f>IF(AA113="y",CHAR(34)&amp;AA$1&amp;CHAR(34)&amp;",","")</f>
        <v/>
      </c>
      <c r="EI113" s="48" t="str">
        <f>IF(AB113="y",CHAR(34)&amp;AB$1&amp;CHAR(34)&amp;",","")</f>
        <v/>
      </c>
      <c r="EJ113" s="48" t="str">
        <f>IF(AC113="y",CHAR(34)&amp;AC$1&amp;CHAR(34)&amp;",","")</f>
        <v/>
      </c>
      <c r="EK113" s="48" t="str">
        <f>IF(AD113="y",CHAR(34)&amp;AD$1&amp;CHAR(34)&amp;",","")</f>
        <v/>
      </c>
      <c r="EL113" s="48" t="str">
        <f>IF(AE113="y",CHAR(34)&amp;AE$1&amp;CHAR(34)&amp;",","")</f>
        <v/>
      </c>
      <c r="EM113" s="48" t="str">
        <f>IF(AF113="y",CHAR(34)&amp;AF$1&amp;CHAR(34)&amp;",","")</f>
        <v/>
      </c>
      <c r="EN113" s="48" t="str">
        <f>IF(AG113="y",CHAR(34)&amp;AG$1&amp;CHAR(34)&amp;",","")</f>
        <v>"Unequa",</v>
      </c>
      <c r="EO113" s="48" t="str">
        <f>IF(AH113="y",CHAR(34)&amp;AH$1&amp;CHAR(34)&amp;",","")</f>
        <v>"Center",</v>
      </c>
      <c r="EP113" s="48" t="str">
        <f>IF(AI113="y",CHAR(34)&amp;AI$1&amp;CHAR(34)&amp;",","")</f>
        <v/>
      </c>
      <c r="EQ113" s="48" t="str">
        <f>IF(AJ113="y",CHAR(34)&amp;AJ$1&amp;CHAR(34)&amp;",","")</f>
        <v/>
      </c>
      <c r="ER113" s="48" t="str">
        <f>IF(AK113="y",CHAR(34)&amp;AK$1&amp;CHAR(34)&amp;",","")</f>
        <v/>
      </c>
      <c r="ES113" s="48" t="str">
        <f>IF(AL113="y",CHAR(34)&amp;AL$1&amp;CHAR(34)&amp;",","")</f>
        <v/>
      </c>
      <c r="ET113" s="48" t="str">
        <f>IF(AM113="y",CHAR(34)&amp;AM$1&amp;CHAR(34)&amp;",","")</f>
        <v/>
      </c>
      <c r="EU113" s="48" t="str">
        <f>IF(AN113="y",CHAR(34)&amp;AN$1&amp;CHAR(34)&amp;",","")</f>
        <v>"Humans",</v>
      </c>
      <c r="EV113" s="48" t="str">
        <f>IF(AO113="y",CHAR(34)&amp;AO$1&amp;CHAR(34)&amp;",","")</f>
        <v>"Builds",</v>
      </c>
      <c r="EW113" s="48" t="str">
        <f>IF(AP113="y",CHAR(34)&amp;AP$1&amp;CHAR(34)&amp;",","")</f>
        <v/>
      </c>
      <c r="EX113" s="48" t="str">
        <f>IF(AQ113="y",CHAR(34)&amp;AQ$1&amp;CHAR(34)&amp;",","")</f>
        <v>"Crowns",</v>
      </c>
      <c r="EY113" s="48" t="str">
        <f>IF(AR113="y",CHAR(34)&amp;AR$1&amp;CHAR(34)&amp;",","")</f>
        <v/>
      </c>
      <c r="EZ113" s="48" t="str">
        <f>IF(AS113="y",CHAR(34)&amp;AS$1&amp;CHAR(34)&amp;",","")</f>
        <v/>
      </c>
      <c r="FA113" s="48" t="str">
        <f>IF(AT113&gt;0,CHAR(34)&amp;"sta"&amp;AZ113&amp;CHAR(34)&amp;",","")</f>
        <v/>
      </c>
      <c r="FB113" s="48" t="str">
        <f>IF(AND(AT113&gt;0,BA113&lt;&gt;""),CHAR(34)&amp;"sta"&amp;BA113&amp;CHAR(34)&amp;",","")</f>
        <v/>
      </c>
      <c r="FD113" s="48" t="str">
        <f>IF(BV113="n",CHAR(34)&amp;"tcWHYE"&amp;CHAR(34)&amp;",",IF(BV113="y",CHAR(34)&amp;FD$1&amp;CHAR(34)&amp;",",""))</f>
        <v/>
      </c>
      <c r="FE113" s="48" t="str">
        <f>IF(COUNTIF(BL113:BT113,"BLU")=0,CHAR(34)&amp;"NO_BLU"&amp;CHAR(34)&amp;",", "")</f>
        <v>"NO_BLU",</v>
      </c>
      <c r="FF113" s="48" t="str">
        <f>IF(COUNTIF(BL113:BT113,"WHI")=0,CHAR(34)&amp;"NO_WHI"&amp;CHAR(34)&amp;",", "")</f>
        <v/>
      </c>
      <c r="FG113" s="48" t="str">
        <f>IF(COUNTIF(BL113:BT113,"RED")=0,CHAR(34)&amp;"NO_RED"&amp;CHAR(34)&amp;",", "")</f>
        <v>"NO_RED",</v>
      </c>
      <c r="FH113" s="48" t="str">
        <f>IF(COUNTIF(BL113:BS113,"GRE")=0,CHAR(34)&amp;"NO_GRE"&amp;CHAR(34)&amp;",", "")</f>
        <v>"NO_GRE",</v>
      </c>
      <c r="FI113" s="48" t="str">
        <f>IF(COUNTIF(BL113:BT113,"YEL")=0,CHAR(34)&amp;"NO_YEL"&amp;CHAR(34)&amp;",", "")</f>
        <v/>
      </c>
      <c r="FJ113" s="48" t="str">
        <f>IF(COUNTIF(BL113:BT113,"BLA")=0,CHAR(34)&amp;"NO_BLA"&amp;CHAR(34)&amp;",", "")</f>
        <v/>
      </c>
      <c r="FK113" s="48" t="str">
        <f>IF(AND(FH113&lt;&gt;"",FF113&lt;&gt;""),CHAR(34)&amp;"WHGRNO"&amp;CHAR(34)&amp;",","")</f>
        <v/>
      </c>
      <c r="FL113" s="48" t="str">
        <f>IF(AND(FI113&lt;&gt;"",FF113&lt;&gt;""),CHAR(34)&amp;"WHYENO"&amp;CHAR(34)&amp;",","")</f>
        <v/>
      </c>
      <c r="FM113" s="48" t="str">
        <f>IF(AND(FJ113&lt;&gt;"",FF113&lt;&gt;""),CHAR(34)&amp;"BAWHNO"&amp;CHAR(34)&amp;",","")</f>
        <v/>
      </c>
      <c r="FN113" s="48" t="str">
        <f>IF(AND(FE113&lt;&gt;"",FF113&lt;&gt;""),CHAR(34)&amp;"BLWHNO"&amp;CHAR(34)&amp;",","")</f>
        <v/>
      </c>
      <c r="FO113" s="48" t="str">
        <f>IF(AND(FE113&lt;&gt;"",FG113&lt;&gt;""),CHAR(34)&amp;"BLRENO"&amp;CHAR(34)&amp;",","")</f>
        <v>"BLRENO",</v>
      </c>
      <c r="FP113" s="48" t="str">
        <f>IF(AND(FF113&lt;&gt;"",FF113&lt;&gt;""),CHAR(34)&amp;"WHRENO"&amp;CHAR(34)&amp;",","")</f>
        <v/>
      </c>
      <c r="FQ113" s="48" t="str">
        <f>IF(LEN(BF113)=3,CHAR(34)&amp;"001"&amp;BF113&amp;CHAR(34)&amp;",","")</f>
        <v>"001YEL",</v>
      </c>
      <c r="FR113" s="48" t="str">
        <f>IF(LEN(BG113)=3,CHAR(34)&amp;"002"&amp;BG113&amp;CHAR(34)&amp;",","")</f>
        <v/>
      </c>
      <c r="FS113" s="48" t="str">
        <f>IF(LEN(BH113)=3,CHAR(34)&amp;"003"&amp;BH113&amp;CHAR(34)&amp;",","")</f>
        <v>"003BLA",</v>
      </c>
      <c r="FT113" s="48" t="str">
        <f>CHAR(34)&amp;"myr"&amp;BD113&amp;CHAR(34)&amp;","</f>
        <v>"myrEQ",</v>
      </c>
      <c r="FU113" s="48" t="str">
        <f>IF(AY113="y",CHAR(34)&amp;"island"&amp;CHAR(34)&amp;",","")</f>
        <v/>
      </c>
      <c r="FV113" s="48" t="str">
        <f>IF(BZ113="y",CHAR(34)&amp;"landlo"&amp;CHAR(34)&amp;",","")</f>
        <v/>
      </c>
      <c r="FW113" s="48" t="str">
        <f>IF(CA113="y",CHAR(34)&amp;"eunion"&amp;CHAR(34)&amp;",","")</f>
        <v/>
      </c>
      <c r="FY113" s="48" t="str">
        <f>IFERROR(IF(SEARCH("Arabic",CB113)&gt;0,CHAR(34)&amp;"arabic"&amp;CHAR(34)&amp;",",""),"")</f>
        <v/>
      </c>
      <c r="FZ113" s="48" t="str">
        <f>IFERROR(IF(SEARCH("English",CB113)&gt;0,CHAR(34)&amp;"englis"&amp;CHAR(34)&amp;",",""),"")</f>
        <v/>
      </c>
      <c r="GA113" s="48" t="str">
        <f>IFERROR(IF(SEARCH("French",CB113)&gt;0,CHAR(34)&amp;"french"&amp;CHAR(34)&amp;",",""),"")</f>
        <v/>
      </c>
      <c r="GB113" s="48" t="str">
        <f>IFERROR(IF(SEARCH("Spanish",CB113)&gt;0,CHAR(34)&amp;"spanis"&amp;CHAR(34)&amp;",",""),"")</f>
        <v/>
      </c>
      <c r="GE113" s="48" t="str">
        <f>IFERROR(IF(SEARCH("Dutch",CB113)&gt;0,CHAR(34)&amp;"dutchs"&amp;CHAR(34)&amp;",",""),"")</f>
        <v/>
      </c>
      <c r="GF113" s="48" t="str">
        <f>IFERROR(IF(SEARCH("Historical",AU113)&gt;0,CHAR(34)&amp;"histor"&amp;CHAR(34)&amp;",",""),"")</f>
        <v/>
      </c>
      <c r="GG113" s="48" t="str">
        <f>IF(BU113="y",CHAR(34)&amp;"unjack"&amp;CHAR(34)&amp;",","")</f>
        <v/>
      </c>
      <c r="GH113" s="48" t="str">
        <f>IF(CD113=1,CHAR(34)&amp;"southc"&amp;CHAR(34)&amp;",","")</f>
        <v/>
      </c>
      <c r="GI113" s="48" t="str">
        <f>IF(CE113=1,CHAR(34)&amp;"hasmap"&amp;CHAR(34)&amp;",","")</f>
        <v/>
      </c>
      <c r="GJ113" s="48" t="str">
        <f>IF(CP113="y",CHAR(34)&amp;CP$1&amp;CHAR(34)&amp;",","")</f>
        <v>"NoStar",</v>
      </c>
      <c r="GK113" s="48" t="str">
        <f>IF(GJ113="",CHAR(34)&amp;"HasSta"&amp;CHAR(34)&amp;",","")</f>
        <v/>
      </c>
      <c r="GL113" s="48" t="str">
        <f>IF(CQ113="y",CHAR(34)&amp;CQ$1&amp;CHAR(34)&amp;",","")</f>
        <v/>
      </c>
      <c r="GM113" s="48" t="str">
        <f>IF(CR113="y",CHAR(34)&amp;CR$1&amp;CHAR(34)&amp;",","")</f>
        <v/>
      </c>
      <c r="GN113" s="48" t="str">
        <f>IF(CS113="y",CHAR(34)&amp;CS$1&amp;CHAR(34)&amp;",","")</f>
        <v/>
      </c>
      <c r="GP113" s="48" t="str">
        <f>CHAR(34)&amp;AU113&amp;CHAR(34)</f>
        <v>"City"</v>
      </c>
      <c r="GS113" s="48" t="str">
        <f>SUBSTITUTE("["&amp;_xlfn.CONCAT(CW113:GN113)&amp;"]",",]","]")</f>
        <v>["3Color","words2","lets09","startB","LAELHI","year19","4+Band","Diagon","Horizo","Vertic","Circle","Animal","Bird","Unequa","Center","Humans","Builds","Crowns","NO_BLU","NO_RED","NO_GRE","BLRENO","001YEL","003BLA","myrEQ","NoStar"]</v>
      </c>
      <c r="GT113" s="48" t="str">
        <f>IF(BL113&lt;&gt;"",CHAR(34)&amp;"cl_"&amp;BL113&amp;CHAR(34)&amp;",","")</f>
        <v>"cl_BLA",</v>
      </c>
      <c r="GU113" s="48" t="str">
        <f>IF(BM113&lt;&gt;"",CHAR(34)&amp;"cl_"&amp;BM113&amp;CHAR(34)&amp;",","")</f>
        <v/>
      </c>
      <c r="GV113" s="48" t="str">
        <f>IF(BN113&lt;&gt;"",CHAR(34)&amp;"cl_"&amp;BN113&amp;CHAR(34)&amp;",","")</f>
        <v/>
      </c>
      <c r="GW113" s="48" t="str">
        <f>IF(BO113&lt;&gt;"",CHAR(34)&amp;"cl_"&amp;BO113&amp;CHAR(34)&amp;",","")</f>
        <v/>
      </c>
      <c r="GX113" s="48" t="str">
        <f>IF(BP113&lt;&gt;"",CHAR(34)&amp;"cl_"&amp;BP113&amp;CHAR(34)&amp;",","")</f>
        <v>"cl_YEL",</v>
      </c>
      <c r="GY113" s="48" t="str">
        <f>IF(BQ113&lt;&gt;"",CHAR(34)&amp;"cl_"&amp;BQ113&amp;CHAR(34)&amp;",","")</f>
        <v/>
      </c>
      <c r="GZ113" s="48" t="str">
        <f>IF(BR113&lt;&gt;"",CHAR(34)&amp;"cl_"&amp;BR113&amp;CHAR(34)&amp;",","")</f>
        <v/>
      </c>
      <c r="HA113" s="48" t="str">
        <f>IF(BS113&lt;&gt;"",CHAR(34)&amp;"cl_"&amp;BS113&amp;CHAR(34)&amp;",","")</f>
        <v/>
      </c>
      <c r="HB113" s="48" t="str">
        <f>IF(BT113&lt;&gt;"",CHAR(34)&amp;"cl_"&amp;BT113&amp;CHAR(34)&amp;",","")</f>
        <v>"cl_WHI",</v>
      </c>
      <c r="HC113" s="48" t="str">
        <f>SUBSTITUTE("["&amp;_xlfn.CONCAT(GT113:HB113)&amp;"]",",]","]")</f>
        <v>["cl_BLA","cl_YEL","cl_WHI"]</v>
      </c>
      <c r="HE113" s="71"/>
      <c r="HF113" s="72" t="str">
        <f>"{couname:"&amp;CT113&amp;(IF(HK113&lt;&gt;"",",subtype:"&amp;CHAR(34)&amp;HK113&amp;CHAR(34),""))&amp;",year:"&amp;HJ113&amp;",region:"&amp;CU113&amp;",Colors:"&amp;HC113&amp;",Items:"&amp;GS113&amp;",Flag:"&amp;CV113&amp;",HDFlag:"&amp;CHAR(34)&amp;E113&amp;CHAR(34)&amp;",type:"&amp;GP113&amp;", describe: "&amp;HH113&amp;", isnew:"&amp;CHAR(34)&amp;F113&amp;CHAR(34)&amp;", links: "&amp;HL113&amp;"},"</f>
        <v>{couname:"[USA] Baltimore",year:"1915",region:"rgn_North America",Colors:["cl_BLA","cl_YEL","cl_WHI"],Items:["3Color","words2","lets09","startB","LAELHI","year19","4+Band","Diagon","Horizo","Vertic","Circle","Animal","Bird","Unequa","Center","Humans","Builds","Crowns","NO_BLU","NO_RED","NO_GRE","BLRENO","001YEL","003BLA","myrEQ","NoStar"],Flag:"https://upload.wikimedia.org/wikipedia/commons/thumb/7/77/Flag_of_Baltimore%2C_Maryland.svg/640px-Flag_of_Baltimore%2C_Maryland.svg.png",HDFlag:"https://upload.wikimedia.org/wikipedia/commons/thumb/7/77/Flag_of_Baltimore%2C_Maryland.svg/1280px-Flag_of_Baltimore%2C_Maryland.svg.png",type:"City", describe: "\nPaly of six Or and sable, a bend counterchanged, on an inescutcheon Sable, within an orle of the first, a representation of Baltimore's Battle Monument (from the War of 1812, constructed 1815-1822), Argent.", isnew:".", links: "https://en.m.wikipedia.org/wiki/Flag_of_Baltimore"},</v>
      </c>
      <c r="HG113" s="73" t="str">
        <f>"{couname:"&amp;CT113&amp;(IF(HK113&lt;&gt;"",",subtype:"&amp;CHAR(34)&amp;HK113&amp;CHAR(34),""))&amp;",year:"&amp;HJ113&amp;",region:"&amp;CU113&amp;",Colors:"&amp;HC113&amp;",Items:"&amp;GS113&amp;",Flag:"&amp;CV113&amp;",HDFlag:"&amp;CHAR(34)&amp;E113&amp;CHAR(34)&amp;",type:"&amp;GP113&amp;", describe: "&amp;HI113&amp;", links: "&amp;HL113&amp;"},"</f>
        <v>{couname:"[USA] Baltimore",year:"1915",region:"rgn_North America",Colors:["cl_BLA","cl_YEL","cl_WHI"],Items:["3Color","words2","lets09","startB","LAELHI","year19","4+Band","Diagon","Horizo","Vertic","Circle","Animal","Bird","Unequa","Center","Humans","Builds","Crowns","NO_BLU","NO_RED","NO_GRE","BLRENO","001YEL","003BLA","myrEQ","NoStar"],Flag:"https://upload.wikimedia.org/wikipedia/commons/thumb/7/77/Flag_of_Baltimore%2C_Maryland.svg/640px-Flag_of_Baltimore%2C_Maryland.svg.png",HDFlag:"https://upload.wikimedia.org/wikipedia/commons/thumb/7/77/Flag_of_Baltimore%2C_Maryland.svg/1280px-Flag_of_Baltimore%2C_Maryland.svg.png",type:"City", describe: "\nPaly of six Or and sable, a bend counterchanged, on an inescutcheon Sable, within an orle of the first, a representation of Baltimore's Battle Monument (from the War of 1812, constructed 1815-1822), Argent.", links: "https://en.m.wikipedia.org/wiki/Flag_of_Baltimore"},</v>
      </c>
      <c r="HH113" s="48" t="str">
        <f>IF(P113&lt;&gt;"",CHAR(34)&amp;"\n"&amp;P113&amp;CHAR(34),CHAR(34)&amp;CHAR(34))</f>
        <v>"\nPaly of six Or and sable, a bend counterchanged, on an inescutcheon Sable, within an orle of the first, a representation of Baltimore's Battle Monument (from the War of 1812, constructed 1815-1822), Argent."</v>
      </c>
      <c r="HI113" s="48" t="str">
        <f>IF(J113=0,CHAR(34)&amp;CHAR(34),HH113)</f>
        <v>"\nPaly of six Or and sable, a bend counterchanged, on an inescutcheon Sable, within an orle of the first, a representation of Baltimore's Battle Monument (from the War of 1812, constructed 1815-1822), Argent."</v>
      </c>
      <c r="HJ113" s="48" t="str">
        <f>CHAR(34)&amp;O113&amp;CHAR(34)</f>
        <v>"1915"</v>
      </c>
      <c r="HL113" s="48" t="str">
        <f>CHAR(34)&amp;I113&amp;CHAR(34)</f>
        <v>"https://en.m.wikipedia.org/wiki/Flag_of_Baltimore"</v>
      </c>
      <c r="HM113" s="72"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"&amp;HH113&amp;", "&amp;CHAR(34)&amp;"isnew"&amp;CHAR(34)&amp;": "&amp;CHAR(34)&amp;F113&amp;CHAR(34)&amp;", "&amp;CHAR(34)&amp;"links"&amp;CHAR(34)&amp;": "&amp;HL113&amp;"},"</f>
        <v>{"couname":"[USA] Baltimore","subtype":"[USA] Maryland","year":"1915","region":"rgn_North America","Colors":["cl_BLA","cl_YEL","cl_WHI"],"Items":["3Color","words2","lets09","startB","LAELHI","year19","4+Band","Diagon","Horizo","Vertic","Circle","Animal","Bird","Unequa","Center","Humans","Builds","Crowns","NO_BLU","NO_RED","NO_GRE","BLRENO","001YEL","003BLA","myrEQ","NoStar"],"Flag":"https://upload.wikimedia.org/wikipedia/commons/thumb/7/77/Flag_of_Baltimore%2C_Maryland.svg/640px-Flag_of_Baltimore%2C_Maryland.svg.png","HDFlag":"https://upload.wikimedia.org/wikipedia/commons/thumb/7/77/Flag_of_Baltimore%2C_Maryland.svg/1280px-Flag_of_Baltimore%2C_Maryland.svg.png","type":"City", "describe": "\nPaly of six Or and sable, a bend counterchanged, on an inescutcheon Sable, within an orle of the first, a representation of Baltimore's Battle Monument (from the War of 1812, constructed 1815-1822), Argent.", "isnew": ".", "links": "https://en.m.wikipedia.org/wiki/Flag_of_Baltimore"},</v>
      </c>
      <c r="HN113" s="74" t="str">
        <f>"{"&amp;CHAR(34)&amp;"couname"&amp;CHAR(34)&amp;":"&amp;CT113&amp;(IF(H113&lt;&gt;"",","&amp;CHAR(34)&amp;"subtype"&amp;CHAR(34)&amp;":"&amp;CHAR(34)&amp;H113&amp;CHAR(34),""))&amp;","&amp;CHAR(34)&amp;"year"&amp;CHAR(34)&amp;":"&amp;HJ113&amp;","&amp;CHAR(34)&amp;"region"&amp;CHAR(34)&amp;":"&amp;CU113&amp;","&amp;CHAR(34)&amp;"Colors"&amp;CHAR(34)&amp;":"&amp;HC113&amp;","&amp;CHAR(34)&amp;"Items"&amp;CHAR(34)&amp;":"&amp;GS113&amp;","&amp;CHAR(34)&amp;"Flag"&amp;CHAR(34)&amp;":"&amp;CV113&amp;","&amp;CHAR(34)&amp;"HDFlag"&amp;CHAR(34)&amp;":"&amp;CHAR(34)&amp;E113&amp;CHAR(34)&amp;","&amp;CHAR(34)&amp;"type"&amp;CHAR(34)&amp;":"&amp;GP113&amp;", "&amp;CHAR(34)&amp;"describe"&amp;CHAR(34)&amp;": "&amp;HI113&amp;", "&amp;CHAR(34)&amp;"isnew"&amp;CHAR(34)&amp;": "&amp;CHAR(34)&amp;F113&amp;CHAR(34)&amp;", "&amp;CHAR(34)&amp;"links"&amp;CHAR(34)&amp;": "&amp;HL113&amp;"},"</f>
        <v>{"couname":"[USA] Baltimore","subtype":"[USA] Maryland","year":"1915","region":"rgn_North America","Colors":["cl_BLA","cl_YEL","cl_WHI"],"Items":["3Color","words2","lets09","startB","LAELHI","year19","4+Band","Diagon","Horizo","Vertic","Circle","Animal","Bird","Unequa","Center","Humans","Builds","Crowns","NO_BLU","NO_RED","NO_GRE","BLRENO","001YEL","003BLA","myrEQ","NoStar"],"Flag":"https://upload.wikimedia.org/wikipedia/commons/thumb/7/77/Flag_of_Baltimore%2C_Maryland.svg/640px-Flag_of_Baltimore%2C_Maryland.svg.png","HDFlag":"https://upload.wikimedia.org/wikipedia/commons/thumb/7/77/Flag_of_Baltimore%2C_Maryland.svg/1280px-Flag_of_Baltimore%2C_Maryland.svg.png","type":"City", "describe": "\nPaly of six Or and sable, a bend counterchanged, on an inescutcheon Sable, within an orle of the first, a representation of Baltimore's Battle Monument (from the War of 1812, constructed 1815-1822), Argent.", "isnew": ".", "links": "https://en.m.wikipedia.org/wiki/Flag_of_Baltimore"},</v>
      </c>
      <c r="HO113" s="75">
        <v>45618</v>
      </c>
      <c r="HP113" s="48" t="str" cm="1">
        <f t="array" ref="HP113">IF(_xlfn.TEXTJOIN(", ", TRUE, IF(ISNUMBER(SEARCH("BLA", BL113:BT113)), COLUMN(BL113:BT113) - COLUMN(BL113) + 1, ""))&lt;&gt;"","BLA","")</f>
        <v>BLA</v>
      </c>
      <c r="HQ113" s="48" t="str" cm="1">
        <f t="array" ref="HQ113">IF(_xlfn.TEXTJOIN(", ", TRUE, IF(ISNUMBER(SEARCH("BLU", BL113:BT113)), COLUMN(BL113:BT113) - COLUMN(BL113) + 1, ""))&lt;&gt;"","BLU","")</f>
        <v/>
      </c>
      <c r="HR113" s="48" t="str" cm="1">
        <f t="array" ref="HR113">IF(_xlfn.TEXTJOIN(", ", TRUE, IF(ISNUMBER(SEARCH("GRE", BL113:BT113)), COLUMN(BL113:BT113) - COLUMN(BL113) + 1, ""))&lt;&gt;"","GRE","")</f>
        <v/>
      </c>
      <c r="HS113" s="48" t="str" cm="1">
        <f t="array" ref="HS113">IF(_xlfn.TEXTJOIN(", ", TRUE, IF(ISNUMBER(SEARCH("RED", BL113:BT113)), COLUMN(BL113:BT113) - COLUMN(BL113) + 1, ""))&lt;&gt;"","RED","")</f>
        <v/>
      </c>
      <c r="HT113" s="48" t="str" cm="1">
        <f t="array" ref="HT113">IF(_xlfn.TEXTJOIN(", ", TRUE, IF(ISNUMBER(SEARCH("YEL", BL113:BT113)), COLUMN(BL113:BT113) - COLUMN(BL113) + 1, ""))&lt;&gt;"","YEL","")</f>
        <v>YEL</v>
      </c>
      <c r="HU113" s="48" t="str" cm="1">
        <f t="array" ref="HU113">IF(_xlfn.TEXTJOIN(", ", TRUE, IF(ISNUMBER(SEARCH("ORA", BL113:BT113)), COLUMN(BL113:BT113) - COLUMN(BL113) + 1, ""))&lt;&gt;"","ORA","")</f>
        <v/>
      </c>
      <c r="HV113" s="48" t="str" cm="1">
        <f t="array" ref="HV113">IF(_xlfn.TEXTJOIN(", ", TRUE, IF(ISNUMBER(SEARCH("BRO", BL113:BT113)), COLUMN(BL113:BT113) - COLUMN(BL113) + 1, ""))&lt;&gt;"","BRO","")</f>
        <v/>
      </c>
      <c r="HW113" s="48" t="str" cm="1">
        <f t="array" ref="HW113">IF(_xlfn.TEXTJOIN(", ", TRUE, IF(ISNUMBER(SEARCH("PUR", BL113:BT113)), COLUMN(BL113:BT113) - COLUMN(BL113) + 1, ""))&lt;&gt;"","PUR","")</f>
        <v/>
      </c>
      <c r="HX113" s="48" t="str" cm="1">
        <f t="array" ref="HX113">IF(_xlfn.TEXTJOIN(", ", TRUE, IF(ISNUMBER(SEARCH("WHI", BL113:BT113)), COLUMN(BL113:BT113) - COLUMN(BL113) + 1, ""))&lt;&gt;"","WHI","")</f>
        <v>WHI</v>
      </c>
      <c r="HY113" s="76"/>
      <c r="HZ113" s="76"/>
      <c r="IA113" s="6"/>
      <c r="IB113" s="6"/>
      <c r="IC113" s="77"/>
      <c r="ID113" s="77"/>
      <c r="IE113" s="77"/>
      <c r="IF113" s="77"/>
      <c r="IG113" s="77"/>
      <c r="IH113" s="77"/>
      <c r="II113" s="77"/>
      <c r="IJ113" s="77"/>
      <c r="IK113" s="77"/>
      <c r="IM113" s="45">
        <f>COUNTIF(IC113:IK113,"&gt;0")-CG113</f>
        <v>-3</v>
      </c>
      <c r="IN113" s="78" t="str">
        <f>"http://mkweb.bcgsc.ca/color-summarizer/?url="&amp;D113&amp;"&amp;precision=low&amp;num_clusters="&amp;CG113&amp;"&amp;text=1"</f>
        <v>http://mkweb.bcgsc.ca/color-summarizer/?url=https://upload.wikimedia.org/wikipedia/commons/thumb/7/77/Flag_of_Baltimore%2C_Maryland.svg/640px-Flag_of_Baltimore%2C_Maryland.svg.png&amp;precision=low&amp;num_clusters=3&amp;text=1</v>
      </c>
      <c r="IO113" s="48" t="str">
        <f>IF(HP113&lt;&gt;"",CHAR(34)&amp;"black"&amp;CHAR(34),"")</f>
        <v>"black"</v>
      </c>
      <c r="IP113" s="48" t="str">
        <f>IF(HQ113&lt;&gt;"",CHAR(34)&amp;"blue"&amp;CHAR(34),"")</f>
        <v/>
      </c>
      <c r="IQ113" s="48" t="str">
        <f>IF(HR113&lt;&gt;"",CHAR(34)&amp;"green"&amp;CHAR(34),"")</f>
        <v/>
      </c>
      <c r="IR113" s="48" t="str">
        <f>IF(HS113&lt;&gt;"",CHAR(34)&amp;"red"&amp;CHAR(34),"")</f>
        <v/>
      </c>
      <c r="IS113" s="48" t="str">
        <f>IF(HT113&lt;&gt;"",CHAR(34)&amp;"yellow"&amp;CHAR(34),"")</f>
        <v>"yellow"</v>
      </c>
      <c r="IT113" s="48" t="str">
        <f>IF(HU113&lt;&gt;"",CHAR(34)&amp;"orange"&amp;CHAR(34),"")</f>
        <v/>
      </c>
      <c r="IU113" s="48" t="str">
        <f>IF(HV113&lt;&gt;"",CHAR(34)&amp;"brown"&amp;CHAR(34),"")</f>
        <v/>
      </c>
      <c r="IV113" s="48" t="str">
        <f>IF(HW113&lt;&gt;"",CHAR(34)&amp;"purple"&amp;CHAR(34),"")</f>
        <v/>
      </c>
      <c r="IW113" s="48" t="str">
        <f>IF(HX113&lt;&gt;"",CHAR(34)&amp;"white"&amp;CHAR(34),"")</f>
        <v>"white"</v>
      </c>
      <c r="IX113" s="48" t="str">
        <f>"{"&amp;CHAR(34)&amp;"url"&amp;CHAR(34)&amp;":"&amp;CHAR(34)&amp;IN113&amp;CHAR(34)&amp;","&amp;CHAR(34)&amp;"name"&amp;CHAR(34)&amp;":"&amp;CHAR(34)&amp;A113&amp;CHAR(34)&amp;"},"</f>
        <v>{"url":"http://mkweb.bcgsc.ca/color-summarizer/?url=https://upload.wikimedia.org/wikipedia/commons/thumb/7/77/Flag_of_Baltimore%2C_Maryland.svg/640px-Flag_of_Baltimore%2C_Maryland.svg.png&amp;precision=low&amp;num_clusters=3&amp;text=1","name":"[USA] Baltimore"},</v>
      </c>
      <c r="IY113" s="48">
        <v>1128</v>
      </c>
    </row>
    <row r="114" spans="1:259" s="48" customFormat="1" ht="38.4" customHeight="1" thickBot="1" x14ac:dyDescent="0.35">
      <c r="A114" s="97" t="s">
        <v>465</v>
      </c>
      <c r="B114" s="40" t="e" vm="255">
        <v>#VALUE!</v>
      </c>
      <c r="C114" s="41">
        <v>3</v>
      </c>
      <c r="D114" s="42" t="s">
        <v>466</v>
      </c>
      <c r="E114" s="43" t="s">
        <v>467</v>
      </c>
      <c r="F114" s="44" t="s">
        <v>163</v>
      </c>
      <c r="G114" s="45">
        <f>COUNTIF($A$1:$A$8580,A114)</f>
        <v>1</v>
      </c>
      <c r="H114" s="46" t="s">
        <v>265</v>
      </c>
      <c r="I114" s="47" t="s">
        <v>468</v>
      </c>
      <c r="J114" s="48" t="str">
        <f>""</f>
        <v/>
      </c>
      <c r="K114" s="49"/>
      <c r="L114" s="50"/>
      <c r="M114" s="50"/>
      <c r="N114" s="51" t="s">
        <v>231</v>
      </c>
      <c r="O114" s="52">
        <v>2017</v>
      </c>
      <c r="P114" s="53" t="s">
        <v>469</v>
      </c>
      <c r="Q114" s="54">
        <v>3</v>
      </c>
      <c r="R114" s="55" t="s">
        <v>231</v>
      </c>
      <c r="S114" s="56">
        <v>3</v>
      </c>
      <c r="T114" s="57" t="s">
        <v>164</v>
      </c>
      <c r="U114" s="58" t="s">
        <v>164</v>
      </c>
      <c r="V114" s="58" t="s">
        <v>165</v>
      </c>
      <c r="W114" s="58" t="s">
        <v>164</v>
      </c>
      <c r="X114" s="58" t="s">
        <v>164</v>
      </c>
      <c r="Y114" s="58" t="s">
        <v>165</v>
      </c>
      <c r="Z114" s="58" t="s">
        <v>164</v>
      </c>
      <c r="AA114" s="58" t="s">
        <v>164</v>
      </c>
      <c r="AB114" s="58" t="s">
        <v>164</v>
      </c>
      <c r="AC114" s="58" t="s">
        <v>164</v>
      </c>
      <c r="AD114" s="58" t="s">
        <v>164</v>
      </c>
      <c r="AE114" s="58" t="s">
        <v>164</v>
      </c>
      <c r="AF114" s="59" t="s">
        <v>164</v>
      </c>
      <c r="AG114" s="59" t="s">
        <v>164</v>
      </c>
      <c r="AH114" s="59" t="s">
        <v>165</v>
      </c>
      <c r="AI114" s="59" t="s">
        <v>164</v>
      </c>
      <c r="AJ114" s="59" t="s">
        <v>164</v>
      </c>
      <c r="AK114" s="59" t="s">
        <v>164</v>
      </c>
      <c r="AL114" s="59" t="s">
        <v>164</v>
      </c>
      <c r="AM114" s="59" t="s">
        <v>165</v>
      </c>
      <c r="AN114" s="59" t="s">
        <v>164</v>
      </c>
      <c r="AO114" s="59" t="s">
        <v>164</v>
      </c>
      <c r="AP114" s="59" t="s">
        <v>164</v>
      </c>
      <c r="AQ114" s="59" t="s">
        <v>164</v>
      </c>
      <c r="AR114" s="59" t="s">
        <v>164</v>
      </c>
      <c r="AS114" s="59" t="s">
        <v>164</v>
      </c>
      <c r="AT114" s="60">
        <v>0</v>
      </c>
      <c r="AU114" s="59" t="s">
        <v>196</v>
      </c>
      <c r="AV114" s="59" t="str">
        <f>IF(LEFT(A114,1)="[",LEFT(A114,5)&amp;AU114&amp;A114,"")</f>
        <v>[USA]City[USA] Elk Ridge</v>
      </c>
      <c r="AW114" s="59" t="str">
        <f>C114&amp;H114&amp;A114</f>
        <v>3[USA] Maryland[USA] Elk Ridge</v>
      </c>
      <c r="AX114" s="61"/>
      <c r="AY114" s="61"/>
      <c r="AZ114" s="62" t="s">
        <v>167</v>
      </c>
      <c r="BA114" s="62" t="s">
        <v>167</v>
      </c>
      <c r="BB114" s="62"/>
      <c r="BC114" s="63"/>
      <c r="BD114" s="64" t="s">
        <v>159</v>
      </c>
      <c r="BE114" s="47"/>
      <c r="BF114" s="64" t="s">
        <v>152</v>
      </c>
      <c r="BG114" s="64" t="s">
        <v>159</v>
      </c>
      <c r="BH114" s="64" t="s">
        <v>153</v>
      </c>
      <c r="BI114" s="64"/>
      <c r="BJ114" s="64"/>
      <c r="BK114" s="47"/>
      <c r="BL114" s="64" t="s">
        <v>151</v>
      </c>
      <c r="BM114" s="64" t="s">
        <v>152</v>
      </c>
      <c r="BN114" s="64" t="s">
        <v>153</v>
      </c>
      <c r="BO114" s="64" t="s">
        <v>167</v>
      </c>
      <c r="BP114" s="64" t="s">
        <v>167</v>
      </c>
      <c r="BQ114" s="64" t="s">
        <v>167</v>
      </c>
      <c r="BR114" s="64" t="s">
        <v>167</v>
      </c>
      <c r="BS114" s="64" t="s">
        <v>167</v>
      </c>
      <c r="BT114" s="64" t="s">
        <v>159</v>
      </c>
      <c r="BU114" s="65"/>
      <c r="BV114" s="66"/>
      <c r="BW114" s="66">
        <v>0</v>
      </c>
      <c r="BX114" s="47"/>
      <c r="CB114" s="6"/>
      <c r="CC114" s="6"/>
      <c r="CD114" s="67">
        <v>0</v>
      </c>
      <c r="CE114" s="67">
        <v>0</v>
      </c>
      <c r="CF114" s="67" t="e">
        <v>#REF!</v>
      </c>
      <c r="CG114" s="68" cm="1">
        <f t="array" ref="CG114">SUMPRODUCT(--(LEN(TRIM(BL114:BT114))&gt;0))</f>
        <v>4</v>
      </c>
      <c r="CH114" s="59" t="str">
        <f>IF(CG114=2,"y","n")</f>
        <v>n</v>
      </c>
      <c r="CI114" s="59" t="str">
        <f>IF(CG114=3,"y","n")</f>
        <v>n</v>
      </c>
      <c r="CJ114" s="59" t="str">
        <f>IF(CG114=4,"y","n")</f>
        <v>y</v>
      </c>
      <c r="CK114" s="59" t="str">
        <f>IF(CG114&gt;4,"y","n")</f>
        <v>n</v>
      </c>
      <c r="CL114" s="59" t="str">
        <f>IF(S114=0,"y","n")</f>
        <v>n</v>
      </c>
      <c r="CM114" s="59" t="str">
        <f>IF(S114=2,"y","n")</f>
        <v>n</v>
      </c>
      <c r="CN114" s="59" t="str">
        <f>IF(S114=3,"y","n")</f>
        <v>y</v>
      </c>
      <c r="CO114" s="59" t="str">
        <f>IF(S114&gt;=4,"y","n")</f>
        <v>n</v>
      </c>
      <c r="CP114" s="59" t="str">
        <f>IF(AT114=0,"y","n")</f>
        <v>y</v>
      </c>
      <c r="CQ114" s="59" t="str">
        <f>IF(AT114=1,"y","n")</f>
        <v>n</v>
      </c>
      <c r="CR114" s="59" t="str">
        <f>IF(AT114=2,"y","n")</f>
        <v>n</v>
      </c>
      <c r="CS114" s="59" t="str">
        <f>IF(AT114&gt;=3,"y","n")</f>
        <v>n</v>
      </c>
      <c r="CT114" s="69" t="str">
        <f>CHAR(34)&amp;A114&amp;CHAR(34)</f>
        <v>"[USA] Elk Ridge"</v>
      </c>
      <c r="CU114" s="70" t="str">
        <f>CHAR(34)&amp;"rgn_"&amp;R114&amp;CHAR(34)</f>
        <v>"rgn_North America"</v>
      </c>
      <c r="CV114" s="48" t="str">
        <f>CHAR(34)&amp;D114&amp;CHAR(34)</f>
        <v>"https://upload.wikimedia.org/wikipedia/commons/thumb/5/59/Flag_of_Elk_Ridge%2C_Utah.svg/640px-Flag_of_Elk_Ridge%2C_Utah.svg.png"</v>
      </c>
      <c r="CW114" s="48" t="str">
        <f>IF(CH114="y",CHAR(34)&amp;CH$1&amp;CHAR(34)&amp;",","")</f>
        <v/>
      </c>
      <c r="CX114" s="48" t="str">
        <f>IF(CI114="y",CHAR(34)&amp;CI$1&amp;CHAR(34)&amp;",","")</f>
        <v/>
      </c>
      <c r="CY114" s="48" t="str">
        <f>IF(CJ114="y",CHAR(34)&amp;CJ$1&amp;CHAR(34)&amp;",","")</f>
        <v>"4Color",</v>
      </c>
      <c r="CZ114" s="48" t="str">
        <f>IF(CK114="y",CHAR(34)&amp;CK$1&amp;CHAR(34)&amp;",","")</f>
        <v/>
      </c>
      <c r="DA114" s="48" t="str">
        <f>IF(Q114&gt;1,CHAR(34)&amp;"words2"&amp;CHAR(34)&amp;",","")</f>
        <v>"words2",</v>
      </c>
      <c r="DB114" s="48" t="str">
        <f>IF(Q114&gt;2,CHAR(34)&amp;"words3"&amp;CHAR(34)&amp;",","")</f>
        <v>"words3",</v>
      </c>
      <c r="DD114" s="48" t="str">
        <f>IF(LEN(CHAR(34)&amp;"lets"&amp;LEN(SUBSTITUTE(SUBSTITUTE(IFERROR(TRIM(SUBSTITUTE(A114,MID(A114,FIND("[",A114),FIND("]",A114)-FIND("[",A114)+1),"")),A114)," ",""),"-",""))&amp;CHAR(34)&amp;",")=9,CHAR(34)&amp;"lets"&amp;LEN(SUBSTITUTE(SUBSTITUTE(IFERROR(TRIM(SUBSTITUTE(A114,MID(A114,FIND("[",A114),FIND("]",A114)-FIND("[",A114)+1),"")),A114)," ",""),"-",""))&amp;CHAR(34)&amp;",",CHAR(34)&amp;"lets0"&amp;LEN(SUBSTITUTE(SUBSTITUTE(IFERROR(TRIM(SUBSTITUTE(A114,MID(A114,FIND("[",A114),FIND("]",A114)-FIND("[",A114)+1),"")),A114)," ",""),"-",""))&amp;CHAR(34)&amp;",")</f>
        <v>"lets08",</v>
      </c>
      <c r="DE114" s="48" t="str">
        <f>CHAR(34)&amp;"start"&amp;IFERROR(LEFT(SUBSTITUTE(A114,"["&amp;MID(A114,FIND("[",A114)+1,FIND("]",A114)-FIND("[",A114)-1)&amp;"] ",""),1),LEFT(A114,1))&amp;CHAR(34)&amp;","</f>
        <v>"startE",</v>
      </c>
      <c r="DF114" s="48" t="str">
        <f>IFERROR(IF(SEARCH("tan",A114)&gt;0,CHAR(34)&amp;"withtn"&amp;CHAR(34)&amp;",",""),"")</f>
        <v/>
      </c>
      <c r="DG114" s="48" t="str">
        <f>IFERROR(IF(SEARCH("q",A114)&gt;0,CHAR(34)&amp;"with_q"&amp;CHAR(34)&amp;",",""),"")</f>
        <v/>
      </c>
      <c r="DH114" s="48" t="str">
        <f>IFERROR(IF(SEARCH("v",A114)&gt;0,CHAR(34)&amp;"with_v"&amp;CHAR(34)&amp;",",""),"")</f>
        <v/>
      </c>
      <c r="DI114" s="48" t="str">
        <f>IFERROR(IF(SEARCH("w",A114)&gt;0,CHAR(34)&amp;"with_w"&amp;CHAR(34)&amp;",",""),"")</f>
        <v/>
      </c>
      <c r="DJ114" s="48" t="str">
        <f>IFERROR(IF(SEARCH("y",A114)&gt;0,CHAR(34)&amp;"with_y"&amp;CHAR(34)&amp;",",""),"")</f>
        <v/>
      </c>
      <c r="DK114" s="48" t="str">
        <f>IFERROR(IF(SEARCH("z",A114)&gt;0,CHAR(34)&amp;"with_z"&amp;CHAR(34)&amp;",",""),"")</f>
        <v/>
      </c>
      <c r="DL114" s="48" t="str">
        <f>IF(CG114=2, CHAR(34) &amp; _xlfn.TEXTJOIN("", TRUE, _xlfn._xlws.SORT(HP114:HX114)) &amp; CHAR(34) &amp; ",", "")</f>
        <v/>
      </c>
      <c r="DM114" s="48" t="str" cm="1">
        <f t="array" ref="DM114">IF(CG114=3,CHAR(34) &amp; _xlfn.TEXTJOIN("", TRUE, RIGHT(HP114:HX114, 2)) &amp; CHAR(34) &amp; ",", "")</f>
        <v/>
      </c>
      <c r="DN114" s="48" t="str">
        <f>IF(AND(ISNUMBER(SEARCH("18", O114)), ISERROR(SEARCH("1918", O114)), ISERROR(SEARCH("2018", O114))), CHAR(34) &amp; "year18" &amp; CHAR(34) &amp; ",", "")</f>
        <v/>
      </c>
      <c r="DO114" s="48" t="str">
        <f>IF(AND(ISNUMBER(SEARCH("19", O114)), ISERROR(SEARCH("1819", O114)),  ISERROR(SEARCH("1219", O114)),ISERROR(SEARCH("1119", O114)),ISERROR(SEARCH("1190", O114)),ISERROR(SEARCH("2019", O114))), CHAR(34) &amp; "year19" &amp; CHAR(34) &amp; ",", "")</f>
        <v/>
      </c>
      <c r="DP114" s="6" t="str">
        <f>IF(AND(ISNUMBER(SEARCH("20", O114)), ISERROR(SEARCH("1920", O114))), CHAR(34)&amp;"year00"&amp;CHAR(34)&amp;",", "")</f>
        <v>"year00",</v>
      </c>
      <c r="DQ114" s="6" t="str">
        <f>IF(CC114="y",CHAR(34)&amp;"soviet"&amp;CHAR(34)&amp;",","")</f>
        <v/>
      </c>
      <c r="DR114" s="6" t="str">
        <f>IF(BY114="y",CHAR(34)&amp;"dgband"&amp;CHAR(34)&amp;",","")</f>
        <v/>
      </c>
      <c r="DS114" s="6" t="str">
        <f>IF(W114="y",IF(AND(V114="n",BY114&lt;&gt;"y"),CHAR(34)&amp;"allver"&amp;CHAR(34)&amp;",",""),"")</f>
        <v/>
      </c>
      <c r="DT114" s="6" t="str">
        <f>IF(V114="y",IF(AND(W114="n",BY114&lt;&gt;"y"),CHAR(34)&amp;"allhor"&amp;CHAR(34)&amp;",",""),"")</f>
        <v>"allhor",</v>
      </c>
      <c r="DU114" s="6" t="str">
        <f>IF(BY114="y",IF(AND(W114="n",V114="n"),CHAR(34)&amp;"alldia"&amp;CHAR(34)&amp;",",""),"")</f>
        <v/>
      </c>
      <c r="DW114" s="48" t="str">
        <f>IF(CL114="y",CHAR(34)&amp;CL$1&amp;CHAR(34)&amp;",","")</f>
        <v/>
      </c>
      <c r="DX114" s="48" t="str">
        <f>IF(CM114="y",CHAR(34)&amp;CM$1&amp;CHAR(34)&amp;",","")</f>
        <v/>
      </c>
      <c r="DY114" s="48" t="str">
        <f>IF(CN114="y",CHAR(34)&amp;CN$1&amp;CHAR(34)&amp;",","")</f>
        <v>"3Bands",</v>
      </c>
      <c r="DZ114" s="48" t="str">
        <f>IF(CO114="y",CHAR(34)&amp;CO$1&amp;CHAR(34)&amp;",","")</f>
        <v/>
      </c>
      <c r="EA114" s="48" t="str">
        <f>IF(T114="y",CHAR(34)&amp;T$1&amp;CHAR(34)&amp;",","")</f>
        <v/>
      </c>
      <c r="EB114" s="48" t="str">
        <f>IF(U114="y",CHAR(34)&amp;U$1&amp;CHAR(34)&amp;",","")</f>
        <v/>
      </c>
      <c r="EC114" s="48" t="str">
        <f>IF(V114="y",CHAR(34)&amp;V$1&amp;CHAR(34)&amp;",","")</f>
        <v>"Horizo",</v>
      </c>
      <c r="ED114" s="48" t="str">
        <f>IF(W114="y",CHAR(34)&amp;W$1&amp;CHAR(34)&amp;",","")</f>
        <v/>
      </c>
      <c r="EE114" s="48" t="str">
        <f>IF(X114="y",CHAR(34)&amp;X$1&amp;CHAR(34)&amp;",","")</f>
        <v/>
      </c>
      <c r="EF114" s="48" t="str">
        <f>IF(AND(Y114&lt;&gt;"n",Y114&lt;&gt;""),CHAR(34)&amp;Y$1&amp;CHAR(34)&amp;",","")</f>
        <v>"Animal",</v>
      </c>
      <c r="EG114" s="48" t="str">
        <f>IF(Z114="y",CHAR(34)&amp;Z$1&amp;CHAR(34)&amp;",","")</f>
        <v/>
      </c>
      <c r="EH114" s="48" t="str">
        <f>IF(AA114="y",CHAR(34)&amp;AA$1&amp;CHAR(34)&amp;",","")</f>
        <v/>
      </c>
      <c r="EI114" s="48" t="str">
        <f>IF(AB114="y",CHAR(34)&amp;AB$1&amp;CHAR(34)&amp;",","")</f>
        <v/>
      </c>
      <c r="EJ114" s="48" t="str">
        <f>IF(AC114="y",CHAR(34)&amp;AC$1&amp;CHAR(34)&amp;",","")</f>
        <v/>
      </c>
      <c r="EK114" s="48" t="str">
        <f>IF(AD114="y",CHAR(34)&amp;AD$1&amp;CHAR(34)&amp;",","")</f>
        <v/>
      </c>
      <c r="EL114" s="48" t="str">
        <f>IF(AE114="y",CHAR(34)&amp;AE$1&amp;CHAR(34)&amp;",","")</f>
        <v/>
      </c>
      <c r="EM114" s="48" t="str">
        <f>IF(AF114="y",CHAR(34)&amp;AF$1&amp;CHAR(34)&amp;",","")</f>
        <v/>
      </c>
      <c r="EN114" s="48" t="str">
        <f>IF(AG114="y",CHAR(34)&amp;AG$1&amp;CHAR(34)&amp;",","")</f>
        <v/>
      </c>
      <c r="EO114" s="48" t="str">
        <f>IF(AH114="y",CHAR(34)&amp;AH$1&amp;CHAR(34)&amp;",","")</f>
        <v>"Center",</v>
      </c>
      <c r="EP114" s="48" t="str">
        <f>IF(AI114="y",CHAR(34)&amp;AI$1&amp;CHAR(34)&amp;",","")</f>
        <v/>
      </c>
      <c r="EQ114" s="48" t="str">
        <f>IF(AJ114="y",CHAR(34)&amp;AJ$1&amp;CHAR(34)&amp;",","")</f>
        <v/>
      </c>
      <c r="ER114" s="48" t="str">
        <f>IF(AK114="y",CHAR(34)&amp;AK$1&amp;CHAR(34)&amp;",","")</f>
        <v/>
      </c>
      <c r="ES114" s="48" t="str">
        <f>IF(AL114="y",CHAR(34)&amp;AL$1&amp;CHAR(34)&amp;",","")</f>
        <v/>
      </c>
      <c r="ET114" s="48" t="str">
        <f>IF(AM114="y",CHAR(34)&amp;AM$1&amp;CHAR(34)&amp;",","")</f>
        <v>"Geogrh",</v>
      </c>
      <c r="EU114" s="48" t="str">
        <f>IF(AN114="y",CHAR(34)&amp;AN$1&amp;CHAR(34)&amp;",","")</f>
        <v/>
      </c>
      <c r="EV114" s="48" t="str">
        <f>IF(AO114="y",CHAR(34)&amp;AO$1&amp;CHAR(34)&amp;",","")</f>
        <v/>
      </c>
      <c r="EW114" s="48" t="str">
        <f>IF(AP114="y",CHAR(34)&amp;AP$1&amp;CHAR(34)&amp;",","")</f>
        <v/>
      </c>
      <c r="EX114" s="48" t="str">
        <f>IF(AQ114="y",CHAR(34)&amp;AQ$1&amp;CHAR(34)&amp;",","")</f>
        <v/>
      </c>
      <c r="EY114" s="48" t="str">
        <f>IF(AR114="y",CHAR(34)&amp;AR$1&amp;CHAR(34)&amp;",","")</f>
        <v/>
      </c>
      <c r="EZ114" s="48" t="str">
        <f>IF(AS114="y",CHAR(34)&amp;AS$1&amp;CHAR(34)&amp;",","")</f>
        <v/>
      </c>
      <c r="FA114" s="48" t="str">
        <f>IF(AT114&gt;0,CHAR(34)&amp;"sta"&amp;AZ114&amp;CHAR(34)&amp;",","")</f>
        <v/>
      </c>
      <c r="FB114" s="48" t="str">
        <f>IF(AND(AT114&gt;0,BA114&lt;&gt;""),CHAR(34)&amp;"sta"&amp;BA114&amp;CHAR(34)&amp;",","")</f>
        <v/>
      </c>
      <c r="FD114" s="48" t="str">
        <f>IF(BV114="n",CHAR(34)&amp;"tcWHYE"&amp;CHAR(34)&amp;",",IF(BV114="y",CHAR(34)&amp;FD$1&amp;CHAR(34)&amp;",",""))</f>
        <v/>
      </c>
      <c r="FE114" s="48" t="str">
        <f>IF(COUNTIF(BL114:BT114,"BLU")=0,CHAR(34)&amp;"NO_BLU"&amp;CHAR(34)&amp;",", "")</f>
        <v/>
      </c>
      <c r="FF114" s="48" t="str">
        <f>IF(COUNTIF(BL114:BT114,"WHI")=0,CHAR(34)&amp;"NO_WHI"&amp;CHAR(34)&amp;",", "")</f>
        <v/>
      </c>
      <c r="FG114" s="48" t="str">
        <f>IF(COUNTIF(BL114:BT114,"RED")=0,CHAR(34)&amp;"NO_RED"&amp;CHAR(34)&amp;",", "")</f>
        <v>"NO_RED",</v>
      </c>
      <c r="FH114" s="48" t="str">
        <f>IF(COUNTIF(BL114:BS114,"GRE")=0,CHAR(34)&amp;"NO_GRE"&amp;CHAR(34)&amp;",", "")</f>
        <v/>
      </c>
      <c r="FI114" s="48" t="str">
        <f>IF(COUNTIF(BL114:BT114,"YEL")=0,CHAR(34)&amp;"NO_YEL"&amp;CHAR(34)&amp;",", "")</f>
        <v>"NO_YEL",</v>
      </c>
      <c r="FJ114" s="48" t="str">
        <f>IF(COUNTIF(BL114:BT114,"BLA")=0,CHAR(34)&amp;"NO_BLA"&amp;CHAR(34)&amp;",", "")</f>
        <v/>
      </c>
      <c r="FK114" s="48" t="str">
        <f>IF(AND(FH114&lt;&gt;"",FF114&lt;&gt;""),CHAR(34)&amp;"WHGRNO"&amp;CHAR(34)&amp;",","")</f>
        <v/>
      </c>
      <c r="FL114" s="48" t="str">
        <f>IF(AND(FI114&lt;&gt;"",FF114&lt;&gt;""),CHAR(34)&amp;"WHYENO"&amp;CHAR(34)&amp;",","")</f>
        <v/>
      </c>
      <c r="FM114" s="48" t="str">
        <f>IF(AND(FJ114&lt;&gt;"",FF114&lt;&gt;""),CHAR(34)&amp;"BAWHNO"&amp;CHAR(34)&amp;",","")</f>
        <v/>
      </c>
      <c r="FN114" s="48" t="str">
        <f>IF(AND(FE114&lt;&gt;"",FF114&lt;&gt;""),CHAR(34)&amp;"BLWHNO"&amp;CHAR(34)&amp;",","")</f>
        <v/>
      </c>
      <c r="FO114" s="48" t="str">
        <f>IF(AND(FE114&lt;&gt;"",FG114&lt;&gt;""),CHAR(34)&amp;"BLRENO"&amp;CHAR(34)&amp;",","")</f>
        <v/>
      </c>
      <c r="FP114" s="48" t="str">
        <f>IF(AND(FF114&lt;&gt;"",FF114&lt;&gt;""),CHAR(34)&amp;"WHRENO"&amp;CHAR(34)&amp;",","")</f>
        <v/>
      </c>
      <c r="FQ114" s="48" t="str">
        <f>IF(LEN(BF114)=3,CHAR(34)&amp;"001"&amp;BF114&amp;CHAR(34)&amp;",","")</f>
        <v>"001BLU",</v>
      </c>
      <c r="FR114" s="48" t="str">
        <f>IF(LEN(BG114)=3,CHAR(34)&amp;"002"&amp;BG114&amp;CHAR(34)&amp;",","")</f>
        <v>"002WHI",</v>
      </c>
      <c r="FS114" s="48" t="str">
        <f>IF(LEN(BH114)=3,CHAR(34)&amp;"003"&amp;BH114&amp;CHAR(34)&amp;",","")</f>
        <v>"003GRE",</v>
      </c>
      <c r="FT114" s="48" t="str">
        <f>CHAR(34)&amp;"myr"&amp;BD114&amp;CHAR(34)&amp;","</f>
        <v>"myrWHI",</v>
      </c>
      <c r="FU114" s="48" t="str">
        <f>IF(AY114="y",CHAR(34)&amp;"island"&amp;CHAR(34)&amp;",","")</f>
        <v/>
      </c>
      <c r="FV114" s="48" t="str">
        <f>IF(BZ114="y",CHAR(34)&amp;"landlo"&amp;CHAR(34)&amp;",","")</f>
        <v/>
      </c>
      <c r="FW114" s="48" t="str">
        <f>IF(CA114="y",CHAR(34)&amp;"eunion"&amp;CHAR(34)&amp;",","")</f>
        <v/>
      </c>
      <c r="FY114" s="48" t="str">
        <f>IFERROR(IF(SEARCH("Arabic",CB114)&gt;0,CHAR(34)&amp;"arabic"&amp;CHAR(34)&amp;",",""),"")</f>
        <v/>
      </c>
      <c r="FZ114" s="48" t="str">
        <f>IFERROR(IF(SEARCH("English",CB114)&gt;0,CHAR(34)&amp;"englis"&amp;CHAR(34)&amp;",",""),"")</f>
        <v/>
      </c>
      <c r="GA114" s="48" t="str">
        <f>IFERROR(IF(SEARCH("French",CB114)&gt;0,CHAR(34)&amp;"french"&amp;CHAR(34)&amp;",",""),"")</f>
        <v/>
      </c>
      <c r="GB114" s="48" t="str">
        <f>IFERROR(IF(SEARCH("Spanish",CB114)&gt;0,CHAR(34)&amp;"spanis"&amp;CHAR(34)&amp;",",""),"")</f>
        <v/>
      </c>
      <c r="GE114" s="48" t="str">
        <f>IFERROR(IF(SEARCH("Dutch",CB114)&gt;0,CHAR(34)&amp;"dutchs"&amp;CHAR(34)&amp;",",""),"")</f>
        <v/>
      </c>
      <c r="GF114" s="48" t="str">
        <f>IFERROR(IF(SEARCH("Historical",AU114)&gt;0,CHAR(34)&amp;"histor"&amp;CHAR(34)&amp;",",""),"")</f>
        <v/>
      </c>
      <c r="GG114" s="48" t="str">
        <f>IF(BU114="y",CHAR(34)&amp;"unjack"&amp;CHAR(34)&amp;",","")</f>
        <v/>
      </c>
      <c r="GH114" s="48" t="str">
        <f>IF(CD114=1,CHAR(34)&amp;"southc"&amp;CHAR(34)&amp;",","")</f>
        <v/>
      </c>
      <c r="GI114" s="48" t="str">
        <f>IF(CE114=1,CHAR(34)&amp;"hasmap"&amp;CHAR(34)&amp;",","")</f>
        <v/>
      </c>
      <c r="GJ114" s="48" t="str">
        <f>IF(CP114="y",CHAR(34)&amp;CP$1&amp;CHAR(34)&amp;",","")</f>
        <v>"NoStar",</v>
      </c>
      <c r="GK114" s="48" t="str">
        <f>IF(GJ114="",CHAR(34)&amp;"HasSta"&amp;CHAR(34)&amp;",","")</f>
        <v/>
      </c>
      <c r="GL114" s="48" t="str">
        <f>IF(CQ114="y",CHAR(34)&amp;CQ$1&amp;CHAR(34)&amp;",","")</f>
        <v/>
      </c>
      <c r="GM114" s="48" t="str">
        <f>IF(CR114="y",CHAR(34)&amp;CR$1&amp;CHAR(34)&amp;",","")</f>
        <v/>
      </c>
      <c r="GN114" s="48" t="str">
        <f>IF(CS114="y",CHAR(34)&amp;CS$1&amp;CHAR(34)&amp;",","")</f>
        <v/>
      </c>
      <c r="GP114" s="48" t="str">
        <f>CHAR(34)&amp;AU114&amp;CHAR(34)</f>
        <v>"City"</v>
      </c>
      <c r="GS114" s="48" t="str">
        <f>SUBSTITUTE("["&amp;_xlfn.CONCAT(CW114:GN114)&amp;"]",",]","]")</f>
        <v>["4Color","words2","words3","lets08","startE","year00","allhor","3Bands","Horizo","Animal","Center","Geogrh","NO_RED","NO_YEL","001BLU","002WHI","003GRE","myrWHI","NoStar"]</v>
      </c>
      <c r="GT114" s="48" t="str">
        <f>IF(BL114&lt;&gt;"",CHAR(34)&amp;"cl_"&amp;BL114&amp;CHAR(34)&amp;",","")</f>
        <v>"cl_BLA",</v>
      </c>
      <c r="GU114" s="48" t="str">
        <f>IF(BM114&lt;&gt;"",CHAR(34)&amp;"cl_"&amp;BM114&amp;CHAR(34)&amp;",","")</f>
        <v>"cl_BLU",</v>
      </c>
      <c r="GV114" s="48" t="str">
        <f>IF(BN114&lt;&gt;"",CHAR(34)&amp;"cl_"&amp;BN114&amp;CHAR(34)&amp;",","")</f>
        <v>"cl_GRE",</v>
      </c>
      <c r="GW114" s="48" t="str">
        <f>IF(BO114&lt;&gt;"",CHAR(34)&amp;"cl_"&amp;BO114&amp;CHAR(34)&amp;",","")</f>
        <v/>
      </c>
      <c r="GX114" s="48" t="str">
        <f>IF(BP114&lt;&gt;"",CHAR(34)&amp;"cl_"&amp;BP114&amp;CHAR(34)&amp;",","")</f>
        <v/>
      </c>
      <c r="GY114" s="48" t="str">
        <f>IF(BQ114&lt;&gt;"",CHAR(34)&amp;"cl_"&amp;BQ114&amp;CHAR(34)&amp;",","")</f>
        <v/>
      </c>
      <c r="GZ114" s="48" t="str">
        <f>IF(BR114&lt;&gt;"",CHAR(34)&amp;"cl_"&amp;BR114&amp;CHAR(34)&amp;",","")</f>
        <v/>
      </c>
      <c r="HA114" s="48" t="str">
        <f>IF(BS114&lt;&gt;"",CHAR(34)&amp;"cl_"&amp;BS114&amp;CHAR(34)&amp;",","")</f>
        <v/>
      </c>
      <c r="HB114" s="48" t="str">
        <f>IF(BT114&lt;&gt;"",CHAR(34)&amp;"cl_"&amp;BT114&amp;CHAR(34)&amp;",","")</f>
        <v>"cl_WHI",</v>
      </c>
      <c r="HC114" s="48" t="str">
        <f>SUBSTITUTE("["&amp;_xlfn.CONCAT(GT114:HB114)&amp;"]",",]","]")</f>
        <v>["cl_BLA","cl_BLU","cl_GRE","cl_WHI"]</v>
      </c>
      <c r="HE114" s="71"/>
      <c r="HF114" s="72" t="str">
        <f>"{couname:"&amp;CT114&amp;(IF(HK114&lt;&gt;"",",subtype:"&amp;CHAR(34)&amp;HK114&amp;CHAR(34),""))&amp;",year:"&amp;HJ114&amp;",region:"&amp;CU114&amp;",Colors:"&amp;HC114&amp;",Items:"&amp;GS114&amp;",Flag:"&amp;CV114&amp;",HDFlag:"&amp;CHAR(34)&amp;E114&amp;CHAR(34)&amp;",type:"&amp;GP114&amp;", describe: "&amp;HH114&amp;", isnew:"&amp;CHAR(34)&amp;F114&amp;CHAR(34)&amp;", links: "&amp;HL114&amp;"},"</f>
        <v>{couname:"[USA] Elk Ridge",year:"2017",region:"rgn_North America",Colors:["cl_BLA","cl_BLU","cl_GRE","cl_WHI"],Items:["4Color","words2","words3","lets08","startE","year00","allhor","3Bands","Horizo","Animal","Center","Geogrh","NO_RED","NO_YEL","001BLU","002WHI","003GRE","myrWHI","NoStar"],Flag:"https://upload.wikimedia.org/wikipedia/commons/thumb/5/59/Flag_of_Elk_Ridge%2C_Utah.svg/640px-Flag_of_Elk_Ridge%2C_Utah.svg.png",HDFlag:"https://upload.wikimedia.org/wikipedia/commons/thumb/5/59/Flag_of_Elk_Ridge%2C_Utah.svg/1280px-Flag_of_Elk_Ridge%2C_Utah.svg.png",type:"City", describe: "\nThe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 isnew:".", links: "https://en.m.wikipedia.org/wiki/Elk_Ridge,_Utah"},</v>
      </c>
      <c r="HG114" s="73" t="str">
        <f>"{couname:"&amp;CT114&amp;(IF(HK114&lt;&gt;"",",subtype:"&amp;CHAR(34)&amp;HK114&amp;CHAR(34),""))&amp;",year:"&amp;HJ114&amp;",region:"&amp;CU114&amp;",Colors:"&amp;HC114&amp;",Items:"&amp;GS114&amp;",Flag:"&amp;CV114&amp;",HDFlag:"&amp;CHAR(34)&amp;E114&amp;CHAR(34)&amp;",type:"&amp;GP114&amp;", describe: "&amp;HI114&amp;", links: "&amp;HL114&amp;"},"</f>
        <v>{couname:"[USA] Elk Ridge",year:"2017",region:"rgn_North America",Colors:["cl_BLA","cl_BLU","cl_GRE","cl_WHI"],Items:["4Color","words2","words3","lets08","startE","year00","allhor","3Bands","Horizo","Animal","Center","Geogrh","NO_RED","NO_YEL","001BLU","002WHI","003GRE","myrWHI","NoStar"],Flag:"https://upload.wikimedia.org/wikipedia/commons/thumb/5/59/Flag_of_Elk_Ridge%2C_Utah.svg/640px-Flag_of_Elk_Ridge%2C_Utah.svg.png",HDFlag:"https://upload.wikimedia.org/wikipedia/commons/thumb/5/59/Flag_of_Elk_Ridge%2C_Utah.svg/1280px-Flag_of_Elk_Ridge%2C_Utah.svg.png",type:"City", describe: "\nThe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 links: "https://en.m.wikipedia.org/wiki/Elk_Ridge,_Utah"},</v>
      </c>
      <c r="HH114" s="48" t="str">
        <f>IF(P114&lt;&gt;"",CHAR(34)&amp;"\n"&amp;P114&amp;CHAR(34),CHAR(34)&amp;CHAR(34))</f>
        <v>"\nThe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v>
      </c>
      <c r="HI114" s="48" t="str">
        <f>IF(J114=0,CHAR(34)&amp;CHAR(34),HH114)</f>
        <v>"\nThe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v>
      </c>
      <c r="HJ114" s="48" t="str">
        <f>CHAR(34)&amp;O114&amp;CHAR(34)</f>
        <v>"2017"</v>
      </c>
      <c r="HL114" s="48" t="str">
        <f>CHAR(34)&amp;I114&amp;CHAR(34)</f>
        <v>"https://en.m.wikipedia.org/wiki/Elk_Ridge,_Utah"</v>
      </c>
      <c r="HM114" s="72"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"&amp;HH114&amp;", "&amp;CHAR(34)&amp;"isnew"&amp;CHAR(34)&amp;": "&amp;CHAR(34)&amp;F114&amp;CHAR(34)&amp;", "&amp;CHAR(34)&amp;"links"&amp;CHAR(34)&amp;": "&amp;HL114&amp;"},"</f>
        <v>{"couname":"[USA] Elk Ridge","subtype":"[USA] Maryland","year":"2017","region":"rgn_North America","Colors":["cl_BLA","cl_BLU","cl_GRE","cl_WHI"],"Items":["4Color","words2","words3","lets08","startE","year00","allhor","3Bands","Horizo","Animal","Center","Geogrh","NO_RED","NO_YEL","001BLU","002WHI","003GRE","myrWHI","NoStar"],"Flag":"https://upload.wikimedia.org/wikipedia/commons/thumb/5/59/Flag_of_Elk_Ridge%2C_Utah.svg/640px-Flag_of_Elk_Ridge%2C_Utah.svg.png","HDFlag":"https://upload.wikimedia.org/wikipedia/commons/thumb/5/59/Flag_of_Elk_Ridge%2C_Utah.svg/1280px-Flag_of_Elk_Ridge%2C_Utah.svg.png","type":"City", "describe": "\nThe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 "isnew": ".", "links": "https://en.m.wikipedia.org/wiki/Elk_Ridge,_Utah"},</v>
      </c>
      <c r="HN114" s="74" t="str">
        <f>"{"&amp;CHAR(34)&amp;"couname"&amp;CHAR(34)&amp;":"&amp;CT114&amp;(IF(H114&lt;&gt;"",","&amp;CHAR(34)&amp;"subtype"&amp;CHAR(34)&amp;":"&amp;CHAR(34)&amp;H114&amp;CHAR(34),""))&amp;","&amp;CHAR(34)&amp;"year"&amp;CHAR(34)&amp;":"&amp;HJ114&amp;","&amp;CHAR(34)&amp;"region"&amp;CHAR(34)&amp;":"&amp;CU114&amp;","&amp;CHAR(34)&amp;"Colors"&amp;CHAR(34)&amp;":"&amp;HC114&amp;","&amp;CHAR(34)&amp;"Items"&amp;CHAR(34)&amp;":"&amp;GS114&amp;","&amp;CHAR(34)&amp;"Flag"&amp;CHAR(34)&amp;":"&amp;CV114&amp;","&amp;CHAR(34)&amp;"HDFlag"&amp;CHAR(34)&amp;":"&amp;CHAR(34)&amp;E114&amp;CHAR(34)&amp;","&amp;CHAR(34)&amp;"type"&amp;CHAR(34)&amp;":"&amp;GP114&amp;", "&amp;CHAR(34)&amp;"describe"&amp;CHAR(34)&amp;": "&amp;HI114&amp;", "&amp;CHAR(34)&amp;"isnew"&amp;CHAR(34)&amp;": "&amp;CHAR(34)&amp;F114&amp;CHAR(34)&amp;", "&amp;CHAR(34)&amp;"links"&amp;CHAR(34)&amp;": "&amp;HL114&amp;"},"</f>
        <v>{"couname":"[USA] Elk Ridge","subtype":"[USA] Maryland","year":"2017","region":"rgn_North America","Colors":["cl_BLA","cl_BLU","cl_GRE","cl_WHI"],"Items":["4Color","words2","words3","lets08","startE","year00","allhor","3Bands","Horizo","Animal","Center","Geogrh","NO_RED","NO_YEL","001BLU","002WHI","003GRE","myrWHI","NoStar"],"Flag":"https://upload.wikimedia.org/wikipedia/commons/thumb/5/59/Flag_of_Elk_Ridge%2C_Utah.svg/640px-Flag_of_Elk_Ridge%2C_Utah.svg.png","HDFlag":"https://upload.wikimedia.org/wikipedia/commons/thumb/5/59/Flag_of_Elk_Ridge%2C_Utah.svg/1280px-Flag_of_Elk_Ridge%2C_Utah.svg.png","type":"City", "describe": "\nThe 3 colors are for the 3 names of the area over time: Loafer Mountain Green – Goosenest Ranch, Great View Blue – Salem Hills Township, White – Elk Ridge City. The green is also for the hills and mountains; blue for the great view of Utah Lake and clear air in our mountain home, and our struggle for water supply; white for the goodness and unity of the people. The 3 stripes also represent the 3 main areas of the city: Upper, Middle, Lower. The Middle is the largest area and the wider stripe. The strong Elk in all 3 Stripes represents 'who we are' and 'what we are', as in the expression: 'Show your stripes.'", "isnew": ".", "links": "https://en.m.wikipedia.org/wiki/Elk_Ridge,_Utah"},</v>
      </c>
      <c r="HO114" s="75">
        <v>45618</v>
      </c>
      <c r="HP114" s="48" t="str" cm="1">
        <f t="array" ref="HP114">IF(_xlfn.TEXTJOIN(", ", TRUE, IF(ISNUMBER(SEARCH("BLA", BL114:BT114)), COLUMN(BL114:BT114) - COLUMN(BL114) + 1, ""))&lt;&gt;"","BLA","")</f>
        <v>BLA</v>
      </c>
      <c r="HQ114" s="48" t="str" cm="1">
        <f t="array" ref="HQ114">IF(_xlfn.TEXTJOIN(", ", TRUE, IF(ISNUMBER(SEARCH("BLU", BL114:BT114)), COLUMN(BL114:BT114) - COLUMN(BL114) + 1, ""))&lt;&gt;"","BLU","")</f>
        <v>BLU</v>
      </c>
      <c r="HR114" s="48" t="str" cm="1">
        <f t="array" ref="HR114">IF(_xlfn.TEXTJOIN(", ", TRUE, IF(ISNUMBER(SEARCH("GRE", BL114:BT114)), COLUMN(BL114:BT114) - COLUMN(BL114) + 1, ""))&lt;&gt;"","GRE","")</f>
        <v>GRE</v>
      </c>
      <c r="HS114" s="48" t="str" cm="1">
        <f t="array" ref="HS114">IF(_xlfn.TEXTJOIN(", ", TRUE, IF(ISNUMBER(SEARCH("RED", BL114:BT114)), COLUMN(BL114:BT114) - COLUMN(BL114) + 1, ""))&lt;&gt;"","RED","")</f>
        <v/>
      </c>
      <c r="HT114" s="48" t="str" cm="1">
        <f t="array" ref="HT114">IF(_xlfn.TEXTJOIN(", ", TRUE, IF(ISNUMBER(SEARCH("YEL", BL114:BT114)), COLUMN(BL114:BT114) - COLUMN(BL114) + 1, ""))&lt;&gt;"","YEL","")</f>
        <v/>
      </c>
      <c r="HU114" s="48" t="str" cm="1">
        <f t="array" ref="HU114">IF(_xlfn.TEXTJOIN(", ", TRUE, IF(ISNUMBER(SEARCH("ORA", BL114:BT114)), COLUMN(BL114:BT114) - COLUMN(BL114) + 1, ""))&lt;&gt;"","ORA","")</f>
        <v/>
      </c>
      <c r="HV114" s="48" t="str" cm="1">
        <f t="array" ref="HV114">IF(_xlfn.TEXTJOIN(", ", TRUE, IF(ISNUMBER(SEARCH("BRO", BL114:BT114)), COLUMN(BL114:BT114) - COLUMN(BL114) + 1, ""))&lt;&gt;"","BRO","")</f>
        <v/>
      </c>
      <c r="HW114" s="48" t="str" cm="1">
        <f t="array" ref="HW114">IF(_xlfn.TEXTJOIN(", ", TRUE, IF(ISNUMBER(SEARCH("PUR", BL114:BT114)), COLUMN(BL114:BT114) - COLUMN(BL114) + 1, ""))&lt;&gt;"","PUR","")</f>
        <v/>
      </c>
      <c r="HX114" s="48" t="str" cm="1">
        <f t="array" ref="HX114">IF(_xlfn.TEXTJOIN(", ", TRUE, IF(ISNUMBER(SEARCH("WHI", BL114:BT114)), COLUMN(BL114:BT114) - COLUMN(BL114) + 1, ""))&lt;&gt;"","WHI","")</f>
        <v>WHI</v>
      </c>
      <c r="HY114" s="76"/>
      <c r="HZ114" s="76"/>
      <c r="IA114" s="6"/>
      <c r="IB114" s="6"/>
      <c r="IC114" s="77"/>
      <c r="ID114" s="77"/>
      <c r="IE114" s="77"/>
      <c r="IF114" s="77"/>
      <c r="IG114" s="77"/>
      <c r="IH114" s="77"/>
      <c r="II114" s="77"/>
      <c r="IJ114" s="77"/>
      <c r="IK114" s="77"/>
      <c r="IM114" s="45">
        <f>COUNTIF(IC114:IK114,"&gt;0")-CG114</f>
        <v>-4</v>
      </c>
      <c r="IN114" s="78" t="str">
        <f>"http://mkweb.bcgsc.ca/color-summarizer/?url="&amp;D114&amp;"&amp;precision=low&amp;num_clusters="&amp;CG114&amp;"&amp;text=1"</f>
        <v>http://mkweb.bcgsc.ca/color-summarizer/?url=https://upload.wikimedia.org/wikipedia/commons/thumb/5/59/Flag_of_Elk_Ridge%2C_Utah.svg/640px-Flag_of_Elk_Ridge%2C_Utah.svg.png&amp;precision=low&amp;num_clusters=4&amp;text=1</v>
      </c>
      <c r="IO114" s="48" t="str">
        <f>IF(HP114&lt;&gt;"",CHAR(34)&amp;"black"&amp;CHAR(34),"")</f>
        <v>"black"</v>
      </c>
      <c r="IP114" s="48" t="str">
        <f>IF(HQ114&lt;&gt;"",CHAR(34)&amp;"blue"&amp;CHAR(34),"")</f>
        <v>"blue"</v>
      </c>
      <c r="IQ114" s="48" t="str">
        <f>IF(HR114&lt;&gt;"",CHAR(34)&amp;"green"&amp;CHAR(34),"")</f>
        <v>"green"</v>
      </c>
      <c r="IR114" s="48" t="str">
        <f>IF(HS114&lt;&gt;"",CHAR(34)&amp;"red"&amp;CHAR(34),"")</f>
        <v/>
      </c>
      <c r="IS114" s="48" t="str">
        <f>IF(HT114&lt;&gt;"",CHAR(34)&amp;"yellow"&amp;CHAR(34),"")</f>
        <v/>
      </c>
      <c r="IT114" s="48" t="str">
        <f>IF(HU114&lt;&gt;"",CHAR(34)&amp;"orange"&amp;CHAR(34),"")</f>
        <v/>
      </c>
      <c r="IU114" s="48" t="str">
        <f>IF(HV114&lt;&gt;"",CHAR(34)&amp;"brown"&amp;CHAR(34),"")</f>
        <v/>
      </c>
      <c r="IV114" s="48" t="str">
        <f>IF(HW114&lt;&gt;"",CHAR(34)&amp;"purple"&amp;CHAR(34),"")</f>
        <v/>
      </c>
      <c r="IW114" s="48" t="str">
        <f>IF(HX114&lt;&gt;"",CHAR(34)&amp;"white"&amp;CHAR(34),"")</f>
        <v>"white"</v>
      </c>
      <c r="IX114" s="48" t="str">
        <f>"{"&amp;CHAR(34)&amp;"url"&amp;CHAR(34)&amp;":"&amp;CHAR(34)&amp;IN114&amp;CHAR(34)&amp;","&amp;CHAR(34)&amp;"name"&amp;CHAR(34)&amp;":"&amp;CHAR(34)&amp;A114&amp;CHAR(34)&amp;"},"</f>
        <v>{"url":"http://mkweb.bcgsc.ca/color-summarizer/?url=https://upload.wikimedia.org/wikipedia/commons/thumb/5/59/Flag_of_Elk_Ridge%2C_Utah.svg/640px-Flag_of_Elk_Ridge%2C_Utah.svg.png&amp;precision=low&amp;num_clusters=4&amp;text=1","name":"[USA] Elk Ridge"},</v>
      </c>
      <c r="IY114" s="48">
        <v>1146</v>
      </c>
    </row>
    <row r="115" spans="1:259" s="48" customFormat="1" ht="38.4" customHeight="1" thickBot="1" x14ac:dyDescent="0.35">
      <c r="A115" s="97" t="s">
        <v>320</v>
      </c>
      <c r="B115" s="40" t="e" vm="256">
        <v>#VALUE!</v>
      </c>
      <c r="C115" s="41">
        <v>3</v>
      </c>
      <c r="D115" s="42" t="s">
        <v>321</v>
      </c>
      <c r="E115" s="43" t="s">
        <v>322</v>
      </c>
      <c r="F115" s="44" t="s">
        <v>163</v>
      </c>
      <c r="G115" s="45">
        <f>COUNTIF($A$1:$A$8580,A115)</f>
        <v>1</v>
      </c>
      <c r="H115" s="46" t="s">
        <v>323</v>
      </c>
      <c r="I115" s="47" t="s">
        <v>324</v>
      </c>
      <c r="J115" s="48" t="str">
        <f>""</f>
        <v/>
      </c>
      <c r="K115" s="49"/>
      <c r="L115" s="50"/>
      <c r="M115" s="50"/>
      <c r="N115" s="51" t="s">
        <v>231</v>
      </c>
      <c r="O115" s="52" t="s">
        <v>325</v>
      </c>
      <c r="P115" s="53" t="s">
        <v>326</v>
      </c>
      <c r="Q115" s="54">
        <v>2</v>
      </c>
      <c r="R115" s="55" t="s">
        <v>231</v>
      </c>
      <c r="S115" s="56">
        <v>0</v>
      </c>
      <c r="T115" s="57" t="s">
        <v>164</v>
      </c>
      <c r="U115" s="58" t="s">
        <v>164</v>
      </c>
      <c r="V115" s="58" t="s">
        <v>165</v>
      </c>
      <c r="W115" s="58" t="s">
        <v>165</v>
      </c>
      <c r="X115" s="58" t="s">
        <v>165</v>
      </c>
      <c r="Y115" s="58" t="s">
        <v>164</v>
      </c>
      <c r="Z115" s="58" t="s">
        <v>164</v>
      </c>
      <c r="AA115" s="58" t="s">
        <v>164</v>
      </c>
      <c r="AB115" s="58" t="s">
        <v>165</v>
      </c>
      <c r="AC115" s="58" t="s">
        <v>165</v>
      </c>
      <c r="AD115" s="58" t="s">
        <v>164</v>
      </c>
      <c r="AE115" s="58" t="s">
        <v>164</v>
      </c>
      <c r="AF115" s="59" t="s">
        <v>164</v>
      </c>
      <c r="AG115" s="59" t="s">
        <v>164</v>
      </c>
      <c r="AH115" s="59" t="s">
        <v>164</v>
      </c>
      <c r="AI115" s="59" t="s">
        <v>164</v>
      </c>
      <c r="AJ115" s="59" t="s">
        <v>164</v>
      </c>
      <c r="AK115" s="59" t="s">
        <v>164</v>
      </c>
      <c r="AL115" s="59" t="s">
        <v>164</v>
      </c>
      <c r="AM115" s="59" t="s">
        <v>164</v>
      </c>
      <c r="AN115" s="59" t="s">
        <v>165</v>
      </c>
      <c r="AO115" s="59" t="s">
        <v>164</v>
      </c>
      <c r="AP115" s="59" t="s">
        <v>164</v>
      </c>
      <c r="AQ115" s="59" t="s">
        <v>164</v>
      </c>
      <c r="AR115" s="59" t="s">
        <v>164</v>
      </c>
      <c r="AS115" s="59" t="s">
        <v>164</v>
      </c>
      <c r="AT115" s="60">
        <v>0</v>
      </c>
      <c r="AU115" s="59" t="s">
        <v>327</v>
      </c>
      <c r="AV115" s="59" t="str">
        <f>IF(LEFT(A115,1)="[",LEFT(A115,5)&amp;AU115&amp;A115,"")</f>
        <v>[USA]Historical, Town[USA] Bedford</v>
      </c>
      <c r="AW115" s="59" t="str">
        <f>C115&amp;H115&amp;A115</f>
        <v>3[USA] Massachusetts[USA] Bedford</v>
      </c>
      <c r="AX115" s="61"/>
      <c r="AY115" s="61"/>
      <c r="AZ115" s="62" t="s">
        <v>167</v>
      </c>
      <c r="BA115" s="62" t="s">
        <v>167</v>
      </c>
      <c r="BB115" s="62"/>
      <c r="BC115" s="63"/>
      <c r="BD115" s="64" t="s">
        <v>154</v>
      </c>
      <c r="BE115" s="47"/>
      <c r="BF115" s="64" t="s">
        <v>167</v>
      </c>
      <c r="BG115" s="64" t="s">
        <v>167</v>
      </c>
      <c r="BH115" s="64" t="s">
        <v>167</v>
      </c>
      <c r="BI115" s="64"/>
      <c r="BJ115" s="64"/>
      <c r="BK115" s="47"/>
      <c r="BL115" s="64" t="s">
        <v>151</v>
      </c>
      <c r="BM115" s="64" t="s">
        <v>167</v>
      </c>
      <c r="BN115" s="64" t="s">
        <v>167</v>
      </c>
      <c r="BO115" s="64" t="s">
        <v>154</v>
      </c>
      <c r="BP115" s="64" t="s">
        <v>167</v>
      </c>
      <c r="BQ115" s="64" t="s">
        <v>167</v>
      </c>
      <c r="BR115" s="64" t="s">
        <v>167</v>
      </c>
      <c r="BS115" s="64" t="s">
        <v>167</v>
      </c>
      <c r="BT115" s="64" t="s">
        <v>159</v>
      </c>
      <c r="BU115" s="65"/>
      <c r="BV115" s="66"/>
      <c r="BW115" s="66">
        <v>0</v>
      </c>
      <c r="BX115" s="47"/>
      <c r="CB115" s="6"/>
      <c r="CC115" s="6"/>
      <c r="CD115" s="67">
        <v>0</v>
      </c>
      <c r="CE115" s="67">
        <v>0</v>
      </c>
      <c r="CF115" s="67" t="e">
        <v>#REF!</v>
      </c>
      <c r="CG115" s="68" cm="1">
        <f t="array" ref="CG115">SUMPRODUCT(--(LEN(TRIM(BL115:BT115))&gt;0))</f>
        <v>3</v>
      </c>
      <c r="CH115" s="59" t="str">
        <f>IF(CG115=2,"y","n")</f>
        <v>n</v>
      </c>
      <c r="CI115" s="59" t="str">
        <f>IF(CG115=3,"y","n")</f>
        <v>y</v>
      </c>
      <c r="CJ115" s="59" t="str">
        <f>IF(CG115=4,"y","n")</f>
        <v>n</v>
      </c>
      <c r="CK115" s="59" t="str">
        <f>IF(CG115&gt;4,"y","n")</f>
        <v>n</v>
      </c>
      <c r="CL115" s="59" t="str">
        <f>IF(S115=0,"y","n")</f>
        <v>y</v>
      </c>
      <c r="CM115" s="59" t="str">
        <f>IF(S115=2,"y","n")</f>
        <v>n</v>
      </c>
      <c r="CN115" s="59" t="str">
        <f>IF(S115=3,"y","n")</f>
        <v>n</v>
      </c>
      <c r="CO115" s="59" t="str">
        <f>IF(S115&gt;=4,"y","n")</f>
        <v>n</v>
      </c>
      <c r="CP115" s="59" t="str">
        <f>IF(AT115=0,"y","n")</f>
        <v>y</v>
      </c>
      <c r="CQ115" s="59" t="str">
        <f>IF(AT115=1,"y","n")</f>
        <v>n</v>
      </c>
      <c r="CR115" s="59" t="str">
        <f>IF(AT115=2,"y","n")</f>
        <v>n</v>
      </c>
      <c r="CS115" s="59" t="str">
        <f>IF(AT115&gt;=3,"y","n")</f>
        <v>n</v>
      </c>
      <c r="CT115" s="69" t="str">
        <f>CHAR(34)&amp;A115&amp;CHAR(34)</f>
        <v>"[USA] Bedford"</v>
      </c>
      <c r="CU115" s="70" t="str">
        <f>CHAR(34)&amp;"rgn_"&amp;R115&amp;CHAR(34)</f>
        <v>"rgn_North America"</v>
      </c>
      <c r="CV115" s="48" t="str">
        <f>CHAR(34)&amp;D115&amp;CHAR(34)</f>
        <v>"https://upload.wikimedia.org/wikipedia/commons/thumb/6/62/Bedford_Minutemen_Flag_%281775%29.svg/240px-Bedford_Minutemen_Flag_%281775%29.svg.png"</v>
      </c>
      <c r="CW115" s="48" t="str">
        <f>IF(CH115="y",CHAR(34)&amp;CH$1&amp;CHAR(34)&amp;",","")</f>
        <v/>
      </c>
      <c r="CX115" s="48" t="str">
        <f>IF(CI115="y",CHAR(34)&amp;CI$1&amp;CHAR(34)&amp;",","")</f>
        <v>"3Color",</v>
      </c>
      <c r="CY115" s="48" t="str">
        <f>IF(CJ115="y",CHAR(34)&amp;CJ$1&amp;CHAR(34)&amp;",","")</f>
        <v/>
      </c>
      <c r="CZ115" s="48" t="str">
        <f>IF(CK115="y",CHAR(34)&amp;CK$1&amp;CHAR(34)&amp;",","")</f>
        <v/>
      </c>
      <c r="DA115" s="48" t="str">
        <f>IF(Q115&gt;1,CHAR(34)&amp;"words2"&amp;CHAR(34)&amp;",","")</f>
        <v>"words2",</v>
      </c>
      <c r="DB115" s="48" t="str">
        <f>IF(Q115&gt;2,CHAR(34)&amp;"words3"&amp;CHAR(34)&amp;",","")</f>
        <v/>
      </c>
      <c r="DD115" s="48" t="str">
        <f>IF(LEN(CHAR(34)&amp;"lets"&amp;LEN(SUBSTITUTE(SUBSTITUTE(IFERROR(TRIM(SUBSTITUTE(A115,MID(A115,FIND("[",A115),FIND("]",A115)-FIND("[",A115)+1),"")),A115)," ",""),"-",""))&amp;CHAR(34)&amp;",")=9,CHAR(34)&amp;"lets"&amp;LEN(SUBSTITUTE(SUBSTITUTE(IFERROR(TRIM(SUBSTITUTE(A115,MID(A115,FIND("[",A115),FIND("]",A115)-FIND("[",A115)+1),"")),A115)," ",""),"-",""))&amp;CHAR(34)&amp;",",CHAR(34)&amp;"lets0"&amp;LEN(SUBSTITUTE(SUBSTITUTE(IFERROR(TRIM(SUBSTITUTE(A115,MID(A115,FIND("[",A115),FIND("]",A115)-FIND("[",A115)+1),"")),A115)," ",""),"-",""))&amp;CHAR(34)&amp;",")</f>
        <v>"lets07",</v>
      </c>
      <c r="DE115" s="48" t="str">
        <f>CHAR(34)&amp;"start"&amp;IFERROR(LEFT(SUBSTITUTE(A115,"["&amp;MID(A115,FIND("[",A115)+1,FIND("]",A115)-FIND("[",A115)-1)&amp;"] ",""),1),LEFT(A115,1))&amp;CHAR(34)&amp;","</f>
        <v>"startB",</v>
      </c>
      <c r="DF115" s="48" t="str">
        <f>IFERROR(IF(SEARCH("tan",A115)&gt;0,CHAR(34)&amp;"withtn"&amp;CHAR(34)&amp;",",""),"")</f>
        <v/>
      </c>
      <c r="DG115" s="48" t="str">
        <f>IFERROR(IF(SEARCH("q",A115)&gt;0,CHAR(34)&amp;"with_q"&amp;CHAR(34)&amp;",",""),"")</f>
        <v/>
      </c>
      <c r="DH115" s="48" t="str">
        <f>IFERROR(IF(SEARCH("v",A115)&gt;0,CHAR(34)&amp;"with_v"&amp;CHAR(34)&amp;",",""),"")</f>
        <v/>
      </c>
      <c r="DI115" s="48" t="str">
        <f>IFERROR(IF(SEARCH("w",A115)&gt;0,CHAR(34)&amp;"with_w"&amp;CHAR(34)&amp;",",""),"")</f>
        <v/>
      </c>
      <c r="DJ115" s="48" t="str">
        <f>IFERROR(IF(SEARCH("y",A115)&gt;0,CHAR(34)&amp;"with_y"&amp;CHAR(34)&amp;",",""),"")</f>
        <v/>
      </c>
      <c r="DK115" s="48" t="str">
        <f>IFERROR(IF(SEARCH("z",A115)&gt;0,CHAR(34)&amp;"with_z"&amp;CHAR(34)&amp;",",""),"")</f>
        <v/>
      </c>
      <c r="DL115" s="48" t="str">
        <f>IF(CG115=2, CHAR(34) &amp; _xlfn.TEXTJOIN("", TRUE, _xlfn._xlws.SORT(HP115:HX115)) &amp; CHAR(34) &amp; ",", "")</f>
        <v/>
      </c>
      <c r="DM115" s="48" t="str" cm="1">
        <f t="array" ref="DM115">IF(CG115=3,CHAR(34) &amp; _xlfn.TEXTJOIN("", TRUE, RIGHT(HP115:HX115, 2)) &amp; CHAR(34) &amp; ",", "")</f>
        <v>"LAEDHI",</v>
      </c>
      <c r="DN115" s="48" t="str">
        <f>IF(AND(ISNUMBER(SEARCH("18", O115)), ISERROR(SEARCH("1918", O115)), ISERROR(SEARCH("2018", O115))), CHAR(34) &amp; "year18" &amp; CHAR(34) &amp; ",", "")</f>
        <v>"year18",</v>
      </c>
      <c r="DO115" s="48" t="str">
        <f>IF(AND(ISNUMBER(SEARCH("19", O115)), ISERROR(SEARCH("1819", O115)),  ISERROR(SEARCH("1219", O115)),ISERROR(SEARCH("1119", O115)),ISERROR(SEARCH("1190", O115)),ISERROR(SEARCH("2019", O115))), CHAR(34) &amp; "year19" &amp; CHAR(34) &amp; ",", "")</f>
        <v/>
      </c>
      <c r="DP115" s="6" t="str">
        <f>IF(AND(ISNUMBER(SEARCH("20", O115)), ISERROR(SEARCH("1920", O115))), CHAR(34)&amp;"year00"&amp;CHAR(34)&amp;",", "")</f>
        <v/>
      </c>
      <c r="DQ115" s="6" t="str">
        <f>IF(CC115="y",CHAR(34)&amp;"soviet"&amp;CHAR(34)&amp;",","")</f>
        <v/>
      </c>
      <c r="DR115" s="6" t="str">
        <f>IF(BY115="y",CHAR(34)&amp;"dgband"&amp;CHAR(34)&amp;",","")</f>
        <v/>
      </c>
      <c r="DS115" s="6" t="str">
        <f>IF(W115="y",IF(AND(V115="n",BY115&lt;&gt;"y"),CHAR(34)&amp;"allver"&amp;CHAR(34)&amp;",",""),"")</f>
        <v/>
      </c>
      <c r="DT115" s="6" t="str">
        <f>IF(V115="y",IF(AND(W115="n",BY115&lt;&gt;"y"),CHAR(34)&amp;"allhor"&amp;CHAR(34)&amp;",",""),"")</f>
        <v/>
      </c>
      <c r="DU115" s="6" t="str">
        <f>IF(BY115="y",IF(AND(W115="n",V115="n"),CHAR(34)&amp;"alldia"&amp;CHAR(34)&amp;",",""),"")</f>
        <v/>
      </c>
      <c r="DW115" s="48" t="str">
        <f>IF(CL115="y",CHAR(34)&amp;CL$1&amp;CHAR(34)&amp;",","")</f>
        <v>"NoBand",</v>
      </c>
      <c r="DX115" s="48" t="str">
        <f>IF(CM115="y",CHAR(34)&amp;CM$1&amp;CHAR(34)&amp;",","")</f>
        <v/>
      </c>
      <c r="DY115" s="48" t="str">
        <f>IF(CN115="y",CHAR(34)&amp;CN$1&amp;CHAR(34)&amp;",","")</f>
        <v/>
      </c>
      <c r="DZ115" s="48" t="str">
        <f>IF(CO115="y",CHAR(34)&amp;CO$1&amp;CHAR(34)&amp;",","")</f>
        <v/>
      </c>
      <c r="EA115" s="48" t="str">
        <f>IF(T115="y",CHAR(34)&amp;T$1&amp;CHAR(34)&amp;",","")</f>
        <v/>
      </c>
      <c r="EB115" s="48" t="str">
        <f>IF(U115="y",CHAR(34)&amp;U$1&amp;CHAR(34)&amp;",","")</f>
        <v/>
      </c>
      <c r="EC115" s="48" t="str">
        <f>IF(V115="y",CHAR(34)&amp;V$1&amp;CHAR(34)&amp;",","")</f>
        <v>"Horizo",</v>
      </c>
      <c r="ED115" s="48" t="str">
        <f>IF(W115="y",CHAR(34)&amp;W$1&amp;CHAR(34)&amp;",","")</f>
        <v>"Vertic",</v>
      </c>
      <c r="EE115" s="48" t="str">
        <f>IF(X115="y",CHAR(34)&amp;X$1&amp;CHAR(34)&amp;",","")</f>
        <v>"Circle",</v>
      </c>
      <c r="EF115" s="48" t="str">
        <f>IF(AND(Y115&lt;&gt;"n",Y115&lt;&gt;""),CHAR(34)&amp;Y$1&amp;CHAR(34)&amp;",","")</f>
        <v/>
      </c>
      <c r="EG115" s="48" t="str">
        <f>IF(Z115="y",CHAR(34)&amp;Z$1&amp;CHAR(34)&amp;",","")</f>
        <v/>
      </c>
      <c r="EH115" s="48" t="str">
        <f>IF(AA115="y",CHAR(34)&amp;AA$1&amp;CHAR(34)&amp;",","")</f>
        <v/>
      </c>
      <c r="EI115" s="48" t="str">
        <f>IF(AB115="y",CHAR(34)&amp;AB$1&amp;CHAR(34)&amp;",","")</f>
        <v>"Texted",</v>
      </c>
      <c r="EJ115" s="48" t="str">
        <f>IF(AC115="y",CHAR(34)&amp;AC$1&amp;CHAR(34)&amp;",","")</f>
        <v>"Weapon",</v>
      </c>
      <c r="EK115" s="48" t="str">
        <f>IF(AD115="y",CHAR(34)&amp;AD$1&amp;CHAR(34)&amp;",","")</f>
        <v/>
      </c>
      <c r="EL115" s="48" t="str">
        <f>IF(AE115="y",CHAR(34)&amp;AE$1&amp;CHAR(34)&amp;",","")</f>
        <v/>
      </c>
      <c r="EM115" s="48" t="str">
        <f>IF(AF115="y",CHAR(34)&amp;AF$1&amp;CHAR(34)&amp;",","")</f>
        <v/>
      </c>
      <c r="EN115" s="48" t="str">
        <f>IF(AG115="y",CHAR(34)&amp;AG$1&amp;CHAR(34)&amp;",","")</f>
        <v/>
      </c>
      <c r="EO115" s="48" t="str">
        <f>IF(AH115="y",CHAR(34)&amp;AH$1&amp;CHAR(34)&amp;",","")</f>
        <v/>
      </c>
      <c r="EP115" s="48" t="str">
        <f>IF(AI115="y",CHAR(34)&amp;AI$1&amp;CHAR(34)&amp;",","")</f>
        <v/>
      </c>
      <c r="EQ115" s="48" t="str">
        <f>IF(AJ115="y",CHAR(34)&amp;AJ$1&amp;CHAR(34)&amp;",","")</f>
        <v/>
      </c>
      <c r="ER115" s="48" t="str">
        <f>IF(AK115="y",CHAR(34)&amp;AK$1&amp;CHAR(34)&amp;",","")</f>
        <v/>
      </c>
      <c r="ES115" s="48" t="str">
        <f>IF(AL115="y",CHAR(34)&amp;AL$1&amp;CHAR(34)&amp;",","")</f>
        <v/>
      </c>
      <c r="ET115" s="48" t="str">
        <f>IF(AM115="y",CHAR(34)&amp;AM$1&amp;CHAR(34)&amp;",","")</f>
        <v/>
      </c>
      <c r="EU115" s="48" t="str">
        <f>IF(AN115="y",CHAR(34)&amp;AN$1&amp;CHAR(34)&amp;",","")</f>
        <v>"Humans",</v>
      </c>
      <c r="EV115" s="48" t="str">
        <f>IF(AO115="y",CHAR(34)&amp;AO$1&amp;CHAR(34)&amp;",","")</f>
        <v/>
      </c>
      <c r="EW115" s="48" t="str">
        <f>IF(AP115="y",CHAR(34)&amp;AP$1&amp;CHAR(34)&amp;",","")</f>
        <v/>
      </c>
      <c r="EX115" s="48" t="str">
        <f>IF(AQ115="y",CHAR(34)&amp;AQ$1&amp;CHAR(34)&amp;",","")</f>
        <v/>
      </c>
      <c r="EY115" s="48" t="str">
        <f>IF(AR115="y",CHAR(34)&amp;AR$1&amp;CHAR(34)&amp;",","")</f>
        <v/>
      </c>
      <c r="EZ115" s="48" t="str">
        <f>IF(AS115="y",CHAR(34)&amp;AS$1&amp;CHAR(34)&amp;",","")</f>
        <v/>
      </c>
      <c r="FA115" s="48" t="str">
        <f>IF(AT115&gt;0,CHAR(34)&amp;"sta"&amp;AZ115&amp;CHAR(34)&amp;",","")</f>
        <v/>
      </c>
      <c r="FB115" s="48" t="str">
        <f>IF(AND(AT115&gt;0,BA115&lt;&gt;""),CHAR(34)&amp;"sta"&amp;BA115&amp;CHAR(34)&amp;",","")</f>
        <v/>
      </c>
      <c r="FD115" s="48" t="str">
        <f>IF(BV115="n",CHAR(34)&amp;"tcWHYE"&amp;CHAR(34)&amp;",",IF(BV115="y",CHAR(34)&amp;FD$1&amp;CHAR(34)&amp;",",""))</f>
        <v/>
      </c>
      <c r="FE115" s="48" t="str">
        <f>IF(COUNTIF(BL115:BT115,"BLU")=0,CHAR(34)&amp;"NO_BLU"&amp;CHAR(34)&amp;",", "")</f>
        <v>"NO_BLU",</v>
      </c>
      <c r="FF115" s="48" t="str">
        <f>IF(COUNTIF(BL115:BT115,"WHI")=0,CHAR(34)&amp;"NO_WHI"&amp;CHAR(34)&amp;",", "")</f>
        <v/>
      </c>
      <c r="FG115" s="48" t="str">
        <f>IF(COUNTIF(BL115:BT115,"RED")=0,CHAR(34)&amp;"NO_RED"&amp;CHAR(34)&amp;",", "")</f>
        <v/>
      </c>
      <c r="FH115" s="48" t="str">
        <f>IF(COUNTIF(BL115:BS115,"GRE")=0,CHAR(34)&amp;"NO_GRE"&amp;CHAR(34)&amp;",", "")</f>
        <v>"NO_GRE",</v>
      </c>
      <c r="FI115" s="48" t="str">
        <f>IF(COUNTIF(BL115:BT115,"YEL")=0,CHAR(34)&amp;"NO_YEL"&amp;CHAR(34)&amp;",", "")</f>
        <v>"NO_YEL",</v>
      </c>
      <c r="FJ115" s="48" t="str">
        <f>IF(COUNTIF(BL115:BT115,"BLA")=0,CHAR(34)&amp;"NO_BLA"&amp;CHAR(34)&amp;",", "")</f>
        <v/>
      </c>
      <c r="FK115" s="48" t="str">
        <f>IF(AND(FH115&lt;&gt;"",FF115&lt;&gt;""),CHAR(34)&amp;"WHGRNO"&amp;CHAR(34)&amp;",","")</f>
        <v/>
      </c>
      <c r="FL115" s="48" t="str">
        <f>IF(AND(FI115&lt;&gt;"",FF115&lt;&gt;""),CHAR(34)&amp;"WHYENO"&amp;CHAR(34)&amp;",","")</f>
        <v/>
      </c>
      <c r="FM115" s="48" t="str">
        <f>IF(AND(FJ115&lt;&gt;"",FF115&lt;&gt;""),CHAR(34)&amp;"BAWHNO"&amp;CHAR(34)&amp;",","")</f>
        <v/>
      </c>
      <c r="FN115" s="48" t="str">
        <f>IF(AND(FE115&lt;&gt;"",FF115&lt;&gt;""),CHAR(34)&amp;"BLWHNO"&amp;CHAR(34)&amp;",","")</f>
        <v/>
      </c>
      <c r="FO115" s="48" t="str">
        <f>IF(AND(FE115&lt;&gt;"",FG115&lt;&gt;""),CHAR(34)&amp;"BLRENO"&amp;CHAR(34)&amp;",","")</f>
        <v/>
      </c>
      <c r="FP115" s="48" t="str">
        <f>IF(AND(FF115&lt;&gt;"",FF115&lt;&gt;""),CHAR(34)&amp;"WHRENO"&amp;CHAR(34)&amp;",","")</f>
        <v/>
      </c>
      <c r="FQ115" s="48" t="str">
        <f>IF(LEN(BF115)=3,CHAR(34)&amp;"001"&amp;BF115&amp;CHAR(34)&amp;",","")</f>
        <v/>
      </c>
      <c r="FR115" s="48" t="str">
        <f>IF(LEN(BG115)=3,CHAR(34)&amp;"002"&amp;BG115&amp;CHAR(34)&amp;",","")</f>
        <v/>
      </c>
      <c r="FS115" s="48" t="str">
        <f>IF(LEN(BH115)=3,CHAR(34)&amp;"003"&amp;BH115&amp;CHAR(34)&amp;",","")</f>
        <v/>
      </c>
      <c r="FT115" s="48" t="str">
        <f>CHAR(34)&amp;"myr"&amp;BD115&amp;CHAR(34)&amp;","</f>
        <v>"myrRED",</v>
      </c>
      <c r="FU115" s="48" t="str">
        <f>IF(AY115="y",CHAR(34)&amp;"island"&amp;CHAR(34)&amp;",","")</f>
        <v/>
      </c>
      <c r="FV115" s="48" t="str">
        <f>IF(BZ115="y",CHAR(34)&amp;"landlo"&amp;CHAR(34)&amp;",","")</f>
        <v/>
      </c>
      <c r="FW115" s="48" t="str">
        <f>IF(CA115="y",CHAR(34)&amp;"eunion"&amp;CHAR(34)&amp;",","")</f>
        <v/>
      </c>
      <c r="FY115" s="48" t="str">
        <f>IFERROR(IF(SEARCH("Arabic",CB115)&gt;0,CHAR(34)&amp;"arabic"&amp;CHAR(34)&amp;",",""),"")</f>
        <v/>
      </c>
      <c r="FZ115" s="48" t="str">
        <f>IFERROR(IF(SEARCH("English",CB115)&gt;0,CHAR(34)&amp;"englis"&amp;CHAR(34)&amp;",",""),"")</f>
        <v/>
      </c>
      <c r="GA115" s="48" t="str">
        <f>IFERROR(IF(SEARCH("French",CB115)&gt;0,CHAR(34)&amp;"french"&amp;CHAR(34)&amp;",",""),"")</f>
        <v/>
      </c>
      <c r="GB115" s="48" t="str">
        <f>IFERROR(IF(SEARCH("Spanish",CB115)&gt;0,CHAR(34)&amp;"spanis"&amp;CHAR(34)&amp;",",""),"")</f>
        <v/>
      </c>
      <c r="GE115" s="48" t="str">
        <f>IFERROR(IF(SEARCH("Dutch",CB115)&gt;0,CHAR(34)&amp;"dutchs"&amp;CHAR(34)&amp;",",""),"")</f>
        <v/>
      </c>
      <c r="GF115" s="48" t="str">
        <f>IFERROR(IF(SEARCH("Historical",AU115)&gt;0,CHAR(34)&amp;"histor"&amp;CHAR(34)&amp;",",""),"")</f>
        <v>"histor",</v>
      </c>
      <c r="GG115" s="48" t="str">
        <f>IF(BU115="y",CHAR(34)&amp;"unjack"&amp;CHAR(34)&amp;",","")</f>
        <v/>
      </c>
      <c r="GH115" s="48" t="str">
        <f>IF(CD115=1,CHAR(34)&amp;"southc"&amp;CHAR(34)&amp;",","")</f>
        <v/>
      </c>
      <c r="GI115" s="48" t="str">
        <f>IF(CE115=1,CHAR(34)&amp;"hasmap"&amp;CHAR(34)&amp;",","")</f>
        <v/>
      </c>
      <c r="GJ115" s="48" t="str">
        <f>IF(CP115="y",CHAR(34)&amp;CP$1&amp;CHAR(34)&amp;",","")</f>
        <v>"NoStar",</v>
      </c>
      <c r="GK115" s="48" t="str">
        <f>IF(GJ115="",CHAR(34)&amp;"HasSta"&amp;CHAR(34)&amp;",","")</f>
        <v/>
      </c>
      <c r="GL115" s="48" t="str">
        <f>IF(CQ115="y",CHAR(34)&amp;CQ$1&amp;CHAR(34)&amp;",","")</f>
        <v/>
      </c>
      <c r="GM115" s="48" t="str">
        <f>IF(CR115="y",CHAR(34)&amp;CR$1&amp;CHAR(34)&amp;",","")</f>
        <v/>
      </c>
      <c r="GN115" s="48" t="str">
        <f>IF(CS115="y",CHAR(34)&amp;CS$1&amp;CHAR(34)&amp;",","")</f>
        <v/>
      </c>
      <c r="GP115" s="48" t="str">
        <f>CHAR(34)&amp;AU115&amp;CHAR(34)</f>
        <v>"Historical, Town"</v>
      </c>
      <c r="GS115" s="48" t="str">
        <f>SUBSTITUTE("["&amp;_xlfn.CONCAT(CW115:GN115)&amp;"]",",]","]")</f>
        <v>["3Color","words2","lets07","startB","LAEDHI","year18","NoBand","Horizo","Vertic","Circle","Texted","Weapon","Humans","NO_BLU","NO_GRE","NO_YEL","myrRED","histor","NoStar"]</v>
      </c>
      <c r="GT115" s="48" t="str">
        <f>IF(BL115&lt;&gt;"",CHAR(34)&amp;"cl_"&amp;BL115&amp;CHAR(34)&amp;",","")</f>
        <v>"cl_BLA",</v>
      </c>
      <c r="GU115" s="48" t="str">
        <f>IF(BM115&lt;&gt;"",CHAR(34)&amp;"cl_"&amp;BM115&amp;CHAR(34)&amp;",","")</f>
        <v/>
      </c>
      <c r="GV115" s="48" t="str">
        <f>IF(BN115&lt;&gt;"",CHAR(34)&amp;"cl_"&amp;BN115&amp;CHAR(34)&amp;",","")</f>
        <v/>
      </c>
      <c r="GW115" s="48" t="str">
        <f>IF(BO115&lt;&gt;"",CHAR(34)&amp;"cl_"&amp;BO115&amp;CHAR(34)&amp;",","")</f>
        <v>"cl_RED",</v>
      </c>
      <c r="GX115" s="48" t="str">
        <f>IF(BP115&lt;&gt;"",CHAR(34)&amp;"cl_"&amp;BP115&amp;CHAR(34)&amp;",","")</f>
        <v/>
      </c>
      <c r="GY115" s="48" t="str">
        <f>IF(BQ115&lt;&gt;"",CHAR(34)&amp;"cl_"&amp;BQ115&amp;CHAR(34)&amp;",","")</f>
        <v/>
      </c>
      <c r="GZ115" s="48" t="str">
        <f>IF(BR115&lt;&gt;"",CHAR(34)&amp;"cl_"&amp;BR115&amp;CHAR(34)&amp;",","")</f>
        <v/>
      </c>
      <c r="HA115" s="48" t="str">
        <f>IF(BS115&lt;&gt;"",CHAR(34)&amp;"cl_"&amp;BS115&amp;CHAR(34)&amp;",","")</f>
        <v/>
      </c>
      <c r="HB115" s="48" t="str">
        <f>IF(BT115&lt;&gt;"",CHAR(34)&amp;"cl_"&amp;BT115&amp;CHAR(34)&amp;",","")</f>
        <v>"cl_WHI",</v>
      </c>
      <c r="HC115" s="48" t="str">
        <f>SUBSTITUTE("["&amp;_xlfn.CONCAT(GT115:HB115)&amp;"]",",]","]")</f>
        <v>["cl_BLA","cl_RED","cl_WHI"]</v>
      </c>
      <c r="HE115" s="71"/>
      <c r="HF115" s="72" t="str">
        <f>"{couname:"&amp;CT115&amp;(IF(HK115&lt;&gt;"",",subtype:"&amp;CHAR(34)&amp;HK115&amp;CHAR(34),""))&amp;",year:"&amp;HJ115&amp;",region:"&amp;CU115&amp;",Colors:"&amp;HC115&amp;",Items:"&amp;GS115&amp;",Flag:"&amp;CV115&amp;",HDFlag:"&amp;CHAR(34)&amp;E115&amp;CHAR(34)&amp;",type:"&amp;GP115&amp;", describe: "&amp;HH115&amp;", isnew:"&amp;CHAR(34)&amp;F115&amp;CHAR(34)&amp;", links: "&amp;HL115&amp;"},"</f>
        <v>{couname:"[USA] Bedford",year:"Early 1700s, 1775, 1885",region:"rgn_North America",Colors:["cl_BLA","cl_RED","cl_WHI"],Items:["3Color","words2","lets07","startB","LAEDHI","year18","NoBand","Horizo","Vertic","Circle","Texted","Weapon","Humans","NO_BLU","NO_GRE","NO_YEL","myrRED","histor","NoStar"],Flag:"https://upload.wikimedia.org/wikipedia/commons/thumb/6/62/Bedford_Minutemen_Flag_%281775%29.svg/240px-Bedford_Minutemen_Flag_%281775%29.svg.png",HDFlag:"https://upload.wikimedia.org/wikipedia/commons/thumb/6/62/Bedford_Minutemen_Flag_%281775%29.svg/2048px-Bedford_Minutemen_Flag_%281775%29.svg.png",type:"Historical, Town", describe: "\nThe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 isnew:".", links: "https://en.m.wikipedia.org/wiki/Bedford_Flag"},</v>
      </c>
      <c r="HG115" s="73" t="str">
        <f>"{couname:"&amp;CT115&amp;(IF(HK115&lt;&gt;"",",subtype:"&amp;CHAR(34)&amp;HK115&amp;CHAR(34),""))&amp;",year:"&amp;HJ115&amp;",region:"&amp;CU115&amp;",Colors:"&amp;HC115&amp;",Items:"&amp;GS115&amp;",Flag:"&amp;CV115&amp;",HDFlag:"&amp;CHAR(34)&amp;E115&amp;CHAR(34)&amp;",type:"&amp;GP115&amp;", describe: "&amp;HI115&amp;", links: "&amp;HL115&amp;"},"</f>
        <v>{couname:"[USA] Bedford",year:"Early 1700s, 1775, 1885",region:"rgn_North America",Colors:["cl_BLA","cl_RED","cl_WHI"],Items:["3Color","words2","lets07","startB","LAEDHI","year18","NoBand","Horizo","Vertic","Circle","Texted","Weapon","Humans","NO_BLU","NO_GRE","NO_YEL","myrRED","histor","NoStar"],Flag:"https://upload.wikimedia.org/wikipedia/commons/thumb/6/62/Bedford_Minutemen_Flag_%281775%29.svg/240px-Bedford_Minutemen_Flag_%281775%29.svg.png",HDFlag:"https://upload.wikimedia.org/wikipedia/commons/thumb/6/62/Bedford_Minutemen_Flag_%281775%29.svg/2048px-Bedford_Minutemen_Flag_%281775%29.svg.png",type:"Historical, Town", describe: "\nThe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 links: "https://en.m.wikipedia.org/wiki/Bedford_Flag"},</v>
      </c>
      <c r="HH115" s="48" t="str">
        <f>IF(P115&lt;&gt;"",CHAR(34)&amp;"\n"&amp;P115&amp;CHAR(34),CHAR(34)&amp;CHAR(34))</f>
        <v>"\nThe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v>
      </c>
      <c r="HI115" s="48" t="str">
        <f>IF(J115=0,CHAR(34)&amp;CHAR(34),HH115)</f>
        <v>"\nThe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v>
      </c>
      <c r="HJ115" s="48" t="str">
        <f>CHAR(34)&amp;O115&amp;CHAR(34)</f>
        <v>"Early 1700s, 1775, 1885"</v>
      </c>
      <c r="HL115" s="48" t="str">
        <f>CHAR(34)&amp;I115&amp;CHAR(34)</f>
        <v>"https://en.m.wikipedia.org/wiki/Bedford_Flag"</v>
      </c>
      <c r="HM115" s="72"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"&amp;HH115&amp;", "&amp;CHAR(34)&amp;"isnew"&amp;CHAR(34)&amp;": "&amp;CHAR(34)&amp;F115&amp;CHAR(34)&amp;", "&amp;CHAR(34)&amp;"links"&amp;CHAR(34)&amp;": "&amp;HL115&amp;"},"</f>
        <v>{"couname":"[USA] Bedford","subtype":"[USA] Massachusetts","year":"Early 1700s, 1775, 1885","region":"rgn_North America","Colors":["cl_BLA","cl_RED","cl_WHI"],"Items":["3Color","words2","lets07","startB","LAEDHI","year18","NoBand","Horizo","Vertic","Circle","Texted","Weapon","Humans","NO_BLU","NO_GRE","NO_YEL","myrRED","histor","NoStar"],"Flag":"https://upload.wikimedia.org/wikipedia/commons/thumb/6/62/Bedford_Minutemen_Flag_%281775%29.svg/240px-Bedford_Minutemen_Flag_%281775%29.svg.png","HDFlag":"https://upload.wikimedia.org/wikipedia/commons/thumb/6/62/Bedford_Minutemen_Flag_%281775%29.svg/2048px-Bedford_Minutemen_Flag_%281775%29.svg.png","type":"Historical, Town", "describe": "\nThe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 "isnew": ".", "links": "https://en.m.wikipedia.org/wiki/Bedford_Flag"},</v>
      </c>
      <c r="HN115" s="74" t="str">
        <f>"{"&amp;CHAR(34)&amp;"couname"&amp;CHAR(34)&amp;":"&amp;CT115&amp;(IF(H115&lt;&gt;"",","&amp;CHAR(34)&amp;"subtype"&amp;CHAR(34)&amp;":"&amp;CHAR(34)&amp;H115&amp;CHAR(34),""))&amp;","&amp;CHAR(34)&amp;"year"&amp;CHAR(34)&amp;":"&amp;HJ115&amp;","&amp;CHAR(34)&amp;"region"&amp;CHAR(34)&amp;":"&amp;CU115&amp;","&amp;CHAR(34)&amp;"Colors"&amp;CHAR(34)&amp;":"&amp;HC115&amp;","&amp;CHAR(34)&amp;"Items"&amp;CHAR(34)&amp;":"&amp;GS115&amp;","&amp;CHAR(34)&amp;"Flag"&amp;CHAR(34)&amp;":"&amp;CV115&amp;","&amp;CHAR(34)&amp;"HDFlag"&amp;CHAR(34)&amp;":"&amp;CHAR(34)&amp;E115&amp;CHAR(34)&amp;","&amp;CHAR(34)&amp;"type"&amp;CHAR(34)&amp;":"&amp;GP115&amp;", "&amp;CHAR(34)&amp;"describe"&amp;CHAR(34)&amp;": "&amp;HI115&amp;", "&amp;CHAR(34)&amp;"isnew"&amp;CHAR(34)&amp;": "&amp;CHAR(34)&amp;F115&amp;CHAR(34)&amp;", "&amp;CHAR(34)&amp;"links"&amp;CHAR(34)&amp;": "&amp;HL115&amp;"},"</f>
        <v>{"couname":"[USA] Bedford","subtype":"[USA] Massachusetts","year":"Early 1700s, 1775, 1885","region":"rgn_North America","Colors":["cl_BLA","cl_RED","cl_WHI"],"Items":["3Color","words2","lets07","startB","LAEDHI","year18","NoBand","Horizo","Vertic","Circle","Texted","Weapon","Humans","NO_BLU","NO_GRE","NO_YEL","myrRED","histor","NoStar"],"Flag":"https://upload.wikimedia.org/wikipedia/commons/thumb/6/62/Bedford_Minutemen_Flag_%281775%29.svg/240px-Bedford_Minutemen_Flag_%281775%29.svg.png","HDFlag":"https://upload.wikimedia.org/wikipedia/commons/thumb/6/62/Bedford_Minutemen_Flag_%281775%29.svg/2048px-Bedford_Minutemen_Flag_%281775%29.svg.png","type":"Historical, Town", "describe": "\nThe painted-on design depicts an armored arm grasping a straight sword coming out of a cloud. The two sides are asymmetrical; the sword appears behind the motto on one side and appears in front of it on the other. The Latin motto VINCE AUT MORIRE ('Win Or Die') reads from top to bottom on one side and from bottom to top on the other.", "isnew": ".", "links": "https://en.m.wikipedia.org/wiki/Bedford_Flag"},</v>
      </c>
      <c r="HO115" s="75">
        <v>45618</v>
      </c>
      <c r="HP115" s="48" t="str" cm="1">
        <f t="array" ref="HP115">IF(_xlfn.TEXTJOIN(", ", TRUE, IF(ISNUMBER(SEARCH("BLA", BL115:BT115)), COLUMN(BL115:BT115) - COLUMN(BL115) + 1, ""))&lt;&gt;"","BLA","")</f>
        <v>BLA</v>
      </c>
      <c r="HQ115" s="48" t="str" cm="1">
        <f t="array" ref="HQ115">IF(_xlfn.TEXTJOIN(", ", TRUE, IF(ISNUMBER(SEARCH("BLU", BL115:BT115)), COLUMN(BL115:BT115) - COLUMN(BL115) + 1, ""))&lt;&gt;"","BLU","")</f>
        <v/>
      </c>
      <c r="HR115" s="48" t="str" cm="1">
        <f t="array" ref="HR115">IF(_xlfn.TEXTJOIN(", ", TRUE, IF(ISNUMBER(SEARCH("GRE", BL115:BT115)), COLUMN(BL115:BT115) - COLUMN(BL115) + 1, ""))&lt;&gt;"","GRE","")</f>
        <v/>
      </c>
      <c r="HS115" s="48" t="str" cm="1">
        <f t="array" ref="HS115">IF(_xlfn.TEXTJOIN(", ", TRUE, IF(ISNUMBER(SEARCH("RED", BL115:BT115)), COLUMN(BL115:BT115) - COLUMN(BL115) + 1, ""))&lt;&gt;"","RED","")</f>
        <v>RED</v>
      </c>
      <c r="HT115" s="48" t="str" cm="1">
        <f t="array" ref="HT115">IF(_xlfn.TEXTJOIN(", ", TRUE, IF(ISNUMBER(SEARCH("YEL", BL115:BT115)), COLUMN(BL115:BT115) - COLUMN(BL115) + 1, ""))&lt;&gt;"","YEL","")</f>
        <v/>
      </c>
      <c r="HU115" s="48" t="str" cm="1">
        <f t="array" ref="HU115">IF(_xlfn.TEXTJOIN(", ", TRUE, IF(ISNUMBER(SEARCH("ORA", BL115:BT115)), COLUMN(BL115:BT115) - COLUMN(BL115) + 1, ""))&lt;&gt;"","ORA","")</f>
        <v/>
      </c>
      <c r="HV115" s="48" t="str" cm="1">
        <f t="array" ref="HV115">IF(_xlfn.TEXTJOIN(", ", TRUE, IF(ISNUMBER(SEARCH("BRO", BL115:BT115)), COLUMN(BL115:BT115) - COLUMN(BL115) + 1, ""))&lt;&gt;"","BRO","")</f>
        <v/>
      </c>
      <c r="HW115" s="48" t="str" cm="1">
        <f t="array" ref="HW115">IF(_xlfn.TEXTJOIN(", ", TRUE, IF(ISNUMBER(SEARCH("PUR", BL115:BT115)), COLUMN(BL115:BT115) - COLUMN(BL115) + 1, ""))&lt;&gt;"","PUR","")</f>
        <v/>
      </c>
      <c r="HX115" s="48" t="str" cm="1">
        <f t="array" ref="HX115">IF(_xlfn.TEXTJOIN(", ", TRUE, IF(ISNUMBER(SEARCH("WHI", BL115:BT115)), COLUMN(BL115:BT115) - COLUMN(BL115) + 1, ""))&lt;&gt;"","WHI","")</f>
        <v>WHI</v>
      </c>
      <c r="HY115" s="76"/>
      <c r="HZ115" s="76"/>
      <c r="IA115" s="6"/>
      <c r="IB115" s="6"/>
      <c r="IC115" s="77"/>
      <c r="ID115" s="77"/>
      <c r="IE115" s="77"/>
      <c r="IF115" s="77"/>
      <c r="IG115" s="77"/>
      <c r="IH115" s="77"/>
      <c r="II115" s="77"/>
      <c r="IJ115" s="77"/>
      <c r="IK115" s="77"/>
      <c r="IM115" s="45">
        <f>COUNTIF(IC115:IK115,"&gt;0")-CG115</f>
        <v>-3</v>
      </c>
      <c r="IN115" s="78" t="str">
        <f>"http://mkweb.bcgsc.ca/color-summarizer/?url="&amp;D115&amp;"&amp;precision=low&amp;num_clusters="&amp;CG115&amp;"&amp;text=1"</f>
        <v>http://mkweb.bcgsc.ca/color-summarizer/?url=https://upload.wikimedia.org/wikipedia/commons/thumb/6/62/Bedford_Minutemen_Flag_%281775%29.svg/240px-Bedford_Minutemen_Flag_%281775%29.svg.png&amp;precision=low&amp;num_clusters=3&amp;text=1</v>
      </c>
      <c r="IO115" s="48" t="str">
        <f>IF(HP115&lt;&gt;"",CHAR(34)&amp;"black"&amp;CHAR(34),"")</f>
        <v>"black"</v>
      </c>
      <c r="IP115" s="48" t="str">
        <f>IF(HQ115&lt;&gt;"",CHAR(34)&amp;"blue"&amp;CHAR(34),"")</f>
        <v/>
      </c>
      <c r="IQ115" s="48" t="str">
        <f>IF(HR115&lt;&gt;"",CHAR(34)&amp;"green"&amp;CHAR(34),"")</f>
        <v/>
      </c>
      <c r="IR115" s="48" t="str">
        <f>IF(HS115&lt;&gt;"",CHAR(34)&amp;"red"&amp;CHAR(34),"")</f>
        <v>"red"</v>
      </c>
      <c r="IS115" s="48" t="str">
        <f>IF(HT115&lt;&gt;"",CHAR(34)&amp;"yellow"&amp;CHAR(34),"")</f>
        <v/>
      </c>
      <c r="IT115" s="48" t="str">
        <f>IF(HU115&lt;&gt;"",CHAR(34)&amp;"orange"&amp;CHAR(34),"")</f>
        <v/>
      </c>
      <c r="IU115" s="48" t="str">
        <f>IF(HV115&lt;&gt;"",CHAR(34)&amp;"brown"&amp;CHAR(34),"")</f>
        <v/>
      </c>
      <c r="IV115" s="48" t="str">
        <f>IF(HW115&lt;&gt;"",CHAR(34)&amp;"purple"&amp;CHAR(34),"")</f>
        <v/>
      </c>
      <c r="IW115" s="48" t="str">
        <f>IF(HX115&lt;&gt;"",CHAR(34)&amp;"white"&amp;CHAR(34),"")</f>
        <v>"white"</v>
      </c>
      <c r="IX115" s="48" t="str">
        <f>"{"&amp;CHAR(34)&amp;"url"&amp;CHAR(34)&amp;":"&amp;CHAR(34)&amp;IN115&amp;CHAR(34)&amp;","&amp;CHAR(34)&amp;"name"&amp;CHAR(34)&amp;":"&amp;CHAR(34)&amp;A115&amp;CHAR(34)&amp;"},"</f>
        <v>{"url":"http://mkweb.bcgsc.ca/color-summarizer/?url=https://upload.wikimedia.org/wikipedia/commons/thumb/6/62/Bedford_Minutemen_Flag_%281775%29.svg/240px-Bedford_Minutemen_Flag_%281775%29.svg.png&amp;precision=low&amp;num_clusters=3&amp;text=1","name":"[USA] Bedford"},</v>
      </c>
      <c r="IY115" s="48">
        <v>1188</v>
      </c>
    </row>
    <row r="116" spans="1:259" s="48" customFormat="1" ht="38.4" customHeight="1" thickBot="1" x14ac:dyDescent="0.35">
      <c r="A116" s="97" t="s">
        <v>339</v>
      </c>
      <c r="B116" s="40" t="e" vm="257">
        <v>#VALUE!</v>
      </c>
      <c r="C116" s="41">
        <v>3</v>
      </c>
      <c r="D116" s="42" t="s">
        <v>340</v>
      </c>
      <c r="E116" s="43" t="s">
        <v>341</v>
      </c>
      <c r="F116" s="44" t="s">
        <v>163</v>
      </c>
      <c r="G116" s="45">
        <f>COUNTIF($A$1:$A$8580,A116)</f>
        <v>1</v>
      </c>
      <c r="H116" s="46" t="s">
        <v>323</v>
      </c>
      <c r="I116" s="47" t="s">
        <v>342</v>
      </c>
      <c r="J116" s="48" t="str">
        <f>""</f>
        <v/>
      </c>
      <c r="K116" s="49"/>
      <c r="L116" s="50"/>
      <c r="M116" s="50"/>
      <c r="N116" s="51" t="s">
        <v>231</v>
      </c>
      <c r="O116" s="52">
        <v>1917</v>
      </c>
      <c r="P116" s="53" t="s">
        <v>343</v>
      </c>
      <c r="Q116" s="54">
        <v>2</v>
      </c>
      <c r="R116" s="55" t="s">
        <v>231</v>
      </c>
      <c r="S116" s="56">
        <v>0</v>
      </c>
      <c r="T116" s="57" t="s">
        <v>164</v>
      </c>
      <c r="U116" s="58" t="s">
        <v>164</v>
      </c>
      <c r="V116" s="58" t="s">
        <v>164</v>
      </c>
      <c r="W116" s="58" t="s">
        <v>164</v>
      </c>
      <c r="X116" s="58" t="s">
        <v>165</v>
      </c>
      <c r="Y116" s="58" t="s">
        <v>164</v>
      </c>
      <c r="Z116" s="58" t="s">
        <v>164</v>
      </c>
      <c r="AA116" s="58" t="s">
        <v>164</v>
      </c>
      <c r="AB116" s="58" t="s">
        <v>165</v>
      </c>
      <c r="AC116" s="58" t="s">
        <v>164</v>
      </c>
      <c r="AD116" s="58" t="s">
        <v>164</v>
      </c>
      <c r="AE116" s="58" t="s">
        <v>164</v>
      </c>
      <c r="AF116" s="59" t="s">
        <v>164</v>
      </c>
      <c r="AG116" s="59" t="s">
        <v>165</v>
      </c>
      <c r="AH116" s="59" t="s">
        <v>165</v>
      </c>
      <c r="AI116" s="59" t="s">
        <v>164</v>
      </c>
      <c r="AJ116" s="59" t="s">
        <v>164</v>
      </c>
      <c r="AK116" s="59" t="s">
        <v>164</v>
      </c>
      <c r="AL116" s="59" t="s">
        <v>164</v>
      </c>
      <c r="AM116" s="59" t="s">
        <v>165</v>
      </c>
      <c r="AN116" s="59" t="s">
        <v>164</v>
      </c>
      <c r="AO116" s="59" t="s">
        <v>165</v>
      </c>
      <c r="AP116" s="59" t="s">
        <v>165</v>
      </c>
      <c r="AQ116" s="59" t="s">
        <v>164</v>
      </c>
      <c r="AR116" s="59" t="s">
        <v>164</v>
      </c>
      <c r="AS116" s="59" t="s">
        <v>164</v>
      </c>
      <c r="AT116" s="60">
        <v>0</v>
      </c>
      <c r="AU116" s="59" t="s">
        <v>196</v>
      </c>
      <c r="AV116" s="59" t="str">
        <f>IF(LEFT(A116,1)="[",LEFT(A116,5)&amp;AU116&amp;A116,"")</f>
        <v>[USA]City[USA] Boston</v>
      </c>
      <c r="AW116" s="59" t="str">
        <f>C116&amp;H116&amp;A116</f>
        <v>3[USA] Massachusetts[USA] Boston</v>
      </c>
      <c r="AX116" s="61"/>
      <c r="AY116" s="61"/>
      <c r="AZ116" s="62" t="s">
        <v>167</v>
      </c>
      <c r="BA116" s="62" t="s">
        <v>167</v>
      </c>
      <c r="BB116" s="62"/>
      <c r="BC116" s="63"/>
      <c r="BD116" s="64" t="s">
        <v>152</v>
      </c>
      <c r="BE116" s="47"/>
      <c r="BF116" s="64" t="s">
        <v>167</v>
      </c>
      <c r="BG116" s="64" t="s">
        <v>167</v>
      </c>
      <c r="BH116" s="64" t="s">
        <v>167</v>
      </c>
      <c r="BI116" s="64"/>
      <c r="BJ116" s="64"/>
      <c r="BK116" s="47"/>
      <c r="BL116" s="64" t="s">
        <v>167</v>
      </c>
      <c r="BM116" s="64" t="s">
        <v>152</v>
      </c>
      <c r="BN116" s="64" t="s">
        <v>167</v>
      </c>
      <c r="BO116" s="64" t="s">
        <v>167</v>
      </c>
      <c r="BP116" s="64" t="s">
        <v>155</v>
      </c>
      <c r="BQ116" s="64" t="s">
        <v>167</v>
      </c>
      <c r="BR116" s="64" t="s">
        <v>167</v>
      </c>
      <c r="BS116" s="64" t="s">
        <v>167</v>
      </c>
      <c r="BT116" s="64" t="s">
        <v>159</v>
      </c>
      <c r="BU116" s="65"/>
      <c r="BV116" s="66"/>
      <c r="BW116" s="66">
        <v>0</v>
      </c>
      <c r="BX116" s="47"/>
      <c r="CB116" s="6"/>
      <c r="CC116" s="6"/>
      <c r="CD116" s="67">
        <v>0</v>
      </c>
      <c r="CE116" s="67">
        <v>0</v>
      </c>
      <c r="CF116" s="67" t="e">
        <v>#REF!</v>
      </c>
      <c r="CG116" s="68" cm="1">
        <f t="array" ref="CG116">SUMPRODUCT(--(LEN(TRIM(BL116:BT116))&gt;0))</f>
        <v>3</v>
      </c>
      <c r="CH116" s="59" t="str">
        <f>IF(CG116=2,"y","n")</f>
        <v>n</v>
      </c>
      <c r="CI116" s="59" t="str">
        <f>IF(CG116=3,"y","n")</f>
        <v>y</v>
      </c>
      <c r="CJ116" s="59" t="str">
        <f>IF(CG116=4,"y","n")</f>
        <v>n</v>
      </c>
      <c r="CK116" s="59" t="str">
        <f>IF(CG116&gt;4,"y","n")</f>
        <v>n</v>
      </c>
      <c r="CL116" s="59" t="str">
        <f>IF(S116=0,"y","n")</f>
        <v>y</v>
      </c>
      <c r="CM116" s="59" t="str">
        <f>IF(S116=2,"y","n")</f>
        <v>n</v>
      </c>
      <c r="CN116" s="59" t="str">
        <f>IF(S116=3,"y","n")</f>
        <v>n</v>
      </c>
      <c r="CO116" s="59" t="str">
        <f>IF(S116&gt;=4,"y","n")</f>
        <v>n</v>
      </c>
      <c r="CP116" s="59" t="str">
        <f>IF(AT116=0,"y","n")</f>
        <v>y</v>
      </c>
      <c r="CQ116" s="59" t="str">
        <f>IF(AT116=1,"y","n")</f>
        <v>n</v>
      </c>
      <c r="CR116" s="59" t="str">
        <f>IF(AT116=2,"y","n")</f>
        <v>n</v>
      </c>
      <c r="CS116" s="59" t="str">
        <f>IF(AT116&gt;=3,"y","n")</f>
        <v>n</v>
      </c>
      <c r="CT116" s="69" t="str">
        <f>CHAR(34)&amp;A116&amp;CHAR(34)</f>
        <v>"[USA] Boston"</v>
      </c>
      <c r="CU116" s="70" t="str">
        <f>CHAR(34)&amp;"rgn_"&amp;R116&amp;CHAR(34)</f>
        <v>"rgn_North America"</v>
      </c>
      <c r="CV116" s="48" t="str">
        <f>CHAR(34)&amp;D116&amp;CHAR(34)</f>
        <v>"https://upload.wikimedia.org/wikipedia/commons/thumb/0/08/Flag_of_Boston.svg/640px-Flag_of_Boston.svg.png"</v>
      </c>
      <c r="CW116" s="48" t="str">
        <f>IF(CH116="y",CHAR(34)&amp;CH$1&amp;CHAR(34)&amp;",","")</f>
        <v/>
      </c>
      <c r="CX116" s="48" t="str">
        <f>IF(CI116="y",CHAR(34)&amp;CI$1&amp;CHAR(34)&amp;",","")</f>
        <v>"3Color",</v>
      </c>
      <c r="CY116" s="48" t="str">
        <f>IF(CJ116="y",CHAR(34)&amp;CJ$1&amp;CHAR(34)&amp;",","")</f>
        <v/>
      </c>
      <c r="CZ116" s="48" t="str">
        <f>IF(CK116="y",CHAR(34)&amp;CK$1&amp;CHAR(34)&amp;",","")</f>
        <v/>
      </c>
      <c r="DA116" s="48" t="str">
        <f>IF(Q116&gt;1,CHAR(34)&amp;"words2"&amp;CHAR(34)&amp;",","")</f>
        <v>"words2",</v>
      </c>
      <c r="DB116" s="48" t="str">
        <f>IF(Q116&gt;2,CHAR(34)&amp;"words3"&amp;CHAR(34)&amp;",","")</f>
        <v/>
      </c>
      <c r="DD116" s="48" t="str">
        <f>IF(LEN(CHAR(34)&amp;"lets"&amp;LEN(SUBSTITUTE(SUBSTITUTE(IFERROR(TRIM(SUBSTITUTE(A116,MID(A116,FIND("[",A116),FIND("]",A116)-FIND("[",A116)+1),"")),A116)," ",""),"-",""))&amp;CHAR(34)&amp;",")=9,CHAR(34)&amp;"lets"&amp;LEN(SUBSTITUTE(SUBSTITUTE(IFERROR(TRIM(SUBSTITUTE(A116,MID(A116,FIND("[",A116),FIND("]",A116)-FIND("[",A116)+1),"")),A116)," ",""),"-",""))&amp;CHAR(34)&amp;",",CHAR(34)&amp;"lets0"&amp;LEN(SUBSTITUTE(SUBSTITUTE(IFERROR(TRIM(SUBSTITUTE(A116,MID(A116,FIND("[",A116),FIND("]",A116)-FIND("[",A116)+1),"")),A116)," ",""),"-",""))&amp;CHAR(34)&amp;",")</f>
        <v>"lets06",</v>
      </c>
      <c r="DE116" s="48" t="str">
        <f>CHAR(34)&amp;"start"&amp;IFERROR(LEFT(SUBSTITUTE(A116,"["&amp;MID(A116,FIND("[",A116)+1,FIND("]",A116)-FIND("[",A116)-1)&amp;"] ",""),1),LEFT(A116,1))&amp;CHAR(34)&amp;","</f>
        <v>"startB",</v>
      </c>
      <c r="DF116" s="48" t="str">
        <f>IFERROR(IF(SEARCH("tan",A116)&gt;0,CHAR(34)&amp;"withtn"&amp;CHAR(34)&amp;",",""),"")</f>
        <v/>
      </c>
      <c r="DG116" s="48" t="str">
        <f>IFERROR(IF(SEARCH("q",A116)&gt;0,CHAR(34)&amp;"with_q"&amp;CHAR(34)&amp;",",""),"")</f>
        <v/>
      </c>
      <c r="DH116" s="48" t="str">
        <f>IFERROR(IF(SEARCH("v",A116)&gt;0,CHAR(34)&amp;"with_v"&amp;CHAR(34)&amp;",",""),"")</f>
        <v/>
      </c>
      <c r="DI116" s="48" t="str">
        <f>IFERROR(IF(SEARCH("w",A116)&gt;0,CHAR(34)&amp;"with_w"&amp;CHAR(34)&amp;",",""),"")</f>
        <v/>
      </c>
      <c r="DJ116" s="48" t="str">
        <f>IFERROR(IF(SEARCH("y",A116)&gt;0,CHAR(34)&amp;"with_y"&amp;CHAR(34)&amp;",",""),"")</f>
        <v/>
      </c>
      <c r="DK116" s="48" t="str">
        <f>IFERROR(IF(SEARCH("z",A116)&gt;0,CHAR(34)&amp;"with_z"&amp;CHAR(34)&amp;",",""),"")</f>
        <v/>
      </c>
      <c r="DL116" s="48" t="str">
        <f>IF(CG116=2, CHAR(34) &amp; _xlfn.TEXTJOIN("", TRUE, _xlfn._xlws.SORT(HP116:HX116)) &amp; CHAR(34) &amp; ",", "")</f>
        <v/>
      </c>
      <c r="DM116" s="48" t="str" cm="1">
        <f t="array" ref="DM116">IF(CG116=3,CHAR(34) &amp; _xlfn.TEXTJOIN("", TRUE, RIGHT(HP116:HX116, 2)) &amp; CHAR(34) &amp; ",", "")</f>
        <v>"LUELHI",</v>
      </c>
      <c r="DN116" s="48" t="str">
        <f>IF(AND(ISNUMBER(SEARCH("18", O116)), ISERROR(SEARCH("1918", O116)), ISERROR(SEARCH("2018", O116))), CHAR(34) &amp; "year18" &amp; CHAR(34) &amp; ",", "")</f>
        <v/>
      </c>
      <c r="DO116" s="48" t="str">
        <f>IF(AND(ISNUMBER(SEARCH("19", O116)), ISERROR(SEARCH("1819", O116)),  ISERROR(SEARCH("1219", O116)),ISERROR(SEARCH("1119", O116)),ISERROR(SEARCH("1190", O116)),ISERROR(SEARCH("2019", O116))), CHAR(34) &amp; "year19" &amp; CHAR(34) &amp; ",", "")</f>
        <v>"year19",</v>
      </c>
      <c r="DP116" s="6" t="str">
        <f>IF(AND(ISNUMBER(SEARCH("20", O116)), ISERROR(SEARCH("1920", O116))), CHAR(34)&amp;"year00"&amp;CHAR(34)&amp;",", "")</f>
        <v/>
      </c>
      <c r="DQ116" s="6" t="str">
        <f>IF(CC116="y",CHAR(34)&amp;"soviet"&amp;CHAR(34)&amp;",","")</f>
        <v/>
      </c>
      <c r="DR116" s="6" t="str">
        <f>IF(BY116="y",CHAR(34)&amp;"dgband"&amp;CHAR(34)&amp;",","")</f>
        <v/>
      </c>
      <c r="DS116" s="6" t="str">
        <f>IF(W116="y",IF(AND(V116="n",BY116&lt;&gt;"y"),CHAR(34)&amp;"allver"&amp;CHAR(34)&amp;",",""),"")</f>
        <v/>
      </c>
      <c r="DT116" s="6" t="str">
        <f>IF(V116="y",IF(AND(W116="n",BY116&lt;&gt;"y"),CHAR(34)&amp;"allhor"&amp;CHAR(34)&amp;",",""),"")</f>
        <v/>
      </c>
      <c r="DU116" s="6" t="str">
        <f>IF(BY116="y",IF(AND(W116="n",V116="n"),CHAR(34)&amp;"alldia"&amp;CHAR(34)&amp;",",""),"")</f>
        <v/>
      </c>
      <c r="DW116" s="48" t="str">
        <f>IF(CL116="y",CHAR(34)&amp;CL$1&amp;CHAR(34)&amp;",","")</f>
        <v>"NoBand",</v>
      </c>
      <c r="DX116" s="48" t="str">
        <f>IF(CM116="y",CHAR(34)&amp;CM$1&amp;CHAR(34)&amp;",","")</f>
        <v/>
      </c>
      <c r="DY116" s="48" t="str">
        <f>IF(CN116="y",CHAR(34)&amp;CN$1&amp;CHAR(34)&amp;",","")</f>
        <v/>
      </c>
      <c r="DZ116" s="48" t="str">
        <f>IF(CO116="y",CHAR(34)&amp;CO$1&amp;CHAR(34)&amp;",","")</f>
        <v/>
      </c>
      <c r="EA116" s="48" t="str">
        <f>IF(T116="y",CHAR(34)&amp;T$1&amp;CHAR(34)&amp;",","")</f>
        <v/>
      </c>
      <c r="EB116" s="48" t="str">
        <f>IF(U116="y",CHAR(34)&amp;U$1&amp;CHAR(34)&amp;",","")</f>
        <v/>
      </c>
      <c r="EC116" s="48" t="str">
        <f>IF(V116="y",CHAR(34)&amp;V$1&amp;CHAR(34)&amp;",","")</f>
        <v/>
      </c>
      <c r="ED116" s="48" t="str">
        <f>IF(W116="y",CHAR(34)&amp;W$1&amp;CHAR(34)&amp;",","")</f>
        <v/>
      </c>
      <c r="EE116" s="48" t="str">
        <f>IF(X116="y",CHAR(34)&amp;X$1&amp;CHAR(34)&amp;",","")</f>
        <v>"Circle",</v>
      </c>
      <c r="EF116" s="48" t="str">
        <f>IF(AND(Y116&lt;&gt;"n",Y116&lt;&gt;""),CHAR(34)&amp;Y$1&amp;CHAR(34)&amp;",","")</f>
        <v/>
      </c>
      <c r="EG116" s="48" t="str">
        <f>IF(Z116="y",CHAR(34)&amp;Z$1&amp;CHAR(34)&amp;",","")</f>
        <v/>
      </c>
      <c r="EH116" s="48" t="str">
        <f>IF(AA116="y",CHAR(34)&amp;AA$1&amp;CHAR(34)&amp;",","")</f>
        <v/>
      </c>
      <c r="EI116" s="48" t="str">
        <f>IF(AB116="y",CHAR(34)&amp;AB$1&amp;CHAR(34)&amp;",","")</f>
        <v>"Texted",</v>
      </c>
      <c r="EJ116" s="48" t="str">
        <f>IF(AC116="y",CHAR(34)&amp;AC$1&amp;CHAR(34)&amp;",","")</f>
        <v/>
      </c>
      <c r="EK116" s="48" t="str">
        <f>IF(AD116="y",CHAR(34)&amp;AD$1&amp;CHAR(34)&amp;",","")</f>
        <v/>
      </c>
      <c r="EL116" s="48" t="str">
        <f>IF(AE116="y",CHAR(34)&amp;AE$1&amp;CHAR(34)&amp;",","")</f>
        <v/>
      </c>
      <c r="EM116" s="48" t="str">
        <f>IF(AF116="y",CHAR(34)&amp;AF$1&amp;CHAR(34)&amp;",","")</f>
        <v/>
      </c>
      <c r="EN116" s="48" t="str">
        <f>IF(AG116="y",CHAR(34)&amp;AG$1&amp;CHAR(34)&amp;",","")</f>
        <v>"Unequa",</v>
      </c>
      <c r="EO116" s="48" t="str">
        <f>IF(AH116="y",CHAR(34)&amp;AH$1&amp;CHAR(34)&amp;",","")</f>
        <v>"Center",</v>
      </c>
      <c r="EP116" s="48" t="str">
        <f>IF(AI116="y",CHAR(34)&amp;AI$1&amp;CHAR(34)&amp;",","")</f>
        <v/>
      </c>
      <c r="EQ116" s="48" t="str">
        <f>IF(AJ116="y",CHAR(34)&amp;AJ$1&amp;CHAR(34)&amp;",","")</f>
        <v/>
      </c>
      <c r="ER116" s="48" t="str">
        <f>IF(AK116="y",CHAR(34)&amp;AK$1&amp;CHAR(34)&amp;",","")</f>
        <v/>
      </c>
      <c r="ES116" s="48" t="str">
        <f>IF(AL116="y",CHAR(34)&amp;AL$1&amp;CHAR(34)&amp;",","")</f>
        <v/>
      </c>
      <c r="ET116" s="48" t="str">
        <f>IF(AM116="y",CHAR(34)&amp;AM$1&amp;CHAR(34)&amp;",","")</f>
        <v>"Geogrh",</v>
      </c>
      <c r="EU116" s="48" t="str">
        <f>IF(AN116="y",CHAR(34)&amp;AN$1&amp;CHAR(34)&amp;",","")</f>
        <v/>
      </c>
      <c r="EV116" s="48" t="str">
        <f>IF(AO116="y",CHAR(34)&amp;AO$1&amp;CHAR(34)&amp;",","")</f>
        <v>"Builds",</v>
      </c>
      <c r="EW116" s="48" t="str">
        <f>IF(AP116="y",CHAR(34)&amp;AP$1&amp;CHAR(34)&amp;",","")</f>
        <v>"Ships!",</v>
      </c>
      <c r="EX116" s="48" t="str">
        <f>IF(AQ116="y",CHAR(34)&amp;AQ$1&amp;CHAR(34)&amp;",","")</f>
        <v/>
      </c>
      <c r="EY116" s="48" t="str">
        <f>IF(AR116="y",CHAR(34)&amp;AR$1&amp;CHAR(34)&amp;",","")</f>
        <v/>
      </c>
      <c r="EZ116" s="48" t="str">
        <f>IF(AS116="y",CHAR(34)&amp;AS$1&amp;CHAR(34)&amp;",","")</f>
        <v/>
      </c>
      <c r="FA116" s="48" t="str">
        <f>IF(AT116&gt;0,CHAR(34)&amp;"sta"&amp;AZ116&amp;CHAR(34)&amp;",","")</f>
        <v/>
      </c>
      <c r="FB116" s="48" t="str">
        <f>IF(AND(AT116&gt;0,BA116&lt;&gt;""),CHAR(34)&amp;"sta"&amp;BA116&amp;CHAR(34)&amp;",","")</f>
        <v/>
      </c>
      <c r="FD116" s="48" t="str">
        <f>IF(BV116="n",CHAR(34)&amp;"tcWHYE"&amp;CHAR(34)&amp;",",IF(BV116="y",CHAR(34)&amp;FD$1&amp;CHAR(34)&amp;",",""))</f>
        <v/>
      </c>
      <c r="FE116" s="48" t="str">
        <f>IF(COUNTIF(BL116:BT116,"BLU")=0,CHAR(34)&amp;"NO_BLU"&amp;CHAR(34)&amp;",", "")</f>
        <v/>
      </c>
      <c r="FF116" s="48" t="str">
        <f>IF(COUNTIF(BL116:BT116,"WHI")=0,CHAR(34)&amp;"NO_WHI"&amp;CHAR(34)&amp;",", "")</f>
        <v/>
      </c>
      <c r="FG116" s="48" t="str">
        <f>IF(COUNTIF(BL116:BT116,"RED")=0,CHAR(34)&amp;"NO_RED"&amp;CHAR(34)&amp;",", "")</f>
        <v>"NO_RED",</v>
      </c>
      <c r="FH116" s="48" t="str">
        <f>IF(COUNTIF(BL116:BS116,"GRE")=0,CHAR(34)&amp;"NO_GRE"&amp;CHAR(34)&amp;",", "")</f>
        <v>"NO_GRE",</v>
      </c>
      <c r="FI116" s="48" t="str">
        <f>IF(COUNTIF(BL116:BT116,"YEL")=0,CHAR(34)&amp;"NO_YEL"&amp;CHAR(34)&amp;",", "")</f>
        <v/>
      </c>
      <c r="FJ116" s="48" t="str">
        <f>IF(COUNTIF(BL116:BT116,"BLA")=0,CHAR(34)&amp;"NO_BLA"&amp;CHAR(34)&amp;",", "")</f>
        <v>"NO_BLA",</v>
      </c>
      <c r="FK116" s="48" t="str">
        <f>IF(AND(FH116&lt;&gt;"",FF116&lt;&gt;""),CHAR(34)&amp;"WHGRNO"&amp;CHAR(34)&amp;",","")</f>
        <v/>
      </c>
      <c r="FL116" s="48" t="str">
        <f>IF(AND(FI116&lt;&gt;"",FF116&lt;&gt;""),CHAR(34)&amp;"WHYENO"&amp;CHAR(34)&amp;",","")</f>
        <v/>
      </c>
      <c r="FM116" s="48" t="str">
        <f>IF(AND(FJ116&lt;&gt;"",FF116&lt;&gt;""),CHAR(34)&amp;"BAWHNO"&amp;CHAR(34)&amp;",","")</f>
        <v/>
      </c>
      <c r="FN116" s="48" t="str">
        <f>IF(AND(FE116&lt;&gt;"",FF116&lt;&gt;""),CHAR(34)&amp;"BLWHNO"&amp;CHAR(34)&amp;",","")</f>
        <v/>
      </c>
      <c r="FO116" s="48" t="str">
        <f>IF(AND(FE116&lt;&gt;"",FG116&lt;&gt;""),CHAR(34)&amp;"BLRENO"&amp;CHAR(34)&amp;",","")</f>
        <v/>
      </c>
      <c r="FP116" s="48" t="str">
        <f>IF(AND(FF116&lt;&gt;"",FF116&lt;&gt;""),CHAR(34)&amp;"WHRENO"&amp;CHAR(34)&amp;",","")</f>
        <v/>
      </c>
      <c r="FQ116" s="48" t="str">
        <f>IF(LEN(BF116)=3,CHAR(34)&amp;"001"&amp;BF116&amp;CHAR(34)&amp;",","")</f>
        <v/>
      </c>
      <c r="FR116" s="48" t="str">
        <f>IF(LEN(BG116)=3,CHAR(34)&amp;"002"&amp;BG116&amp;CHAR(34)&amp;",","")</f>
        <v/>
      </c>
      <c r="FS116" s="48" t="str">
        <f>IF(LEN(BH116)=3,CHAR(34)&amp;"003"&amp;BH116&amp;CHAR(34)&amp;",","")</f>
        <v/>
      </c>
      <c r="FT116" s="48" t="str">
        <f>CHAR(34)&amp;"myr"&amp;BD116&amp;CHAR(34)&amp;","</f>
        <v>"myrBLU",</v>
      </c>
      <c r="FU116" s="48" t="str">
        <f>IF(AY116="y",CHAR(34)&amp;"island"&amp;CHAR(34)&amp;",","")</f>
        <v/>
      </c>
      <c r="FV116" s="48" t="str">
        <f>IF(BZ116="y",CHAR(34)&amp;"landlo"&amp;CHAR(34)&amp;",","")</f>
        <v/>
      </c>
      <c r="FW116" s="48" t="str">
        <f>IF(CA116="y",CHAR(34)&amp;"eunion"&amp;CHAR(34)&amp;",","")</f>
        <v/>
      </c>
      <c r="FY116" s="48" t="str">
        <f>IFERROR(IF(SEARCH("Arabic",CB116)&gt;0,CHAR(34)&amp;"arabic"&amp;CHAR(34)&amp;",",""),"")</f>
        <v/>
      </c>
      <c r="FZ116" s="48" t="str">
        <f>IFERROR(IF(SEARCH("English",CB116)&gt;0,CHAR(34)&amp;"englis"&amp;CHAR(34)&amp;",",""),"")</f>
        <v/>
      </c>
      <c r="GA116" s="48" t="str">
        <f>IFERROR(IF(SEARCH("French",CB116)&gt;0,CHAR(34)&amp;"french"&amp;CHAR(34)&amp;",",""),"")</f>
        <v/>
      </c>
      <c r="GB116" s="48" t="str">
        <f>IFERROR(IF(SEARCH("Spanish",CB116)&gt;0,CHAR(34)&amp;"spanis"&amp;CHAR(34)&amp;",",""),"")</f>
        <v/>
      </c>
      <c r="GE116" s="48" t="str">
        <f>IFERROR(IF(SEARCH("Dutch",CB116)&gt;0,CHAR(34)&amp;"dutchs"&amp;CHAR(34)&amp;",",""),"")</f>
        <v/>
      </c>
      <c r="GF116" s="48" t="str">
        <f>IFERROR(IF(SEARCH("Historical",AU116)&gt;0,CHAR(34)&amp;"histor"&amp;CHAR(34)&amp;",",""),"")</f>
        <v/>
      </c>
      <c r="GG116" s="48" t="str">
        <f>IF(BU116="y",CHAR(34)&amp;"unjack"&amp;CHAR(34)&amp;",","")</f>
        <v/>
      </c>
      <c r="GH116" s="48" t="str">
        <f>IF(CD116=1,CHAR(34)&amp;"southc"&amp;CHAR(34)&amp;",","")</f>
        <v/>
      </c>
      <c r="GI116" s="48" t="str">
        <f>IF(CE116=1,CHAR(34)&amp;"hasmap"&amp;CHAR(34)&amp;",","")</f>
        <v/>
      </c>
      <c r="GJ116" s="48" t="str">
        <f>IF(CP116="y",CHAR(34)&amp;CP$1&amp;CHAR(34)&amp;",","")</f>
        <v>"NoStar",</v>
      </c>
      <c r="GK116" s="48" t="str">
        <f>IF(GJ116="",CHAR(34)&amp;"HasSta"&amp;CHAR(34)&amp;",","")</f>
        <v/>
      </c>
      <c r="GL116" s="48" t="str">
        <f>IF(CQ116="y",CHAR(34)&amp;CQ$1&amp;CHAR(34)&amp;",","")</f>
        <v/>
      </c>
      <c r="GM116" s="48" t="str">
        <f>IF(CR116="y",CHAR(34)&amp;CR$1&amp;CHAR(34)&amp;",","")</f>
        <v/>
      </c>
      <c r="GN116" s="48" t="str">
        <f>IF(CS116="y",CHAR(34)&amp;CS$1&amp;CHAR(34)&amp;",","")</f>
        <v/>
      </c>
      <c r="GP116" s="48" t="str">
        <f>CHAR(34)&amp;AU116&amp;CHAR(34)</f>
        <v>"City"</v>
      </c>
      <c r="GS116" s="48" t="str">
        <f>SUBSTITUTE("["&amp;_xlfn.CONCAT(CW116:GN116)&amp;"]",",]","]")</f>
        <v>["3Color","words2","lets06","startB","LUELHI","year19","NoBand","Circle","Texted","Unequa","Center","Geogrh","Builds","Ships!","NO_RED","NO_GRE","NO_BLA","myrBLU","NoStar"]</v>
      </c>
      <c r="GT116" s="48" t="str">
        <f>IF(BL116&lt;&gt;"",CHAR(34)&amp;"cl_"&amp;BL116&amp;CHAR(34)&amp;",","")</f>
        <v/>
      </c>
      <c r="GU116" s="48" t="str">
        <f>IF(BM116&lt;&gt;"",CHAR(34)&amp;"cl_"&amp;BM116&amp;CHAR(34)&amp;",","")</f>
        <v>"cl_BLU",</v>
      </c>
      <c r="GV116" s="48" t="str">
        <f>IF(BN116&lt;&gt;"",CHAR(34)&amp;"cl_"&amp;BN116&amp;CHAR(34)&amp;",","")</f>
        <v/>
      </c>
      <c r="GW116" s="48" t="str">
        <f>IF(BO116&lt;&gt;"",CHAR(34)&amp;"cl_"&amp;BO116&amp;CHAR(34)&amp;",","")</f>
        <v/>
      </c>
      <c r="GX116" s="48" t="str">
        <f>IF(BP116&lt;&gt;"",CHAR(34)&amp;"cl_"&amp;BP116&amp;CHAR(34)&amp;",","")</f>
        <v>"cl_YEL",</v>
      </c>
      <c r="GY116" s="48" t="str">
        <f>IF(BQ116&lt;&gt;"",CHAR(34)&amp;"cl_"&amp;BQ116&amp;CHAR(34)&amp;",","")</f>
        <v/>
      </c>
      <c r="GZ116" s="48" t="str">
        <f>IF(BR116&lt;&gt;"",CHAR(34)&amp;"cl_"&amp;BR116&amp;CHAR(34)&amp;",","")</f>
        <v/>
      </c>
      <c r="HA116" s="48" t="str">
        <f>IF(BS116&lt;&gt;"",CHAR(34)&amp;"cl_"&amp;BS116&amp;CHAR(34)&amp;",","")</f>
        <v/>
      </c>
      <c r="HB116" s="48" t="str">
        <f>IF(BT116&lt;&gt;"",CHAR(34)&amp;"cl_"&amp;BT116&amp;CHAR(34)&amp;",","")</f>
        <v>"cl_WHI",</v>
      </c>
      <c r="HC116" s="48" t="str">
        <f>SUBSTITUTE("["&amp;_xlfn.CONCAT(GT116:HB116)&amp;"]",",]","]")</f>
        <v>["cl_BLU","cl_YEL","cl_WHI"]</v>
      </c>
      <c r="HE116" s="71"/>
      <c r="HF116" s="72" t="str">
        <f>"{couname:"&amp;CT116&amp;(IF(HK116&lt;&gt;"",",subtype:"&amp;CHAR(34)&amp;HK116&amp;CHAR(34),""))&amp;",year:"&amp;HJ116&amp;",region:"&amp;CU116&amp;",Colors:"&amp;HC116&amp;",Items:"&amp;GS116&amp;",Flag:"&amp;CV116&amp;",HDFlag:"&amp;CHAR(34)&amp;E116&amp;CHAR(34)&amp;",type:"&amp;GP116&amp;", describe: "&amp;HH116&amp;", isnew:"&amp;CHAR(34)&amp;F116&amp;CHAR(34)&amp;", links: "&amp;HL116&amp;"},"</f>
        <v>{couname:"[USA] Boston",year:"1917",region:"rgn_North America",Colors:["cl_BLU","cl_YEL","cl_WHI"],Items:["3Color","words2","lets06","startB","LUELHI","year19","NoBand","Circle","Texted","Unequa","Center","Geogrh","Builds","Ships!","NO_RED","NO_GRE","NO_BLA","myrBLU","NoStar"],Flag:"https://upload.wikimedia.org/wikipedia/commons/thumb/0/08/Flag_of_Boston.svg/640px-Flag_of_Boston.svg.png",HDFlag:"https://upload.wikimedia.org/wikipedia/commons/thumb/0/08/Flag_of_Boston.svg/1280px-Flag_of_Boston.svg.png",type:"City", describe: "\nThe flag of Boston consists of a sky blue field and the seal of the city of Boston, Massachusetts.", isnew:".", links: "https://en.m.wikipedia.org/wiki/Flag_of_Boston"},</v>
      </c>
      <c r="HG116" s="73" t="str">
        <f>"{couname:"&amp;CT116&amp;(IF(HK116&lt;&gt;"",",subtype:"&amp;CHAR(34)&amp;HK116&amp;CHAR(34),""))&amp;",year:"&amp;HJ116&amp;",region:"&amp;CU116&amp;",Colors:"&amp;HC116&amp;",Items:"&amp;GS116&amp;",Flag:"&amp;CV116&amp;",HDFlag:"&amp;CHAR(34)&amp;E116&amp;CHAR(34)&amp;",type:"&amp;GP116&amp;", describe: "&amp;HI116&amp;", links: "&amp;HL116&amp;"},"</f>
        <v>{couname:"[USA] Boston",year:"1917",region:"rgn_North America",Colors:["cl_BLU","cl_YEL","cl_WHI"],Items:["3Color","words2","lets06","startB","LUELHI","year19","NoBand","Circle","Texted","Unequa","Center","Geogrh","Builds","Ships!","NO_RED","NO_GRE","NO_BLA","myrBLU","NoStar"],Flag:"https://upload.wikimedia.org/wikipedia/commons/thumb/0/08/Flag_of_Boston.svg/640px-Flag_of_Boston.svg.png",HDFlag:"https://upload.wikimedia.org/wikipedia/commons/thumb/0/08/Flag_of_Boston.svg/1280px-Flag_of_Boston.svg.png",type:"City", describe: "\nThe flag of Boston consists of a sky blue field and the seal of the city of Boston, Massachusetts.", links: "https://en.m.wikipedia.org/wiki/Flag_of_Boston"},</v>
      </c>
      <c r="HH116" s="48" t="str">
        <f>IF(P116&lt;&gt;"",CHAR(34)&amp;"\n"&amp;P116&amp;CHAR(34),CHAR(34)&amp;CHAR(34))</f>
        <v>"\nThe flag of Boston consists of a sky blue field and the seal of the city of Boston, Massachusetts."</v>
      </c>
      <c r="HI116" s="48" t="str">
        <f>IF(J116=0,CHAR(34)&amp;CHAR(34),HH116)</f>
        <v>"\nThe flag of Boston consists of a sky blue field and the seal of the city of Boston, Massachusetts."</v>
      </c>
      <c r="HJ116" s="48" t="str">
        <f>CHAR(34)&amp;O116&amp;CHAR(34)</f>
        <v>"1917"</v>
      </c>
      <c r="HL116" s="48" t="str">
        <f>CHAR(34)&amp;I116&amp;CHAR(34)</f>
        <v>"https://en.m.wikipedia.org/wiki/Flag_of_Boston"</v>
      </c>
      <c r="HM116" s="72"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"&amp;HH116&amp;", "&amp;CHAR(34)&amp;"isnew"&amp;CHAR(34)&amp;": "&amp;CHAR(34)&amp;F116&amp;CHAR(34)&amp;", "&amp;CHAR(34)&amp;"links"&amp;CHAR(34)&amp;": "&amp;HL116&amp;"},"</f>
        <v>{"couname":"[USA] Boston","subtype":"[USA] Massachusetts","year":"1917","region":"rgn_North America","Colors":["cl_BLU","cl_YEL","cl_WHI"],"Items":["3Color","words2","lets06","startB","LUELHI","year19","NoBand","Circle","Texted","Unequa","Center","Geogrh","Builds","Ships!","NO_RED","NO_GRE","NO_BLA","myrBLU","NoStar"],"Flag":"https://upload.wikimedia.org/wikipedia/commons/thumb/0/08/Flag_of_Boston.svg/640px-Flag_of_Boston.svg.png","HDFlag":"https://upload.wikimedia.org/wikipedia/commons/thumb/0/08/Flag_of_Boston.svg/1280px-Flag_of_Boston.svg.png","type":"City", "describe": "\nThe flag of Boston consists of a sky blue field and the seal of the city of Boston, Massachusetts.", "isnew": ".", "links": "https://en.m.wikipedia.org/wiki/Flag_of_Boston"},</v>
      </c>
      <c r="HN116" s="74" t="str">
        <f>"{"&amp;CHAR(34)&amp;"couname"&amp;CHAR(34)&amp;":"&amp;CT116&amp;(IF(H116&lt;&gt;"",","&amp;CHAR(34)&amp;"subtype"&amp;CHAR(34)&amp;":"&amp;CHAR(34)&amp;H116&amp;CHAR(34),""))&amp;","&amp;CHAR(34)&amp;"year"&amp;CHAR(34)&amp;":"&amp;HJ116&amp;","&amp;CHAR(34)&amp;"region"&amp;CHAR(34)&amp;":"&amp;CU116&amp;","&amp;CHAR(34)&amp;"Colors"&amp;CHAR(34)&amp;":"&amp;HC116&amp;","&amp;CHAR(34)&amp;"Items"&amp;CHAR(34)&amp;":"&amp;GS116&amp;","&amp;CHAR(34)&amp;"Flag"&amp;CHAR(34)&amp;":"&amp;CV116&amp;","&amp;CHAR(34)&amp;"HDFlag"&amp;CHAR(34)&amp;":"&amp;CHAR(34)&amp;E116&amp;CHAR(34)&amp;","&amp;CHAR(34)&amp;"type"&amp;CHAR(34)&amp;":"&amp;GP116&amp;", "&amp;CHAR(34)&amp;"describe"&amp;CHAR(34)&amp;": "&amp;HI116&amp;", "&amp;CHAR(34)&amp;"isnew"&amp;CHAR(34)&amp;": "&amp;CHAR(34)&amp;F116&amp;CHAR(34)&amp;", "&amp;CHAR(34)&amp;"links"&amp;CHAR(34)&amp;": "&amp;HL116&amp;"},"</f>
        <v>{"couname":"[USA] Boston","subtype":"[USA] Massachusetts","year":"1917","region":"rgn_North America","Colors":["cl_BLU","cl_YEL","cl_WHI"],"Items":["3Color","words2","lets06","startB","LUELHI","year19","NoBand","Circle","Texted","Unequa","Center","Geogrh","Builds","Ships!","NO_RED","NO_GRE","NO_BLA","myrBLU","NoStar"],"Flag":"https://upload.wikimedia.org/wikipedia/commons/thumb/0/08/Flag_of_Boston.svg/640px-Flag_of_Boston.svg.png","HDFlag":"https://upload.wikimedia.org/wikipedia/commons/thumb/0/08/Flag_of_Boston.svg/1280px-Flag_of_Boston.svg.png","type":"City", "describe": "\nThe flag of Boston consists of a sky blue field and the seal of the city of Boston, Massachusetts.", "isnew": ".", "links": "https://en.m.wikipedia.org/wiki/Flag_of_Boston"},</v>
      </c>
      <c r="HO116" s="75">
        <v>45618</v>
      </c>
      <c r="HP116" s="48" t="str" cm="1">
        <f t="array" ref="HP116">IF(_xlfn.TEXTJOIN(", ", TRUE, IF(ISNUMBER(SEARCH("BLA", BL116:BT116)), COLUMN(BL116:BT116) - COLUMN(BL116) + 1, ""))&lt;&gt;"","BLA","")</f>
        <v/>
      </c>
      <c r="HQ116" s="48" t="str" cm="1">
        <f t="array" ref="HQ116">IF(_xlfn.TEXTJOIN(", ", TRUE, IF(ISNUMBER(SEARCH("BLU", BL116:BT116)), COLUMN(BL116:BT116) - COLUMN(BL116) + 1, ""))&lt;&gt;"","BLU","")</f>
        <v>BLU</v>
      </c>
      <c r="HR116" s="48" t="str" cm="1">
        <f t="array" ref="HR116">IF(_xlfn.TEXTJOIN(", ", TRUE, IF(ISNUMBER(SEARCH("GRE", BL116:BT116)), COLUMN(BL116:BT116) - COLUMN(BL116) + 1, ""))&lt;&gt;"","GRE","")</f>
        <v/>
      </c>
      <c r="HS116" s="48" t="str" cm="1">
        <f t="array" ref="HS116">IF(_xlfn.TEXTJOIN(", ", TRUE, IF(ISNUMBER(SEARCH("RED", BL116:BT116)), COLUMN(BL116:BT116) - COLUMN(BL116) + 1, ""))&lt;&gt;"","RED","")</f>
        <v/>
      </c>
      <c r="HT116" s="48" t="str" cm="1">
        <f t="array" ref="HT116">IF(_xlfn.TEXTJOIN(", ", TRUE, IF(ISNUMBER(SEARCH("YEL", BL116:BT116)), COLUMN(BL116:BT116) - COLUMN(BL116) + 1, ""))&lt;&gt;"","YEL","")</f>
        <v>YEL</v>
      </c>
      <c r="HU116" s="48" t="str" cm="1">
        <f t="array" ref="HU116">IF(_xlfn.TEXTJOIN(", ", TRUE, IF(ISNUMBER(SEARCH("ORA", BL116:BT116)), COLUMN(BL116:BT116) - COLUMN(BL116) + 1, ""))&lt;&gt;"","ORA","")</f>
        <v/>
      </c>
      <c r="HV116" s="48" t="str" cm="1">
        <f t="array" ref="HV116">IF(_xlfn.TEXTJOIN(", ", TRUE, IF(ISNUMBER(SEARCH("BRO", BL116:BT116)), COLUMN(BL116:BT116) - COLUMN(BL116) + 1, ""))&lt;&gt;"","BRO","")</f>
        <v/>
      </c>
      <c r="HW116" s="48" t="str" cm="1">
        <f t="array" ref="HW116">IF(_xlfn.TEXTJOIN(", ", TRUE, IF(ISNUMBER(SEARCH("PUR", BL116:BT116)), COLUMN(BL116:BT116) - COLUMN(BL116) + 1, ""))&lt;&gt;"","PUR","")</f>
        <v/>
      </c>
      <c r="HX116" s="48" t="str" cm="1">
        <f t="array" ref="HX116">IF(_xlfn.TEXTJOIN(", ", TRUE, IF(ISNUMBER(SEARCH("WHI", BL116:BT116)), COLUMN(BL116:BT116) - COLUMN(BL116) + 1, ""))&lt;&gt;"","WHI","")</f>
        <v>WHI</v>
      </c>
      <c r="HY116" s="76"/>
      <c r="HZ116" s="76"/>
      <c r="IA116" s="6"/>
      <c r="IB116" s="6"/>
      <c r="IC116" s="77"/>
      <c r="ID116" s="77"/>
      <c r="IE116" s="77"/>
      <c r="IF116" s="77"/>
      <c r="IG116" s="77"/>
      <c r="IH116" s="77"/>
      <c r="II116" s="77"/>
      <c r="IJ116" s="77"/>
      <c r="IK116" s="77"/>
      <c r="IM116" s="45">
        <f>COUNTIF(IC116:IK116,"&gt;0")-CG116</f>
        <v>-3</v>
      </c>
      <c r="IN116" s="78" t="str">
        <f>"http://mkweb.bcgsc.ca/color-summarizer/?url="&amp;D116&amp;"&amp;precision=low&amp;num_clusters="&amp;CG116&amp;"&amp;text=1"</f>
        <v>http://mkweb.bcgsc.ca/color-summarizer/?url=https://upload.wikimedia.org/wikipedia/commons/thumb/0/08/Flag_of_Boston.svg/640px-Flag_of_Boston.svg.png&amp;precision=low&amp;num_clusters=3&amp;text=1</v>
      </c>
      <c r="IO116" s="48" t="str">
        <f>IF(HP116&lt;&gt;"",CHAR(34)&amp;"black"&amp;CHAR(34),"")</f>
        <v/>
      </c>
      <c r="IP116" s="48" t="str">
        <f>IF(HQ116&lt;&gt;"",CHAR(34)&amp;"blue"&amp;CHAR(34),"")</f>
        <v>"blue"</v>
      </c>
      <c r="IQ116" s="48" t="str">
        <f>IF(HR116&lt;&gt;"",CHAR(34)&amp;"green"&amp;CHAR(34),"")</f>
        <v/>
      </c>
      <c r="IR116" s="48" t="str">
        <f>IF(HS116&lt;&gt;"",CHAR(34)&amp;"red"&amp;CHAR(34),"")</f>
        <v/>
      </c>
      <c r="IS116" s="48" t="str">
        <f>IF(HT116&lt;&gt;"",CHAR(34)&amp;"yellow"&amp;CHAR(34),"")</f>
        <v>"yellow"</v>
      </c>
      <c r="IT116" s="48" t="str">
        <f>IF(HU116&lt;&gt;"",CHAR(34)&amp;"orange"&amp;CHAR(34),"")</f>
        <v/>
      </c>
      <c r="IU116" s="48" t="str">
        <f>IF(HV116&lt;&gt;"",CHAR(34)&amp;"brown"&amp;CHAR(34),"")</f>
        <v/>
      </c>
      <c r="IV116" s="48" t="str">
        <f>IF(HW116&lt;&gt;"",CHAR(34)&amp;"purple"&amp;CHAR(34),"")</f>
        <v/>
      </c>
      <c r="IW116" s="48" t="str">
        <f>IF(HX116&lt;&gt;"",CHAR(34)&amp;"white"&amp;CHAR(34),"")</f>
        <v>"white"</v>
      </c>
      <c r="IX116" s="48" t="str">
        <f>"{"&amp;CHAR(34)&amp;"url"&amp;CHAR(34)&amp;":"&amp;CHAR(34)&amp;IN116&amp;CHAR(34)&amp;","&amp;CHAR(34)&amp;"name"&amp;CHAR(34)&amp;":"&amp;CHAR(34)&amp;A116&amp;CHAR(34)&amp;"},"</f>
        <v>{"url":"http://mkweb.bcgsc.ca/color-summarizer/?url=https://upload.wikimedia.org/wikipedia/commons/thumb/0/08/Flag_of_Boston.svg/640px-Flag_of_Boston.svg.png&amp;precision=low&amp;num_clusters=3&amp;text=1","name":"[USA] Boston"},</v>
      </c>
      <c r="IY116" s="48">
        <v>1132</v>
      </c>
    </row>
    <row r="117" spans="1:259" s="48" customFormat="1" ht="38.4" customHeight="1" thickBot="1" x14ac:dyDescent="0.35">
      <c r="A117" s="97" t="s">
        <v>368</v>
      </c>
      <c r="B117" s="40" t="e" vm="258">
        <v>#VALUE!</v>
      </c>
      <c r="C117" s="41">
        <v>3</v>
      </c>
      <c r="D117" s="42" t="s">
        <v>369</v>
      </c>
      <c r="E117" s="43" t="s">
        <v>369</v>
      </c>
      <c r="F117" s="44" t="s">
        <v>212</v>
      </c>
      <c r="G117" s="45">
        <f>COUNTIF($A$1:$A$8580,A117)</f>
        <v>1</v>
      </c>
      <c r="H117" s="46" t="s">
        <v>323</v>
      </c>
      <c r="I117" s="47" t="s">
        <v>370</v>
      </c>
      <c r="J117" s="48" t="str">
        <f>""</f>
        <v/>
      </c>
      <c r="K117" s="49"/>
      <c r="L117" s="50"/>
      <c r="M117" s="50"/>
      <c r="N117" s="51" t="s">
        <v>231</v>
      </c>
      <c r="O117" s="52" t="s">
        <v>176</v>
      </c>
      <c r="P117" s="53" t="s">
        <v>371</v>
      </c>
      <c r="Q117" s="54">
        <v>1</v>
      </c>
      <c r="R117" s="55" t="s">
        <v>231</v>
      </c>
      <c r="S117" s="56">
        <v>0</v>
      </c>
      <c r="T117" s="57" t="s">
        <v>165</v>
      </c>
      <c r="U117" s="58" t="s">
        <v>164</v>
      </c>
      <c r="V117" s="58" t="s">
        <v>165</v>
      </c>
      <c r="W117" s="58" t="s">
        <v>165</v>
      </c>
      <c r="X117" s="58" t="s">
        <v>165</v>
      </c>
      <c r="Y117" s="58" t="s">
        <v>165</v>
      </c>
      <c r="Z117" s="58" t="s">
        <v>164</v>
      </c>
      <c r="AA117" s="58" t="s">
        <v>165</v>
      </c>
      <c r="AB117" s="58" t="s">
        <v>165</v>
      </c>
      <c r="AC117" s="58" t="s">
        <v>164</v>
      </c>
      <c r="AD117" s="58" t="s">
        <v>164</v>
      </c>
      <c r="AE117" s="58" t="s">
        <v>164</v>
      </c>
      <c r="AF117" s="59" t="s">
        <v>164</v>
      </c>
      <c r="AG117" s="59" t="s">
        <v>164</v>
      </c>
      <c r="AH117" s="59" t="s">
        <v>165</v>
      </c>
      <c r="AI117" s="59" t="s">
        <v>165</v>
      </c>
      <c r="AJ117" s="59" t="s">
        <v>164</v>
      </c>
      <c r="AK117" s="59" t="s">
        <v>164</v>
      </c>
      <c r="AL117" s="59" t="s">
        <v>164</v>
      </c>
      <c r="AM117" s="59" t="s">
        <v>165</v>
      </c>
      <c r="AN117" s="59" t="s">
        <v>165</v>
      </c>
      <c r="AO117" s="59" t="s">
        <v>165</v>
      </c>
      <c r="AP117" s="59" t="s">
        <v>164</v>
      </c>
      <c r="AQ117" s="59" t="s">
        <v>164</v>
      </c>
      <c r="AR117" s="59" t="s">
        <v>164</v>
      </c>
      <c r="AS117" s="59" t="s">
        <v>164</v>
      </c>
      <c r="AT117" s="60">
        <v>0</v>
      </c>
      <c r="AU117" s="59" t="s">
        <v>196</v>
      </c>
      <c r="AV117" s="59" t="str">
        <f>IF(LEFT(A117,1)="[",LEFT(A117,5)&amp;AU117&amp;A117,"")</f>
        <v>[USA]City[USA] Chatham</v>
      </c>
      <c r="AW117" s="59" t="str">
        <f>C117&amp;H117&amp;A117</f>
        <v>3[USA] Massachusetts[USA] Chatham</v>
      </c>
      <c r="AX117" s="61"/>
      <c r="AY117" s="61"/>
      <c r="AZ117" s="62" t="s">
        <v>167</v>
      </c>
      <c r="BA117" s="62" t="s">
        <v>167</v>
      </c>
      <c r="BB117" s="62"/>
      <c r="BC117" s="63"/>
      <c r="BD117" s="64" t="s">
        <v>152</v>
      </c>
      <c r="BE117" s="47"/>
      <c r="BF117" s="64" t="s">
        <v>167</v>
      </c>
      <c r="BG117" s="64" t="s">
        <v>167</v>
      </c>
      <c r="BH117" s="64" t="s">
        <v>167</v>
      </c>
      <c r="BI117" s="64"/>
      <c r="BJ117" s="64"/>
      <c r="BK117" s="47"/>
      <c r="BL117" s="64" t="s">
        <v>151</v>
      </c>
      <c r="BM117" s="64" t="s">
        <v>152</v>
      </c>
      <c r="BN117" s="64" t="s">
        <v>167</v>
      </c>
      <c r="BO117" s="64" t="s">
        <v>154</v>
      </c>
      <c r="BP117" s="64" t="s">
        <v>155</v>
      </c>
      <c r="BQ117" s="64" t="s">
        <v>167</v>
      </c>
      <c r="BR117" s="64" t="s">
        <v>167</v>
      </c>
      <c r="BS117" s="64" t="s">
        <v>167</v>
      </c>
      <c r="BT117" s="64" t="s">
        <v>159</v>
      </c>
      <c r="BU117" s="65" t="s">
        <v>164</v>
      </c>
      <c r="BV117" s="66"/>
      <c r="BW117" s="66">
        <v>0</v>
      </c>
      <c r="BX117" s="47"/>
      <c r="CB117" s="6"/>
      <c r="CC117" s="6"/>
      <c r="CD117" s="67">
        <v>0</v>
      </c>
      <c r="CE117" s="67">
        <v>0</v>
      </c>
      <c r="CF117" s="67" t="e">
        <v>#REF!</v>
      </c>
      <c r="CG117" s="68" cm="1">
        <f t="array" ref="CG117">SUMPRODUCT(--(LEN(TRIM(BL117:BT117))&gt;0))</f>
        <v>5</v>
      </c>
      <c r="CH117" s="59" t="str">
        <f>IF(CG117=2,"y","n")</f>
        <v>n</v>
      </c>
      <c r="CI117" s="59" t="str">
        <f>IF(CG117=3,"y","n")</f>
        <v>n</v>
      </c>
      <c r="CJ117" s="59" t="str">
        <f>IF(CG117=4,"y","n")</f>
        <v>n</v>
      </c>
      <c r="CK117" s="59" t="str">
        <f>IF(CG117&gt;4,"y","n")</f>
        <v>y</v>
      </c>
      <c r="CL117" s="59" t="str">
        <f>IF(S117=0,"y","n")</f>
        <v>y</v>
      </c>
      <c r="CM117" s="59" t="str">
        <f>IF(S117=2,"y","n")</f>
        <v>n</v>
      </c>
      <c r="CN117" s="59" t="str">
        <f>IF(S117=3,"y","n")</f>
        <v>n</v>
      </c>
      <c r="CO117" s="59" t="str">
        <f>IF(S117&gt;=4,"y","n")</f>
        <v>n</v>
      </c>
      <c r="CP117" s="59" t="str">
        <f>IF(AT117=0,"y","n")</f>
        <v>y</v>
      </c>
      <c r="CQ117" s="59" t="str">
        <f>IF(AT117=1,"y","n")</f>
        <v>n</v>
      </c>
      <c r="CR117" s="59" t="str">
        <f>IF(AT117=2,"y","n")</f>
        <v>n</v>
      </c>
      <c r="CS117" s="59" t="str">
        <f>IF(AT117&gt;=3,"y","n")</f>
        <v>n</v>
      </c>
      <c r="CT117" s="69" t="str">
        <f>CHAR(34)&amp;A117&amp;CHAR(34)</f>
        <v>"[USA] Chatham"</v>
      </c>
      <c r="CU117" s="70" t="str">
        <f>CHAR(34)&amp;"rgn_"&amp;R117&amp;CHAR(34)</f>
        <v>"rgn_North America"</v>
      </c>
      <c r="CV117" s="48" t="str">
        <f>CHAR(34)&amp;D117&amp;CHAR(34)</f>
        <v>"https://www.crwflags.com/fotw/images/u/us-macth.gif"</v>
      </c>
      <c r="CW117" s="48" t="str">
        <f>IF(CH117="y",CHAR(34)&amp;CH$1&amp;CHAR(34)&amp;",","")</f>
        <v/>
      </c>
      <c r="CX117" s="48" t="str">
        <f>IF(CI117="y",CHAR(34)&amp;CI$1&amp;CHAR(34)&amp;",","")</f>
        <v/>
      </c>
      <c r="CY117" s="48" t="str">
        <f>IF(CJ117="y",CHAR(34)&amp;CJ$1&amp;CHAR(34)&amp;",","")</f>
        <v/>
      </c>
      <c r="CZ117" s="48" t="str">
        <f>IF(CK117="y",CHAR(34)&amp;CK$1&amp;CHAR(34)&amp;",","")</f>
        <v>"5+Colo",</v>
      </c>
      <c r="DA117" s="48" t="str">
        <f>IF(Q117&gt;1,CHAR(34)&amp;"words2"&amp;CHAR(34)&amp;",","")</f>
        <v/>
      </c>
      <c r="DB117" s="48" t="str">
        <f>IF(Q117&gt;2,CHAR(34)&amp;"words3"&amp;CHAR(34)&amp;",","")</f>
        <v/>
      </c>
      <c r="DD117" s="48" t="str">
        <f>IF(LEN(CHAR(34)&amp;"lets"&amp;LEN(SUBSTITUTE(SUBSTITUTE(IFERROR(TRIM(SUBSTITUTE(A117,MID(A117,FIND("[",A117),FIND("]",A117)-FIND("[",A117)+1),"")),A117)," ",""),"-",""))&amp;CHAR(34)&amp;",")=9,CHAR(34)&amp;"lets"&amp;LEN(SUBSTITUTE(SUBSTITUTE(IFERROR(TRIM(SUBSTITUTE(A117,MID(A117,FIND("[",A117),FIND("]",A117)-FIND("[",A117)+1),"")),A117)," ",""),"-",""))&amp;CHAR(34)&amp;",",CHAR(34)&amp;"lets0"&amp;LEN(SUBSTITUTE(SUBSTITUTE(IFERROR(TRIM(SUBSTITUTE(A117,MID(A117,FIND("[",A117),FIND("]",A117)-FIND("[",A117)+1),"")),A117)," ",""),"-",""))&amp;CHAR(34)&amp;",")</f>
        <v>"lets07",</v>
      </c>
      <c r="DE117" s="48" t="str">
        <f>CHAR(34)&amp;"start"&amp;IFERROR(LEFT(SUBSTITUTE(A117,"["&amp;MID(A117,FIND("[",A117)+1,FIND("]",A117)-FIND("[",A117)-1)&amp;"] ",""),1),LEFT(A117,1))&amp;CHAR(34)&amp;","</f>
        <v>"startC",</v>
      </c>
      <c r="DF117" s="48" t="str">
        <f>IFERROR(IF(SEARCH("tan",A117)&gt;0,CHAR(34)&amp;"withtn"&amp;CHAR(34)&amp;",",""),"")</f>
        <v/>
      </c>
      <c r="DG117" s="48" t="str">
        <f>IFERROR(IF(SEARCH("q",A117)&gt;0,CHAR(34)&amp;"with_q"&amp;CHAR(34)&amp;",",""),"")</f>
        <v/>
      </c>
      <c r="DH117" s="48" t="str">
        <f>IFERROR(IF(SEARCH("v",A117)&gt;0,CHAR(34)&amp;"with_v"&amp;CHAR(34)&amp;",",""),"")</f>
        <v/>
      </c>
      <c r="DI117" s="48" t="str">
        <f>IFERROR(IF(SEARCH("w",A117)&gt;0,CHAR(34)&amp;"with_w"&amp;CHAR(34)&amp;",",""),"")</f>
        <v/>
      </c>
      <c r="DJ117" s="48" t="str">
        <f>IFERROR(IF(SEARCH("y",A117)&gt;0,CHAR(34)&amp;"with_y"&amp;CHAR(34)&amp;",",""),"")</f>
        <v/>
      </c>
      <c r="DK117" s="48" t="str">
        <f>IFERROR(IF(SEARCH("z",A117)&gt;0,CHAR(34)&amp;"with_z"&amp;CHAR(34)&amp;",",""),"")</f>
        <v/>
      </c>
      <c r="DL117" s="48" t="str">
        <f>IF(CG117=2, CHAR(34) &amp; _xlfn.TEXTJOIN("", TRUE, _xlfn._xlws.SORT(HP117:HX117)) &amp; CHAR(34) &amp; ",", "")</f>
        <v/>
      </c>
      <c r="DM117" s="48" t="str" cm="1">
        <f t="array" ref="DM117">IF(CG117=3,CHAR(34) &amp; _xlfn.TEXTJOIN("", TRUE, RIGHT(HP117:HX117, 2)) &amp; CHAR(34) &amp; ",", "")</f>
        <v/>
      </c>
      <c r="DN117" s="48" t="str">
        <f>IF(AND(ISNUMBER(SEARCH("18", O117)), ISERROR(SEARCH("1918", O117)), ISERROR(SEARCH("2018", O117))), CHAR(34) &amp; "year18" &amp; CHAR(34) &amp; ",", "")</f>
        <v/>
      </c>
      <c r="DO117" s="48" t="str">
        <f>IF(AND(ISNUMBER(SEARCH("19", O117)), ISERROR(SEARCH("1819", O117)),  ISERROR(SEARCH("1219", O117)),ISERROR(SEARCH("1119", O117)),ISERROR(SEARCH("1190", O117)),ISERROR(SEARCH("2019", O117))), CHAR(34) &amp; "year19" &amp; CHAR(34) &amp; ",", "")</f>
        <v/>
      </c>
      <c r="DP117" s="6" t="str">
        <f>IF(AND(ISNUMBER(SEARCH("20", O117)), ISERROR(SEARCH("1920", O117))), CHAR(34)&amp;"year00"&amp;CHAR(34)&amp;",", "")</f>
        <v/>
      </c>
      <c r="DQ117" s="6" t="str">
        <f>IF(CC117="y",CHAR(34)&amp;"soviet"&amp;CHAR(34)&amp;",","")</f>
        <v/>
      </c>
      <c r="DR117" s="6" t="str">
        <f>IF(BY117="y",CHAR(34)&amp;"dgband"&amp;CHAR(34)&amp;",","")</f>
        <v/>
      </c>
      <c r="DS117" s="6" t="str">
        <f>IF(W117="y",IF(AND(V117="n",BY117&lt;&gt;"y"),CHAR(34)&amp;"allver"&amp;CHAR(34)&amp;",",""),"")</f>
        <v/>
      </c>
      <c r="DT117" s="6" t="str">
        <f>IF(V117="y",IF(AND(W117="n",BY117&lt;&gt;"y"),CHAR(34)&amp;"allhor"&amp;CHAR(34)&amp;",",""),"")</f>
        <v/>
      </c>
      <c r="DU117" s="6" t="str">
        <f>IF(BY117="y",IF(AND(W117="n",V117="n"),CHAR(34)&amp;"alldia"&amp;CHAR(34)&amp;",",""),"")</f>
        <v/>
      </c>
      <c r="DW117" s="48" t="str">
        <f>IF(CL117="y",CHAR(34)&amp;CL$1&amp;CHAR(34)&amp;",","")</f>
        <v>"NoBand",</v>
      </c>
      <c r="DX117" s="48" t="str">
        <f>IF(CM117="y",CHAR(34)&amp;CM$1&amp;CHAR(34)&amp;",","")</f>
        <v/>
      </c>
      <c r="DY117" s="48" t="str">
        <f>IF(CN117="y",CHAR(34)&amp;CN$1&amp;CHAR(34)&amp;",","")</f>
        <v/>
      </c>
      <c r="DZ117" s="48" t="str">
        <f>IF(CO117="y",CHAR(34)&amp;CO$1&amp;CHAR(34)&amp;",","")</f>
        <v/>
      </c>
      <c r="EA117" s="48" t="str">
        <f>IF(T117="y",CHAR(34)&amp;T$1&amp;CHAR(34)&amp;",","")</f>
        <v>"Diagon",</v>
      </c>
      <c r="EB117" s="48" t="str">
        <f>IF(U117="y",CHAR(34)&amp;U$1&amp;CHAR(34)&amp;",","")</f>
        <v/>
      </c>
      <c r="EC117" s="48" t="str">
        <f>IF(V117="y",CHAR(34)&amp;V$1&amp;CHAR(34)&amp;",","")</f>
        <v>"Horizo",</v>
      </c>
      <c r="ED117" s="48" t="str">
        <f>IF(W117="y",CHAR(34)&amp;W$1&amp;CHAR(34)&amp;",","")</f>
        <v>"Vertic",</v>
      </c>
      <c r="EE117" s="48" t="str">
        <f>IF(X117="y",CHAR(34)&amp;X$1&amp;CHAR(34)&amp;",","")</f>
        <v>"Circle",</v>
      </c>
      <c r="EF117" s="48" t="str">
        <f>IF(AND(Y117&lt;&gt;"n",Y117&lt;&gt;""),CHAR(34)&amp;Y$1&amp;CHAR(34)&amp;",","")</f>
        <v>"Animal",</v>
      </c>
      <c r="EG117" s="48" t="str">
        <f>IF(Z117="y",CHAR(34)&amp;Z$1&amp;CHAR(34)&amp;",","")</f>
        <v/>
      </c>
      <c r="EH117" s="48" t="str">
        <f>IF(AA117="y",CHAR(34)&amp;AA$1&amp;CHAR(34)&amp;",","")</f>
        <v>"Plants",</v>
      </c>
      <c r="EI117" s="48" t="str">
        <f>IF(AB117="y",CHAR(34)&amp;AB$1&amp;CHAR(34)&amp;",","")</f>
        <v>"Texted",</v>
      </c>
      <c r="EJ117" s="48" t="str">
        <f>IF(AC117="y",CHAR(34)&amp;AC$1&amp;CHAR(34)&amp;",","")</f>
        <v/>
      </c>
      <c r="EK117" s="48" t="str">
        <f>IF(AD117="y",CHAR(34)&amp;AD$1&amp;CHAR(34)&amp;",","")</f>
        <v/>
      </c>
      <c r="EL117" s="48" t="str">
        <f>IF(AE117="y",CHAR(34)&amp;AE$1&amp;CHAR(34)&amp;",","")</f>
        <v/>
      </c>
      <c r="EM117" s="48" t="str">
        <f>IF(AF117="y",CHAR(34)&amp;AF$1&amp;CHAR(34)&amp;",","")</f>
        <v/>
      </c>
      <c r="EN117" s="48" t="str">
        <f>IF(AG117="y",CHAR(34)&amp;AG$1&amp;CHAR(34)&amp;",","")</f>
        <v/>
      </c>
      <c r="EO117" s="48" t="str">
        <f>IF(AH117="y",CHAR(34)&amp;AH$1&amp;CHAR(34)&amp;",","")</f>
        <v>"Center",</v>
      </c>
      <c r="EP117" s="48" t="str">
        <f>IF(AI117="y",CHAR(34)&amp;AI$1&amp;CHAR(34)&amp;",","")</f>
        <v>"Canton",</v>
      </c>
      <c r="EQ117" s="48" t="str">
        <f>IF(AJ117="y",CHAR(34)&amp;AJ$1&amp;CHAR(34)&amp;",","")</f>
        <v/>
      </c>
      <c r="ER117" s="48" t="str">
        <f>IF(AK117="y",CHAR(34)&amp;AK$1&amp;CHAR(34)&amp;",","")</f>
        <v/>
      </c>
      <c r="ES117" s="48" t="str">
        <f>IF(AL117="y",CHAR(34)&amp;AL$1&amp;CHAR(34)&amp;",","")</f>
        <v/>
      </c>
      <c r="ET117" s="48" t="str">
        <f>IF(AM117="y",CHAR(34)&amp;AM$1&amp;CHAR(34)&amp;",","")</f>
        <v>"Geogrh",</v>
      </c>
      <c r="EU117" s="48" t="str">
        <f>IF(AN117="y",CHAR(34)&amp;AN$1&amp;CHAR(34)&amp;",","")</f>
        <v>"Humans",</v>
      </c>
      <c r="EV117" s="48" t="str">
        <f>IF(AO117="y",CHAR(34)&amp;AO$1&amp;CHAR(34)&amp;",","")</f>
        <v>"Builds",</v>
      </c>
      <c r="EW117" s="48" t="str">
        <f>IF(AP117="y",CHAR(34)&amp;AP$1&amp;CHAR(34)&amp;",","")</f>
        <v/>
      </c>
      <c r="EX117" s="48" t="str">
        <f>IF(AQ117="y",CHAR(34)&amp;AQ$1&amp;CHAR(34)&amp;",","")</f>
        <v/>
      </c>
      <c r="EY117" s="48" t="str">
        <f>IF(AR117="y",CHAR(34)&amp;AR$1&amp;CHAR(34)&amp;",","")</f>
        <v/>
      </c>
      <c r="EZ117" s="48" t="str">
        <f>IF(AS117="y",CHAR(34)&amp;AS$1&amp;CHAR(34)&amp;",","")</f>
        <v/>
      </c>
      <c r="FA117" s="48" t="str">
        <f>IF(AT117&gt;0,CHAR(34)&amp;"sta"&amp;AZ117&amp;CHAR(34)&amp;",","")</f>
        <v/>
      </c>
      <c r="FB117" s="48" t="str">
        <f>IF(AND(AT117&gt;0,BA117&lt;&gt;""),CHAR(34)&amp;"sta"&amp;BA117&amp;CHAR(34)&amp;",","")</f>
        <v/>
      </c>
      <c r="FD117" s="48" t="str">
        <f>IF(BV117="n",CHAR(34)&amp;"tcWHYE"&amp;CHAR(34)&amp;",",IF(BV117="y",CHAR(34)&amp;FD$1&amp;CHAR(34)&amp;",",""))</f>
        <v/>
      </c>
      <c r="FE117" s="48" t="str">
        <f>IF(COUNTIF(BL117:BT117,"BLU")=0,CHAR(34)&amp;"NO_BLU"&amp;CHAR(34)&amp;",", "")</f>
        <v/>
      </c>
      <c r="FF117" s="48" t="str">
        <f>IF(COUNTIF(BL117:BT117,"WHI")=0,CHAR(34)&amp;"NO_WHI"&amp;CHAR(34)&amp;",", "")</f>
        <v/>
      </c>
      <c r="FG117" s="48" t="str">
        <f>IF(COUNTIF(BL117:BT117,"RED")=0,CHAR(34)&amp;"NO_RED"&amp;CHAR(34)&amp;",", "")</f>
        <v/>
      </c>
      <c r="FH117" s="48" t="str">
        <f>IF(COUNTIF(BL117:BS117,"GRE")=0,CHAR(34)&amp;"NO_GRE"&amp;CHAR(34)&amp;",", "")</f>
        <v>"NO_GRE",</v>
      </c>
      <c r="FI117" s="48" t="str">
        <f>IF(COUNTIF(BL117:BT117,"YEL")=0,CHAR(34)&amp;"NO_YEL"&amp;CHAR(34)&amp;",", "")</f>
        <v/>
      </c>
      <c r="FJ117" s="48" t="str">
        <f>IF(COUNTIF(BL117:BT117,"BLA")=0,CHAR(34)&amp;"NO_BLA"&amp;CHAR(34)&amp;",", "")</f>
        <v/>
      </c>
      <c r="FK117" s="48" t="str">
        <f>IF(AND(FH117&lt;&gt;"",FF117&lt;&gt;""),CHAR(34)&amp;"WHGRNO"&amp;CHAR(34)&amp;",","")</f>
        <v/>
      </c>
      <c r="FL117" s="48" t="str">
        <f>IF(AND(FI117&lt;&gt;"",FF117&lt;&gt;""),CHAR(34)&amp;"WHYENO"&amp;CHAR(34)&amp;",","")</f>
        <v/>
      </c>
      <c r="FM117" s="48" t="str">
        <f>IF(AND(FJ117&lt;&gt;"",FF117&lt;&gt;""),CHAR(34)&amp;"BAWHNO"&amp;CHAR(34)&amp;",","")</f>
        <v/>
      </c>
      <c r="FN117" s="48" t="str">
        <f>IF(AND(FE117&lt;&gt;"",FF117&lt;&gt;""),CHAR(34)&amp;"BLWHNO"&amp;CHAR(34)&amp;",","")</f>
        <v/>
      </c>
      <c r="FO117" s="48" t="str">
        <f>IF(AND(FE117&lt;&gt;"",FG117&lt;&gt;""),CHAR(34)&amp;"BLRENO"&amp;CHAR(34)&amp;",","")</f>
        <v/>
      </c>
      <c r="FP117" s="48" t="str">
        <f>IF(AND(FF117&lt;&gt;"",FF117&lt;&gt;""),CHAR(34)&amp;"WHRENO"&amp;CHAR(34)&amp;",","")</f>
        <v/>
      </c>
      <c r="FQ117" s="48" t="str">
        <f>IF(LEN(BF117)=3,CHAR(34)&amp;"001"&amp;BF117&amp;CHAR(34)&amp;",","")</f>
        <v/>
      </c>
      <c r="FR117" s="48" t="str">
        <f>IF(LEN(BG117)=3,CHAR(34)&amp;"002"&amp;BG117&amp;CHAR(34)&amp;",","")</f>
        <v/>
      </c>
      <c r="FS117" s="48" t="str">
        <f>IF(LEN(BH117)=3,CHAR(34)&amp;"003"&amp;BH117&amp;CHAR(34)&amp;",","")</f>
        <v/>
      </c>
      <c r="FT117" s="48" t="str">
        <f>CHAR(34)&amp;"myr"&amp;BD117&amp;CHAR(34)&amp;","</f>
        <v>"myrBLU",</v>
      </c>
      <c r="FU117" s="48" t="str">
        <f>IF(AY117="y",CHAR(34)&amp;"island"&amp;CHAR(34)&amp;",","")</f>
        <v/>
      </c>
      <c r="FV117" s="48" t="str">
        <f>IF(BZ117="y",CHAR(34)&amp;"landlo"&amp;CHAR(34)&amp;",","")</f>
        <v/>
      </c>
      <c r="FW117" s="48" t="str">
        <f>IF(CA117="y",CHAR(34)&amp;"eunion"&amp;CHAR(34)&amp;",","")</f>
        <v/>
      </c>
      <c r="FY117" s="48" t="str">
        <f>IFERROR(IF(SEARCH("Arabic",CB117)&gt;0,CHAR(34)&amp;"arabic"&amp;CHAR(34)&amp;",",""),"")</f>
        <v/>
      </c>
      <c r="FZ117" s="48" t="str">
        <f>IFERROR(IF(SEARCH("English",CB117)&gt;0,CHAR(34)&amp;"englis"&amp;CHAR(34)&amp;",",""),"")</f>
        <v/>
      </c>
      <c r="GA117" s="48" t="str">
        <f>IFERROR(IF(SEARCH("French",CB117)&gt;0,CHAR(34)&amp;"french"&amp;CHAR(34)&amp;",",""),"")</f>
        <v/>
      </c>
      <c r="GB117" s="48" t="str">
        <f>IFERROR(IF(SEARCH("Spanish",CB117)&gt;0,CHAR(34)&amp;"spanis"&amp;CHAR(34)&amp;",",""),"")</f>
        <v/>
      </c>
      <c r="GE117" s="48" t="str">
        <f>IFERROR(IF(SEARCH("Dutch",CB117)&gt;0,CHAR(34)&amp;"dutchs"&amp;CHAR(34)&amp;",",""),"")</f>
        <v/>
      </c>
      <c r="GF117" s="48" t="str">
        <f>IFERROR(IF(SEARCH("Historical",AU117)&gt;0,CHAR(34)&amp;"histor"&amp;CHAR(34)&amp;",",""),"")</f>
        <v/>
      </c>
      <c r="GG117" s="48" t="str">
        <f>IF(BU117="y",CHAR(34)&amp;"unjack"&amp;CHAR(34)&amp;",","")</f>
        <v/>
      </c>
      <c r="GH117" s="48" t="str">
        <f>IF(CD117=1,CHAR(34)&amp;"southc"&amp;CHAR(34)&amp;",","")</f>
        <v/>
      </c>
      <c r="GI117" s="48" t="str">
        <f>IF(CE117=1,CHAR(34)&amp;"hasmap"&amp;CHAR(34)&amp;",","")</f>
        <v/>
      </c>
      <c r="GJ117" s="48" t="str">
        <f>IF(CP117="y",CHAR(34)&amp;CP$1&amp;CHAR(34)&amp;",","")</f>
        <v>"NoStar",</v>
      </c>
      <c r="GK117" s="48" t="str">
        <f>IF(GJ117="",CHAR(34)&amp;"HasSta"&amp;CHAR(34)&amp;",","")</f>
        <v/>
      </c>
      <c r="GL117" s="48" t="str">
        <f>IF(CQ117="y",CHAR(34)&amp;CQ$1&amp;CHAR(34)&amp;",","")</f>
        <v/>
      </c>
      <c r="GM117" s="48" t="str">
        <f>IF(CR117="y",CHAR(34)&amp;CR$1&amp;CHAR(34)&amp;",","")</f>
        <v/>
      </c>
      <c r="GN117" s="48" t="str">
        <f>IF(CS117="y",CHAR(34)&amp;CS$1&amp;CHAR(34)&amp;",","")</f>
        <v/>
      </c>
      <c r="GP117" s="48" t="str">
        <f>CHAR(34)&amp;AU117&amp;CHAR(34)</f>
        <v>"City"</v>
      </c>
      <c r="GS117" s="48" t="str">
        <f>SUBSTITUTE("["&amp;_xlfn.CONCAT(CW117:GN117)&amp;"]",",]","]")</f>
        <v>["5+Colo","lets07","startC","NoBand","Diagon","Horizo","Vertic","Circle","Animal","Plants","Texted","Center","Canton","Geogrh","Humans","Builds","NO_GRE","myrBLU","NoStar"]</v>
      </c>
      <c r="GT117" s="48" t="str">
        <f>IF(BL117&lt;&gt;"",CHAR(34)&amp;"cl_"&amp;BL117&amp;CHAR(34)&amp;",","")</f>
        <v>"cl_BLA",</v>
      </c>
      <c r="GU117" s="48" t="str">
        <f>IF(BM117&lt;&gt;"",CHAR(34)&amp;"cl_"&amp;BM117&amp;CHAR(34)&amp;",","")</f>
        <v>"cl_BLU",</v>
      </c>
      <c r="GV117" s="48" t="str">
        <f>IF(BN117&lt;&gt;"",CHAR(34)&amp;"cl_"&amp;BN117&amp;CHAR(34)&amp;",","")</f>
        <v/>
      </c>
      <c r="GW117" s="48" t="str">
        <f>IF(BO117&lt;&gt;"",CHAR(34)&amp;"cl_"&amp;BO117&amp;CHAR(34)&amp;",","")</f>
        <v>"cl_RED",</v>
      </c>
      <c r="GX117" s="48" t="str">
        <f>IF(BP117&lt;&gt;"",CHAR(34)&amp;"cl_"&amp;BP117&amp;CHAR(34)&amp;",","")</f>
        <v>"cl_YEL",</v>
      </c>
      <c r="GY117" s="48" t="str">
        <f>IF(BQ117&lt;&gt;"",CHAR(34)&amp;"cl_"&amp;BQ117&amp;CHAR(34)&amp;",","")</f>
        <v/>
      </c>
      <c r="GZ117" s="48" t="str">
        <f>IF(BR117&lt;&gt;"",CHAR(34)&amp;"cl_"&amp;BR117&amp;CHAR(34)&amp;",","")</f>
        <v/>
      </c>
      <c r="HA117" s="48" t="str">
        <f>IF(BS117&lt;&gt;"",CHAR(34)&amp;"cl_"&amp;BS117&amp;CHAR(34)&amp;",","")</f>
        <v/>
      </c>
      <c r="HB117" s="48" t="str">
        <f>IF(BT117&lt;&gt;"",CHAR(34)&amp;"cl_"&amp;BT117&amp;CHAR(34)&amp;",","")</f>
        <v>"cl_WHI",</v>
      </c>
      <c r="HC117" s="48" t="str">
        <f>SUBSTITUTE("["&amp;_xlfn.CONCAT(GT117:HB117)&amp;"]",",]","]")</f>
        <v>["cl_BLA","cl_BLU","cl_RED","cl_YEL","cl_WHI"]</v>
      </c>
      <c r="HE117" s="71"/>
      <c r="HF117" s="72" t="str">
        <f>"{couname:"&amp;CT117&amp;(IF(HK117&lt;&gt;"",",subtype:"&amp;CHAR(34)&amp;HK117&amp;CHAR(34),""))&amp;",year:"&amp;HJ117&amp;",region:"&amp;CU117&amp;",Colors:"&amp;HC117&amp;",Items:"&amp;GS117&amp;",Flag:"&amp;CV117&amp;",HDFlag:"&amp;CHAR(34)&amp;E117&amp;CHAR(34)&amp;",type:"&amp;GP117&amp;", describe: "&amp;HH117&amp;", isnew:"&amp;CHAR(34)&amp;F117&amp;CHAR(34)&amp;", links: "&amp;HL117&amp;"},"</f>
        <v>{couname:"[USA] Chatham",year:"???",region:"rgn_North America",Colors:["cl_BLA","cl_BLU","cl_RED","cl_YEL","cl_WHI"],Items:["5+Colo","lets07","startC","NoBand","Diagon","Horizo","Vertic","Circle","Animal","Plants","Texted","Center","Canton","Geogrh","Humans","Builds","NO_GRE","myrBLU","NoStar"],Flag:"https://www.crwflags.com/fotw/images/u/us-macth.gif",HDFlag:"https://www.crwflags.com/fotw/images/u/us-macth.gif",type:"City", describe: "\nFlag of the city of Chatham", isnew:"www", links: "https://www.crwflags.com/fotw/flags/us-macth.html"},</v>
      </c>
      <c r="HG117" s="73" t="str">
        <f>"{couname:"&amp;CT117&amp;(IF(HK117&lt;&gt;"",",subtype:"&amp;CHAR(34)&amp;HK117&amp;CHAR(34),""))&amp;",year:"&amp;HJ117&amp;",region:"&amp;CU117&amp;",Colors:"&amp;HC117&amp;",Items:"&amp;GS117&amp;",Flag:"&amp;CV117&amp;",HDFlag:"&amp;CHAR(34)&amp;E117&amp;CHAR(34)&amp;",type:"&amp;GP117&amp;", describe: "&amp;HI117&amp;", links: "&amp;HL117&amp;"},"</f>
        <v>{couname:"[USA] Chatham",year:"???",region:"rgn_North America",Colors:["cl_BLA","cl_BLU","cl_RED","cl_YEL","cl_WHI"],Items:["5+Colo","lets07","startC","NoBand","Diagon","Horizo","Vertic","Circle","Animal","Plants","Texted","Center","Canton","Geogrh","Humans","Builds","NO_GRE","myrBLU","NoStar"],Flag:"https://www.crwflags.com/fotw/images/u/us-macth.gif",HDFlag:"https://www.crwflags.com/fotw/images/u/us-macth.gif",type:"City", describe: "\nFlag of the city of Chatham", links: "https://www.crwflags.com/fotw/flags/us-macth.html"},</v>
      </c>
      <c r="HH117" s="48" t="str">
        <f>IF(P117&lt;&gt;"",CHAR(34)&amp;"\n"&amp;P117&amp;CHAR(34),CHAR(34)&amp;CHAR(34))</f>
        <v>"\nFlag of the city of Chatham"</v>
      </c>
      <c r="HI117" s="48" t="str">
        <f>IF(J117=0,CHAR(34)&amp;CHAR(34),HH117)</f>
        <v>"\nFlag of the city of Chatham"</v>
      </c>
      <c r="HJ117" s="48" t="str">
        <f>CHAR(34)&amp;O117&amp;CHAR(34)</f>
        <v>"???"</v>
      </c>
      <c r="HL117" s="48" t="str">
        <f>CHAR(34)&amp;I117&amp;CHAR(34)</f>
        <v>"https://www.crwflags.com/fotw/flags/us-macth.html"</v>
      </c>
      <c r="HM117" s="72"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"&amp;HH117&amp;", "&amp;CHAR(34)&amp;"isnew"&amp;CHAR(34)&amp;": "&amp;CHAR(34)&amp;F117&amp;CHAR(34)&amp;", "&amp;CHAR(34)&amp;"links"&amp;CHAR(34)&amp;": "&amp;HL117&amp;"},"</f>
        <v>{"couname":"[USA] Chatham","subtype":"[USA] Massachusetts","year":"???","region":"rgn_North America","Colors":["cl_BLA","cl_BLU","cl_RED","cl_YEL","cl_WHI"],"Items":["5+Colo","lets07","startC","NoBand","Diagon","Horizo","Vertic","Circle","Animal","Plants","Texted","Center","Canton","Geogrh","Humans","Builds","NO_GRE","myrBLU","NoStar"],"Flag":"https://www.crwflags.com/fotw/images/u/us-macth.gif","HDFlag":"https://www.crwflags.com/fotw/images/u/us-macth.gif","type":"City", "describe": "\nFlag of the city of Chatham", "isnew": "www", "links": "https://www.crwflags.com/fotw/flags/us-macth.html"},</v>
      </c>
      <c r="HN117" s="74" t="str">
        <f>"{"&amp;CHAR(34)&amp;"couname"&amp;CHAR(34)&amp;":"&amp;CT117&amp;(IF(H117&lt;&gt;"",","&amp;CHAR(34)&amp;"subtype"&amp;CHAR(34)&amp;":"&amp;CHAR(34)&amp;H117&amp;CHAR(34),""))&amp;","&amp;CHAR(34)&amp;"year"&amp;CHAR(34)&amp;":"&amp;HJ117&amp;","&amp;CHAR(34)&amp;"region"&amp;CHAR(34)&amp;":"&amp;CU117&amp;","&amp;CHAR(34)&amp;"Colors"&amp;CHAR(34)&amp;":"&amp;HC117&amp;","&amp;CHAR(34)&amp;"Items"&amp;CHAR(34)&amp;":"&amp;GS117&amp;","&amp;CHAR(34)&amp;"Flag"&amp;CHAR(34)&amp;":"&amp;CV117&amp;","&amp;CHAR(34)&amp;"HDFlag"&amp;CHAR(34)&amp;":"&amp;CHAR(34)&amp;E117&amp;CHAR(34)&amp;","&amp;CHAR(34)&amp;"type"&amp;CHAR(34)&amp;":"&amp;GP117&amp;", "&amp;CHAR(34)&amp;"describe"&amp;CHAR(34)&amp;": "&amp;HI117&amp;", "&amp;CHAR(34)&amp;"isnew"&amp;CHAR(34)&amp;": "&amp;CHAR(34)&amp;F117&amp;CHAR(34)&amp;", "&amp;CHAR(34)&amp;"links"&amp;CHAR(34)&amp;": "&amp;HL117&amp;"},"</f>
        <v>{"couname":"[USA] Chatham","subtype":"[USA] Massachusetts","year":"???","region":"rgn_North America","Colors":["cl_BLA","cl_BLU","cl_RED","cl_YEL","cl_WHI"],"Items":["5+Colo","lets07","startC","NoBand","Diagon","Horizo","Vertic","Circle","Animal","Plants","Texted","Center","Canton","Geogrh","Humans","Builds","NO_GRE","myrBLU","NoStar"],"Flag":"https://www.crwflags.com/fotw/images/u/us-macth.gif","HDFlag":"https://www.crwflags.com/fotw/images/u/us-macth.gif","type":"City", "describe": "\nFlag of the city of Chatham", "isnew": "www", "links": "https://www.crwflags.com/fotw/flags/us-macth.html"},</v>
      </c>
      <c r="HO117" s="75">
        <v>45653</v>
      </c>
      <c r="HP117" s="48" t="str" cm="1">
        <f t="array" ref="HP117">IF(_xlfn.TEXTJOIN(", ", TRUE, IF(ISNUMBER(SEARCH("BLA", BL117:BT117)), COLUMN(BL117:BT117) - COLUMN(BL117) + 1, ""))&lt;&gt;"","BLA","")</f>
        <v>BLA</v>
      </c>
      <c r="HQ117" s="48" t="str" cm="1">
        <f t="array" ref="HQ117">IF(_xlfn.TEXTJOIN(", ", TRUE, IF(ISNUMBER(SEARCH("BLU", BL117:BT117)), COLUMN(BL117:BT117) - COLUMN(BL117) + 1, ""))&lt;&gt;"","BLU","")</f>
        <v>BLU</v>
      </c>
      <c r="HR117" s="48" t="str" cm="1">
        <f t="array" ref="HR117">IF(_xlfn.TEXTJOIN(", ", TRUE, IF(ISNUMBER(SEARCH("GRE", BL117:BT117)), COLUMN(BL117:BT117) - COLUMN(BL117) + 1, ""))&lt;&gt;"","GRE","")</f>
        <v/>
      </c>
      <c r="HS117" s="48" t="str" cm="1">
        <f t="array" ref="HS117">IF(_xlfn.TEXTJOIN(", ", TRUE, IF(ISNUMBER(SEARCH("RED", BL117:BT117)), COLUMN(BL117:BT117) - COLUMN(BL117) + 1, ""))&lt;&gt;"","RED","")</f>
        <v>RED</v>
      </c>
      <c r="HT117" s="48" t="str" cm="1">
        <f t="array" ref="HT117">IF(_xlfn.TEXTJOIN(", ", TRUE, IF(ISNUMBER(SEARCH("YEL", BL117:BT117)), COLUMN(BL117:BT117) - COLUMN(BL117) + 1, ""))&lt;&gt;"","YEL","")</f>
        <v>YEL</v>
      </c>
      <c r="HU117" s="48" t="str" cm="1">
        <f t="array" ref="HU117">IF(_xlfn.TEXTJOIN(", ", TRUE, IF(ISNUMBER(SEARCH("ORA", BL117:BT117)), COLUMN(BL117:BT117) - COLUMN(BL117) + 1, ""))&lt;&gt;"","ORA","")</f>
        <v/>
      </c>
      <c r="HV117" s="48" t="str" cm="1">
        <f t="array" ref="HV117">IF(_xlfn.TEXTJOIN(", ", TRUE, IF(ISNUMBER(SEARCH("BRO", BL117:BT117)), COLUMN(BL117:BT117) - COLUMN(BL117) + 1, ""))&lt;&gt;"","BRO","")</f>
        <v/>
      </c>
      <c r="HW117" s="48" t="str" cm="1">
        <f t="array" ref="HW117">IF(_xlfn.TEXTJOIN(", ", TRUE, IF(ISNUMBER(SEARCH("PUR", BL117:BT117)), COLUMN(BL117:BT117) - COLUMN(BL117) + 1, ""))&lt;&gt;"","PUR","")</f>
        <v/>
      </c>
      <c r="HX117" s="48" t="str" cm="1">
        <f t="array" ref="HX117">IF(_xlfn.TEXTJOIN(", ", TRUE, IF(ISNUMBER(SEARCH("WHI", BL117:BT117)), COLUMN(BL117:BT117) - COLUMN(BL117) + 1, ""))&lt;&gt;"","WHI","")</f>
        <v>WHI</v>
      </c>
      <c r="HY117" s="76"/>
      <c r="HZ117" s="76"/>
      <c r="IA117" s="6"/>
      <c r="IB117" s="6"/>
      <c r="IC117" s="77"/>
      <c r="ID117" s="77"/>
      <c r="IE117" s="77"/>
      <c r="IF117" s="77"/>
      <c r="IG117" s="77"/>
      <c r="IH117" s="77"/>
      <c r="II117" s="77"/>
      <c r="IJ117" s="77"/>
      <c r="IK117" s="77"/>
      <c r="IM117" s="45">
        <f>COUNTIF(IC117:IK117,"&gt;0")-CG117</f>
        <v>-5</v>
      </c>
      <c r="IN117" s="78" t="str">
        <f>"http://mkweb.bcgsc.ca/color-summarizer/?url="&amp;D117&amp;"&amp;precision=low&amp;num_clusters="&amp;CG117&amp;"&amp;text=1"</f>
        <v>http://mkweb.bcgsc.ca/color-summarizer/?url=https://www.crwflags.com/fotw/images/u/us-macth.gif&amp;precision=low&amp;num_clusters=5&amp;text=1</v>
      </c>
      <c r="IO117" s="48" t="str">
        <f>IF(HP117&lt;&gt;"",CHAR(34)&amp;"black"&amp;CHAR(34),"")</f>
        <v>"black"</v>
      </c>
      <c r="IP117" s="48" t="str">
        <f>IF(HQ117&lt;&gt;"",CHAR(34)&amp;"blue"&amp;CHAR(34),"")</f>
        <v>"blue"</v>
      </c>
      <c r="IQ117" s="48" t="str">
        <f>IF(HR117&lt;&gt;"",CHAR(34)&amp;"green"&amp;CHAR(34),"")</f>
        <v/>
      </c>
      <c r="IR117" s="48" t="str">
        <f>IF(HS117&lt;&gt;"",CHAR(34)&amp;"red"&amp;CHAR(34),"")</f>
        <v>"red"</v>
      </c>
      <c r="IS117" s="48" t="str">
        <f>IF(HT117&lt;&gt;"",CHAR(34)&amp;"yellow"&amp;CHAR(34),"")</f>
        <v>"yellow"</v>
      </c>
      <c r="IT117" s="48" t="str">
        <f>IF(HU117&lt;&gt;"",CHAR(34)&amp;"orange"&amp;CHAR(34),"")</f>
        <v/>
      </c>
      <c r="IU117" s="48" t="str">
        <f>IF(HV117&lt;&gt;"",CHAR(34)&amp;"brown"&amp;CHAR(34),"")</f>
        <v/>
      </c>
      <c r="IV117" s="48" t="str">
        <f>IF(HW117&lt;&gt;"",CHAR(34)&amp;"purple"&amp;CHAR(34),"")</f>
        <v/>
      </c>
      <c r="IW117" s="48" t="str">
        <f>IF(HX117&lt;&gt;"",CHAR(34)&amp;"white"&amp;CHAR(34),"")</f>
        <v>"white"</v>
      </c>
      <c r="IX117" s="48" t="str">
        <f>"{"&amp;CHAR(34)&amp;"url"&amp;CHAR(34)&amp;":"&amp;CHAR(34)&amp;IN117&amp;CHAR(34)&amp;","&amp;CHAR(34)&amp;"name"&amp;CHAR(34)&amp;":"&amp;CHAR(34)&amp;A117&amp;CHAR(34)&amp;"},"</f>
        <v>{"url":"http://mkweb.bcgsc.ca/color-summarizer/?url=https://www.crwflags.com/fotw/images/u/us-macth.gif&amp;precision=low&amp;num_clusters=5&amp;text=1","name":"[USA] Chatham"},</v>
      </c>
      <c r="IY117" s="48">
        <v>1503</v>
      </c>
    </row>
    <row r="118" spans="1:259" s="48" customFormat="1" ht="38.4" customHeight="1" thickBot="1" x14ac:dyDescent="0.35">
      <c r="A118" s="97" t="s">
        <v>1100</v>
      </c>
      <c r="B118" s="40" t="e" vm="259">
        <v>#VALUE!</v>
      </c>
      <c r="C118" s="41">
        <v>3</v>
      </c>
      <c r="D118" s="42" t="s">
        <v>1101</v>
      </c>
      <c r="E118" s="43" t="s">
        <v>1101</v>
      </c>
      <c r="F118" s="44" t="s">
        <v>163</v>
      </c>
      <c r="G118" s="45">
        <f>COUNTIF($A$1:$A$8580,A118)</f>
        <v>1</v>
      </c>
      <c r="H118" s="46" t="s">
        <v>323</v>
      </c>
      <c r="I118" s="47" t="s">
        <v>1102</v>
      </c>
      <c r="J118" s="48" t="str">
        <f>""</f>
        <v/>
      </c>
      <c r="K118" s="49"/>
      <c r="L118" s="50"/>
      <c r="M118" s="50"/>
      <c r="N118" s="51" t="s">
        <v>231</v>
      </c>
      <c r="O118" s="52">
        <v>2017</v>
      </c>
      <c r="P118" s="53" t="s">
        <v>1103</v>
      </c>
      <c r="Q118" s="54">
        <v>1</v>
      </c>
      <c r="R118" s="55" t="s">
        <v>231</v>
      </c>
      <c r="S118" s="56">
        <v>0</v>
      </c>
      <c r="T118" s="57" t="s">
        <v>164</v>
      </c>
      <c r="U118" s="58" t="s">
        <v>164</v>
      </c>
      <c r="V118" s="58" t="s">
        <v>164</v>
      </c>
      <c r="W118" s="58" t="s">
        <v>164</v>
      </c>
      <c r="X118" s="58" t="s">
        <v>165</v>
      </c>
      <c r="Y118" s="58" t="s">
        <v>164</v>
      </c>
      <c r="Z118" s="58" t="s">
        <v>164</v>
      </c>
      <c r="AA118" s="58" t="s">
        <v>165</v>
      </c>
      <c r="AB118" s="58" t="s">
        <v>165</v>
      </c>
      <c r="AC118" s="58" t="s">
        <v>164</v>
      </c>
      <c r="AD118" s="58" t="s">
        <v>164</v>
      </c>
      <c r="AE118" s="58" t="s">
        <v>164</v>
      </c>
      <c r="AF118" s="59" t="s">
        <v>164</v>
      </c>
      <c r="AG118" s="59" t="s">
        <v>164</v>
      </c>
      <c r="AH118" s="59" t="s">
        <v>165</v>
      </c>
      <c r="AI118" s="59" t="s">
        <v>164</v>
      </c>
      <c r="AJ118" s="59" t="s">
        <v>164</v>
      </c>
      <c r="AK118" s="59" t="s">
        <v>164</v>
      </c>
      <c r="AL118" s="59" t="s">
        <v>164</v>
      </c>
      <c r="AM118" s="59" t="s">
        <v>165</v>
      </c>
      <c r="AN118" s="59" t="s">
        <v>164</v>
      </c>
      <c r="AO118" s="59" t="s">
        <v>165</v>
      </c>
      <c r="AP118" s="59" t="s">
        <v>164</v>
      </c>
      <c r="AQ118" s="59" t="s">
        <v>164</v>
      </c>
      <c r="AR118" s="59" t="s">
        <v>164</v>
      </c>
      <c r="AS118" s="59" t="s">
        <v>164</v>
      </c>
      <c r="AT118" s="60">
        <v>0</v>
      </c>
      <c r="AU118" s="59" t="s">
        <v>226</v>
      </c>
      <c r="AV118" s="59" t="str">
        <f>IF(LEFT(A118,1)="[",LEFT(A118,5)&amp;AU118&amp;A118,"")</f>
        <v>[USA]Town[USA] Westhampton</v>
      </c>
      <c r="AW118" s="59" t="str">
        <f>C118&amp;H118&amp;A118</f>
        <v>3[USA] Massachusetts[USA] Westhampton</v>
      </c>
      <c r="AX118" s="61"/>
      <c r="AY118" s="61"/>
      <c r="AZ118" s="62" t="s">
        <v>167</v>
      </c>
      <c r="BA118" s="62" t="s">
        <v>167</v>
      </c>
      <c r="BB118" s="62"/>
      <c r="BC118" s="63"/>
      <c r="BD118" s="64" t="s">
        <v>152</v>
      </c>
      <c r="BE118" s="47"/>
      <c r="BF118" s="64" t="s">
        <v>152</v>
      </c>
      <c r="BG118" s="64" t="s">
        <v>157</v>
      </c>
      <c r="BH118" s="64" t="s">
        <v>153</v>
      </c>
      <c r="BI118" s="64"/>
      <c r="BJ118" s="64"/>
      <c r="BK118" s="47"/>
      <c r="BL118" s="64" t="s">
        <v>151</v>
      </c>
      <c r="BM118" s="64" t="s">
        <v>152</v>
      </c>
      <c r="BN118" s="64" t="s">
        <v>153</v>
      </c>
      <c r="BO118" s="64" t="s">
        <v>167</v>
      </c>
      <c r="BP118" s="64" t="s">
        <v>167</v>
      </c>
      <c r="BQ118" s="64" t="s">
        <v>167</v>
      </c>
      <c r="BR118" s="64" t="s">
        <v>157</v>
      </c>
      <c r="BS118" s="64" t="s">
        <v>167</v>
      </c>
      <c r="BT118" s="64" t="s">
        <v>159</v>
      </c>
      <c r="BU118" s="65"/>
      <c r="BV118" s="66"/>
      <c r="BW118" s="66">
        <v>0</v>
      </c>
      <c r="BX118" s="47"/>
      <c r="CB118" s="6"/>
      <c r="CC118" s="6"/>
      <c r="CD118" s="67">
        <v>0</v>
      </c>
      <c r="CE118" s="67">
        <v>0</v>
      </c>
      <c r="CF118" s="67" t="e">
        <v>#REF!</v>
      </c>
      <c r="CG118" s="68" cm="1">
        <f t="array" ref="CG118">SUMPRODUCT(--(LEN(TRIM(BL118:BT118))&gt;0))</f>
        <v>5</v>
      </c>
      <c r="CH118" s="59" t="str">
        <f>IF(CG118=2,"y","n")</f>
        <v>n</v>
      </c>
      <c r="CI118" s="59" t="str">
        <f>IF(CG118=3,"y","n")</f>
        <v>n</v>
      </c>
      <c r="CJ118" s="59" t="str">
        <f>IF(CG118=4,"y","n")</f>
        <v>n</v>
      </c>
      <c r="CK118" s="59" t="str">
        <f>IF(CG118&gt;4,"y","n")</f>
        <v>y</v>
      </c>
      <c r="CL118" s="59" t="str">
        <f>IF(S118=0,"y","n")</f>
        <v>y</v>
      </c>
      <c r="CM118" s="59" t="str">
        <f>IF(S118=2,"y","n")</f>
        <v>n</v>
      </c>
      <c r="CN118" s="59" t="str">
        <f>IF(S118=3,"y","n")</f>
        <v>n</v>
      </c>
      <c r="CO118" s="59" t="str">
        <f>IF(S118&gt;=4,"y","n")</f>
        <v>n</v>
      </c>
      <c r="CP118" s="59" t="str">
        <f>IF(AT118=0,"y","n")</f>
        <v>y</v>
      </c>
      <c r="CQ118" s="59" t="str">
        <f>IF(AT118=1,"y","n")</f>
        <v>n</v>
      </c>
      <c r="CR118" s="59" t="str">
        <f>IF(AT118=2,"y","n")</f>
        <v>n</v>
      </c>
      <c r="CS118" s="59" t="str">
        <f>IF(AT118&gt;=3,"y","n")</f>
        <v>n</v>
      </c>
      <c r="CT118" s="69" t="str">
        <f>CHAR(34)&amp;A118&amp;CHAR(34)</f>
        <v>"[USA] Westhampton"</v>
      </c>
      <c r="CU118" s="70" t="str">
        <f>CHAR(34)&amp;"rgn_"&amp;R118&amp;CHAR(34)</f>
        <v>"rgn_North America"</v>
      </c>
      <c r="CV118" s="48" t="str">
        <f>CHAR(34)&amp;D118&amp;CHAR(34)</f>
        <v>"https://upload.wikimedia.org/wikipedia/en/0/0b/Flag_of_Westhampton%2C_Massachusetts.png"</v>
      </c>
      <c r="CW118" s="48" t="str">
        <f>IF(CH118="y",CHAR(34)&amp;CH$1&amp;CHAR(34)&amp;",","")</f>
        <v/>
      </c>
      <c r="CX118" s="48" t="str">
        <f>IF(CI118="y",CHAR(34)&amp;CI$1&amp;CHAR(34)&amp;",","")</f>
        <v/>
      </c>
      <c r="CY118" s="48" t="str">
        <f>IF(CJ118="y",CHAR(34)&amp;CJ$1&amp;CHAR(34)&amp;",","")</f>
        <v/>
      </c>
      <c r="CZ118" s="48" t="str">
        <f>IF(CK118="y",CHAR(34)&amp;CK$1&amp;CHAR(34)&amp;",","")</f>
        <v>"5+Colo",</v>
      </c>
      <c r="DA118" s="48" t="str">
        <f>IF(Q118&gt;1,CHAR(34)&amp;"words2"&amp;CHAR(34)&amp;",","")</f>
        <v/>
      </c>
      <c r="DB118" s="48" t="str">
        <f>IF(Q118&gt;2,CHAR(34)&amp;"words3"&amp;CHAR(34)&amp;",","")</f>
        <v/>
      </c>
      <c r="DD118" s="48" t="str">
        <f>IF(LEN(CHAR(34)&amp;"lets"&amp;LEN(SUBSTITUTE(SUBSTITUTE(IFERROR(TRIM(SUBSTITUTE(A118,MID(A118,FIND("[",A118),FIND("]",A118)-FIND("[",A118)+1),"")),A118)," ",""),"-",""))&amp;CHAR(34)&amp;",")=9,CHAR(34)&amp;"lets"&amp;LEN(SUBSTITUTE(SUBSTITUTE(IFERROR(TRIM(SUBSTITUTE(A118,MID(A118,FIND("[",A118),FIND("]",A118)-FIND("[",A118)+1),"")),A118)," ",""),"-",""))&amp;CHAR(34)&amp;",",CHAR(34)&amp;"lets0"&amp;LEN(SUBSTITUTE(SUBSTITUTE(IFERROR(TRIM(SUBSTITUTE(A118,MID(A118,FIND("[",A118),FIND("]",A118)-FIND("[",A118)+1),"")),A118)," ",""),"-",""))&amp;CHAR(34)&amp;",")</f>
        <v>"lets11",</v>
      </c>
      <c r="DE118" s="48" t="str">
        <f>CHAR(34)&amp;"start"&amp;IFERROR(LEFT(SUBSTITUTE(A118,"["&amp;MID(A118,FIND("[",A118)+1,FIND("]",A118)-FIND("[",A118)-1)&amp;"] ",""),1),LEFT(A118,1))&amp;CHAR(34)&amp;","</f>
        <v>"startW",</v>
      </c>
      <c r="DF118" s="48" t="str">
        <f>IFERROR(IF(SEARCH("tan",A118)&gt;0,CHAR(34)&amp;"withtn"&amp;CHAR(34)&amp;",",""),"")</f>
        <v/>
      </c>
      <c r="DG118" s="48" t="str">
        <f>IFERROR(IF(SEARCH("q",A118)&gt;0,CHAR(34)&amp;"with_q"&amp;CHAR(34)&amp;",",""),"")</f>
        <v/>
      </c>
      <c r="DH118" s="48" t="str">
        <f>IFERROR(IF(SEARCH("v",A118)&gt;0,CHAR(34)&amp;"with_v"&amp;CHAR(34)&amp;",",""),"")</f>
        <v/>
      </c>
      <c r="DI118" s="48" t="str">
        <f>IFERROR(IF(SEARCH("w",A118)&gt;0,CHAR(34)&amp;"with_w"&amp;CHAR(34)&amp;",",""),"")</f>
        <v>"with_w",</v>
      </c>
      <c r="DJ118" s="48" t="str">
        <f>IFERROR(IF(SEARCH("y",A118)&gt;0,CHAR(34)&amp;"with_y"&amp;CHAR(34)&amp;",",""),"")</f>
        <v/>
      </c>
      <c r="DK118" s="48" t="str">
        <f>IFERROR(IF(SEARCH("z",A118)&gt;0,CHAR(34)&amp;"with_z"&amp;CHAR(34)&amp;",",""),"")</f>
        <v/>
      </c>
      <c r="DL118" s="48" t="str">
        <f>IF(CG118=2, CHAR(34) &amp; _xlfn.TEXTJOIN("", TRUE, _xlfn._xlws.SORT(HP118:HX118)) &amp; CHAR(34) &amp; ",", "")</f>
        <v/>
      </c>
      <c r="DM118" s="48" t="str" cm="1">
        <f t="array" ref="DM118">IF(CG118=3,CHAR(34) &amp; _xlfn.TEXTJOIN("", TRUE, RIGHT(HP118:HX118, 2)) &amp; CHAR(34) &amp; ",", "")</f>
        <v/>
      </c>
      <c r="DN118" s="48" t="str">
        <f>IF(AND(ISNUMBER(SEARCH("18", O118)), ISERROR(SEARCH("1918", O118)), ISERROR(SEARCH("2018", O118))), CHAR(34) &amp; "year18" &amp; CHAR(34) &amp; ",", "")</f>
        <v/>
      </c>
      <c r="DO118" s="48" t="str">
        <f>IF(AND(ISNUMBER(SEARCH("19", O118)), ISERROR(SEARCH("1819", O118)),  ISERROR(SEARCH("1219", O118)),ISERROR(SEARCH("1119", O118)),ISERROR(SEARCH("1190", O118)),ISERROR(SEARCH("2019", O118))), CHAR(34) &amp; "year19" &amp; CHAR(34) &amp; ",", "")</f>
        <v/>
      </c>
      <c r="DP118" s="6" t="str">
        <f>IF(AND(ISNUMBER(SEARCH("20", O118)), ISERROR(SEARCH("1920", O118))), CHAR(34)&amp;"year00"&amp;CHAR(34)&amp;",", "")</f>
        <v>"year00",</v>
      </c>
      <c r="DQ118" s="6" t="str">
        <f>IF(CC118="y",CHAR(34)&amp;"soviet"&amp;CHAR(34)&amp;",","")</f>
        <v/>
      </c>
      <c r="DR118" s="6" t="str">
        <f>IF(BY118="y",CHAR(34)&amp;"dgband"&amp;CHAR(34)&amp;",","")</f>
        <v/>
      </c>
      <c r="DS118" s="6" t="str">
        <f>IF(W118="y",IF(AND(V118="n",BY118&lt;&gt;"y"),CHAR(34)&amp;"allver"&amp;CHAR(34)&amp;",",""),"")</f>
        <v/>
      </c>
      <c r="DT118" s="6" t="str">
        <f>IF(V118="y",IF(AND(W118="n",BY118&lt;&gt;"y"),CHAR(34)&amp;"allhor"&amp;CHAR(34)&amp;",",""),"")</f>
        <v/>
      </c>
      <c r="DU118" s="6" t="str">
        <f>IF(BY118="y",IF(AND(W118="n",V118="n"),CHAR(34)&amp;"alldia"&amp;CHAR(34)&amp;",",""),"")</f>
        <v/>
      </c>
      <c r="DW118" s="48" t="str">
        <f>IF(CL118="y",CHAR(34)&amp;CL$1&amp;CHAR(34)&amp;",","")</f>
        <v>"NoBand",</v>
      </c>
      <c r="DX118" s="48" t="str">
        <f>IF(CM118="y",CHAR(34)&amp;CM$1&amp;CHAR(34)&amp;",","")</f>
        <v/>
      </c>
      <c r="DY118" s="48" t="str">
        <f>IF(CN118="y",CHAR(34)&amp;CN$1&amp;CHAR(34)&amp;",","")</f>
        <v/>
      </c>
      <c r="DZ118" s="48" t="str">
        <f>IF(CO118="y",CHAR(34)&amp;CO$1&amp;CHAR(34)&amp;",","")</f>
        <v/>
      </c>
      <c r="EA118" s="48" t="str">
        <f>IF(T118="y",CHAR(34)&amp;T$1&amp;CHAR(34)&amp;",","")</f>
        <v/>
      </c>
      <c r="EB118" s="48" t="str">
        <f>IF(U118="y",CHAR(34)&amp;U$1&amp;CHAR(34)&amp;",","")</f>
        <v/>
      </c>
      <c r="EC118" s="48" t="str">
        <f>IF(V118="y",CHAR(34)&amp;V$1&amp;CHAR(34)&amp;",","")</f>
        <v/>
      </c>
      <c r="ED118" s="48" t="str">
        <f>IF(W118="y",CHAR(34)&amp;W$1&amp;CHAR(34)&amp;",","")</f>
        <v/>
      </c>
      <c r="EE118" s="48" t="str">
        <f>IF(X118="y",CHAR(34)&amp;X$1&amp;CHAR(34)&amp;",","")</f>
        <v>"Circle",</v>
      </c>
      <c r="EF118" s="48" t="str">
        <f>IF(AND(Y118&lt;&gt;"n",Y118&lt;&gt;""),CHAR(34)&amp;Y$1&amp;CHAR(34)&amp;",","")</f>
        <v/>
      </c>
      <c r="EG118" s="48" t="str">
        <f>IF(Z118="y",CHAR(34)&amp;Z$1&amp;CHAR(34)&amp;",","")</f>
        <v/>
      </c>
      <c r="EH118" s="48" t="str">
        <f>IF(AA118="y",CHAR(34)&amp;AA$1&amp;CHAR(34)&amp;",","")</f>
        <v>"Plants",</v>
      </c>
      <c r="EI118" s="48" t="str">
        <f>IF(AB118="y",CHAR(34)&amp;AB$1&amp;CHAR(34)&amp;",","")</f>
        <v>"Texted",</v>
      </c>
      <c r="EJ118" s="48" t="str">
        <f>IF(AC118="y",CHAR(34)&amp;AC$1&amp;CHAR(34)&amp;",","")</f>
        <v/>
      </c>
      <c r="EK118" s="48" t="str">
        <f>IF(AD118="y",CHAR(34)&amp;AD$1&amp;CHAR(34)&amp;",","")</f>
        <v/>
      </c>
      <c r="EL118" s="48" t="str">
        <f>IF(AE118="y",CHAR(34)&amp;AE$1&amp;CHAR(34)&amp;",","")</f>
        <v/>
      </c>
      <c r="EM118" s="48" t="str">
        <f>IF(AF118="y",CHAR(34)&amp;AF$1&amp;CHAR(34)&amp;",","")</f>
        <v/>
      </c>
      <c r="EN118" s="48" t="str">
        <f>IF(AG118="y",CHAR(34)&amp;AG$1&amp;CHAR(34)&amp;",","")</f>
        <v/>
      </c>
      <c r="EO118" s="48" t="str">
        <f>IF(AH118="y",CHAR(34)&amp;AH$1&amp;CHAR(34)&amp;",","")</f>
        <v>"Center",</v>
      </c>
      <c r="EP118" s="48" t="str">
        <f>IF(AI118="y",CHAR(34)&amp;AI$1&amp;CHAR(34)&amp;",","")</f>
        <v/>
      </c>
      <c r="EQ118" s="48" t="str">
        <f>IF(AJ118="y",CHAR(34)&amp;AJ$1&amp;CHAR(34)&amp;",","")</f>
        <v/>
      </c>
      <c r="ER118" s="48" t="str">
        <f>IF(AK118="y",CHAR(34)&amp;AK$1&amp;CHAR(34)&amp;",","")</f>
        <v/>
      </c>
      <c r="ES118" s="48" t="str">
        <f>IF(AL118="y",CHAR(34)&amp;AL$1&amp;CHAR(34)&amp;",","")</f>
        <v/>
      </c>
      <c r="ET118" s="48" t="str">
        <f>IF(AM118="y",CHAR(34)&amp;AM$1&amp;CHAR(34)&amp;",","")</f>
        <v>"Geogrh",</v>
      </c>
      <c r="EU118" s="48" t="str">
        <f>IF(AN118="y",CHAR(34)&amp;AN$1&amp;CHAR(34)&amp;",","")</f>
        <v/>
      </c>
      <c r="EV118" s="48" t="str">
        <f>IF(AO118="y",CHAR(34)&amp;AO$1&amp;CHAR(34)&amp;",","")</f>
        <v>"Builds",</v>
      </c>
      <c r="EW118" s="48" t="str">
        <f>IF(AP118="y",CHAR(34)&amp;AP$1&amp;CHAR(34)&amp;",","")</f>
        <v/>
      </c>
      <c r="EX118" s="48" t="str">
        <f>IF(AQ118="y",CHAR(34)&amp;AQ$1&amp;CHAR(34)&amp;",","")</f>
        <v/>
      </c>
      <c r="EY118" s="48" t="str">
        <f>IF(AR118="y",CHAR(34)&amp;AR$1&amp;CHAR(34)&amp;",","")</f>
        <v/>
      </c>
      <c r="EZ118" s="48" t="str">
        <f>IF(AS118="y",CHAR(34)&amp;AS$1&amp;CHAR(34)&amp;",","")</f>
        <v/>
      </c>
      <c r="FA118" s="48" t="str">
        <f>IF(AT118&gt;0,CHAR(34)&amp;"sta"&amp;AZ118&amp;CHAR(34)&amp;",","")</f>
        <v/>
      </c>
      <c r="FB118" s="48" t="str">
        <f>IF(AND(AT118&gt;0,BA118&lt;&gt;""),CHAR(34)&amp;"sta"&amp;BA118&amp;CHAR(34)&amp;",","")</f>
        <v/>
      </c>
      <c r="FD118" s="48" t="str">
        <f>IF(BV118="n",CHAR(34)&amp;"tcWHYE"&amp;CHAR(34)&amp;",",IF(BV118="y",CHAR(34)&amp;FD$1&amp;CHAR(34)&amp;",",""))</f>
        <v/>
      </c>
      <c r="FE118" s="48" t="str">
        <f>IF(COUNTIF(BL118:BT118,"BLU")=0,CHAR(34)&amp;"NO_BLU"&amp;CHAR(34)&amp;",", "")</f>
        <v/>
      </c>
      <c r="FF118" s="48" t="str">
        <f>IF(COUNTIF(BL118:BT118,"WHI")=0,CHAR(34)&amp;"NO_WHI"&amp;CHAR(34)&amp;",", "")</f>
        <v/>
      </c>
      <c r="FG118" s="48" t="str">
        <f>IF(COUNTIF(BL118:BT118,"RED")=0,CHAR(34)&amp;"NO_RED"&amp;CHAR(34)&amp;",", "")</f>
        <v>"NO_RED",</v>
      </c>
      <c r="FH118" s="48" t="str">
        <f>IF(COUNTIF(BL118:BS118,"GRE")=0,CHAR(34)&amp;"NO_GRE"&amp;CHAR(34)&amp;",", "")</f>
        <v/>
      </c>
      <c r="FI118" s="48" t="str">
        <f>IF(COUNTIF(BL118:BT118,"YEL")=0,CHAR(34)&amp;"NO_YEL"&amp;CHAR(34)&amp;",", "")</f>
        <v>"NO_YEL",</v>
      </c>
      <c r="FJ118" s="48" t="str">
        <f>IF(COUNTIF(BL118:BT118,"BLA")=0,CHAR(34)&amp;"NO_BLA"&amp;CHAR(34)&amp;",", "")</f>
        <v/>
      </c>
      <c r="FK118" s="48" t="str">
        <f>IF(AND(FH118&lt;&gt;"",FF118&lt;&gt;""),CHAR(34)&amp;"WHGRNO"&amp;CHAR(34)&amp;",","")</f>
        <v/>
      </c>
      <c r="FL118" s="48" t="str">
        <f>IF(AND(FI118&lt;&gt;"",FF118&lt;&gt;""),CHAR(34)&amp;"WHYENO"&amp;CHAR(34)&amp;",","")</f>
        <v/>
      </c>
      <c r="FM118" s="48" t="str">
        <f>IF(AND(FJ118&lt;&gt;"",FF118&lt;&gt;""),CHAR(34)&amp;"BAWHNO"&amp;CHAR(34)&amp;",","")</f>
        <v/>
      </c>
      <c r="FN118" s="48" t="str">
        <f>IF(AND(FE118&lt;&gt;"",FF118&lt;&gt;""),CHAR(34)&amp;"BLWHNO"&amp;CHAR(34)&amp;",","")</f>
        <v/>
      </c>
      <c r="FO118" s="48" t="str">
        <f>IF(AND(FE118&lt;&gt;"",FG118&lt;&gt;""),CHAR(34)&amp;"BLRENO"&amp;CHAR(34)&amp;",","")</f>
        <v/>
      </c>
      <c r="FP118" s="48" t="str">
        <f>IF(AND(FF118&lt;&gt;"",FF118&lt;&gt;""),CHAR(34)&amp;"WHRENO"&amp;CHAR(34)&amp;",","")</f>
        <v/>
      </c>
      <c r="FQ118" s="48" t="str">
        <f>IF(LEN(BF118)=3,CHAR(34)&amp;"001"&amp;BF118&amp;CHAR(34)&amp;",","")</f>
        <v>"001BLU",</v>
      </c>
      <c r="FR118" s="48" t="str">
        <f>IF(LEN(BG118)=3,CHAR(34)&amp;"002"&amp;BG118&amp;CHAR(34)&amp;",","")</f>
        <v>"002BRO",</v>
      </c>
      <c r="FS118" s="48" t="str">
        <f>IF(LEN(BH118)=3,CHAR(34)&amp;"003"&amp;BH118&amp;CHAR(34)&amp;",","")</f>
        <v>"003GRE",</v>
      </c>
      <c r="FT118" s="48" t="str">
        <f>CHAR(34)&amp;"myr"&amp;BD118&amp;CHAR(34)&amp;","</f>
        <v>"myrBLU",</v>
      </c>
      <c r="FU118" s="48" t="str">
        <f>IF(AY118="y",CHAR(34)&amp;"island"&amp;CHAR(34)&amp;",","")</f>
        <v/>
      </c>
      <c r="FV118" s="48" t="str">
        <f>IF(BZ118="y",CHAR(34)&amp;"landlo"&amp;CHAR(34)&amp;",","")</f>
        <v/>
      </c>
      <c r="FW118" s="48" t="str">
        <f>IF(CA118="y",CHAR(34)&amp;"eunion"&amp;CHAR(34)&amp;",","")</f>
        <v/>
      </c>
      <c r="FY118" s="48" t="str">
        <f>IFERROR(IF(SEARCH("Arabic",CB118)&gt;0,CHAR(34)&amp;"arabic"&amp;CHAR(34)&amp;",",""),"")</f>
        <v/>
      </c>
      <c r="FZ118" s="48" t="str">
        <f>IFERROR(IF(SEARCH("English",CB118)&gt;0,CHAR(34)&amp;"englis"&amp;CHAR(34)&amp;",",""),"")</f>
        <v/>
      </c>
      <c r="GA118" s="48" t="str">
        <f>IFERROR(IF(SEARCH("French",CB118)&gt;0,CHAR(34)&amp;"french"&amp;CHAR(34)&amp;",",""),"")</f>
        <v/>
      </c>
      <c r="GB118" s="48" t="str">
        <f>IFERROR(IF(SEARCH("Spanish",CB118)&gt;0,CHAR(34)&amp;"spanis"&amp;CHAR(34)&amp;",",""),"")</f>
        <v/>
      </c>
      <c r="GE118" s="48" t="str">
        <f>IFERROR(IF(SEARCH("Dutch",CB118)&gt;0,CHAR(34)&amp;"dutchs"&amp;CHAR(34)&amp;",",""),"")</f>
        <v/>
      </c>
      <c r="GF118" s="48" t="str">
        <f>IFERROR(IF(SEARCH("Historical",AU118)&gt;0,CHAR(34)&amp;"histor"&amp;CHAR(34)&amp;",",""),"")</f>
        <v/>
      </c>
      <c r="GG118" s="48" t="str">
        <f>IF(BU118="y",CHAR(34)&amp;"unjack"&amp;CHAR(34)&amp;",","")</f>
        <v/>
      </c>
      <c r="GH118" s="48" t="str">
        <f>IF(CD118=1,CHAR(34)&amp;"southc"&amp;CHAR(34)&amp;",","")</f>
        <v/>
      </c>
      <c r="GI118" s="48" t="str">
        <f>IF(CE118=1,CHAR(34)&amp;"hasmap"&amp;CHAR(34)&amp;",","")</f>
        <v/>
      </c>
      <c r="GJ118" s="48" t="str">
        <f>IF(CP118="y",CHAR(34)&amp;CP$1&amp;CHAR(34)&amp;",","")</f>
        <v>"NoStar",</v>
      </c>
      <c r="GK118" s="48" t="str">
        <f>IF(GJ118="",CHAR(34)&amp;"HasSta"&amp;CHAR(34)&amp;",","")</f>
        <v/>
      </c>
      <c r="GL118" s="48" t="str">
        <f>IF(CQ118="y",CHAR(34)&amp;CQ$1&amp;CHAR(34)&amp;",","")</f>
        <v/>
      </c>
      <c r="GM118" s="48" t="str">
        <f>IF(CR118="y",CHAR(34)&amp;CR$1&amp;CHAR(34)&amp;",","")</f>
        <v/>
      </c>
      <c r="GN118" s="48" t="str">
        <f>IF(CS118="y",CHAR(34)&amp;CS$1&amp;CHAR(34)&amp;",","")</f>
        <v/>
      </c>
      <c r="GP118" s="48" t="str">
        <f>CHAR(34)&amp;AU118&amp;CHAR(34)</f>
        <v>"Town"</v>
      </c>
      <c r="GS118" s="48" t="str">
        <f>SUBSTITUTE("["&amp;_xlfn.CONCAT(CW118:GN118)&amp;"]",",]","]")</f>
        <v>["5+Colo","lets11","startW","with_w","year00","NoBand","Circle","Plants","Texted","Center","Geogrh","Builds","NO_RED","NO_YEL","001BLU","002BRO","003GRE","myrBLU","NoStar"]</v>
      </c>
      <c r="GT118" s="48" t="str">
        <f>IF(BL118&lt;&gt;"",CHAR(34)&amp;"cl_"&amp;BL118&amp;CHAR(34)&amp;",","")</f>
        <v>"cl_BLA",</v>
      </c>
      <c r="GU118" s="48" t="str">
        <f>IF(BM118&lt;&gt;"",CHAR(34)&amp;"cl_"&amp;BM118&amp;CHAR(34)&amp;",","")</f>
        <v>"cl_BLU",</v>
      </c>
      <c r="GV118" s="48" t="str">
        <f>IF(BN118&lt;&gt;"",CHAR(34)&amp;"cl_"&amp;BN118&amp;CHAR(34)&amp;",","")</f>
        <v>"cl_GRE",</v>
      </c>
      <c r="GW118" s="48" t="str">
        <f>IF(BO118&lt;&gt;"",CHAR(34)&amp;"cl_"&amp;BO118&amp;CHAR(34)&amp;",","")</f>
        <v/>
      </c>
      <c r="GX118" s="48" t="str">
        <f>IF(BP118&lt;&gt;"",CHAR(34)&amp;"cl_"&amp;BP118&amp;CHAR(34)&amp;",","")</f>
        <v/>
      </c>
      <c r="GY118" s="48" t="str">
        <f>IF(BQ118&lt;&gt;"",CHAR(34)&amp;"cl_"&amp;BQ118&amp;CHAR(34)&amp;",","")</f>
        <v/>
      </c>
      <c r="GZ118" s="48" t="str">
        <f>IF(BR118&lt;&gt;"",CHAR(34)&amp;"cl_"&amp;BR118&amp;CHAR(34)&amp;",","")</f>
        <v>"cl_BRO",</v>
      </c>
      <c r="HA118" s="48" t="str">
        <f>IF(BS118&lt;&gt;"",CHAR(34)&amp;"cl_"&amp;BS118&amp;CHAR(34)&amp;",","")</f>
        <v/>
      </c>
      <c r="HB118" s="48" t="str">
        <f>IF(BT118&lt;&gt;"",CHAR(34)&amp;"cl_"&amp;BT118&amp;CHAR(34)&amp;",","")</f>
        <v>"cl_WHI",</v>
      </c>
      <c r="HC118" s="48" t="str">
        <f>SUBSTITUTE("["&amp;_xlfn.CONCAT(GT118:HB118)&amp;"]",",]","]")</f>
        <v>["cl_BLA","cl_BLU","cl_GRE","cl_BRO","cl_WHI"]</v>
      </c>
      <c r="HE118" s="71"/>
      <c r="HF118" s="72" t="str">
        <f>"{couname:"&amp;CT118&amp;(IF(HK118&lt;&gt;"",",subtype:"&amp;CHAR(34)&amp;HK118&amp;CHAR(34),""))&amp;",year:"&amp;HJ118&amp;",region:"&amp;CU118&amp;",Colors:"&amp;HC118&amp;",Items:"&amp;GS118&amp;",Flag:"&amp;CV118&amp;",HDFlag:"&amp;CHAR(34)&amp;E118&amp;CHAR(34)&amp;",type:"&amp;GP118&amp;", describe: "&amp;HH118&amp;", isnew:"&amp;CHAR(34)&amp;F118&amp;CHAR(34)&amp;", links: "&amp;HL118&amp;"},"</f>
        <v>{couname:"[USA] Westhampton",year:"2017",region:"rgn_North America",Colors:["cl_BLA","cl_BLU","cl_GRE","cl_BRO","cl_WHI"],Items:["5+Colo","lets11","startW","with_w","year00","NoBand","Circle","Plants","Texted","Center","Geogrh","Builds","NO_RED","NO_YEL","001BLU","002BRO","003GRE","myrBLU","NoStar"],Flag:"https://upload.wikimedia.org/wikipedia/en/0/0b/Flag_of_Westhampton%2C_Massachusetts.png",HDFlag:"https://upload.wikimedia.org/wikipedia/en/0/0b/Flag_of_Westhampton%2C_Massachusetts.png",type:"Town", describe: "\nThe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 isnew:".", links: "https://www.gazettenet.com/westhampton-has-a-flag-10517071"},</v>
      </c>
      <c r="HG118" s="73" t="str">
        <f>"{couname:"&amp;CT118&amp;(IF(HK118&lt;&gt;"",",subtype:"&amp;CHAR(34)&amp;HK118&amp;CHAR(34),""))&amp;",year:"&amp;HJ118&amp;",region:"&amp;CU118&amp;",Colors:"&amp;HC118&amp;",Items:"&amp;GS118&amp;",Flag:"&amp;CV118&amp;",HDFlag:"&amp;CHAR(34)&amp;E118&amp;CHAR(34)&amp;",type:"&amp;GP118&amp;", describe: "&amp;HI118&amp;", links: "&amp;HL118&amp;"},"</f>
        <v>{couname:"[USA] Westhampton",year:"2017",region:"rgn_North America",Colors:["cl_BLA","cl_BLU","cl_GRE","cl_BRO","cl_WHI"],Items:["5+Colo","lets11","startW","with_w","year00","NoBand","Circle","Plants","Texted","Center","Geogrh","Builds","NO_RED","NO_YEL","001BLU","002BRO","003GRE","myrBLU","NoStar"],Flag:"https://upload.wikimedia.org/wikipedia/en/0/0b/Flag_of_Westhampton%2C_Massachusetts.png",HDFlag:"https://upload.wikimedia.org/wikipedia/en/0/0b/Flag_of_Westhampton%2C_Massachusetts.png",type:"Town", describe: "\nThe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 links: "https://www.gazettenet.com/westhampton-has-a-flag-10517071"},</v>
      </c>
      <c r="HH118" s="48" t="str">
        <f>IF(P118&lt;&gt;"",CHAR(34)&amp;"\n"&amp;P118&amp;CHAR(34),CHAR(34)&amp;CHAR(34))</f>
        <v>"\nThe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v>
      </c>
      <c r="HI118" s="48" t="str">
        <f>IF(J118=0,CHAR(34)&amp;CHAR(34),HH118)</f>
        <v>"\nThe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v>
      </c>
      <c r="HJ118" s="48" t="str">
        <f>CHAR(34)&amp;O118&amp;CHAR(34)</f>
        <v>"2017"</v>
      </c>
      <c r="HL118" s="48" t="str">
        <f>CHAR(34)&amp;I118&amp;CHAR(34)</f>
        <v>"https://www.gazettenet.com/westhampton-has-a-flag-10517071"</v>
      </c>
      <c r="HM118" s="72"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"&amp;HH118&amp;", "&amp;CHAR(34)&amp;"isnew"&amp;CHAR(34)&amp;": "&amp;CHAR(34)&amp;F118&amp;CHAR(34)&amp;", "&amp;CHAR(34)&amp;"links"&amp;CHAR(34)&amp;": "&amp;HL118&amp;"},"</f>
        <v>{"couname":"[USA] Westhampton","subtype":"[USA] Massachusetts","year":"2017","region":"rgn_North America","Colors":["cl_BLA","cl_BLU","cl_GRE","cl_BRO","cl_WHI"],"Items":["5+Colo","lets11","startW","with_w","year00","NoBand","Circle","Plants","Texted","Center","Geogrh","Builds","NO_RED","NO_YEL","001BLU","002BRO","003GRE","myrBLU","NoStar"],"Flag":"https://upload.wikimedia.org/wikipedia/en/0/0b/Flag_of_Westhampton%2C_Massachusetts.png","HDFlag":"https://upload.wikimedia.org/wikipedia/en/0/0b/Flag_of_Westhampton%2C_Massachusetts.png","type":"Town", "describe": "\nThe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 "isnew": ".", "links": "https://www.gazettenet.com/westhampton-has-a-flag-10517071"},</v>
      </c>
      <c r="HN118" s="74" t="str">
        <f>"{"&amp;CHAR(34)&amp;"couname"&amp;CHAR(34)&amp;":"&amp;CT118&amp;(IF(H118&lt;&gt;"",","&amp;CHAR(34)&amp;"subtype"&amp;CHAR(34)&amp;":"&amp;CHAR(34)&amp;H118&amp;CHAR(34),""))&amp;","&amp;CHAR(34)&amp;"year"&amp;CHAR(34)&amp;":"&amp;HJ118&amp;","&amp;CHAR(34)&amp;"region"&amp;CHAR(34)&amp;":"&amp;CU118&amp;","&amp;CHAR(34)&amp;"Colors"&amp;CHAR(34)&amp;":"&amp;HC118&amp;","&amp;CHAR(34)&amp;"Items"&amp;CHAR(34)&amp;":"&amp;GS118&amp;","&amp;CHAR(34)&amp;"Flag"&amp;CHAR(34)&amp;":"&amp;CV118&amp;","&amp;CHAR(34)&amp;"HDFlag"&amp;CHAR(34)&amp;":"&amp;CHAR(34)&amp;E118&amp;CHAR(34)&amp;","&amp;CHAR(34)&amp;"type"&amp;CHAR(34)&amp;":"&amp;GP118&amp;", "&amp;CHAR(34)&amp;"describe"&amp;CHAR(34)&amp;": "&amp;HI118&amp;", "&amp;CHAR(34)&amp;"isnew"&amp;CHAR(34)&amp;": "&amp;CHAR(34)&amp;F118&amp;CHAR(34)&amp;", "&amp;CHAR(34)&amp;"links"&amp;CHAR(34)&amp;": "&amp;HL118&amp;"},"</f>
        <v>{"couname":"[USA] Westhampton","subtype":"[USA] Massachusetts","year":"2017","region":"rgn_North America","Colors":["cl_BLA","cl_BLU","cl_GRE","cl_BRO","cl_WHI"],"Items":["5+Colo","lets11","startW","with_w","year00","NoBand","Circle","Plants","Texted","Center","Geogrh","Builds","NO_RED","NO_YEL","001BLU","002BRO","003GRE","myrBLU","NoStar"],"Flag":"https://upload.wikimedia.org/wikipedia/en/0/0b/Flag_of_Westhampton%2C_Massachusetts.png","HDFlag":"https://upload.wikimedia.org/wikipedia/en/0/0b/Flag_of_Westhampton%2C_Massachusetts.png","type":"Town", "describe": "\nThe flag was made by Westhampton locals Mary Montague and Bob Miller and was officially adopted in 2017. It is charged with the seal of Westhampton with a picture of a tree as the field of the flag. The tree in the foreground is said to be planted in the 1800s by Sylvester Judd Jr., a historian, statesman and editor of the Daily Hampshire Gazette.", "isnew": ".", "links": "https://www.gazettenet.com/westhampton-has-a-flag-10517071"},</v>
      </c>
      <c r="HO118" s="75">
        <v>45618</v>
      </c>
      <c r="HP118" s="48" t="str" cm="1">
        <f t="array" ref="HP118">IF(_xlfn.TEXTJOIN(", ", TRUE, IF(ISNUMBER(SEARCH("BLA", BL118:BT118)), COLUMN(BL118:BT118) - COLUMN(BL118) + 1, ""))&lt;&gt;"","BLA","")</f>
        <v>BLA</v>
      </c>
      <c r="HQ118" s="48" t="str" cm="1">
        <f t="array" ref="HQ118">IF(_xlfn.TEXTJOIN(", ", TRUE, IF(ISNUMBER(SEARCH("BLU", BL118:BT118)), COLUMN(BL118:BT118) - COLUMN(BL118) + 1, ""))&lt;&gt;"","BLU","")</f>
        <v>BLU</v>
      </c>
      <c r="HR118" s="48" t="str" cm="1">
        <f t="array" ref="HR118">IF(_xlfn.TEXTJOIN(", ", TRUE, IF(ISNUMBER(SEARCH("GRE", BL118:BT118)), COLUMN(BL118:BT118) - COLUMN(BL118) + 1, ""))&lt;&gt;"","GRE","")</f>
        <v>GRE</v>
      </c>
      <c r="HS118" s="48" t="str" cm="1">
        <f t="array" ref="HS118">IF(_xlfn.TEXTJOIN(", ", TRUE, IF(ISNUMBER(SEARCH("RED", BL118:BT118)), COLUMN(BL118:BT118) - COLUMN(BL118) + 1, ""))&lt;&gt;"","RED","")</f>
        <v/>
      </c>
      <c r="HT118" s="48" t="str" cm="1">
        <f t="array" ref="HT118">IF(_xlfn.TEXTJOIN(", ", TRUE, IF(ISNUMBER(SEARCH("YEL", BL118:BT118)), COLUMN(BL118:BT118) - COLUMN(BL118) + 1, ""))&lt;&gt;"","YEL","")</f>
        <v/>
      </c>
      <c r="HU118" s="48" t="str" cm="1">
        <f t="array" ref="HU118">IF(_xlfn.TEXTJOIN(", ", TRUE, IF(ISNUMBER(SEARCH("ORA", BL118:BT118)), COLUMN(BL118:BT118) - COLUMN(BL118) + 1, ""))&lt;&gt;"","ORA","")</f>
        <v/>
      </c>
      <c r="HV118" s="48" t="str" cm="1">
        <f t="array" ref="HV118">IF(_xlfn.TEXTJOIN(", ", TRUE, IF(ISNUMBER(SEARCH("BRO", BL118:BT118)), COLUMN(BL118:BT118) - COLUMN(BL118) + 1, ""))&lt;&gt;"","BRO","")</f>
        <v>BRO</v>
      </c>
      <c r="HW118" s="48" t="str" cm="1">
        <f t="array" ref="HW118">IF(_xlfn.TEXTJOIN(", ", TRUE, IF(ISNUMBER(SEARCH("PUR", BL118:BT118)), COLUMN(BL118:BT118) - COLUMN(BL118) + 1, ""))&lt;&gt;"","PUR","")</f>
        <v/>
      </c>
      <c r="HX118" s="48" t="str" cm="1">
        <f t="array" ref="HX118">IF(_xlfn.TEXTJOIN(", ", TRUE, IF(ISNUMBER(SEARCH("WHI", BL118:BT118)), COLUMN(BL118:BT118) - COLUMN(BL118) + 1, ""))&lt;&gt;"","WHI","")</f>
        <v>WHI</v>
      </c>
      <c r="HY118" s="76"/>
      <c r="HZ118" s="76"/>
      <c r="IA118" s="6"/>
      <c r="IB118" s="6"/>
      <c r="IC118" s="77"/>
      <c r="ID118" s="77"/>
      <c r="IE118" s="77"/>
      <c r="IF118" s="77"/>
      <c r="IG118" s="77"/>
      <c r="IH118" s="77"/>
      <c r="II118" s="77"/>
      <c r="IJ118" s="77"/>
      <c r="IK118" s="77"/>
      <c r="IM118" s="45">
        <f>COUNTIF(IC118:IK118,"&gt;0")-CG118</f>
        <v>-5</v>
      </c>
      <c r="IN118" s="78" t="str">
        <f>"http://mkweb.bcgsc.ca/color-summarizer/?url="&amp;D118&amp;"&amp;precision=low&amp;num_clusters="&amp;CG118&amp;"&amp;text=1"</f>
        <v>http://mkweb.bcgsc.ca/color-summarizer/?url=https://upload.wikimedia.org/wikipedia/en/0/0b/Flag_of_Westhampton%2C_Massachusetts.png&amp;precision=low&amp;num_clusters=5&amp;text=1</v>
      </c>
      <c r="IO118" s="48" t="str">
        <f>IF(HP118&lt;&gt;"",CHAR(34)&amp;"black"&amp;CHAR(34),"")</f>
        <v>"black"</v>
      </c>
      <c r="IP118" s="48" t="str">
        <f>IF(HQ118&lt;&gt;"",CHAR(34)&amp;"blue"&amp;CHAR(34),"")</f>
        <v>"blue"</v>
      </c>
      <c r="IQ118" s="48" t="str">
        <f>IF(HR118&lt;&gt;"",CHAR(34)&amp;"green"&amp;CHAR(34),"")</f>
        <v>"green"</v>
      </c>
      <c r="IR118" s="48" t="str">
        <f>IF(HS118&lt;&gt;"",CHAR(34)&amp;"red"&amp;CHAR(34),"")</f>
        <v/>
      </c>
      <c r="IS118" s="48" t="str">
        <f>IF(HT118&lt;&gt;"",CHAR(34)&amp;"yellow"&amp;CHAR(34),"")</f>
        <v/>
      </c>
      <c r="IT118" s="48" t="str">
        <f>IF(HU118&lt;&gt;"",CHAR(34)&amp;"orange"&amp;CHAR(34),"")</f>
        <v/>
      </c>
      <c r="IU118" s="48" t="str">
        <f>IF(HV118&lt;&gt;"",CHAR(34)&amp;"brown"&amp;CHAR(34),"")</f>
        <v>"brown"</v>
      </c>
      <c r="IV118" s="48" t="str">
        <f>IF(HW118&lt;&gt;"",CHAR(34)&amp;"purple"&amp;CHAR(34),"")</f>
        <v/>
      </c>
      <c r="IW118" s="48" t="str">
        <f>IF(HX118&lt;&gt;"",CHAR(34)&amp;"white"&amp;CHAR(34),"")</f>
        <v>"white"</v>
      </c>
      <c r="IX118" s="48" t="str">
        <f>"{"&amp;CHAR(34)&amp;"url"&amp;CHAR(34)&amp;":"&amp;CHAR(34)&amp;IN118&amp;CHAR(34)&amp;","&amp;CHAR(34)&amp;"name"&amp;CHAR(34)&amp;":"&amp;CHAR(34)&amp;A118&amp;CHAR(34)&amp;"},"</f>
        <v>{"url":"http://mkweb.bcgsc.ca/color-summarizer/?url=https://upload.wikimedia.org/wikipedia/en/0/0b/Flag_of_Westhampton%2C_Massachusetts.png&amp;precision=low&amp;num_clusters=5&amp;text=1","name":"[USA] Westhampton"},</v>
      </c>
      <c r="IY118" s="48">
        <v>1193</v>
      </c>
    </row>
    <row r="119" spans="1:259" s="48" customFormat="1" ht="38.4" customHeight="1" thickBot="1" x14ac:dyDescent="0.35">
      <c r="A119" s="97" t="s">
        <v>449</v>
      </c>
      <c r="B119" s="40" t="e" vm="260">
        <v>#VALUE!</v>
      </c>
      <c r="C119" s="41">
        <v>3</v>
      </c>
      <c r="D119" s="42" t="s">
        <v>450</v>
      </c>
      <c r="E119" s="43" t="s">
        <v>451</v>
      </c>
      <c r="F119" s="44" t="s">
        <v>163</v>
      </c>
      <c r="G119" s="45">
        <f>COUNTIF($A$1:$A$8580,A119)</f>
        <v>1</v>
      </c>
      <c r="H119" s="46" t="s">
        <v>452</v>
      </c>
      <c r="I119" s="47" t="s">
        <v>453</v>
      </c>
      <c r="J119" s="48" t="str">
        <f>""</f>
        <v/>
      </c>
      <c r="K119" s="49"/>
      <c r="L119" s="50"/>
      <c r="M119" s="50"/>
      <c r="N119" s="51" t="s">
        <v>231</v>
      </c>
      <c r="O119" s="52">
        <v>1948</v>
      </c>
      <c r="P119" s="53" t="s">
        <v>454</v>
      </c>
      <c r="Q119" s="54">
        <v>1</v>
      </c>
      <c r="R119" s="55" t="s">
        <v>231</v>
      </c>
      <c r="S119" s="56">
        <v>0</v>
      </c>
      <c r="T119" s="57" t="s">
        <v>165</v>
      </c>
      <c r="U119" s="58" t="s">
        <v>165</v>
      </c>
      <c r="V119" s="58" t="s">
        <v>165</v>
      </c>
      <c r="W119" s="58" t="s">
        <v>165</v>
      </c>
      <c r="X119" s="58" t="s">
        <v>165</v>
      </c>
      <c r="Y119" s="58" t="s">
        <v>165</v>
      </c>
      <c r="Z119" s="58" t="s">
        <v>164</v>
      </c>
      <c r="AA119" s="58" t="s">
        <v>165</v>
      </c>
      <c r="AB119" s="58" t="s">
        <v>165</v>
      </c>
      <c r="AC119" s="58" t="s">
        <v>164</v>
      </c>
      <c r="AD119" s="58" t="s">
        <v>164</v>
      </c>
      <c r="AE119" s="58" t="s">
        <v>164</v>
      </c>
      <c r="AF119" s="59" t="s">
        <v>164</v>
      </c>
      <c r="AG119" s="59" t="s">
        <v>164</v>
      </c>
      <c r="AH119" s="59" t="s">
        <v>165</v>
      </c>
      <c r="AI119" s="59" t="s">
        <v>165</v>
      </c>
      <c r="AJ119" s="59" t="s">
        <v>164</v>
      </c>
      <c r="AK119" s="59" t="s">
        <v>164</v>
      </c>
      <c r="AL119" s="59" t="s">
        <v>164</v>
      </c>
      <c r="AM119" s="59" t="s">
        <v>164</v>
      </c>
      <c r="AN119" s="59" t="s">
        <v>165</v>
      </c>
      <c r="AO119" s="59" t="s">
        <v>165</v>
      </c>
      <c r="AP119" s="59" t="s">
        <v>164</v>
      </c>
      <c r="AQ119" s="59" t="s">
        <v>164</v>
      </c>
      <c r="AR119" s="59" t="s">
        <v>164</v>
      </c>
      <c r="AS119" s="59" t="s">
        <v>164</v>
      </c>
      <c r="AT119" s="60">
        <v>13</v>
      </c>
      <c r="AU119" s="59" t="s">
        <v>196</v>
      </c>
      <c r="AV119" s="59" t="str">
        <f>IF(LEFT(A119,1)="[",LEFT(A119,5)&amp;AU119&amp;A119,"")</f>
        <v>[USA]City[USA] Detroit</v>
      </c>
      <c r="AW119" s="59" t="str">
        <f>C119&amp;H119&amp;A119</f>
        <v>3[USA] Michigan[USA] Detroit</v>
      </c>
      <c r="AX119" s="61"/>
      <c r="AY119" s="61"/>
      <c r="AZ119" s="62" t="s">
        <v>159</v>
      </c>
      <c r="BA119" s="62" t="s">
        <v>167</v>
      </c>
      <c r="BB119" s="62"/>
      <c r="BC119" s="63"/>
      <c r="BD119" s="64" t="s">
        <v>168</v>
      </c>
      <c r="BE119" s="47"/>
      <c r="BF119" s="64" t="s">
        <v>167</v>
      </c>
      <c r="BG119" s="64" t="s">
        <v>167</v>
      </c>
      <c r="BH119" s="64" t="s">
        <v>167</v>
      </c>
      <c r="BI119" s="64"/>
      <c r="BJ119" s="64"/>
      <c r="BK119" s="47"/>
      <c r="BL119" s="64" t="s">
        <v>151</v>
      </c>
      <c r="BM119" s="64" t="s">
        <v>152</v>
      </c>
      <c r="BN119" s="64" t="s">
        <v>153</v>
      </c>
      <c r="BO119" s="64" t="s">
        <v>154</v>
      </c>
      <c r="BP119" s="64" t="s">
        <v>155</v>
      </c>
      <c r="BQ119" s="64" t="s">
        <v>156</v>
      </c>
      <c r="BR119" s="64" t="s">
        <v>157</v>
      </c>
      <c r="BS119" s="64" t="s">
        <v>167</v>
      </c>
      <c r="BT119" s="64" t="s">
        <v>159</v>
      </c>
      <c r="BU119" s="65" t="s">
        <v>164</v>
      </c>
      <c r="BV119" s="66"/>
      <c r="BW119" s="66">
        <v>0</v>
      </c>
      <c r="BX119" s="47"/>
      <c r="BY119" s="48" t="s">
        <v>164</v>
      </c>
      <c r="CB119" s="6"/>
      <c r="CC119" s="6"/>
      <c r="CD119" s="67">
        <v>0</v>
      </c>
      <c r="CE119" s="67">
        <v>0</v>
      </c>
      <c r="CF119" s="67" t="e">
        <v>#REF!</v>
      </c>
      <c r="CG119" s="68" cm="1">
        <f t="array" ref="CG119">SUMPRODUCT(--(LEN(TRIM(BL119:BT119))&gt;0))</f>
        <v>8</v>
      </c>
      <c r="CH119" s="59" t="str">
        <f>IF(CG119=2,"y","n")</f>
        <v>n</v>
      </c>
      <c r="CI119" s="59" t="str">
        <f>IF(CG119=3,"y","n")</f>
        <v>n</v>
      </c>
      <c r="CJ119" s="59" t="str">
        <f>IF(CG119=4,"y","n")</f>
        <v>n</v>
      </c>
      <c r="CK119" s="59" t="str">
        <f>IF(CG119&gt;4,"y","n")</f>
        <v>y</v>
      </c>
      <c r="CL119" s="59" t="str">
        <f>IF(S119=0,"y","n")</f>
        <v>y</v>
      </c>
      <c r="CM119" s="59" t="str">
        <f>IF(S119=2,"y","n")</f>
        <v>n</v>
      </c>
      <c r="CN119" s="59" t="str">
        <f>IF(S119=3,"y","n")</f>
        <v>n</v>
      </c>
      <c r="CO119" s="59" t="str">
        <f>IF(S119&gt;=4,"y","n")</f>
        <v>n</v>
      </c>
      <c r="CP119" s="59" t="str">
        <f>IF(AT119=0,"y","n")</f>
        <v>n</v>
      </c>
      <c r="CQ119" s="59" t="str">
        <f>IF(AT119=1,"y","n")</f>
        <v>n</v>
      </c>
      <c r="CR119" s="59" t="str">
        <f>IF(AT119=2,"y","n")</f>
        <v>n</v>
      </c>
      <c r="CS119" s="59" t="str">
        <f>IF(AT119&gt;=3,"y","n")</f>
        <v>y</v>
      </c>
      <c r="CT119" s="69" t="str">
        <f>CHAR(34)&amp;A119&amp;CHAR(34)</f>
        <v>"[USA] Detroit"</v>
      </c>
      <c r="CU119" s="70" t="str">
        <f>CHAR(34)&amp;"rgn_"&amp;R119&amp;CHAR(34)</f>
        <v>"rgn_North America"</v>
      </c>
      <c r="CV119" s="48" t="str">
        <f>CHAR(34)&amp;D119&amp;CHAR(34)</f>
        <v>"https://upload.wikimedia.org/wikipedia/commons/thumb/e/ea/Flag_of_Detroit.svg/320px-Flag_of_Detroit.svg.png"</v>
      </c>
      <c r="CW119" s="48" t="str">
        <f>IF(CH119="y",CHAR(34)&amp;CH$1&amp;CHAR(34)&amp;",","")</f>
        <v/>
      </c>
      <c r="CX119" s="48" t="str">
        <f>IF(CI119="y",CHAR(34)&amp;CI$1&amp;CHAR(34)&amp;",","")</f>
        <v/>
      </c>
      <c r="CY119" s="48" t="str">
        <f>IF(CJ119="y",CHAR(34)&amp;CJ$1&amp;CHAR(34)&amp;",","")</f>
        <v/>
      </c>
      <c r="CZ119" s="48" t="str">
        <f>IF(CK119="y",CHAR(34)&amp;CK$1&amp;CHAR(34)&amp;",","")</f>
        <v>"5+Colo",</v>
      </c>
      <c r="DA119" s="48" t="str">
        <f>IF(Q119&gt;1,CHAR(34)&amp;"words2"&amp;CHAR(34)&amp;",","")</f>
        <v/>
      </c>
      <c r="DB119" s="48" t="str">
        <f>IF(Q119&gt;2,CHAR(34)&amp;"words3"&amp;CHAR(34)&amp;",","")</f>
        <v/>
      </c>
      <c r="DD119" s="48" t="str">
        <f>IF(LEN(CHAR(34)&amp;"lets"&amp;LEN(SUBSTITUTE(SUBSTITUTE(IFERROR(TRIM(SUBSTITUTE(A119,MID(A119,FIND("[",A119),FIND("]",A119)-FIND("[",A119)+1),"")),A119)," ",""),"-",""))&amp;CHAR(34)&amp;",")=9,CHAR(34)&amp;"lets"&amp;LEN(SUBSTITUTE(SUBSTITUTE(IFERROR(TRIM(SUBSTITUTE(A119,MID(A119,FIND("[",A119),FIND("]",A119)-FIND("[",A119)+1),"")),A119)," ",""),"-",""))&amp;CHAR(34)&amp;",",CHAR(34)&amp;"lets0"&amp;LEN(SUBSTITUTE(SUBSTITUTE(IFERROR(TRIM(SUBSTITUTE(A119,MID(A119,FIND("[",A119),FIND("]",A119)-FIND("[",A119)+1),"")),A119)," ",""),"-",""))&amp;CHAR(34)&amp;",")</f>
        <v>"lets07",</v>
      </c>
      <c r="DE119" s="48" t="str">
        <f>CHAR(34)&amp;"start"&amp;IFERROR(LEFT(SUBSTITUTE(A119,"["&amp;MID(A119,FIND("[",A119)+1,FIND("]",A119)-FIND("[",A119)-1)&amp;"] ",""),1),LEFT(A119,1))&amp;CHAR(34)&amp;","</f>
        <v>"startD",</v>
      </c>
      <c r="DF119" s="48" t="str">
        <f>IFERROR(IF(SEARCH("tan",A119)&gt;0,CHAR(34)&amp;"withtn"&amp;CHAR(34)&amp;",",""),"")</f>
        <v/>
      </c>
      <c r="DG119" s="48" t="str">
        <f>IFERROR(IF(SEARCH("q",A119)&gt;0,CHAR(34)&amp;"with_q"&amp;CHAR(34)&amp;",",""),"")</f>
        <v/>
      </c>
      <c r="DH119" s="48" t="str">
        <f>IFERROR(IF(SEARCH("v",A119)&gt;0,CHAR(34)&amp;"with_v"&amp;CHAR(34)&amp;",",""),"")</f>
        <v/>
      </c>
      <c r="DI119" s="48" t="str">
        <f>IFERROR(IF(SEARCH("w",A119)&gt;0,CHAR(34)&amp;"with_w"&amp;CHAR(34)&amp;",",""),"")</f>
        <v/>
      </c>
      <c r="DJ119" s="48" t="str">
        <f>IFERROR(IF(SEARCH("y",A119)&gt;0,CHAR(34)&amp;"with_y"&amp;CHAR(34)&amp;",",""),"")</f>
        <v/>
      </c>
      <c r="DK119" s="48" t="str">
        <f>IFERROR(IF(SEARCH("z",A119)&gt;0,CHAR(34)&amp;"with_z"&amp;CHAR(34)&amp;",",""),"")</f>
        <v/>
      </c>
      <c r="DL119" s="48" t="str">
        <f>IF(CG119=2, CHAR(34) &amp; _xlfn.TEXTJOIN("", TRUE, _xlfn._xlws.SORT(HP119:HX119)) &amp; CHAR(34) &amp; ",", "")</f>
        <v/>
      </c>
      <c r="DM119" s="48" t="str" cm="1">
        <f t="array" ref="DM119">IF(CG119=3,CHAR(34) &amp; _xlfn.TEXTJOIN("", TRUE, RIGHT(HP119:HX119, 2)) &amp; CHAR(34) &amp; ",", "")</f>
        <v/>
      </c>
      <c r="DN119" s="48" t="str">
        <f>IF(AND(ISNUMBER(SEARCH("18", O119)), ISERROR(SEARCH("1918", O119)), ISERROR(SEARCH("2018", O119))), CHAR(34) &amp; "year18" &amp; CHAR(34) &amp; ",", "")</f>
        <v/>
      </c>
      <c r="DO119" s="48" t="str">
        <f>IF(AND(ISNUMBER(SEARCH("19", O119)), ISERROR(SEARCH("1819", O119)),  ISERROR(SEARCH("1219", O119)),ISERROR(SEARCH("1119", O119)),ISERROR(SEARCH("1190", O119)),ISERROR(SEARCH("2019", O119))), CHAR(34) &amp; "year19" &amp; CHAR(34) &amp; ",", "")</f>
        <v>"year19",</v>
      </c>
      <c r="DP119" s="6" t="str">
        <f>IF(AND(ISNUMBER(SEARCH("20", O119)), ISERROR(SEARCH("1920", O119))), CHAR(34)&amp;"year00"&amp;CHAR(34)&amp;",", "")</f>
        <v/>
      </c>
      <c r="DQ119" s="6" t="str">
        <f>IF(CC119="y",CHAR(34)&amp;"soviet"&amp;CHAR(34)&amp;",","")</f>
        <v/>
      </c>
      <c r="DR119" s="6" t="str">
        <f>IF(BY119="y",CHAR(34)&amp;"dgband"&amp;CHAR(34)&amp;",","")</f>
        <v/>
      </c>
      <c r="DS119" s="6" t="str">
        <f>IF(W119="y",IF(AND(V119="n",BY119&lt;&gt;"y"),CHAR(34)&amp;"allver"&amp;CHAR(34)&amp;",",""),"")</f>
        <v/>
      </c>
      <c r="DT119" s="6" t="str">
        <f>IF(V119="y",IF(AND(W119="n",BY119&lt;&gt;"y"),CHAR(34)&amp;"allhor"&amp;CHAR(34)&amp;",",""),"")</f>
        <v/>
      </c>
      <c r="DU119" s="6" t="str">
        <f>IF(BY119="y",IF(AND(W119="n",V119="n"),CHAR(34)&amp;"alldia"&amp;CHAR(34)&amp;",",""),"")</f>
        <v/>
      </c>
      <c r="DW119" s="48" t="str">
        <f>IF(CL119="y",CHAR(34)&amp;CL$1&amp;CHAR(34)&amp;",","")</f>
        <v>"NoBand",</v>
      </c>
      <c r="DX119" s="48" t="str">
        <f>IF(CM119="y",CHAR(34)&amp;CM$1&amp;CHAR(34)&amp;",","")</f>
        <v/>
      </c>
      <c r="DY119" s="48" t="str">
        <f>IF(CN119="y",CHAR(34)&amp;CN$1&amp;CHAR(34)&amp;",","")</f>
        <v/>
      </c>
      <c r="DZ119" s="48" t="str">
        <f>IF(CO119="y",CHAR(34)&amp;CO$1&amp;CHAR(34)&amp;",","")</f>
        <v/>
      </c>
      <c r="EA119" s="48" t="str">
        <f>IF(T119="y",CHAR(34)&amp;T$1&amp;CHAR(34)&amp;",","")</f>
        <v>"Diagon",</v>
      </c>
      <c r="EB119" s="48" t="str">
        <f>IF(U119="y",CHAR(34)&amp;U$1&amp;CHAR(34)&amp;",","")</f>
        <v>"Crosse",</v>
      </c>
      <c r="EC119" s="48" t="str">
        <f>IF(V119="y",CHAR(34)&amp;V$1&amp;CHAR(34)&amp;",","")</f>
        <v>"Horizo",</v>
      </c>
      <c r="ED119" s="48" t="str">
        <f>IF(W119="y",CHAR(34)&amp;W$1&amp;CHAR(34)&amp;",","")</f>
        <v>"Vertic",</v>
      </c>
      <c r="EE119" s="48" t="str">
        <f>IF(X119="y",CHAR(34)&amp;X$1&amp;CHAR(34)&amp;",","")</f>
        <v>"Circle",</v>
      </c>
      <c r="EF119" s="48" t="str">
        <f>IF(AND(Y119&lt;&gt;"n",Y119&lt;&gt;""),CHAR(34)&amp;Y$1&amp;CHAR(34)&amp;",","")</f>
        <v>"Animal",</v>
      </c>
      <c r="EG119" s="48" t="str">
        <f>IF(Z119="y",CHAR(34)&amp;Z$1&amp;CHAR(34)&amp;",","")</f>
        <v/>
      </c>
      <c r="EH119" s="48" t="str">
        <f>IF(AA119="y",CHAR(34)&amp;AA$1&amp;CHAR(34)&amp;",","")</f>
        <v>"Plants",</v>
      </c>
      <c r="EI119" s="48" t="str">
        <f>IF(AB119="y",CHAR(34)&amp;AB$1&amp;CHAR(34)&amp;",","")</f>
        <v>"Texted",</v>
      </c>
      <c r="EJ119" s="48" t="str">
        <f>IF(AC119="y",CHAR(34)&amp;AC$1&amp;CHAR(34)&amp;",","")</f>
        <v/>
      </c>
      <c r="EK119" s="48" t="str">
        <f>IF(AD119="y",CHAR(34)&amp;AD$1&amp;CHAR(34)&amp;",","")</f>
        <v/>
      </c>
      <c r="EL119" s="48" t="str">
        <f>IF(AE119="y",CHAR(34)&amp;AE$1&amp;CHAR(34)&amp;",","")</f>
        <v/>
      </c>
      <c r="EM119" s="48" t="str">
        <f>IF(AF119="y",CHAR(34)&amp;AF$1&amp;CHAR(34)&amp;",","")</f>
        <v/>
      </c>
      <c r="EN119" s="48" t="str">
        <f>IF(AG119="y",CHAR(34)&amp;AG$1&amp;CHAR(34)&amp;",","")</f>
        <v/>
      </c>
      <c r="EO119" s="48" t="str">
        <f>IF(AH119="y",CHAR(34)&amp;AH$1&amp;CHAR(34)&amp;",","")</f>
        <v>"Center",</v>
      </c>
      <c r="EP119" s="48" t="str">
        <f>IF(AI119="y",CHAR(34)&amp;AI$1&amp;CHAR(34)&amp;",","")</f>
        <v>"Canton",</v>
      </c>
      <c r="EQ119" s="48" t="str">
        <f>IF(AJ119="y",CHAR(34)&amp;AJ$1&amp;CHAR(34)&amp;",","")</f>
        <v/>
      </c>
      <c r="ER119" s="48" t="str">
        <f>IF(AK119="y",CHAR(34)&amp;AK$1&amp;CHAR(34)&amp;",","")</f>
        <v/>
      </c>
      <c r="ES119" s="48" t="str">
        <f>IF(AL119="y",CHAR(34)&amp;AL$1&amp;CHAR(34)&amp;",","")</f>
        <v/>
      </c>
      <c r="ET119" s="48" t="str">
        <f>IF(AM119="y",CHAR(34)&amp;AM$1&amp;CHAR(34)&amp;",","")</f>
        <v/>
      </c>
      <c r="EU119" s="48" t="str">
        <f>IF(AN119="y",CHAR(34)&amp;AN$1&amp;CHAR(34)&amp;",","")</f>
        <v>"Humans",</v>
      </c>
      <c r="EV119" s="48" t="str">
        <f>IF(AO119="y",CHAR(34)&amp;AO$1&amp;CHAR(34)&amp;",","")</f>
        <v>"Builds",</v>
      </c>
      <c r="EW119" s="48" t="str">
        <f>IF(AP119="y",CHAR(34)&amp;AP$1&amp;CHAR(34)&amp;",","")</f>
        <v/>
      </c>
      <c r="EX119" s="48" t="str">
        <f>IF(AQ119="y",CHAR(34)&amp;AQ$1&amp;CHAR(34)&amp;",","")</f>
        <v/>
      </c>
      <c r="EY119" s="48" t="str">
        <f>IF(AR119="y",CHAR(34)&amp;AR$1&amp;CHAR(34)&amp;",","")</f>
        <v/>
      </c>
      <c r="EZ119" s="48" t="str">
        <f>IF(AS119="y",CHAR(34)&amp;AS$1&amp;CHAR(34)&amp;",","")</f>
        <v/>
      </c>
      <c r="FA119" s="48" t="str">
        <f>IF(AT119&gt;0,CHAR(34)&amp;"sta"&amp;AZ119&amp;CHAR(34)&amp;",","")</f>
        <v>"staWHI",</v>
      </c>
      <c r="FB119" s="48" t="str">
        <f>IF(AND(AT119&gt;0,BA119&lt;&gt;""),CHAR(34)&amp;"sta"&amp;BA119&amp;CHAR(34)&amp;",","")</f>
        <v/>
      </c>
      <c r="FD119" s="48" t="str">
        <f>IF(BV119="n",CHAR(34)&amp;"tcWHYE"&amp;CHAR(34)&amp;",",IF(BV119="y",CHAR(34)&amp;FD$1&amp;CHAR(34)&amp;",",""))</f>
        <v/>
      </c>
      <c r="FE119" s="48" t="str">
        <f>IF(COUNTIF(BL119:BT119,"BLU")=0,CHAR(34)&amp;"NO_BLU"&amp;CHAR(34)&amp;",", "")</f>
        <v/>
      </c>
      <c r="FF119" s="48" t="str">
        <f>IF(COUNTIF(BL119:BT119,"WHI")=0,CHAR(34)&amp;"NO_WHI"&amp;CHAR(34)&amp;",", "")</f>
        <v/>
      </c>
      <c r="FG119" s="48" t="str">
        <f>IF(COUNTIF(BL119:BT119,"RED")=0,CHAR(34)&amp;"NO_RED"&amp;CHAR(34)&amp;",", "")</f>
        <v/>
      </c>
      <c r="FH119" s="48" t="str">
        <f>IF(COUNTIF(BL119:BS119,"GRE")=0,CHAR(34)&amp;"NO_GRE"&amp;CHAR(34)&amp;",", "")</f>
        <v/>
      </c>
      <c r="FI119" s="48" t="str">
        <f>IF(COUNTIF(BL119:BT119,"YEL")=0,CHAR(34)&amp;"NO_YEL"&amp;CHAR(34)&amp;",", "")</f>
        <v/>
      </c>
      <c r="FJ119" s="48" t="str">
        <f>IF(COUNTIF(BL119:BT119,"BLA")=0,CHAR(34)&amp;"NO_BLA"&amp;CHAR(34)&amp;",", "")</f>
        <v/>
      </c>
      <c r="FK119" s="48" t="str">
        <f>IF(AND(FH119&lt;&gt;"",FF119&lt;&gt;""),CHAR(34)&amp;"WHGRNO"&amp;CHAR(34)&amp;",","")</f>
        <v/>
      </c>
      <c r="FL119" s="48" t="str">
        <f>IF(AND(FI119&lt;&gt;"",FF119&lt;&gt;""),CHAR(34)&amp;"WHYENO"&amp;CHAR(34)&amp;",","")</f>
        <v/>
      </c>
      <c r="FM119" s="48" t="str">
        <f>IF(AND(FJ119&lt;&gt;"",FF119&lt;&gt;""),CHAR(34)&amp;"BAWHNO"&amp;CHAR(34)&amp;",","")</f>
        <v/>
      </c>
      <c r="FN119" s="48" t="str">
        <f>IF(AND(FE119&lt;&gt;"",FF119&lt;&gt;""),CHAR(34)&amp;"BLWHNO"&amp;CHAR(34)&amp;",","")</f>
        <v/>
      </c>
      <c r="FO119" s="48" t="str">
        <f>IF(AND(FE119&lt;&gt;"",FG119&lt;&gt;""),CHAR(34)&amp;"BLRENO"&amp;CHAR(34)&amp;",","")</f>
        <v/>
      </c>
      <c r="FP119" s="48" t="str">
        <f>IF(AND(FF119&lt;&gt;"",FF119&lt;&gt;""),CHAR(34)&amp;"WHRENO"&amp;CHAR(34)&amp;",","")</f>
        <v/>
      </c>
      <c r="FQ119" s="48" t="str">
        <f>IF(LEN(BF119)=3,CHAR(34)&amp;"001"&amp;BF119&amp;CHAR(34)&amp;",","")</f>
        <v/>
      </c>
      <c r="FR119" s="48" t="str">
        <f>IF(LEN(BG119)=3,CHAR(34)&amp;"002"&amp;BG119&amp;CHAR(34)&amp;",","")</f>
        <v/>
      </c>
      <c r="FS119" s="48" t="str">
        <f>IF(LEN(BH119)=3,CHAR(34)&amp;"003"&amp;BH119&amp;CHAR(34)&amp;",","")</f>
        <v/>
      </c>
      <c r="FT119" s="48" t="str">
        <f>CHAR(34)&amp;"myr"&amp;BD119&amp;CHAR(34)&amp;","</f>
        <v>"myrEQ",</v>
      </c>
      <c r="FU119" s="48" t="str">
        <f>IF(AY119="y",CHAR(34)&amp;"island"&amp;CHAR(34)&amp;",","")</f>
        <v/>
      </c>
      <c r="FV119" s="48" t="str">
        <f>IF(BZ119="y",CHAR(34)&amp;"landlo"&amp;CHAR(34)&amp;",","")</f>
        <v/>
      </c>
      <c r="FW119" s="48" t="str">
        <f>IF(CA119="y",CHAR(34)&amp;"eunion"&amp;CHAR(34)&amp;",","")</f>
        <v/>
      </c>
      <c r="FY119" s="48" t="str">
        <f>IFERROR(IF(SEARCH("Arabic",CB119)&gt;0,CHAR(34)&amp;"arabic"&amp;CHAR(34)&amp;",",""),"")</f>
        <v/>
      </c>
      <c r="FZ119" s="48" t="str">
        <f>IFERROR(IF(SEARCH("English",CB119)&gt;0,CHAR(34)&amp;"englis"&amp;CHAR(34)&amp;",",""),"")</f>
        <v/>
      </c>
      <c r="GA119" s="48" t="str">
        <f>IFERROR(IF(SEARCH("French",CB119)&gt;0,CHAR(34)&amp;"french"&amp;CHAR(34)&amp;",",""),"")</f>
        <v/>
      </c>
      <c r="GB119" s="48" t="str">
        <f>IFERROR(IF(SEARCH("Spanish",CB119)&gt;0,CHAR(34)&amp;"spanis"&amp;CHAR(34)&amp;",",""),"")</f>
        <v/>
      </c>
      <c r="GE119" s="48" t="str">
        <f>IFERROR(IF(SEARCH("Dutch",CB119)&gt;0,CHAR(34)&amp;"dutchs"&amp;CHAR(34)&amp;",",""),"")</f>
        <v/>
      </c>
      <c r="GF119" s="48" t="str">
        <f>IFERROR(IF(SEARCH("Historical",AU119)&gt;0,CHAR(34)&amp;"histor"&amp;CHAR(34)&amp;",",""),"")</f>
        <v/>
      </c>
      <c r="GG119" s="48" t="str">
        <f>IF(BU119="y",CHAR(34)&amp;"unjack"&amp;CHAR(34)&amp;",","")</f>
        <v/>
      </c>
      <c r="GH119" s="48" t="str">
        <f>IF(CD119=1,CHAR(34)&amp;"southc"&amp;CHAR(34)&amp;",","")</f>
        <v/>
      </c>
      <c r="GI119" s="48" t="str">
        <f>IF(CE119=1,CHAR(34)&amp;"hasmap"&amp;CHAR(34)&amp;",","")</f>
        <v/>
      </c>
      <c r="GJ119" s="48" t="str">
        <f>IF(CP119="y",CHAR(34)&amp;CP$1&amp;CHAR(34)&amp;",","")</f>
        <v/>
      </c>
      <c r="GK119" s="48" t="str">
        <f>IF(GJ119="",CHAR(34)&amp;"HasSta"&amp;CHAR(34)&amp;",","")</f>
        <v>"HasSta",</v>
      </c>
      <c r="GL119" s="48" t="str">
        <f>IF(CQ119="y",CHAR(34)&amp;CQ$1&amp;CHAR(34)&amp;",","")</f>
        <v/>
      </c>
      <c r="GM119" s="48" t="str">
        <f>IF(CR119="y",CHAR(34)&amp;CR$1&amp;CHAR(34)&amp;",","")</f>
        <v/>
      </c>
      <c r="GN119" s="48" t="str">
        <f>IF(CS119="y",CHAR(34)&amp;CS$1&amp;CHAR(34)&amp;",","")</f>
        <v>"3+Star",</v>
      </c>
      <c r="GP119" s="48" t="str">
        <f>CHAR(34)&amp;AU119&amp;CHAR(34)</f>
        <v>"City"</v>
      </c>
      <c r="GS119" s="48" t="str">
        <f>SUBSTITUTE("["&amp;_xlfn.CONCAT(CW119:GN119)&amp;"]",",]","]")</f>
        <v>["5+Colo","lets07","startD","year19","NoBand","Diagon","Crosse","Horizo","Vertic","Circle","Animal","Plants","Texted","Center","Canton","Humans","Builds","staWHI","myrEQ","HasSta","3+Star"]</v>
      </c>
      <c r="GT119" s="48" t="str">
        <f>IF(BL119&lt;&gt;"",CHAR(34)&amp;"cl_"&amp;BL119&amp;CHAR(34)&amp;",","")</f>
        <v>"cl_BLA",</v>
      </c>
      <c r="GU119" s="48" t="str">
        <f>IF(BM119&lt;&gt;"",CHAR(34)&amp;"cl_"&amp;BM119&amp;CHAR(34)&amp;",","")</f>
        <v>"cl_BLU",</v>
      </c>
      <c r="GV119" s="48" t="str">
        <f>IF(BN119&lt;&gt;"",CHAR(34)&amp;"cl_"&amp;BN119&amp;CHAR(34)&amp;",","")</f>
        <v>"cl_GRE",</v>
      </c>
      <c r="GW119" s="48" t="str">
        <f>IF(BO119&lt;&gt;"",CHAR(34)&amp;"cl_"&amp;BO119&amp;CHAR(34)&amp;",","")</f>
        <v>"cl_RED",</v>
      </c>
      <c r="GX119" s="48" t="str">
        <f>IF(BP119&lt;&gt;"",CHAR(34)&amp;"cl_"&amp;BP119&amp;CHAR(34)&amp;",","")</f>
        <v>"cl_YEL",</v>
      </c>
      <c r="GY119" s="48" t="str">
        <f>IF(BQ119&lt;&gt;"",CHAR(34)&amp;"cl_"&amp;BQ119&amp;CHAR(34)&amp;",","")</f>
        <v>"cl_ORA",</v>
      </c>
      <c r="GZ119" s="48" t="str">
        <f>IF(BR119&lt;&gt;"",CHAR(34)&amp;"cl_"&amp;BR119&amp;CHAR(34)&amp;",","")</f>
        <v>"cl_BRO",</v>
      </c>
      <c r="HA119" s="48" t="str">
        <f>IF(BS119&lt;&gt;"",CHAR(34)&amp;"cl_"&amp;BS119&amp;CHAR(34)&amp;",","")</f>
        <v/>
      </c>
      <c r="HB119" s="48" t="str">
        <f>IF(BT119&lt;&gt;"",CHAR(34)&amp;"cl_"&amp;BT119&amp;CHAR(34)&amp;",","")</f>
        <v>"cl_WHI",</v>
      </c>
      <c r="HC119" s="48" t="str">
        <f>SUBSTITUTE("["&amp;_xlfn.CONCAT(GT119:HB119)&amp;"]",",]","]")</f>
        <v>["cl_BLA","cl_BLU","cl_GRE","cl_RED","cl_YEL","cl_ORA","cl_BRO","cl_WHI"]</v>
      </c>
      <c r="HE119" s="71"/>
      <c r="HF119" s="72" t="str">
        <f>"{couname:"&amp;CT119&amp;(IF(HK119&lt;&gt;"",",subtype:"&amp;CHAR(34)&amp;HK119&amp;CHAR(34),""))&amp;",year:"&amp;HJ119&amp;",region:"&amp;CU119&amp;",Colors:"&amp;HC119&amp;",Items:"&amp;GS119&amp;",Flag:"&amp;CV119&amp;",HDFlag:"&amp;CHAR(34)&amp;E119&amp;CHAR(34)&amp;",type:"&amp;GP119&amp;", describe: "&amp;HH119&amp;", isnew:"&amp;CHAR(34)&amp;F119&amp;CHAR(34)&amp;", links: "&amp;HL119&amp;"},"</f>
        <v>{couname:"[USA] Detroit",year:"1948",region:"rgn_North America",Colors:["cl_BLA","cl_BLU","cl_GRE","cl_RED","cl_YEL","cl_ORA","cl_BRO","cl_WHI"],Items:["5+Colo","lets07","startD","year19","NoBand","Diagon","Crosse","Horizo","Vertic","Circle","Animal","Plants","Texted","Center","Canton","Humans","Builds","staWHI","myrEQ","HasSta","3+Star"],Flag:"https://upload.wikimedia.org/wikipedia/commons/thumb/e/ea/Flag_of_Detroit.svg/320px-Flag_of_Detroit.svg.png",HDFlag:"https://upload.wikimedia.org/wikipedia/commons/thumb/e/ea/Flag_of_Detroit.svg/800px-Flag_of_Detroit.svg.png",type:"City", describe: "\nThe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 isnew:".", links: "https://en.wikipedia.org/wiki/Flag_of_Detroit"},</v>
      </c>
      <c r="HG119" s="73" t="str">
        <f>"{couname:"&amp;CT119&amp;(IF(HK119&lt;&gt;"",",subtype:"&amp;CHAR(34)&amp;HK119&amp;CHAR(34),""))&amp;",year:"&amp;HJ119&amp;",region:"&amp;CU119&amp;",Colors:"&amp;HC119&amp;",Items:"&amp;GS119&amp;",Flag:"&amp;CV119&amp;",HDFlag:"&amp;CHAR(34)&amp;E119&amp;CHAR(34)&amp;",type:"&amp;GP119&amp;", describe: "&amp;HI119&amp;", links: "&amp;HL119&amp;"},"</f>
        <v>{couname:"[USA] Detroit",year:"1948",region:"rgn_North America",Colors:["cl_BLA","cl_BLU","cl_GRE","cl_RED","cl_YEL","cl_ORA","cl_BRO","cl_WHI"],Items:["5+Colo","lets07","startD","year19","NoBand","Diagon","Crosse","Horizo","Vertic","Circle","Animal","Plants","Texted","Center","Canton","Humans","Builds","staWHI","myrEQ","HasSta","3+Star"],Flag:"https://upload.wikimedia.org/wikipedia/commons/thumb/e/ea/Flag_of_Detroit.svg/320px-Flag_of_Detroit.svg.png",HDFlag:"https://upload.wikimedia.org/wikipedia/commons/thumb/e/ea/Flag_of_Detroit.svg/800px-Flag_of_Detroit.svg.png",type:"City", describe: "\nThe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 links: "https://en.wikipedia.org/wiki/Flag_of_Detroit"},</v>
      </c>
      <c r="HH119" s="48" t="str">
        <f>IF(P119&lt;&gt;"",CHAR(34)&amp;"\n"&amp;P119&amp;CHAR(34),CHAR(34)&amp;CHAR(34))</f>
        <v>"\nThe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v>
      </c>
      <c r="HI119" s="48" t="str">
        <f>IF(J119=0,CHAR(34)&amp;CHAR(34),HH119)</f>
        <v>"\nThe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v>
      </c>
      <c r="HJ119" s="48" t="str">
        <f>CHAR(34)&amp;O119&amp;CHAR(34)</f>
        <v>"1948"</v>
      </c>
      <c r="HL119" s="48" t="str">
        <f>CHAR(34)&amp;I119&amp;CHAR(34)</f>
        <v>"https://en.wikipedia.org/wiki/Flag_of_Detroit"</v>
      </c>
      <c r="HM119" s="72"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"&amp;HH119&amp;", "&amp;CHAR(34)&amp;"isnew"&amp;CHAR(34)&amp;": "&amp;CHAR(34)&amp;F119&amp;CHAR(34)&amp;", "&amp;CHAR(34)&amp;"links"&amp;CHAR(34)&amp;": "&amp;HL119&amp;"},"</f>
        <v>{"couname":"[USA] Detroit","subtype":"[USA] Michigan","year":"1948","region":"rgn_North America","Colors":["cl_BLA","cl_BLU","cl_GRE","cl_RED","cl_YEL","cl_ORA","cl_BRO","cl_WHI"],"Items":["5+Colo","lets07","startD","year19","NoBand","Diagon","Crosse","Horizo","Vertic","Circle","Animal","Plants","Texted","Center","Canton","Humans","Builds","staWHI","myrEQ","HasSta","3+Star"],"Flag":"https://upload.wikimedia.org/wikipedia/commons/thumb/e/ea/Flag_of_Detroit.svg/320px-Flag_of_Detroit.svg.png","HDFlag":"https://upload.wikimedia.org/wikipedia/commons/thumb/e/ea/Flag_of_Detroit.svg/800px-Flag_of_Detroit.svg.png","type":"City", "describe": "\nThe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 "isnew": ".", "links": "https://en.wikipedia.org/wiki/Flag_of_Detroit"},</v>
      </c>
      <c r="HN119" s="74" t="str">
        <f>"{"&amp;CHAR(34)&amp;"couname"&amp;CHAR(34)&amp;":"&amp;CT119&amp;(IF(H119&lt;&gt;"",","&amp;CHAR(34)&amp;"subtype"&amp;CHAR(34)&amp;":"&amp;CHAR(34)&amp;H119&amp;CHAR(34),""))&amp;","&amp;CHAR(34)&amp;"year"&amp;CHAR(34)&amp;":"&amp;HJ119&amp;","&amp;CHAR(34)&amp;"region"&amp;CHAR(34)&amp;":"&amp;CU119&amp;","&amp;CHAR(34)&amp;"Colors"&amp;CHAR(34)&amp;":"&amp;HC119&amp;","&amp;CHAR(34)&amp;"Items"&amp;CHAR(34)&amp;":"&amp;GS119&amp;","&amp;CHAR(34)&amp;"Flag"&amp;CHAR(34)&amp;":"&amp;CV119&amp;","&amp;CHAR(34)&amp;"HDFlag"&amp;CHAR(34)&amp;":"&amp;CHAR(34)&amp;E119&amp;CHAR(34)&amp;","&amp;CHAR(34)&amp;"type"&amp;CHAR(34)&amp;":"&amp;GP119&amp;", "&amp;CHAR(34)&amp;"describe"&amp;CHAR(34)&amp;": "&amp;HI119&amp;", "&amp;CHAR(34)&amp;"isnew"&amp;CHAR(34)&amp;": "&amp;CHAR(34)&amp;F119&amp;CHAR(34)&amp;", "&amp;CHAR(34)&amp;"links"&amp;CHAR(34)&amp;": "&amp;HL119&amp;"},"</f>
        <v>{"couname":"[USA] Detroit","subtype":"[USA] Michigan","year":"1948","region":"rgn_North America","Colors":["cl_BLA","cl_BLU","cl_GRE","cl_RED","cl_YEL","cl_ORA","cl_BRO","cl_WHI"],"Items":["5+Colo","lets07","startD","year19","NoBand","Diagon","Crosse","Horizo","Vertic","Circle","Animal","Plants","Texted","Center","Canton","Humans","Builds","staWHI","myrEQ","HasSta","3+Star"],"Flag":"https://upload.wikimedia.org/wikipedia/commons/thumb/e/ea/Flag_of_Detroit.svg/320px-Flag_of_Detroit.svg.png","HDFlag":"https://upload.wikimedia.org/wikipedia/commons/thumb/e/ea/Flag_of_Detroit.svg/800px-Flag_of_Detroit.svg.png","type":"City", "describe": "\nThe flag has the city seal emblazoned on a quartered background, with each section representing a country that once controlled Detroit. The lower hoist (left) quarter represents France, which founded the fort and settlement in 1701; it has five gold fleurs-de-lis on a white field, imitating the Royal Standard of France. The upper fly (right) quarter represents Great Britain, which controlled the fort from 1760 to 1796; it has three gold lions on a red field, imitating the Royal Arms of England. The lower fly has 13 red and white stripes and the upper hoist has 13 white stars on a blue field, representing the original Thirteen Colonies of the United States.\n\nThe two Latin mottos read Speramus Meliora and Resurget Cineribus, meaning 'We hope for better things' and 'It will rise from the ashes', which was written by Gabriel Richard after the Great Fire of 1805. The seal is a representation of the Detroit fire which occurred on 1805. The fire caused the entire city to burn with only one building saved from the flames. The figure on the left weeps over the destruction while the figure on the right gestures to the new city that will rise in its place.", "isnew": ".", "links": "https://en.wikipedia.org/wiki/Flag_of_Detroit"},</v>
      </c>
      <c r="HO119" s="75">
        <v>45618</v>
      </c>
      <c r="HP119" s="48" t="str" cm="1">
        <f t="array" ref="HP119">IF(_xlfn.TEXTJOIN(", ", TRUE, IF(ISNUMBER(SEARCH("BLA", BL119:BT119)), COLUMN(BL119:BT119) - COLUMN(BL119) + 1, ""))&lt;&gt;"","BLA","")</f>
        <v>BLA</v>
      </c>
      <c r="HQ119" s="48" t="str" cm="1">
        <f t="array" ref="HQ119">IF(_xlfn.TEXTJOIN(", ", TRUE, IF(ISNUMBER(SEARCH("BLU", BL119:BT119)), COLUMN(BL119:BT119) - COLUMN(BL119) + 1, ""))&lt;&gt;"","BLU","")</f>
        <v>BLU</v>
      </c>
      <c r="HR119" s="48" t="str" cm="1">
        <f t="array" ref="HR119">IF(_xlfn.TEXTJOIN(", ", TRUE, IF(ISNUMBER(SEARCH("GRE", BL119:BT119)), COLUMN(BL119:BT119) - COLUMN(BL119) + 1, ""))&lt;&gt;"","GRE","")</f>
        <v>GRE</v>
      </c>
      <c r="HS119" s="48" t="str" cm="1">
        <f t="array" ref="HS119">IF(_xlfn.TEXTJOIN(", ", TRUE, IF(ISNUMBER(SEARCH("RED", BL119:BT119)), COLUMN(BL119:BT119) - COLUMN(BL119) + 1, ""))&lt;&gt;"","RED","")</f>
        <v>RED</v>
      </c>
      <c r="HT119" s="48" t="str" cm="1">
        <f t="array" ref="HT119">IF(_xlfn.TEXTJOIN(", ", TRUE, IF(ISNUMBER(SEARCH("YEL", BL119:BT119)), COLUMN(BL119:BT119) - COLUMN(BL119) + 1, ""))&lt;&gt;"","YEL","")</f>
        <v>YEL</v>
      </c>
      <c r="HU119" s="48" t="str" cm="1">
        <f t="array" ref="HU119">IF(_xlfn.TEXTJOIN(", ", TRUE, IF(ISNUMBER(SEARCH("ORA", BL119:BT119)), COLUMN(BL119:BT119) - COLUMN(BL119) + 1, ""))&lt;&gt;"","ORA","")</f>
        <v>ORA</v>
      </c>
      <c r="HV119" s="48" t="str" cm="1">
        <f t="array" ref="HV119">IF(_xlfn.TEXTJOIN(", ", TRUE, IF(ISNUMBER(SEARCH("BRO", BL119:BT119)), COLUMN(BL119:BT119) - COLUMN(BL119) + 1, ""))&lt;&gt;"","BRO","")</f>
        <v>BRO</v>
      </c>
      <c r="HW119" s="48" t="str" cm="1">
        <f t="array" ref="HW119">IF(_xlfn.TEXTJOIN(", ", TRUE, IF(ISNUMBER(SEARCH("PUR", BL119:BT119)), COLUMN(BL119:BT119) - COLUMN(BL119) + 1, ""))&lt;&gt;"","PUR","")</f>
        <v/>
      </c>
      <c r="HX119" s="48" t="str" cm="1">
        <f t="array" ref="HX119">IF(_xlfn.TEXTJOIN(", ", TRUE, IF(ISNUMBER(SEARCH("WHI", BL119:BT119)), COLUMN(BL119:BT119) - COLUMN(BL119) + 1, ""))&lt;&gt;"","WHI","")</f>
        <v>WHI</v>
      </c>
      <c r="HY119" s="76"/>
      <c r="HZ119" s="76"/>
      <c r="IA119" s="6"/>
      <c r="IB119" s="6"/>
      <c r="IC119" s="77"/>
      <c r="ID119" s="77"/>
      <c r="IE119" s="77"/>
      <c r="IF119" s="77"/>
      <c r="IG119" s="77"/>
      <c r="IH119" s="77"/>
      <c r="II119" s="77"/>
      <c r="IJ119" s="77"/>
      <c r="IK119" s="77"/>
      <c r="IM119" s="45">
        <f>COUNTIF(IC119:IK119,"&gt;0")-CG119</f>
        <v>-8</v>
      </c>
      <c r="IN119" s="78" t="str">
        <f>"http://mkweb.bcgsc.ca/color-summarizer/?url="&amp;D119&amp;"&amp;precision=low&amp;num_clusters="&amp;CG119&amp;"&amp;text=1"</f>
        <v>http://mkweb.bcgsc.ca/color-summarizer/?url=https://upload.wikimedia.org/wikipedia/commons/thumb/e/ea/Flag_of_Detroit.svg/320px-Flag_of_Detroit.svg.png&amp;precision=low&amp;num_clusters=8&amp;text=1</v>
      </c>
      <c r="IO119" s="48" t="str">
        <f>IF(HP119&lt;&gt;"",CHAR(34)&amp;"black"&amp;CHAR(34),"")</f>
        <v>"black"</v>
      </c>
      <c r="IP119" s="48" t="str">
        <f>IF(HQ119&lt;&gt;"",CHAR(34)&amp;"blue"&amp;CHAR(34),"")</f>
        <v>"blue"</v>
      </c>
      <c r="IQ119" s="48" t="str">
        <f>IF(HR119&lt;&gt;"",CHAR(34)&amp;"green"&amp;CHAR(34),"")</f>
        <v>"green"</v>
      </c>
      <c r="IR119" s="48" t="str">
        <f>IF(HS119&lt;&gt;"",CHAR(34)&amp;"red"&amp;CHAR(34),"")</f>
        <v>"red"</v>
      </c>
      <c r="IS119" s="48" t="str">
        <f>IF(HT119&lt;&gt;"",CHAR(34)&amp;"yellow"&amp;CHAR(34),"")</f>
        <v>"yellow"</v>
      </c>
      <c r="IT119" s="48" t="str">
        <f>IF(HU119&lt;&gt;"",CHAR(34)&amp;"orange"&amp;CHAR(34),"")</f>
        <v>"orange"</v>
      </c>
      <c r="IU119" s="48" t="str">
        <f>IF(HV119&lt;&gt;"",CHAR(34)&amp;"brown"&amp;CHAR(34),"")</f>
        <v>"brown"</v>
      </c>
      <c r="IV119" s="48" t="str">
        <f>IF(HW119&lt;&gt;"",CHAR(34)&amp;"purple"&amp;CHAR(34),"")</f>
        <v/>
      </c>
      <c r="IW119" s="48" t="str">
        <f>IF(HX119&lt;&gt;"",CHAR(34)&amp;"white"&amp;CHAR(34),"")</f>
        <v>"white"</v>
      </c>
      <c r="IX119" s="48" t="str">
        <f>"{"&amp;CHAR(34)&amp;"url"&amp;CHAR(34)&amp;":"&amp;CHAR(34)&amp;IN119&amp;CHAR(34)&amp;","&amp;CHAR(34)&amp;"name"&amp;CHAR(34)&amp;":"&amp;CHAR(34)&amp;A119&amp;CHAR(34)&amp;"},"</f>
        <v>{"url":"http://mkweb.bcgsc.ca/color-summarizer/?url=https://upload.wikimedia.org/wikipedia/commons/thumb/e/ea/Flag_of_Detroit.svg/320px-Flag_of_Detroit.svg.png&amp;precision=low&amp;num_clusters=8&amp;text=1","name":"[USA] Detroit"},</v>
      </c>
      <c r="IY119" s="48">
        <v>1143</v>
      </c>
    </row>
    <row r="120" spans="1:259" s="48" customFormat="1" ht="38.4" customHeight="1" thickBot="1" x14ac:dyDescent="0.35">
      <c r="A120" s="97" t="s">
        <v>633</v>
      </c>
      <c r="B120" s="40" t="e" vm="261">
        <v>#VALUE!</v>
      </c>
      <c r="C120" s="41">
        <v>3</v>
      </c>
      <c r="D120" s="42" t="s">
        <v>634</v>
      </c>
      <c r="E120" s="43" t="s">
        <v>635</v>
      </c>
      <c r="F120" s="44" t="s">
        <v>163</v>
      </c>
      <c r="G120" s="45">
        <f>COUNTIF($A$1:$A$8580,A120)</f>
        <v>1</v>
      </c>
      <c r="H120" s="46" t="s">
        <v>452</v>
      </c>
      <c r="I120" s="47" t="s">
        <v>636</v>
      </c>
      <c r="J120" s="48" t="str">
        <f>""</f>
        <v/>
      </c>
      <c r="K120" s="49"/>
      <c r="L120" s="50"/>
      <c r="M120" s="50"/>
      <c r="N120" s="51" t="s">
        <v>231</v>
      </c>
      <c r="O120" s="52">
        <v>1994</v>
      </c>
      <c r="P120" s="53" t="s">
        <v>637</v>
      </c>
      <c r="Q120" s="54">
        <v>2</v>
      </c>
      <c r="R120" s="55" t="s">
        <v>231</v>
      </c>
      <c r="S120" s="56">
        <v>0</v>
      </c>
      <c r="T120" s="57" t="s">
        <v>164</v>
      </c>
      <c r="U120" s="58" t="s">
        <v>164</v>
      </c>
      <c r="V120" s="58" t="s">
        <v>164</v>
      </c>
      <c r="W120" s="58" t="s">
        <v>164</v>
      </c>
      <c r="X120" s="58" t="s">
        <v>165</v>
      </c>
      <c r="Y120" s="58" t="s">
        <v>164</v>
      </c>
      <c r="Z120" s="58" t="s">
        <v>164</v>
      </c>
      <c r="AA120" s="58" t="s">
        <v>165</v>
      </c>
      <c r="AB120" s="58" t="s">
        <v>165</v>
      </c>
      <c r="AC120" s="58" t="s">
        <v>164</v>
      </c>
      <c r="AD120" s="58" t="s">
        <v>165</v>
      </c>
      <c r="AE120" s="58" t="s">
        <v>164</v>
      </c>
      <c r="AF120" s="59" t="s">
        <v>164</v>
      </c>
      <c r="AG120" s="59" t="s">
        <v>164</v>
      </c>
      <c r="AH120" s="59" t="s">
        <v>165</v>
      </c>
      <c r="AI120" s="59" t="s">
        <v>164</v>
      </c>
      <c r="AJ120" s="59" t="s">
        <v>164</v>
      </c>
      <c r="AK120" s="59" t="s">
        <v>164</v>
      </c>
      <c r="AL120" s="59" t="s">
        <v>164</v>
      </c>
      <c r="AM120" s="59" t="s">
        <v>165</v>
      </c>
      <c r="AN120" s="59" t="s">
        <v>164</v>
      </c>
      <c r="AO120" s="59" t="s">
        <v>165</v>
      </c>
      <c r="AP120" s="59" t="s">
        <v>164</v>
      </c>
      <c r="AQ120" s="59" t="s">
        <v>164</v>
      </c>
      <c r="AR120" s="59" t="s">
        <v>164</v>
      </c>
      <c r="AS120" s="59" t="s">
        <v>164</v>
      </c>
      <c r="AT120" s="60">
        <v>0</v>
      </c>
      <c r="AU120" s="59" t="s">
        <v>579</v>
      </c>
      <c r="AV120" s="59" t="str">
        <f>IF(LEFT(A120,1)="[",LEFT(A120,5)&amp;AU120&amp;A120,"")</f>
        <v>[USA]State Capital[USA] Lansing</v>
      </c>
      <c r="AW120" s="59" t="str">
        <f>C120&amp;H120&amp;A120</f>
        <v>3[USA] Michigan[USA] Lansing</v>
      </c>
      <c r="AX120" s="61"/>
      <c r="AY120" s="61"/>
      <c r="AZ120" s="62" t="s">
        <v>167</v>
      </c>
      <c r="BA120" s="62" t="s">
        <v>167</v>
      </c>
      <c r="BB120" s="62"/>
      <c r="BC120" s="63"/>
      <c r="BD120" s="64" t="s">
        <v>159</v>
      </c>
      <c r="BE120" s="47"/>
      <c r="BF120" s="64" t="s">
        <v>167</v>
      </c>
      <c r="BG120" s="64" t="s">
        <v>167</v>
      </c>
      <c r="BH120" s="64" t="s">
        <v>167</v>
      </c>
      <c r="BI120" s="64"/>
      <c r="BJ120" s="64"/>
      <c r="BK120" s="47"/>
      <c r="BL120" s="64" t="s">
        <v>151</v>
      </c>
      <c r="BM120" s="64" t="s">
        <v>167</v>
      </c>
      <c r="BN120" s="64" t="s">
        <v>153</v>
      </c>
      <c r="BO120" s="64" t="s">
        <v>167</v>
      </c>
      <c r="BP120" s="64" t="s">
        <v>167</v>
      </c>
      <c r="BQ120" s="64" t="s">
        <v>156</v>
      </c>
      <c r="BR120" s="64" t="s">
        <v>167</v>
      </c>
      <c r="BS120" s="64" t="s">
        <v>158</v>
      </c>
      <c r="BT120" s="64" t="s">
        <v>159</v>
      </c>
      <c r="BU120" s="65"/>
      <c r="BV120" s="66"/>
      <c r="BW120" s="66">
        <v>0</v>
      </c>
      <c r="BX120" s="47"/>
      <c r="CB120" s="6"/>
      <c r="CC120" s="6"/>
      <c r="CD120" s="67">
        <v>0</v>
      </c>
      <c r="CE120" s="67">
        <v>0</v>
      </c>
      <c r="CF120" s="67" t="e">
        <v>#REF!</v>
      </c>
      <c r="CG120" s="68" cm="1">
        <f t="array" ref="CG120">SUMPRODUCT(--(LEN(TRIM(BL120:BT120))&gt;0))</f>
        <v>5</v>
      </c>
      <c r="CH120" s="59" t="str">
        <f>IF(CG120=2,"y","n")</f>
        <v>n</v>
      </c>
      <c r="CI120" s="59" t="str">
        <f>IF(CG120=3,"y","n")</f>
        <v>n</v>
      </c>
      <c r="CJ120" s="59" t="str">
        <f>IF(CG120=4,"y","n")</f>
        <v>n</v>
      </c>
      <c r="CK120" s="59" t="str">
        <f>IF(CG120&gt;4,"y","n")</f>
        <v>y</v>
      </c>
      <c r="CL120" s="59" t="str">
        <f>IF(S120=0,"y","n")</f>
        <v>y</v>
      </c>
      <c r="CM120" s="59" t="str">
        <f>IF(S120=2,"y","n")</f>
        <v>n</v>
      </c>
      <c r="CN120" s="59" t="str">
        <f>IF(S120=3,"y","n")</f>
        <v>n</v>
      </c>
      <c r="CO120" s="59" t="str">
        <f>IF(S120&gt;=4,"y","n")</f>
        <v>n</v>
      </c>
      <c r="CP120" s="59" t="str">
        <f>IF(AT120=0,"y","n")</f>
        <v>y</v>
      </c>
      <c r="CQ120" s="59" t="str">
        <f>IF(AT120=1,"y","n")</f>
        <v>n</v>
      </c>
      <c r="CR120" s="59" t="str">
        <f>IF(AT120=2,"y","n")</f>
        <v>n</v>
      </c>
      <c r="CS120" s="59" t="str">
        <f>IF(AT120&gt;=3,"y","n")</f>
        <v>n</v>
      </c>
      <c r="CT120" s="69" t="str">
        <f>CHAR(34)&amp;A120&amp;CHAR(34)</f>
        <v>"[USA] Lansing"</v>
      </c>
      <c r="CU120" s="70" t="str">
        <f>CHAR(34)&amp;"rgn_"&amp;R120&amp;CHAR(34)</f>
        <v>"rgn_North America"</v>
      </c>
      <c r="CV120" s="48" t="str">
        <f>CHAR(34)&amp;D120&amp;CHAR(34)</f>
        <v>"https://upload.wikimedia.org/wikipedia/en/thumb/6/65/Flag_of_Lansing%2C_Michigan.svg/320px-Flag_of_Lansing%2C_Michigan.svg.png"</v>
      </c>
      <c r="CW120" s="48" t="str">
        <f>IF(CH120="y",CHAR(34)&amp;CH$1&amp;CHAR(34)&amp;",","")</f>
        <v/>
      </c>
      <c r="CX120" s="48" t="str">
        <f>IF(CI120="y",CHAR(34)&amp;CI$1&amp;CHAR(34)&amp;",","")</f>
        <v/>
      </c>
      <c r="CY120" s="48" t="str">
        <f>IF(CJ120="y",CHAR(34)&amp;CJ$1&amp;CHAR(34)&amp;",","")</f>
        <v/>
      </c>
      <c r="CZ120" s="48" t="str">
        <f>IF(CK120="y",CHAR(34)&amp;CK$1&amp;CHAR(34)&amp;",","")</f>
        <v>"5+Colo",</v>
      </c>
      <c r="DA120" s="48" t="str">
        <f>IF(Q120&gt;1,CHAR(34)&amp;"words2"&amp;CHAR(34)&amp;",","")</f>
        <v>"words2",</v>
      </c>
      <c r="DB120" s="48" t="str">
        <f>IF(Q120&gt;2,CHAR(34)&amp;"words3"&amp;CHAR(34)&amp;",","")</f>
        <v/>
      </c>
      <c r="DD120" s="48" t="str">
        <f>IF(LEN(CHAR(34)&amp;"lets"&amp;LEN(SUBSTITUTE(SUBSTITUTE(IFERROR(TRIM(SUBSTITUTE(A120,MID(A120,FIND("[",A120),FIND("]",A120)-FIND("[",A120)+1),"")),A120)," ",""),"-",""))&amp;CHAR(34)&amp;",")=9,CHAR(34)&amp;"lets"&amp;LEN(SUBSTITUTE(SUBSTITUTE(IFERROR(TRIM(SUBSTITUTE(A120,MID(A120,FIND("[",A120),FIND("]",A120)-FIND("[",A120)+1),"")),A120)," ",""),"-",""))&amp;CHAR(34)&amp;",",CHAR(34)&amp;"lets0"&amp;LEN(SUBSTITUTE(SUBSTITUTE(IFERROR(TRIM(SUBSTITUTE(A120,MID(A120,FIND("[",A120),FIND("]",A120)-FIND("[",A120)+1),"")),A120)," ",""),"-",""))&amp;CHAR(34)&amp;",")</f>
        <v>"lets07",</v>
      </c>
      <c r="DE120" s="48" t="str">
        <f>CHAR(34)&amp;"start"&amp;IFERROR(LEFT(SUBSTITUTE(A120,"["&amp;MID(A120,FIND("[",A120)+1,FIND("]",A120)-FIND("[",A120)-1)&amp;"] ",""),1),LEFT(A120,1))&amp;CHAR(34)&amp;","</f>
        <v>"startL",</v>
      </c>
      <c r="DF120" s="48" t="str">
        <f>IFERROR(IF(SEARCH("tan",A120)&gt;0,CHAR(34)&amp;"withtn"&amp;CHAR(34)&amp;",",""),"")</f>
        <v/>
      </c>
      <c r="DG120" s="48" t="str">
        <f>IFERROR(IF(SEARCH("q",A120)&gt;0,CHAR(34)&amp;"with_q"&amp;CHAR(34)&amp;",",""),"")</f>
        <v/>
      </c>
      <c r="DH120" s="48" t="str">
        <f>IFERROR(IF(SEARCH("v",A120)&gt;0,CHAR(34)&amp;"with_v"&amp;CHAR(34)&amp;",",""),"")</f>
        <v/>
      </c>
      <c r="DI120" s="48" t="str">
        <f>IFERROR(IF(SEARCH("w",A120)&gt;0,CHAR(34)&amp;"with_w"&amp;CHAR(34)&amp;",",""),"")</f>
        <v/>
      </c>
      <c r="DJ120" s="48" t="str">
        <f>IFERROR(IF(SEARCH("y",A120)&gt;0,CHAR(34)&amp;"with_y"&amp;CHAR(34)&amp;",",""),"")</f>
        <v/>
      </c>
      <c r="DK120" s="48" t="str">
        <f>IFERROR(IF(SEARCH("z",A120)&gt;0,CHAR(34)&amp;"with_z"&amp;CHAR(34)&amp;",",""),"")</f>
        <v/>
      </c>
      <c r="DL120" s="48" t="str">
        <f>IF(CG120=2, CHAR(34) &amp; _xlfn.TEXTJOIN("", TRUE, _xlfn._xlws.SORT(HP120:HX120)) &amp; CHAR(34) &amp; ",", "")</f>
        <v/>
      </c>
      <c r="DM120" s="48" t="str" cm="1">
        <f t="array" ref="DM120">IF(CG120=3,CHAR(34) &amp; _xlfn.TEXTJOIN("", TRUE, RIGHT(HP120:HX120, 2)) &amp; CHAR(34) &amp; ",", "")</f>
        <v/>
      </c>
      <c r="DN120" s="48" t="str">
        <f>IF(AND(ISNUMBER(SEARCH("18", O120)), ISERROR(SEARCH("1918", O120)), ISERROR(SEARCH("2018", O120))), CHAR(34) &amp; "year18" &amp; CHAR(34) &amp; ",", "")</f>
        <v/>
      </c>
      <c r="DO120" s="48" t="str">
        <f>IF(AND(ISNUMBER(SEARCH("19", O120)), ISERROR(SEARCH("1819", O120)),  ISERROR(SEARCH("1219", O120)),ISERROR(SEARCH("1119", O120)),ISERROR(SEARCH("1190", O120)),ISERROR(SEARCH("2019", O120))), CHAR(34) &amp; "year19" &amp; CHAR(34) &amp; ",", "")</f>
        <v>"year19",</v>
      </c>
      <c r="DP120" s="6" t="str">
        <f>IF(AND(ISNUMBER(SEARCH("20", O120)), ISERROR(SEARCH("1920", O120))), CHAR(34)&amp;"year00"&amp;CHAR(34)&amp;",", "")</f>
        <v/>
      </c>
      <c r="DQ120" s="6" t="str">
        <f>IF(CC120="y",CHAR(34)&amp;"soviet"&amp;CHAR(34)&amp;",","")</f>
        <v/>
      </c>
      <c r="DR120" s="6" t="str">
        <f>IF(BY120="y",CHAR(34)&amp;"dgband"&amp;CHAR(34)&amp;",","")</f>
        <v/>
      </c>
      <c r="DS120" s="6" t="str">
        <f>IF(W120="y",IF(AND(V120="n",BY120&lt;&gt;"y"),CHAR(34)&amp;"allver"&amp;CHAR(34)&amp;",",""),"")</f>
        <v/>
      </c>
      <c r="DT120" s="6" t="str">
        <f>IF(V120="y",IF(AND(W120="n",BY120&lt;&gt;"y"),CHAR(34)&amp;"allhor"&amp;CHAR(34)&amp;",",""),"")</f>
        <v/>
      </c>
      <c r="DU120" s="6" t="str">
        <f>IF(BY120="y",IF(AND(W120="n",V120="n"),CHAR(34)&amp;"alldia"&amp;CHAR(34)&amp;",",""),"")</f>
        <v/>
      </c>
      <c r="DW120" s="48" t="str">
        <f>IF(CL120="y",CHAR(34)&amp;CL$1&amp;CHAR(34)&amp;",","")</f>
        <v>"NoBand",</v>
      </c>
      <c r="DX120" s="48" t="str">
        <f>IF(CM120="y",CHAR(34)&amp;CM$1&amp;CHAR(34)&amp;",","")</f>
        <v/>
      </c>
      <c r="DY120" s="48" t="str">
        <f>IF(CN120="y",CHAR(34)&amp;CN$1&amp;CHAR(34)&amp;",","")</f>
        <v/>
      </c>
      <c r="DZ120" s="48" t="str">
        <f>IF(CO120="y",CHAR(34)&amp;CO$1&amp;CHAR(34)&amp;",","")</f>
        <v/>
      </c>
      <c r="EA120" s="48" t="str">
        <f>IF(T120="y",CHAR(34)&amp;T$1&amp;CHAR(34)&amp;",","")</f>
        <v/>
      </c>
      <c r="EB120" s="48" t="str">
        <f>IF(U120="y",CHAR(34)&amp;U$1&amp;CHAR(34)&amp;",","")</f>
        <v/>
      </c>
      <c r="EC120" s="48" t="str">
        <f>IF(V120="y",CHAR(34)&amp;V$1&amp;CHAR(34)&amp;",","")</f>
        <v/>
      </c>
      <c r="ED120" s="48" t="str">
        <f>IF(W120="y",CHAR(34)&amp;W$1&amp;CHAR(34)&amp;",","")</f>
        <v/>
      </c>
      <c r="EE120" s="48" t="str">
        <f>IF(X120="y",CHAR(34)&amp;X$1&amp;CHAR(34)&amp;",","")</f>
        <v>"Circle",</v>
      </c>
      <c r="EF120" s="48" t="str">
        <f>IF(AND(Y120&lt;&gt;"n",Y120&lt;&gt;""),CHAR(34)&amp;Y$1&amp;CHAR(34)&amp;",","")</f>
        <v/>
      </c>
      <c r="EG120" s="48" t="str">
        <f>IF(Z120="y",CHAR(34)&amp;Z$1&amp;CHAR(34)&amp;",","")</f>
        <v/>
      </c>
      <c r="EH120" s="48" t="str">
        <f>IF(AA120="y",CHAR(34)&amp;AA$1&amp;CHAR(34)&amp;",","")</f>
        <v>"Plants",</v>
      </c>
      <c r="EI120" s="48" t="str">
        <f>IF(AB120="y",CHAR(34)&amp;AB$1&amp;CHAR(34)&amp;",","")</f>
        <v>"Texted",</v>
      </c>
      <c r="EJ120" s="48" t="str">
        <f>IF(AC120="y",CHAR(34)&amp;AC$1&amp;CHAR(34)&amp;",","")</f>
        <v/>
      </c>
      <c r="EK120" s="48" t="str">
        <f>IF(AD120="y",CHAR(34)&amp;AD$1&amp;CHAR(34)&amp;",","")</f>
        <v>"HasSun",</v>
      </c>
      <c r="EL120" s="48" t="str">
        <f>IF(AE120="y",CHAR(34)&amp;AE$1&amp;CHAR(34)&amp;",","")</f>
        <v/>
      </c>
      <c r="EM120" s="48" t="str">
        <f>IF(AF120="y",CHAR(34)&amp;AF$1&amp;CHAR(34)&amp;",","")</f>
        <v/>
      </c>
      <c r="EN120" s="48" t="str">
        <f>IF(AG120="y",CHAR(34)&amp;AG$1&amp;CHAR(34)&amp;",","")</f>
        <v/>
      </c>
      <c r="EO120" s="48" t="str">
        <f>IF(AH120="y",CHAR(34)&amp;AH$1&amp;CHAR(34)&amp;",","")</f>
        <v>"Center",</v>
      </c>
      <c r="EP120" s="48" t="str">
        <f>IF(AI120="y",CHAR(34)&amp;AI$1&amp;CHAR(34)&amp;",","")</f>
        <v/>
      </c>
      <c r="EQ120" s="48" t="str">
        <f>IF(AJ120="y",CHAR(34)&amp;AJ$1&amp;CHAR(34)&amp;",","")</f>
        <v/>
      </c>
      <c r="ER120" s="48" t="str">
        <f>IF(AK120="y",CHAR(34)&amp;AK$1&amp;CHAR(34)&amp;",","")</f>
        <v/>
      </c>
      <c r="ES120" s="48" t="str">
        <f>IF(AL120="y",CHAR(34)&amp;AL$1&amp;CHAR(34)&amp;",","")</f>
        <v/>
      </c>
      <c r="ET120" s="48" t="str">
        <f>IF(AM120="y",CHAR(34)&amp;AM$1&amp;CHAR(34)&amp;",","")</f>
        <v>"Geogrh",</v>
      </c>
      <c r="EU120" s="48" t="str">
        <f>IF(AN120="y",CHAR(34)&amp;AN$1&amp;CHAR(34)&amp;",","")</f>
        <v/>
      </c>
      <c r="EV120" s="48" t="str">
        <f>IF(AO120="y",CHAR(34)&amp;AO$1&amp;CHAR(34)&amp;",","")</f>
        <v>"Builds",</v>
      </c>
      <c r="EW120" s="48" t="str">
        <f>IF(AP120="y",CHAR(34)&amp;AP$1&amp;CHAR(34)&amp;",","")</f>
        <v/>
      </c>
      <c r="EX120" s="48" t="str">
        <f>IF(AQ120="y",CHAR(34)&amp;AQ$1&amp;CHAR(34)&amp;",","")</f>
        <v/>
      </c>
      <c r="EY120" s="48" t="str">
        <f>IF(AR120="y",CHAR(34)&amp;AR$1&amp;CHAR(34)&amp;",","")</f>
        <v/>
      </c>
      <c r="EZ120" s="48" t="str">
        <f>IF(AS120="y",CHAR(34)&amp;AS$1&amp;CHAR(34)&amp;",","")</f>
        <v/>
      </c>
      <c r="FA120" s="48" t="str">
        <f>IF(AT120&gt;0,CHAR(34)&amp;"sta"&amp;AZ120&amp;CHAR(34)&amp;",","")</f>
        <v/>
      </c>
      <c r="FB120" s="48" t="str">
        <f>IF(AND(AT120&gt;0,BA120&lt;&gt;""),CHAR(34)&amp;"sta"&amp;BA120&amp;CHAR(34)&amp;",","")</f>
        <v/>
      </c>
      <c r="FD120" s="48" t="str">
        <f>IF(BV120="n",CHAR(34)&amp;"tcWHYE"&amp;CHAR(34)&amp;",",IF(BV120="y",CHAR(34)&amp;FD$1&amp;CHAR(34)&amp;",",""))</f>
        <v/>
      </c>
      <c r="FE120" s="48" t="str">
        <f>IF(COUNTIF(BL120:BT120,"BLU")=0,CHAR(34)&amp;"NO_BLU"&amp;CHAR(34)&amp;",", "")</f>
        <v>"NO_BLU",</v>
      </c>
      <c r="FF120" s="48" t="str">
        <f>IF(COUNTIF(BL120:BT120,"WHI")=0,CHAR(34)&amp;"NO_WHI"&amp;CHAR(34)&amp;",", "")</f>
        <v/>
      </c>
      <c r="FG120" s="48" t="str">
        <f>IF(COUNTIF(BL120:BT120,"RED")=0,CHAR(34)&amp;"NO_RED"&amp;CHAR(34)&amp;",", "")</f>
        <v>"NO_RED",</v>
      </c>
      <c r="FH120" s="48" t="str">
        <f>IF(COUNTIF(BL120:BS120,"GRE")=0,CHAR(34)&amp;"NO_GRE"&amp;CHAR(34)&amp;",", "")</f>
        <v/>
      </c>
      <c r="FI120" s="48" t="str">
        <f>IF(COUNTIF(BL120:BT120,"YEL")=0,CHAR(34)&amp;"NO_YEL"&amp;CHAR(34)&amp;",", "")</f>
        <v>"NO_YEL",</v>
      </c>
      <c r="FJ120" s="48" t="str">
        <f>IF(COUNTIF(BL120:BT120,"BLA")=0,CHAR(34)&amp;"NO_BLA"&amp;CHAR(34)&amp;",", "")</f>
        <v/>
      </c>
      <c r="FK120" s="48" t="str">
        <f>IF(AND(FH120&lt;&gt;"",FF120&lt;&gt;""),CHAR(34)&amp;"WHGRNO"&amp;CHAR(34)&amp;",","")</f>
        <v/>
      </c>
      <c r="FL120" s="48" t="str">
        <f>IF(AND(FI120&lt;&gt;"",FF120&lt;&gt;""),CHAR(34)&amp;"WHYENO"&amp;CHAR(34)&amp;",","")</f>
        <v/>
      </c>
      <c r="FM120" s="48" t="str">
        <f>IF(AND(FJ120&lt;&gt;"",FF120&lt;&gt;""),CHAR(34)&amp;"BAWHNO"&amp;CHAR(34)&amp;",","")</f>
        <v/>
      </c>
      <c r="FN120" s="48" t="str">
        <f>IF(AND(FE120&lt;&gt;"",FF120&lt;&gt;""),CHAR(34)&amp;"BLWHNO"&amp;CHAR(34)&amp;",","")</f>
        <v/>
      </c>
      <c r="FO120" s="48" t="str">
        <f>IF(AND(FE120&lt;&gt;"",FG120&lt;&gt;""),CHAR(34)&amp;"BLRENO"&amp;CHAR(34)&amp;",","")</f>
        <v>"BLRENO",</v>
      </c>
      <c r="FP120" s="48" t="str">
        <f>IF(AND(FF120&lt;&gt;"",FF120&lt;&gt;""),CHAR(34)&amp;"WHRENO"&amp;CHAR(34)&amp;",","")</f>
        <v/>
      </c>
      <c r="FQ120" s="48" t="str">
        <f>IF(LEN(BF120)=3,CHAR(34)&amp;"001"&amp;BF120&amp;CHAR(34)&amp;",","")</f>
        <v/>
      </c>
      <c r="FR120" s="48" t="str">
        <f>IF(LEN(BG120)=3,CHAR(34)&amp;"002"&amp;BG120&amp;CHAR(34)&amp;",","")</f>
        <v/>
      </c>
      <c r="FS120" s="48" t="str">
        <f>IF(LEN(BH120)=3,CHAR(34)&amp;"003"&amp;BH120&amp;CHAR(34)&amp;",","")</f>
        <v/>
      </c>
      <c r="FT120" s="48" t="str">
        <f>CHAR(34)&amp;"myr"&amp;BD120&amp;CHAR(34)&amp;","</f>
        <v>"myrWHI",</v>
      </c>
      <c r="FU120" s="48" t="str">
        <f>IF(AY120="y",CHAR(34)&amp;"island"&amp;CHAR(34)&amp;",","")</f>
        <v/>
      </c>
      <c r="FV120" s="48" t="str">
        <f>IF(BZ120="y",CHAR(34)&amp;"landlo"&amp;CHAR(34)&amp;",","")</f>
        <v/>
      </c>
      <c r="FW120" s="48" t="str">
        <f>IF(CA120="y",CHAR(34)&amp;"eunion"&amp;CHAR(34)&amp;",","")</f>
        <v/>
      </c>
      <c r="FY120" s="48" t="str">
        <f>IFERROR(IF(SEARCH("Arabic",CB120)&gt;0,CHAR(34)&amp;"arabic"&amp;CHAR(34)&amp;",",""),"")</f>
        <v/>
      </c>
      <c r="FZ120" s="48" t="str">
        <f>IFERROR(IF(SEARCH("English",CB120)&gt;0,CHAR(34)&amp;"englis"&amp;CHAR(34)&amp;",",""),"")</f>
        <v/>
      </c>
      <c r="GA120" s="48" t="str">
        <f>IFERROR(IF(SEARCH("French",CB120)&gt;0,CHAR(34)&amp;"french"&amp;CHAR(34)&amp;",",""),"")</f>
        <v/>
      </c>
      <c r="GB120" s="48" t="str">
        <f>IFERROR(IF(SEARCH("Spanish",CB120)&gt;0,CHAR(34)&amp;"spanis"&amp;CHAR(34)&amp;",",""),"")</f>
        <v/>
      </c>
      <c r="GE120" s="48" t="str">
        <f>IFERROR(IF(SEARCH("Dutch",CB120)&gt;0,CHAR(34)&amp;"dutchs"&amp;CHAR(34)&amp;",",""),"")</f>
        <v/>
      </c>
      <c r="GF120" s="48" t="str">
        <f>IFERROR(IF(SEARCH("Historical",AU120)&gt;0,CHAR(34)&amp;"histor"&amp;CHAR(34)&amp;",",""),"")</f>
        <v/>
      </c>
      <c r="GG120" s="48" t="str">
        <f>IF(BU120="y",CHAR(34)&amp;"unjack"&amp;CHAR(34)&amp;",","")</f>
        <v/>
      </c>
      <c r="GH120" s="48" t="str">
        <f>IF(CD120=1,CHAR(34)&amp;"southc"&amp;CHAR(34)&amp;",","")</f>
        <v/>
      </c>
      <c r="GI120" s="48" t="str">
        <f>IF(CE120=1,CHAR(34)&amp;"hasmap"&amp;CHAR(34)&amp;",","")</f>
        <v/>
      </c>
      <c r="GJ120" s="48" t="str">
        <f>IF(CP120="y",CHAR(34)&amp;CP$1&amp;CHAR(34)&amp;",","")</f>
        <v>"NoStar",</v>
      </c>
      <c r="GK120" s="48" t="str">
        <f>IF(GJ120="",CHAR(34)&amp;"HasSta"&amp;CHAR(34)&amp;",","")</f>
        <v/>
      </c>
      <c r="GL120" s="48" t="str">
        <f>IF(CQ120="y",CHAR(34)&amp;CQ$1&amp;CHAR(34)&amp;",","")</f>
        <v/>
      </c>
      <c r="GM120" s="48" t="str">
        <f>IF(CR120="y",CHAR(34)&amp;CR$1&amp;CHAR(34)&amp;",","")</f>
        <v/>
      </c>
      <c r="GN120" s="48" t="str">
        <f>IF(CS120="y",CHAR(34)&amp;CS$1&amp;CHAR(34)&amp;",","")</f>
        <v/>
      </c>
      <c r="GP120" s="48" t="str">
        <f>CHAR(34)&amp;AU120&amp;CHAR(34)</f>
        <v>"State Capital"</v>
      </c>
      <c r="GS120" s="48" t="str">
        <f>SUBSTITUTE("["&amp;_xlfn.CONCAT(CW120:GN120)&amp;"]",",]","]")</f>
        <v>["5+Colo","words2","lets07","startL","year19","NoBand","Circle","Plants","Texted","HasSun","Center","Geogrh","Builds","NO_BLU","NO_RED","NO_YEL","BLRENO","myrWHI","NoStar"]</v>
      </c>
      <c r="GT120" s="48" t="str">
        <f>IF(BL120&lt;&gt;"",CHAR(34)&amp;"cl_"&amp;BL120&amp;CHAR(34)&amp;",","")</f>
        <v>"cl_BLA",</v>
      </c>
      <c r="GU120" s="48" t="str">
        <f>IF(BM120&lt;&gt;"",CHAR(34)&amp;"cl_"&amp;BM120&amp;CHAR(34)&amp;",","")</f>
        <v/>
      </c>
      <c r="GV120" s="48" t="str">
        <f>IF(BN120&lt;&gt;"",CHAR(34)&amp;"cl_"&amp;BN120&amp;CHAR(34)&amp;",","")</f>
        <v>"cl_GRE",</v>
      </c>
      <c r="GW120" s="48" t="str">
        <f>IF(BO120&lt;&gt;"",CHAR(34)&amp;"cl_"&amp;BO120&amp;CHAR(34)&amp;",","")</f>
        <v/>
      </c>
      <c r="GX120" s="48" t="str">
        <f>IF(BP120&lt;&gt;"",CHAR(34)&amp;"cl_"&amp;BP120&amp;CHAR(34)&amp;",","")</f>
        <v/>
      </c>
      <c r="GY120" s="48" t="str">
        <f>IF(BQ120&lt;&gt;"",CHAR(34)&amp;"cl_"&amp;BQ120&amp;CHAR(34)&amp;",","")</f>
        <v>"cl_ORA",</v>
      </c>
      <c r="GZ120" s="48" t="str">
        <f>IF(BR120&lt;&gt;"",CHAR(34)&amp;"cl_"&amp;BR120&amp;CHAR(34)&amp;",","")</f>
        <v/>
      </c>
      <c r="HA120" s="48" t="str">
        <f>IF(BS120&lt;&gt;"",CHAR(34)&amp;"cl_"&amp;BS120&amp;CHAR(34)&amp;",","")</f>
        <v>"cl_PUR",</v>
      </c>
      <c r="HB120" s="48" t="str">
        <f>IF(BT120&lt;&gt;"",CHAR(34)&amp;"cl_"&amp;BT120&amp;CHAR(34)&amp;",","")</f>
        <v>"cl_WHI",</v>
      </c>
      <c r="HC120" s="48" t="str">
        <f>SUBSTITUTE("["&amp;_xlfn.CONCAT(GT120:HB120)&amp;"]",",]","]")</f>
        <v>["cl_BLA","cl_GRE","cl_ORA","cl_PUR","cl_WHI"]</v>
      </c>
      <c r="HE120" s="71"/>
      <c r="HF120" s="72" t="str">
        <f>"{couname:"&amp;CT120&amp;(IF(HK120&lt;&gt;"",",subtype:"&amp;CHAR(34)&amp;HK120&amp;CHAR(34),""))&amp;",year:"&amp;HJ120&amp;",region:"&amp;CU120&amp;",Colors:"&amp;HC120&amp;",Items:"&amp;GS120&amp;",Flag:"&amp;CV120&amp;",HDFlag:"&amp;CHAR(34)&amp;E120&amp;CHAR(34)&amp;",type:"&amp;GP120&amp;", describe: "&amp;HH120&amp;", isnew:"&amp;CHAR(34)&amp;F120&amp;CHAR(34)&amp;", links: "&amp;HL120&amp;"},"</f>
        <v>{couname:"[USA] Lansing",year:"1994",region:"rgn_North America",Colors:["cl_BLA","cl_GRE","cl_ORA","cl_PUR","cl_WHI"],Items:["5+Colo","words2","lets07","startL","year19","NoBand","Circle","Plants","Texted","HasSun","Center","Geogrh","Builds","NO_BLU","NO_RED","NO_YEL","BLRENO","myrWHI","NoStar"],Flag:"https://upload.wikimedia.org/wikipedia/en/thumb/6/65/Flag_of_Lansing%2C_Michigan.svg/320px-Flag_of_Lansing%2C_Michigan.svg.png",HDFlag:"https://upload.wikimedia.org/wikipedia/en/thumb/6/65/Flag_of_Lansing%2C_Michigan.svg/640px-Flag_of_Lansing%2C_Michigan.svg.png",type:"State Capital", describe: "\nThe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 isnew:".", links: "https://www.crwflags.com/fotw/flags/us-milan.html"},</v>
      </c>
      <c r="HG120" s="73" t="str">
        <f>"{couname:"&amp;CT120&amp;(IF(HK120&lt;&gt;"",",subtype:"&amp;CHAR(34)&amp;HK120&amp;CHAR(34),""))&amp;",year:"&amp;HJ120&amp;",region:"&amp;CU120&amp;",Colors:"&amp;HC120&amp;",Items:"&amp;GS120&amp;",Flag:"&amp;CV120&amp;",HDFlag:"&amp;CHAR(34)&amp;E120&amp;CHAR(34)&amp;",type:"&amp;GP120&amp;", describe: "&amp;HI120&amp;", links: "&amp;HL120&amp;"},"</f>
        <v>{couname:"[USA] Lansing",year:"1994",region:"rgn_North America",Colors:["cl_BLA","cl_GRE","cl_ORA","cl_PUR","cl_WHI"],Items:["5+Colo","words2","lets07","startL","year19","NoBand","Circle","Plants","Texted","HasSun","Center","Geogrh","Builds","NO_BLU","NO_RED","NO_YEL","BLRENO","myrWHI","NoStar"],Flag:"https://upload.wikimedia.org/wikipedia/en/thumb/6/65/Flag_of_Lansing%2C_Michigan.svg/320px-Flag_of_Lansing%2C_Michigan.svg.png",HDFlag:"https://upload.wikimedia.org/wikipedia/en/thumb/6/65/Flag_of_Lansing%2C_Michigan.svg/640px-Flag_of_Lansing%2C_Michigan.svg.png",type:"State Capital", describe: "\nThe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 links: "https://www.crwflags.com/fotw/flags/us-milan.html"},</v>
      </c>
      <c r="HH120" s="48" t="str">
        <f>IF(P120&lt;&gt;"",CHAR(34)&amp;"\n"&amp;P120&amp;CHAR(34),CHAR(34)&amp;CHAR(34))</f>
        <v>"\nThe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v>
      </c>
      <c r="HI120" s="48" t="str">
        <f>IF(J120=0,CHAR(34)&amp;CHAR(34),HH120)</f>
        <v>"\nThe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v>
      </c>
      <c r="HJ120" s="48" t="str">
        <f>CHAR(34)&amp;O120&amp;CHAR(34)</f>
        <v>"1994"</v>
      </c>
      <c r="HL120" s="48" t="str">
        <f>CHAR(34)&amp;I120&amp;CHAR(34)</f>
        <v>"https://www.crwflags.com/fotw/flags/us-milan.html"</v>
      </c>
      <c r="HM120" s="72"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"&amp;HH120&amp;", "&amp;CHAR(34)&amp;"isnew"&amp;CHAR(34)&amp;": "&amp;CHAR(34)&amp;F120&amp;CHAR(34)&amp;", "&amp;CHAR(34)&amp;"links"&amp;CHAR(34)&amp;": "&amp;HL120&amp;"},"</f>
        <v>{"couname":"[USA] Lansing","subtype":"[USA] Michigan","year":"1994","region":"rgn_North America","Colors":["cl_BLA","cl_GRE","cl_ORA","cl_PUR","cl_WHI"],"Items":["5+Colo","words2","lets07","startL","year19","NoBand","Circle","Plants","Texted","HasSun","Center","Geogrh","Builds","NO_BLU","NO_RED","NO_YEL","BLRENO","myrWHI","NoStar"],"Flag":"https://upload.wikimedia.org/wikipedia/en/thumb/6/65/Flag_of_Lansing%2C_Michigan.svg/320px-Flag_of_Lansing%2C_Michigan.svg.png","HDFlag":"https://upload.wikimedia.org/wikipedia/en/thumb/6/65/Flag_of_Lansing%2C_Michigan.svg/640px-Flag_of_Lansing%2C_Michigan.svg.png","type":"State Capital", "describe": "\nThe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 "isnew": ".", "links": "https://www.crwflags.com/fotw/flags/us-milan.html"},</v>
      </c>
      <c r="HN120" s="74" t="str">
        <f>"{"&amp;CHAR(34)&amp;"couname"&amp;CHAR(34)&amp;":"&amp;CT120&amp;(IF(H120&lt;&gt;"",","&amp;CHAR(34)&amp;"subtype"&amp;CHAR(34)&amp;":"&amp;CHAR(34)&amp;H120&amp;CHAR(34),""))&amp;","&amp;CHAR(34)&amp;"year"&amp;CHAR(34)&amp;":"&amp;HJ120&amp;","&amp;CHAR(34)&amp;"region"&amp;CHAR(34)&amp;":"&amp;CU120&amp;","&amp;CHAR(34)&amp;"Colors"&amp;CHAR(34)&amp;":"&amp;HC120&amp;","&amp;CHAR(34)&amp;"Items"&amp;CHAR(34)&amp;":"&amp;GS120&amp;","&amp;CHAR(34)&amp;"Flag"&amp;CHAR(34)&amp;":"&amp;CV120&amp;","&amp;CHAR(34)&amp;"HDFlag"&amp;CHAR(34)&amp;":"&amp;CHAR(34)&amp;E120&amp;CHAR(34)&amp;","&amp;CHAR(34)&amp;"type"&amp;CHAR(34)&amp;":"&amp;GP120&amp;", "&amp;CHAR(34)&amp;"describe"&amp;CHAR(34)&amp;": "&amp;HI120&amp;", "&amp;CHAR(34)&amp;"isnew"&amp;CHAR(34)&amp;": "&amp;CHAR(34)&amp;F120&amp;CHAR(34)&amp;", "&amp;CHAR(34)&amp;"links"&amp;CHAR(34)&amp;": "&amp;HL120&amp;"},"</f>
        <v>{"couname":"[USA] Lansing","subtype":"[USA] Michigan","year":"1994","region":"rgn_North America","Colors":["cl_BLA","cl_GRE","cl_ORA","cl_PUR","cl_WHI"],"Items":["5+Colo","words2","lets07","startL","year19","NoBand","Circle","Plants","Texted","HasSun","Center","Geogrh","Builds","NO_BLU","NO_RED","NO_YEL","BLRENO","myrWHI","NoStar"],"Flag":"https://upload.wikimedia.org/wikipedia/en/thumb/6/65/Flag_of_Lansing%2C_Michigan.svg/320px-Flag_of_Lansing%2C_Michigan.svg.png","HDFlag":"https://upload.wikimedia.org/wikipedia/en/thumb/6/65/Flag_of_Lansing%2C_Michigan.svg/640px-Flag_of_Lansing%2C_Michigan.svg.png","type":"State Capital", "describe": "\nThe flag consists of the seal of Lansing defaced in a white background. The capitol denotes Lansing's status as the capital of Michigan. The black and white of the capitol dome symbolize the diversity of the community. The orange sun represents hope and opportunity for the future. The sun and the purple sky symbolize the emotional warmth of the city. The green trees suggest Lansing's beautiful neighborhoods. The Grand River is shown in white to demonstrate the city's commitment to keep it clean and protect the environment.", "isnew": ".", "links": "https://www.crwflags.com/fotw/flags/us-milan.html"},</v>
      </c>
      <c r="HO120" s="75">
        <v>45610</v>
      </c>
      <c r="HP120" s="48" t="str" cm="1">
        <f t="array" ref="HP120">IF(_xlfn.TEXTJOIN(", ", TRUE, IF(ISNUMBER(SEARCH("BLA", BL120:BT120)), COLUMN(BL120:BT120) - COLUMN(BL120) + 1, ""))&lt;&gt;"","BLA","")</f>
        <v>BLA</v>
      </c>
      <c r="HQ120" s="48" t="str" cm="1">
        <f t="array" ref="HQ120">IF(_xlfn.TEXTJOIN(", ", TRUE, IF(ISNUMBER(SEARCH("BLU", BL120:BT120)), COLUMN(BL120:BT120) - COLUMN(BL120) + 1, ""))&lt;&gt;"","BLU","")</f>
        <v/>
      </c>
      <c r="HR120" s="48" t="str" cm="1">
        <f t="array" ref="HR120">IF(_xlfn.TEXTJOIN(", ", TRUE, IF(ISNUMBER(SEARCH("GRE", BL120:BT120)), COLUMN(BL120:BT120) - COLUMN(BL120) + 1, ""))&lt;&gt;"","GRE","")</f>
        <v>GRE</v>
      </c>
      <c r="HS120" s="48" t="str" cm="1">
        <f t="array" ref="HS120">IF(_xlfn.TEXTJOIN(", ", TRUE, IF(ISNUMBER(SEARCH("RED", BL120:BT120)), COLUMN(BL120:BT120) - COLUMN(BL120) + 1, ""))&lt;&gt;"","RED","")</f>
        <v/>
      </c>
      <c r="HT120" s="48" t="str" cm="1">
        <f t="array" ref="HT120">IF(_xlfn.TEXTJOIN(", ", TRUE, IF(ISNUMBER(SEARCH("YEL", BL120:BT120)), COLUMN(BL120:BT120) - COLUMN(BL120) + 1, ""))&lt;&gt;"","YEL","")</f>
        <v/>
      </c>
      <c r="HU120" s="48" t="str" cm="1">
        <f t="array" ref="HU120">IF(_xlfn.TEXTJOIN(", ", TRUE, IF(ISNUMBER(SEARCH("ORA", BL120:BT120)), COLUMN(BL120:BT120) - COLUMN(BL120) + 1, ""))&lt;&gt;"","ORA","")</f>
        <v>ORA</v>
      </c>
      <c r="HV120" s="48" t="str" cm="1">
        <f t="array" ref="HV120">IF(_xlfn.TEXTJOIN(", ", TRUE, IF(ISNUMBER(SEARCH("BRO", BL120:BT120)), COLUMN(BL120:BT120) - COLUMN(BL120) + 1, ""))&lt;&gt;"","BRO","")</f>
        <v/>
      </c>
      <c r="HW120" s="48" t="str" cm="1">
        <f t="array" ref="HW120">IF(_xlfn.TEXTJOIN(", ", TRUE, IF(ISNUMBER(SEARCH("PUR", BL120:BT120)), COLUMN(BL120:BT120) - COLUMN(BL120) + 1, ""))&lt;&gt;"","PUR","")</f>
        <v>PUR</v>
      </c>
      <c r="HX120" s="48" t="str" cm="1">
        <f t="array" ref="HX120">IF(_xlfn.TEXTJOIN(", ", TRUE, IF(ISNUMBER(SEARCH("WHI", BL120:BT120)), COLUMN(BL120:BT120) - COLUMN(BL120) + 1, ""))&lt;&gt;"","WHI","")</f>
        <v>WHI</v>
      </c>
      <c r="HY120" s="76"/>
      <c r="HZ120" s="76"/>
      <c r="IA120" s="6"/>
      <c r="IB120" s="6"/>
      <c r="IC120" s="77"/>
      <c r="ID120" s="77"/>
      <c r="IE120" s="77"/>
      <c r="IF120" s="77"/>
      <c r="IG120" s="77"/>
      <c r="IH120" s="77"/>
      <c r="II120" s="77"/>
      <c r="IJ120" s="77"/>
      <c r="IK120" s="77"/>
      <c r="IM120" s="45">
        <f>COUNTIF(IC120:IK120,"&gt;0")-CG120</f>
        <v>-5</v>
      </c>
      <c r="IN120" s="78" t="str">
        <f>"http://mkweb.bcgsc.ca/color-summarizer/?url="&amp;D120&amp;"&amp;precision=low&amp;num_clusters="&amp;CG120&amp;"&amp;text=1"</f>
        <v>http://mkweb.bcgsc.ca/color-summarizer/?url=https://upload.wikimedia.org/wikipedia/en/thumb/6/65/Flag_of_Lansing%2C_Michigan.svg/320px-Flag_of_Lansing%2C_Michigan.svg.png&amp;precision=low&amp;num_clusters=5&amp;text=1</v>
      </c>
      <c r="IO120" s="48" t="str">
        <f>IF(HP120&lt;&gt;"",CHAR(34)&amp;"black"&amp;CHAR(34),"")</f>
        <v>"black"</v>
      </c>
      <c r="IP120" s="48" t="str">
        <f>IF(HQ120&lt;&gt;"",CHAR(34)&amp;"blue"&amp;CHAR(34),"")</f>
        <v/>
      </c>
      <c r="IQ120" s="48" t="str">
        <f>IF(HR120&lt;&gt;"",CHAR(34)&amp;"green"&amp;CHAR(34),"")</f>
        <v>"green"</v>
      </c>
      <c r="IR120" s="48" t="str">
        <f>IF(HS120&lt;&gt;"",CHAR(34)&amp;"red"&amp;CHAR(34),"")</f>
        <v/>
      </c>
      <c r="IS120" s="48" t="str">
        <f>IF(HT120&lt;&gt;"",CHAR(34)&amp;"yellow"&amp;CHAR(34),"")</f>
        <v/>
      </c>
      <c r="IT120" s="48" t="str">
        <f>IF(HU120&lt;&gt;"",CHAR(34)&amp;"orange"&amp;CHAR(34),"")</f>
        <v>"orange"</v>
      </c>
      <c r="IU120" s="48" t="str">
        <f>IF(HV120&lt;&gt;"",CHAR(34)&amp;"brown"&amp;CHAR(34),"")</f>
        <v/>
      </c>
      <c r="IV120" s="48" t="str">
        <f>IF(HW120&lt;&gt;"",CHAR(34)&amp;"purple"&amp;CHAR(34),"")</f>
        <v>"purple"</v>
      </c>
      <c r="IW120" s="48" t="str">
        <f>IF(HX120&lt;&gt;"",CHAR(34)&amp;"white"&amp;CHAR(34),"")</f>
        <v>"white"</v>
      </c>
      <c r="IX120" s="48" t="str">
        <f>"{"&amp;CHAR(34)&amp;"url"&amp;CHAR(34)&amp;":"&amp;CHAR(34)&amp;IN120&amp;CHAR(34)&amp;","&amp;CHAR(34)&amp;"name"&amp;CHAR(34)&amp;":"&amp;CHAR(34)&amp;A120&amp;CHAR(34)&amp;"},"</f>
        <v>{"url":"http://mkweb.bcgsc.ca/color-summarizer/?url=https://upload.wikimedia.org/wikipedia/en/thumb/6/65/Flag_of_Lansing%2C_Michigan.svg/320px-Flag_of_Lansing%2C_Michigan.svg.png&amp;precision=low&amp;num_clusters=5&amp;text=1","name":"[USA] Lansing"},</v>
      </c>
      <c r="IY120" s="48">
        <v>1460</v>
      </c>
    </row>
    <row r="121" spans="1:259" s="48" customFormat="1" ht="38.4" customHeight="1" thickBot="1" x14ac:dyDescent="0.35">
      <c r="A121" s="97" t="s">
        <v>732</v>
      </c>
      <c r="B121" s="40" t="e" vm="262">
        <v>#VALUE!</v>
      </c>
      <c r="C121" s="41">
        <v>3</v>
      </c>
      <c r="D121" s="42" t="s">
        <v>733</v>
      </c>
      <c r="E121" s="43" t="s">
        <v>734</v>
      </c>
      <c r="F121" s="44" t="s">
        <v>163</v>
      </c>
      <c r="G121" s="45">
        <f>COUNTIF($A$1:$A$8580,A121)</f>
        <v>1</v>
      </c>
      <c r="H121" s="46" t="s">
        <v>735</v>
      </c>
      <c r="I121" s="47" t="s">
        <v>736</v>
      </c>
      <c r="J121" s="48" t="str">
        <f>""</f>
        <v/>
      </c>
      <c r="K121" s="49"/>
      <c r="L121" s="50"/>
      <c r="M121" s="50"/>
      <c r="N121" s="51" t="s">
        <v>231</v>
      </c>
      <c r="O121" s="52">
        <v>1955</v>
      </c>
      <c r="P121" s="53" t="s">
        <v>737</v>
      </c>
      <c r="Q121" s="54">
        <v>1</v>
      </c>
      <c r="R121" s="55" t="s">
        <v>231</v>
      </c>
      <c r="S121" s="56">
        <v>0</v>
      </c>
      <c r="T121" s="57" t="s">
        <v>165</v>
      </c>
      <c r="U121" s="58" t="s">
        <v>165</v>
      </c>
      <c r="V121" s="58" t="s">
        <v>165</v>
      </c>
      <c r="W121" s="58" t="s">
        <v>165</v>
      </c>
      <c r="X121" s="58" t="s">
        <v>165</v>
      </c>
      <c r="Y121" s="58" t="s">
        <v>164</v>
      </c>
      <c r="Z121" s="58" t="s">
        <v>164</v>
      </c>
      <c r="AA121" s="58" t="s">
        <v>164</v>
      </c>
      <c r="AB121" s="58" t="s">
        <v>164</v>
      </c>
      <c r="AC121" s="58" t="s">
        <v>164</v>
      </c>
      <c r="AD121" s="58" t="s">
        <v>164</v>
      </c>
      <c r="AE121" s="58" t="s">
        <v>164</v>
      </c>
      <c r="AF121" s="59" t="s">
        <v>165</v>
      </c>
      <c r="AG121" s="59" t="s">
        <v>164</v>
      </c>
      <c r="AH121" s="59" t="s">
        <v>164</v>
      </c>
      <c r="AI121" s="59" t="s">
        <v>164</v>
      </c>
      <c r="AJ121" s="59" t="s">
        <v>164</v>
      </c>
      <c r="AK121" s="59" t="s">
        <v>164</v>
      </c>
      <c r="AL121" s="59" t="s">
        <v>164</v>
      </c>
      <c r="AM121" s="59" t="s">
        <v>164</v>
      </c>
      <c r="AN121" s="59" t="s">
        <v>164</v>
      </c>
      <c r="AO121" s="59" t="s">
        <v>165</v>
      </c>
      <c r="AP121" s="59" t="s">
        <v>164</v>
      </c>
      <c r="AQ121" s="59" t="s">
        <v>164</v>
      </c>
      <c r="AR121" s="59" t="s">
        <v>164</v>
      </c>
      <c r="AS121" s="59" t="s">
        <v>164</v>
      </c>
      <c r="AT121" s="60">
        <v>0</v>
      </c>
      <c r="AU121" s="59" t="s">
        <v>196</v>
      </c>
      <c r="AV121" s="59" t="str">
        <f>IF(LEFT(A121,1)="[",LEFT(A121,5)&amp;AU121&amp;A121,"")</f>
        <v>[USA]City[USA] Minneapolis</v>
      </c>
      <c r="AW121" s="59" t="str">
        <f>C121&amp;H121&amp;A121</f>
        <v>3[USA] Minnesota[USA] Minneapolis</v>
      </c>
      <c r="AX121" s="61"/>
      <c r="AY121" s="61"/>
      <c r="AZ121" s="62" t="s">
        <v>167</v>
      </c>
      <c r="BA121" s="62" t="s">
        <v>167</v>
      </c>
      <c r="BB121" s="62"/>
      <c r="BC121" s="63"/>
      <c r="BD121" s="64" t="s">
        <v>159</v>
      </c>
      <c r="BE121" s="47"/>
      <c r="BF121" s="64" t="s">
        <v>167</v>
      </c>
      <c r="BG121" s="64" t="s">
        <v>167</v>
      </c>
      <c r="BH121" s="64" t="s">
        <v>167</v>
      </c>
      <c r="BI121" s="64"/>
      <c r="BJ121" s="64"/>
      <c r="BK121" s="47"/>
      <c r="BL121" s="64" t="s">
        <v>167</v>
      </c>
      <c r="BM121" s="64" t="s">
        <v>152</v>
      </c>
      <c r="BN121" s="64" t="s">
        <v>167</v>
      </c>
      <c r="BO121" s="64" t="s">
        <v>167</v>
      </c>
      <c r="BP121" s="64" t="s">
        <v>167</v>
      </c>
      <c r="BQ121" s="64" t="s">
        <v>167</v>
      </c>
      <c r="BR121" s="64" t="s">
        <v>167</v>
      </c>
      <c r="BS121" s="64" t="s">
        <v>167</v>
      </c>
      <c r="BT121" s="64" t="s">
        <v>159</v>
      </c>
      <c r="BU121" s="65"/>
      <c r="BV121" s="66"/>
      <c r="BW121" s="66">
        <v>0</v>
      </c>
      <c r="BX121" s="47"/>
      <c r="BY121" s="48" t="s">
        <v>164</v>
      </c>
      <c r="CB121" s="6"/>
      <c r="CC121" s="6"/>
      <c r="CD121" s="67">
        <v>0</v>
      </c>
      <c r="CE121" s="67">
        <v>0</v>
      </c>
      <c r="CF121" s="67" t="e">
        <v>#REF!</v>
      </c>
      <c r="CG121" s="68" cm="1">
        <f t="array" ref="CG121">SUMPRODUCT(--(LEN(TRIM(BL121:BT121))&gt;0))</f>
        <v>2</v>
      </c>
      <c r="CH121" s="59" t="str">
        <f>IF(CG121=2,"y","n")</f>
        <v>y</v>
      </c>
      <c r="CI121" s="59" t="str">
        <f>IF(CG121=3,"y","n")</f>
        <v>n</v>
      </c>
      <c r="CJ121" s="59" t="str">
        <f>IF(CG121=4,"y","n")</f>
        <v>n</v>
      </c>
      <c r="CK121" s="59" t="str">
        <f>IF(CG121&gt;4,"y","n")</f>
        <v>n</v>
      </c>
      <c r="CL121" s="59" t="str">
        <f>IF(S121=0,"y","n")</f>
        <v>y</v>
      </c>
      <c r="CM121" s="59" t="str">
        <f>IF(S121=2,"y","n")</f>
        <v>n</v>
      </c>
      <c r="CN121" s="59" t="str">
        <f>IF(S121=3,"y","n")</f>
        <v>n</v>
      </c>
      <c r="CO121" s="59" t="str">
        <f>IF(S121&gt;=4,"y","n")</f>
        <v>n</v>
      </c>
      <c r="CP121" s="59" t="str">
        <f>IF(AT121=0,"y","n")</f>
        <v>y</v>
      </c>
      <c r="CQ121" s="59" t="str">
        <f>IF(AT121=1,"y","n")</f>
        <v>n</v>
      </c>
      <c r="CR121" s="59" t="str">
        <f>IF(AT121=2,"y","n")</f>
        <v>n</v>
      </c>
      <c r="CS121" s="59" t="str">
        <f>IF(AT121&gt;=3,"y","n")</f>
        <v>n</v>
      </c>
      <c r="CT121" s="69" t="str">
        <f>CHAR(34)&amp;A121&amp;CHAR(34)</f>
        <v>"[USA] Minneapolis"</v>
      </c>
      <c r="CU121" s="70" t="str">
        <f>CHAR(34)&amp;"rgn_"&amp;R121&amp;CHAR(34)</f>
        <v>"rgn_North America"</v>
      </c>
      <c r="CV121" s="48" t="str">
        <f>CHAR(34)&amp;D121&amp;CHAR(34)</f>
        <v>"https://upload.wikimedia.org/wikipedia/commons/thumb/9/9d/Flag_of_Minneapolis.svg/640px-Flag_of_Minneapolis.svg.png"</v>
      </c>
      <c r="CW121" s="48" t="str">
        <f>IF(CH121="y",CHAR(34)&amp;CH$1&amp;CHAR(34)&amp;",","")</f>
        <v>"2Color",</v>
      </c>
      <c r="CX121" s="48" t="str">
        <f>IF(CI121="y",CHAR(34)&amp;CI$1&amp;CHAR(34)&amp;",","")</f>
        <v/>
      </c>
      <c r="CY121" s="48" t="str">
        <f>IF(CJ121="y",CHAR(34)&amp;CJ$1&amp;CHAR(34)&amp;",","")</f>
        <v/>
      </c>
      <c r="CZ121" s="48" t="str">
        <f>IF(CK121="y",CHAR(34)&amp;CK$1&amp;CHAR(34)&amp;",","")</f>
        <v/>
      </c>
      <c r="DA121" s="48" t="str">
        <f>IF(Q121&gt;1,CHAR(34)&amp;"words2"&amp;CHAR(34)&amp;",","")</f>
        <v/>
      </c>
      <c r="DB121" s="48" t="str">
        <f>IF(Q121&gt;2,CHAR(34)&amp;"words3"&amp;CHAR(34)&amp;",","")</f>
        <v/>
      </c>
      <c r="DD121" s="48" t="str">
        <f>IF(LEN(CHAR(34)&amp;"lets"&amp;LEN(SUBSTITUTE(SUBSTITUTE(IFERROR(TRIM(SUBSTITUTE(A121,MID(A121,FIND("[",A121),FIND("]",A121)-FIND("[",A121)+1),"")),A121)," ",""),"-",""))&amp;CHAR(34)&amp;",")=9,CHAR(34)&amp;"lets"&amp;LEN(SUBSTITUTE(SUBSTITUTE(IFERROR(TRIM(SUBSTITUTE(A121,MID(A121,FIND("[",A121),FIND("]",A121)-FIND("[",A121)+1),"")),A121)," ",""),"-",""))&amp;CHAR(34)&amp;",",CHAR(34)&amp;"lets0"&amp;LEN(SUBSTITUTE(SUBSTITUTE(IFERROR(TRIM(SUBSTITUTE(A121,MID(A121,FIND("[",A121),FIND("]",A121)-FIND("[",A121)+1),"")),A121)," ",""),"-",""))&amp;CHAR(34)&amp;",")</f>
        <v>"lets11",</v>
      </c>
      <c r="DE121" s="48" t="str">
        <f>CHAR(34)&amp;"start"&amp;IFERROR(LEFT(SUBSTITUTE(A121,"["&amp;MID(A121,FIND("[",A121)+1,FIND("]",A121)-FIND("[",A121)-1)&amp;"] ",""),1),LEFT(A121,1))&amp;CHAR(34)&amp;","</f>
        <v>"startM",</v>
      </c>
      <c r="DF121" s="48" t="str">
        <f>IFERROR(IF(SEARCH("tan",A121)&gt;0,CHAR(34)&amp;"withtn"&amp;CHAR(34)&amp;",",""),"")</f>
        <v/>
      </c>
      <c r="DG121" s="48" t="str">
        <f>IFERROR(IF(SEARCH("q",A121)&gt;0,CHAR(34)&amp;"with_q"&amp;CHAR(34)&amp;",",""),"")</f>
        <v/>
      </c>
      <c r="DH121" s="48" t="str">
        <f>IFERROR(IF(SEARCH("v",A121)&gt;0,CHAR(34)&amp;"with_v"&amp;CHAR(34)&amp;",",""),"")</f>
        <v/>
      </c>
      <c r="DI121" s="48" t="str">
        <f>IFERROR(IF(SEARCH("w",A121)&gt;0,CHAR(34)&amp;"with_w"&amp;CHAR(34)&amp;",",""),"")</f>
        <v/>
      </c>
      <c r="DJ121" s="48" t="str">
        <f>IFERROR(IF(SEARCH("y",A121)&gt;0,CHAR(34)&amp;"with_y"&amp;CHAR(34)&amp;",",""),"")</f>
        <v/>
      </c>
      <c r="DK121" s="48" t="str">
        <f>IFERROR(IF(SEARCH("z",A121)&gt;0,CHAR(34)&amp;"with_z"&amp;CHAR(34)&amp;",",""),"")</f>
        <v/>
      </c>
      <c r="DL121" s="48" t="str">
        <f>IF(CG121=2, CHAR(34) &amp; _xlfn.TEXTJOIN("", TRUE, _xlfn._xlws.SORT(HP121:HX121)) &amp; CHAR(34) &amp; ",", "")</f>
        <v>"BLUWHI",</v>
      </c>
      <c r="DM121" s="48" t="str" cm="1">
        <f t="array" ref="DM121">IF(CG121=3,CHAR(34) &amp; _xlfn.TEXTJOIN("", TRUE, RIGHT(HP121:HX121, 2)) &amp; CHAR(34) &amp; ",", "")</f>
        <v/>
      </c>
      <c r="DN121" s="48" t="str">
        <f>IF(AND(ISNUMBER(SEARCH("18", O121)), ISERROR(SEARCH("1918", O121)), ISERROR(SEARCH("2018", O121))), CHAR(34) &amp; "year18" &amp; CHAR(34) &amp; ",", "")</f>
        <v/>
      </c>
      <c r="DO121" s="48" t="str">
        <f>IF(AND(ISNUMBER(SEARCH("19", O121)), ISERROR(SEARCH("1819", O121)),  ISERROR(SEARCH("1219", O121)),ISERROR(SEARCH("1119", O121)),ISERROR(SEARCH("1190", O121)),ISERROR(SEARCH("2019", O121))), CHAR(34) &amp; "year19" &amp; CHAR(34) &amp; ",", "")</f>
        <v>"year19",</v>
      </c>
      <c r="DP121" s="6" t="str">
        <f>IF(AND(ISNUMBER(SEARCH("20", O121)), ISERROR(SEARCH("1920", O121))), CHAR(34)&amp;"year00"&amp;CHAR(34)&amp;",", "")</f>
        <v/>
      </c>
      <c r="DQ121" s="6" t="str">
        <f>IF(CC121="y",CHAR(34)&amp;"soviet"&amp;CHAR(34)&amp;",","")</f>
        <v/>
      </c>
      <c r="DR121" s="6" t="str">
        <f>IF(BY121="y",CHAR(34)&amp;"dgband"&amp;CHAR(34)&amp;",","")</f>
        <v/>
      </c>
      <c r="DS121" s="6" t="str">
        <f>IF(W121="y",IF(AND(V121="n",BY121&lt;&gt;"y"),CHAR(34)&amp;"allver"&amp;CHAR(34)&amp;",",""),"")</f>
        <v/>
      </c>
      <c r="DT121" s="6" t="str">
        <f>IF(V121="y",IF(AND(W121="n",BY121&lt;&gt;"y"),CHAR(34)&amp;"allhor"&amp;CHAR(34)&amp;",",""),"")</f>
        <v/>
      </c>
      <c r="DU121" s="6" t="str">
        <f>IF(BY121="y",IF(AND(W121="n",V121="n"),CHAR(34)&amp;"alldia"&amp;CHAR(34)&amp;",",""),"")</f>
        <v/>
      </c>
      <c r="DW121" s="48" t="str">
        <f>IF(CL121="y",CHAR(34)&amp;CL$1&amp;CHAR(34)&amp;",","")</f>
        <v>"NoBand",</v>
      </c>
      <c r="DX121" s="48" t="str">
        <f>IF(CM121="y",CHAR(34)&amp;CM$1&amp;CHAR(34)&amp;",","")</f>
        <v/>
      </c>
      <c r="DY121" s="48" t="str">
        <f>IF(CN121="y",CHAR(34)&amp;CN$1&amp;CHAR(34)&amp;",","")</f>
        <v/>
      </c>
      <c r="DZ121" s="48" t="str">
        <f>IF(CO121="y",CHAR(34)&amp;CO$1&amp;CHAR(34)&amp;",","")</f>
        <v/>
      </c>
      <c r="EA121" s="48" t="str">
        <f>IF(T121="y",CHAR(34)&amp;T$1&amp;CHAR(34)&amp;",","")</f>
        <v>"Diagon",</v>
      </c>
      <c r="EB121" s="48" t="str">
        <f>IF(U121="y",CHAR(34)&amp;U$1&amp;CHAR(34)&amp;",","")</f>
        <v>"Crosse",</v>
      </c>
      <c r="EC121" s="48" t="str">
        <f>IF(V121="y",CHAR(34)&amp;V$1&amp;CHAR(34)&amp;",","")</f>
        <v>"Horizo",</v>
      </c>
      <c r="ED121" s="48" t="str">
        <f>IF(W121="y",CHAR(34)&amp;W$1&amp;CHAR(34)&amp;",","")</f>
        <v>"Vertic",</v>
      </c>
      <c r="EE121" s="48" t="str">
        <f>IF(X121="y",CHAR(34)&amp;X$1&amp;CHAR(34)&amp;",","")</f>
        <v>"Circle",</v>
      </c>
      <c r="EF121" s="48" t="str">
        <f>IF(AND(Y121&lt;&gt;"n",Y121&lt;&gt;""),CHAR(34)&amp;Y$1&amp;CHAR(34)&amp;",","")</f>
        <v/>
      </c>
      <c r="EG121" s="48" t="str">
        <f>IF(Z121="y",CHAR(34)&amp;Z$1&amp;CHAR(34)&amp;",","")</f>
        <v/>
      </c>
      <c r="EH121" s="48" t="str">
        <f>IF(AA121="y",CHAR(34)&amp;AA$1&amp;CHAR(34)&amp;",","")</f>
        <v/>
      </c>
      <c r="EI121" s="48" t="str">
        <f>IF(AB121="y",CHAR(34)&amp;AB$1&amp;CHAR(34)&amp;",","")</f>
        <v/>
      </c>
      <c r="EJ121" s="48" t="str">
        <f>IF(AC121="y",CHAR(34)&amp;AC$1&amp;CHAR(34)&amp;",","")</f>
        <v/>
      </c>
      <c r="EK121" s="48" t="str">
        <f>IF(AD121="y",CHAR(34)&amp;AD$1&amp;CHAR(34)&amp;",","")</f>
        <v/>
      </c>
      <c r="EL121" s="48" t="str">
        <f>IF(AE121="y",CHAR(34)&amp;AE$1&amp;CHAR(34)&amp;",","")</f>
        <v/>
      </c>
      <c r="EM121" s="48" t="str">
        <f>IF(AF121="y",CHAR(34)&amp;AF$1&amp;CHAR(34)&amp;",","")</f>
        <v>"Trside",</v>
      </c>
      <c r="EN121" s="48" t="str">
        <f>IF(AG121="y",CHAR(34)&amp;AG$1&amp;CHAR(34)&amp;",","")</f>
        <v/>
      </c>
      <c r="EO121" s="48" t="str">
        <f>IF(AH121="y",CHAR(34)&amp;AH$1&amp;CHAR(34)&amp;",","")</f>
        <v/>
      </c>
      <c r="EP121" s="48" t="str">
        <f>IF(AI121="y",CHAR(34)&amp;AI$1&amp;CHAR(34)&amp;",","")</f>
        <v/>
      </c>
      <c r="EQ121" s="48" t="str">
        <f>IF(AJ121="y",CHAR(34)&amp;AJ$1&amp;CHAR(34)&amp;",","")</f>
        <v/>
      </c>
      <c r="ER121" s="48" t="str">
        <f>IF(AK121="y",CHAR(34)&amp;AK$1&amp;CHAR(34)&amp;",","")</f>
        <v/>
      </c>
      <c r="ES121" s="48" t="str">
        <f>IF(AL121="y",CHAR(34)&amp;AL$1&amp;CHAR(34)&amp;",","")</f>
        <v/>
      </c>
      <c r="ET121" s="48" t="str">
        <f>IF(AM121="y",CHAR(34)&amp;AM$1&amp;CHAR(34)&amp;",","")</f>
        <v/>
      </c>
      <c r="EU121" s="48" t="str">
        <f>IF(AN121="y",CHAR(34)&amp;AN$1&amp;CHAR(34)&amp;",","")</f>
        <v/>
      </c>
      <c r="EV121" s="48" t="str">
        <f>IF(AO121="y",CHAR(34)&amp;AO$1&amp;CHAR(34)&amp;",","")</f>
        <v>"Builds",</v>
      </c>
      <c r="EW121" s="48" t="str">
        <f>IF(AP121="y",CHAR(34)&amp;AP$1&amp;CHAR(34)&amp;",","")</f>
        <v/>
      </c>
      <c r="EX121" s="48" t="str">
        <f>IF(AQ121="y",CHAR(34)&amp;AQ$1&amp;CHAR(34)&amp;",","")</f>
        <v/>
      </c>
      <c r="EY121" s="48" t="str">
        <f>IF(AR121="y",CHAR(34)&amp;AR$1&amp;CHAR(34)&amp;",","")</f>
        <v/>
      </c>
      <c r="EZ121" s="48" t="str">
        <f>IF(AS121="y",CHAR(34)&amp;AS$1&amp;CHAR(34)&amp;",","")</f>
        <v/>
      </c>
      <c r="FA121" s="48" t="str">
        <f>IF(AT121&gt;0,CHAR(34)&amp;"sta"&amp;AZ121&amp;CHAR(34)&amp;",","")</f>
        <v/>
      </c>
      <c r="FB121" s="48" t="str">
        <f>IF(AND(AT121&gt;0,BA121&lt;&gt;""),CHAR(34)&amp;"sta"&amp;BA121&amp;CHAR(34)&amp;",","")</f>
        <v/>
      </c>
      <c r="FD121" s="48" t="str">
        <f>IF(BV121="n",CHAR(34)&amp;"tcWHYE"&amp;CHAR(34)&amp;",",IF(BV121="y",CHAR(34)&amp;FD$1&amp;CHAR(34)&amp;",",""))</f>
        <v/>
      </c>
      <c r="FE121" s="48" t="str">
        <f>IF(COUNTIF(BL121:BT121,"BLU")=0,CHAR(34)&amp;"NO_BLU"&amp;CHAR(34)&amp;",", "")</f>
        <v/>
      </c>
      <c r="FF121" s="48" t="str">
        <f>IF(COUNTIF(BL121:BT121,"WHI")=0,CHAR(34)&amp;"NO_WHI"&amp;CHAR(34)&amp;",", "")</f>
        <v/>
      </c>
      <c r="FG121" s="48" t="str">
        <f>IF(COUNTIF(BL121:BT121,"RED")=0,CHAR(34)&amp;"NO_RED"&amp;CHAR(34)&amp;",", "")</f>
        <v>"NO_RED",</v>
      </c>
      <c r="FH121" s="48" t="str">
        <f>IF(COUNTIF(BL121:BS121,"GRE")=0,CHAR(34)&amp;"NO_GRE"&amp;CHAR(34)&amp;",", "")</f>
        <v>"NO_GRE",</v>
      </c>
      <c r="FI121" s="48" t="str">
        <f>IF(COUNTIF(BL121:BT121,"YEL")=0,CHAR(34)&amp;"NO_YEL"&amp;CHAR(34)&amp;",", "")</f>
        <v>"NO_YEL",</v>
      </c>
      <c r="FJ121" s="48" t="str">
        <f>IF(COUNTIF(BL121:BT121,"BLA")=0,CHAR(34)&amp;"NO_BLA"&amp;CHAR(34)&amp;",", "")</f>
        <v>"NO_BLA",</v>
      </c>
      <c r="FK121" s="48" t="str">
        <f>IF(AND(FH121&lt;&gt;"",FF121&lt;&gt;""),CHAR(34)&amp;"WHGRNO"&amp;CHAR(34)&amp;",","")</f>
        <v/>
      </c>
      <c r="FL121" s="48" t="str">
        <f>IF(AND(FI121&lt;&gt;"",FF121&lt;&gt;""),CHAR(34)&amp;"WHYENO"&amp;CHAR(34)&amp;",","")</f>
        <v/>
      </c>
      <c r="FM121" s="48" t="str">
        <f>IF(AND(FJ121&lt;&gt;"",FF121&lt;&gt;""),CHAR(34)&amp;"BAWHNO"&amp;CHAR(34)&amp;",","")</f>
        <v/>
      </c>
      <c r="FN121" s="48" t="str">
        <f>IF(AND(FE121&lt;&gt;"",FF121&lt;&gt;""),CHAR(34)&amp;"BLWHNO"&amp;CHAR(34)&amp;",","")</f>
        <v/>
      </c>
      <c r="FO121" s="48" t="str">
        <f>IF(AND(FE121&lt;&gt;"",FG121&lt;&gt;""),CHAR(34)&amp;"BLRENO"&amp;CHAR(34)&amp;",","")</f>
        <v/>
      </c>
      <c r="FP121" s="48" t="str">
        <f>IF(AND(FF121&lt;&gt;"",FF121&lt;&gt;""),CHAR(34)&amp;"WHRENO"&amp;CHAR(34)&amp;",","")</f>
        <v/>
      </c>
      <c r="FQ121" s="48" t="str">
        <f>IF(LEN(BF121)=3,CHAR(34)&amp;"001"&amp;BF121&amp;CHAR(34)&amp;",","")</f>
        <v/>
      </c>
      <c r="FR121" s="48" t="str">
        <f>IF(LEN(BG121)=3,CHAR(34)&amp;"002"&amp;BG121&amp;CHAR(34)&amp;",","")</f>
        <v/>
      </c>
      <c r="FS121" s="48" t="str">
        <f>IF(LEN(BH121)=3,CHAR(34)&amp;"003"&amp;BH121&amp;CHAR(34)&amp;",","")</f>
        <v/>
      </c>
      <c r="FT121" s="48" t="str">
        <f>CHAR(34)&amp;"myr"&amp;BD121&amp;CHAR(34)&amp;","</f>
        <v>"myrWHI",</v>
      </c>
      <c r="FU121" s="48" t="str">
        <f>IF(AY121="y",CHAR(34)&amp;"island"&amp;CHAR(34)&amp;",","")</f>
        <v/>
      </c>
      <c r="FV121" s="48" t="str">
        <f>IF(BZ121="y",CHAR(34)&amp;"landlo"&amp;CHAR(34)&amp;",","")</f>
        <v/>
      </c>
      <c r="FW121" s="48" t="str">
        <f>IF(CA121="y",CHAR(34)&amp;"eunion"&amp;CHAR(34)&amp;",","")</f>
        <v/>
      </c>
      <c r="FY121" s="48" t="str">
        <f>IFERROR(IF(SEARCH("Arabic",CB121)&gt;0,CHAR(34)&amp;"arabic"&amp;CHAR(34)&amp;",",""),"")</f>
        <v/>
      </c>
      <c r="FZ121" s="48" t="str">
        <f>IFERROR(IF(SEARCH("English",CB121)&gt;0,CHAR(34)&amp;"englis"&amp;CHAR(34)&amp;",",""),"")</f>
        <v/>
      </c>
      <c r="GA121" s="48" t="str">
        <f>IFERROR(IF(SEARCH("French",CB121)&gt;0,CHAR(34)&amp;"french"&amp;CHAR(34)&amp;",",""),"")</f>
        <v/>
      </c>
      <c r="GB121" s="48" t="str">
        <f>IFERROR(IF(SEARCH("Spanish",CB121)&gt;0,CHAR(34)&amp;"spanis"&amp;CHAR(34)&amp;",",""),"")</f>
        <v/>
      </c>
      <c r="GE121" s="48" t="str">
        <f>IFERROR(IF(SEARCH("Dutch",CB121)&gt;0,CHAR(34)&amp;"dutchs"&amp;CHAR(34)&amp;",",""),"")</f>
        <v/>
      </c>
      <c r="GF121" s="48" t="str">
        <f>IFERROR(IF(SEARCH("Historical",AU121)&gt;0,CHAR(34)&amp;"histor"&amp;CHAR(34)&amp;",",""),"")</f>
        <v/>
      </c>
      <c r="GG121" s="48" t="str">
        <f>IF(BU121="y",CHAR(34)&amp;"unjack"&amp;CHAR(34)&amp;",","")</f>
        <v/>
      </c>
      <c r="GH121" s="48" t="str">
        <f>IF(CD121=1,CHAR(34)&amp;"southc"&amp;CHAR(34)&amp;",","")</f>
        <v/>
      </c>
      <c r="GI121" s="48" t="str">
        <f>IF(CE121=1,CHAR(34)&amp;"hasmap"&amp;CHAR(34)&amp;",","")</f>
        <v/>
      </c>
      <c r="GJ121" s="48" t="str">
        <f>IF(CP121="y",CHAR(34)&amp;CP$1&amp;CHAR(34)&amp;",","")</f>
        <v>"NoStar",</v>
      </c>
      <c r="GK121" s="48" t="str">
        <f>IF(GJ121="",CHAR(34)&amp;"HasSta"&amp;CHAR(34)&amp;",","")</f>
        <v/>
      </c>
      <c r="GL121" s="48" t="str">
        <f>IF(CQ121="y",CHAR(34)&amp;CQ$1&amp;CHAR(34)&amp;",","")</f>
        <v/>
      </c>
      <c r="GM121" s="48" t="str">
        <f>IF(CR121="y",CHAR(34)&amp;CR$1&amp;CHAR(34)&amp;",","")</f>
        <v/>
      </c>
      <c r="GN121" s="48" t="str">
        <f>IF(CS121="y",CHAR(34)&amp;CS$1&amp;CHAR(34)&amp;",","")</f>
        <v/>
      </c>
      <c r="GP121" s="48" t="str">
        <f>CHAR(34)&amp;AU121&amp;CHAR(34)</f>
        <v>"City"</v>
      </c>
      <c r="GS121" s="48" t="str">
        <f>SUBSTITUTE("["&amp;_xlfn.CONCAT(CW121:GN121)&amp;"]",",]","]")</f>
        <v>["2Color","lets11","startM","BLUWHI","year19","NoBand","Diagon","Crosse","Horizo","Vertic","Circle","Trside","Builds","NO_RED","NO_GRE","NO_YEL","NO_BLA","myrWHI","NoStar"]</v>
      </c>
      <c r="GT121" s="48" t="str">
        <f>IF(BL121&lt;&gt;"",CHAR(34)&amp;"cl_"&amp;BL121&amp;CHAR(34)&amp;",","")</f>
        <v/>
      </c>
      <c r="GU121" s="48" t="str">
        <f>IF(BM121&lt;&gt;"",CHAR(34)&amp;"cl_"&amp;BM121&amp;CHAR(34)&amp;",","")</f>
        <v>"cl_BLU",</v>
      </c>
      <c r="GV121" s="48" t="str">
        <f>IF(BN121&lt;&gt;"",CHAR(34)&amp;"cl_"&amp;BN121&amp;CHAR(34)&amp;",","")</f>
        <v/>
      </c>
      <c r="GW121" s="48" t="str">
        <f>IF(BO121&lt;&gt;"",CHAR(34)&amp;"cl_"&amp;BO121&amp;CHAR(34)&amp;",","")</f>
        <v/>
      </c>
      <c r="GX121" s="48" t="str">
        <f>IF(BP121&lt;&gt;"",CHAR(34)&amp;"cl_"&amp;BP121&amp;CHAR(34)&amp;",","")</f>
        <v/>
      </c>
      <c r="GY121" s="48" t="str">
        <f>IF(BQ121&lt;&gt;"",CHAR(34)&amp;"cl_"&amp;BQ121&amp;CHAR(34)&amp;",","")</f>
        <v/>
      </c>
      <c r="GZ121" s="48" t="str">
        <f>IF(BR121&lt;&gt;"",CHAR(34)&amp;"cl_"&amp;BR121&amp;CHAR(34)&amp;",","")</f>
        <v/>
      </c>
      <c r="HA121" s="48" t="str">
        <f>IF(BS121&lt;&gt;"",CHAR(34)&amp;"cl_"&amp;BS121&amp;CHAR(34)&amp;",","")</f>
        <v/>
      </c>
      <c r="HB121" s="48" t="str">
        <f>IF(BT121&lt;&gt;"",CHAR(34)&amp;"cl_"&amp;BT121&amp;CHAR(34)&amp;",","")</f>
        <v>"cl_WHI",</v>
      </c>
      <c r="HC121" s="48" t="str">
        <f>SUBSTITUTE("["&amp;_xlfn.CONCAT(GT121:HB121)&amp;"]",",]","]")</f>
        <v>["cl_BLU","cl_WHI"]</v>
      </c>
      <c r="HE121" s="71"/>
      <c r="HF121" s="72" t="str">
        <f>"{couname:"&amp;CT121&amp;(IF(HK121&lt;&gt;"",",subtype:"&amp;CHAR(34)&amp;HK121&amp;CHAR(34),""))&amp;",year:"&amp;HJ121&amp;",region:"&amp;CU121&amp;",Colors:"&amp;HC121&amp;",Items:"&amp;GS121&amp;",Flag:"&amp;CV121&amp;",HDFlag:"&amp;CHAR(34)&amp;E121&amp;CHAR(34)&amp;",type:"&amp;GP121&amp;", describe: "&amp;HH121&amp;", isnew:"&amp;CHAR(34)&amp;F121&amp;CHAR(34)&amp;", links: "&amp;HL121&amp;"},"</f>
        <v>{couname:"[USA] Minneapolis",year:"1955",region:"rgn_North America",Colors:["cl_BLU","cl_WHI"],Items:["2Color","lets11","startM","BLUWHI","year19","NoBand","Diagon","Crosse","Horizo","Vertic","Circle","Trside","Builds","NO_RED","NO_GRE","NO_YEL","NO_BLA","myrWHI","NoStar"],Flag:"https://upload.wikimedia.org/wikipedia/commons/thumb/9/9d/Flag_of_Minneapolis.svg/640px-Flag_of_Minneapolis.svg.png",HDFlag:"https://upload.wikimedia.org/wikipedia/commons/thumb/9/9d/Flag_of_Minneapolis.svg/2560px-Flag_of_Minneapolis.svg.png",type:"City", describe: "\nFrom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 isnew:".", links: "https://en.wikipedia.org/wiki/Flag_of_Minneapolis"},</v>
      </c>
      <c r="HG121" s="73" t="str">
        <f>"{couname:"&amp;CT121&amp;(IF(HK121&lt;&gt;"",",subtype:"&amp;CHAR(34)&amp;HK121&amp;CHAR(34),""))&amp;",year:"&amp;HJ121&amp;",region:"&amp;CU121&amp;",Colors:"&amp;HC121&amp;",Items:"&amp;GS121&amp;",Flag:"&amp;CV121&amp;",HDFlag:"&amp;CHAR(34)&amp;E121&amp;CHAR(34)&amp;",type:"&amp;GP121&amp;", describe: "&amp;HI121&amp;", links: "&amp;HL121&amp;"},"</f>
        <v>{couname:"[USA] Minneapolis",year:"1955",region:"rgn_North America",Colors:["cl_BLU","cl_WHI"],Items:["2Color","lets11","startM","BLUWHI","year19","NoBand","Diagon","Crosse","Horizo","Vertic","Circle","Trside","Builds","NO_RED","NO_GRE","NO_YEL","NO_BLA","myrWHI","NoStar"],Flag:"https://upload.wikimedia.org/wikipedia/commons/thumb/9/9d/Flag_of_Minneapolis.svg/640px-Flag_of_Minneapolis.svg.png",HDFlag:"https://upload.wikimedia.org/wikipedia/commons/thumb/9/9d/Flag_of_Minneapolis.svg/2560px-Flag_of_Minneapolis.svg.png",type:"City", describe: "\nFrom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 links: "https://en.wikipedia.org/wiki/Flag_of_Minneapolis"},</v>
      </c>
      <c r="HH121" s="48" t="str">
        <f>IF(P121&lt;&gt;"",CHAR(34)&amp;"\n"&amp;P121&amp;CHAR(34),CHAR(34)&amp;CHAR(34))</f>
        <v>"\nFrom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v>
      </c>
      <c r="HI121" s="48" t="str">
        <f>IF(J121=0,CHAR(34)&amp;CHAR(34),HH121)</f>
        <v>"\nFrom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v>
      </c>
      <c r="HJ121" s="48" t="str">
        <f>CHAR(34)&amp;O121&amp;CHAR(34)</f>
        <v>"1955"</v>
      </c>
      <c r="HL121" s="48" t="str">
        <f>CHAR(34)&amp;I121&amp;CHAR(34)</f>
        <v>"https://en.wikipedia.org/wiki/Flag_of_Minneapolis"</v>
      </c>
      <c r="HM121" s="72"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"&amp;HH121&amp;", "&amp;CHAR(34)&amp;"isnew"&amp;CHAR(34)&amp;": "&amp;CHAR(34)&amp;F121&amp;CHAR(34)&amp;", "&amp;CHAR(34)&amp;"links"&amp;CHAR(34)&amp;": "&amp;HL121&amp;"},"</f>
        <v>{"couname":"[USA] Minneapolis","subtype":"[USA] Minnesota","year":"1955","region":"rgn_North America","Colors":["cl_BLU","cl_WHI"],"Items":["2Color","lets11","startM","BLUWHI","year19","NoBand","Diagon","Crosse","Horizo","Vertic","Circle","Trside","Builds","NO_RED","NO_GRE","NO_YEL","NO_BLA","myrWHI","NoStar"],"Flag":"https://upload.wikimedia.org/wikipedia/commons/thumb/9/9d/Flag_of_Minneapolis.svg/640px-Flag_of_Minneapolis.svg.png","HDFlag":"https://upload.wikimedia.org/wikipedia/commons/thumb/9/9d/Flag_of_Minneapolis.svg/2560px-Flag_of_Minneapolis.svg.png","type":"City", "describe": "\nFrom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 "isnew": ".", "links": "https://en.wikipedia.org/wiki/Flag_of_Minneapolis"},</v>
      </c>
      <c r="HN121" s="74" t="str">
        <f>"{"&amp;CHAR(34)&amp;"couname"&amp;CHAR(34)&amp;":"&amp;CT121&amp;(IF(H121&lt;&gt;"",","&amp;CHAR(34)&amp;"subtype"&amp;CHAR(34)&amp;":"&amp;CHAR(34)&amp;H121&amp;CHAR(34),""))&amp;","&amp;CHAR(34)&amp;"year"&amp;CHAR(34)&amp;":"&amp;HJ121&amp;","&amp;CHAR(34)&amp;"region"&amp;CHAR(34)&amp;":"&amp;CU121&amp;","&amp;CHAR(34)&amp;"Colors"&amp;CHAR(34)&amp;":"&amp;HC121&amp;","&amp;CHAR(34)&amp;"Items"&amp;CHAR(34)&amp;":"&amp;GS121&amp;","&amp;CHAR(34)&amp;"Flag"&amp;CHAR(34)&amp;":"&amp;CV121&amp;","&amp;CHAR(34)&amp;"HDFlag"&amp;CHAR(34)&amp;":"&amp;CHAR(34)&amp;E121&amp;CHAR(34)&amp;","&amp;CHAR(34)&amp;"type"&amp;CHAR(34)&amp;":"&amp;GP121&amp;", "&amp;CHAR(34)&amp;"describe"&amp;CHAR(34)&amp;": "&amp;HI121&amp;", "&amp;CHAR(34)&amp;"isnew"&amp;CHAR(34)&amp;": "&amp;CHAR(34)&amp;F121&amp;CHAR(34)&amp;", "&amp;CHAR(34)&amp;"links"&amp;CHAR(34)&amp;": "&amp;HL121&amp;"},"</f>
        <v>{"couname":"[USA] Minneapolis","subtype":"[USA] Minnesota","year":"1955","region":"rgn_North America","Colors":["cl_BLU","cl_WHI"],"Items":["2Color","lets11","startM","BLUWHI","year19","NoBand","Diagon","Crosse","Horizo","Vertic","Circle","Trside","Builds","NO_RED","NO_GRE","NO_YEL","NO_BLA","myrWHI","NoStar"],"Flag":"https://upload.wikimedia.org/wikipedia/commons/thumb/9/9d/Flag_of_Minneapolis.svg/640px-Flag_of_Minneapolis.svg.png","HDFlag":"https://upload.wikimedia.org/wikipedia/commons/thumb/9/9d/Flag_of_Minneapolis.svg/2560px-Flag_of_Minneapolis.svg.png","type":"City", "describe": "\nFrom the city's website: 'The design of the flag and its symbols are described in the resolution that was adopted:\n\nA royal blue pennant on a white field or background with a white circle on a blue pennant divided by four parts; each of the four parts of the circle containing a symbol:\n\nA building symbolizing education and the arts\nA cogged wheel and square symbolizing labor and industry\nA pilot wheel symbolizing our lakes and rivers and all activities identified with them\nA microscope symbolizing research, skilled craftsmanship and progress'", "isnew": ".", "links": "https://en.wikipedia.org/wiki/Flag_of_Minneapolis"},</v>
      </c>
      <c r="HO121" s="75">
        <v>45596</v>
      </c>
      <c r="HP121" s="48" t="str" cm="1">
        <f t="array" ref="HP121">IF(_xlfn.TEXTJOIN(", ", TRUE, IF(ISNUMBER(SEARCH("BLA", BL121:BT121)), COLUMN(BL121:BT121) - COLUMN(BL121) + 1, ""))&lt;&gt;"","BLA","")</f>
        <v/>
      </c>
      <c r="HQ121" s="48" t="str" cm="1">
        <f t="array" ref="HQ121">IF(_xlfn.TEXTJOIN(", ", TRUE, IF(ISNUMBER(SEARCH("BLU", BL121:BT121)), COLUMN(BL121:BT121) - COLUMN(BL121) + 1, ""))&lt;&gt;"","BLU","")</f>
        <v>BLU</v>
      </c>
      <c r="HR121" s="48" t="str" cm="1">
        <f t="array" ref="HR121">IF(_xlfn.TEXTJOIN(", ", TRUE, IF(ISNUMBER(SEARCH("GRE", BL121:BT121)), COLUMN(BL121:BT121) - COLUMN(BL121) + 1, ""))&lt;&gt;"","GRE","")</f>
        <v/>
      </c>
      <c r="HS121" s="48" t="str" cm="1">
        <f t="array" ref="HS121">IF(_xlfn.TEXTJOIN(", ", TRUE, IF(ISNUMBER(SEARCH("RED", BL121:BT121)), COLUMN(BL121:BT121) - COLUMN(BL121) + 1, ""))&lt;&gt;"","RED","")</f>
        <v/>
      </c>
      <c r="HT121" s="48" t="str" cm="1">
        <f t="array" ref="HT121">IF(_xlfn.TEXTJOIN(", ", TRUE, IF(ISNUMBER(SEARCH("YEL", BL121:BT121)), COLUMN(BL121:BT121) - COLUMN(BL121) + 1, ""))&lt;&gt;"","YEL","")</f>
        <v/>
      </c>
      <c r="HU121" s="48" t="str" cm="1">
        <f t="array" ref="HU121">IF(_xlfn.TEXTJOIN(", ", TRUE, IF(ISNUMBER(SEARCH("ORA", BL121:BT121)), COLUMN(BL121:BT121) - COLUMN(BL121) + 1, ""))&lt;&gt;"","ORA","")</f>
        <v/>
      </c>
      <c r="HV121" s="48" t="str" cm="1">
        <f t="array" ref="HV121">IF(_xlfn.TEXTJOIN(", ", TRUE, IF(ISNUMBER(SEARCH("BRO", BL121:BT121)), COLUMN(BL121:BT121) - COLUMN(BL121) + 1, ""))&lt;&gt;"","BRO","")</f>
        <v/>
      </c>
      <c r="HW121" s="48" t="str" cm="1">
        <f t="array" ref="HW121">IF(_xlfn.TEXTJOIN(", ", TRUE, IF(ISNUMBER(SEARCH("PUR", BL121:BT121)), COLUMN(BL121:BT121) - COLUMN(BL121) + 1, ""))&lt;&gt;"","PUR","")</f>
        <v/>
      </c>
      <c r="HX121" s="48" t="str" cm="1">
        <f t="array" ref="HX121">IF(_xlfn.TEXTJOIN(", ", TRUE, IF(ISNUMBER(SEARCH("WHI", BL121:BT121)), COLUMN(BL121:BT121) - COLUMN(BL121) + 1, ""))&lt;&gt;"","WHI","")</f>
        <v>WHI</v>
      </c>
      <c r="HY121" s="76"/>
      <c r="HZ121" s="76"/>
      <c r="IA121" s="6"/>
      <c r="IB121" s="6"/>
      <c r="IC121" s="77"/>
      <c r="ID121" s="77"/>
      <c r="IE121" s="77"/>
      <c r="IF121" s="77"/>
      <c r="IG121" s="77"/>
      <c r="IH121" s="77"/>
      <c r="II121" s="77"/>
      <c r="IJ121" s="77"/>
      <c r="IK121" s="77"/>
      <c r="IM121" s="45">
        <f>COUNTIF(IC121:IK121,"&gt;0")-CG121</f>
        <v>-2</v>
      </c>
      <c r="IN121" s="78" t="str">
        <f>"http://mkweb.bcgsc.ca/color-summarizer/?url="&amp;D121&amp;"&amp;precision=low&amp;num_clusters="&amp;CG121&amp;"&amp;text=1"</f>
        <v>http://mkweb.bcgsc.ca/color-summarizer/?url=https://upload.wikimedia.org/wikipedia/commons/thumb/9/9d/Flag_of_Minneapolis.svg/640px-Flag_of_Minneapolis.svg.png&amp;precision=low&amp;num_clusters=2&amp;text=1</v>
      </c>
      <c r="IO121" s="48" t="str">
        <f>IF(HP121&lt;&gt;"",CHAR(34)&amp;"black"&amp;CHAR(34),"")</f>
        <v/>
      </c>
      <c r="IP121" s="48" t="str">
        <f>IF(HQ121&lt;&gt;"",CHAR(34)&amp;"blue"&amp;CHAR(34),"")</f>
        <v>"blue"</v>
      </c>
      <c r="IQ121" s="48" t="str">
        <f>IF(HR121&lt;&gt;"",CHAR(34)&amp;"green"&amp;CHAR(34),"")</f>
        <v/>
      </c>
      <c r="IR121" s="48" t="str">
        <f>IF(HS121&lt;&gt;"",CHAR(34)&amp;"red"&amp;CHAR(34),"")</f>
        <v/>
      </c>
      <c r="IS121" s="48" t="str">
        <f>IF(HT121&lt;&gt;"",CHAR(34)&amp;"yellow"&amp;CHAR(34),"")</f>
        <v/>
      </c>
      <c r="IT121" s="48" t="str">
        <f>IF(HU121&lt;&gt;"",CHAR(34)&amp;"orange"&amp;CHAR(34),"")</f>
        <v/>
      </c>
      <c r="IU121" s="48" t="str">
        <f>IF(HV121&lt;&gt;"",CHAR(34)&amp;"brown"&amp;CHAR(34),"")</f>
        <v/>
      </c>
      <c r="IV121" s="48" t="str">
        <f>IF(HW121&lt;&gt;"",CHAR(34)&amp;"purple"&amp;CHAR(34),"")</f>
        <v/>
      </c>
      <c r="IW121" s="48" t="str">
        <f>IF(HX121&lt;&gt;"",CHAR(34)&amp;"white"&amp;CHAR(34),"")</f>
        <v>"white"</v>
      </c>
      <c r="IX121" s="48" t="str">
        <f>"{"&amp;CHAR(34)&amp;"url"&amp;CHAR(34)&amp;":"&amp;CHAR(34)&amp;IN121&amp;CHAR(34)&amp;","&amp;CHAR(34)&amp;"name"&amp;CHAR(34)&amp;":"&amp;CHAR(34)&amp;A121&amp;CHAR(34)&amp;"},"</f>
        <v>{"url":"http://mkweb.bcgsc.ca/color-summarizer/?url=https://upload.wikimedia.org/wikipedia/commons/thumb/9/9d/Flag_of_Minneapolis.svg/640px-Flag_of_Minneapolis.svg.png&amp;precision=low&amp;num_clusters=2&amp;text=1","name":"[USA] Minneapolis"},</v>
      </c>
      <c r="IY121" s="48">
        <v>1438</v>
      </c>
    </row>
    <row r="122" spans="1:259" s="48" customFormat="1" ht="38.4" customHeight="1" thickBot="1" x14ac:dyDescent="0.35">
      <c r="A122" s="97" t="s">
        <v>742</v>
      </c>
      <c r="B122" s="40" t="e" vm="263">
        <v>#VALUE!</v>
      </c>
      <c r="C122" s="41">
        <v>3</v>
      </c>
      <c r="D122" s="42" t="s">
        <v>743</v>
      </c>
      <c r="E122" s="43" t="s">
        <v>744</v>
      </c>
      <c r="F122" s="44" t="s">
        <v>163</v>
      </c>
      <c r="G122" s="45">
        <f>COUNTIF($A$1:$A$8580,A122)</f>
        <v>1</v>
      </c>
      <c r="H122" s="46" t="s">
        <v>735</v>
      </c>
      <c r="I122" s="47" t="s">
        <v>740</v>
      </c>
      <c r="J122" s="48" t="str">
        <f>""</f>
        <v/>
      </c>
      <c r="K122" s="49"/>
      <c r="L122" s="50"/>
      <c r="M122" s="50"/>
      <c r="N122" s="51" t="s">
        <v>231</v>
      </c>
      <c r="O122" s="52">
        <v>1983</v>
      </c>
      <c r="P122" s="53" t="s">
        <v>745</v>
      </c>
      <c r="Q122" s="54">
        <v>1</v>
      </c>
      <c r="R122" s="55" t="s">
        <v>231</v>
      </c>
      <c r="S122" s="56">
        <v>0</v>
      </c>
      <c r="T122" s="57" t="s">
        <v>164</v>
      </c>
      <c r="U122" s="58" t="s">
        <v>164</v>
      </c>
      <c r="V122" s="58" t="s">
        <v>164</v>
      </c>
      <c r="W122" s="58" t="s">
        <v>164</v>
      </c>
      <c r="X122" s="58" t="s">
        <v>165</v>
      </c>
      <c r="Y122" s="58" t="s">
        <v>165</v>
      </c>
      <c r="Z122" s="58" t="s">
        <v>164</v>
      </c>
      <c r="AA122" s="58" t="s">
        <v>165</v>
      </c>
      <c r="AB122" s="58" t="s">
        <v>165</v>
      </c>
      <c r="AC122" s="58" t="s">
        <v>165</v>
      </c>
      <c r="AD122" s="58" t="s">
        <v>165</v>
      </c>
      <c r="AE122" s="58" t="s">
        <v>164</v>
      </c>
      <c r="AF122" s="59" t="s">
        <v>164</v>
      </c>
      <c r="AG122" s="59" t="s">
        <v>164</v>
      </c>
      <c r="AH122" s="59" t="s">
        <v>165</v>
      </c>
      <c r="AI122" s="59" t="s">
        <v>164</v>
      </c>
      <c r="AJ122" s="59" t="s">
        <v>164</v>
      </c>
      <c r="AK122" s="59" t="s">
        <v>164</v>
      </c>
      <c r="AL122" s="59" t="s">
        <v>164</v>
      </c>
      <c r="AM122" s="59" t="s">
        <v>165</v>
      </c>
      <c r="AN122" s="59" t="s">
        <v>165</v>
      </c>
      <c r="AO122" s="59" t="s">
        <v>164</v>
      </c>
      <c r="AP122" s="59" t="s">
        <v>164</v>
      </c>
      <c r="AQ122" s="59" t="s">
        <v>164</v>
      </c>
      <c r="AR122" s="59" t="s">
        <v>164</v>
      </c>
      <c r="AS122" s="59" t="s">
        <v>164</v>
      </c>
      <c r="AT122" s="60">
        <v>19</v>
      </c>
      <c r="AU122" s="59" t="s">
        <v>178</v>
      </c>
      <c r="AV122" s="59" t="str">
        <f>IF(LEFT(A122,1)="[",LEFT(A122,5)&amp;AU122&amp;A122,"")</f>
        <v>[USA]Historical[USA] Minnesota (1983–2024)</v>
      </c>
      <c r="AW122" s="59" t="str">
        <f>C122&amp;H122&amp;A122</f>
        <v>3[USA] Minnesota[USA] Minnesota (1983–2024)</v>
      </c>
      <c r="AX122" s="61"/>
      <c r="AY122" s="61"/>
      <c r="AZ122" s="62" t="s">
        <v>154</v>
      </c>
      <c r="BA122" s="62" t="s">
        <v>154</v>
      </c>
      <c r="BB122" s="62"/>
      <c r="BC122" s="63"/>
      <c r="BD122" s="64" t="s">
        <v>152</v>
      </c>
      <c r="BE122" s="47"/>
      <c r="BF122" s="64" t="s">
        <v>167</v>
      </c>
      <c r="BG122" s="64" t="s">
        <v>167</v>
      </c>
      <c r="BH122" s="64" t="s">
        <v>167</v>
      </c>
      <c r="BI122" s="64"/>
      <c r="BJ122" s="64"/>
      <c r="BK122" s="47"/>
      <c r="BL122" s="64" t="s">
        <v>151</v>
      </c>
      <c r="BM122" s="64" t="s">
        <v>152</v>
      </c>
      <c r="BN122" s="64" t="s">
        <v>153</v>
      </c>
      <c r="BO122" s="64" t="s">
        <v>154</v>
      </c>
      <c r="BP122" s="64" t="s">
        <v>155</v>
      </c>
      <c r="BQ122" s="64" t="s">
        <v>167</v>
      </c>
      <c r="BR122" s="64" t="s">
        <v>157</v>
      </c>
      <c r="BS122" s="64" t="s">
        <v>167</v>
      </c>
      <c r="BT122" s="64" t="s">
        <v>159</v>
      </c>
      <c r="BU122" s="65"/>
      <c r="BV122" s="66"/>
      <c r="BW122" s="66">
        <v>0</v>
      </c>
      <c r="BX122" s="47"/>
      <c r="CB122" s="6"/>
      <c r="CC122" s="6"/>
      <c r="CD122" s="67">
        <v>0</v>
      </c>
      <c r="CE122" s="67">
        <v>0</v>
      </c>
      <c r="CF122" s="67" t="e">
        <v>#REF!</v>
      </c>
      <c r="CG122" s="68" cm="1">
        <f t="array" ref="CG122">SUMPRODUCT(--(LEN(TRIM(BL122:BT122))&gt;0))</f>
        <v>7</v>
      </c>
      <c r="CH122" s="59" t="str">
        <f>IF(CG122=2,"y","n")</f>
        <v>n</v>
      </c>
      <c r="CI122" s="59" t="str">
        <f>IF(CG122=3,"y","n")</f>
        <v>n</v>
      </c>
      <c r="CJ122" s="59" t="str">
        <f>IF(CG122=4,"y","n")</f>
        <v>n</v>
      </c>
      <c r="CK122" s="59" t="str">
        <f>IF(CG122&gt;4,"y","n")</f>
        <v>y</v>
      </c>
      <c r="CL122" s="59" t="str">
        <f>IF(S122=0,"y","n")</f>
        <v>y</v>
      </c>
      <c r="CM122" s="59" t="str">
        <f>IF(S122=2,"y","n")</f>
        <v>n</v>
      </c>
      <c r="CN122" s="59" t="str">
        <f>IF(S122=3,"y","n")</f>
        <v>n</v>
      </c>
      <c r="CO122" s="59" t="str">
        <f>IF(S122&gt;=4,"y","n")</f>
        <v>n</v>
      </c>
      <c r="CP122" s="59" t="str">
        <f>IF(AT122=0,"y","n")</f>
        <v>n</v>
      </c>
      <c r="CQ122" s="59" t="str">
        <f>IF(AT122=1,"y","n")</f>
        <v>n</v>
      </c>
      <c r="CR122" s="59" t="str">
        <f>IF(AT122=2,"y","n")</f>
        <v>n</v>
      </c>
      <c r="CS122" s="59" t="str">
        <f>IF(AT122&gt;=3,"y","n")</f>
        <v>y</v>
      </c>
      <c r="CT122" s="69" t="str">
        <f>CHAR(34)&amp;A122&amp;CHAR(34)</f>
        <v>"[USA] Minnesota (1983–2024)"</v>
      </c>
      <c r="CU122" s="70" t="str">
        <f>CHAR(34)&amp;"rgn_"&amp;R122&amp;CHAR(34)</f>
        <v>"rgn_North America"</v>
      </c>
      <c r="CV122" s="48" t="str">
        <f>CHAR(34)&amp;D122&amp;CHAR(34)</f>
        <v>"https://upload.wikimedia.org/wikipedia/commons/thumb/7/74/Flag_of_Minnesota_%281983%E2%80%932024%29.svg/640px-Flag_of_Minnesota_%281983%E2%80%932024%29.svg.png"</v>
      </c>
      <c r="CW122" s="48" t="str">
        <f>IF(CH122="y",CHAR(34)&amp;CH$1&amp;CHAR(34)&amp;",","")</f>
        <v/>
      </c>
      <c r="CX122" s="48" t="str">
        <f>IF(CI122="y",CHAR(34)&amp;CI$1&amp;CHAR(34)&amp;",","")</f>
        <v/>
      </c>
      <c r="CY122" s="48" t="str">
        <f>IF(CJ122="y",CHAR(34)&amp;CJ$1&amp;CHAR(34)&amp;",","")</f>
        <v/>
      </c>
      <c r="CZ122" s="48" t="str">
        <f>IF(CK122="y",CHAR(34)&amp;CK$1&amp;CHAR(34)&amp;",","")</f>
        <v>"5+Colo",</v>
      </c>
      <c r="DA122" s="48" t="str">
        <f>IF(Q122&gt;1,CHAR(34)&amp;"words2"&amp;CHAR(34)&amp;",","")</f>
        <v/>
      </c>
      <c r="DB122" s="48" t="str">
        <f>IF(Q122&gt;2,CHAR(34)&amp;"words3"&amp;CHAR(34)&amp;",","")</f>
        <v/>
      </c>
      <c r="DD122" s="48" t="str">
        <f>IF(LEN(CHAR(34)&amp;"lets"&amp;LEN(SUBSTITUTE(SUBSTITUTE(IFERROR(TRIM(SUBSTITUTE(A122,MID(A122,FIND("[",A122),FIND("]",A122)-FIND("[",A122)+1),"")),A122)," ",""),"-",""))&amp;CHAR(34)&amp;",")=9,CHAR(34)&amp;"lets"&amp;LEN(SUBSTITUTE(SUBSTITUTE(IFERROR(TRIM(SUBSTITUTE(A122,MID(A122,FIND("[",A122),FIND("]",A122)-FIND("[",A122)+1),"")),A122)," ",""),"-",""))&amp;CHAR(34)&amp;",",CHAR(34)&amp;"lets0"&amp;LEN(SUBSTITUTE(SUBSTITUTE(IFERROR(TRIM(SUBSTITUTE(A122,MID(A122,FIND("[",A122),FIND("]",A122)-FIND("[",A122)+1),"")),A122)," ",""),"-",""))&amp;CHAR(34)&amp;",")</f>
        <v>"lets20",</v>
      </c>
      <c r="DE122" s="48" t="str">
        <f>CHAR(34)&amp;"start"&amp;IFERROR(LEFT(SUBSTITUTE(A122,"["&amp;MID(A122,FIND("[",A122)+1,FIND("]",A122)-FIND("[",A122)-1)&amp;"] ",""),1),LEFT(A122,1))&amp;CHAR(34)&amp;","</f>
        <v>"startM",</v>
      </c>
      <c r="DF122" s="48" t="str">
        <f>IFERROR(IF(SEARCH("tan",A122)&gt;0,CHAR(34)&amp;"withtn"&amp;CHAR(34)&amp;",",""),"")</f>
        <v/>
      </c>
      <c r="DG122" s="48" t="str">
        <f>IFERROR(IF(SEARCH("q",A122)&gt;0,CHAR(34)&amp;"with_q"&amp;CHAR(34)&amp;",",""),"")</f>
        <v/>
      </c>
      <c r="DH122" s="48" t="str">
        <f>IFERROR(IF(SEARCH("v",A122)&gt;0,CHAR(34)&amp;"with_v"&amp;CHAR(34)&amp;",",""),"")</f>
        <v/>
      </c>
      <c r="DI122" s="48" t="str">
        <f>IFERROR(IF(SEARCH("w",A122)&gt;0,CHAR(34)&amp;"with_w"&amp;CHAR(34)&amp;",",""),"")</f>
        <v/>
      </c>
      <c r="DJ122" s="48" t="str">
        <f>IFERROR(IF(SEARCH("y",A122)&gt;0,CHAR(34)&amp;"with_y"&amp;CHAR(34)&amp;",",""),"")</f>
        <v/>
      </c>
      <c r="DK122" s="48" t="str">
        <f>IFERROR(IF(SEARCH("z",A122)&gt;0,CHAR(34)&amp;"with_z"&amp;CHAR(34)&amp;",",""),"")</f>
        <v/>
      </c>
      <c r="DL122" s="48" t="str">
        <f>IF(CG122=2, CHAR(34) &amp; _xlfn.TEXTJOIN("", TRUE, _xlfn._xlws.SORT(HP122:HX122)) &amp; CHAR(34) &amp; ",", "")</f>
        <v/>
      </c>
      <c r="DM122" s="48" t="str" cm="1">
        <f t="array" ref="DM122">IF(CG122=3,CHAR(34) &amp; _xlfn.TEXTJOIN("", TRUE, RIGHT(HP122:HX122, 2)) &amp; CHAR(34) &amp; ",", "")</f>
        <v/>
      </c>
      <c r="DN122" s="48" t="str">
        <f>IF(AND(ISNUMBER(SEARCH("18", O122)), ISERROR(SEARCH("1918", O122)), ISERROR(SEARCH("2018", O122))), CHAR(34) &amp; "year18" &amp; CHAR(34) &amp; ",", "")</f>
        <v/>
      </c>
      <c r="DO122" s="48" t="str">
        <f>IF(AND(ISNUMBER(SEARCH("19", O122)), ISERROR(SEARCH("1819", O122)),  ISERROR(SEARCH("1219", O122)),ISERROR(SEARCH("1119", O122)),ISERROR(SEARCH("1190", O122)),ISERROR(SEARCH("2019", O122))), CHAR(34) &amp; "year19" &amp; CHAR(34) &amp; ",", "")</f>
        <v>"year19",</v>
      </c>
      <c r="DP122" s="6" t="str">
        <f>IF(AND(ISNUMBER(SEARCH("20", O122)), ISERROR(SEARCH("1920", O122))), CHAR(34)&amp;"year00"&amp;CHAR(34)&amp;",", "")</f>
        <v/>
      </c>
      <c r="DQ122" s="6" t="str">
        <f>IF(CC122="y",CHAR(34)&amp;"soviet"&amp;CHAR(34)&amp;",","")</f>
        <v/>
      </c>
      <c r="DR122" s="6" t="str">
        <f>IF(BY122="y",CHAR(34)&amp;"dgband"&amp;CHAR(34)&amp;",","")</f>
        <v/>
      </c>
      <c r="DS122" s="6" t="str">
        <f>IF(W122="y",IF(AND(V122="n",BY122&lt;&gt;"y"),CHAR(34)&amp;"allver"&amp;CHAR(34)&amp;",",""),"")</f>
        <v/>
      </c>
      <c r="DT122" s="6" t="str">
        <f>IF(V122="y",IF(AND(W122="n",BY122&lt;&gt;"y"),CHAR(34)&amp;"allhor"&amp;CHAR(34)&amp;",",""),"")</f>
        <v/>
      </c>
      <c r="DU122" s="6" t="str">
        <f>IF(BY122="y",IF(AND(W122="n",V122="n"),CHAR(34)&amp;"alldia"&amp;CHAR(34)&amp;",",""),"")</f>
        <v/>
      </c>
      <c r="DW122" s="48" t="str">
        <f>IF(CL122="y",CHAR(34)&amp;CL$1&amp;CHAR(34)&amp;",","")</f>
        <v>"NoBand",</v>
      </c>
      <c r="DX122" s="48" t="str">
        <f>IF(CM122="y",CHAR(34)&amp;CM$1&amp;CHAR(34)&amp;",","")</f>
        <v/>
      </c>
      <c r="DY122" s="48" t="str">
        <f>IF(CN122="y",CHAR(34)&amp;CN$1&amp;CHAR(34)&amp;",","")</f>
        <v/>
      </c>
      <c r="DZ122" s="48" t="str">
        <f>IF(CO122="y",CHAR(34)&amp;CO$1&amp;CHAR(34)&amp;",","")</f>
        <v/>
      </c>
      <c r="EA122" s="48" t="str">
        <f>IF(T122="y",CHAR(34)&amp;T$1&amp;CHAR(34)&amp;",","")</f>
        <v/>
      </c>
      <c r="EB122" s="48" t="str">
        <f>IF(U122="y",CHAR(34)&amp;U$1&amp;CHAR(34)&amp;",","")</f>
        <v/>
      </c>
      <c r="EC122" s="48" t="str">
        <f>IF(V122="y",CHAR(34)&amp;V$1&amp;CHAR(34)&amp;",","")</f>
        <v/>
      </c>
      <c r="ED122" s="48" t="str">
        <f>IF(W122="y",CHAR(34)&amp;W$1&amp;CHAR(34)&amp;",","")</f>
        <v/>
      </c>
      <c r="EE122" s="48" t="str">
        <f>IF(X122="y",CHAR(34)&amp;X$1&amp;CHAR(34)&amp;",","")</f>
        <v>"Circle",</v>
      </c>
      <c r="EF122" s="48" t="str">
        <f>IF(AND(Y122&lt;&gt;"n",Y122&lt;&gt;""),CHAR(34)&amp;Y$1&amp;CHAR(34)&amp;",","")</f>
        <v>"Animal",</v>
      </c>
      <c r="EG122" s="48" t="str">
        <f>IF(Z122="y",CHAR(34)&amp;Z$1&amp;CHAR(34)&amp;",","")</f>
        <v/>
      </c>
      <c r="EH122" s="48" t="str">
        <f>IF(AA122="y",CHAR(34)&amp;AA$1&amp;CHAR(34)&amp;",","")</f>
        <v>"Plants",</v>
      </c>
      <c r="EI122" s="48" t="str">
        <f>IF(AB122="y",CHAR(34)&amp;AB$1&amp;CHAR(34)&amp;",","")</f>
        <v>"Texted",</v>
      </c>
      <c r="EJ122" s="48" t="str">
        <f>IF(AC122="y",CHAR(34)&amp;AC$1&amp;CHAR(34)&amp;",","")</f>
        <v>"Weapon",</v>
      </c>
      <c r="EK122" s="48" t="str">
        <f>IF(AD122="y",CHAR(34)&amp;AD$1&amp;CHAR(34)&amp;",","")</f>
        <v>"HasSun",</v>
      </c>
      <c r="EL122" s="48" t="str">
        <f>IF(AE122="y",CHAR(34)&amp;AE$1&amp;CHAR(34)&amp;",","")</f>
        <v/>
      </c>
      <c r="EM122" s="48" t="str">
        <f>IF(AF122="y",CHAR(34)&amp;AF$1&amp;CHAR(34)&amp;",","")</f>
        <v/>
      </c>
      <c r="EN122" s="48" t="str">
        <f>IF(AG122="y",CHAR(34)&amp;AG$1&amp;CHAR(34)&amp;",","")</f>
        <v/>
      </c>
      <c r="EO122" s="48" t="str">
        <f>IF(AH122="y",CHAR(34)&amp;AH$1&amp;CHAR(34)&amp;",","")</f>
        <v>"Center",</v>
      </c>
      <c r="EP122" s="48" t="str">
        <f>IF(AI122="y",CHAR(34)&amp;AI$1&amp;CHAR(34)&amp;",","")</f>
        <v/>
      </c>
      <c r="EQ122" s="48" t="str">
        <f>IF(AJ122="y",CHAR(34)&amp;AJ$1&amp;CHAR(34)&amp;",","")</f>
        <v/>
      </c>
      <c r="ER122" s="48" t="str">
        <f>IF(AK122="y",CHAR(34)&amp;AK$1&amp;CHAR(34)&amp;",","")</f>
        <v/>
      </c>
      <c r="ES122" s="48" t="str">
        <f>IF(AL122="y",CHAR(34)&amp;AL$1&amp;CHAR(34)&amp;",","")</f>
        <v/>
      </c>
      <c r="ET122" s="48" t="str">
        <f>IF(AM122="y",CHAR(34)&amp;AM$1&amp;CHAR(34)&amp;",","")</f>
        <v>"Geogrh",</v>
      </c>
      <c r="EU122" s="48" t="str">
        <f>IF(AN122="y",CHAR(34)&amp;AN$1&amp;CHAR(34)&amp;",","")</f>
        <v>"Humans",</v>
      </c>
      <c r="EV122" s="48" t="str">
        <f>IF(AO122="y",CHAR(34)&amp;AO$1&amp;CHAR(34)&amp;",","")</f>
        <v/>
      </c>
      <c r="EW122" s="48" t="str">
        <f>IF(AP122="y",CHAR(34)&amp;AP$1&amp;CHAR(34)&amp;",","")</f>
        <v/>
      </c>
      <c r="EX122" s="48" t="str">
        <f>IF(AQ122="y",CHAR(34)&amp;AQ$1&amp;CHAR(34)&amp;",","")</f>
        <v/>
      </c>
      <c r="EY122" s="48" t="str">
        <f>IF(AR122="y",CHAR(34)&amp;AR$1&amp;CHAR(34)&amp;",","")</f>
        <v/>
      </c>
      <c r="EZ122" s="48" t="str">
        <f>IF(AS122="y",CHAR(34)&amp;AS$1&amp;CHAR(34)&amp;",","")</f>
        <v/>
      </c>
      <c r="FA122" s="48" t="str">
        <f>IF(AT122&gt;0,CHAR(34)&amp;"sta"&amp;AZ122&amp;CHAR(34)&amp;",","")</f>
        <v>"staRED",</v>
      </c>
      <c r="FB122" s="48" t="str">
        <f>IF(AND(AT122&gt;0,BA122&lt;&gt;""),CHAR(34)&amp;"sta"&amp;BA122&amp;CHAR(34)&amp;",","")</f>
        <v>"staRED",</v>
      </c>
      <c r="FD122" s="48" t="str">
        <f>IF(BV122="n",CHAR(34)&amp;"tcWHYE"&amp;CHAR(34)&amp;",",IF(BV122="y",CHAR(34)&amp;FD$1&amp;CHAR(34)&amp;",",""))</f>
        <v/>
      </c>
      <c r="FE122" s="48" t="str">
        <f>IF(COUNTIF(BL122:BT122,"BLU")=0,CHAR(34)&amp;"NO_BLU"&amp;CHAR(34)&amp;",", "")</f>
        <v/>
      </c>
      <c r="FF122" s="48" t="str">
        <f>IF(COUNTIF(BL122:BT122,"WHI")=0,CHAR(34)&amp;"NO_WHI"&amp;CHAR(34)&amp;",", "")</f>
        <v/>
      </c>
      <c r="FG122" s="48" t="str">
        <f>IF(COUNTIF(BL122:BT122,"RED")=0,CHAR(34)&amp;"NO_RED"&amp;CHAR(34)&amp;",", "")</f>
        <v/>
      </c>
      <c r="FH122" s="48" t="str">
        <f>IF(COUNTIF(BL122:BS122,"GRE")=0,CHAR(34)&amp;"NO_GRE"&amp;CHAR(34)&amp;",", "")</f>
        <v/>
      </c>
      <c r="FI122" s="48" t="str">
        <f>IF(COUNTIF(BL122:BT122,"YEL")=0,CHAR(34)&amp;"NO_YEL"&amp;CHAR(34)&amp;",", "")</f>
        <v/>
      </c>
      <c r="FJ122" s="48" t="str">
        <f>IF(COUNTIF(BL122:BT122,"BLA")=0,CHAR(34)&amp;"NO_BLA"&amp;CHAR(34)&amp;",", "")</f>
        <v/>
      </c>
      <c r="FK122" s="48" t="str">
        <f>IF(AND(FH122&lt;&gt;"",FF122&lt;&gt;""),CHAR(34)&amp;"WHGRNO"&amp;CHAR(34)&amp;",","")</f>
        <v/>
      </c>
      <c r="FL122" s="48" t="str">
        <f>IF(AND(FI122&lt;&gt;"",FF122&lt;&gt;""),CHAR(34)&amp;"WHYENO"&amp;CHAR(34)&amp;",","")</f>
        <v/>
      </c>
      <c r="FM122" s="48" t="str">
        <f>IF(AND(FJ122&lt;&gt;"",FF122&lt;&gt;""),CHAR(34)&amp;"BAWHNO"&amp;CHAR(34)&amp;",","")</f>
        <v/>
      </c>
      <c r="FN122" s="48" t="str">
        <f>IF(AND(FE122&lt;&gt;"",FF122&lt;&gt;""),CHAR(34)&amp;"BLWHNO"&amp;CHAR(34)&amp;",","")</f>
        <v/>
      </c>
      <c r="FO122" s="48" t="str">
        <f>IF(AND(FE122&lt;&gt;"",FG122&lt;&gt;""),CHAR(34)&amp;"BLRENO"&amp;CHAR(34)&amp;",","")</f>
        <v/>
      </c>
      <c r="FP122" s="48" t="str">
        <f>IF(AND(FF122&lt;&gt;"",FF122&lt;&gt;""),CHAR(34)&amp;"WHRENO"&amp;CHAR(34)&amp;",","")</f>
        <v/>
      </c>
      <c r="FQ122" s="48" t="str">
        <f>IF(LEN(BF122)=3,CHAR(34)&amp;"001"&amp;BF122&amp;CHAR(34)&amp;",","")</f>
        <v/>
      </c>
      <c r="FR122" s="48" t="str">
        <f>IF(LEN(BG122)=3,CHAR(34)&amp;"002"&amp;BG122&amp;CHAR(34)&amp;",","")</f>
        <v/>
      </c>
      <c r="FS122" s="48" t="str">
        <f>IF(LEN(BH122)=3,CHAR(34)&amp;"003"&amp;BH122&amp;CHAR(34)&amp;",","")</f>
        <v/>
      </c>
      <c r="FT122" s="48" t="str">
        <f>CHAR(34)&amp;"myr"&amp;BD122&amp;CHAR(34)&amp;","</f>
        <v>"myrBLU",</v>
      </c>
      <c r="FU122" s="48" t="str">
        <f>IF(AY122="y",CHAR(34)&amp;"island"&amp;CHAR(34)&amp;",","")</f>
        <v/>
      </c>
      <c r="FV122" s="48" t="str">
        <f>IF(BZ122="y",CHAR(34)&amp;"landlo"&amp;CHAR(34)&amp;",","")</f>
        <v/>
      </c>
      <c r="FW122" s="48" t="str">
        <f>IF(CA122="y",CHAR(34)&amp;"eunion"&amp;CHAR(34)&amp;",","")</f>
        <v/>
      </c>
      <c r="FY122" s="48" t="str">
        <f>IFERROR(IF(SEARCH("Arabic",CB122)&gt;0,CHAR(34)&amp;"arabic"&amp;CHAR(34)&amp;",",""),"")</f>
        <v/>
      </c>
      <c r="FZ122" s="48" t="str">
        <f>IFERROR(IF(SEARCH("English",CB122)&gt;0,CHAR(34)&amp;"englis"&amp;CHAR(34)&amp;",",""),"")</f>
        <v/>
      </c>
      <c r="GA122" s="48" t="str">
        <f>IFERROR(IF(SEARCH("French",CB122)&gt;0,CHAR(34)&amp;"french"&amp;CHAR(34)&amp;",",""),"")</f>
        <v/>
      </c>
      <c r="GB122" s="48" t="str">
        <f>IFERROR(IF(SEARCH("Spanish",CB122)&gt;0,CHAR(34)&amp;"spanis"&amp;CHAR(34)&amp;",",""),"")</f>
        <v/>
      </c>
      <c r="GE122" s="48" t="str">
        <f>IFERROR(IF(SEARCH("Dutch",CB122)&gt;0,CHAR(34)&amp;"dutchs"&amp;CHAR(34)&amp;",",""),"")</f>
        <v/>
      </c>
      <c r="GF122" s="48" t="str">
        <f>IFERROR(IF(SEARCH("Historical",AU122)&gt;0,CHAR(34)&amp;"histor"&amp;CHAR(34)&amp;",",""),"")</f>
        <v>"histor",</v>
      </c>
      <c r="GG122" s="48" t="str">
        <f>IF(BU122="y",CHAR(34)&amp;"unjack"&amp;CHAR(34)&amp;",","")</f>
        <v/>
      </c>
      <c r="GH122" s="48" t="str">
        <f>IF(CD122=1,CHAR(34)&amp;"southc"&amp;CHAR(34)&amp;",","")</f>
        <v/>
      </c>
      <c r="GI122" s="48" t="str">
        <f>IF(CE122=1,CHAR(34)&amp;"hasmap"&amp;CHAR(34)&amp;",","")</f>
        <v/>
      </c>
      <c r="GJ122" s="48" t="str">
        <f>IF(CP122="y",CHAR(34)&amp;CP$1&amp;CHAR(34)&amp;",","")</f>
        <v/>
      </c>
      <c r="GK122" s="48" t="str">
        <f>IF(GJ122="",CHAR(34)&amp;"HasSta"&amp;CHAR(34)&amp;",","")</f>
        <v>"HasSta",</v>
      </c>
      <c r="GL122" s="48" t="str">
        <f>IF(CQ122="y",CHAR(34)&amp;CQ$1&amp;CHAR(34)&amp;",","")</f>
        <v/>
      </c>
      <c r="GM122" s="48" t="str">
        <f>IF(CR122="y",CHAR(34)&amp;CR$1&amp;CHAR(34)&amp;",","")</f>
        <v/>
      </c>
      <c r="GN122" s="48" t="str">
        <f>IF(CS122="y",CHAR(34)&amp;CS$1&amp;CHAR(34)&amp;",","")</f>
        <v>"3+Star",</v>
      </c>
      <c r="GP122" s="48" t="str">
        <f>CHAR(34)&amp;AU122&amp;CHAR(34)</f>
        <v>"Historical"</v>
      </c>
      <c r="GS122" s="48" t="str">
        <f>SUBSTITUTE("["&amp;_xlfn.CONCAT(CW122:GN122)&amp;"]",",]","]")</f>
        <v>["5+Colo","lets20","startM","year19","NoBand","Circle","Animal","Plants","Texted","Weapon","HasSun","Center","Geogrh","Humans","staRED","staRED","myrBLU","histor","HasSta","3+Star"]</v>
      </c>
      <c r="GT122" s="48" t="str">
        <f>IF(BL122&lt;&gt;"",CHAR(34)&amp;"cl_"&amp;BL122&amp;CHAR(34)&amp;",","")</f>
        <v>"cl_BLA",</v>
      </c>
      <c r="GU122" s="48" t="str">
        <f>IF(BM122&lt;&gt;"",CHAR(34)&amp;"cl_"&amp;BM122&amp;CHAR(34)&amp;",","")</f>
        <v>"cl_BLU",</v>
      </c>
      <c r="GV122" s="48" t="str">
        <f>IF(BN122&lt;&gt;"",CHAR(34)&amp;"cl_"&amp;BN122&amp;CHAR(34)&amp;",","")</f>
        <v>"cl_GRE",</v>
      </c>
      <c r="GW122" s="48" t="str">
        <f>IF(BO122&lt;&gt;"",CHAR(34)&amp;"cl_"&amp;BO122&amp;CHAR(34)&amp;",","")</f>
        <v>"cl_RED",</v>
      </c>
      <c r="GX122" s="48" t="str">
        <f>IF(BP122&lt;&gt;"",CHAR(34)&amp;"cl_"&amp;BP122&amp;CHAR(34)&amp;",","")</f>
        <v>"cl_YEL",</v>
      </c>
      <c r="GY122" s="48" t="str">
        <f>IF(BQ122&lt;&gt;"",CHAR(34)&amp;"cl_"&amp;BQ122&amp;CHAR(34)&amp;",","")</f>
        <v/>
      </c>
      <c r="GZ122" s="48" t="str">
        <f>IF(BR122&lt;&gt;"",CHAR(34)&amp;"cl_"&amp;BR122&amp;CHAR(34)&amp;",","")</f>
        <v>"cl_BRO",</v>
      </c>
      <c r="HA122" s="48" t="str">
        <f>IF(BS122&lt;&gt;"",CHAR(34)&amp;"cl_"&amp;BS122&amp;CHAR(34)&amp;",","")</f>
        <v/>
      </c>
      <c r="HB122" s="48" t="str">
        <f>IF(BT122&lt;&gt;"",CHAR(34)&amp;"cl_"&amp;BT122&amp;CHAR(34)&amp;",","")</f>
        <v>"cl_WHI",</v>
      </c>
      <c r="HC122" s="48" t="str">
        <f>SUBSTITUTE("["&amp;_xlfn.CONCAT(GT122:HB122)&amp;"]",",]","]")</f>
        <v>["cl_BLA","cl_BLU","cl_GRE","cl_RED","cl_YEL","cl_BRO","cl_WHI"]</v>
      </c>
      <c r="HE122" s="71"/>
      <c r="HF122" s="72" t="str">
        <f>"{couname:"&amp;CT122&amp;(IF(HK122&lt;&gt;"",",subtype:"&amp;CHAR(34)&amp;HK122&amp;CHAR(34),""))&amp;",year:"&amp;HJ122&amp;",region:"&amp;CU122&amp;",Colors:"&amp;HC122&amp;",Items:"&amp;GS122&amp;",Flag:"&amp;CV122&amp;",HDFlag:"&amp;CHAR(34)&amp;E122&amp;CHAR(34)&amp;",type:"&amp;GP122&amp;", describe: "&amp;HH122&amp;", isnew:"&amp;CHAR(34)&amp;F122&amp;CHAR(34)&amp;", links: "&amp;HL122&amp;"},"</f>
        <v>{couname:"[USA] Minnesota (1983–2024)",year:"1983",region:"rgn_North America",Colors:["cl_BLA","cl_BLU","cl_GRE","cl_RED","cl_YEL","cl_BRO","cl_WHI"],Items:["5+Colo","lets20","startM","year19","NoBand","Circle","Animal","Plants","Texted","Weapon","HasSun","Center","Geogrh","Humans","staRED","staRED","myrBLU","histor","HasSta","3+Star"],Flag:"https://upload.wikimedia.org/wikipedia/commons/thumb/7/74/Flag_of_Minnesota_%281983%E2%80%932024%29.svg/640px-Flag_of_Minnesota_%281983%E2%80%932024%29.svg.png",HDFlag:"https://upload.wikimedia.org/wikipedia/commons/thumb/7/74/Flag_of_Minnesota_%281983%E2%80%932024%29.svg/2560px-Flag_of_Minnesota_%281983%E2%80%932024%29.svg.png",type:"Historical", describe: "\nThe flag is a blue field with the old Minnesota seal on it.", isnew:".", links: "https://en.wikipedia.org/wiki/Flag_of_Minnesota"},</v>
      </c>
      <c r="HG122" s="73" t="str">
        <f>"{couname:"&amp;CT122&amp;(IF(HK122&lt;&gt;"",",subtype:"&amp;CHAR(34)&amp;HK122&amp;CHAR(34),""))&amp;",year:"&amp;HJ122&amp;",region:"&amp;CU122&amp;",Colors:"&amp;HC122&amp;",Items:"&amp;GS122&amp;",Flag:"&amp;CV122&amp;",HDFlag:"&amp;CHAR(34)&amp;E122&amp;CHAR(34)&amp;",type:"&amp;GP122&amp;", describe: "&amp;HI122&amp;", links: "&amp;HL122&amp;"},"</f>
        <v>{couname:"[USA] Minnesota (1983–2024)",year:"1983",region:"rgn_North America",Colors:["cl_BLA","cl_BLU","cl_GRE","cl_RED","cl_YEL","cl_BRO","cl_WHI"],Items:["5+Colo","lets20","startM","year19","NoBand","Circle","Animal","Plants","Texted","Weapon","HasSun","Center","Geogrh","Humans","staRED","staRED","myrBLU","histor","HasSta","3+Star"],Flag:"https://upload.wikimedia.org/wikipedia/commons/thumb/7/74/Flag_of_Minnesota_%281983%E2%80%932024%29.svg/640px-Flag_of_Minnesota_%281983%E2%80%932024%29.svg.png",HDFlag:"https://upload.wikimedia.org/wikipedia/commons/thumb/7/74/Flag_of_Minnesota_%281983%E2%80%932024%29.svg/2560px-Flag_of_Minnesota_%281983%E2%80%932024%29.svg.png",type:"Historical", describe: "\nThe flag is a blue field with the old Minnesota seal on it.", links: "https://en.wikipedia.org/wiki/Flag_of_Minnesota"},</v>
      </c>
      <c r="HH122" s="48" t="str">
        <f>IF(P122&lt;&gt;"",CHAR(34)&amp;"\n"&amp;P122&amp;CHAR(34),CHAR(34)&amp;CHAR(34))</f>
        <v>"\nThe flag is a blue field with the old Minnesota seal on it."</v>
      </c>
      <c r="HI122" s="48" t="str">
        <f>IF(J122=0,CHAR(34)&amp;CHAR(34),HH122)</f>
        <v>"\nThe flag is a blue field with the old Minnesota seal on it."</v>
      </c>
      <c r="HJ122" s="48" t="str">
        <f>CHAR(34)&amp;O122&amp;CHAR(34)</f>
        <v>"1983"</v>
      </c>
      <c r="HL122" s="48" t="str">
        <f>CHAR(34)&amp;I122&amp;CHAR(34)</f>
        <v>"https://en.wikipedia.org/wiki/Flag_of_Minnesota"</v>
      </c>
      <c r="HM122" s="72" t="str">
        <f>"{"&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"&amp;HH122&amp;", "&amp;CHAR(34)&amp;"isnew"&amp;CHAR(34)&amp;": "&amp;CHAR(34)&amp;F122&amp;CHAR(34)&amp;", "&amp;CHAR(34)&amp;"links"&amp;CHAR(34)&amp;": "&amp;HL122&amp;"},"</f>
        <v>{"couname":"[USA] Minnesota (1983–2024)","subtype":"[USA] Minnesota","year":"1983","region":"rgn_North America","Colors":["cl_BLA","cl_BLU","cl_GRE","cl_RED","cl_YEL","cl_BRO","cl_WHI"],"Items":["5+Colo","lets20","startM","year19","NoBand","Circle","Animal","Plants","Texted","Weapon","HasSun","Center","Geogrh","Humans","staRED","staRED","myrBLU","histor","HasSta","3+Star"],"Flag":"https://upload.wikimedia.org/wikipedia/commons/thumb/7/74/Flag_of_Minnesota_%281983%E2%80%932024%29.svg/640px-Flag_of_Minnesota_%281983%E2%80%932024%29.svg.png","HDFlag":"https://upload.wikimedia.org/wikipedia/commons/thumb/7/74/Flag_of_Minnesota_%281983%E2%80%932024%29.svg/2560px-Flag_of_Minnesota_%281983%E2%80%932024%29.svg.png","type":"Historical", "describe": "\nThe flag is a blue field with the old Minnesota seal on it.", "isnew": ".", "links": "https://en.wikipedia.org/wiki/Flag_of_Minnesota"},</v>
      </c>
      <c r="HN122" s="74" t="str">
        <f>"{"&amp;CHAR(34)&amp;"couname"&amp;CHAR(34)&amp;":"&amp;CT122&amp;(IF(H122&lt;&gt;"",","&amp;CHAR(34)&amp;"subtype"&amp;CHAR(34)&amp;":"&amp;CHAR(34)&amp;H122&amp;CHAR(34),""))&amp;","&amp;CHAR(34)&amp;"year"&amp;CHAR(34)&amp;":"&amp;HJ122&amp;","&amp;CHAR(34)&amp;"region"&amp;CHAR(34)&amp;":"&amp;CU122&amp;","&amp;CHAR(34)&amp;"Colors"&amp;CHAR(34)&amp;":"&amp;HC122&amp;","&amp;CHAR(34)&amp;"Items"&amp;CHAR(34)&amp;":"&amp;GS122&amp;","&amp;CHAR(34)&amp;"Flag"&amp;CHAR(34)&amp;":"&amp;CV122&amp;","&amp;CHAR(34)&amp;"HDFlag"&amp;CHAR(34)&amp;":"&amp;CHAR(34)&amp;E122&amp;CHAR(34)&amp;","&amp;CHAR(34)&amp;"type"&amp;CHAR(34)&amp;":"&amp;GP122&amp;", "&amp;CHAR(34)&amp;"describe"&amp;CHAR(34)&amp;": "&amp;HI122&amp;", "&amp;CHAR(34)&amp;"isnew"&amp;CHAR(34)&amp;": "&amp;CHAR(34)&amp;F122&amp;CHAR(34)&amp;", "&amp;CHAR(34)&amp;"links"&amp;CHAR(34)&amp;": "&amp;HL122&amp;"},"</f>
        <v>{"couname":"[USA] Minnesota (1983–2024)","subtype":"[USA] Minnesota","year":"1983","region":"rgn_North America","Colors":["cl_BLA","cl_BLU","cl_GRE","cl_RED","cl_YEL","cl_BRO","cl_WHI"],"Items":["5+Colo","lets20","startM","year19","NoBand","Circle","Animal","Plants","Texted","Weapon","HasSun","Center","Geogrh","Humans","staRED","staRED","myrBLU","histor","HasSta","3+Star"],"Flag":"https://upload.wikimedia.org/wikipedia/commons/thumb/7/74/Flag_of_Minnesota_%281983%E2%80%932024%29.svg/640px-Flag_of_Minnesota_%281983%E2%80%932024%29.svg.png","HDFlag":"https://upload.wikimedia.org/wikipedia/commons/thumb/7/74/Flag_of_Minnesota_%281983%E2%80%932024%29.svg/2560px-Flag_of_Minnesota_%281983%E2%80%932024%29.svg.png","type":"Historical", "describe": "\nThe flag is a blue field with the old Minnesota seal on it.", "isnew": ".", "links": "https://en.wikipedia.org/wiki/Flag_of_Minnesota"},</v>
      </c>
      <c r="HO122" s="75">
        <v>45596</v>
      </c>
      <c r="HP122" s="48" t="str" cm="1">
        <f t="array" ref="HP122">IF(_xlfn.TEXTJOIN(", ", TRUE, IF(ISNUMBER(SEARCH("BLA", BL122:BT122)), COLUMN(BL122:BT122) - COLUMN(BL122) + 1, ""))&lt;&gt;"","BLA","")</f>
        <v>BLA</v>
      </c>
      <c r="HQ122" s="48" t="str" cm="1">
        <f t="array" ref="HQ122">IF(_xlfn.TEXTJOIN(", ", TRUE, IF(ISNUMBER(SEARCH("BLU", BL122:BT122)), COLUMN(BL122:BT122) - COLUMN(BL122) + 1, ""))&lt;&gt;"","BLU","")</f>
        <v>BLU</v>
      </c>
      <c r="HR122" s="48" t="str" cm="1">
        <f t="array" ref="HR122">IF(_xlfn.TEXTJOIN(", ", TRUE, IF(ISNUMBER(SEARCH("GRE", BL122:BT122)), COLUMN(BL122:BT122) - COLUMN(BL122) + 1, ""))&lt;&gt;"","GRE","")</f>
        <v>GRE</v>
      </c>
      <c r="HS122" s="48" t="str" cm="1">
        <f t="array" ref="HS122">IF(_xlfn.TEXTJOIN(", ", TRUE, IF(ISNUMBER(SEARCH("RED", BL122:BT122)), COLUMN(BL122:BT122) - COLUMN(BL122) + 1, ""))&lt;&gt;"","RED","")</f>
        <v>RED</v>
      </c>
      <c r="HT122" s="48" t="str" cm="1">
        <f t="array" ref="HT122">IF(_xlfn.TEXTJOIN(", ", TRUE, IF(ISNUMBER(SEARCH("YEL", BL122:BT122)), COLUMN(BL122:BT122) - COLUMN(BL122) + 1, ""))&lt;&gt;"","YEL","")</f>
        <v>YEL</v>
      </c>
      <c r="HU122" s="48" t="str" cm="1">
        <f t="array" ref="HU122">IF(_xlfn.TEXTJOIN(", ", TRUE, IF(ISNUMBER(SEARCH("ORA", BL122:BT122)), COLUMN(BL122:BT122) - COLUMN(BL122) + 1, ""))&lt;&gt;"","ORA","")</f>
        <v/>
      </c>
      <c r="HV122" s="48" t="str" cm="1">
        <f t="array" ref="HV122">IF(_xlfn.TEXTJOIN(", ", TRUE, IF(ISNUMBER(SEARCH("BRO", BL122:BT122)), COLUMN(BL122:BT122) - COLUMN(BL122) + 1, ""))&lt;&gt;"","BRO","")</f>
        <v>BRO</v>
      </c>
      <c r="HW122" s="48" t="str" cm="1">
        <f t="array" ref="HW122">IF(_xlfn.TEXTJOIN(", ", TRUE, IF(ISNUMBER(SEARCH("PUR", BL122:BT122)), COLUMN(BL122:BT122) - COLUMN(BL122) + 1, ""))&lt;&gt;"","PUR","")</f>
        <v/>
      </c>
      <c r="HX122" s="48" t="str" cm="1">
        <f t="array" ref="HX122">IF(_xlfn.TEXTJOIN(", ", TRUE, IF(ISNUMBER(SEARCH("WHI", BL122:BT122)), COLUMN(BL122:BT122) - COLUMN(BL122) + 1, ""))&lt;&gt;"","WHI","")</f>
        <v>WHI</v>
      </c>
      <c r="HY122" s="76"/>
      <c r="HZ122" s="76"/>
      <c r="IA122" s="6"/>
      <c r="IB122" s="6"/>
      <c r="IC122" s="77"/>
      <c r="ID122" s="77"/>
      <c r="IE122" s="77"/>
      <c r="IF122" s="77"/>
      <c r="IG122" s="77"/>
      <c r="IH122" s="77"/>
      <c r="II122" s="77"/>
      <c r="IJ122" s="77"/>
      <c r="IK122" s="77"/>
      <c r="IM122" s="45">
        <f>COUNTIF(IC122:IK122,"&gt;0")-CG122</f>
        <v>-7</v>
      </c>
      <c r="IN122" s="78" t="str">
        <f>"http://mkweb.bcgsc.ca/color-summarizer/?url="&amp;D122&amp;"&amp;precision=low&amp;num_clusters="&amp;CG122&amp;"&amp;text=1"</f>
        <v>http://mkweb.bcgsc.ca/color-summarizer/?url=https://upload.wikimedia.org/wikipedia/commons/thumb/7/74/Flag_of_Minnesota_%281983%E2%80%932024%29.svg/640px-Flag_of_Minnesota_%281983%E2%80%932024%29.svg.png&amp;precision=low&amp;num_clusters=7&amp;text=1</v>
      </c>
      <c r="IO122" s="48" t="str">
        <f>IF(HP122&lt;&gt;"",CHAR(34)&amp;"black"&amp;CHAR(34),"")</f>
        <v>"black"</v>
      </c>
      <c r="IP122" s="48" t="str">
        <f>IF(HQ122&lt;&gt;"",CHAR(34)&amp;"blue"&amp;CHAR(34),"")</f>
        <v>"blue"</v>
      </c>
      <c r="IQ122" s="48" t="str">
        <f>IF(HR122&lt;&gt;"",CHAR(34)&amp;"green"&amp;CHAR(34),"")</f>
        <v>"green"</v>
      </c>
      <c r="IR122" s="48" t="str">
        <f>IF(HS122&lt;&gt;"",CHAR(34)&amp;"red"&amp;CHAR(34),"")</f>
        <v>"red"</v>
      </c>
      <c r="IS122" s="48" t="str">
        <f>IF(HT122&lt;&gt;"",CHAR(34)&amp;"yellow"&amp;CHAR(34),"")</f>
        <v>"yellow"</v>
      </c>
      <c r="IT122" s="48" t="str">
        <f>IF(HU122&lt;&gt;"",CHAR(34)&amp;"orange"&amp;CHAR(34),"")</f>
        <v/>
      </c>
      <c r="IU122" s="48" t="str">
        <f>IF(HV122&lt;&gt;"",CHAR(34)&amp;"brown"&amp;CHAR(34),"")</f>
        <v>"brown"</v>
      </c>
      <c r="IV122" s="48" t="str">
        <f>IF(HW122&lt;&gt;"",CHAR(34)&amp;"purple"&amp;CHAR(34),"")</f>
        <v/>
      </c>
      <c r="IW122" s="48" t="str">
        <f>IF(HX122&lt;&gt;"",CHAR(34)&amp;"white"&amp;CHAR(34),"")</f>
        <v>"white"</v>
      </c>
      <c r="IX122" s="48" t="str">
        <f>"{"&amp;CHAR(34)&amp;"url"&amp;CHAR(34)&amp;":"&amp;CHAR(34)&amp;IN122&amp;CHAR(34)&amp;","&amp;CHAR(34)&amp;"name"&amp;CHAR(34)&amp;":"&amp;CHAR(34)&amp;A122&amp;CHAR(34)&amp;"},"</f>
        <v>{"url":"http://mkweb.bcgsc.ca/color-summarizer/?url=https://upload.wikimedia.org/wikipedia/commons/thumb/7/74/Flag_of_Minnesota_%281983%E2%80%932024%29.svg/640px-Flag_of_Minnesota_%281983%E2%80%932024%29.svg.png&amp;precision=low&amp;num_clusters=7&amp;text=1","name":"[USA] Minnesota (1983–2024)"},</v>
      </c>
      <c r="IY122" s="48">
        <v>1448</v>
      </c>
    </row>
    <row r="123" spans="1:259" s="48" customFormat="1" ht="38.4" customHeight="1" thickBot="1" x14ac:dyDescent="0.35">
      <c r="A123" s="97" t="s">
        <v>573</v>
      </c>
      <c r="B123" s="40" t="e" vm="264">
        <v>#VALUE!</v>
      </c>
      <c r="C123" s="41">
        <v>3</v>
      </c>
      <c r="D123" s="42" t="s">
        <v>574</v>
      </c>
      <c r="E123" s="43" t="s">
        <v>575</v>
      </c>
      <c r="F123" s="44" t="s">
        <v>163</v>
      </c>
      <c r="G123" s="45">
        <f>COUNTIF($A$1:$A$8580,A123)</f>
        <v>1</v>
      </c>
      <c r="H123" s="46" t="s">
        <v>576</v>
      </c>
      <c r="I123" s="47" t="s">
        <v>577</v>
      </c>
      <c r="J123" s="48" t="str">
        <f>""</f>
        <v/>
      </c>
      <c r="K123" s="49"/>
      <c r="L123" s="50"/>
      <c r="M123" s="50"/>
      <c r="N123" s="51" t="s">
        <v>231</v>
      </c>
      <c r="O123" s="52">
        <v>1993</v>
      </c>
      <c r="P123" s="53" t="s">
        <v>578</v>
      </c>
      <c r="Q123" s="54">
        <v>2</v>
      </c>
      <c r="R123" s="55" t="s">
        <v>231</v>
      </c>
      <c r="S123" s="56">
        <v>2</v>
      </c>
      <c r="T123" s="57" t="s">
        <v>164</v>
      </c>
      <c r="U123" s="58" t="s">
        <v>165</v>
      </c>
      <c r="V123" s="58" t="s">
        <v>165</v>
      </c>
      <c r="W123" s="58" t="s">
        <v>165</v>
      </c>
      <c r="X123" s="58" t="s">
        <v>165</v>
      </c>
      <c r="Y123" s="58" t="s">
        <v>164</v>
      </c>
      <c r="Z123" s="58" t="s">
        <v>164</v>
      </c>
      <c r="AA123" s="58" t="s">
        <v>164</v>
      </c>
      <c r="AB123" s="58" t="s">
        <v>164</v>
      </c>
      <c r="AC123" s="58" t="s">
        <v>164</v>
      </c>
      <c r="AD123" s="58" t="s">
        <v>164</v>
      </c>
      <c r="AE123" s="58" t="s">
        <v>164</v>
      </c>
      <c r="AF123" s="59" t="s">
        <v>164</v>
      </c>
      <c r="AG123" s="59" t="s">
        <v>164</v>
      </c>
      <c r="AH123" s="59" t="s">
        <v>165</v>
      </c>
      <c r="AI123" s="59" t="s">
        <v>164</v>
      </c>
      <c r="AJ123" s="59" t="s">
        <v>164</v>
      </c>
      <c r="AK123" s="59" t="s">
        <v>164</v>
      </c>
      <c r="AL123" s="59" t="s">
        <v>164</v>
      </c>
      <c r="AM123" s="59" t="s">
        <v>164</v>
      </c>
      <c r="AN123" s="59" t="s">
        <v>164</v>
      </c>
      <c r="AO123" s="59" t="s">
        <v>164</v>
      </c>
      <c r="AP123" s="59" t="s">
        <v>164</v>
      </c>
      <c r="AQ123" s="59" t="s">
        <v>164</v>
      </c>
      <c r="AR123" s="59" t="s">
        <v>164</v>
      </c>
      <c r="AS123" s="59" t="s">
        <v>164</v>
      </c>
      <c r="AT123" s="60">
        <v>1</v>
      </c>
      <c r="AU123" s="59" t="s">
        <v>579</v>
      </c>
      <c r="AV123" s="59" t="str">
        <f>IF(LEFT(A123,1)="[",LEFT(A123,5)&amp;AU123&amp;A123,"")</f>
        <v>[USA]State Capital[USA] Jackson</v>
      </c>
      <c r="AW123" s="59" t="str">
        <f>C123&amp;H123&amp;A123</f>
        <v>3[USA] Mississippi[USA] Jackson</v>
      </c>
      <c r="AX123" s="61"/>
      <c r="AY123" s="61"/>
      <c r="AZ123" s="62" t="s">
        <v>155</v>
      </c>
      <c r="BA123" s="62" t="s">
        <v>167</v>
      </c>
      <c r="BB123" s="62"/>
      <c r="BC123" s="63"/>
      <c r="BD123" s="64" t="s">
        <v>153</v>
      </c>
      <c r="BE123" s="47"/>
      <c r="BF123" s="64" t="s">
        <v>167</v>
      </c>
      <c r="BG123" s="64" t="s">
        <v>167</v>
      </c>
      <c r="BH123" s="64" t="s">
        <v>167</v>
      </c>
      <c r="BI123" s="64"/>
      <c r="BJ123" s="64"/>
      <c r="BK123" s="47"/>
      <c r="BL123" s="64" t="s">
        <v>167</v>
      </c>
      <c r="BM123" s="64" t="s">
        <v>152</v>
      </c>
      <c r="BN123" s="64" t="s">
        <v>153</v>
      </c>
      <c r="BO123" s="64" t="s">
        <v>167</v>
      </c>
      <c r="BP123" s="64" t="s">
        <v>155</v>
      </c>
      <c r="BQ123" s="64" t="s">
        <v>167</v>
      </c>
      <c r="BR123" s="64" t="s">
        <v>167</v>
      </c>
      <c r="BS123" s="64" t="s">
        <v>167</v>
      </c>
      <c r="BT123" s="64" t="s">
        <v>159</v>
      </c>
      <c r="BU123" s="65"/>
      <c r="BV123" s="66"/>
      <c r="BW123" s="66">
        <v>0</v>
      </c>
      <c r="BX123" s="47"/>
      <c r="CB123" s="6"/>
      <c r="CC123" s="6"/>
      <c r="CD123" s="67">
        <v>0</v>
      </c>
      <c r="CE123" s="67">
        <v>0</v>
      </c>
      <c r="CF123" s="67" t="e">
        <v>#REF!</v>
      </c>
      <c r="CG123" s="68" cm="1">
        <f t="array" ref="CG123">SUMPRODUCT(--(LEN(TRIM(BL123:BT123))&gt;0))</f>
        <v>4</v>
      </c>
      <c r="CH123" s="59" t="str">
        <f>IF(CG123=2,"y","n")</f>
        <v>n</v>
      </c>
      <c r="CI123" s="59" t="str">
        <f>IF(CG123=3,"y","n")</f>
        <v>n</v>
      </c>
      <c r="CJ123" s="59" t="str">
        <f>IF(CG123=4,"y","n")</f>
        <v>y</v>
      </c>
      <c r="CK123" s="59" t="str">
        <f>IF(CG123&gt;4,"y","n")</f>
        <v>n</v>
      </c>
      <c r="CL123" s="59" t="str">
        <f>IF(S123=0,"y","n")</f>
        <v>n</v>
      </c>
      <c r="CM123" s="59" t="str">
        <f>IF(S123=2,"y","n")</f>
        <v>y</v>
      </c>
      <c r="CN123" s="59" t="str">
        <f>IF(S123=3,"y","n")</f>
        <v>n</v>
      </c>
      <c r="CO123" s="59" t="str">
        <f>IF(S123&gt;=4,"y","n")</f>
        <v>n</v>
      </c>
      <c r="CP123" s="59" t="str">
        <f>IF(AT123=0,"y","n")</f>
        <v>n</v>
      </c>
      <c r="CQ123" s="59" t="str">
        <f>IF(AT123=1,"y","n")</f>
        <v>y</v>
      </c>
      <c r="CR123" s="59" t="str">
        <f>IF(AT123=2,"y","n")</f>
        <v>n</v>
      </c>
      <c r="CS123" s="59" t="str">
        <f>IF(AT123&gt;=3,"y","n")</f>
        <v>n</v>
      </c>
      <c r="CT123" s="69" t="str">
        <f>CHAR(34)&amp;A123&amp;CHAR(34)</f>
        <v>"[USA] Jackson"</v>
      </c>
      <c r="CU123" s="70" t="str">
        <f>CHAR(34)&amp;"rgn_"&amp;R123&amp;CHAR(34)</f>
        <v>"rgn_North America"</v>
      </c>
      <c r="CV123" s="48" t="str">
        <f>CHAR(34)&amp;D123&amp;CHAR(34)</f>
        <v>"https://upload.wikimedia.org/wikipedia/commons/thumb/4/42/Flag_of_Jackson%2C_Mississippi.svg/320px-Flag_of_Jackson%2C_Mississippi.svg.png"</v>
      </c>
      <c r="CW123" s="48" t="str">
        <f>IF(CH123="y",CHAR(34)&amp;CH$1&amp;CHAR(34)&amp;",","")</f>
        <v/>
      </c>
      <c r="CX123" s="48" t="str">
        <f>IF(CI123="y",CHAR(34)&amp;CI$1&amp;CHAR(34)&amp;",","")</f>
        <v/>
      </c>
      <c r="CY123" s="48" t="str">
        <f>IF(CJ123="y",CHAR(34)&amp;CJ$1&amp;CHAR(34)&amp;",","")</f>
        <v>"4Color",</v>
      </c>
      <c r="CZ123" s="48" t="str">
        <f>IF(CK123="y",CHAR(34)&amp;CK$1&amp;CHAR(34)&amp;",","")</f>
        <v/>
      </c>
      <c r="DA123" s="48" t="str">
        <f>IF(Q123&gt;1,CHAR(34)&amp;"words2"&amp;CHAR(34)&amp;",","")</f>
        <v>"words2",</v>
      </c>
      <c r="DB123" s="48" t="str">
        <f>IF(Q123&gt;2,CHAR(34)&amp;"words3"&amp;CHAR(34)&amp;",","")</f>
        <v/>
      </c>
      <c r="DD123" s="48" t="str">
        <f>IF(LEN(CHAR(34)&amp;"lets"&amp;LEN(SUBSTITUTE(SUBSTITUTE(IFERROR(TRIM(SUBSTITUTE(A123,MID(A123,FIND("[",A123),FIND("]",A123)-FIND("[",A123)+1),"")),A123)," ",""),"-",""))&amp;CHAR(34)&amp;",")=9,CHAR(34)&amp;"lets"&amp;LEN(SUBSTITUTE(SUBSTITUTE(IFERROR(TRIM(SUBSTITUTE(A123,MID(A123,FIND("[",A123),FIND("]",A123)-FIND("[",A123)+1),"")),A123)," ",""),"-",""))&amp;CHAR(34)&amp;",",CHAR(34)&amp;"lets0"&amp;LEN(SUBSTITUTE(SUBSTITUTE(IFERROR(TRIM(SUBSTITUTE(A123,MID(A123,FIND("[",A123),FIND("]",A123)-FIND("[",A123)+1),"")),A123)," ",""),"-",""))&amp;CHAR(34)&amp;",")</f>
        <v>"lets07",</v>
      </c>
      <c r="DE123" s="48" t="str">
        <f>CHAR(34)&amp;"start"&amp;IFERROR(LEFT(SUBSTITUTE(A123,"["&amp;MID(A123,FIND("[",A123)+1,FIND("]",A123)-FIND("[",A123)-1)&amp;"] ",""),1),LEFT(A123,1))&amp;CHAR(34)&amp;","</f>
        <v>"startJ",</v>
      </c>
      <c r="DF123" s="48" t="str">
        <f>IFERROR(IF(SEARCH("tan",A123)&gt;0,CHAR(34)&amp;"withtn"&amp;CHAR(34)&amp;",",""),"")</f>
        <v/>
      </c>
      <c r="DG123" s="48" t="str">
        <f>IFERROR(IF(SEARCH("q",A123)&gt;0,CHAR(34)&amp;"with_q"&amp;CHAR(34)&amp;",",""),"")</f>
        <v/>
      </c>
      <c r="DH123" s="48" t="str">
        <f>IFERROR(IF(SEARCH("v",A123)&gt;0,CHAR(34)&amp;"with_v"&amp;CHAR(34)&amp;",",""),"")</f>
        <v/>
      </c>
      <c r="DI123" s="48" t="str">
        <f>IFERROR(IF(SEARCH("w",A123)&gt;0,CHAR(34)&amp;"with_w"&amp;CHAR(34)&amp;",",""),"")</f>
        <v/>
      </c>
      <c r="DJ123" s="48" t="str">
        <f>IFERROR(IF(SEARCH("y",A123)&gt;0,CHAR(34)&amp;"with_y"&amp;CHAR(34)&amp;",",""),"")</f>
        <v/>
      </c>
      <c r="DK123" s="48" t="str">
        <f>IFERROR(IF(SEARCH("z",A123)&gt;0,CHAR(34)&amp;"with_z"&amp;CHAR(34)&amp;",",""),"")</f>
        <v/>
      </c>
      <c r="DL123" s="48" t="str">
        <f>IF(CG123=2, CHAR(34) &amp; _xlfn.TEXTJOIN("", TRUE, _xlfn._xlws.SORT(HP123:HX123)) &amp; CHAR(34) &amp; ",", "")</f>
        <v/>
      </c>
      <c r="DM123" s="48" t="str" cm="1">
        <f t="array" ref="DM123">IF(CG123=3,CHAR(34) &amp; _xlfn.TEXTJOIN("", TRUE, RIGHT(HP123:HX123, 2)) &amp; CHAR(34) &amp; ",", "")</f>
        <v/>
      </c>
      <c r="DN123" s="48" t="str">
        <f>IF(AND(ISNUMBER(SEARCH("18", O123)), ISERROR(SEARCH("1918", O123)), ISERROR(SEARCH("2018", O123))), CHAR(34) &amp; "year18" &amp; CHAR(34) &amp; ",", "")</f>
        <v/>
      </c>
      <c r="DO123" s="48" t="str">
        <f>IF(AND(ISNUMBER(SEARCH("19", O123)), ISERROR(SEARCH("1819", O123)),  ISERROR(SEARCH("1219", O123)),ISERROR(SEARCH("1119", O123)),ISERROR(SEARCH("1190", O123)),ISERROR(SEARCH("2019", O123))), CHAR(34) &amp; "year19" &amp; CHAR(34) &amp; ",", "")</f>
        <v>"year19",</v>
      </c>
      <c r="DP123" s="6" t="str">
        <f>IF(AND(ISNUMBER(SEARCH("20", O123)), ISERROR(SEARCH("1920", O123))), CHAR(34)&amp;"year00"&amp;CHAR(34)&amp;",", "")</f>
        <v/>
      </c>
      <c r="DQ123" s="6" t="str">
        <f>IF(CC123="y",CHAR(34)&amp;"soviet"&amp;CHAR(34)&amp;",","")</f>
        <v/>
      </c>
      <c r="DR123" s="6" t="str">
        <f>IF(BY123="y",CHAR(34)&amp;"dgband"&amp;CHAR(34)&amp;",","")</f>
        <v/>
      </c>
      <c r="DS123" s="6" t="str">
        <f>IF(W123="y",IF(AND(V123="n",BY123&lt;&gt;"y"),CHAR(34)&amp;"allver"&amp;CHAR(34)&amp;",",""),"")</f>
        <v/>
      </c>
      <c r="DT123" s="6" t="str">
        <f>IF(V123="y",IF(AND(W123="n",BY123&lt;&gt;"y"),CHAR(34)&amp;"allhor"&amp;CHAR(34)&amp;",",""),"")</f>
        <v/>
      </c>
      <c r="DU123" s="6" t="str">
        <f>IF(BY123="y",IF(AND(W123="n",V123="n"),CHAR(34)&amp;"alldia"&amp;CHAR(34)&amp;",",""),"")</f>
        <v/>
      </c>
      <c r="DW123" s="48" t="str">
        <f>IF(CL123="y",CHAR(34)&amp;CL$1&amp;CHAR(34)&amp;",","")</f>
        <v/>
      </c>
      <c r="DX123" s="48" t="str">
        <f>IF(CM123="y",CHAR(34)&amp;CM$1&amp;CHAR(34)&amp;",","")</f>
        <v>"2Bands",</v>
      </c>
      <c r="DY123" s="48" t="str">
        <f>IF(CN123="y",CHAR(34)&amp;CN$1&amp;CHAR(34)&amp;",","")</f>
        <v/>
      </c>
      <c r="DZ123" s="48" t="str">
        <f>IF(CO123="y",CHAR(34)&amp;CO$1&amp;CHAR(34)&amp;",","")</f>
        <v/>
      </c>
      <c r="EA123" s="48" t="str">
        <f>IF(T123="y",CHAR(34)&amp;T$1&amp;CHAR(34)&amp;",","")</f>
        <v/>
      </c>
      <c r="EB123" s="48" t="str">
        <f>IF(U123="y",CHAR(34)&amp;U$1&amp;CHAR(34)&amp;",","")</f>
        <v>"Crosse",</v>
      </c>
      <c r="EC123" s="48" t="str">
        <f>IF(V123="y",CHAR(34)&amp;V$1&amp;CHAR(34)&amp;",","")</f>
        <v>"Horizo",</v>
      </c>
      <c r="ED123" s="48" t="str">
        <f>IF(W123="y",CHAR(34)&amp;W$1&amp;CHAR(34)&amp;",","")</f>
        <v>"Vertic",</v>
      </c>
      <c r="EE123" s="48" t="str">
        <f>IF(X123="y",CHAR(34)&amp;X$1&amp;CHAR(34)&amp;",","")</f>
        <v>"Circle",</v>
      </c>
      <c r="EF123" s="48" t="str">
        <f>IF(AND(Y123&lt;&gt;"n",Y123&lt;&gt;""),CHAR(34)&amp;Y$1&amp;CHAR(34)&amp;",","")</f>
        <v/>
      </c>
      <c r="EG123" s="48" t="str">
        <f>IF(Z123="y",CHAR(34)&amp;Z$1&amp;CHAR(34)&amp;",","")</f>
        <v/>
      </c>
      <c r="EH123" s="48" t="str">
        <f>IF(AA123="y",CHAR(34)&amp;AA$1&amp;CHAR(34)&amp;",","")</f>
        <v/>
      </c>
      <c r="EI123" s="48" t="str">
        <f>IF(AB123="y",CHAR(34)&amp;AB$1&amp;CHAR(34)&amp;",","")</f>
        <v/>
      </c>
      <c r="EJ123" s="48" t="str">
        <f>IF(AC123="y",CHAR(34)&amp;AC$1&amp;CHAR(34)&amp;",","")</f>
        <v/>
      </c>
      <c r="EK123" s="48" t="str">
        <f>IF(AD123="y",CHAR(34)&amp;AD$1&amp;CHAR(34)&amp;",","")</f>
        <v/>
      </c>
      <c r="EL123" s="48" t="str">
        <f>IF(AE123="y",CHAR(34)&amp;AE$1&amp;CHAR(34)&amp;",","")</f>
        <v/>
      </c>
      <c r="EM123" s="48" t="str">
        <f>IF(AF123="y",CHAR(34)&amp;AF$1&amp;CHAR(34)&amp;",","")</f>
        <v/>
      </c>
      <c r="EN123" s="48" t="str">
        <f>IF(AG123="y",CHAR(34)&amp;AG$1&amp;CHAR(34)&amp;",","")</f>
        <v/>
      </c>
      <c r="EO123" s="48" t="str">
        <f>IF(AH123="y",CHAR(34)&amp;AH$1&amp;CHAR(34)&amp;",","")</f>
        <v>"Center",</v>
      </c>
      <c r="EP123" s="48" t="str">
        <f>IF(AI123="y",CHAR(34)&amp;AI$1&amp;CHAR(34)&amp;",","")</f>
        <v/>
      </c>
      <c r="EQ123" s="48" t="str">
        <f>IF(AJ123="y",CHAR(34)&amp;AJ$1&amp;CHAR(34)&amp;",","")</f>
        <v/>
      </c>
      <c r="ER123" s="48" t="str">
        <f>IF(AK123="y",CHAR(34)&amp;AK$1&amp;CHAR(34)&amp;",","")</f>
        <v/>
      </c>
      <c r="ES123" s="48" t="str">
        <f>IF(AL123="y",CHAR(34)&amp;AL$1&amp;CHAR(34)&amp;",","")</f>
        <v/>
      </c>
      <c r="ET123" s="48" t="str">
        <f>IF(AM123="y",CHAR(34)&amp;AM$1&amp;CHAR(34)&amp;",","")</f>
        <v/>
      </c>
      <c r="EU123" s="48" t="str">
        <f>IF(AN123="y",CHAR(34)&amp;AN$1&amp;CHAR(34)&amp;",","")</f>
        <v/>
      </c>
      <c r="EV123" s="48" t="str">
        <f>IF(AO123="y",CHAR(34)&amp;AO$1&amp;CHAR(34)&amp;",","")</f>
        <v/>
      </c>
      <c r="EW123" s="48" t="str">
        <f>IF(AP123="y",CHAR(34)&amp;AP$1&amp;CHAR(34)&amp;",","")</f>
        <v/>
      </c>
      <c r="EX123" s="48" t="str">
        <f>IF(AQ123="y",CHAR(34)&amp;AQ$1&amp;CHAR(34)&amp;",","")</f>
        <v/>
      </c>
      <c r="EY123" s="48" t="str">
        <f>IF(AR123="y",CHAR(34)&amp;AR$1&amp;CHAR(34)&amp;",","")</f>
        <v/>
      </c>
      <c r="EZ123" s="48" t="str">
        <f>IF(AS123="y",CHAR(34)&amp;AS$1&amp;CHAR(34)&amp;",","")</f>
        <v/>
      </c>
      <c r="FA123" s="48" t="str">
        <f>IF(AT123&gt;0,CHAR(34)&amp;"sta"&amp;AZ123&amp;CHAR(34)&amp;",","")</f>
        <v>"staYEL",</v>
      </c>
      <c r="FB123" s="48" t="str">
        <f>IF(AND(AT123&gt;0,BA123&lt;&gt;""),CHAR(34)&amp;"sta"&amp;BA123&amp;CHAR(34)&amp;",","")</f>
        <v/>
      </c>
      <c r="FD123" s="48" t="str">
        <f>IF(BV123="n",CHAR(34)&amp;"tcWHYE"&amp;CHAR(34)&amp;",",IF(BV123="y",CHAR(34)&amp;FD$1&amp;CHAR(34)&amp;",",""))</f>
        <v/>
      </c>
      <c r="FE123" s="48" t="str">
        <f>IF(COUNTIF(BL123:BT123,"BLU")=0,CHAR(34)&amp;"NO_BLU"&amp;CHAR(34)&amp;",", "")</f>
        <v/>
      </c>
      <c r="FF123" s="48" t="str">
        <f>IF(COUNTIF(BL123:BT123,"WHI")=0,CHAR(34)&amp;"NO_WHI"&amp;CHAR(34)&amp;",", "")</f>
        <v/>
      </c>
      <c r="FG123" s="48" t="str">
        <f>IF(COUNTIF(BL123:BT123,"RED")=0,CHAR(34)&amp;"NO_RED"&amp;CHAR(34)&amp;",", "")</f>
        <v>"NO_RED",</v>
      </c>
      <c r="FH123" s="48" t="str">
        <f>IF(COUNTIF(BL123:BS123,"GRE")=0,CHAR(34)&amp;"NO_GRE"&amp;CHAR(34)&amp;",", "")</f>
        <v/>
      </c>
      <c r="FI123" s="48" t="str">
        <f>IF(COUNTIF(BL123:BT123,"YEL")=0,CHAR(34)&amp;"NO_YEL"&amp;CHAR(34)&amp;",", "")</f>
        <v/>
      </c>
      <c r="FJ123" s="48" t="str">
        <f>IF(COUNTIF(BL123:BT123,"BLA")=0,CHAR(34)&amp;"NO_BLA"&amp;CHAR(34)&amp;",", "")</f>
        <v>"NO_BLA",</v>
      </c>
      <c r="FK123" s="48" t="str">
        <f>IF(AND(FH123&lt;&gt;"",FF123&lt;&gt;""),CHAR(34)&amp;"WHGRNO"&amp;CHAR(34)&amp;",","")</f>
        <v/>
      </c>
      <c r="FL123" s="48" t="str">
        <f>IF(AND(FI123&lt;&gt;"",FF123&lt;&gt;""),CHAR(34)&amp;"WHYENO"&amp;CHAR(34)&amp;",","")</f>
        <v/>
      </c>
      <c r="FM123" s="48" t="str">
        <f>IF(AND(FJ123&lt;&gt;"",FF123&lt;&gt;""),CHAR(34)&amp;"BAWHNO"&amp;CHAR(34)&amp;",","")</f>
        <v/>
      </c>
      <c r="FN123" s="48" t="str">
        <f>IF(AND(FE123&lt;&gt;"",FF123&lt;&gt;""),CHAR(34)&amp;"BLWHNO"&amp;CHAR(34)&amp;",","")</f>
        <v/>
      </c>
      <c r="FO123" s="48" t="str">
        <f>IF(AND(FE123&lt;&gt;"",FG123&lt;&gt;""),CHAR(34)&amp;"BLRENO"&amp;CHAR(34)&amp;",","")</f>
        <v/>
      </c>
      <c r="FP123" s="48" t="str">
        <f>IF(AND(FF123&lt;&gt;"",FF123&lt;&gt;""),CHAR(34)&amp;"WHRENO"&amp;CHAR(34)&amp;",","")</f>
        <v/>
      </c>
      <c r="FQ123" s="48" t="str">
        <f>IF(LEN(BF123)=3,CHAR(34)&amp;"001"&amp;BF123&amp;CHAR(34)&amp;",","")</f>
        <v/>
      </c>
      <c r="FR123" s="48" t="str">
        <f>IF(LEN(BG123)=3,CHAR(34)&amp;"002"&amp;BG123&amp;CHAR(34)&amp;",","")</f>
        <v/>
      </c>
      <c r="FS123" s="48" t="str">
        <f>IF(LEN(BH123)=3,CHAR(34)&amp;"003"&amp;BH123&amp;CHAR(34)&amp;",","")</f>
        <v/>
      </c>
      <c r="FT123" s="48" t="str">
        <f>CHAR(34)&amp;"myr"&amp;BD123&amp;CHAR(34)&amp;","</f>
        <v>"myrGRE",</v>
      </c>
      <c r="FU123" s="48" t="str">
        <f>IF(AY123="y",CHAR(34)&amp;"island"&amp;CHAR(34)&amp;",","")</f>
        <v/>
      </c>
      <c r="FV123" s="48" t="str">
        <f>IF(BZ123="y",CHAR(34)&amp;"landlo"&amp;CHAR(34)&amp;",","")</f>
        <v/>
      </c>
      <c r="FW123" s="48" t="str">
        <f>IF(CA123="y",CHAR(34)&amp;"eunion"&amp;CHAR(34)&amp;",","")</f>
        <v/>
      </c>
      <c r="FY123" s="48" t="str">
        <f>IFERROR(IF(SEARCH("Arabic",CB123)&gt;0,CHAR(34)&amp;"arabic"&amp;CHAR(34)&amp;",",""),"")</f>
        <v/>
      </c>
      <c r="FZ123" s="48" t="str">
        <f>IFERROR(IF(SEARCH("English",CB123)&gt;0,CHAR(34)&amp;"englis"&amp;CHAR(34)&amp;",",""),"")</f>
        <v/>
      </c>
      <c r="GA123" s="48" t="str">
        <f>IFERROR(IF(SEARCH("French",CB123)&gt;0,CHAR(34)&amp;"french"&amp;CHAR(34)&amp;",",""),"")</f>
        <v/>
      </c>
      <c r="GB123" s="48" t="str">
        <f>IFERROR(IF(SEARCH("Spanish",CB123)&gt;0,CHAR(34)&amp;"spanis"&amp;CHAR(34)&amp;",",""),"")</f>
        <v/>
      </c>
      <c r="GE123" s="48" t="str">
        <f>IFERROR(IF(SEARCH("Dutch",CB123)&gt;0,CHAR(34)&amp;"dutchs"&amp;CHAR(34)&amp;",",""),"")</f>
        <v/>
      </c>
      <c r="GF123" s="48" t="str">
        <f>IFERROR(IF(SEARCH("Historical",AU123)&gt;0,CHAR(34)&amp;"histor"&amp;CHAR(34)&amp;",",""),"")</f>
        <v/>
      </c>
      <c r="GG123" s="48" t="str">
        <f>IF(BU123="y",CHAR(34)&amp;"unjack"&amp;CHAR(34)&amp;",","")</f>
        <v/>
      </c>
      <c r="GH123" s="48" t="str">
        <f>IF(CD123=1,CHAR(34)&amp;"southc"&amp;CHAR(34)&amp;",","")</f>
        <v/>
      </c>
      <c r="GI123" s="48" t="str">
        <f>IF(CE123=1,CHAR(34)&amp;"hasmap"&amp;CHAR(34)&amp;",","")</f>
        <v/>
      </c>
      <c r="GJ123" s="48" t="str">
        <f>IF(CP123="y",CHAR(34)&amp;CP$1&amp;CHAR(34)&amp;",","")</f>
        <v/>
      </c>
      <c r="GK123" s="48" t="str">
        <f>IF(GJ123="",CHAR(34)&amp;"HasSta"&amp;CHAR(34)&amp;",","")</f>
        <v>"HasSta",</v>
      </c>
      <c r="GL123" s="48" t="str">
        <f>IF(CQ123="y",CHAR(34)&amp;CQ$1&amp;CHAR(34)&amp;",","")</f>
        <v>"1Stars",</v>
      </c>
      <c r="GM123" s="48" t="str">
        <f>IF(CR123="y",CHAR(34)&amp;CR$1&amp;CHAR(34)&amp;",","")</f>
        <v/>
      </c>
      <c r="GN123" s="48" t="str">
        <f>IF(CS123="y",CHAR(34)&amp;CS$1&amp;CHAR(34)&amp;",","")</f>
        <v/>
      </c>
      <c r="GP123" s="48" t="str">
        <f>CHAR(34)&amp;AU123&amp;CHAR(34)</f>
        <v>"State Capital"</v>
      </c>
      <c r="GS123" s="48" t="str">
        <f>SUBSTITUTE("["&amp;_xlfn.CONCAT(CW123:GN123)&amp;"]",",]","]")</f>
        <v>["4Color","words2","lets07","startJ","year19","2Bands","Crosse","Horizo","Vertic","Circle","Center","staYEL","NO_RED","NO_BLA","myrGRE","HasSta","1Stars"]</v>
      </c>
      <c r="GT123" s="48" t="str">
        <f>IF(BL123&lt;&gt;"",CHAR(34)&amp;"cl_"&amp;BL123&amp;CHAR(34)&amp;",","")</f>
        <v/>
      </c>
      <c r="GU123" s="48" t="str">
        <f>IF(BM123&lt;&gt;"",CHAR(34)&amp;"cl_"&amp;BM123&amp;CHAR(34)&amp;",","")</f>
        <v>"cl_BLU",</v>
      </c>
      <c r="GV123" s="48" t="str">
        <f>IF(BN123&lt;&gt;"",CHAR(34)&amp;"cl_"&amp;BN123&amp;CHAR(34)&amp;",","")</f>
        <v>"cl_GRE",</v>
      </c>
      <c r="GW123" s="48" t="str">
        <f>IF(BO123&lt;&gt;"",CHAR(34)&amp;"cl_"&amp;BO123&amp;CHAR(34)&amp;",","")</f>
        <v/>
      </c>
      <c r="GX123" s="48" t="str">
        <f>IF(BP123&lt;&gt;"",CHAR(34)&amp;"cl_"&amp;BP123&amp;CHAR(34)&amp;",","")</f>
        <v>"cl_YEL",</v>
      </c>
      <c r="GY123" s="48" t="str">
        <f>IF(BQ123&lt;&gt;"",CHAR(34)&amp;"cl_"&amp;BQ123&amp;CHAR(34)&amp;",","")</f>
        <v/>
      </c>
      <c r="GZ123" s="48" t="str">
        <f>IF(BR123&lt;&gt;"",CHAR(34)&amp;"cl_"&amp;BR123&amp;CHAR(34)&amp;",","")</f>
        <v/>
      </c>
      <c r="HA123" s="48" t="str">
        <f>IF(BS123&lt;&gt;"",CHAR(34)&amp;"cl_"&amp;BS123&amp;CHAR(34)&amp;",","")</f>
        <v/>
      </c>
      <c r="HB123" s="48" t="str">
        <f>IF(BT123&lt;&gt;"",CHAR(34)&amp;"cl_"&amp;BT123&amp;CHAR(34)&amp;",","")</f>
        <v>"cl_WHI",</v>
      </c>
      <c r="HC123" s="48" t="str">
        <f>SUBSTITUTE("["&amp;_xlfn.CONCAT(GT123:HB123)&amp;"]",",]","]")</f>
        <v>["cl_BLU","cl_GRE","cl_YEL","cl_WHI"]</v>
      </c>
      <c r="HE123" s="71"/>
      <c r="HF123" s="72" t="str">
        <f>"{couname:"&amp;CT123&amp;(IF(HK123&lt;&gt;"",",subtype:"&amp;CHAR(34)&amp;HK123&amp;CHAR(34),""))&amp;",year:"&amp;HJ123&amp;",region:"&amp;CU123&amp;",Colors:"&amp;HC123&amp;",Items:"&amp;GS123&amp;",Flag:"&amp;CV123&amp;",HDFlag:"&amp;CHAR(34)&amp;E123&amp;CHAR(34)&amp;",type:"&amp;GP123&amp;", describe: "&amp;HH123&amp;", isnew:"&amp;CHAR(34)&amp;F123&amp;CHAR(34)&amp;", links: "&amp;HL123&amp;"},"</f>
        <v>{couname:"[USA] Jackson",year:"1993",region:"rgn_North America",Colors:["cl_BLU","cl_GRE","cl_YEL","cl_WHI"],Items:["4Color","words2","lets07","startJ","year19","2Bands","Crosse","Horizo","Vertic","Circle","Center","staYEL","NO_RED","NO_BLA","myrGRE","HasSta","1Stars"],Flag:"https://upload.wikimedia.org/wikipedia/commons/thumb/4/42/Flag_of_Jackson%2C_Mississippi.svg/320px-Flag_of_Jackson%2C_Mississippi.svg.png",HDFlag:"https://upload.wikimedia.org/wikipedia/commons/thumb/4/42/Flag_of_Jackson%2C_Mississippi.svg/800px-Flag_of_Jackson%2C_Mississippi.svg.png",type:"State Capital", describe: "\nThe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 isnew:".", links: "https://www.visitjackson.com/blog/jackson-flag/"},</v>
      </c>
      <c r="HG123" s="73" t="str">
        <f>"{couname:"&amp;CT123&amp;(IF(HK123&lt;&gt;"",",subtype:"&amp;CHAR(34)&amp;HK123&amp;CHAR(34),""))&amp;",year:"&amp;HJ123&amp;",region:"&amp;CU123&amp;",Colors:"&amp;HC123&amp;",Items:"&amp;GS123&amp;",Flag:"&amp;CV123&amp;",HDFlag:"&amp;CHAR(34)&amp;E123&amp;CHAR(34)&amp;",type:"&amp;GP123&amp;", describe: "&amp;HI123&amp;", links: "&amp;HL123&amp;"},"</f>
        <v>{couname:"[USA] Jackson",year:"1993",region:"rgn_North America",Colors:["cl_BLU","cl_GRE","cl_YEL","cl_WHI"],Items:["4Color","words2","lets07","startJ","year19","2Bands","Crosse","Horizo","Vertic","Circle","Center","staYEL","NO_RED","NO_BLA","myrGRE","HasSta","1Stars"],Flag:"https://upload.wikimedia.org/wikipedia/commons/thumb/4/42/Flag_of_Jackson%2C_Mississippi.svg/320px-Flag_of_Jackson%2C_Mississippi.svg.png",HDFlag:"https://upload.wikimedia.org/wikipedia/commons/thumb/4/42/Flag_of_Jackson%2C_Mississippi.svg/800px-Flag_of_Jackson%2C_Mississippi.svg.png",type:"State Capital", describe: "\nThe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 links: "https://www.visitjackson.com/blog/jackson-flag/"},</v>
      </c>
      <c r="HH123" s="48" t="str">
        <f>IF(P123&lt;&gt;"",CHAR(34)&amp;"\n"&amp;P123&amp;CHAR(34),CHAR(34)&amp;CHAR(34))</f>
        <v>"\nThe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v>
      </c>
      <c r="HI123" s="48" t="str">
        <f>IF(J123=0,CHAR(34)&amp;CHAR(34),HH123)</f>
        <v>"\nThe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v>
      </c>
      <c r="HJ123" s="48" t="str">
        <f>CHAR(34)&amp;O123&amp;CHAR(34)</f>
        <v>"1993"</v>
      </c>
      <c r="HL123" s="48" t="str">
        <f>CHAR(34)&amp;I123&amp;CHAR(34)</f>
        <v>"https://www.visitjackson.com/blog/jackson-flag/"</v>
      </c>
      <c r="HM123" s="72" t="str">
        <f>"{"&amp;CHAR(34)&amp;"couname"&amp;CHAR(34)&amp;":"&amp;CT123&amp;(IF(H123&lt;&gt;"",","&amp;CHAR(34)&amp;"subtype"&amp;CHAR(34)&amp;":"&amp;CHAR(34)&amp;H123&amp;CHAR(34),""))&amp;","&amp;CHAR(34)&amp;"year"&amp;CHAR(34)&amp;":"&amp;HJ123&amp;","&amp;CHAR(34)&amp;"region"&amp;CHAR(34)&amp;":"&amp;CU123&amp;","&amp;CHAR(34)&amp;"Colors"&amp;CHAR(34)&amp;":"&amp;HC123&amp;","&amp;CHAR(34)&amp;"Items"&amp;CHAR(34)&amp;":"&amp;GS123&amp;","&amp;CHAR(34)&amp;"Flag"&amp;CHAR(34)&amp;":"&amp;CV123&amp;","&amp;CHAR(34)&amp;"HDFlag"&amp;CHAR(34)&amp;":"&amp;CHAR(34)&amp;E123&amp;CHAR(34)&amp;","&amp;CHAR(34)&amp;"type"&amp;CHAR(34)&amp;":"&amp;GP123&amp;", "&amp;CHAR(34)&amp;"describe"&amp;CHAR(34)&amp;": "&amp;HH123&amp;", "&amp;CHAR(34)&amp;"isnew"&amp;CHAR(34)&amp;": "&amp;CHAR(34)&amp;F123&amp;CHAR(34)&amp;", "&amp;CHAR(34)&amp;"links"&amp;CHAR(34)&amp;": "&amp;HL123&amp;"},"</f>
        <v>{"couname":"[USA] Jackson","subtype":"[USA] Mississippi","year":"1993","region":"rgn_North America","Colors":["cl_BLU","cl_GRE","cl_YEL","cl_WHI"],"Items":["4Color","words2","lets07","startJ","year19","2Bands","Crosse","Horizo","Vertic","Circle","Center","staYEL","NO_RED","NO_BLA","myrGRE","HasSta","1Stars"],"Flag":"https://upload.wikimedia.org/wikipedia/commons/thumb/4/42/Flag_of_Jackson%2C_Mississippi.svg/320px-Flag_of_Jackson%2C_Mississippi.svg.png","HDFlag":"https://upload.wikimedia.org/wikipedia/commons/thumb/4/42/Flag_of_Jackson%2C_Mississippi.svg/800px-Flag_of_Jackson%2C_Mississippi.svg.png","type":"State Capital", "describe": "\nThe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 "isnew": ".", "links": "https://www.visitjackson.com/blog/jackson-flag/"},</v>
      </c>
      <c r="HN123" s="74" t="str">
        <f>"{"&amp;CHAR(34)&amp;"couname"&amp;CHAR(34)&amp;":"&amp;CT123&amp;(IF(H123&lt;&gt;"",","&amp;CHAR(34)&amp;"subtype"&amp;CHAR(34)&amp;":"&amp;CHAR(34)&amp;H123&amp;CHAR(34),""))&amp;","&amp;CHAR(34)&amp;"year"&amp;CHAR(34)&amp;":"&amp;HJ123&amp;","&amp;CHAR(34)&amp;"region"&amp;CHAR(34)&amp;":"&amp;CU123&amp;","&amp;CHAR(34)&amp;"Colors"&amp;CHAR(34)&amp;":"&amp;HC123&amp;","&amp;CHAR(34)&amp;"Items"&amp;CHAR(34)&amp;":"&amp;GS123&amp;","&amp;CHAR(34)&amp;"Flag"&amp;CHAR(34)&amp;":"&amp;CV123&amp;","&amp;CHAR(34)&amp;"HDFlag"&amp;CHAR(34)&amp;":"&amp;CHAR(34)&amp;E123&amp;CHAR(34)&amp;","&amp;CHAR(34)&amp;"type"&amp;CHAR(34)&amp;":"&amp;GP123&amp;", "&amp;CHAR(34)&amp;"describe"&amp;CHAR(34)&amp;": "&amp;HI123&amp;", "&amp;CHAR(34)&amp;"isnew"&amp;CHAR(34)&amp;": "&amp;CHAR(34)&amp;F123&amp;CHAR(34)&amp;", "&amp;CHAR(34)&amp;"links"&amp;CHAR(34)&amp;": "&amp;HL123&amp;"},"</f>
        <v>{"couname":"[USA] Jackson","subtype":"[USA] Mississippi","year":"1993","region":"rgn_North America","Colors":["cl_BLU","cl_GRE","cl_YEL","cl_WHI"],"Items":["4Color","words2","lets07","startJ","year19","2Bands","Crosse","Horizo","Vertic","Circle","Center","staYEL","NO_RED","NO_BLA","myrGRE","HasSta","1Stars"],"Flag":"https://upload.wikimedia.org/wikipedia/commons/thumb/4/42/Flag_of_Jackson%2C_Mississippi.svg/320px-Flag_of_Jackson%2C_Mississippi.svg.png","HDFlag":"https://upload.wikimedia.org/wikipedia/commons/thumb/4/42/Flag_of_Jackson%2C_Mississippi.svg/800px-Flag_of_Jackson%2C_Mississippi.svg.png","type":"State Capital", "describe": "\nThe flag’s symbolism was simple: a gold star representing Jackson’s position as state capital; a blue center for Jackson’s location along the Pearl River; a white cross, noting the city’s designation as “Crossroads of the South;” and a green field, representing growth, prosperity, land, trees, the magnolia, hope, and fertility.", "isnew": ".", "links": "https://www.visitjackson.com/blog/jackson-flag/"},</v>
      </c>
      <c r="HO123" s="75">
        <v>45610</v>
      </c>
      <c r="HP123" s="48" t="str" cm="1">
        <f t="array" ref="HP123">IF(_xlfn.TEXTJOIN(", ", TRUE, IF(ISNUMBER(SEARCH("BLA", BL123:BT123)), COLUMN(BL123:BT123) - COLUMN(BL123) + 1, ""))&lt;&gt;"","BLA","")</f>
        <v/>
      </c>
      <c r="HQ123" s="48" t="str" cm="1">
        <f t="array" ref="HQ123">IF(_xlfn.TEXTJOIN(", ", TRUE, IF(ISNUMBER(SEARCH("BLU", BL123:BT123)), COLUMN(BL123:BT123) - COLUMN(BL123) + 1, ""))&lt;&gt;"","BLU","")</f>
        <v>BLU</v>
      </c>
      <c r="HR123" s="48" t="str" cm="1">
        <f t="array" ref="HR123">IF(_xlfn.TEXTJOIN(", ", TRUE, IF(ISNUMBER(SEARCH("GRE", BL123:BT123)), COLUMN(BL123:BT123) - COLUMN(BL123) + 1, ""))&lt;&gt;"","GRE","")</f>
        <v>GRE</v>
      </c>
      <c r="HS123" s="48" t="str" cm="1">
        <f t="array" ref="HS123">IF(_xlfn.TEXTJOIN(", ", TRUE, IF(ISNUMBER(SEARCH("RED", BL123:BT123)), COLUMN(BL123:BT123) - COLUMN(BL123) + 1, ""))&lt;&gt;"","RED","")</f>
        <v/>
      </c>
      <c r="HT123" s="48" t="str" cm="1">
        <f t="array" ref="HT123">IF(_xlfn.TEXTJOIN(", ", TRUE, IF(ISNUMBER(SEARCH("YEL", BL123:BT123)), COLUMN(BL123:BT123) - COLUMN(BL123) + 1, ""))&lt;&gt;"","YEL","")</f>
        <v>YEL</v>
      </c>
      <c r="HU123" s="48" t="str" cm="1">
        <f t="array" ref="HU123">IF(_xlfn.TEXTJOIN(", ", TRUE, IF(ISNUMBER(SEARCH("ORA", BL123:BT123)), COLUMN(BL123:BT123) - COLUMN(BL123) + 1, ""))&lt;&gt;"","ORA","")</f>
        <v/>
      </c>
      <c r="HV123" s="48" t="str" cm="1">
        <f t="array" ref="HV123">IF(_xlfn.TEXTJOIN(", ", TRUE, IF(ISNUMBER(SEARCH("BRO", BL123:BT123)), COLUMN(BL123:BT123) - COLUMN(BL123) + 1, ""))&lt;&gt;"","BRO","")</f>
        <v/>
      </c>
      <c r="HW123" s="48" t="str" cm="1">
        <f t="array" ref="HW123">IF(_xlfn.TEXTJOIN(", ", TRUE, IF(ISNUMBER(SEARCH("PUR", BL123:BT123)), COLUMN(BL123:BT123) - COLUMN(BL123) + 1, ""))&lt;&gt;"","PUR","")</f>
        <v/>
      </c>
      <c r="HX123" s="48" t="str" cm="1">
        <f t="array" ref="HX123">IF(_xlfn.TEXTJOIN(", ", TRUE, IF(ISNUMBER(SEARCH("WHI", BL123:BT123)), COLUMN(BL123:BT123) - COLUMN(BL123) + 1, ""))&lt;&gt;"","WHI","")</f>
        <v>WHI</v>
      </c>
      <c r="HY123" s="76"/>
      <c r="HZ123" s="76"/>
      <c r="IA123" s="6"/>
      <c r="IB123" s="6"/>
      <c r="IC123" s="77"/>
      <c r="ID123" s="77"/>
      <c r="IE123" s="77"/>
      <c r="IF123" s="77"/>
      <c r="IG123" s="77"/>
      <c r="IH123" s="77"/>
      <c r="II123" s="77"/>
      <c r="IJ123" s="77"/>
      <c r="IK123" s="77"/>
      <c r="IM123" s="45">
        <f>COUNTIF(IC123:IK123,"&gt;0")-CG123</f>
        <v>-4</v>
      </c>
      <c r="IN123" s="78" t="str">
        <f>"http://mkweb.bcgsc.ca/color-summarizer/?url="&amp;D123&amp;"&amp;precision=low&amp;num_clusters="&amp;CG123&amp;"&amp;text=1"</f>
        <v>http://mkweb.bcgsc.ca/color-summarizer/?url=https://upload.wikimedia.org/wikipedia/commons/thumb/4/42/Flag_of_Jackson%2C_Mississippi.svg/320px-Flag_of_Jackson%2C_Mississippi.svg.png&amp;precision=low&amp;num_clusters=4&amp;text=1</v>
      </c>
      <c r="IO123" s="48" t="str">
        <f>IF(HP123&lt;&gt;"",CHAR(34)&amp;"black"&amp;CHAR(34),"")</f>
        <v/>
      </c>
      <c r="IP123" s="48" t="str">
        <f>IF(HQ123&lt;&gt;"",CHAR(34)&amp;"blue"&amp;CHAR(34),"")</f>
        <v>"blue"</v>
      </c>
      <c r="IQ123" s="48" t="str">
        <f>IF(HR123&lt;&gt;"",CHAR(34)&amp;"green"&amp;CHAR(34),"")</f>
        <v>"green"</v>
      </c>
      <c r="IR123" s="48" t="str">
        <f>IF(HS123&lt;&gt;"",CHAR(34)&amp;"red"&amp;CHAR(34),"")</f>
        <v/>
      </c>
      <c r="IS123" s="48" t="str">
        <f>IF(HT123&lt;&gt;"",CHAR(34)&amp;"yellow"&amp;CHAR(34),"")</f>
        <v>"yellow"</v>
      </c>
      <c r="IT123" s="48" t="str">
        <f>IF(HU123&lt;&gt;"",CHAR(34)&amp;"orange"&amp;CHAR(34),"")</f>
        <v/>
      </c>
      <c r="IU123" s="48" t="str">
        <f>IF(HV123&lt;&gt;"",CHAR(34)&amp;"brown"&amp;CHAR(34),"")</f>
        <v/>
      </c>
      <c r="IV123" s="48" t="str">
        <f>IF(HW123&lt;&gt;"",CHAR(34)&amp;"purple"&amp;CHAR(34),"")</f>
        <v/>
      </c>
      <c r="IW123" s="48" t="str">
        <f>IF(HX123&lt;&gt;"",CHAR(34)&amp;"white"&amp;CHAR(34),"")</f>
        <v>"white"</v>
      </c>
      <c r="IX123" s="48" t="str">
        <f>"{"&amp;CHAR(34)&amp;"url"&amp;CHAR(34)&amp;":"&amp;CHAR(34)&amp;IN123&amp;CHAR(34)&amp;","&amp;CHAR(34)&amp;"name"&amp;CHAR(34)&amp;":"&amp;CHAR(34)&amp;A123&amp;CHAR(34)&amp;"},"</f>
        <v>{"url":"http://mkweb.bcgsc.ca/color-summarizer/?url=https://upload.wikimedia.org/wikipedia/commons/thumb/4/42/Flag_of_Jackson%2C_Mississippi.svg/320px-Flag_of_Jackson%2C_Mississippi.svg.png&amp;precision=low&amp;num_clusters=4&amp;text=1","name":"[USA] Jackson"},</v>
      </c>
      <c r="IY123" s="48">
        <v>1458</v>
      </c>
    </row>
    <row r="124" spans="1:259" s="48" customFormat="1" ht="38.4" customHeight="1" thickBot="1" x14ac:dyDescent="0.35">
      <c r="A124" s="97" t="s">
        <v>750</v>
      </c>
      <c r="B124" s="40" t="e" vm="265">
        <v>#VALUE!</v>
      </c>
      <c r="C124" s="41">
        <v>3</v>
      </c>
      <c r="D124" s="42" t="s">
        <v>751</v>
      </c>
      <c r="E124" s="43" t="s">
        <v>752</v>
      </c>
      <c r="F124" s="44" t="s">
        <v>163</v>
      </c>
      <c r="G124" s="45">
        <f>COUNTIF($A$1:$A$8580,A124)</f>
        <v>1</v>
      </c>
      <c r="H124" s="46" t="s">
        <v>576</v>
      </c>
      <c r="I124" s="47" t="s">
        <v>753</v>
      </c>
      <c r="J124" s="48" t="str">
        <f>""</f>
        <v/>
      </c>
      <c r="K124" s="49"/>
      <c r="L124" s="50"/>
      <c r="M124" s="50"/>
      <c r="N124" s="51" t="s">
        <v>231</v>
      </c>
      <c r="O124" s="52">
        <v>1861</v>
      </c>
      <c r="P124" s="53" t="s">
        <v>754</v>
      </c>
      <c r="Q124" s="54">
        <v>2</v>
      </c>
      <c r="R124" s="55" t="s">
        <v>231</v>
      </c>
      <c r="S124" s="56">
        <v>0</v>
      </c>
      <c r="T124" s="57" t="s">
        <v>164</v>
      </c>
      <c r="U124" s="58" t="s">
        <v>164</v>
      </c>
      <c r="V124" s="58" t="s">
        <v>165</v>
      </c>
      <c r="W124" s="58" t="s">
        <v>165</v>
      </c>
      <c r="X124" s="58" t="s">
        <v>165</v>
      </c>
      <c r="Y124" s="58" t="s">
        <v>164</v>
      </c>
      <c r="Z124" s="58" t="s">
        <v>164</v>
      </c>
      <c r="AA124" s="58" t="s">
        <v>165</v>
      </c>
      <c r="AB124" s="58" t="s">
        <v>164</v>
      </c>
      <c r="AC124" s="58" t="s">
        <v>164</v>
      </c>
      <c r="AD124" s="58" t="s">
        <v>164</v>
      </c>
      <c r="AE124" s="58" t="s">
        <v>164</v>
      </c>
      <c r="AF124" s="59" t="s">
        <v>164</v>
      </c>
      <c r="AG124" s="59" t="s">
        <v>165</v>
      </c>
      <c r="AH124" s="59" t="s">
        <v>165</v>
      </c>
      <c r="AI124" s="59" t="s">
        <v>165</v>
      </c>
      <c r="AJ124" s="59" t="s">
        <v>164</v>
      </c>
      <c r="AK124" s="59" t="s">
        <v>164</v>
      </c>
      <c r="AL124" s="59" t="s">
        <v>164</v>
      </c>
      <c r="AM124" s="59" t="s">
        <v>165</v>
      </c>
      <c r="AN124" s="59" t="s">
        <v>164</v>
      </c>
      <c r="AO124" s="59" t="s">
        <v>164</v>
      </c>
      <c r="AP124" s="59" t="s">
        <v>164</v>
      </c>
      <c r="AQ124" s="59" t="s">
        <v>164</v>
      </c>
      <c r="AR124" s="59" t="s">
        <v>164</v>
      </c>
      <c r="AS124" s="59" t="s">
        <v>164</v>
      </c>
      <c r="AT124" s="60">
        <v>1</v>
      </c>
      <c r="AU124" s="59" t="s">
        <v>676</v>
      </c>
      <c r="AV124" s="59" t="str">
        <f>IF(LEFT(A124,1)="[",LEFT(A124,5)&amp;AU124&amp;A124,"")</f>
        <v>[USA]Historical, State[USA] Mississippi (1861-1865)</v>
      </c>
      <c r="AW124" s="59" t="str">
        <f>C124&amp;H124&amp;A124</f>
        <v>3[USA] Mississippi[USA] Mississippi (1861-1865)</v>
      </c>
      <c r="AX124" s="61"/>
      <c r="AY124" s="61"/>
      <c r="AZ124" s="62" t="s">
        <v>159</v>
      </c>
      <c r="BA124" s="62" t="s">
        <v>167</v>
      </c>
      <c r="BB124" s="62"/>
      <c r="BC124" s="63"/>
      <c r="BD124" s="64" t="s">
        <v>159</v>
      </c>
      <c r="BE124" s="47"/>
      <c r="BF124" s="64" t="s">
        <v>167</v>
      </c>
      <c r="BG124" s="64" t="s">
        <v>167</v>
      </c>
      <c r="BH124" s="64" t="s">
        <v>167</v>
      </c>
      <c r="BI124" s="64"/>
      <c r="BJ124" s="64"/>
      <c r="BK124" s="47"/>
      <c r="BL124" s="64" t="s">
        <v>167</v>
      </c>
      <c r="BM124" s="64" t="s">
        <v>152</v>
      </c>
      <c r="BN124" s="64" t="s">
        <v>153</v>
      </c>
      <c r="BO124" s="64" t="s">
        <v>154</v>
      </c>
      <c r="BP124" s="64" t="s">
        <v>155</v>
      </c>
      <c r="BQ124" s="64" t="s">
        <v>167</v>
      </c>
      <c r="BR124" s="64" t="s">
        <v>157</v>
      </c>
      <c r="BS124" s="64" t="s">
        <v>167</v>
      </c>
      <c r="BT124" s="64" t="s">
        <v>159</v>
      </c>
      <c r="BU124" s="65" t="s">
        <v>164</v>
      </c>
      <c r="BV124" s="66"/>
      <c r="BW124" s="66">
        <v>0</v>
      </c>
      <c r="BX124" s="47"/>
      <c r="CB124" s="6"/>
      <c r="CC124" s="6"/>
      <c r="CD124" s="67">
        <v>0</v>
      </c>
      <c r="CE124" s="67">
        <v>0</v>
      </c>
      <c r="CF124" s="67" t="e">
        <v>#REF!</v>
      </c>
      <c r="CG124" s="68" cm="1">
        <f t="array" ref="CG124">SUMPRODUCT(--(LEN(TRIM(BL124:BT124))&gt;0))</f>
        <v>6</v>
      </c>
      <c r="CH124" s="59" t="str">
        <f>IF(CG124=2,"y","n")</f>
        <v>n</v>
      </c>
      <c r="CI124" s="59" t="str">
        <f>IF(CG124=3,"y","n")</f>
        <v>n</v>
      </c>
      <c r="CJ124" s="59" t="str">
        <f>IF(CG124=4,"y","n")</f>
        <v>n</v>
      </c>
      <c r="CK124" s="59" t="str">
        <f>IF(CG124&gt;4,"y","n")</f>
        <v>y</v>
      </c>
      <c r="CL124" s="59" t="str">
        <f>IF(S124=0,"y","n")</f>
        <v>y</v>
      </c>
      <c r="CM124" s="59" t="str">
        <f>IF(S124=2,"y","n")</f>
        <v>n</v>
      </c>
      <c r="CN124" s="59" t="str">
        <f>IF(S124=3,"y","n")</f>
        <v>n</v>
      </c>
      <c r="CO124" s="59" t="str">
        <f>IF(S124&gt;=4,"y","n")</f>
        <v>n</v>
      </c>
      <c r="CP124" s="59" t="str">
        <f>IF(AT124=0,"y","n")</f>
        <v>n</v>
      </c>
      <c r="CQ124" s="59" t="str">
        <f>IF(AT124=1,"y","n")</f>
        <v>y</v>
      </c>
      <c r="CR124" s="59" t="str">
        <f>IF(AT124=2,"y","n")</f>
        <v>n</v>
      </c>
      <c r="CS124" s="59" t="str">
        <f>IF(AT124&gt;=3,"y","n")</f>
        <v>n</v>
      </c>
      <c r="CT124" s="69" t="str">
        <f>CHAR(34)&amp;A124&amp;CHAR(34)</f>
        <v>"[USA] Mississippi (1861-1865)"</v>
      </c>
      <c r="CU124" s="70" t="str">
        <f>CHAR(34)&amp;"rgn_"&amp;R124&amp;CHAR(34)</f>
        <v>"rgn_North America"</v>
      </c>
      <c r="CV124" s="48" t="str">
        <f>CHAR(34)&amp;D124&amp;CHAR(34)</f>
        <v>"https://upload.wikimedia.org/wikipedia/commons/thumb/4/47/Flag_of_Mississippi_%281861-1865%29.svg/640px-Flag_of_Mississippi_%281861-1865%29.svg.png"</v>
      </c>
      <c r="CW124" s="48" t="str">
        <f>IF(CH124="y",CHAR(34)&amp;CH$1&amp;CHAR(34)&amp;",","")</f>
        <v/>
      </c>
      <c r="CX124" s="48" t="str">
        <f>IF(CI124="y",CHAR(34)&amp;CI$1&amp;CHAR(34)&amp;",","")</f>
        <v/>
      </c>
      <c r="CY124" s="48" t="str">
        <f>IF(CJ124="y",CHAR(34)&amp;CJ$1&amp;CHAR(34)&amp;",","")</f>
        <v/>
      </c>
      <c r="CZ124" s="48" t="str">
        <f>IF(CK124="y",CHAR(34)&amp;CK$1&amp;CHAR(34)&amp;",","")</f>
        <v>"5+Colo",</v>
      </c>
      <c r="DA124" s="48" t="str">
        <f>IF(Q124&gt;1,CHAR(34)&amp;"words2"&amp;CHAR(34)&amp;",","")</f>
        <v>"words2",</v>
      </c>
      <c r="DB124" s="48" t="str">
        <f>IF(Q124&gt;2,CHAR(34)&amp;"words3"&amp;CHAR(34)&amp;",","")</f>
        <v/>
      </c>
      <c r="DD124" s="48" t="str">
        <f>IF(LEN(CHAR(34)&amp;"lets"&amp;LEN(SUBSTITUTE(SUBSTITUTE(IFERROR(TRIM(SUBSTITUTE(A124,MID(A124,FIND("[",A124),FIND("]",A124)-FIND("[",A124)+1),"")),A124)," ",""),"-",""))&amp;CHAR(34)&amp;",")=9,CHAR(34)&amp;"lets"&amp;LEN(SUBSTITUTE(SUBSTITUTE(IFERROR(TRIM(SUBSTITUTE(A124,MID(A124,FIND("[",A124),FIND("]",A124)-FIND("[",A124)+1),"")),A124)," ",""),"-",""))&amp;CHAR(34)&amp;",",CHAR(34)&amp;"lets0"&amp;LEN(SUBSTITUTE(SUBSTITUTE(IFERROR(TRIM(SUBSTITUTE(A124,MID(A124,FIND("[",A124),FIND("]",A124)-FIND("[",A124)+1),"")),A124)," ",""),"-",""))&amp;CHAR(34)&amp;",")</f>
        <v>"lets21",</v>
      </c>
      <c r="DE124" s="48" t="str">
        <f>CHAR(34)&amp;"start"&amp;IFERROR(LEFT(SUBSTITUTE(A124,"["&amp;MID(A124,FIND("[",A124)+1,FIND("]",A124)-FIND("[",A124)-1)&amp;"] ",""),1),LEFT(A124,1))&amp;CHAR(34)&amp;","</f>
        <v>"startM",</v>
      </c>
      <c r="DF124" s="48" t="str">
        <f>IFERROR(IF(SEARCH("tan",A124)&gt;0,CHAR(34)&amp;"withtn"&amp;CHAR(34)&amp;",",""),"")</f>
        <v/>
      </c>
      <c r="DG124" s="48" t="str">
        <f>IFERROR(IF(SEARCH("q",A124)&gt;0,CHAR(34)&amp;"with_q"&amp;CHAR(34)&amp;",",""),"")</f>
        <v/>
      </c>
      <c r="DH124" s="48" t="str">
        <f>IFERROR(IF(SEARCH("v",A124)&gt;0,CHAR(34)&amp;"with_v"&amp;CHAR(34)&amp;",",""),"")</f>
        <v/>
      </c>
      <c r="DI124" s="48" t="str">
        <f>IFERROR(IF(SEARCH("w",A124)&gt;0,CHAR(34)&amp;"with_w"&amp;CHAR(34)&amp;",",""),"")</f>
        <v/>
      </c>
      <c r="DJ124" s="48" t="str">
        <f>IFERROR(IF(SEARCH("y",A124)&gt;0,CHAR(34)&amp;"with_y"&amp;CHAR(34)&amp;",",""),"")</f>
        <v/>
      </c>
      <c r="DK124" s="48" t="str">
        <f>IFERROR(IF(SEARCH("z",A124)&gt;0,CHAR(34)&amp;"with_z"&amp;CHAR(34)&amp;",",""),"")</f>
        <v/>
      </c>
      <c r="DL124" s="48" t="str">
        <f>IF(CG124=2, CHAR(34) &amp; _xlfn.TEXTJOIN("", TRUE, _xlfn._xlws.SORT(HP124:HX124)) &amp; CHAR(34) &amp; ",", "")</f>
        <v/>
      </c>
      <c r="DM124" s="48" t="str" cm="1">
        <f t="array" ref="DM124">IF(CG124=3,CHAR(34) &amp; _xlfn.TEXTJOIN("", TRUE, RIGHT(HP124:HX124, 2)) &amp; CHAR(34) &amp; ",", "")</f>
        <v/>
      </c>
      <c r="DN124" s="48" t="str">
        <f>IF(AND(ISNUMBER(SEARCH("18", O124)), ISERROR(SEARCH("1918", O124)), ISERROR(SEARCH("2018", O124))), CHAR(34) &amp; "year18" &amp; CHAR(34) &amp; ",", "")</f>
        <v>"year18",</v>
      </c>
      <c r="DO124" s="48" t="str">
        <f>IF(AND(ISNUMBER(SEARCH("19", O124)), ISERROR(SEARCH("1819", O124)),  ISERROR(SEARCH("1219", O124)),ISERROR(SEARCH("1119", O124)),ISERROR(SEARCH("1190", O124)),ISERROR(SEARCH("2019", O124))), CHAR(34) &amp; "year19" &amp; CHAR(34) &amp; ",", "")</f>
        <v/>
      </c>
      <c r="DP124" s="6" t="str">
        <f>IF(AND(ISNUMBER(SEARCH("20", O124)), ISERROR(SEARCH("1920", O124))), CHAR(34)&amp;"year00"&amp;CHAR(34)&amp;",", "")</f>
        <v/>
      </c>
      <c r="DQ124" s="6" t="str">
        <f>IF(CC124="y",CHAR(34)&amp;"soviet"&amp;CHAR(34)&amp;",","")</f>
        <v/>
      </c>
      <c r="DR124" s="6" t="str">
        <f>IF(BY124="y",CHAR(34)&amp;"dgband"&amp;CHAR(34)&amp;",","")</f>
        <v/>
      </c>
      <c r="DS124" s="6" t="str">
        <f>IF(W124="y",IF(AND(V124="n",BY124&lt;&gt;"y"),CHAR(34)&amp;"allver"&amp;CHAR(34)&amp;",",""),"")</f>
        <v/>
      </c>
      <c r="DT124" s="6" t="str">
        <f>IF(V124="y",IF(AND(W124="n",BY124&lt;&gt;"y"),CHAR(34)&amp;"allhor"&amp;CHAR(34)&amp;",",""),"")</f>
        <v/>
      </c>
      <c r="DU124" s="6" t="str">
        <f>IF(BY124="y",IF(AND(W124="n",V124="n"),CHAR(34)&amp;"alldia"&amp;CHAR(34)&amp;",",""),"")</f>
        <v/>
      </c>
      <c r="DW124" s="48" t="str">
        <f>IF(CL124="y",CHAR(34)&amp;CL$1&amp;CHAR(34)&amp;",","")</f>
        <v>"NoBand",</v>
      </c>
      <c r="DX124" s="48" t="str">
        <f>IF(CM124="y",CHAR(34)&amp;CM$1&amp;CHAR(34)&amp;",","")</f>
        <v/>
      </c>
      <c r="DY124" s="48" t="str">
        <f>IF(CN124="y",CHAR(34)&amp;CN$1&amp;CHAR(34)&amp;",","")</f>
        <v/>
      </c>
      <c r="DZ124" s="48" t="str">
        <f>IF(CO124="y",CHAR(34)&amp;CO$1&amp;CHAR(34)&amp;",","")</f>
        <v/>
      </c>
      <c r="EA124" s="48" t="str">
        <f>IF(T124="y",CHAR(34)&amp;T$1&amp;CHAR(34)&amp;",","")</f>
        <v/>
      </c>
      <c r="EB124" s="48" t="str">
        <f>IF(U124="y",CHAR(34)&amp;U$1&amp;CHAR(34)&amp;",","")</f>
        <v/>
      </c>
      <c r="EC124" s="48" t="str">
        <f>IF(V124="y",CHAR(34)&amp;V$1&amp;CHAR(34)&amp;",","")</f>
        <v>"Horizo",</v>
      </c>
      <c r="ED124" s="48" t="str">
        <f>IF(W124="y",CHAR(34)&amp;W$1&amp;CHAR(34)&amp;",","")</f>
        <v>"Vertic",</v>
      </c>
      <c r="EE124" s="48" t="str">
        <f>IF(X124="y",CHAR(34)&amp;X$1&amp;CHAR(34)&amp;",","")</f>
        <v>"Circle",</v>
      </c>
      <c r="EF124" s="48" t="str">
        <f>IF(AND(Y124&lt;&gt;"n",Y124&lt;&gt;""),CHAR(34)&amp;Y$1&amp;CHAR(34)&amp;",","")</f>
        <v/>
      </c>
      <c r="EG124" s="48" t="str">
        <f>IF(Z124="y",CHAR(34)&amp;Z$1&amp;CHAR(34)&amp;",","")</f>
        <v/>
      </c>
      <c r="EH124" s="48" t="str">
        <f>IF(AA124="y",CHAR(34)&amp;AA$1&amp;CHAR(34)&amp;",","")</f>
        <v>"Plants",</v>
      </c>
      <c r="EI124" s="48" t="str">
        <f>IF(AB124="y",CHAR(34)&amp;AB$1&amp;CHAR(34)&amp;",","")</f>
        <v/>
      </c>
      <c r="EJ124" s="48" t="str">
        <f>IF(AC124="y",CHAR(34)&amp;AC$1&amp;CHAR(34)&amp;",","")</f>
        <v/>
      </c>
      <c r="EK124" s="48" t="str">
        <f>IF(AD124="y",CHAR(34)&amp;AD$1&amp;CHAR(34)&amp;",","")</f>
        <v/>
      </c>
      <c r="EL124" s="48" t="str">
        <f>IF(AE124="y",CHAR(34)&amp;AE$1&amp;CHAR(34)&amp;",","")</f>
        <v/>
      </c>
      <c r="EM124" s="48" t="str">
        <f>IF(AF124="y",CHAR(34)&amp;AF$1&amp;CHAR(34)&amp;",","")</f>
        <v/>
      </c>
      <c r="EN124" s="48" t="str">
        <f>IF(AG124="y",CHAR(34)&amp;AG$1&amp;CHAR(34)&amp;",","")</f>
        <v>"Unequa",</v>
      </c>
      <c r="EO124" s="48" t="str">
        <f>IF(AH124="y",CHAR(34)&amp;AH$1&amp;CHAR(34)&amp;",","")</f>
        <v>"Center",</v>
      </c>
      <c r="EP124" s="48" t="str">
        <f>IF(AI124="y",CHAR(34)&amp;AI$1&amp;CHAR(34)&amp;",","")</f>
        <v>"Canton",</v>
      </c>
      <c r="EQ124" s="48" t="str">
        <f>IF(AJ124="y",CHAR(34)&amp;AJ$1&amp;CHAR(34)&amp;",","")</f>
        <v/>
      </c>
      <c r="ER124" s="48" t="str">
        <f>IF(AK124="y",CHAR(34)&amp;AK$1&amp;CHAR(34)&amp;",","")</f>
        <v/>
      </c>
      <c r="ES124" s="48" t="str">
        <f>IF(AL124="y",CHAR(34)&amp;AL$1&amp;CHAR(34)&amp;",","")</f>
        <v/>
      </c>
      <c r="ET124" s="48" t="str">
        <f>IF(AM124="y",CHAR(34)&amp;AM$1&amp;CHAR(34)&amp;",","")</f>
        <v>"Geogrh",</v>
      </c>
      <c r="EU124" s="48" t="str">
        <f>IF(AN124="y",CHAR(34)&amp;AN$1&amp;CHAR(34)&amp;",","")</f>
        <v/>
      </c>
      <c r="EV124" s="48" t="str">
        <f>IF(AO124="y",CHAR(34)&amp;AO$1&amp;CHAR(34)&amp;",","")</f>
        <v/>
      </c>
      <c r="EW124" s="48" t="str">
        <f>IF(AP124="y",CHAR(34)&amp;AP$1&amp;CHAR(34)&amp;",","")</f>
        <v/>
      </c>
      <c r="EX124" s="48" t="str">
        <f>IF(AQ124="y",CHAR(34)&amp;AQ$1&amp;CHAR(34)&amp;",","")</f>
        <v/>
      </c>
      <c r="EY124" s="48" t="str">
        <f>IF(AR124="y",CHAR(34)&amp;AR$1&amp;CHAR(34)&amp;",","")</f>
        <v/>
      </c>
      <c r="EZ124" s="48" t="str">
        <f>IF(AS124="y",CHAR(34)&amp;AS$1&amp;CHAR(34)&amp;",","")</f>
        <v/>
      </c>
      <c r="FA124" s="48" t="str">
        <f>IF(AT124&gt;0,CHAR(34)&amp;"sta"&amp;AZ124&amp;CHAR(34)&amp;",","")</f>
        <v>"staWHI",</v>
      </c>
      <c r="FB124" s="48" t="str">
        <f>IF(AND(AT124&gt;0,BA124&lt;&gt;""),CHAR(34)&amp;"sta"&amp;BA124&amp;CHAR(34)&amp;",","")</f>
        <v/>
      </c>
      <c r="FD124" s="48" t="str">
        <f>IF(BV124="n",CHAR(34)&amp;"tcWHYE"&amp;CHAR(34)&amp;",",IF(BV124="y",CHAR(34)&amp;FD$1&amp;CHAR(34)&amp;",",""))</f>
        <v/>
      </c>
      <c r="FE124" s="48" t="str">
        <f>IF(COUNTIF(BL124:BT124,"BLU")=0,CHAR(34)&amp;"NO_BLU"&amp;CHAR(34)&amp;",", "")</f>
        <v/>
      </c>
      <c r="FF124" s="48" t="str">
        <f>IF(COUNTIF(BL124:BT124,"WHI")=0,CHAR(34)&amp;"NO_WHI"&amp;CHAR(34)&amp;",", "")</f>
        <v/>
      </c>
      <c r="FG124" s="48" t="str">
        <f>IF(COUNTIF(BL124:BT124,"RED")=0,CHAR(34)&amp;"NO_RED"&amp;CHAR(34)&amp;",", "")</f>
        <v/>
      </c>
      <c r="FH124" s="48" t="str">
        <f>IF(COUNTIF(BL124:BS124,"GRE")=0,CHAR(34)&amp;"NO_GRE"&amp;CHAR(34)&amp;",", "")</f>
        <v/>
      </c>
      <c r="FI124" s="48" t="str">
        <f>IF(COUNTIF(BL124:BT124,"YEL")=0,CHAR(34)&amp;"NO_YEL"&amp;CHAR(34)&amp;",", "")</f>
        <v/>
      </c>
      <c r="FJ124" s="48" t="str">
        <f>IF(COUNTIF(BL124:BT124,"BLA")=0,CHAR(34)&amp;"NO_BLA"&amp;CHAR(34)&amp;",", "")</f>
        <v>"NO_BLA",</v>
      </c>
      <c r="FK124" s="48" t="str">
        <f>IF(AND(FH124&lt;&gt;"",FF124&lt;&gt;""),CHAR(34)&amp;"WHGRNO"&amp;CHAR(34)&amp;",","")</f>
        <v/>
      </c>
      <c r="FL124" s="48" t="str">
        <f>IF(AND(FI124&lt;&gt;"",FF124&lt;&gt;""),CHAR(34)&amp;"WHYENO"&amp;CHAR(34)&amp;",","")</f>
        <v/>
      </c>
      <c r="FM124" s="48" t="str">
        <f>IF(AND(FJ124&lt;&gt;"",FF124&lt;&gt;""),CHAR(34)&amp;"BAWHNO"&amp;CHAR(34)&amp;",","")</f>
        <v/>
      </c>
      <c r="FN124" s="48" t="str">
        <f>IF(AND(FE124&lt;&gt;"",FF124&lt;&gt;""),CHAR(34)&amp;"BLWHNO"&amp;CHAR(34)&amp;",","")</f>
        <v/>
      </c>
      <c r="FO124" s="48" t="str">
        <f>IF(AND(FE124&lt;&gt;"",FG124&lt;&gt;""),CHAR(34)&amp;"BLRENO"&amp;CHAR(34)&amp;",","")</f>
        <v/>
      </c>
      <c r="FP124" s="48" t="str">
        <f>IF(AND(FF124&lt;&gt;"",FF124&lt;&gt;""),CHAR(34)&amp;"WHRENO"&amp;CHAR(34)&amp;",","")</f>
        <v/>
      </c>
      <c r="FQ124" s="48" t="str">
        <f>IF(LEN(BF124)=3,CHAR(34)&amp;"001"&amp;BF124&amp;CHAR(34)&amp;",","")</f>
        <v/>
      </c>
      <c r="FR124" s="48" t="str">
        <f>IF(LEN(BG124)=3,CHAR(34)&amp;"002"&amp;BG124&amp;CHAR(34)&amp;",","")</f>
        <v/>
      </c>
      <c r="FS124" s="48" t="str">
        <f>IF(LEN(BH124)=3,CHAR(34)&amp;"003"&amp;BH124&amp;CHAR(34)&amp;",","")</f>
        <v/>
      </c>
      <c r="FT124" s="48" t="str">
        <f>CHAR(34)&amp;"myr"&amp;BD124&amp;CHAR(34)&amp;","</f>
        <v>"myrWHI",</v>
      </c>
      <c r="FU124" s="48" t="str">
        <f>IF(AY124="y",CHAR(34)&amp;"island"&amp;CHAR(34)&amp;",","")</f>
        <v/>
      </c>
      <c r="FV124" s="48" t="str">
        <f>IF(BZ124="y",CHAR(34)&amp;"landlo"&amp;CHAR(34)&amp;",","")</f>
        <v/>
      </c>
      <c r="FW124" s="48" t="str">
        <f>IF(CA124="y",CHAR(34)&amp;"eunion"&amp;CHAR(34)&amp;",","")</f>
        <v/>
      </c>
      <c r="FY124" s="48" t="str">
        <f>IFERROR(IF(SEARCH("Arabic",CB124)&gt;0,CHAR(34)&amp;"arabic"&amp;CHAR(34)&amp;",",""),"")</f>
        <v/>
      </c>
      <c r="FZ124" s="48" t="str">
        <f>IFERROR(IF(SEARCH("English",CB124)&gt;0,CHAR(34)&amp;"englis"&amp;CHAR(34)&amp;",",""),"")</f>
        <v/>
      </c>
      <c r="GA124" s="48" t="str">
        <f>IFERROR(IF(SEARCH("French",CB124)&gt;0,CHAR(34)&amp;"french"&amp;CHAR(34)&amp;",",""),"")</f>
        <v/>
      </c>
      <c r="GB124" s="48" t="str">
        <f>IFERROR(IF(SEARCH("Spanish",CB124)&gt;0,CHAR(34)&amp;"spanis"&amp;CHAR(34)&amp;",",""),"")</f>
        <v/>
      </c>
      <c r="GE124" s="48" t="str">
        <f>IFERROR(IF(SEARCH("Dutch",CB124)&gt;0,CHAR(34)&amp;"dutchs"&amp;CHAR(34)&amp;",",""),"")</f>
        <v/>
      </c>
      <c r="GF124" s="48" t="str">
        <f>IFERROR(IF(SEARCH("Historical",AU124)&gt;0,CHAR(34)&amp;"histor"&amp;CHAR(34)&amp;",",""),"")</f>
        <v>"histor",</v>
      </c>
      <c r="GG124" s="48" t="str">
        <f>IF(BU124="y",CHAR(34)&amp;"unjack"&amp;CHAR(34)&amp;",","")</f>
        <v/>
      </c>
      <c r="GH124" s="48" t="str">
        <f>IF(CD124=1,CHAR(34)&amp;"southc"&amp;CHAR(34)&amp;",","")</f>
        <v/>
      </c>
      <c r="GI124" s="48" t="str">
        <f>IF(CE124=1,CHAR(34)&amp;"hasmap"&amp;CHAR(34)&amp;",","")</f>
        <v/>
      </c>
      <c r="GJ124" s="48" t="str">
        <f>IF(CP124="y",CHAR(34)&amp;CP$1&amp;CHAR(34)&amp;",","")</f>
        <v/>
      </c>
      <c r="GK124" s="48" t="str">
        <f>IF(GJ124="",CHAR(34)&amp;"HasSta"&amp;CHAR(34)&amp;",","")</f>
        <v>"HasSta",</v>
      </c>
      <c r="GL124" s="48" t="str">
        <f>IF(CQ124="y",CHAR(34)&amp;CQ$1&amp;CHAR(34)&amp;",","")</f>
        <v>"1Stars",</v>
      </c>
      <c r="GM124" s="48" t="str">
        <f>IF(CR124="y",CHAR(34)&amp;CR$1&amp;CHAR(34)&amp;",","")</f>
        <v/>
      </c>
      <c r="GN124" s="48" t="str">
        <f>IF(CS124="y",CHAR(34)&amp;CS$1&amp;CHAR(34)&amp;",","")</f>
        <v/>
      </c>
      <c r="GP124" s="48" t="str">
        <f>CHAR(34)&amp;AU124&amp;CHAR(34)</f>
        <v>"Historical, State"</v>
      </c>
      <c r="GS124" s="48" t="str">
        <f>SUBSTITUTE("["&amp;_xlfn.CONCAT(CW124:GN124)&amp;"]",",]","]")</f>
        <v>["5+Colo","words2","lets21","startM","year18","NoBand","Horizo","Vertic","Circle","Plants","Unequa","Center","Canton","Geogrh","staWHI","NO_BLA","myrWHI","histor","HasSta","1Stars"]</v>
      </c>
      <c r="GT124" s="48" t="str">
        <f>IF(BL124&lt;&gt;"",CHAR(34)&amp;"cl_"&amp;BL124&amp;CHAR(34)&amp;",","")</f>
        <v/>
      </c>
      <c r="GU124" s="48" t="str">
        <f>IF(BM124&lt;&gt;"",CHAR(34)&amp;"cl_"&amp;BM124&amp;CHAR(34)&amp;",","")</f>
        <v>"cl_BLU",</v>
      </c>
      <c r="GV124" s="48" t="str">
        <f>IF(BN124&lt;&gt;"",CHAR(34)&amp;"cl_"&amp;BN124&amp;CHAR(34)&amp;",","")</f>
        <v>"cl_GRE",</v>
      </c>
      <c r="GW124" s="48" t="str">
        <f>IF(BO124&lt;&gt;"",CHAR(34)&amp;"cl_"&amp;BO124&amp;CHAR(34)&amp;",","")</f>
        <v>"cl_RED",</v>
      </c>
      <c r="GX124" s="48" t="str">
        <f>IF(BP124&lt;&gt;"",CHAR(34)&amp;"cl_"&amp;BP124&amp;CHAR(34)&amp;",","")</f>
        <v>"cl_YEL",</v>
      </c>
      <c r="GY124" s="48" t="str">
        <f>IF(BQ124&lt;&gt;"",CHAR(34)&amp;"cl_"&amp;BQ124&amp;CHAR(34)&amp;",","")</f>
        <v/>
      </c>
      <c r="GZ124" s="48" t="str">
        <f>IF(BR124&lt;&gt;"",CHAR(34)&amp;"cl_"&amp;BR124&amp;CHAR(34)&amp;",","")</f>
        <v>"cl_BRO",</v>
      </c>
      <c r="HA124" s="48" t="str">
        <f>IF(BS124&lt;&gt;"",CHAR(34)&amp;"cl_"&amp;BS124&amp;CHAR(34)&amp;",","")</f>
        <v/>
      </c>
      <c r="HB124" s="48" t="str">
        <f>IF(BT124&lt;&gt;"",CHAR(34)&amp;"cl_"&amp;BT124&amp;CHAR(34)&amp;",","")</f>
        <v>"cl_WHI",</v>
      </c>
      <c r="HC124" s="48" t="str">
        <f>SUBSTITUTE("["&amp;_xlfn.CONCAT(GT124:HB124)&amp;"]",",]","]")</f>
        <v>["cl_BLU","cl_GRE","cl_RED","cl_YEL","cl_BRO","cl_WHI"]</v>
      </c>
      <c r="HE124" s="71"/>
      <c r="HF124" s="72" t="str">
        <f>"{couname:"&amp;CT124&amp;(IF(HK124&lt;&gt;"",",subtype:"&amp;CHAR(34)&amp;HK124&amp;CHAR(34),""))&amp;",year:"&amp;HJ124&amp;",region:"&amp;CU124&amp;",Colors:"&amp;HC124&amp;",Items:"&amp;GS124&amp;",Flag:"&amp;CV124&amp;",HDFlag:"&amp;CHAR(34)&amp;E124&amp;CHAR(34)&amp;",type:"&amp;GP124&amp;", describe: "&amp;HH124&amp;", isnew:"&amp;CHAR(34)&amp;F124&amp;CHAR(34)&amp;", links: "&amp;HL124&amp;"},"</f>
        <v>{couname:"[USA] Mississippi (1861-1865)",year:"1861",region:"rgn_North America",Colors:["cl_BLU","cl_GRE","cl_RED","cl_YEL","cl_BRO","cl_WHI"],Items:["5+Colo","words2","lets21","startM","year18","NoBand","Horizo","Vertic","Circle","Plants","Unequa","Center","Canton","Geogrh","staWHI","NO_BLA","myrWHI","histor","HasSta","1Stars"],Flag:"https://upload.wikimedia.org/wikipedia/commons/thumb/4/47/Flag_of_Mississippi_%281861-1865%29.svg/640px-Flag_of_Mississippi_%281861-1865%29.svg.png",HDFlag:"https://upload.wikimedia.org/wikipedia/commons/thumb/4/47/Flag_of_Mississippi_%281861-1865%29.svg/1280px-Flag_of_Mississippi_%281861-1865%29.svg.png",type:"Historical, State", describe: "\nA Flag of white ground, a magnolia tree in the center, a blue field in the upper left hand corner with a white star in the center, the Flag to be finished with a red border and a red fringe at the extremity of the flag.", isnew:".", links: "https://en.m.wikipedia.org/wiki/Flag_of_Mississippi?origin=serp_auto"},</v>
      </c>
      <c r="HG124" s="73" t="str">
        <f>"{couname:"&amp;CT124&amp;(IF(HK124&lt;&gt;"",",subtype:"&amp;CHAR(34)&amp;HK124&amp;CHAR(34),""))&amp;",year:"&amp;HJ124&amp;",region:"&amp;CU124&amp;",Colors:"&amp;HC124&amp;",Items:"&amp;GS124&amp;",Flag:"&amp;CV124&amp;",HDFlag:"&amp;CHAR(34)&amp;E124&amp;CHAR(34)&amp;",type:"&amp;GP124&amp;", describe: "&amp;HI124&amp;", links: "&amp;HL124&amp;"},"</f>
        <v>{couname:"[USA] Mississippi (1861-1865)",year:"1861",region:"rgn_North America",Colors:["cl_BLU","cl_GRE","cl_RED","cl_YEL","cl_BRO","cl_WHI"],Items:["5+Colo","words2","lets21","startM","year18","NoBand","Horizo","Vertic","Circle","Plants","Unequa","Center","Canton","Geogrh","staWHI","NO_BLA","myrWHI","histor","HasSta","1Stars"],Flag:"https://upload.wikimedia.org/wikipedia/commons/thumb/4/47/Flag_of_Mississippi_%281861-1865%29.svg/640px-Flag_of_Mississippi_%281861-1865%29.svg.png",HDFlag:"https://upload.wikimedia.org/wikipedia/commons/thumb/4/47/Flag_of_Mississippi_%281861-1865%29.svg/1280px-Flag_of_Mississippi_%281861-1865%29.svg.png",type:"Historical, State", describe: "\nA Flag of white ground, a magnolia tree in the center, a blue field in the upper left hand corner with a white star in the center, the Flag to be finished with a red border and a red fringe at the extremity of the flag.", links: "https://en.m.wikipedia.org/wiki/Flag_of_Mississippi?origin=serp_auto"},</v>
      </c>
      <c r="HH124" s="48" t="str">
        <f>IF(P124&lt;&gt;"",CHAR(34)&amp;"\n"&amp;P124&amp;CHAR(34),CHAR(34)&amp;CHAR(34))</f>
        <v>"\nA Flag of white ground, a magnolia tree in the center, a blue field in the upper left hand corner with a white star in the center, the Flag to be finished with a red border and a red fringe at the extremity of the flag."</v>
      </c>
      <c r="HI124" s="48" t="str">
        <f>IF(J124=0,CHAR(34)&amp;CHAR(34),HH124)</f>
        <v>"\nA Flag of white ground, a magnolia tree in the center, a blue field in the upper left hand corner with a white star in the center, the Flag to be finished with a red border and a red fringe at the extremity of the flag."</v>
      </c>
      <c r="HJ124" s="48" t="str">
        <f>CHAR(34)&amp;O124&amp;CHAR(34)</f>
        <v>"1861"</v>
      </c>
      <c r="HL124" s="48" t="str">
        <f>CHAR(34)&amp;I124&amp;CHAR(34)</f>
        <v>"https://en.m.wikipedia.org/wiki/Flag_of_Mississippi?origin=serp_auto"</v>
      </c>
      <c r="HM124" s="72" t="str">
        <f>"{"&amp;CHAR(34)&amp;"couname"&amp;CHAR(34)&amp;":"&amp;CT124&amp;(IF(H124&lt;&gt;"",","&amp;CHAR(34)&amp;"subtype"&amp;CHAR(34)&amp;":"&amp;CHAR(34)&amp;H124&amp;CHAR(34),""))&amp;","&amp;CHAR(34)&amp;"year"&amp;CHAR(34)&amp;":"&amp;HJ124&amp;","&amp;CHAR(34)&amp;"region"&amp;CHAR(34)&amp;":"&amp;CU124&amp;","&amp;CHAR(34)&amp;"Colors"&amp;CHAR(34)&amp;":"&amp;HC124&amp;","&amp;CHAR(34)&amp;"Items"&amp;CHAR(34)&amp;":"&amp;GS124&amp;","&amp;CHAR(34)&amp;"Flag"&amp;CHAR(34)&amp;":"&amp;CV124&amp;","&amp;CHAR(34)&amp;"HDFlag"&amp;CHAR(34)&amp;":"&amp;CHAR(34)&amp;E124&amp;CHAR(34)&amp;","&amp;CHAR(34)&amp;"type"&amp;CHAR(34)&amp;":"&amp;GP124&amp;", "&amp;CHAR(34)&amp;"describe"&amp;CHAR(34)&amp;": "&amp;HH124&amp;", "&amp;CHAR(34)&amp;"isnew"&amp;CHAR(34)&amp;": "&amp;CHAR(34)&amp;F124&amp;CHAR(34)&amp;", "&amp;CHAR(34)&amp;"links"&amp;CHAR(34)&amp;": "&amp;HL124&amp;"},"</f>
        <v>{"couname":"[USA] Mississippi (1861-1865)","subtype":"[USA] Mississippi","year":"1861","region":"rgn_North America","Colors":["cl_BLU","cl_GRE","cl_RED","cl_YEL","cl_BRO","cl_WHI"],"Items":["5+Colo","words2","lets21","startM","year18","NoBand","Horizo","Vertic","Circle","Plants","Unequa","Center","Canton","Geogrh","staWHI","NO_BLA","myrWHI","histor","HasSta","1Stars"],"Flag":"https://upload.wikimedia.org/wikipedia/commons/thumb/4/47/Flag_of_Mississippi_%281861-1865%29.svg/640px-Flag_of_Mississippi_%281861-1865%29.svg.png","HDFlag":"https://upload.wikimedia.org/wikipedia/commons/thumb/4/47/Flag_of_Mississippi_%281861-1865%29.svg/1280px-Flag_of_Mississippi_%281861-1865%29.svg.png","type":"Historical, State", "describe": "\nA Flag of white ground, a magnolia tree in the center, a blue field in the upper left hand corner with a white star in the center, the Flag to be finished with a red border and a red fringe at the extremity of the flag.", "isnew": ".", "links": "https://en.m.wikipedia.org/wiki/Flag_of_Mississippi?origin=serp_auto"},</v>
      </c>
      <c r="HN124" s="74" t="str">
        <f>"{"&amp;CHAR(34)&amp;"couname"&amp;CHAR(34)&amp;":"&amp;CT124&amp;(IF(H124&lt;&gt;"",","&amp;CHAR(34)&amp;"subtype"&amp;CHAR(34)&amp;":"&amp;CHAR(34)&amp;H124&amp;CHAR(34),""))&amp;","&amp;CHAR(34)&amp;"year"&amp;CHAR(34)&amp;":"&amp;HJ124&amp;","&amp;CHAR(34)&amp;"region"&amp;CHAR(34)&amp;":"&amp;CU124&amp;","&amp;CHAR(34)&amp;"Colors"&amp;CHAR(34)&amp;":"&amp;HC124&amp;","&amp;CHAR(34)&amp;"Items"&amp;CHAR(34)&amp;":"&amp;GS124&amp;","&amp;CHAR(34)&amp;"Flag"&amp;CHAR(34)&amp;":"&amp;CV124&amp;","&amp;CHAR(34)&amp;"HDFlag"&amp;CHAR(34)&amp;":"&amp;CHAR(34)&amp;E124&amp;CHAR(34)&amp;","&amp;CHAR(34)&amp;"type"&amp;CHAR(34)&amp;":"&amp;GP124&amp;", "&amp;CHAR(34)&amp;"describe"&amp;CHAR(34)&amp;": "&amp;HI124&amp;", "&amp;CHAR(34)&amp;"isnew"&amp;CHAR(34)&amp;": "&amp;CHAR(34)&amp;F124&amp;CHAR(34)&amp;", "&amp;CHAR(34)&amp;"links"&amp;CHAR(34)&amp;": "&amp;HL124&amp;"},"</f>
        <v>{"couname":"[USA] Mississippi (1861-1865)","subtype":"[USA] Mississippi","year":"1861","region":"rgn_North America","Colors":["cl_BLU","cl_GRE","cl_RED","cl_YEL","cl_BRO","cl_WHI"],"Items":["5+Colo","words2","lets21","startM","year18","NoBand","Horizo","Vertic","Circle","Plants","Unequa","Center","Canton","Geogrh","staWHI","NO_BLA","myrWHI","histor","HasSta","1Stars"],"Flag":"https://upload.wikimedia.org/wikipedia/commons/thumb/4/47/Flag_of_Mississippi_%281861-1865%29.svg/640px-Flag_of_Mississippi_%281861-1865%29.svg.png","HDFlag":"https://upload.wikimedia.org/wikipedia/commons/thumb/4/47/Flag_of_Mississippi_%281861-1865%29.svg/1280px-Flag_of_Mississippi_%281861-1865%29.svg.png","type":"Historical, State", "describe": "\nA Flag of white ground, a magnolia tree in the center, a blue field in the upper left hand corner with a white star in the center, the Flag to be finished with a red border and a red fringe at the extremity of the flag.", "isnew": ".", "links": "https://en.m.wikipedia.org/wiki/Flag_of_Mississippi?origin=serp_auto"},</v>
      </c>
      <c r="HO124" s="75">
        <v>45610</v>
      </c>
      <c r="HP124" s="48" t="str" cm="1">
        <f t="array" ref="HP124">IF(_xlfn.TEXTJOIN(", ", TRUE, IF(ISNUMBER(SEARCH("BLA", BL124:BT124)), COLUMN(BL124:BT124) - COLUMN(BL124) + 1, ""))&lt;&gt;"","BLA","")</f>
        <v/>
      </c>
      <c r="HQ124" s="48" t="str" cm="1">
        <f t="array" ref="HQ124">IF(_xlfn.TEXTJOIN(", ", TRUE, IF(ISNUMBER(SEARCH("BLU", BL124:BT124)), COLUMN(BL124:BT124) - COLUMN(BL124) + 1, ""))&lt;&gt;"","BLU","")</f>
        <v>BLU</v>
      </c>
      <c r="HR124" s="48" t="str" cm="1">
        <f t="array" ref="HR124">IF(_xlfn.TEXTJOIN(", ", TRUE, IF(ISNUMBER(SEARCH("GRE", BL124:BT124)), COLUMN(BL124:BT124) - COLUMN(BL124) + 1, ""))&lt;&gt;"","GRE","")</f>
        <v>GRE</v>
      </c>
      <c r="HS124" s="48" t="str" cm="1">
        <f t="array" ref="HS124">IF(_xlfn.TEXTJOIN(", ", TRUE, IF(ISNUMBER(SEARCH("RED", BL124:BT124)), COLUMN(BL124:BT124) - COLUMN(BL124) + 1, ""))&lt;&gt;"","RED","")</f>
        <v>RED</v>
      </c>
      <c r="HT124" s="48" t="str" cm="1">
        <f t="array" ref="HT124">IF(_xlfn.TEXTJOIN(", ", TRUE, IF(ISNUMBER(SEARCH("YEL", BL124:BT124)), COLUMN(BL124:BT124) - COLUMN(BL124) + 1, ""))&lt;&gt;"","YEL","")</f>
        <v>YEL</v>
      </c>
      <c r="HU124" s="48" t="str" cm="1">
        <f t="array" ref="HU124">IF(_xlfn.TEXTJOIN(", ", TRUE, IF(ISNUMBER(SEARCH("ORA", BL124:BT124)), COLUMN(BL124:BT124) - COLUMN(BL124) + 1, ""))&lt;&gt;"","ORA","")</f>
        <v/>
      </c>
      <c r="HV124" s="48" t="str" cm="1">
        <f t="array" ref="HV124">IF(_xlfn.TEXTJOIN(", ", TRUE, IF(ISNUMBER(SEARCH("BRO", BL124:BT124)), COLUMN(BL124:BT124) - COLUMN(BL124) + 1, ""))&lt;&gt;"","BRO","")</f>
        <v>BRO</v>
      </c>
      <c r="HW124" s="48" t="str" cm="1">
        <f t="array" ref="HW124">IF(_xlfn.TEXTJOIN(", ", TRUE, IF(ISNUMBER(SEARCH("PUR", BL124:BT124)), COLUMN(BL124:BT124) - COLUMN(BL124) + 1, ""))&lt;&gt;"","PUR","")</f>
        <v/>
      </c>
      <c r="HX124" s="48" t="str" cm="1">
        <f t="array" ref="HX124">IF(_xlfn.TEXTJOIN(", ", TRUE, IF(ISNUMBER(SEARCH("WHI", BL124:BT124)), COLUMN(BL124:BT124) - COLUMN(BL124) + 1, ""))&lt;&gt;"","WHI","")</f>
        <v>WHI</v>
      </c>
      <c r="HY124" s="76"/>
      <c r="HZ124" s="76"/>
      <c r="IA124" s="6"/>
      <c r="IB124" s="6"/>
      <c r="IC124" s="77"/>
      <c r="ID124" s="77"/>
      <c r="IE124" s="77"/>
      <c r="IF124" s="77"/>
      <c r="IG124" s="77"/>
      <c r="IH124" s="77"/>
      <c r="II124" s="77"/>
      <c r="IJ124" s="77"/>
      <c r="IK124" s="77"/>
      <c r="IM124" s="45">
        <f>COUNTIF(IC124:IK124,"&gt;0")-CG124</f>
        <v>-6</v>
      </c>
      <c r="IN124" s="78" t="str">
        <f>"http://mkweb.bcgsc.ca/color-summarizer/?url="&amp;D124&amp;"&amp;precision=low&amp;num_clusters="&amp;CG124&amp;"&amp;text=1"</f>
        <v>http://mkweb.bcgsc.ca/color-summarizer/?url=https://upload.wikimedia.org/wikipedia/commons/thumb/4/47/Flag_of_Mississippi_%281861-1865%29.svg/640px-Flag_of_Mississippi_%281861-1865%29.svg.png&amp;precision=low&amp;num_clusters=6&amp;text=1</v>
      </c>
      <c r="IO124" s="48" t="str">
        <f>IF(HP124&lt;&gt;"",CHAR(34)&amp;"black"&amp;CHAR(34),"")</f>
        <v/>
      </c>
      <c r="IP124" s="48" t="str">
        <f>IF(HQ124&lt;&gt;"",CHAR(34)&amp;"blue"&amp;CHAR(34),"")</f>
        <v>"blue"</v>
      </c>
      <c r="IQ124" s="48" t="str">
        <f>IF(HR124&lt;&gt;"",CHAR(34)&amp;"green"&amp;CHAR(34),"")</f>
        <v>"green"</v>
      </c>
      <c r="IR124" s="48" t="str">
        <f>IF(HS124&lt;&gt;"",CHAR(34)&amp;"red"&amp;CHAR(34),"")</f>
        <v>"red"</v>
      </c>
      <c r="IS124" s="48" t="str">
        <f>IF(HT124&lt;&gt;"",CHAR(34)&amp;"yellow"&amp;CHAR(34),"")</f>
        <v>"yellow"</v>
      </c>
      <c r="IT124" s="48" t="str">
        <f>IF(HU124&lt;&gt;"",CHAR(34)&amp;"orange"&amp;CHAR(34),"")</f>
        <v/>
      </c>
      <c r="IU124" s="48" t="str">
        <f>IF(HV124&lt;&gt;"",CHAR(34)&amp;"brown"&amp;CHAR(34),"")</f>
        <v>"brown"</v>
      </c>
      <c r="IV124" s="48" t="str">
        <f>IF(HW124&lt;&gt;"",CHAR(34)&amp;"purple"&amp;CHAR(34),"")</f>
        <v/>
      </c>
      <c r="IW124" s="48" t="str">
        <f>IF(HX124&lt;&gt;"",CHAR(34)&amp;"white"&amp;CHAR(34),"")</f>
        <v>"white"</v>
      </c>
      <c r="IX124" s="48" t="str">
        <f>"{"&amp;CHAR(34)&amp;"url"&amp;CHAR(34)&amp;":"&amp;CHAR(34)&amp;IN124&amp;CHAR(34)&amp;","&amp;CHAR(34)&amp;"name"&amp;CHAR(34)&amp;":"&amp;CHAR(34)&amp;A124&amp;CHAR(34)&amp;"},"</f>
        <v>{"url":"http://mkweb.bcgsc.ca/color-summarizer/?url=https://upload.wikimedia.org/wikipedia/commons/thumb/4/47/Flag_of_Mississippi_%281861-1865%29.svg/640px-Flag_of_Mississippi_%281861-1865%29.svg.png&amp;precision=low&amp;num_clusters=6&amp;text=1","name":"[USA] Mississippi (1861-1865)"},</v>
      </c>
      <c r="IY124" s="48">
        <v>1445</v>
      </c>
    </row>
    <row r="125" spans="1:259" s="48" customFormat="1" ht="38.4" customHeight="1" thickBot="1" x14ac:dyDescent="0.35">
      <c r="A125" s="97" t="s">
        <v>755</v>
      </c>
      <c r="B125" s="40" t="e" vm="266">
        <v>#VALUE!</v>
      </c>
      <c r="C125" s="41">
        <v>3</v>
      </c>
      <c r="D125" s="42" t="s">
        <v>756</v>
      </c>
      <c r="E125" s="43" t="s">
        <v>757</v>
      </c>
      <c r="F125" s="44" t="s">
        <v>163</v>
      </c>
      <c r="G125" s="45">
        <f>COUNTIF($A$1:$A$8580,A125)</f>
        <v>1</v>
      </c>
      <c r="H125" s="46" t="s">
        <v>576</v>
      </c>
      <c r="I125" s="47" t="s">
        <v>753</v>
      </c>
      <c r="J125" s="48" t="str">
        <f>""</f>
        <v/>
      </c>
      <c r="K125" s="49"/>
      <c r="L125" s="50"/>
      <c r="M125" s="50"/>
      <c r="N125" s="51" t="s">
        <v>231</v>
      </c>
      <c r="O125" s="52">
        <v>2001</v>
      </c>
      <c r="P125" s="53" t="s">
        <v>758</v>
      </c>
      <c r="Q125" s="54">
        <v>2</v>
      </c>
      <c r="R125" s="55" t="s">
        <v>231</v>
      </c>
      <c r="S125" s="56">
        <v>3</v>
      </c>
      <c r="T125" s="57" t="s">
        <v>165</v>
      </c>
      <c r="U125" s="58" t="s">
        <v>165</v>
      </c>
      <c r="V125" s="58" t="s">
        <v>165</v>
      </c>
      <c r="W125" s="58" t="s">
        <v>165</v>
      </c>
      <c r="X125" s="58" t="s">
        <v>164</v>
      </c>
      <c r="Y125" s="58" t="s">
        <v>164</v>
      </c>
      <c r="Z125" s="58" t="s">
        <v>164</v>
      </c>
      <c r="AA125" s="58" t="s">
        <v>164</v>
      </c>
      <c r="AB125" s="58" t="s">
        <v>164</v>
      </c>
      <c r="AC125" s="58" t="s">
        <v>164</v>
      </c>
      <c r="AD125" s="58" t="s">
        <v>164</v>
      </c>
      <c r="AE125" s="58" t="s">
        <v>164</v>
      </c>
      <c r="AF125" s="59" t="s">
        <v>164</v>
      </c>
      <c r="AG125" s="59" t="s">
        <v>165</v>
      </c>
      <c r="AH125" s="59" t="s">
        <v>164</v>
      </c>
      <c r="AI125" s="59" t="s">
        <v>165</v>
      </c>
      <c r="AJ125" s="59" t="s">
        <v>164</v>
      </c>
      <c r="AK125" s="59" t="s">
        <v>164</v>
      </c>
      <c r="AL125" s="59" t="s">
        <v>164</v>
      </c>
      <c r="AM125" s="59" t="s">
        <v>164</v>
      </c>
      <c r="AN125" s="59" t="s">
        <v>164</v>
      </c>
      <c r="AO125" s="59" t="s">
        <v>164</v>
      </c>
      <c r="AP125" s="59" t="s">
        <v>164</v>
      </c>
      <c r="AQ125" s="59" t="s">
        <v>164</v>
      </c>
      <c r="AR125" s="59" t="s">
        <v>164</v>
      </c>
      <c r="AS125" s="59" t="s">
        <v>164</v>
      </c>
      <c r="AT125" s="60">
        <v>13</v>
      </c>
      <c r="AU125" s="59" t="s">
        <v>676</v>
      </c>
      <c r="AV125" s="59" t="str">
        <f>IF(LEFT(A125,1)="[",LEFT(A125,5)&amp;AU125&amp;A125,"")</f>
        <v>[USA]Historical, State[USA] Mississippi (2001-2020)</v>
      </c>
      <c r="AW125" s="59" t="str">
        <f>C125&amp;H125&amp;A125</f>
        <v>3[USA] Mississippi[USA] Mississippi (2001-2020)</v>
      </c>
      <c r="AX125" s="61"/>
      <c r="AY125" s="61"/>
      <c r="AZ125" s="62" t="s">
        <v>159</v>
      </c>
      <c r="BA125" s="62" t="s">
        <v>167</v>
      </c>
      <c r="BB125" s="62"/>
      <c r="BC125" s="63"/>
      <c r="BD125" s="64" t="s">
        <v>154</v>
      </c>
      <c r="BE125" s="47"/>
      <c r="BF125" s="64" t="s">
        <v>152</v>
      </c>
      <c r="BG125" s="64" t="s">
        <v>159</v>
      </c>
      <c r="BH125" s="64" t="s">
        <v>154</v>
      </c>
      <c r="BI125" s="64"/>
      <c r="BJ125" s="64"/>
      <c r="BK125" s="47"/>
      <c r="BL125" s="64" t="s">
        <v>167</v>
      </c>
      <c r="BM125" s="64" t="s">
        <v>152</v>
      </c>
      <c r="BN125" s="64" t="s">
        <v>167</v>
      </c>
      <c r="BO125" s="64" t="s">
        <v>154</v>
      </c>
      <c r="BP125" s="64" t="s">
        <v>167</v>
      </c>
      <c r="BQ125" s="64" t="s">
        <v>167</v>
      </c>
      <c r="BR125" s="64" t="s">
        <v>167</v>
      </c>
      <c r="BS125" s="64" t="s">
        <v>167</v>
      </c>
      <c r="BT125" s="64" t="s">
        <v>159</v>
      </c>
      <c r="BU125" s="65" t="s">
        <v>164</v>
      </c>
      <c r="BV125" s="66"/>
      <c r="BW125" s="66">
        <v>0</v>
      </c>
      <c r="BX125" s="47"/>
      <c r="BY125" s="48" t="s">
        <v>164</v>
      </c>
      <c r="CB125" s="6"/>
      <c r="CC125" s="6"/>
      <c r="CD125" s="67">
        <v>0</v>
      </c>
      <c r="CE125" s="67">
        <v>0</v>
      </c>
      <c r="CF125" s="67" t="e">
        <v>#REF!</v>
      </c>
      <c r="CG125" s="68" cm="1">
        <f t="array" ref="CG125">SUMPRODUCT(--(LEN(TRIM(BL125:BT125))&gt;0))</f>
        <v>3</v>
      </c>
      <c r="CH125" s="59" t="str">
        <f>IF(CG125=2,"y","n")</f>
        <v>n</v>
      </c>
      <c r="CI125" s="59" t="str">
        <f>IF(CG125=3,"y","n")</f>
        <v>y</v>
      </c>
      <c r="CJ125" s="59" t="str">
        <f>IF(CG125=4,"y","n")</f>
        <v>n</v>
      </c>
      <c r="CK125" s="59" t="str">
        <f>IF(CG125&gt;4,"y","n")</f>
        <v>n</v>
      </c>
      <c r="CL125" s="59" t="str">
        <f>IF(S125=0,"y","n")</f>
        <v>n</v>
      </c>
      <c r="CM125" s="59" t="str">
        <f>IF(S125=2,"y","n")</f>
        <v>n</v>
      </c>
      <c r="CN125" s="59" t="str">
        <f>IF(S125=3,"y","n")</f>
        <v>y</v>
      </c>
      <c r="CO125" s="59" t="str">
        <f>IF(S125&gt;=4,"y","n")</f>
        <v>n</v>
      </c>
      <c r="CP125" s="59" t="str">
        <f>IF(AT125=0,"y","n")</f>
        <v>n</v>
      </c>
      <c r="CQ125" s="59" t="str">
        <f>IF(AT125=1,"y","n")</f>
        <v>n</v>
      </c>
      <c r="CR125" s="59" t="str">
        <f>IF(AT125=2,"y","n")</f>
        <v>n</v>
      </c>
      <c r="CS125" s="59" t="str">
        <f>IF(AT125&gt;=3,"y","n")</f>
        <v>y</v>
      </c>
      <c r="CT125" s="69" t="str">
        <f>CHAR(34)&amp;A125&amp;CHAR(34)</f>
        <v>"[USA] Mississippi (2001-2020)"</v>
      </c>
      <c r="CU125" s="70" t="str">
        <f>CHAR(34)&amp;"rgn_"&amp;R125&amp;CHAR(34)</f>
        <v>"rgn_North America"</v>
      </c>
      <c r="CV125" s="48" t="str">
        <f>CHAR(34)&amp;D125&amp;CHAR(34)</f>
        <v>"https://upload.wikimedia.org/wikipedia/commons/thumb/0/0a/Flag_of_Mississippi_%282001%E2%80%932020%29.svg/640px-Flag_of_Mississippi_%282001%E2%80%932020%29.svg.png"</v>
      </c>
      <c r="CW125" s="48" t="str">
        <f>IF(CH125="y",CHAR(34)&amp;CH$1&amp;CHAR(34)&amp;",","")</f>
        <v/>
      </c>
      <c r="CX125" s="48" t="str">
        <f>IF(CI125="y",CHAR(34)&amp;CI$1&amp;CHAR(34)&amp;",","")</f>
        <v>"3Color",</v>
      </c>
      <c r="CY125" s="48" t="str">
        <f>IF(CJ125="y",CHAR(34)&amp;CJ$1&amp;CHAR(34)&amp;",","")</f>
        <v/>
      </c>
      <c r="CZ125" s="48" t="str">
        <f>IF(CK125="y",CHAR(34)&amp;CK$1&amp;CHAR(34)&amp;",","")</f>
        <v/>
      </c>
      <c r="DA125" s="48" t="str">
        <f>IF(Q125&gt;1,CHAR(34)&amp;"words2"&amp;CHAR(34)&amp;",","")</f>
        <v>"words2",</v>
      </c>
      <c r="DB125" s="48" t="str">
        <f>IF(Q125&gt;2,CHAR(34)&amp;"words3"&amp;CHAR(34)&amp;",","")</f>
        <v/>
      </c>
      <c r="DD125" s="48" t="str">
        <f>IF(LEN(CHAR(34)&amp;"lets"&amp;LEN(SUBSTITUTE(SUBSTITUTE(IFERROR(TRIM(SUBSTITUTE(A125,MID(A125,FIND("[",A125),FIND("]",A125)-FIND("[",A125)+1),"")),A125)," ",""),"-",""))&amp;CHAR(34)&amp;",")=9,CHAR(34)&amp;"lets"&amp;LEN(SUBSTITUTE(SUBSTITUTE(IFERROR(TRIM(SUBSTITUTE(A125,MID(A125,FIND("[",A125),FIND("]",A125)-FIND("[",A125)+1),"")),A125)," ",""),"-",""))&amp;CHAR(34)&amp;",",CHAR(34)&amp;"lets0"&amp;LEN(SUBSTITUTE(SUBSTITUTE(IFERROR(TRIM(SUBSTITUTE(A125,MID(A125,FIND("[",A125),FIND("]",A125)-FIND("[",A125)+1),"")),A125)," ",""),"-",""))&amp;CHAR(34)&amp;",")</f>
        <v>"lets21",</v>
      </c>
      <c r="DE125" s="48" t="str">
        <f>CHAR(34)&amp;"start"&amp;IFERROR(LEFT(SUBSTITUTE(A125,"["&amp;MID(A125,FIND("[",A125)+1,FIND("]",A125)-FIND("[",A125)-1)&amp;"] ",""),1),LEFT(A125,1))&amp;CHAR(34)&amp;","</f>
        <v>"startM",</v>
      </c>
      <c r="DF125" s="48" t="str">
        <f>IFERROR(IF(SEARCH("tan",A125)&gt;0,CHAR(34)&amp;"withtn"&amp;CHAR(34)&amp;",",""),"")</f>
        <v/>
      </c>
      <c r="DG125" s="48" t="str">
        <f>IFERROR(IF(SEARCH("q",A125)&gt;0,CHAR(34)&amp;"with_q"&amp;CHAR(34)&amp;",",""),"")</f>
        <v/>
      </c>
      <c r="DH125" s="48" t="str">
        <f>IFERROR(IF(SEARCH("v",A125)&gt;0,CHAR(34)&amp;"with_v"&amp;CHAR(34)&amp;",",""),"")</f>
        <v/>
      </c>
      <c r="DI125" s="48" t="str">
        <f>IFERROR(IF(SEARCH("w",A125)&gt;0,CHAR(34)&amp;"with_w"&amp;CHAR(34)&amp;",",""),"")</f>
        <v/>
      </c>
      <c r="DJ125" s="48" t="str">
        <f>IFERROR(IF(SEARCH("y",A125)&gt;0,CHAR(34)&amp;"with_y"&amp;CHAR(34)&amp;",",""),"")</f>
        <v/>
      </c>
      <c r="DK125" s="48" t="str">
        <f>IFERROR(IF(SEARCH("z",A125)&gt;0,CHAR(34)&amp;"with_z"&amp;CHAR(34)&amp;",",""),"")</f>
        <v/>
      </c>
      <c r="DL125" s="48" t="str">
        <f>IF(CG125=2, CHAR(34) &amp; _xlfn.TEXTJOIN("", TRUE, _xlfn._xlws.SORT(HP125:HX125)) &amp; CHAR(34) &amp; ",", "")</f>
        <v/>
      </c>
      <c r="DM125" s="48" t="str" cm="1">
        <f t="array" ref="DM125">IF(CG125=3,CHAR(34) &amp; _xlfn.TEXTJOIN("", TRUE, RIGHT(HP125:HX125, 2)) &amp; CHAR(34) &amp; ",", "")</f>
        <v>"LUEDHI",</v>
      </c>
      <c r="DN125" s="48" t="str">
        <f>IF(AND(ISNUMBER(SEARCH("18", O125)), ISERROR(SEARCH("1918", O125)), ISERROR(SEARCH("2018", O125))), CHAR(34) &amp; "year18" &amp; CHAR(34) &amp; ",", "")</f>
        <v/>
      </c>
      <c r="DO125" s="48" t="str">
        <f>IF(AND(ISNUMBER(SEARCH("19", O125)), ISERROR(SEARCH("1819", O125)),  ISERROR(SEARCH("1219", O125)),ISERROR(SEARCH("1119", O125)),ISERROR(SEARCH("1190", O125)),ISERROR(SEARCH("2019", O125))), CHAR(34) &amp; "year19" &amp; CHAR(34) &amp; ",", "")</f>
        <v/>
      </c>
      <c r="DP125" s="6" t="str">
        <f>IF(AND(ISNUMBER(SEARCH("20", O125)), ISERROR(SEARCH("1920", O125))), CHAR(34)&amp;"year00"&amp;CHAR(34)&amp;",", "")</f>
        <v>"year00",</v>
      </c>
      <c r="DQ125" s="6" t="str">
        <f>IF(CC125="y",CHAR(34)&amp;"soviet"&amp;CHAR(34)&amp;",","")</f>
        <v/>
      </c>
      <c r="DR125" s="6" t="str">
        <f>IF(BY125="y",CHAR(34)&amp;"dgband"&amp;CHAR(34)&amp;",","")</f>
        <v/>
      </c>
      <c r="DS125" s="6" t="str">
        <f>IF(W125="y",IF(AND(V125="n",BY125&lt;&gt;"y"),CHAR(34)&amp;"allver"&amp;CHAR(34)&amp;",",""),"")</f>
        <v/>
      </c>
      <c r="DT125" s="6" t="str">
        <f>IF(V125="y",IF(AND(W125="n",BY125&lt;&gt;"y"),CHAR(34)&amp;"allhor"&amp;CHAR(34)&amp;",",""),"")</f>
        <v/>
      </c>
      <c r="DU125" s="6" t="str">
        <f>IF(BY125="y",IF(AND(W125="n",V125="n"),CHAR(34)&amp;"alldia"&amp;CHAR(34)&amp;",",""),"")</f>
        <v/>
      </c>
      <c r="DW125" s="48" t="str">
        <f>IF(CL125="y",CHAR(34)&amp;CL$1&amp;CHAR(34)&amp;",","")</f>
        <v/>
      </c>
      <c r="DX125" s="48" t="str">
        <f>IF(CM125="y",CHAR(34)&amp;CM$1&amp;CHAR(34)&amp;",","")</f>
        <v/>
      </c>
      <c r="DY125" s="48" t="str">
        <f>IF(CN125="y",CHAR(34)&amp;CN$1&amp;CHAR(34)&amp;",","")</f>
        <v>"3Bands",</v>
      </c>
      <c r="DZ125" s="48" t="str">
        <f>IF(CO125="y",CHAR(34)&amp;CO$1&amp;CHAR(34)&amp;",","")</f>
        <v/>
      </c>
      <c r="EA125" s="48" t="str">
        <f>IF(T125="y",CHAR(34)&amp;T$1&amp;CHAR(34)&amp;",","")</f>
        <v>"Diagon",</v>
      </c>
      <c r="EB125" s="48" t="str">
        <f>IF(U125="y",CHAR(34)&amp;U$1&amp;CHAR(34)&amp;",","")</f>
        <v>"Crosse",</v>
      </c>
      <c r="EC125" s="48" t="str">
        <f>IF(V125="y",CHAR(34)&amp;V$1&amp;CHAR(34)&amp;",","")</f>
        <v>"Horizo",</v>
      </c>
      <c r="ED125" s="48" t="str">
        <f>IF(W125="y",CHAR(34)&amp;W$1&amp;CHAR(34)&amp;",","")</f>
        <v>"Vertic",</v>
      </c>
      <c r="EE125" s="48" t="str">
        <f>IF(X125="y",CHAR(34)&amp;X$1&amp;CHAR(34)&amp;",","")</f>
        <v/>
      </c>
      <c r="EF125" s="48" t="str">
        <f>IF(AND(Y125&lt;&gt;"n",Y125&lt;&gt;""),CHAR(34)&amp;Y$1&amp;CHAR(34)&amp;",","")</f>
        <v/>
      </c>
      <c r="EG125" s="48" t="str">
        <f>IF(Z125="y",CHAR(34)&amp;Z$1&amp;CHAR(34)&amp;",","")</f>
        <v/>
      </c>
      <c r="EH125" s="48" t="str">
        <f>IF(AA125="y",CHAR(34)&amp;AA$1&amp;CHAR(34)&amp;",","")</f>
        <v/>
      </c>
      <c r="EI125" s="48" t="str">
        <f>IF(AB125="y",CHAR(34)&amp;AB$1&amp;CHAR(34)&amp;",","")</f>
        <v/>
      </c>
      <c r="EJ125" s="48" t="str">
        <f>IF(AC125="y",CHAR(34)&amp;AC$1&amp;CHAR(34)&amp;",","")</f>
        <v/>
      </c>
      <c r="EK125" s="48" t="str">
        <f>IF(AD125="y",CHAR(34)&amp;AD$1&amp;CHAR(34)&amp;",","")</f>
        <v/>
      </c>
      <c r="EL125" s="48" t="str">
        <f>IF(AE125="y",CHAR(34)&amp;AE$1&amp;CHAR(34)&amp;",","")</f>
        <v/>
      </c>
      <c r="EM125" s="48" t="str">
        <f>IF(AF125="y",CHAR(34)&amp;AF$1&amp;CHAR(34)&amp;",","")</f>
        <v/>
      </c>
      <c r="EN125" s="48" t="str">
        <f>IF(AG125="y",CHAR(34)&amp;AG$1&amp;CHAR(34)&amp;",","")</f>
        <v>"Unequa",</v>
      </c>
      <c r="EO125" s="48" t="str">
        <f>IF(AH125="y",CHAR(34)&amp;AH$1&amp;CHAR(34)&amp;",","")</f>
        <v/>
      </c>
      <c r="EP125" s="48" t="str">
        <f>IF(AI125="y",CHAR(34)&amp;AI$1&amp;CHAR(34)&amp;",","")</f>
        <v>"Canton",</v>
      </c>
      <c r="EQ125" s="48" t="str">
        <f>IF(AJ125="y",CHAR(34)&amp;AJ$1&amp;CHAR(34)&amp;",","")</f>
        <v/>
      </c>
      <c r="ER125" s="48" t="str">
        <f>IF(AK125="y",CHAR(34)&amp;AK$1&amp;CHAR(34)&amp;",","")</f>
        <v/>
      </c>
      <c r="ES125" s="48" t="str">
        <f>IF(AL125="y",CHAR(34)&amp;AL$1&amp;CHAR(34)&amp;",","")</f>
        <v/>
      </c>
      <c r="ET125" s="48" t="str">
        <f>IF(AM125="y",CHAR(34)&amp;AM$1&amp;CHAR(34)&amp;",","")</f>
        <v/>
      </c>
      <c r="EU125" s="48" t="str">
        <f>IF(AN125="y",CHAR(34)&amp;AN$1&amp;CHAR(34)&amp;",","")</f>
        <v/>
      </c>
      <c r="EV125" s="48" t="str">
        <f>IF(AO125="y",CHAR(34)&amp;AO$1&amp;CHAR(34)&amp;",","")</f>
        <v/>
      </c>
      <c r="EW125" s="48" t="str">
        <f>IF(AP125="y",CHAR(34)&amp;AP$1&amp;CHAR(34)&amp;",","")</f>
        <v/>
      </c>
      <c r="EX125" s="48" t="str">
        <f>IF(AQ125="y",CHAR(34)&amp;AQ$1&amp;CHAR(34)&amp;",","")</f>
        <v/>
      </c>
      <c r="EY125" s="48" t="str">
        <f>IF(AR125="y",CHAR(34)&amp;AR$1&amp;CHAR(34)&amp;",","")</f>
        <v/>
      </c>
      <c r="EZ125" s="48" t="str">
        <f>IF(AS125="y",CHAR(34)&amp;AS$1&amp;CHAR(34)&amp;",","")</f>
        <v/>
      </c>
      <c r="FA125" s="48" t="str">
        <f>IF(AT125&gt;0,CHAR(34)&amp;"sta"&amp;AZ125&amp;CHAR(34)&amp;",","")</f>
        <v>"staWHI",</v>
      </c>
      <c r="FB125" s="48" t="str">
        <f>IF(AND(AT125&gt;0,BA125&lt;&gt;""),CHAR(34)&amp;"sta"&amp;BA125&amp;CHAR(34)&amp;",","")</f>
        <v/>
      </c>
      <c r="FD125" s="48" t="str">
        <f>IF(BV125="n",CHAR(34)&amp;"tcWHYE"&amp;CHAR(34)&amp;",",IF(BV125="y",CHAR(34)&amp;FD$1&amp;CHAR(34)&amp;",",""))</f>
        <v/>
      </c>
      <c r="FE125" s="48" t="str">
        <f>IF(COUNTIF(BL125:BT125,"BLU")=0,CHAR(34)&amp;"NO_BLU"&amp;CHAR(34)&amp;",", "")</f>
        <v/>
      </c>
      <c r="FF125" s="48" t="str">
        <f>IF(COUNTIF(BL125:BT125,"WHI")=0,CHAR(34)&amp;"NO_WHI"&amp;CHAR(34)&amp;",", "")</f>
        <v/>
      </c>
      <c r="FG125" s="48" t="str">
        <f>IF(COUNTIF(BL125:BT125,"RED")=0,CHAR(34)&amp;"NO_RED"&amp;CHAR(34)&amp;",", "")</f>
        <v/>
      </c>
      <c r="FH125" s="48" t="str">
        <f>IF(COUNTIF(BL125:BS125,"GRE")=0,CHAR(34)&amp;"NO_GRE"&amp;CHAR(34)&amp;",", "")</f>
        <v>"NO_GRE",</v>
      </c>
      <c r="FI125" s="48" t="str">
        <f>IF(COUNTIF(BL125:BT125,"YEL")=0,CHAR(34)&amp;"NO_YEL"&amp;CHAR(34)&amp;",", "")</f>
        <v>"NO_YEL",</v>
      </c>
      <c r="FJ125" s="48" t="str">
        <f>IF(COUNTIF(BL125:BT125,"BLA")=0,CHAR(34)&amp;"NO_BLA"&amp;CHAR(34)&amp;",", "")</f>
        <v>"NO_BLA",</v>
      </c>
      <c r="FK125" s="48" t="str">
        <f>IF(AND(FH125&lt;&gt;"",FF125&lt;&gt;""),CHAR(34)&amp;"WHGRNO"&amp;CHAR(34)&amp;",","")</f>
        <v/>
      </c>
      <c r="FL125" s="48" t="str">
        <f>IF(AND(FI125&lt;&gt;"",FF125&lt;&gt;""),CHAR(34)&amp;"WHYENO"&amp;CHAR(34)&amp;",","")</f>
        <v/>
      </c>
      <c r="FM125" s="48" t="str">
        <f>IF(AND(FJ125&lt;&gt;"",FF125&lt;&gt;""),CHAR(34)&amp;"BAWHNO"&amp;CHAR(34)&amp;",","")</f>
        <v/>
      </c>
      <c r="FN125" s="48" t="str">
        <f>IF(AND(FE125&lt;&gt;"",FF125&lt;&gt;""),CHAR(34)&amp;"BLWHNO"&amp;CHAR(34)&amp;",","")</f>
        <v/>
      </c>
      <c r="FO125" s="48" t="str">
        <f>IF(AND(FE125&lt;&gt;"",FG125&lt;&gt;""),CHAR(34)&amp;"BLRENO"&amp;CHAR(34)&amp;",","")</f>
        <v/>
      </c>
      <c r="FP125" s="48" t="str">
        <f>IF(AND(FF125&lt;&gt;"",FF125&lt;&gt;""),CHAR(34)&amp;"WHRENO"&amp;CHAR(34)&amp;",","")</f>
        <v/>
      </c>
      <c r="FQ125" s="48" t="str">
        <f>IF(LEN(BF125)=3,CHAR(34)&amp;"001"&amp;BF125&amp;CHAR(34)&amp;",","")</f>
        <v>"001BLU",</v>
      </c>
      <c r="FR125" s="48" t="str">
        <f>IF(LEN(BG125)=3,CHAR(34)&amp;"002"&amp;BG125&amp;CHAR(34)&amp;",","")</f>
        <v>"002WHI",</v>
      </c>
      <c r="FS125" s="48" t="str">
        <f>IF(LEN(BH125)=3,CHAR(34)&amp;"003"&amp;BH125&amp;CHAR(34)&amp;",","")</f>
        <v>"003RED",</v>
      </c>
      <c r="FT125" s="48" t="str">
        <f>CHAR(34)&amp;"myr"&amp;BD125&amp;CHAR(34)&amp;","</f>
        <v>"myrRED",</v>
      </c>
      <c r="FU125" s="48" t="str">
        <f>IF(AY125="y",CHAR(34)&amp;"island"&amp;CHAR(34)&amp;",","")</f>
        <v/>
      </c>
      <c r="FV125" s="48" t="str">
        <f>IF(BZ125="y",CHAR(34)&amp;"landlo"&amp;CHAR(34)&amp;",","")</f>
        <v/>
      </c>
      <c r="FW125" s="48" t="str">
        <f>IF(CA125="y",CHAR(34)&amp;"eunion"&amp;CHAR(34)&amp;",","")</f>
        <v/>
      </c>
      <c r="FY125" s="48" t="str">
        <f>IFERROR(IF(SEARCH("Arabic",CB125)&gt;0,CHAR(34)&amp;"arabic"&amp;CHAR(34)&amp;",",""),"")</f>
        <v/>
      </c>
      <c r="FZ125" s="48" t="str">
        <f>IFERROR(IF(SEARCH("English",CB125)&gt;0,CHAR(34)&amp;"englis"&amp;CHAR(34)&amp;",",""),"")</f>
        <v/>
      </c>
      <c r="GA125" s="48" t="str">
        <f>IFERROR(IF(SEARCH("French",CB125)&gt;0,CHAR(34)&amp;"french"&amp;CHAR(34)&amp;",",""),"")</f>
        <v/>
      </c>
      <c r="GB125" s="48" t="str">
        <f>IFERROR(IF(SEARCH("Spanish",CB125)&gt;0,CHAR(34)&amp;"spanis"&amp;CHAR(34)&amp;",",""),"")</f>
        <v/>
      </c>
      <c r="GE125" s="48" t="str">
        <f>IFERROR(IF(SEARCH("Dutch",CB125)&gt;0,CHAR(34)&amp;"dutchs"&amp;CHAR(34)&amp;",",""),"")</f>
        <v/>
      </c>
      <c r="GF125" s="48" t="str">
        <f>IFERROR(IF(SEARCH("Historical",AU125)&gt;0,CHAR(34)&amp;"histor"&amp;CHAR(34)&amp;",",""),"")</f>
        <v>"histor",</v>
      </c>
      <c r="GG125" s="48" t="str">
        <f>IF(BU125="y",CHAR(34)&amp;"unjack"&amp;CHAR(34)&amp;",","")</f>
        <v/>
      </c>
      <c r="GH125" s="48" t="str">
        <f>IF(CD125=1,CHAR(34)&amp;"southc"&amp;CHAR(34)&amp;",","")</f>
        <v/>
      </c>
      <c r="GI125" s="48" t="str">
        <f>IF(CE125=1,CHAR(34)&amp;"hasmap"&amp;CHAR(34)&amp;",","")</f>
        <v/>
      </c>
      <c r="GJ125" s="48" t="str">
        <f>IF(CP125="y",CHAR(34)&amp;CP$1&amp;CHAR(34)&amp;",","")</f>
        <v/>
      </c>
      <c r="GK125" s="48" t="str">
        <f>IF(GJ125="",CHAR(34)&amp;"HasSta"&amp;CHAR(34)&amp;",","")</f>
        <v>"HasSta",</v>
      </c>
      <c r="GL125" s="48" t="str">
        <f>IF(CQ125="y",CHAR(34)&amp;CQ$1&amp;CHAR(34)&amp;",","")</f>
        <v/>
      </c>
      <c r="GM125" s="48" t="str">
        <f>IF(CR125="y",CHAR(34)&amp;CR$1&amp;CHAR(34)&amp;",","")</f>
        <v/>
      </c>
      <c r="GN125" s="48" t="str">
        <f>IF(CS125="y",CHAR(34)&amp;CS$1&amp;CHAR(34)&amp;",","")</f>
        <v>"3+Star",</v>
      </c>
      <c r="GP125" s="48" t="str">
        <f>CHAR(34)&amp;AU125&amp;CHAR(34)</f>
        <v>"Historical, State"</v>
      </c>
      <c r="GS125" s="48" t="str">
        <f>SUBSTITUTE("["&amp;_xlfn.CONCAT(CW125:GN125)&amp;"]",",]","]")</f>
        <v>["3Color","words2","lets21","startM","LUEDHI","year00","3Bands","Diagon","Crosse","Horizo","Vertic","Unequa","Canton","staWHI","NO_GRE","NO_YEL","NO_BLA","001BLU","002WHI","003RED","myrRED","histor","HasSta","3+Star"]</v>
      </c>
      <c r="GT125" s="48" t="str">
        <f>IF(BL125&lt;&gt;"",CHAR(34)&amp;"cl_"&amp;BL125&amp;CHAR(34)&amp;",","")</f>
        <v/>
      </c>
      <c r="GU125" s="48" t="str">
        <f>IF(BM125&lt;&gt;"",CHAR(34)&amp;"cl_"&amp;BM125&amp;CHAR(34)&amp;",","")</f>
        <v>"cl_BLU",</v>
      </c>
      <c r="GV125" s="48" t="str">
        <f>IF(BN125&lt;&gt;"",CHAR(34)&amp;"cl_"&amp;BN125&amp;CHAR(34)&amp;",","")</f>
        <v/>
      </c>
      <c r="GW125" s="48" t="str">
        <f>IF(BO125&lt;&gt;"",CHAR(34)&amp;"cl_"&amp;BO125&amp;CHAR(34)&amp;",","")</f>
        <v>"cl_RED",</v>
      </c>
      <c r="GX125" s="48" t="str">
        <f>IF(BP125&lt;&gt;"",CHAR(34)&amp;"cl_"&amp;BP125&amp;CHAR(34)&amp;",","")</f>
        <v/>
      </c>
      <c r="GY125" s="48" t="str">
        <f>IF(BQ125&lt;&gt;"",CHAR(34)&amp;"cl_"&amp;BQ125&amp;CHAR(34)&amp;",","")</f>
        <v/>
      </c>
      <c r="GZ125" s="48" t="str">
        <f>IF(BR125&lt;&gt;"",CHAR(34)&amp;"cl_"&amp;BR125&amp;CHAR(34)&amp;",","")</f>
        <v/>
      </c>
      <c r="HA125" s="48" t="str">
        <f>IF(BS125&lt;&gt;"",CHAR(34)&amp;"cl_"&amp;BS125&amp;CHAR(34)&amp;",","")</f>
        <v/>
      </c>
      <c r="HB125" s="48" t="str">
        <f>IF(BT125&lt;&gt;"",CHAR(34)&amp;"cl_"&amp;BT125&amp;CHAR(34)&amp;",","")</f>
        <v>"cl_WHI",</v>
      </c>
      <c r="HC125" s="48" t="str">
        <f>SUBSTITUTE("["&amp;_xlfn.CONCAT(GT125:HB125)&amp;"]",",]","]")</f>
        <v>["cl_BLU","cl_RED","cl_WHI"]</v>
      </c>
      <c r="HE125" s="71"/>
      <c r="HF125" s="72" t="str">
        <f>"{couname:"&amp;CT125&amp;(IF(HK125&lt;&gt;"",",subtype:"&amp;CHAR(34)&amp;HK125&amp;CHAR(34),""))&amp;",year:"&amp;HJ125&amp;",region:"&amp;CU125&amp;",Colors:"&amp;HC125&amp;",Items:"&amp;GS125&amp;",Flag:"&amp;CV125&amp;",HDFlag:"&amp;CHAR(34)&amp;E125&amp;CHAR(34)&amp;",type:"&amp;GP125&amp;", describe: "&amp;HH125&amp;", isnew:"&amp;CHAR(34)&amp;F125&amp;CHAR(34)&amp;", links: "&amp;HL125&amp;"},"</f>
        <v>{couname:"[USA] Mississippi (2001-2020)",year:"2001",region:"rgn_North America",Colors:["cl_BLU","cl_RED","cl_WHI"],Items:["3Color","words2","lets21","startM","LUEDHI","year00","3Bands","Diagon","Crosse","Horizo","Vertic","Unequa","Canton","staWHI","NO_GRE","NO_YEL","NO_BLA","001BLU","002WHI","003RED","myrRED","histor","HasSta","3+Star"],Flag:"https://upload.wikimedia.org/wikipedia/commons/thumb/0/0a/Flag_of_Mississippi_%282001%E2%80%932020%29.svg/640px-Flag_of_Mississippi_%282001%E2%80%932020%29.svg.png",HDFlag:"https://upload.wikimedia.org/wikipedia/commons/thumb/0/0a/Flag_of_Mississippi_%282001%E2%80%932020%29.svg/1280px-Flag_of_Mississippi_%282001%E2%80%932020%29.svg.png",type:"Historical, State", describe: "\nThree equal horizontal triband of blue, white, and red, with the canton of the battle flag of the Army of Northern Virginia. The 13 stars on the state flag officially represented 'the number of the original states of the Union'", isnew:".", links: "https://en.m.wikipedia.org/wiki/Flag_of_Mississippi?origin=serp_auto"},</v>
      </c>
      <c r="HG125" s="73" t="str">
        <f>"{couname:"&amp;CT125&amp;(IF(HK125&lt;&gt;"",",subtype:"&amp;CHAR(34)&amp;HK125&amp;CHAR(34),""))&amp;",year:"&amp;HJ125&amp;",region:"&amp;CU125&amp;",Colors:"&amp;HC125&amp;",Items:"&amp;GS125&amp;",Flag:"&amp;CV125&amp;",HDFlag:"&amp;CHAR(34)&amp;E125&amp;CHAR(34)&amp;",type:"&amp;GP125&amp;", describe: "&amp;HI125&amp;", links: "&amp;HL125&amp;"},"</f>
        <v>{couname:"[USA] Mississippi (2001-2020)",year:"2001",region:"rgn_North America",Colors:["cl_BLU","cl_RED","cl_WHI"],Items:["3Color","words2","lets21","startM","LUEDHI","year00","3Bands","Diagon","Crosse","Horizo","Vertic","Unequa","Canton","staWHI","NO_GRE","NO_YEL","NO_BLA","001BLU","002WHI","003RED","myrRED","histor","HasSta","3+Star"],Flag:"https://upload.wikimedia.org/wikipedia/commons/thumb/0/0a/Flag_of_Mississippi_%282001%E2%80%932020%29.svg/640px-Flag_of_Mississippi_%282001%E2%80%932020%29.svg.png",HDFlag:"https://upload.wikimedia.org/wikipedia/commons/thumb/0/0a/Flag_of_Mississippi_%282001%E2%80%932020%29.svg/1280px-Flag_of_Mississippi_%282001%E2%80%932020%29.svg.png",type:"Historical, State", describe: "\nThree equal horizontal triband of blue, white, and red, with the canton of the battle flag of the Army of Northern Virginia. The 13 stars on the state flag officially represented 'the number of the original states of the Union'", links: "https://en.m.wikipedia.org/wiki/Flag_of_Mississippi?origin=serp_auto"},</v>
      </c>
      <c r="HH125" s="48" t="str">
        <f>IF(P125&lt;&gt;"",CHAR(34)&amp;"\n"&amp;P125&amp;CHAR(34),CHAR(34)&amp;CHAR(34))</f>
        <v>"\nThree equal horizontal triband of blue, white, and red, with the canton of the battle flag of the Army of Northern Virginia. The 13 stars on the state flag officially represented 'the number of the original states of the Union'"</v>
      </c>
      <c r="HI125" s="48" t="str">
        <f>IF(J125=0,CHAR(34)&amp;CHAR(34),HH125)</f>
        <v>"\nThree equal horizontal triband of blue, white, and red, with the canton of the battle flag of the Army of Northern Virginia. The 13 stars on the state flag officially represented 'the number of the original states of the Union'"</v>
      </c>
      <c r="HJ125" s="48" t="str">
        <f>CHAR(34)&amp;O125&amp;CHAR(34)</f>
        <v>"2001"</v>
      </c>
      <c r="HL125" s="48" t="str">
        <f>CHAR(34)&amp;I125&amp;CHAR(34)</f>
        <v>"https://en.m.wikipedia.org/wiki/Flag_of_Mississippi?origin=serp_auto"</v>
      </c>
      <c r="HM125" s="72" t="str">
        <f>"{"&amp;CHAR(34)&amp;"couname"&amp;CHAR(34)&amp;":"&amp;CT125&amp;(IF(H125&lt;&gt;"",","&amp;CHAR(34)&amp;"subtype"&amp;CHAR(34)&amp;":"&amp;CHAR(34)&amp;H125&amp;CHAR(34),""))&amp;","&amp;CHAR(34)&amp;"year"&amp;CHAR(34)&amp;":"&amp;HJ125&amp;","&amp;CHAR(34)&amp;"region"&amp;CHAR(34)&amp;":"&amp;CU125&amp;","&amp;CHAR(34)&amp;"Colors"&amp;CHAR(34)&amp;":"&amp;HC125&amp;","&amp;CHAR(34)&amp;"Items"&amp;CHAR(34)&amp;":"&amp;GS125&amp;","&amp;CHAR(34)&amp;"Flag"&amp;CHAR(34)&amp;":"&amp;CV125&amp;","&amp;CHAR(34)&amp;"HDFlag"&amp;CHAR(34)&amp;":"&amp;CHAR(34)&amp;E125&amp;CHAR(34)&amp;","&amp;CHAR(34)&amp;"type"&amp;CHAR(34)&amp;":"&amp;GP125&amp;", "&amp;CHAR(34)&amp;"describe"&amp;CHAR(34)&amp;": "&amp;HH125&amp;", "&amp;CHAR(34)&amp;"isnew"&amp;CHAR(34)&amp;": "&amp;CHAR(34)&amp;F125&amp;CHAR(34)&amp;", "&amp;CHAR(34)&amp;"links"&amp;CHAR(34)&amp;": "&amp;HL125&amp;"},"</f>
        <v>{"couname":"[USA] Mississippi (2001-2020)","subtype":"[USA] Mississippi","year":"2001","region":"rgn_North America","Colors":["cl_BLU","cl_RED","cl_WHI"],"Items":["3Color","words2","lets21","startM","LUEDHI","year00","3Bands","Diagon","Crosse","Horizo","Vertic","Unequa","Canton","staWHI","NO_GRE","NO_YEL","NO_BLA","001BLU","002WHI","003RED","myrRED","histor","HasSta","3+Star"],"Flag":"https://upload.wikimedia.org/wikipedia/commons/thumb/0/0a/Flag_of_Mississippi_%282001%E2%80%932020%29.svg/640px-Flag_of_Mississippi_%282001%E2%80%932020%29.svg.png","HDFlag":"https://upload.wikimedia.org/wikipedia/commons/thumb/0/0a/Flag_of_Mississippi_%282001%E2%80%932020%29.svg/1280px-Flag_of_Mississippi_%282001%E2%80%932020%29.svg.png","type":"Historical, State", "describe": "\nThree equal horizontal triband of blue, white, and red, with the canton of the battle flag of the Army of Northern Virginia. The 13 stars on the state flag officially represented 'the number of the original states of the Union'", "isnew": ".", "links": "https://en.m.wikipedia.org/wiki/Flag_of_Mississippi?origin=serp_auto"},</v>
      </c>
      <c r="HN125" s="74" t="str">
        <f>"{"&amp;CHAR(34)&amp;"couname"&amp;CHAR(34)&amp;":"&amp;CT125&amp;(IF(H125&lt;&gt;"",","&amp;CHAR(34)&amp;"subtype"&amp;CHAR(34)&amp;":"&amp;CHAR(34)&amp;H125&amp;CHAR(34),""))&amp;","&amp;CHAR(34)&amp;"year"&amp;CHAR(34)&amp;":"&amp;HJ125&amp;","&amp;CHAR(34)&amp;"region"&amp;CHAR(34)&amp;":"&amp;CU125&amp;","&amp;CHAR(34)&amp;"Colors"&amp;CHAR(34)&amp;":"&amp;HC125&amp;","&amp;CHAR(34)&amp;"Items"&amp;CHAR(34)&amp;":"&amp;GS125&amp;","&amp;CHAR(34)&amp;"Flag"&amp;CHAR(34)&amp;":"&amp;CV125&amp;","&amp;CHAR(34)&amp;"HDFlag"&amp;CHAR(34)&amp;":"&amp;CHAR(34)&amp;E125&amp;CHAR(34)&amp;","&amp;CHAR(34)&amp;"type"&amp;CHAR(34)&amp;":"&amp;GP125&amp;", "&amp;CHAR(34)&amp;"describe"&amp;CHAR(34)&amp;": "&amp;HI125&amp;", "&amp;CHAR(34)&amp;"isnew"&amp;CHAR(34)&amp;": "&amp;CHAR(34)&amp;F125&amp;CHAR(34)&amp;", "&amp;CHAR(34)&amp;"links"&amp;CHAR(34)&amp;": "&amp;HL125&amp;"},"</f>
        <v>{"couname":"[USA] Mississippi (2001-2020)","subtype":"[USA] Mississippi","year":"2001","region":"rgn_North America","Colors":["cl_BLU","cl_RED","cl_WHI"],"Items":["3Color","words2","lets21","startM","LUEDHI","year00","3Bands","Diagon","Crosse","Horizo","Vertic","Unequa","Canton","staWHI","NO_GRE","NO_YEL","NO_BLA","001BLU","002WHI","003RED","myrRED","histor","HasSta","3+Star"],"Flag":"https://upload.wikimedia.org/wikipedia/commons/thumb/0/0a/Flag_of_Mississippi_%282001%E2%80%932020%29.svg/640px-Flag_of_Mississippi_%282001%E2%80%932020%29.svg.png","HDFlag":"https://upload.wikimedia.org/wikipedia/commons/thumb/0/0a/Flag_of_Mississippi_%282001%E2%80%932020%29.svg/1280px-Flag_of_Mississippi_%282001%E2%80%932020%29.svg.png","type":"Historical, State", "describe": "\nThree equal horizontal triband of blue, white, and red, with the canton of the battle flag of the Army of Northern Virginia. The 13 stars on the state flag officially represented 'the number of the original states of the Union'", "isnew": ".", "links": "https://en.m.wikipedia.org/wiki/Flag_of_Mississippi?origin=serp_auto"},</v>
      </c>
      <c r="HO125" s="75">
        <v>45610</v>
      </c>
      <c r="HP125" s="48" t="str" cm="1">
        <f t="array" ref="HP125">IF(_xlfn.TEXTJOIN(", ", TRUE, IF(ISNUMBER(SEARCH("BLA", BL125:BT125)), COLUMN(BL125:BT125) - COLUMN(BL125) + 1, ""))&lt;&gt;"","BLA","")</f>
        <v/>
      </c>
      <c r="HQ125" s="48" t="str" cm="1">
        <f t="array" ref="HQ125">IF(_xlfn.TEXTJOIN(", ", TRUE, IF(ISNUMBER(SEARCH("BLU", BL125:BT125)), COLUMN(BL125:BT125) - COLUMN(BL125) + 1, ""))&lt;&gt;"","BLU","")</f>
        <v>BLU</v>
      </c>
      <c r="HR125" s="48" t="str" cm="1">
        <f t="array" ref="HR125">IF(_xlfn.TEXTJOIN(", ", TRUE, IF(ISNUMBER(SEARCH("GRE", BL125:BT125)), COLUMN(BL125:BT125) - COLUMN(BL125) + 1, ""))&lt;&gt;"","GRE","")</f>
        <v/>
      </c>
      <c r="HS125" s="48" t="str" cm="1">
        <f t="array" ref="HS125">IF(_xlfn.TEXTJOIN(", ", TRUE, IF(ISNUMBER(SEARCH("RED", BL125:BT125)), COLUMN(BL125:BT125) - COLUMN(BL125) + 1, ""))&lt;&gt;"","RED","")</f>
        <v>RED</v>
      </c>
      <c r="HT125" s="48" t="str" cm="1">
        <f t="array" ref="HT125">IF(_xlfn.TEXTJOIN(", ", TRUE, IF(ISNUMBER(SEARCH("YEL", BL125:BT125)), COLUMN(BL125:BT125) - COLUMN(BL125) + 1, ""))&lt;&gt;"","YEL","")</f>
        <v/>
      </c>
      <c r="HU125" s="48" t="str" cm="1">
        <f t="array" ref="HU125">IF(_xlfn.TEXTJOIN(", ", TRUE, IF(ISNUMBER(SEARCH("ORA", BL125:BT125)), COLUMN(BL125:BT125) - COLUMN(BL125) + 1, ""))&lt;&gt;"","ORA","")</f>
        <v/>
      </c>
      <c r="HV125" s="48" t="str" cm="1">
        <f t="array" ref="HV125">IF(_xlfn.TEXTJOIN(", ", TRUE, IF(ISNUMBER(SEARCH("BRO", BL125:BT125)), COLUMN(BL125:BT125) - COLUMN(BL125) + 1, ""))&lt;&gt;"","BRO","")</f>
        <v/>
      </c>
      <c r="HW125" s="48" t="str" cm="1">
        <f t="array" ref="HW125">IF(_xlfn.TEXTJOIN(", ", TRUE, IF(ISNUMBER(SEARCH("PUR", BL125:BT125)), COLUMN(BL125:BT125) - COLUMN(BL125) + 1, ""))&lt;&gt;"","PUR","")</f>
        <v/>
      </c>
      <c r="HX125" s="48" t="str" cm="1">
        <f t="array" ref="HX125">IF(_xlfn.TEXTJOIN(", ", TRUE, IF(ISNUMBER(SEARCH("WHI", BL125:BT125)), COLUMN(BL125:BT125) - COLUMN(BL125) + 1, ""))&lt;&gt;"","WHI","")</f>
        <v>WHI</v>
      </c>
      <c r="HY125" s="76"/>
      <c r="HZ125" s="76"/>
      <c r="IA125" s="6"/>
      <c r="IB125" s="6"/>
      <c r="IC125" s="77"/>
      <c r="ID125" s="77"/>
      <c r="IE125" s="77"/>
      <c r="IF125" s="77"/>
      <c r="IG125" s="77"/>
      <c r="IH125" s="77"/>
      <c r="II125" s="77"/>
      <c r="IJ125" s="77"/>
      <c r="IK125" s="77"/>
      <c r="IM125" s="45">
        <f>COUNTIF(IC125:IK125,"&gt;0")-CG125</f>
        <v>-3</v>
      </c>
      <c r="IN125" s="78" t="str">
        <f>"http://mkweb.bcgsc.ca/color-summarizer/?url="&amp;D125&amp;"&amp;precision=low&amp;num_clusters="&amp;CG125&amp;"&amp;text=1"</f>
        <v>http://mkweb.bcgsc.ca/color-summarizer/?url=https://upload.wikimedia.org/wikipedia/commons/thumb/0/0a/Flag_of_Mississippi_%282001%E2%80%932020%29.svg/640px-Flag_of_Mississippi_%282001%E2%80%932020%29.svg.png&amp;precision=low&amp;num_clusters=3&amp;text=1</v>
      </c>
      <c r="IO125" s="48" t="str">
        <f>IF(HP125&lt;&gt;"",CHAR(34)&amp;"black"&amp;CHAR(34),"")</f>
        <v/>
      </c>
      <c r="IP125" s="48" t="str">
        <f>IF(HQ125&lt;&gt;"",CHAR(34)&amp;"blue"&amp;CHAR(34),"")</f>
        <v>"blue"</v>
      </c>
      <c r="IQ125" s="48" t="str">
        <f>IF(HR125&lt;&gt;"",CHAR(34)&amp;"green"&amp;CHAR(34),"")</f>
        <v/>
      </c>
      <c r="IR125" s="48" t="str">
        <f>IF(HS125&lt;&gt;"",CHAR(34)&amp;"red"&amp;CHAR(34),"")</f>
        <v>"red"</v>
      </c>
      <c r="IS125" s="48" t="str">
        <f>IF(HT125&lt;&gt;"",CHAR(34)&amp;"yellow"&amp;CHAR(34),"")</f>
        <v/>
      </c>
      <c r="IT125" s="48" t="str">
        <f>IF(HU125&lt;&gt;"",CHAR(34)&amp;"orange"&amp;CHAR(34),"")</f>
        <v/>
      </c>
      <c r="IU125" s="48" t="str">
        <f>IF(HV125&lt;&gt;"",CHAR(34)&amp;"brown"&amp;CHAR(34),"")</f>
        <v/>
      </c>
      <c r="IV125" s="48" t="str">
        <f>IF(HW125&lt;&gt;"",CHAR(34)&amp;"purple"&amp;CHAR(34),"")</f>
        <v/>
      </c>
      <c r="IW125" s="48" t="str">
        <f>IF(HX125&lt;&gt;"",CHAR(34)&amp;"white"&amp;CHAR(34),"")</f>
        <v>"white"</v>
      </c>
      <c r="IX125" s="48" t="str">
        <f>"{"&amp;CHAR(34)&amp;"url"&amp;CHAR(34)&amp;":"&amp;CHAR(34)&amp;IN125&amp;CHAR(34)&amp;","&amp;CHAR(34)&amp;"name"&amp;CHAR(34)&amp;":"&amp;CHAR(34)&amp;A125&amp;CHAR(34)&amp;"},"</f>
        <v>{"url":"http://mkweb.bcgsc.ca/color-summarizer/?url=https://upload.wikimedia.org/wikipedia/commons/thumb/0/0a/Flag_of_Mississippi_%282001%E2%80%932020%29.svg/640px-Flag_of_Mississippi_%282001%E2%80%932020%29.svg.png&amp;precision=low&amp;num_clusters=3&amp;text=1","name":"[USA] Mississippi (2001-2020)"},</v>
      </c>
      <c r="IY125" s="48">
        <v>1446</v>
      </c>
    </row>
    <row r="126" spans="1:259" s="48" customFormat="1" ht="38.4" customHeight="1" thickBot="1" x14ac:dyDescent="0.35">
      <c r="A126" s="97" t="s">
        <v>759</v>
      </c>
      <c r="B126" s="40" t="e" vm="267">
        <v>#VALUE!</v>
      </c>
      <c r="C126" s="41">
        <v>3</v>
      </c>
      <c r="D126" s="42" t="s">
        <v>760</v>
      </c>
      <c r="E126" s="43" t="s">
        <v>761</v>
      </c>
      <c r="F126" s="44" t="s">
        <v>163</v>
      </c>
      <c r="G126" s="45">
        <f>COUNTIF($A$1:$A$8580,A126)</f>
        <v>1</v>
      </c>
      <c r="H126" s="46" t="s">
        <v>576</v>
      </c>
      <c r="I126" s="47" t="s">
        <v>753</v>
      </c>
      <c r="J126" s="48" t="str">
        <f>""</f>
        <v/>
      </c>
      <c r="K126" s="49"/>
      <c r="L126" s="50"/>
      <c r="M126" s="50"/>
      <c r="N126" s="51" t="s">
        <v>231</v>
      </c>
      <c r="O126" s="52">
        <v>2015</v>
      </c>
      <c r="P126" s="53" t="s">
        <v>762</v>
      </c>
      <c r="Q126" s="54">
        <v>3</v>
      </c>
      <c r="R126" s="55" t="s">
        <v>231</v>
      </c>
      <c r="S126" s="56">
        <v>0</v>
      </c>
      <c r="T126" s="57" t="s">
        <v>164</v>
      </c>
      <c r="U126" s="58" t="s">
        <v>164</v>
      </c>
      <c r="V126" s="58" t="s">
        <v>164</v>
      </c>
      <c r="W126" s="58" t="s">
        <v>165</v>
      </c>
      <c r="X126" s="58" t="s">
        <v>164</v>
      </c>
      <c r="Y126" s="58" t="s">
        <v>164</v>
      </c>
      <c r="Z126" s="58" t="s">
        <v>164</v>
      </c>
      <c r="AA126" s="58" t="s">
        <v>164</v>
      </c>
      <c r="AB126" s="58" t="s">
        <v>165</v>
      </c>
      <c r="AC126" s="58" t="s">
        <v>164</v>
      </c>
      <c r="AD126" s="58" t="s">
        <v>164</v>
      </c>
      <c r="AE126" s="58" t="s">
        <v>164</v>
      </c>
      <c r="AF126" s="59" t="s">
        <v>164</v>
      </c>
      <c r="AG126" s="59" t="s">
        <v>165</v>
      </c>
      <c r="AH126" s="59" t="s">
        <v>165</v>
      </c>
      <c r="AI126" s="59" t="s">
        <v>164</v>
      </c>
      <c r="AJ126" s="59" t="s">
        <v>164</v>
      </c>
      <c r="AK126" s="59" t="s">
        <v>164</v>
      </c>
      <c r="AL126" s="59" t="s">
        <v>164</v>
      </c>
      <c r="AM126" s="59" t="s">
        <v>164</v>
      </c>
      <c r="AN126" s="59" t="s">
        <v>164</v>
      </c>
      <c r="AO126" s="59" t="s">
        <v>164</v>
      </c>
      <c r="AP126" s="59" t="s">
        <v>164</v>
      </c>
      <c r="AQ126" s="59" t="s">
        <v>164</v>
      </c>
      <c r="AR126" s="59" t="s">
        <v>164</v>
      </c>
      <c r="AS126" s="59" t="s">
        <v>164</v>
      </c>
      <c r="AT126" s="60">
        <v>1</v>
      </c>
      <c r="AU126" s="59" t="s">
        <v>763</v>
      </c>
      <c r="AV126" s="59" t="str">
        <f>IF(LEFT(A126,1)="[",LEFT(A126,5)&amp;AU126&amp;A126,"")</f>
        <v>[USA]Historical, Proposed[USA] Mississippi (Great River)</v>
      </c>
      <c r="AW126" s="59" t="str">
        <f>C126&amp;H126&amp;A126</f>
        <v>3[USA] Mississippi[USA] Mississippi (Great River)</v>
      </c>
      <c r="AX126" s="61"/>
      <c r="AY126" s="61"/>
      <c r="AZ126" s="62" t="s">
        <v>159</v>
      </c>
      <c r="BA126" s="62" t="s">
        <v>167</v>
      </c>
      <c r="BB126" s="62"/>
      <c r="BC126" s="63"/>
      <c r="BD126" s="64" t="s">
        <v>152</v>
      </c>
      <c r="BE126" s="47"/>
      <c r="BF126" s="64" t="s">
        <v>167</v>
      </c>
      <c r="BG126" s="64" t="s">
        <v>167</v>
      </c>
      <c r="BH126" s="64" t="s">
        <v>167</v>
      </c>
      <c r="BI126" s="64"/>
      <c r="BJ126" s="64"/>
      <c r="BK126" s="47"/>
      <c r="BL126" s="64" t="s">
        <v>167</v>
      </c>
      <c r="BM126" s="64" t="s">
        <v>152</v>
      </c>
      <c r="BN126" s="64" t="s">
        <v>167</v>
      </c>
      <c r="BO126" s="64" t="s">
        <v>154</v>
      </c>
      <c r="BP126" s="64" t="s">
        <v>167</v>
      </c>
      <c r="BQ126" s="64" t="s">
        <v>167</v>
      </c>
      <c r="BR126" s="64" t="s">
        <v>167</v>
      </c>
      <c r="BS126" s="64" t="s">
        <v>167</v>
      </c>
      <c r="BT126" s="64" t="s">
        <v>159</v>
      </c>
      <c r="BU126" s="65"/>
      <c r="BV126" s="66"/>
      <c r="BW126" s="66">
        <v>0</v>
      </c>
      <c r="BX126" s="47"/>
      <c r="CB126" s="6"/>
      <c r="CC126" s="6"/>
      <c r="CD126" s="67">
        <v>0</v>
      </c>
      <c r="CE126" s="67">
        <v>0</v>
      </c>
      <c r="CF126" s="67" t="e">
        <v>#REF!</v>
      </c>
      <c r="CG126" s="68" cm="1">
        <f t="array" ref="CG126">SUMPRODUCT(--(LEN(TRIM(BL126:BT126))&gt;0))</f>
        <v>3</v>
      </c>
      <c r="CH126" s="59" t="str">
        <f>IF(CG126=2,"y","n")</f>
        <v>n</v>
      </c>
      <c r="CI126" s="59" t="str">
        <f>IF(CG126=3,"y","n")</f>
        <v>y</v>
      </c>
      <c r="CJ126" s="59" t="str">
        <f>IF(CG126=4,"y","n")</f>
        <v>n</v>
      </c>
      <c r="CK126" s="59" t="str">
        <f>IF(CG126&gt;4,"y","n")</f>
        <v>n</v>
      </c>
      <c r="CL126" s="59" t="str">
        <f>IF(S126=0,"y","n")</f>
        <v>y</v>
      </c>
      <c r="CM126" s="59" t="str">
        <f>IF(S126=2,"y","n")</f>
        <v>n</v>
      </c>
      <c r="CN126" s="59" t="str">
        <f>IF(S126=3,"y","n")</f>
        <v>n</v>
      </c>
      <c r="CO126" s="59" t="str">
        <f>IF(S126&gt;=4,"y","n")</f>
        <v>n</v>
      </c>
      <c r="CP126" s="59" t="str">
        <f>IF(AT126=0,"y","n")</f>
        <v>n</v>
      </c>
      <c r="CQ126" s="59" t="str">
        <f>IF(AT126=1,"y","n")</f>
        <v>y</v>
      </c>
      <c r="CR126" s="59" t="str">
        <f>IF(AT126=2,"y","n")</f>
        <v>n</v>
      </c>
      <c r="CS126" s="59" t="str">
        <f>IF(AT126&gt;=3,"y","n")</f>
        <v>n</v>
      </c>
      <c r="CT126" s="69" t="str">
        <f>CHAR(34)&amp;A126&amp;CHAR(34)</f>
        <v>"[USA] Mississippi (Great River)"</v>
      </c>
      <c r="CU126" s="70" t="str">
        <f>CHAR(34)&amp;"rgn_"&amp;R126&amp;CHAR(34)</f>
        <v>"rgn_North America"</v>
      </c>
      <c r="CV126" s="48" t="str">
        <f>CHAR(34)&amp;D126&amp;CHAR(34)</f>
        <v>"https://upload.wikimedia.org/wikipedia/commons/thumb/c/ce/Great_River_flag_of_Mississippi.svg/640px-Great_River_flag_of_Mississippi.svg.png"</v>
      </c>
      <c r="CW126" s="48" t="str">
        <f>IF(CH126="y",CHAR(34)&amp;CH$1&amp;CHAR(34)&amp;",","")</f>
        <v/>
      </c>
      <c r="CX126" s="48" t="str">
        <f>IF(CI126="y",CHAR(34)&amp;CI$1&amp;CHAR(34)&amp;",","")</f>
        <v>"3Color",</v>
      </c>
      <c r="CY126" s="48" t="str">
        <f>IF(CJ126="y",CHAR(34)&amp;CJ$1&amp;CHAR(34)&amp;",","")</f>
        <v/>
      </c>
      <c r="CZ126" s="48" t="str">
        <f>IF(CK126="y",CHAR(34)&amp;CK$1&amp;CHAR(34)&amp;",","")</f>
        <v/>
      </c>
      <c r="DA126" s="48" t="str">
        <f>IF(Q126&gt;1,CHAR(34)&amp;"words2"&amp;CHAR(34)&amp;",","")</f>
        <v>"words2",</v>
      </c>
      <c r="DB126" s="48" t="str">
        <f>IF(Q126&gt;2,CHAR(34)&amp;"words3"&amp;CHAR(34)&amp;",","")</f>
        <v>"words3",</v>
      </c>
      <c r="DD126" s="48" t="str">
        <f>IF(LEN(CHAR(34)&amp;"lets"&amp;LEN(SUBSTITUTE(SUBSTITUTE(IFERROR(TRIM(SUBSTITUTE(A126,MID(A126,FIND("[",A126),FIND("]",A126)-FIND("[",A126)+1),"")),A126)," ",""),"-",""))&amp;CHAR(34)&amp;",")=9,CHAR(34)&amp;"lets"&amp;LEN(SUBSTITUTE(SUBSTITUTE(IFERROR(TRIM(SUBSTITUTE(A126,MID(A126,FIND("[",A126),FIND("]",A126)-FIND("[",A126)+1),"")),A126)," ",""),"-",""))&amp;CHAR(34)&amp;",",CHAR(34)&amp;"lets0"&amp;LEN(SUBSTITUTE(SUBSTITUTE(IFERROR(TRIM(SUBSTITUTE(A126,MID(A126,FIND("[",A126),FIND("]",A126)-FIND("[",A126)+1),"")),A126)," ",""),"-",""))&amp;CHAR(34)&amp;",")</f>
        <v>"lets23",</v>
      </c>
      <c r="DE126" s="48" t="str">
        <f>CHAR(34)&amp;"start"&amp;IFERROR(LEFT(SUBSTITUTE(A126,"["&amp;MID(A126,FIND("[",A126)+1,FIND("]",A126)-FIND("[",A126)-1)&amp;"] ",""),1),LEFT(A126,1))&amp;CHAR(34)&amp;","</f>
        <v>"startM",</v>
      </c>
      <c r="DF126" s="48" t="str">
        <f>IFERROR(IF(SEARCH("tan",A126)&gt;0,CHAR(34)&amp;"withtn"&amp;CHAR(34)&amp;",",""),"")</f>
        <v/>
      </c>
      <c r="DG126" s="48" t="str">
        <f>IFERROR(IF(SEARCH("q",A126)&gt;0,CHAR(34)&amp;"with_q"&amp;CHAR(34)&amp;",",""),"")</f>
        <v/>
      </c>
      <c r="DH126" s="48" t="str">
        <f>IFERROR(IF(SEARCH("v",A126)&gt;0,CHAR(34)&amp;"with_v"&amp;CHAR(34)&amp;",",""),"")</f>
        <v>"with_v",</v>
      </c>
      <c r="DI126" s="48" t="str">
        <f>IFERROR(IF(SEARCH("w",A126)&gt;0,CHAR(34)&amp;"with_w"&amp;CHAR(34)&amp;",",""),"")</f>
        <v/>
      </c>
      <c r="DJ126" s="48" t="str">
        <f>IFERROR(IF(SEARCH("y",A126)&gt;0,CHAR(34)&amp;"with_y"&amp;CHAR(34)&amp;",",""),"")</f>
        <v/>
      </c>
      <c r="DK126" s="48" t="str">
        <f>IFERROR(IF(SEARCH("z",A126)&gt;0,CHAR(34)&amp;"with_z"&amp;CHAR(34)&amp;",",""),"")</f>
        <v/>
      </c>
      <c r="DL126" s="48" t="str">
        <f>IF(CG126=2, CHAR(34) &amp; _xlfn.TEXTJOIN("", TRUE, _xlfn._xlws.SORT(HP126:HX126)) &amp; CHAR(34) &amp; ",", "")</f>
        <v/>
      </c>
      <c r="DM126" s="48" t="str" cm="1">
        <f t="array" ref="DM126">IF(CG126=3,CHAR(34) &amp; _xlfn.TEXTJOIN("", TRUE, RIGHT(HP126:HX126, 2)) &amp; CHAR(34) &amp; ",", "")</f>
        <v>"LUEDHI",</v>
      </c>
      <c r="DN126" s="48" t="str">
        <f>IF(AND(ISNUMBER(SEARCH("18", O126)), ISERROR(SEARCH("1918", O126)), ISERROR(SEARCH("2018", O126))), CHAR(34) &amp; "year18" &amp; CHAR(34) &amp; ",", "")</f>
        <v/>
      </c>
      <c r="DO126" s="48" t="str">
        <f>IF(AND(ISNUMBER(SEARCH("19", O126)), ISERROR(SEARCH("1819", O126)),  ISERROR(SEARCH("1219", O126)),ISERROR(SEARCH("1119", O126)),ISERROR(SEARCH("1190", O126)),ISERROR(SEARCH("2019", O126))), CHAR(34) &amp; "year19" &amp; CHAR(34) &amp; ",", "")</f>
        <v/>
      </c>
      <c r="DP126" s="6" t="str">
        <f>IF(AND(ISNUMBER(SEARCH("20", O126)), ISERROR(SEARCH("1920", O126))), CHAR(34)&amp;"year00"&amp;CHAR(34)&amp;",", "")</f>
        <v>"year00",</v>
      </c>
      <c r="DQ126" s="6" t="str">
        <f>IF(CC126="y",CHAR(34)&amp;"soviet"&amp;CHAR(34)&amp;",","")</f>
        <v/>
      </c>
      <c r="DR126" s="6" t="str">
        <f>IF(BY126="y",CHAR(34)&amp;"dgband"&amp;CHAR(34)&amp;",","")</f>
        <v/>
      </c>
      <c r="DS126" s="6" t="str">
        <f>IF(W126="y",IF(AND(V126="n",BY126&lt;&gt;"y"),CHAR(34)&amp;"allver"&amp;CHAR(34)&amp;",",""),"")</f>
        <v>"allver",</v>
      </c>
      <c r="DT126" s="6" t="str">
        <f>IF(V126="y",IF(AND(W126="n",BY126&lt;&gt;"y"),CHAR(34)&amp;"allhor"&amp;CHAR(34)&amp;",",""),"")</f>
        <v/>
      </c>
      <c r="DU126" s="6" t="str">
        <f>IF(BY126="y",IF(AND(W126="n",V126="n"),CHAR(34)&amp;"alldia"&amp;CHAR(34)&amp;",",""),"")</f>
        <v/>
      </c>
      <c r="DW126" s="48" t="str">
        <f>IF(CL126="y",CHAR(34)&amp;CL$1&amp;CHAR(34)&amp;",","")</f>
        <v>"NoBand",</v>
      </c>
      <c r="DX126" s="48" t="str">
        <f>IF(CM126="y",CHAR(34)&amp;CM$1&amp;CHAR(34)&amp;",","")</f>
        <v/>
      </c>
      <c r="DY126" s="48" t="str">
        <f>IF(CN126="y",CHAR(34)&amp;CN$1&amp;CHAR(34)&amp;",","")</f>
        <v/>
      </c>
      <c r="DZ126" s="48" t="str">
        <f>IF(CO126="y",CHAR(34)&amp;CO$1&amp;CHAR(34)&amp;",","")</f>
        <v/>
      </c>
      <c r="EA126" s="48" t="str">
        <f>IF(T126="y",CHAR(34)&amp;T$1&amp;CHAR(34)&amp;",","")</f>
        <v/>
      </c>
      <c r="EB126" s="48" t="str">
        <f>IF(U126="y",CHAR(34)&amp;U$1&amp;CHAR(34)&amp;",","")</f>
        <v/>
      </c>
      <c r="EC126" s="48" t="str">
        <f>IF(V126="y",CHAR(34)&amp;V$1&amp;CHAR(34)&amp;",","")</f>
        <v/>
      </c>
      <c r="ED126" s="48" t="str">
        <f>IF(W126="y",CHAR(34)&amp;W$1&amp;CHAR(34)&amp;",","")</f>
        <v>"Vertic",</v>
      </c>
      <c r="EE126" s="48" t="str">
        <f>IF(X126="y",CHAR(34)&amp;X$1&amp;CHAR(34)&amp;",","")</f>
        <v/>
      </c>
      <c r="EF126" s="48" t="str">
        <f>IF(AND(Y126&lt;&gt;"n",Y126&lt;&gt;""),CHAR(34)&amp;Y$1&amp;CHAR(34)&amp;",","")</f>
        <v/>
      </c>
      <c r="EG126" s="48" t="str">
        <f>IF(Z126="y",CHAR(34)&amp;Z$1&amp;CHAR(34)&amp;",","")</f>
        <v/>
      </c>
      <c r="EH126" s="48" t="str">
        <f>IF(AA126="y",CHAR(34)&amp;AA$1&amp;CHAR(34)&amp;",","")</f>
        <v/>
      </c>
      <c r="EI126" s="48" t="str">
        <f>IF(AB126="y",CHAR(34)&amp;AB$1&amp;CHAR(34)&amp;",","")</f>
        <v>"Texted",</v>
      </c>
      <c r="EJ126" s="48" t="str">
        <f>IF(AC126="y",CHAR(34)&amp;AC$1&amp;CHAR(34)&amp;",","")</f>
        <v/>
      </c>
      <c r="EK126" s="48" t="str">
        <f>IF(AD126="y",CHAR(34)&amp;AD$1&amp;CHAR(34)&amp;",","")</f>
        <v/>
      </c>
      <c r="EL126" s="48" t="str">
        <f>IF(AE126="y",CHAR(34)&amp;AE$1&amp;CHAR(34)&amp;",","")</f>
        <v/>
      </c>
      <c r="EM126" s="48" t="str">
        <f>IF(AF126="y",CHAR(34)&amp;AF$1&amp;CHAR(34)&amp;",","")</f>
        <v/>
      </c>
      <c r="EN126" s="48" t="str">
        <f>IF(AG126="y",CHAR(34)&amp;AG$1&amp;CHAR(34)&amp;",","")</f>
        <v>"Unequa",</v>
      </c>
      <c r="EO126" s="48" t="str">
        <f>IF(AH126="y",CHAR(34)&amp;AH$1&amp;CHAR(34)&amp;",","")</f>
        <v>"Center",</v>
      </c>
      <c r="EP126" s="48" t="str">
        <f>IF(AI126="y",CHAR(34)&amp;AI$1&amp;CHAR(34)&amp;",","")</f>
        <v/>
      </c>
      <c r="EQ126" s="48" t="str">
        <f>IF(AJ126="y",CHAR(34)&amp;AJ$1&amp;CHAR(34)&amp;",","")</f>
        <v/>
      </c>
      <c r="ER126" s="48" t="str">
        <f>IF(AK126="y",CHAR(34)&amp;AK$1&amp;CHAR(34)&amp;",","")</f>
        <v/>
      </c>
      <c r="ES126" s="48" t="str">
        <f>IF(AL126="y",CHAR(34)&amp;AL$1&amp;CHAR(34)&amp;",","")</f>
        <v/>
      </c>
      <c r="ET126" s="48" t="str">
        <f>IF(AM126="y",CHAR(34)&amp;AM$1&amp;CHAR(34)&amp;",","")</f>
        <v/>
      </c>
      <c r="EU126" s="48" t="str">
        <f>IF(AN126="y",CHAR(34)&amp;AN$1&amp;CHAR(34)&amp;",","")</f>
        <v/>
      </c>
      <c r="EV126" s="48" t="str">
        <f>IF(AO126="y",CHAR(34)&amp;AO$1&amp;CHAR(34)&amp;",","")</f>
        <v/>
      </c>
      <c r="EW126" s="48" t="str">
        <f>IF(AP126="y",CHAR(34)&amp;AP$1&amp;CHAR(34)&amp;",","")</f>
        <v/>
      </c>
      <c r="EX126" s="48" t="str">
        <f>IF(AQ126="y",CHAR(34)&amp;AQ$1&amp;CHAR(34)&amp;",","")</f>
        <v/>
      </c>
      <c r="EY126" s="48" t="str">
        <f>IF(AR126="y",CHAR(34)&amp;AR$1&amp;CHAR(34)&amp;",","")</f>
        <v/>
      </c>
      <c r="EZ126" s="48" t="str">
        <f>IF(AS126="y",CHAR(34)&amp;AS$1&amp;CHAR(34)&amp;",","")</f>
        <v/>
      </c>
      <c r="FA126" s="48" t="str">
        <f>IF(AT126&gt;0,CHAR(34)&amp;"sta"&amp;AZ126&amp;CHAR(34)&amp;",","")</f>
        <v>"staWHI",</v>
      </c>
      <c r="FB126" s="48" t="str">
        <f>IF(AND(AT126&gt;0,BA126&lt;&gt;""),CHAR(34)&amp;"sta"&amp;BA126&amp;CHAR(34)&amp;",","")</f>
        <v/>
      </c>
      <c r="FD126" s="48" t="str">
        <f>IF(BV126="n",CHAR(34)&amp;"tcWHYE"&amp;CHAR(34)&amp;",",IF(BV126="y",CHAR(34)&amp;FD$1&amp;CHAR(34)&amp;",",""))</f>
        <v/>
      </c>
      <c r="FE126" s="48" t="str">
        <f>IF(COUNTIF(BL126:BT126,"BLU")=0,CHAR(34)&amp;"NO_BLU"&amp;CHAR(34)&amp;",", "")</f>
        <v/>
      </c>
      <c r="FF126" s="48" t="str">
        <f>IF(COUNTIF(BL126:BT126,"WHI")=0,CHAR(34)&amp;"NO_WHI"&amp;CHAR(34)&amp;",", "")</f>
        <v/>
      </c>
      <c r="FG126" s="48" t="str">
        <f>IF(COUNTIF(BL126:BT126,"RED")=0,CHAR(34)&amp;"NO_RED"&amp;CHAR(34)&amp;",", "")</f>
        <v/>
      </c>
      <c r="FH126" s="48" t="str">
        <f>IF(COUNTIF(BL126:BS126,"GRE")=0,CHAR(34)&amp;"NO_GRE"&amp;CHAR(34)&amp;",", "")</f>
        <v>"NO_GRE",</v>
      </c>
      <c r="FI126" s="48" t="str">
        <f>IF(COUNTIF(BL126:BT126,"YEL")=0,CHAR(34)&amp;"NO_YEL"&amp;CHAR(34)&amp;",", "")</f>
        <v>"NO_YEL",</v>
      </c>
      <c r="FJ126" s="48" t="str">
        <f>IF(COUNTIF(BL126:BT126,"BLA")=0,CHAR(34)&amp;"NO_BLA"&amp;CHAR(34)&amp;",", "")</f>
        <v>"NO_BLA",</v>
      </c>
      <c r="FK126" s="48" t="str">
        <f>IF(AND(FH126&lt;&gt;"",FF126&lt;&gt;""),CHAR(34)&amp;"WHGRNO"&amp;CHAR(34)&amp;",","")</f>
        <v/>
      </c>
      <c r="FL126" s="48" t="str">
        <f>IF(AND(FI126&lt;&gt;"",FF126&lt;&gt;""),CHAR(34)&amp;"WHYENO"&amp;CHAR(34)&amp;",","")</f>
        <v/>
      </c>
      <c r="FM126" s="48" t="str">
        <f>IF(AND(FJ126&lt;&gt;"",FF126&lt;&gt;""),CHAR(34)&amp;"BAWHNO"&amp;CHAR(34)&amp;",","")</f>
        <v/>
      </c>
      <c r="FN126" s="48" t="str">
        <f>IF(AND(FE126&lt;&gt;"",FF126&lt;&gt;""),CHAR(34)&amp;"BLWHNO"&amp;CHAR(34)&amp;",","")</f>
        <v/>
      </c>
      <c r="FO126" s="48" t="str">
        <f>IF(AND(FE126&lt;&gt;"",FG126&lt;&gt;""),CHAR(34)&amp;"BLRENO"&amp;CHAR(34)&amp;",","")</f>
        <v/>
      </c>
      <c r="FP126" s="48" t="str">
        <f>IF(AND(FF126&lt;&gt;"",FF126&lt;&gt;""),CHAR(34)&amp;"WHRENO"&amp;CHAR(34)&amp;",","")</f>
        <v/>
      </c>
      <c r="FQ126" s="48" t="str">
        <f>IF(LEN(BF126)=3,CHAR(34)&amp;"001"&amp;BF126&amp;CHAR(34)&amp;",","")</f>
        <v/>
      </c>
      <c r="FR126" s="48" t="str">
        <f>IF(LEN(BG126)=3,CHAR(34)&amp;"002"&amp;BG126&amp;CHAR(34)&amp;",","")</f>
        <v/>
      </c>
      <c r="FS126" s="48" t="str">
        <f>IF(LEN(BH126)=3,CHAR(34)&amp;"003"&amp;BH126&amp;CHAR(34)&amp;",","")</f>
        <v/>
      </c>
      <c r="FT126" s="48" t="str">
        <f>CHAR(34)&amp;"myr"&amp;BD126&amp;CHAR(34)&amp;","</f>
        <v>"myrBLU",</v>
      </c>
      <c r="FU126" s="48" t="str">
        <f>IF(AY126="y",CHAR(34)&amp;"island"&amp;CHAR(34)&amp;",","")</f>
        <v/>
      </c>
      <c r="FV126" s="48" t="str">
        <f>IF(BZ126="y",CHAR(34)&amp;"landlo"&amp;CHAR(34)&amp;",","")</f>
        <v/>
      </c>
      <c r="FW126" s="48" t="str">
        <f>IF(CA126="y",CHAR(34)&amp;"eunion"&amp;CHAR(34)&amp;",","")</f>
        <v/>
      </c>
      <c r="FY126" s="48" t="str">
        <f>IFERROR(IF(SEARCH("Arabic",CB126)&gt;0,CHAR(34)&amp;"arabic"&amp;CHAR(34)&amp;",",""),"")</f>
        <v/>
      </c>
      <c r="FZ126" s="48" t="str">
        <f>IFERROR(IF(SEARCH("English",CB126)&gt;0,CHAR(34)&amp;"englis"&amp;CHAR(34)&amp;",",""),"")</f>
        <v/>
      </c>
      <c r="GA126" s="48" t="str">
        <f>IFERROR(IF(SEARCH("French",CB126)&gt;0,CHAR(34)&amp;"french"&amp;CHAR(34)&amp;",",""),"")</f>
        <v/>
      </c>
      <c r="GB126" s="48" t="str">
        <f>IFERROR(IF(SEARCH("Spanish",CB126)&gt;0,CHAR(34)&amp;"spanis"&amp;CHAR(34)&amp;",",""),"")</f>
        <v/>
      </c>
      <c r="GE126" s="48" t="str">
        <f>IFERROR(IF(SEARCH("Dutch",CB126)&gt;0,CHAR(34)&amp;"dutchs"&amp;CHAR(34)&amp;",",""),"")</f>
        <v/>
      </c>
      <c r="GF126" s="48" t="str">
        <f>IFERROR(IF(SEARCH("Historical",AU126)&gt;0,CHAR(34)&amp;"histor"&amp;CHAR(34)&amp;",",""),"")</f>
        <v>"histor",</v>
      </c>
      <c r="GG126" s="48" t="str">
        <f>IF(BU126="y",CHAR(34)&amp;"unjack"&amp;CHAR(34)&amp;",","")</f>
        <v/>
      </c>
      <c r="GH126" s="48" t="str">
        <f>IF(CD126=1,CHAR(34)&amp;"southc"&amp;CHAR(34)&amp;",","")</f>
        <v/>
      </c>
      <c r="GI126" s="48" t="str">
        <f>IF(CE126=1,CHAR(34)&amp;"hasmap"&amp;CHAR(34)&amp;",","")</f>
        <v/>
      </c>
      <c r="GJ126" s="48" t="str">
        <f>IF(CP126="y",CHAR(34)&amp;CP$1&amp;CHAR(34)&amp;",","")</f>
        <v/>
      </c>
      <c r="GK126" s="48" t="str">
        <f>IF(GJ126="",CHAR(34)&amp;"HasSta"&amp;CHAR(34)&amp;",","")</f>
        <v>"HasSta",</v>
      </c>
      <c r="GL126" s="48" t="str">
        <f>IF(CQ126="y",CHAR(34)&amp;CQ$1&amp;CHAR(34)&amp;",","")</f>
        <v>"1Stars",</v>
      </c>
      <c r="GM126" s="48" t="str">
        <f>IF(CR126="y",CHAR(34)&amp;CR$1&amp;CHAR(34)&amp;",","")</f>
        <v/>
      </c>
      <c r="GN126" s="48" t="str">
        <f>IF(CS126="y",CHAR(34)&amp;CS$1&amp;CHAR(34)&amp;",","")</f>
        <v/>
      </c>
      <c r="GP126" s="48" t="str">
        <f>CHAR(34)&amp;AU126&amp;CHAR(34)</f>
        <v>"Historical, Proposed"</v>
      </c>
      <c r="GS126" s="48" t="str">
        <f>SUBSTITUTE("["&amp;_xlfn.CONCAT(CW126:GN126)&amp;"]",",]","]")</f>
        <v>["3Color","words2","words3","lets23","startM","with_v","LUEDHI","year00","allver","NoBand","Vertic","Texted","Unequa","Center","staWHI","NO_GRE","NO_YEL","NO_BLA","myrBLU","histor","HasSta","1Stars"]</v>
      </c>
      <c r="GT126" s="48" t="str">
        <f>IF(BL126&lt;&gt;"",CHAR(34)&amp;"cl_"&amp;BL126&amp;CHAR(34)&amp;",","")</f>
        <v/>
      </c>
      <c r="GU126" s="48" t="str">
        <f>IF(BM126&lt;&gt;"",CHAR(34)&amp;"cl_"&amp;BM126&amp;CHAR(34)&amp;",","")</f>
        <v>"cl_BLU",</v>
      </c>
      <c r="GV126" s="48" t="str">
        <f>IF(BN126&lt;&gt;"",CHAR(34)&amp;"cl_"&amp;BN126&amp;CHAR(34)&amp;",","")</f>
        <v/>
      </c>
      <c r="GW126" s="48" t="str">
        <f>IF(BO126&lt;&gt;"",CHAR(34)&amp;"cl_"&amp;BO126&amp;CHAR(34)&amp;",","")</f>
        <v>"cl_RED",</v>
      </c>
      <c r="GX126" s="48" t="str">
        <f>IF(BP126&lt;&gt;"",CHAR(34)&amp;"cl_"&amp;BP126&amp;CHAR(34)&amp;",","")</f>
        <v/>
      </c>
      <c r="GY126" s="48" t="str">
        <f>IF(BQ126&lt;&gt;"",CHAR(34)&amp;"cl_"&amp;BQ126&amp;CHAR(34)&amp;",","")</f>
        <v/>
      </c>
      <c r="GZ126" s="48" t="str">
        <f>IF(BR126&lt;&gt;"",CHAR(34)&amp;"cl_"&amp;BR126&amp;CHAR(34)&amp;",","")</f>
        <v/>
      </c>
      <c r="HA126" s="48" t="str">
        <f>IF(BS126&lt;&gt;"",CHAR(34)&amp;"cl_"&amp;BS126&amp;CHAR(34)&amp;",","")</f>
        <v/>
      </c>
      <c r="HB126" s="48" t="str">
        <f>IF(BT126&lt;&gt;"",CHAR(34)&amp;"cl_"&amp;BT126&amp;CHAR(34)&amp;",","")</f>
        <v>"cl_WHI",</v>
      </c>
      <c r="HC126" s="48" t="str">
        <f>SUBSTITUTE("["&amp;_xlfn.CONCAT(GT126:HB126)&amp;"]",",]","]")</f>
        <v>["cl_BLU","cl_RED","cl_WHI"]</v>
      </c>
      <c r="HE126" s="71"/>
      <c r="HF126" s="72" t="str">
        <f>"{couname:"&amp;CT126&amp;(IF(HK126&lt;&gt;"",",subtype:"&amp;CHAR(34)&amp;HK126&amp;CHAR(34),""))&amp;",year:"&amp;HJ126&amp;",region:"&amp;CU126&amp;",Colors:"&amp;HC126&amp;",Items:"&amp;GS126&amp;",Flag:"&amp;CV126&amp;",HDFlag:"&amp;CHAR(34)&amp;E126&amp;CHAR(34)&amp;",type:"&amp;GP126&amp;", describe: "&amp;HH126&amp;", isnew:"&amp;CHAR(34)&amp;F126&amp;CHAR(34)&amp;", links: "&amp;HL126&amp;"},"</f>
        <v>{couname:"[USA] Mississippi (Great River)",year:"2015",region:"rgn_North America",Colors:["cl_BLU","cl_RED","cl_WHI"],Items:["3Color","words2","words3","lets23","startM","with_v","LUEDHI","year00","allver","NoBand","Vertic","Texted","Unequa","Center","staWHI","NO_GRE","NO_YEL","NO_BLA","myrBLU","histor","HasSta","1Stars"],Flag:"https://upload.wikimedia.org/wikipedia/commons/thumb/c/ce/Great_River_flag_of_Mississippi.svg/640px-Great_River_flag_of_Mississippi.svg.png",HDFlag:"https://upload.wikimedia.org/wikipedia/commons/thumb/c/ce/Great_River_flag_of_Mississippi.svg/1280px-Great_River_flag_of_Mississippi.svg.png",type:"Historical, Proposed", describe: "\nA white shield with vertical red stripes below a star and above the words 'In God We Trust' on a blue field.", isnew:".", links: "https://en.m.wikipedia.org/wiki/Flag_of_Mississippi?origin=serp_auto"},</v>
      </c>
      <c r="HG126" s="73" t="str">
        <f>"{couname:"&amp;CT126&amp;(IF(HK126&lt;&gt;"",",subtype:"&amp;CHAR(34)&amp;HK126&amp;CHAR(34),""))&amp;",year:"&amp;HJ126&amp;",region:"&amp;CU126&amp;",Colors:"&amp;HC126&amp;",Items:"&amp;GS126&amp;",Flag:"&amp;CV126&amp;",HDFlag:"&amp;CHAR(34)&amp;E126&amp;CHAR(34)&amp;",type:"&amp;GP126&amp;", describe: "&amp;HI126&amp;", links: "&amp;HL126&amp;"},"</f>
        <v>{couname:"[USA] Mississippi (Great River)",year:"2015",region:"rgn_North America",Colors:["cl_BLU","cl_RED","cl_WHI"],Items:["3Color","words2","words3","lets23","startM","with_v","LUEDHI","year00","allver","NoBand","Vertic","Texted","Unequa","Center","staWHI","NO_GRE","NO_YEL","NO_BLA","myrBLU","histor","HasSta","1Stars"],Flag:"https://upload.wikimedia.org/wikipedia/commons/thumb/c/ce/Great_River_flag_of_Mississippi.svg/640px-Great_River_flag_of_Mississippi.svg.png",HDFlag:"https://upload.wikimedia.org/wikipedia/commons/thumb/c/ce/Great_River_flag_of_Mississippi.svg/1280px-Great_River_flag_of_Mississippi.svg.png",type:"Historical, Proposed", describe: "\nA white shield with vertical red stripes below a star and above the words 'In God We Trust' on a blue field.", links: "https://en.m.wikipedia.org/wiki/Flag_of_Mississippi?origin=serp_auto"},</v>
      </c>
      <c r="HH126" s="48" t="str">
        <f>IF(P126&lt;&gt;"",CHAR(34)&amp;"\n"&amp;P126&amp;CHAR(34),CHAR(34)&amp;CHAR(34))</f>
        <v>"\nA white shield with vertical red stripes below a star and above the words 'In God We Trust' on a blue field."</v>
      </c>
      <c r="HI126" s="48" t="str">
        <f>IF(J126=0,CHAR(34)&amp;CHAR(34),HH126)</f>
        <v>"\nA white shield with vertical red stripes below a star and above the words 'In God We Trust' on a blue field."</v>
      </c>
      <c r="HJ126" s="48" t="str">
        <f>CHAR(34)&amp;O126&amp;CHAR(34)</f>
        <v>"2015"</v>
      </c>
      <c r="HL126" s="48" t="str">
        <f>CHAR(34)&amp;I126&amp;CHAR(34)</f>
        <v>"https://en.m.wikipedia.org/wiki/Flag_of_Mississippi?origin=serp_auto"</v>
      </c>
      <c r="HM126" s="72" t="str">
        <f>"{"&amp;CHAR(34)&amp;"couname"&amp;CHAR(34)&amp;":"&amp;CT126&amp;(IF(H126&lt;&gt;"",","&amp;CHAR(34)&amp;"subtype"&amp;CHAR(34)&amp;":"&amp;CHAR(34)&amp;H126&amp;CHAR(34),""))&amp;","&amp;CHAR(34)&amp;"year"&amp;CHAR(34)&amp;":"&amp;HJ126&amp;","&amp;CHAR(34)&amp;"region"&amp;CHAR(34)&amp;":"&amp;CU126&amp;","&amp;CHAR(34)&amp;"Colors"&amp;CHAR(34)&amp;":"&amp;HC126&amp;","&amp;CHAR(34)&amp;"Items"&amp;CHAR(34)&amp;":"&amp;GS126&amp;","&amp;CHAR(34)&amp;"Flag"&amp;CHAR(34)&amp;":"&amp;CV126&amp;","&amp;CHAR(34)&amp;"HDFlag"&amp;CHAR(34)&amp;":"&amp;CHAR(34)&amp;E126&amp;CHAR(34)&amp;","&amp;CHAR(34)&amp;"type"&amp;CHAR(34)&amp;":"&amp;GP126&amp;", "&amp;CHAR(34)&amp;"describe"&amp;CHAR(34)&amp;": "&amp;HH126&amp;", "&amp;CHAR(34)&amp;"isnew"&amp;CHAR(34)&amp;": "&amp;CHAR(34)&amp;F126&amp;CHAR(34)&amp;", "&amp;CHAR(34)&amp;"links"&amp;CHAR(34)&amp;": "&amp;HL126&amp;"},"</f>
        <v>{"couname":"[USA] Mississippi (Great River)","subtype":"[USA] Mississippi","year":"2015","region":"rgn_North America","Colors":["cl_BLU","cl_RED","cl_WHI"],"Items":["3Color","words2","words3","lets23","startM","with_v","LUEDHI","year00","allver","NoBand","Vertic","Texted","Unequa","Center","staWHI","NO_GRE","NO_YEL","NO_BLA","myrBLU","histor","HasSta","1Stars"],"Flag":"https://upload.wikimedia.org/wikipedia/commons/thumb/c/ce/Great_River_flag_of_Mississippi.svg/640px-Great_River_flag_of_Mississippi.svg.png","HDFlag":"https://upload.wikimedia.org/wikipedia/commons/thumb/c/ce/Great_River_flag_of_Mississippi.svg/1280px-Great_River_flag_of_Mississippi.svg.png","type":"Historical, Proposed", "describe": "\nA white shield with vertical red stripes below a star and above the words 'In God We Trust' on a blue field.", "isnew": ".", "links": "https://en.m.wikipedia.org/wiki/Flag_of_Mississippi?origin=serp_auto"},</v>
      </c>
      <c r="HN126" s="74" t="str">
        <f>"{"&amp;CHAR(34)&amp;"couname"&amp;CHAR(34)&amp;":"&amp;CT126&amp;(IF(H126&lt;&gt;"",","&amp;CHAR(34)&amp;"subtype"&amp;CHAR(34)&amp;":"&amp;CHAR(34)&amp;H126&amp;CHAR(34),""))&amp;","&amp;CHAR(34)&amp;"year"&amp;CHAR(34)&amp;":"&amp;HJ126&amp;","&amp;CHAR(34)&amp;"region"&amp;CHAR(34)&amp;":"&amp;CU126&amp;","&amp;CHAR(34)&amp;"Colors"&amp;CHAR(34)&amp;":"&amp;HC126&amp;","&amp;CHAR(34)&amp;"Items"&amp;CHAR(34)&amp;":"&amp;GS126&amp;","&amp;CHAR(34)&amp;"Flag"&amp;CHAR(34)&amp;":"&amp;CV126&amp;","&amp;CHAR(34)&amp;"HDFlag"&amp;CHAR(34)&amp;":"&amp;CHAR(34)&amp;E126&amp;CHAR(34)&amp;","&amp;CHAR(34)&amp;"type"&amp;CHAR(34)&amp;":"&amp;GP126&amp;", "&amp;CHAR(34)&amp;"describe"&amp;CHAR(34)&amp;": "&amp;HI126&amp;", "&amp;CHAR(34)&amp;"isnew"&amp;CHAR(34)&amp;": "&amp;CHAR(34)&amp;F126&amp;CHAR(34)&amp;", "&amp;CHAR(34)&amp;"links"&amp;CHAR(34)&amp;": "&amp;HL126&amp;"},"</f>
        <v>{"couname":"[USA] Mississippi (Great River)","subtype":"[USA] Mississippi","year":"2015","region":"rgn_North America","Colors":["cl_BLU","cl_RED","cl_WHI"],"Items":["3Color","words2","words3","lets23","startM","with_v","LUEDHI","year00","allver","NoBand","Vertic","Texted","Unequa","Center","staWHI","NO_GRE","NO_YEL","NO_BLA","myrBLU","histor","HasSta","1Stars"],"Flag":"https://upload.wikimedia.org/wikipedia/commons/thumb/c/ce/Great_River_flag_of_Mississippi.svg/640px-Great_River_flag_of_Mississippi.svg.png","HDFlag":"https://upload.wikimedia.org/wikipedia/commons/thumb/c/ce/Great_River_flag_of_Mississippi.svg/1280px-Great_River_flag_of_Mississippi.svg.png","type":"Historical, Proposed", "describe": "\nA white shield with vertical red stripes below a star and above the words 'In God We Trust' on a blue field.", "isnew": ".", "links": "https://en.m.wikipedia.org/wiki/Flag_of_Mississippi?origin=serp_auto"},</v>
      </c>
      <c r="HO126" s="75">
        <v>45610</v>
      </c>
      <c r="HP126" s="48" t="str" cm="1">
        <f t="array" ref="HP126">IF(_xlfn.TEXTJOIN(", ", TRUE, IF(ISNUMBER(SEARCH("BLA", BL126:BT126)), COLUMN(BL126:BT126) - COLUMN(BL126) + 1, ""))&lt;&gt;"","BLA","")</f>
        <v/>
      </c>
      <c r="HQ126" s="48" t="str" cm="1">
        <f t="array" ref="HQ126">IF(_xlfn.TEXTJOIN(", ", TRUE, IF(ISNUMBER(SEARCH("BLU", BL126:BT126)), COLUMN(BL126:BT126) - COLUMN(BL126) + 1, ""))&lt;&gt;"","BLU","")</f>
        <v>BLU</v>
      </c>
      <c r="HR126" s="48" t="str" cm="1">
        <f t="array" ref="HR126">IF(_xlfn.TEXTJOIN(", ", TRUE, IF(ISNUMBER(SEARCH("GRE", BL126:BT126)), COLUMN(BL126:BT126) - COLUMN(BL126) + 1, ""))&lt;&gt;"","GRE","")</f>
        <v/>
      </c>
      <c r="HS126" s="48" t="str" cm="1">
        <f t="array" ref="HS126">IF(_xlfn.TEXTJOIN(", ", TRUE, IF(ISNUMBER(SEARCH("RED", BL126:BT126)), COLUMN(BL126:BT126) - COLUMN(BL126) + 1, ""))&lt;&gt;"","RED","")</f>
        <v>RED</v>
      </c>
      <c r="HT126" s="48" t="str" cm="1">
        <f t="array" ref="HT126">IF(_xlfn.TEXTJOIN(", ", TRUE, IF(ISNUMBER(SEARCH("YEL", BL126:BT126)), COLUMN(BL126:BT126) - COLUMN(BL126) + 1, ""))&lt;&gt;"","YEL","")</f>
        <v/>
      </c>
      <c r="HU126" s="48" t="str" cm="1">
        <f t="array" ref="HU126">IF(_xlfn.TEXTJOIN(", ", TRUE, IF(ISNUMBER(SEARCH("ORA", BL126:BT126)), COLUMN(BL126:BT126) - COLUMN(BL126) + 1, ""))&lt;&gt;"","ORA","")</f>
        <v/>
      </c>
      <c r="HV126" s="48" t="str" cm="1">
        <f t="array" ref="HV126">IF(_xlfn.TEXTJOIN(", ", TRUE, IF(ISNUMBER(SEARCH("BRO", BL126:BT126)), COLUMN(BL126:BT126) - COLUMN(BL126) + 1, ""))&lt;&gt;"","BRO","")</f>
        <v/>
      </c>
      <c r="HW126" s="48" t="str" cm="1">
        <f t="array" ref="HW126">IF(_xlfn.TEXTJOIN(", ", TRUE, IF(ISNUMBER(SEARCH("PUR", BL126:BT126)), COLUMN(BL126:BT126) - COLUMN(BL126) + 1, ""))&lt;&gt;"","PUR","")</f>
        <v/>
      </c>
      <c r="HX126" s="48" t="str" cm="1">
        <f t="array" ref="HX126">IF(_xlfn.TEXTJOIN(", ", TRUE, IF(ISNUMBER(SEARCH("WHI", BL126:BT126)), COLUMN(BL126:BT126) - COLUMN(BL126) + 1, ""))&lt;&gt;"","WHI","")</f>
        <v>WHI</v>
      </c>
      <c r="HY126" s="76"/>
      <c r="HZ126" s="76"/>
      <c r="IA126" s="6"/>
      <c r="IB126" s="6"/>
      <c r="IC126" s="77"/>
      <c r="ID126" s="77"/>
      <c r="IE126" s="77"/>
      <c r="IF126" s="77"/>
      <c r="IG126" s="77"/>
      <c r="IH126" s="77"/>
      <c r="II126" s="77"/>
      <c r="IJ126" s="77"/>
      <c r="IK126" s="77"/>
      <c r="IM126" s="45">
        <f>COUNTIF(IC126:IK126,"&gt;0")-CG126</f>
        <v>-3</v>
      </c>
      <c r="IN126" s="78" t="str">
        <f>"http://mkweb.bcgsc.ca/color-summarizer/?url="&amp;D126&amp;"&amp;precision=low&amp;num_clusters="&amp;CG126&amp;"&amp;text=1"</f>
        <v>http://mkweb.bcgsc.ca/color-summarizer/?url=https://upload.wikimedia.org/wikipedia/commons/thumb/c/ce/Great_River_flag_of_Mississippi.svg/640px-Great_River_flag_of_Mississippi.svg.png&amp;precision=low&amp;num_clusters=3&amp;text=1</v>
      </c>
      <c r="IO126" s="48" t="str">
        <f>IF(HP126&lt;&gt;"",CHAR(34)&amp;"black"&amp;CHAR(34),"")</f>
        <v/>
      </c>
      <c r="IP126" s="48" t="str">
        <f>IF(HQ126&lt;&gt;"",CHAR(34)&amp;"blue"&amp;CHAR(34),"")</f>
        <v>"blue"</v>
      </c>
      <c r="IQ126" s="48" t="str">
        <f>IF(HR126&lt;&gt;"",CHAR(34)&amp;"green"&amp;CHAR(34),"")</f>
        <v/>
      </c>
      <c r="IR126" s="48" t="str">
        <f>IF(HS126&lt;&gt;"",CHAR(34)&amp;"red"&amp;CHAR(34),"")</f>
        <v>"red"</v>
      </c>
      <c r="IS126" s="48" t="str">
        <f>IF(HT126&lt;&gt;"",CHAR(34)&amp;"yellow"&amp;CHAR(34),"")</f>
        <v/>
      </c>
      <c r="IT126" s="48" t="str">
        <f>IF(HU126&lt;&gt;"",CHAR(34)&amp;"orange"&amp;CHAR(34),"")</f>
        <v/>
      </c>
      <c r="IU126" s="48" t="str">
        <f>IF(HV126&lt;&gt;"",CHAR(34)&amp;"brown"&amp;CHAR(34),"")</f>
        <v/>
      </c>
      <c r="IV126" s="48" t="str">
        <f>IF(HW126&lt;&gt;"",CHAR(34)&amp;"purple"&amp;CHAR(34),"")</f>
        <v/>
      </c>
      <c r="IW126" s="48" t="str">
        <f>IF(HX126&lt;&gt;"",CHAR(34)&amp;"white"&amp;CHAR(34),"")</f>
        <v>"white"</v>
      </c>
      <c r="IX126" s="48" t="str">
        <f>"{"&amp;CHAR(34)&amp;"url"&amp;CHAR(34)&amp;":"&amp;CHAR(34)&amp;IN126&amp;CHAR(34)&amp;","&amp;CHAR(34)&amp;"name"&amp;CHAR(34)&amp;":"&amp;CHAR(34)&amp;A126&amp;CHAR(34)&amp;"},"</f>
        <v>{"url":"http://mkweb.bcgsc.ca/color-summarizer/?url=https://upload.wikimedia.org/wikipedia/commons/thumb/c/ce/Great_River_flag_of_Mississippi.svg/640px-Great_River_flag_of_Mississippi.svg.png&amp;precision=low&amp;num_clusters=3&amp;text=1","name":"[USA] Mississippi (Great River)"},</v>
      </c>
      <c r="IY126" s="48">
        <v>1443</v>
      </c>
    </row>
    <row r="127" spans="1:259" s="48" customFormat="1" ht="38.4" customHeight="1" thickBot="1" x14ac:dyDescent="0.35">
      <c r="A127" s="97" t="s">
        <v>589</v>
      </c>
      <c r="B127" s="40" t="e" vm="268">
        <v>#VALUE!</v>
      </c>
      <c r="C127" s="41">
        <v>3</v>
      </c>
      <c r="D127" s="42" t="s">
        <v>590</v>
      </c>
      <c r="E127" s="43" t="s">
        <v>591</v>
      </c>
      <c r="F127" s="44" t="s">
        <v>163</v>
      </c>
      <c r="G127" s="45">
        <f>COUNTIF($A$1:$A$8580,A127)</f>
        <v>1</v>
      </c>
      <c r="H127" s="46" t="s">
        <v>592</v>
      </c>
      <c r="I127" s="47" t="s">
        <v>593</v>
      </c>
      <c r="J127" s="48" t="str">
        <f>""</f>
        <v/>
      </c>
      <c r="K127" s="49"/>
      <c r="L127" s="50"/>
      <c r="M127" s="50"/>
      <c r="N127" s="51" t="s">
        <v>231</v>
      </c>
      <c r="O127" s="52">
        <v>1990</v>
      </c>
      <c r="P127" s="53" t="s">
        <v>594</v>
      </c>
      <c r="Q127" s="54">
        <v>3</v>
      </c>
      <c r="R127" s="55" t="s">
        <v>231</v>
      </c>
      <c r="S127" s="56">
        <v>6</v>
      </c>
      <c r="T127" s="57" t="s">
        <v>164</v>
      </c>
      <c r="U127" s="58" t="s">
        <v>164</v>
      </c>
      <c r="V127" s="58" t="s">
        <v>165</v>
      </c>
      <c r="W127" s="58" t="s">
        <v>164</v>
      </c>
      <c r="X127" s="58" t="s">
        <v>165</v>
      </c>
      <c r="Y127" s="58" t="s">
        <v>164</v>
      </c>
      <c r="Z127" s="58" t="s">
        <v>164</v>
      </c>
      <c r="AA127" s="58" t="s">
        <v>164</v>
      </c>
      <c r="AB127" s="58" t="s">
        <v>165</v>
      </c>
      <c r="AC127" s="58" t="s">
        <v>164</v>
      </c>
      <c r="AD127" s="58" t="s">
        <v>164</v>
      </c>
      <c r="AE127" s="58" t="s">
        <v>164</v>
      </c>
      <c r="AF127" s="59" t="s">
        <v>164</v>
      </c>
      <c r="AG127" s="59" t="s">
        <v>164</v>
      </c>
      <c r="AH127" s="59" t="s">
        <v>165</v>
      </c>
      <c r="AI127" s="59" t="s">
        <v>164</v>
      </c>
      <c r="AJ127" s="59" t="s">
        <v>164</v>
      </c>
      <c r="AK127" s="59" t="s">
        <v>164</v>
      </c>
      <c r="AL127" s="59" t="s">
        <v>164</v>
      </c>
      <c r="AM127" s="59" t="s">
        <v>165</v>
      </c>
      <c r="AN127" s="59" t="s">
        <v>164</v>
      </c>
      <c r="AO127" s="59" t="s">
        <v>165</v>
      </c>
      <c r="AP127" s="59" t="s">
        <v>164</v>
      </c>
      <c r="AQ127" s="59" t="s">
        <v>164</v>
      </c>
      <c r="AR127" s="59" t="s">
        <v>164</v>
      </c>
      <c r="AS127" s="59" t="s">
        <v>164</v>
      </c>
      <c r="AT127" s="60">
        <v>24</v>
      </c>
      <c r="AU127" s="59" t="s">
        <v>579</v>
      </c>
      <c r="AV127" s="59" t="str">
        <f>IF(LEFT(A127,1)="[",LEFT(A127,5)&amp;AU127&amp;A127,"")</f>
        <v>[USA]State Capital[USA] Jefferson City</v>
      </c>
      <c r="AW127" s="59" t="str">
        <f>C127&amp;H127&amp;A127</f>
        <v>3[USA] Missouri[USA] Jefferson City</v>
      </c>
      <c r="AX127" s="61"/>
      <c r="AY127" s="61"/>
      <c r="AZ127" s="62" t="s">
        <v>159</v>
      </c>
      <c r="BA127" s="62" t="s">
        <v>167</v>
      </c>
      <c r="BB127" s="62"/>
      <c r="BC127" s="63"/>
      <c r="BD127" s="64" t="s">
        <v>152</v>
      </c>
      <c r="BE127" s="47"/>
      <c r="BF127" s="64" t="s">
        <v>154</v>
      </c>
      <c r="BG127" s="64" t="s">
        <v>167</v>
      </c>
      <c r="BH127" s="64" t="s">
        <v>152</v>
      </c>
      <c r="BI127" s="64"/>
      <c r="BJ127" s="64"/>
      <c r="BK127" s="47"/>
      <c r="BL127" s="64" t="s">
        <v>167</v>
      </c>
      <c r="BM127" s="64" t="s">
        <v>152</v>
      </c>
      <c r="BN127" s="64" t="s">
        <v>167</v>
      </c>
      <c r="BO127" s="64" t="s">
        <v>154</v>
      </c>
      <c r="BP127" s="64" t="s">
        <v>167</v>
      </c>
      <c r="BQ127" s="64" t="s">
        <v>167</v>
      </c>
      <c r="BR127" s="64" t="s">
        <v>167</v>
      </c>
      <c r="BS127" s="64" t="s">
        <v>167</v>
      </c>
      <c r="BT127" s="64" t="s">
        <v>159</v>
      </c>
      <c r="BU127" s="65"/>
      <c r="BV127" s="66"/>
      <c r="BW127" s="66">
        <v>0</v>
      </c>
      <c r="BX127" s="47"/>
      <c r="CB127" s="6"/>
      <c r="CC127" s="6"/>
      <c r="CD127" s="67">
        <v>0</v>
      </c>
      <c r="CE127" s="67">
        <v>1</v>
      </c>
      <c r="CF127" s="67" t="e">
        <v>#REF!</v>
      </c>
      <c r="CG127" s="68" cm="1">
        <f t="array" ref="CG127">SUMPRODUCT(--(LEN(TRIM(BL127:BT127))&gt;0))</f>
        <v>3</v>
      </c>
      <c r="CH127" s="59" t="str">
        <f>IF(CG127=2,"y","n")</f>
        <v>n</v>
      </c>
      <c r="CI127" s="59" t="str">
        <f>IF(CG127=3,"y","n")</f>
        <v>y</v>
      </c>
      <c r="CJ127" s="59" t="str">
        <f>IF(CG127=4,"y","n")</f>
        <v>n</v>
      </c>
      <c r="CK127" s="59" t="str">
        <f>IF(CG127&gt;4,"y","n")</f>
        <v>n</v>
      </c>
      <c r="CL127" s="59" t="str">
        <f>IF(S127=0,"y","n")</f>
        <v>n</v>
      </c>
      <c r="CM127" s="59" t="str">
        <f>IF(S127=2,"y","n")</f>
        <v>n</v>
      </c>
      <c r="CN127" s="59" t="str">
        <f>IF(S127=3,"y","n")</f>
        <v>n</v>
      </c>
      <c r="CO127" s="59" t="str">
        <f>IF(S127&gt;=4,"y","n")</f>
        <v>y</v>
      </c>
      <c r="CP127" s="59" t="str">
        <f>IF(AT127=0,"y","n")</f>
        <v>n</v>
      </c>
      <c r="CQ127" s="59" t="str">
        <f>IF(AT127=1,"y","n")</f>
        <v>n</v>
      </c>
      <c r="CR127" s="59" t="str">
        <f>IF(AT127=2,"y","n")</f>
        <v>n</v>
      </c>
      <c r="CS127" s="59" t="str">
        <f>IF(AT127&gt;=3,"y","n")</f>
        <v>y</v>
      </c>
      <c r="CT127" s="69" t="str">
        <f>CHAR(34)&amp;A127&amp;CHAR(34)</f>
        <v>"[USA] Jefferson City"</v>
      </c>
      <c r="CU127" s="70" t="str">
        <f>CHAR(34)&amp;"rgn_"&amp;R127&amp;CHAR(34)</f>
        <v>"rgn_North America"</v>
      </c>
      <c r="CV127" s="48" t="str">
        <f>CHAR(34)&amp;D127&amp;CHAR(34)</f>
        <v>"https://upload.wikimedia.org/wikipedia/commons/thumb/7/74/Flag_of_Jefferson_City%2C_Missouri.svg/312px-Flag_of_Jefferson_City%2C_Missouri.svg.png"</v>
      </c>
      <c r="CW127" s="48" t="str">
        <f>IF(CH127="y",CHAR(34)&amp;CH$1&amp;CHAR(34)&amp;",","")</f>
        <v/>
      </c>
      <c r="CX127" s="48" t="str">
        <f>IF(CI127="y",CHAR(34)&amp;CI$1&amp;CHAR(34)&amp;",","")</f>
        <v>"3Color",</v>
      </c>
      <c r="CY127" s="48" t="str">
        <f>IF(CJ127="y",CHAR(34)&amp;CJ$1&amp;CHAR(34)&amp;",","")</f>
        <v/>
      </c>
      <c r="CZ127" s="48" t="str">
        <f>IF(CK127="y",CHAR(34)&amp;CK$1&amp;CHAR(34)&amp;",","")</f>
        <v/>
      </c>
      <c r="DA127" s="48" t="str">
        <f>IF(Q127&gt;1,CHAR(34)&amp;"words2"&amp;CHAR(34)&amp;",","")</f>
        <v>"words2",</v>
      </c>
      <c r="DB127" s="48" t="str">
        <f>IF(Q127&gt;2,CHAR(34)&amp;"words3"&amp;CHAR(34)&amp;",","")</f>
        <v>"words3",</v>
      </c>
      <c r="DD127" s="48" t="str">
        <f>IF(LEN(CHAR(34)&amp;"lets"&amp;LEN(SUBSTITUTE(SUBSTITUTE(IFERROR(TRIM(SUBSTITUTE(A127,MID(A127,FIND("[",A127),FIND("]",A127)-FIND("[",A127)+1),"")),A127)," ",""),"-",""))&amp;CHAR(34)&amp;",")=9,CHAR(34)&amp;"lets"&amp;LEN(SUBSTITUTE(SUBSTITUTE(IFERROR(TRIM(SUBSTITUTE(A127,MID(A127,FIND("[",A127),FIND("]",A127)-FIND("[",A127)+1),"")),A127)," ",""),"-",""))&amp;CHAR(34)&amp;",",CHAR(34)&amp;"lets0"&amp;LEN(SUBSTITUTE(SUBSTITUTE(IFERROR(TRIM(SUBSTITUTE(A127,MID(A127,FIND("[",A127),FIND("]",A127)-FIND("[",A127)+1),"")),A127)," ",""),"-",""))&amp;CHAR(34)&amp;",")</f>
        <v>"lets13",</v>
      </c>
      <c r="DE127" s="48" t="str">
        <f>CHAR(34)&amp;"start"&amp;IFERROR(LEFT(SUBSTITUTE(A127,"["&amp;MID(A127,FIND("[",A127)+1,FIND("]",A127)-FIND("[",A127)-1)&amp;"] ",""),1),LEFT(A127,1))&amp;CHAR(34)&amp;","</f>
        <v>"startJ",</v>
      </c>
      <c r="DF127" s="48" t="str">
        <f>IFERROR(IF(SEARCH("tan",A127)&gt;0,CHAR(34)&amp;"withtn"&amp;CHAR(34)&amp;",",""),"")</f>
        <v/>
      </c>
      <c r="DG127" s="48" t="str">
        <f>IFERROR(IF(SEARCH("q",A127)&gt;0,CHAR(34)&amp;"with_q"&amp;CHAR(34)&amp;",",""),"")</f>
        <v/>
      </c>
      <c r="DH127" s="48" t="str">
        <f>IFERROR(IF(SEARCH("v",A127)&gt;0,CHAR(34)&amp;"with_v"&amp;CHAR(34)&amp;",",""),"")</f>
        <v/>
      </c>
      <c r="DI127" s="48" t="str">
        <f>IFERROR(IF(SEARCH("w",A127)&gt;0,CHAR(34)&amp;"with_w"&amp;CHAR(34)&amp;",",""),"")</f>
        <v/>
      </c>
      <c r="DJ127" s="48" t="str">
        <f>IFERROR(IF(SEARCH("y",A127)&gt;0,CHAR(34)&amp;"with_y"&amp;CHAR(34)&amp;",",""),"")</f>
        <v>"with_y",</v>
      </c>
      <c r="DK127" s="48" t="str">
        <f>IFERROR(IF(SEARCH("z",A127)&gt;0,CHAR(34)&amp;"with_z"&amp;CHAR(34)&amp;",",""),"")</f>
        <v/>
      </c>
      <c r="DL127" s="48" t="str">
        <f>IF(CG127=2, CHAR(34) &amp; _xlfn.TEXTJOIN("", TRUE, _xlfn._xlws.SORT(HP127:HX127)) &amp; CHAR(34) &amp; ",", "")</f>
        <v/>
      </c>
      <c r="DM127" s="48" t="str" cm="1">
        <f t="array" ref="DM127">IF(CG127=3,CHAR(34) &amp; _xlfn.TEXTJOIN("", TRUE, RIGHT(HP127:HX127, 2)) &amp; CHAR(34) &amp; ",", "")</f>
        <v>"LUEDHI",</v>
      </c>
      <c r="DN127" s="48" t="str">
        <f>IF(AND(ISNUMBER(SEARCH("18", O127)), ISERROR(SEARCH("1918", O127)), ISERROR(SEARCH("2018", O127))), CHAR(34) &amp; "year18" &amp; CHAR(34) &amp; ",", "")</f>
        <v/>
      </c>
      <c r="DO127" s="48" t="str">
        <f>IF(AND(ISNUMBER(SEARCH("19", O127)), ISERROR(SEARCH("1819", O127)),  ISERROR(SEARCH("1219", O127)),ISERROR(SEARCH("1119", O127)),ISERROR(SEARCH("1190", O127)),ISERROR(SEARCH("2019", O127))), CHAR(34) &amp; "year19" &amp; CHAR(34) &amp; ",", "")</f>
        <v>"year19",</v>
      </c>
      <c r="DP127" s="6" t="str">
        <f>IF(AND(ISNUMBER(SEARCH("20", O127)), ISERROR(SEARCH("1920", O127))), CHAR(34)&amp;"year00"&amp;CHAR(34)&amp;",", "")</f>
        <v/>
      </c>
      <c r="DQ127" s="6" t="str">
        <f>IF(CC127="y",CHAR(34)&amp;"soviet"&amp;CHAR(34)&amp;",","")</f>
        <v/>
      </c>
      <c r="DR127" s="6" t="str">
        <f>IF(BY127="y",CHAR(34)&amp;"dgband"&amp;CHAR(34)&amp;",","")</f>
        <v/>
      </c>
      <c r="DS127" s="6" t="str">
        <f>IF(W127="y",IF(AND(V127="n",BY127&lt;&gt;"y"),CHAR(34)&amp;"allver"&amp;CHAR(34)&amp;",",""),"")</f>
        <v/>
      </c>
      <c r="DT127" s="6" t="str">
        <f>IF(V127="y",IF(AND(W127="n",BY127&lt;&gt;"y"),CHAR(34)&amp;"allhor"&amp;CHAR(34)&amp;",",""),"")</f>
        <v>"allhor",</v>
      </c>
      <c r="DU127" s="6" t="str">
        <f>IF(BY127="y",IF(AND(W127="n",V127="n"),CHAR(34)&amp;"alldia"&amp;CHAR(34)&amp;",",""),"")</f>
        <v/>
      </c>
      <c r="DW127" s="48" t="str">
        <f>IF(CL127="y",CHAR(34)&amp;CL$1&amp;CHAR(34)&amp;",","")</f>
        <v/>
      </c>
      <c r="DX127" s="48" t="str">
        <f>IF(CM127="y",CHAR(34)&amp;CM$1&amp;CHAR(34)&amp;",","")</f>
        <v/>
      </c>
      <c r="DY127" s="48" t="str">
        <f>IF(CN127="y",CHAR(34)&amp;CN$1&amp;CHAR(34)&amp;",","")</f>
        <v/>
      </c>
      <c r="DZ127" s="48" t="str">
        <f>IF(CO127="y",CHAR(34)&amp;CO$1&amp;CHAR(34)&amp;",","")</f>
        <v>"4+Band",</v>
      </c>
      <c r="EA127" s="48" t="str">
        <f>IF(T127="y",CHAR(34)&amp;T$1&amp;CHAR(34)&amp;",","")</f>
        <v/>
      </c>
      <c r="EB127" s="48" t="str">
        <f>IF(U127="y",CHAR(34)&amp;U$1&amp;CHAR(34)&amp;",","")</f>
        <v/>
      </c>
      <c r="EC127" s="48" t="str">
        <f>IF(V127="y",CHAR(34)&amp;V$1&amp;CHAR(34)&amp;",","")</f>
        <v>"Horizo",</v>
      </c>
      <c r="ED127" s="48" t="str">
        <f>IF(W127="y",CHAR(34)&amp;W$1&amp;CHAR(34)&amp;",","")</f>
        <v/>
      </c>
      <c r="EE127" s="48" t="str">
        <f>IF(X127="y",CHAR(34)&amp;X$1&amp;CHAR(34)&amp;",","")</f>
        <v>"Circle",</v>
      </c>
      <c r="EF127" s="48" t="str">
        <f>IF(AND(Y127&lt;&gt;"n",Y127&lt;&gt;""),CHAR(34)&amp;Y$1&amp;CHAR(34)&amp;",","")</f>
        <v/>
      </c>
      <c r="EG127" s="48" t="str">
        <f>IF(Z127="y",CHAR(34)&amp;Z$1&amp;CHAR(34)&amp;",","")</f>
        <v/>
      </c>
      <c r="EH127" s="48" t="str">
        <f>IF(AA127="y",CHAR(34)&amp;AA$1&amp;CHAR(34)&amp;",","")</f>
        <v/>
      </c>
      <c r="EI127" s="48" t="str">
        <f>IF(AB127="y",CHAR(34)&amp;AB$1&amp;CHAR(34)&amp;",","")</f>
        <v>"Texted",</v>
      </c>
      <c r="EJ127" s="48" t="str">
        <f>IF(AC127="y",CHAR(34)&amp;AC$1&amp;CHAR(34)&amp;",","")</f>
        <v/>
      </c>
      <c r="EK127" s="48" t="str">
        <f>IF(AD127="y",CHAR(34)&amp;AD$1&amp;CHAR(34)&amp;",","")</f>
        <v/>
      </c>
      <c r="EL127" s="48" t="str">
        <f>IF(AE127="y",CHAR(34)&amp;AE$1&amp;CHAR(34)&amp;",","")</f>
        <v/>
      </c>
      <c r="EM127" s="48" t="str">
        <f>IF(AF127="y",CHAR(34)&amp;AF$1&amp;CHAR(34)&amp;",","")</f>
        <v/>
      </c>
      <c r="EN127" s="48" t="str">
        <f>IF(AG127="y",CHAR(34)&amp;AG$1&amp;CHAR(34)&amp;",","")</f>
        <v/>
      </c>
      <c r="EO127" s="48" t="str">
        <f>IF(AH127="y",CHAR(34)&amp;AH$1&amp;CHAR(34)&amp;",","")</f>
        <v>"Center",</v>
      </c>
      <c r="EP127" s="48" t="str">
        <f>IF(AI127="y",CHAR(34)&amp;AI$1&amp;CHAR(34)&amp;",","")</f>
        <v/>
      </c>
      <c r="EQ127" s="48" t="str">
        <f>IF(AJ127="y",CHAR(34)&amp;AJ$1&amp;CHAR(34)&amp;",","")</f>
        <v/>
      </c>
      <c r="ER127" s="48" t="str">
        <f>IF(AK127="y",CHAR(34)&amp;AK$1&amp;CHAR(34)&amp;",","")</f>
        <v/>
      </c>
      <c r="ES127" s="48" t="str">
        <f>IF(AL127="y",CHAR(34)&amp;AL$1&amp;CHAR(34)&amp;",","")</f>
        <v/>
      </c>
      <c r="ET127" s="48" t="str">
        <f>IF(AM127="y",CHAR(34)&amp;AM$1&amp;CHAR(34)&amp;",","")</f>
        <v>"Geogrh",</v>
      </c>
      <c r="EU127" s="48" t="str">
        <f>IF(AN127="y",CHAR(34)&amp;AN$1&amp;CHAR(34)&amp;",","")</f>
        <v/>
      </c>
      <c r="EV127" s="48" t="str">
        <f>IF(AO127="y",CHAR(34)&amp;AO$1&amp;CHAR(34)&amp;",","")</f>
        <v>"Builds",</v>
      </c>
      <c r="EW127" s="48" t="str">
        <f>IF(AP127="y",CHAR(34)&amp;AP$1&amp;CHAR(34)&amp;",","")</f>
        <v/>
      </c>
      <c r="EX127" s="48" t="str">
        <f>IF(AQ127="y",CHAR(34)&amp;AQ$1&amp;CHAR(34)&amp;",","")</f>
        <v/>
      </c>
      <c r="EY127" s="48" t="str">
        <f>IF(AR127="y",CHAR(34)&amp;AR$1&amp;CHAR(34)&amp;",","")</f>
        <v/>
      </c>
      <c r="EZ127" s="48" t="str">
        <f>IF(AS127="y",CHAR(34)&amp;AS$1&amp;CHAR(34)&amp;",","")</f>
        <v/>
      </c>
      <c r="FA127" s="48" t="str">
        <f>IF(AT127&gt;0,CHAR(34)&amp;"sta"&amp;AZ127&amp;CHAR(34)&amp;",","")</f>
        <v>"staWHI",</v>
      </c>
      <c r="FB127" s="48" t="str">
        <f>IF(AND(AT127&gt;0,BA127&lt;&gt;""),CHAR(34)&amp;"sta"&amp;BA127&amp;CHAR(34)&amp;",","")</f>
        <v/>
      </c>
      <c r="FD127" s="48" t="str">
        <f>IF(BV127="n",CHAR(34)&amp;"tcWHYE"&amp;CHAR(34)&amp;",",IF(BV127="y",CHAR(34)&amp;FD$1&amp;CHAR(34)&amp;",",""))</f>
        <v/>
      </c>
      <c r="FE127" s="48" t="str">
        <f>IF(COUNTIF(BL127:BT127,"BLU")=0,CHAR(34)&amp;"NO_BLU"&amp;CHAR(34)&amp;",", "")</f>
        <v/>
      </c>
      <c r="FF127" s="48" t="str">
        <f>IF(COUNTIF(BL127:BT127,"WHI")=0,CHAR(34)&amp;"NO_WHI"&amp;CHAR(34)&amp;",", "")</f>
        <v/>
      </c>
      <c r="FG127" s="48" t="str">
        <f>IF(COUNTIF(BL127:BT127,"RED")=0,CHAR(34)&amp;"NO_RED"&amp;CHAR(34)&amp;",", "")</f>
        <v/>
      </c>
      <c r="FH127" s="48" t="str">
        <f>IF(COUNTIF(BL127:BS127,"GRE")=0,CHAR(34)&amp;"NO_GRE"&amp;CHAR(34)&amp;",", "")</f>
        <v>"NO_GRE",</v>
      </c>
      <c r="FI127" s="48" t="str">
        <f>IF(COUNTIF(BL127:BT127,"YEL")=0,CHAR(34)&amp;"NO_YEL"&amp;CHAR(34)&amp;",", "")</f>
        <v>"NO_YEL",</v>
      </c>
      <c r="FJ127" s="48" t="str">
        <f>IF(COUNTIF(BL127:BT127,"BLA")=0,CHAR(34)&amp;"NO_BLA"&amp;CHAR(34)&amp;",", "")</f>
        <v>"NO_BLA",</v>
      </c>
      <c r="FK127" s="48" t="str">
        <f>IF(AND(FH127&lt;&gt;"",FF127&lt;&gt;""),CHAR(34)&amp;"WHGRNO"&amp;CHAR(34)&amp;",","")</f>
        <v/>
      </c>
      <c r="FL127" s="48" t="str">
        <f>IF(AND(FI127&lt;&gt;"",FF127&lt;&gt;""),CHAR(34)&amp;"WHYENO"&amp;CHAR(34)&amp;",","")</f>
        <v/>
      </c>
      <c r="FM127" s="48" t="str">
        <f>IF(AND(FJ127&lt;&gt;"",FF127&lt;&gt;""),CHAR(34)&amp;"BAWHNO"&amp;CHAR(34)&amp;",","")</f>
        <v/>
      </c>
      <c r="FN127" s="48" t="str">
        <f>IF(AND(FE127&lt;&gt;"",FF127&lt;&gt;""),CHAR(34)&amp;"BLWHNO"&amp;CHAR(34)&amp;",","")</f>
        <v/>
      </c>
      <c r="FO127" s="48" t="str">
        <f>IF(AND(FE127&lt;&gt;"",FG127&lt;&gt;""),CHAR(34)&amp;"BLRENO"&amp;CHAR(34)&amp;",","")</f>
        <v/>
      </c>
      <c r="FP127" s="48" t="str">
        <f>IF(AND(FF127&lt;&gt;"",FF127&lt;&gt;""),CHAR(34)&amp;"WHRENO"&amp;CHAR(34)&amp;",","")</f>
        <v/>
      </c>
      <c r="FQ127" s="48" t="str">
        <f>IF(LEN(BF127)=3,CHAR(34)&amp;"001"&amp;BF127&amp;CHAR(34)&amp;",","")</f>
        <v>"001RED",</v>
      </c>
      <c r="FR127" s="48" t="str">
        <f>IF(LEN(BG127)=3,CHAR(34)&amp;"002"&amp;BG127&amp;CHAR(34)&amp;",","")</f>
        <v/>
      </c>
      <c r="FS127" s="48" t="str">
        <f>IF(LEN(BH127)=3,CHAR(34)&amp;"003"&amp;BH127&amp;CHAR(34)&amp;",","")</f>
        <v>"003BLU",</v>
      </c>
      <c r="FT127" s="48" t="str">
        <f>CHAR(34)&amp;"myr"&amp;BD127&amp;CHAR(34)&amp;","</f>
        <v>"myrBLU",</v>
      </c>
      <c r="FU127" s="48" t="str">
        <f>IF(AY127="y",CHAR(34)&amp;"island"&amp;CHAR(34)&amp;",","")</f>
        <v/>
      </c>
      <c r="FV127" s="48" t="str">
        <f>IF(BZ127="y",CHAR(34)&amp;"landlo"&amp;CHAR(34)&amp;",","")</f>
        <v/>
      </c>
      <c r="FW127" s="48" t="str">
        <f>IF(CA127="y",CHAR(34)&amp;"eunion"&amp;CHAR(34)&amp;",","")</f>
        <v/>
      </c>
      <c r="FY127" s="48" t="str">
        <f>IFERROR(IF(SEARCH("Arabic",CB127)&gt;0,CHAR(34)&amp;"arabic"&amp;CHAR(34)&amp;",",""),"")</f>
        <v/>
      </c>
      <c r="FZ127" s="48" t="str">
        <f>IFERROR(IF(SEARCH("English",CB127)&gt;0,CHAR(34)&amp;"englis"&amp;CHAR(34)&amp;",",""),"")</f>
        <v/>
      </c>
      <c r="GA127" s="48" t="str">
        <f>IFERROR(IF(SEARCH("French",CB127)&gt;0,CHAR(34)&amp;"french"&amp;CHAR(34)&amp;",",""),"")</f>
        <v/>
      </c>
      <c r="GB127" s="48" t="str">
        <f>IFERROR(IF(SEARCH("Spanish",CB127)&gt;0,CHAR(34)&amp;"spanis"&amp;CHAR(34)&amp;",",""),"")</f>
        <v/>
      </c>
      <c r="GE127" s="48" t="str">
        <f>IFERROR(IF(SEARCH("Dutch",CB127)&gt;0,CHAR(34)&amp;"dutchs"&amp;CHAR(34)&amp;",",""),"")</f>
        <v/>
      </c>
      <c r="GF127" s="48" t="str">
        <f>IFERROR(IF(SEARCH("Historical",AU127)&gt;0,CHAR(34)&amp;"histor"&amp;CHAR(34)&amp;",",""),"")</f>
        <v/>
      </c>
      <c r="GG127" s="48" t="str">
        <f>IF(BU127="y",CHAR(34)&amp;"unjack"&amp;CHAR(34)&amp;",","")</f>
        <v/>
      </c>
      <c r="GH127" s="48" t="str">
        <f>IF(CD127=1,CHAR(34)&amp;"southc"&amp;CHAR(34)&amp;",","")</f>
        <v/>
      </c>
      <c r="GI127" s="48" t="str">
        <f>IF(CE127=1,CHAR(34)&amp;"hasmap"&amp;CHAR(34)&amp;",","")</f>
        <v>"hasmap",</v>
      </c>
      <c r="GJ127" s="48" t="str">
        <f>IF(CP127="y",CHAR(34)&amp;CP$1&amp;CHAR(34)&amp;",","")</f>
        <v/>
      </c>
      <c r="GK127" s="48" t="str">
        <f>IF(GJ127="",CHAR(34)&amp;"HasSta"&amp;CHAR(34)&amp;",","")</f>
        <v>"HasSta",</v>
      </c>
      <c r="GL127" s="48" t="str">
        <f>IF(CQ127="y",CHAR(34)&amp;CQ$1&amp;CHAR(34)&amp;",","")</f>
        <v/>
      </c>
      <c r="GM127" s="48" t="str">
        <f>IF(CR127="y",CHAR(34)&amp;CR$1&amp;CHAR(34)&amp;",","")</f>
        <v/>
      </c>
      <c r="GN127" s="48" t="str">
        <f>IF(CS127="y",CHAR(34)&amp;CS$1&amp;CHAR(34)&amp;",","")</f>
        <v>"3+Star",</v>
      </c>
      <c r="GP127" s="48" t="str">
        <f>CHAR(34)&amp;AU127&amp;CHAR(34)</f>
        <v>"State Capital"</v>
      </c>
      <c r="GS127" s="48" t="str">
        <f>SUBSTITUTE("["&amp;_xlfn.CONCAT(CW127:GN127)&amp;"]",",]","]")</f>
        <v>["3Color","words2","words3","lets13","startJ","with_y","LUEDHI","year19","allhor","4+Band","Horizo","Circle","Texted","Center","Geogrh","Builds","staWHI","NO_GRE","NO_YEL","NO_BLA","001RED","003BLU","myrBLU","hasmap","HasSta","3+Star"]</v>
      </c>
      <c r="GT127" s="48" t="str">
        <f>IF(BL127&lt;&gt;"",CHAR(34)&amp;"cl_"&amp;BL127&amp;CHAR(34)&amp;",","")</f>
        <v/>
      </c>
      <c r="GU127" s="48" t="str">
        <f>IF(BM127&lt;&gt;"",CHAR(34)&amp;"cl_"&amp;BM127&amp;CHAR(34)&amp;",","")</f>
        <v>"cl_BLU",</v>
      </c>
      <c r="GV127" s="48" t="str">
        <f>IF(BN127&lt;&gt;"",CHAR(34)&amp;"cl_"&amp;BN127&amp;CHAR(34)&amp;",","")</f>
        <v/>
      </c>
      <c r="GW127" s="48" t="str">
        <f>IF(BO127&lt;&gt;"",CHAR(34)&amp;"cl_"&amp;BO127&amp;CHAR(34)&amp;",","")</f>
        <v>"cl_RED",</v>
      </c>
      <c r="GX127" s="48" t="str">
        <f>IF(BP127&lt;&gt;"",CHAR(34)&amp;"cl_"&amp;BP127&amp;CHAR(34)&amp;",","")</f>
        <v/>
      </c>
      <c r="GY127" s="48" t="str">
        <f>IF(BQ127&lt;&gt;"",CHAR(34)&amp;"cl_"&amp;BQ127&amp;CHAR(34)&amp;",","")</f>
        <v/>
      </c>
      <c r="GZ127" s="48" t="str">
        <f>IF(BR127&lt;&gt;"",CHAR(34)&amp;"cl_"&amp;BR127&amp;CHAR(34)&amp;",","")</f>
        <v/>
      </c>
      <c r="HA127" s="48" t="str">
        <f>IF(BS127&lt;&gt;"",CHAR(34)&amp;"cl_"&amp;BS127&amp;CHAR(34)&amp;",","")</f>
        <v/>
      </c>
      <c r="HB127" s="48" t="str">
        <f>IF(BT127&lt;&gt;"",CHAR(34)&amp;"cl_"&amp;BT127&amp;CHAR(34)&amp;",","")</f>
        <v>"cl_WHI",</v>
      </c>
      <c r="HC127" s="48" t="str">
        <f>SUBSTITUTE("["&amp;_xlfn.CONCAT(GT127:HB127)&amp;"]",",]","]")</f>
        <v>["cl_BLU","cl_RED","cl_WHI"]</v>
      </c>
      <c r="HE127" s="71"/>
      <c r="HF127" s="72" t="str">
        <f>"{couname:"&amp;CT127&amp;(IF(HK127&lt;&gt;"",",subtype:"&amp;CHAR(34)&amp;HK127&amp;CHAR(34),""))&amp;",year:"&amp;HJ127&amp;",region:"&amp;CU127&amp;",Colors:"&amp;HC127&amp;",Items:"&amp;GS127&amp;",Flag:"&amp;CV127&amp;",HDFlag:"&amp;CHAR(34)&amp;E127&amp;CHAR(34)&amp;",type:"&amp;GP127&amp;", describe: "&amp;HH127&amp;", isnew:"&amp;CHAR(34)&amp;F127&amp;CHAR(34)&amp;", links: "&amp;HL127&amp;"},"</f>
        <v>{couname:"[USA] Jefferson City",year:"1990",region:"rgn_North America",Colors:["cl_BLU","cl_RED","cl_WHI"],Items:["3Color","words2","words3","lets13","startJ","with_y","LUEDHI","year19","allhor","4+Band","Horizo","Circle","Texted","Center","Geogrh","Builds","staWHI","NO_GRE","NO_YEL","NO_BLA","001RED","003BLU","myrBLU","hasmap","HasSta","3+Star"],Flag:"https://upload.wikimedia.org/wikipedia/commons/thumb/7/74/Flag_of_Jefferson_City%2C_Missouri.svg/312px-Flag_of_Jefferson_City%2C_Missouri.svg.png",HDFlag:"https://upload.wikimedia.org/wikipedia/commons/thumb/7/74/Flag_of_Jefferson_City%2C_Missouri.svg/650px-Flag_of_Jefferson_City%2C_Missouri.svg.png",type:"State Capital", describe: "\nThe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 isnew:".", links: "https://www.crwflags.com/fotw/flags/us-mojef.html"},</v>
      </c>
      <c r="HG127" s="73" t="str">
        <f>"{couname:"&amp;CT127&amp;(IF(HK127&lt;&gt;"",",subtype:"&amp;CHAR(34)&amp;HK127&amp;CHAR(34),""))&amp;",year:"&amp;HJ127&amp;",region:"&amp;CU127&amp;",Colors:"&amp;HC127&amp;",Items:"&amp;GS127&amp;",Flag:"&amp;CV127&amp;",HDFlag:"&amp;CHAR(34)&amp;E127&amp;CHAR(34)&amp;",type:"&amp;GP127&amp;", describe: "&amp;HI127&amp;", links: "&amp;HL127&amp;"},"</f>
        <v>{couname:"[USA] Jefferson City",year:"1990",region:"rgn_North America",Colors:["cl_BLU","cl_RED","cl_WHI"],Items:["3Color","words2","words3","lets13","startJ","with_y","LUEDHI","year19","allhor","4+Band","Horizo","Circle","Texted","Center","Geogrh","Builds","staWHI","NO_GRE","NO_YEL","NO_BLA","001RED","003BLU","myrBLU","hasmap","HasSta","3+Star"],Flag:"https://upload.wikimedia.org/wikipedia/commons/thumb/7/74/Flag_of_Jefferson_City%2C_Missouri.svg/312px-Flag_of_Jefferson_City%2C_Missouri.svg.png",HDFlag:"https://upload.wikimedia.org/wikipedia/commons/thumb/7/74/Flag_of_Jefferson_City%2C_Missouri.svg/650px-Flag_of_Jefferson_City%2C_Missouri.svg.png",type:"State Capital", describe: "\nThe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 links: "https://www.crwflags.com/fotw/flags/us-mojef.html"},</v>
      </c>
      <c r="HH127" s="48" t="str">
        <f>IF(P127&lt;&gt;"",CHAR(34)&amp;"\n"&amp;P127&amp;CHAR(34),CHAR(34)&amp;CHAR(34))</f>
        <v>"\nThe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v>
      </c>
      <c r="HI127" s="48" t="str">
        <f>IF(J127=0,CHAR(34)&amp;CHAR(34),HH127)</f>
        <v>"\nThe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v>
      </c>
      <c r="HJ127" s="48" t="str">
        <f>CHAR(34)&amp;O127&amp;CHAR(34)</f>
        <v>"1990"</v>
      </c>
      <c r="HL127" s="48" t="str">
        <f>CHAR(34)&amp;I127&amp;CHAR(34)</f>
        <v>"https://www.crwflags.com/fotw/flags/us-mojef.html"</v>
      </c>
      <c r="HM127" s="72" t="str">
        <f>"{"&amp;CHAR(34)&amp;"couname"&amp;CHAR(34)&amp;":"&amp;CT127&amp;(IF(H127&lt;&gt;"",","&amp;CHAR(34)&amp;"subtype"&amp;CHAR(34)&amp;":"&amp;CHAR(34)&amp;H127&amp;CHAR(34),""))&amp;","&amp;CHAR(34)&amp;"year"&amp;CHAR(34)&amp;":"&amp;HJ127&amp;","&amp;CHAR(34)&amp;"region"&amp;CHAR(34)&amp;":"&amp;CU127&amp;","&amp;CHAR(34)&amp;"Colors"&amp;CHAR(34)&amp;":"&amp;HC127&amp;","&amp;CHAR(34)&amp;"Items"&amp;CHAR(34)&amp;":"&amp;GS127&amp;","&amp;CHAR(34)&amp;"Flag"&amp;CHAR(34)&amp;":"&amp;CV127&amp;","&amp;CHAR(34)&amp;"HDFlag"&amp;CHAR(34)&amp;":"&amp;CHAR(34)&amp;E127&amp;CHAR(34)&amp;","&amp;CHAR(34)&amp;"type"&amp;CHAR(34)&amp;":"&amp;GP127&amp;", "&amp;CHAR(34)&amp;"describe"&amp;CHAR(34)&amp;": "&amp;HH127&amp;", "&amp;CHAR(34)&amp;"isnew"&amp;CHAR(34)&amp;": "&amp;CHAR(34)&amp;F127&amp;CHAR(34)&amp;", "&amp;CHAR(34)&amp;"links"&amp;CHAR(34)&amp;": "&amp;HL127&amp;"},"</f>
        <v>{"couname":"[USA] Jefferson City","subtype":"[USA] Missouri","year":"1990","region":"rgn_North America","Colors":["cl_BLU","cl_RED","cl_WHI"],"Items":["3Color","words2","words3","lets13","startJ","with_y","LUEDHI","year19","allhor","4+Band","Horizo","Circle","Texted","Center","Geogrh","Builds","staWHI","NO_GRE","NO_YEL","NO_BLA","001RED","003BLU","myrBLU","hasmap","HasSta","3+Star"],"Flag":"https://upload.wikimedia.org/wikipedia/commons/thumb/7/74/Flag_of_Jefferson_City%2C_Missouri.svg/312px-Flag_of_Jefferson_City%2C_Missouri.svg.png","HDFlag":"https://upload.wikimedia.org/wikipedia/commons/thumb/7/74/Flag_of_Jefferson_City%2C_Missouri.svg/650px-Flag_of_Jefferson_City%2C_Missouri.svg.png","type":"State Capital", "describe": "\nThe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 "isnew": ".", "links": "https://www.crwflags.com/fotw/flags/us-mojef.html"},</v>
      </c>
      <c r="HN127" s="74" t="str">
        <f>"{"&amp;CHAR(34)&amp;"couname"&amp;CHAR(34)&amp;":"&amp;CT127&amp;(IF(H127&lt;&gt;"",","&amp;CHAR(34)&amp;"subtype"&amp;CHAR(34)&amp;":"&amp;CHAR(34)&amp;H127&amp;CHAR(34),""))&amp;","&amp;CHAR(34)&amp;"year"&amp;CHAR(34)&amp;":"&amp;HJ127&amp;","&amp;CHAR(34)&amp;"region"&amp;CHAR(34)&amp;":"&amp;CU127&amp;","&amp;CHAR(34)&amp;"Colors"&amp;CHAR(34)&amp;":"&amp;HC127&amp;","&amp;CHAR(34)&amp;"Items"&amp;CHAR(34)&amp;":"&amp;GS127&amp;","&amp;CHAR(34)&amp;"Flag"&amp;CHAR(34)&amp;":"&amp;CV127&amp;","&amp;CHAR(34)&amp;"HDFlag"&amp;CHAR(34)&amp;":"&amp;CHAR(34)&amp;E127&amp;CHAR(34)&amp;","&amp;CHAR(34)&amp;"type"&amp;CHAR(34)&amp;":"&amp;GP127&amp;", "&amp;CHAR(34)&amp;"describe"&amp;CHAR(34)&amp;": "&amp;HI127&amp;", "&amp;CHAR(34)&amp;"isnew"&amp;CHAR(34)&amp;": "&amp;CHAR(34)&amp;F127&amp;CHAR(34)&amp;", "&amp;CHAR(34)&amp;"links"&amp;CHAR(34)&amp;": "&amp;HL127&amp;"},"</f>
        <v>{"couname":"[USA] Jefferson City","subtype":"[USA] Missouri","year":"1990","region":"rgn_North America","Colors":["cl_BLU","cl_RED","cl_WHI"],"Items":["3Color","words2","words3","lets13","startJ","with_y","LUEDHI","year19","allhor","4+Band","Horizo","Circle","Texted","Center","Geogrh","Builds","staWHI","NO_GRE","NO_YEL","NO_BLA","001RED","003BLU","myrBLU","hasmap","HasSta","3+Star"],"Flag":"https://upload.wikimedia.org/wikipedia/commons/thumb/7/74/Flag_of_Jefferson_City%2C_Missouri.svg/312px-Flag_of_Jefferson_City%2C_Missouri.svg.png","HDFlag":"https://upload.wikimedia.org/wikipedia/commons/thumb/7/74/Flag_of_Jefferson_City%2C_Missouri.svg/650px-Flag_of_Jefferson_City%2C_Missouri.svg.png","type":"State Capital", "describe": "\nThe dome of the state capitol identifies Jefferson City as the capital of Missouri. The 24 stars on the blue ring represent Missouri’s rank as the twenty-fourth state to join the Union. The wavy blue and white stripes symbolize the Missouri River. The colors are explained in the ordinance: The official flag of the City shall have a color scheme of red, white and blue inspired by the flags of both the State of Missouri and the United States.", "isnew": ".", "links": "https://www.crwflags.com/fotw/flags/us-mojef.html"},</v>
      </c>
      <c r="HO127" s="75">
        <v>45610</v>
      </c>
      <c r="HP127" s="48" t="str" cm="1">
        <f t="array" ref="HP127">IF(_xlfn.TEXTJOIN(", ", TRUE, IF(ISNUMBER(SEARCH("BLA", BL127:BT127)), COLUMN(BL127:BT127) - COLUMN(BL127) + 1, ""))&lt;&gt;"","BLA","")</f>
        <v/>
      </c>
      <c r="HQ127" s="48" t="str" cm="1">
        <f t="array" ref="HQ127">IF(_xlfn.TEXTJOIN(", ", TRUE, IF(ISNUMBER(SEARCH("BLU", BL127:BT127)), COLUMN(BL127:BT127) - COLUMN(BL127) + 1, ""))&lt;&gt;"","BLU","")</f>
        <v>BLU</v>
      </c>
      <c r="HR127" s="48" t="str" cm="1">
        <f t="array" ref="HR127">IF(_xlfn.TEXTJOIN(", ", TRUE, IF(ISNUMBER(SEARCH("GRE", BL127:BT127)), COLUMN(BL127:BT127) - COLUMN(BL127) + 1, ""))&lt;&gt;"","GRE","")</f>
        <v/>
      </c>
      <c r="HS127" s="48" t="str" cm="1">
        <f t="array" ref="HS127">IF(_xlfn.TEXTJOIN(", ", TRUE, IF(ISNUMBER(SEARCH("RED", BL127:BT127)), COLUMN(BL127:BT127) - COLUMN(BL127) + 1, ""))&lt;&gt;"","RED","")</f>
        <v>RED</v>
      </c>
      <c r="HT127" s="48" t="str" cm="1">
        <f t="array" ref="HT127">IF(_xlfn.TEXTJOIN(", ", TRUE, IF(ISNUMBER(SEARCH("YEL", BL127:BT127)), COLUMN(BL127:BT127) - COLUMN(BL127) + 1, ""))&lt;&gt;"","YEL","")</f>
        <v/>
      </c>
      <c r="HU127" s="48" t="str" cm="1">
        <f t="array" ref="HU127">IF(_xlfn.TEXTJOIN(", ", TRUE, IF(ISNUMBER(SEARCH("ORA", BL127:BT127)), COLUMN(BL127:BT127) - COLUMN(BL127) + 1, ""))&lt;&gt;"","ORA","")</f>
        <v/>
      </c>
      <c r="HV127" s="48" t="str" cm="1">
        <f t="array" ref="HV127">IF(_xlfn.TEXTJOIN(", ", TRUE, IF(ISNUMBER(SEARCH("BRO", BL127:BT127)), COLUMN(BL127:BT127) - COLUMN(BL127) + 1, ""))&lt;&gt;"","BRO","")</f>
        <v/>
      </c>
      <c r="HW127" s="48" t="str" cm="1">
        <f t="array" ref="HW127">IF(_xlfn.TEXTJOIN(", ", TRUE, IF(ISNUMBER(SEARCH("PUR", BL127:BT127)), COLUMN(BL127:BT127) - COLUMN(BL127) + 1, ""))&lt;&gt;"","PUR","")</f>
        <v/>
      </c>
      <c r="HX127" s="48" t="str" cm="1">
        <f t="array" ref="HX127">IF(_xlfn.TEXTJOIN(", ", TRUE, IF(ISNUMBER(SEARCH("WHI", BL127:BT127)), COLUMN(BL127:BT127) - COLUMN(BL127) + 1, ""))&lt;&gt;"","WHI","")</f>
        <v>WHI</v>
      </c>
      <c r="HY127" s="76"/>
      <c r="HZ127" s="76"/>
      <c r="IA127" s="6"/>
      <c r="IB127" s="6"/>
      <c r="IC127" s="77"/>
      <c r="ID127" s="77"/>
      <c r="IE127" s="77"/>
      <c r="IF127" s="77"/>
      <c r="IG127" s="77"/>
      <c r="IH127" s="77"/>
      <c r="II127" s="77"/>
      <c r="IJ127" s="77"/>
      <c r="IK127" s="77"/>
      <c r="IM127" s="45">
        <f>COUNTIF(IC127:IK127,"&gt;0")-CG127</f>
        <v>-3</v>
      </c>
      <c r="IN127" s="78" t="str">
        <f>"http://mkweb.bcgsc.ca/color-summarizer/?url="&amp;D127&amp;"&amp;precision=low&amp;num_clusters="&amp;CG127&amp;"&amp;text=1"</f>
        <v>http://mkweb.bcgsc.ca/color-summarizer/?url=https://upload.wikimedia.org/wikipedia/commons/thumb/7/74/Flag_of_Jefferson_City%2C_Missouri.svg/312px-Flag_of_Jefferson_City%2C_Missouri.svg.png&amp;precision=low&amp;num_clusters=3&amp;text=1</v>
      </c>
      <c r="IO127" s="48" t="str">
        <f>IF(HP127&lt;&gt;"",CHAR(34)&amp;"black"&amp;CHAR(34),"")</f>
        <v/>
      </c>
      <c r="IP127" s="48" t="str">
        <f>IF(HQ127&lt;&gt;"",CHAR(34)&amp;"blue"&amp;CHAR(34),"")</f>
        <v>"blue"</v>
      </c>
      <c r="IQ127" s="48" t="str">
        <f>IF(HR127&lt;&gt;"",CHAR(34)&amp;"green"&amp;CHAR(34),"")</f>
        <v/>
      </c>
      <c r="IR127" s="48" t="str">
        <f>IF(HS127&lt;&gt;"",CHAR(34)&amp;"red"&amp;CHAR(34),"")</f>
        <v>"red"</v>
      </c>
      <c r="IS127" s="48" t="str">
        <f>IF(HT127&lt;&gt;"",CHAR(34)&amp;"yellow"&amp;CHAR(34),"")</f>
        <v/>
      </c>
      <c r="IT127" s="48" t="str">
        <f>IF(HU127&lt;&gt;"",CHAR(34)&amp;"orange"&amp;CHAR(34),"")</f>
        <v/>
      </c>
      <c r="IU127" s="48" t="str">
        <f>IF(HV127&lt;&gt;"",CHAR(34)&amp;"brown"&amp;CHAR(34),"")</f>
        <v/>
      </c>
      <c r="IV127" s="48" t="str">
        <f>IF(HW127&lt;&gt;"",CHAR(34)&amp;"purple"&amp;CHAR(34),"")</f>
        <v/>
      </c>
      <c r="IW127" s="48" t="str">
        <f>IF(HX127&lt;&gt;"",CHAR(34)&amp;"white"&amp;CHAR(34),"")</f>
        <v>"white"</v>
      </c>
      <c r="IX127" s="48" t="str">
        <f>"{"&amp;CHAR(34)&amp;"url"&amp;CHAR(34)&amp;":"&amp;CHAR(34)&amp;IN127&amp;CHAR(34)&amp;","&amp;CHAR(34)&amp;"name"&amp;CHAR(34)&amp;":"&amp;CHAR(34)&amp;A127&amp;CHAR(34)&amp;"},"</f>
        <v>{"url":"http://mkweb.bcgsc.ca/color-summarizer/?url=https://upload.wikimedia.org/wikipedia/commons/thumb/7/74/Flag_of_Jefferson_City%2C_Missouri.svg/312px-Flag_of_Jefferson_City%2C_Missouri.svg.png&amp;precision=low&amp;num_clusters=3&amp;text=1","name":"[USA] Jefferson City"},</v>
      </c>
      <c r="IY127" s="48">
        <v>1459</v>
      </c>
    </row>
    <row r="128" spans="1:259" s="48" customFormat="1" ht="38.4" customHeight="1" thickBot="1" x14ac:dyDescent="0.35">
      <c r="A128" s="97" t="s">
        <v>615</v>
      </c>
      <c r="B128" s="40" t="e" vm="269">
        <v>#VALUE!</v>
      </c>
      <c r="C128" s="41">
        <v>3</v>
      </c>
      <c r="D128" s="42" t="s">
        <v>616</v>
      </c>
      <c r="E128" s="43" t="s">
        <v>617</v>
      </c>
      <c r="F128" s="44" t="s">
        <v>163</v>
      </c>
      <c r="G128" s="45">
        <f>COUNTIF($A$1:$A$8580,A128)</f>
        <v>1</v>
      </c>
      <c r="H128" s="46" t="s">
        <v>592</v>
      </c>
      <c r="I128" s="47" t="s">
        <v>618</v>
      </c>
      <c r="J128" s="48" t="str">
        <f>""</f>
        <v/>
      </c>
      <c r="K128" s="49"/>
      <c r="L128" s="50"/>
      <c r="M128" s="50"/>
      <c r="N128" s="51" t="s">
        <v>231</v>
      </c>
      <c r="O128" s="52">
        <v>2023</v>
      </c>
      <c r="P128" s="53" t="s">
        <v>619</v>
      </c>
      <c r="Q128" s="54">
        <v>2</v>
      </c>
      <c r="R128" s="55" t="s">
        <v>231</v>
      </c>
      <c r="S128" s="56">
        <v>2</v>
      </c>
      <c r="T128" s="57" t="s">
        <v>164</v>
      </c>
      <c r="U128" s="58" t="s">
        <v>164</v>
      </c>
      <c r="V128" s="58" t="s">
        <v>165</v>
      </c>
      <c r="W128" s="58" t="s">
        <v>164</v>
      </c>
      <c r="X128" s="58" t="s">
        <v>164</v>
      </c>
      <c r="Y128" s="58" t="s">
        <v>164</v>
      </c>
      <c r="Z128" s="58" t="s">
        <v>164</v>
      </c>
      <c r="AA128" s="58" t="s">
        <v>164</v>
      </c>
      <c r="AB128" s="58" t="s">
        <v>164</v>
      </c>
      <c r="AC128" s="58" t="s">
        <v>164</v>
      </c>
      <c r="AD128" s="58" t="s">
        <v>164</v>
      </c>
      <c r="AE128" s="58" t="s">
        <v>164</v>
      </c>
      <c r="AF128" s="59" t="s">
        <v>164</v>
      </c>
      <c r="AG128" s="59" t="s">
        <v>165</v>
      </c>
      <c r="AH128" s="59" t="s">
        <v>165</v>
      </c>
      <c r="AI128" s="59" t="s">
        <v>164</v>
      </c>
      <c r="AJ128" s="59" t="s">
        <v>164</v>
      </c>
      <c r="AK128" s="59" t="s">
        <v>164</v>
      </c>
      <c r="AL128" s="59" t="s">
        <v>164</v>
      </c>
      <c r="AM128" s="59" t="s">
        <v>164</v>
      </c>
      <c r="AN128" s="59" t="s">
        <v>164</v>
      </c>
      <c r="AO128" s="59" t="s">
        <v>164</v>
      </c>
      <c r="AP128" s="59" t="s">
        <v>164</v>
      </c>
      <c r="AQ128" s="59" t="s">
        <v>164</v>
      </c>
      <c r="AR128" s="59" t="s">
        <v>164</v>
      </c>
      <c r="AS128" s="59" t="s">
        <v>164</v>
      </c>
      <c r="AT128" s="60">
        <v>0</v>
      </c>
      <c r="AU128" s="59" t="s">
        <v>196</v>
      </c>
      <c r="AV128" s="59" t="str">
        <f>IF(LEFT(A128,1)="[",LEFT(A128,5)&amp;AU128&amp;A128,"")</f>
        <v>[USA]City[USA] Kansas City</v>
      </c>
      <c r="AW128" s="59" t="str">
        <f>C128&amp;H128&amp;A128</f>
        <v>3[USA] Missouri[USA] Kansas City</v>
      </c>
      <c r="AX128" s="61"/>
      <c r="AY128" s="61"/>
      <c r="AZ128" s="62"/>
      <c r="BA128" s="62"/>
      <c r="BB128" s="62"/>
      <c r="BC128" s="63"/>
      <c r="BD128" s="64" t="s">
        <v>168</v>
      </c>
      <c r="BE128" s="47"/>
      <c r="BF128" s="64" t="s">
        <v>154</v>
      </c>
      <c r="BG128" s="64" t="s">
        <v>167</v>
      </c>
      <c r="BH128" s="64" t="s">
        <v>152</v>
      </c>
      <c r="BI128" s="64"/>
      <c r="BJ128" s="64"/>
      <c r="BK128" s="47"/>
      <c r="BL128" s="64" t="s">
        <v>167</v>
      </c>
      <c r="BM128" s="64" t="s">
        <v>152</v>
      </c>
      <c r="BN128" s="64" t="s">
        <v>167</v>
      </c>
      <c r="BO128" s="64" t="s">
        <v>154</v>
      </c>
      <c r="BP128" s="64" t="s">
        <v>167</v>
      </c>
      <c r="BQ128" s="64" t="s">
        <v>167</v>
      </c>
      <c r="BR128" s="64" t="s">
        <v>167</v>
      </c>
      <c r="BS128" s="64" t="s">
        <v>167</v>
      </c>
      <c r="BT128" s="64" t="s">
        <v>159</v>
      </c>
      <c r="BU128" s="65"/>
      <c r="BV128" s="66"/>
      <c r="BW128" s="66">
        <v>0</v>
      </c>
      <c r="BX128" s="47"/>
      <c r="CB128" s="6"/>
      <c r="CC128" s="6"/>
      <c r="CD128" s="67">
        <v>0</v>
      </c>
      <c r="CE128" s="67">
        <v>0</v>
      </c>
      <c r="CF128" s="67" t="e">
        <v>#REF!</v>
      </c>
      <c r="CG128" s="68" cm="1">
        <f t="array" ref="CG128">SUMPRODUCT(--(LEN(TRIM(BL128:BT128))&gt;0))</f>
        <v>3</v>
      </c>
      <c r="CH128" s="59" t="str">
        <f>IF(CG128=2,"y","n")</f>
        <v>n</v>
      </c>
      <c r="CI128" s="59" t="str">
        <f>IF(CG128=3,"y","n")</f>
        <v>y</v>
      </c>
      <c r="CJ128" s="59" t="str">
        <f>IF(CG128=4,"y","n")</f>
        <v>n</v>
      </c>
      <c r="CK128" s="59" t="str">
        <f>IF(CG128&gt;4,"y","n")</f>
        <v>n</v>
      </c>
      <c r="CL128" s="59" t="str">
        <f>IF(S128=0,"y","n")</f>
        <v>n</v>
      </c>
      <c r="CM128" s="59" t="str">
        <f>IF(S128=2,"y","n")</f>
        <v>y</v>
      </c>
      <c r="CN128" s="59" t="str">
        <f>IF(S128=3,"y","n")</f>
        <v>n</v>
      </c>
      <c r="CO128" s="59" t="str">
        <f>IF(S128&gt;=4,"y","n")</f>
        <v>n</v>
      </c>
      <c r="CP128" s="59" t="str">
        <f>IF(AT128=0,"y","n")</f>
        <v>y</v>
      </c>
      <c r="CQ128" s="59" t="str">
        <f>IF(AT128=1,"y","n")</f>
        <v>n</v>
      </c>
      <c r="CR128" s="59" t="str">
        <f>IF(AT128=2,"y","n")</f>
        <v>n</v>
      </c>
      <c r="CS128" s="59" t="str">
        <f>IF(AT128&gt;=3,"y","n")</f>
        <v>n</v>
      </c>
      <c r="CT128" s="69" t="str">
        <f>CHAR(34)&amp;A128&amp;CHAR(34)</f>
        <v>"[USA] Kansas City"</v>
      </c>
      <c r="CU128" s="70" t="str">
        <f>CHAR(34)&amp;"rgn_"&amp;R128&amp;CHAR(34)</f>
        <v>"rgn_North America"</v>
      </c>
      <c r="CV128" s="48" t="str">
        <f>CHAR(34)&amp;D128&amp;CHAR(34)</f>
        <v>"https://upload.wikimedia.org/wikipedia/commons/thumb/4/49/Flag_of_Kansas_City%2C_Missouri.svg/640px-Flag_of_Kansas_City%2C_Missouri.svg.png"</v>
      </c>
      <c r="CW128" s="48" t="str">
        <f>IF(CH128="y",CHAR(34)&amp;CH$1&amp;CHAR(34)&amp;",","")</f>
        <v/>
      </c>
      <c r="CX128" s="48" t="str">
        <f>IF(CI128="y",CHAR(34)&amp;CI$1&amp;CHAR(34)&amp;",","")</f>
        <v>"3Color",</v>
      </c>
      <c r="CY128" s="48" t="str">
        <f>IF(CJ128="y",CHAR(34)&amp;CJ$1&amp;CHAR(34)&amp;",","")</f>
        <v/>
      </c>
      <c r="CZ128" s="48" t="str">
        <f>IF(CK128="y",CHAR(34)&amp;CK$1&amp;CHAR(34)&amp;",","")</f>
        <v/>
      </c>
      <c r="DA128" s="48" t="str">
        <f>IF(Q128&gt;1,CHAR(34)&amp;"words2"&amp;CHAR(34)&amp;",","")</f>
        <v>"words2",</v>
      </c>
      <c r="DB128" s="48" t="str">
        <f>IF(Q128&gt;2,CHAR(34)&amp;"words3"&amp;CHAR(34)&amp;",","")</f>
        <v/>
      </c>
      <c r="DC128" s="48" t="str">
        <f>IF(Q128=2,CHAR(34)&amp;"exact2"&amp;CHAR(34)&amp;",","")</f>
        <v>"exact2",</v>
      </c>
      <c r="DD128" s="48" t="str">
        <f>IF(LEN(CHAR(34)&amp;"lets"&amp;LEN(SUBSTITUTE(SUBSTITUTE(IFERROR(TRIM(SUBSTITUTE(SUBSTITUTE(SUBSTITUTE(IFERROR(TRIM(SUBSTITUTE(A128,MID(A128,FIND("(",A128),FIND(")",A128)-FIND("(",A128)+1),"")),A128)," ",""),"-",""),MID(SUBSTITUTE(SUBSTITUTE(IFERROR(TRIM(SUBSTITUTE(A128,MID(A128,FIND("(",A128),FIND(")",A128)-FIND("(",A128)+1),"")),A128)," ",""),"-",""),FIND("[",SUBSTITUTE(SUBSTITUTE(IFERROR(TRIM(SUBSTITUTE(A128,MID(A128,FIND("(",A128),FIND(")",A128)-FIND("(",A128)+1),"")),A128)," ",""),"-","")),FIND("]",SUBSTITUTE(SUBSTITUTE(IFERROR(TRIM(SUBSTITUTE(A128,MID(A128,FIND("(",A128),FIND(")",A128)-FIND("(",A128)+1),"")),A128)," ",""),"-",""))-FIND("[",SUBSTITUTE(SUBSTITUTE(IFERROR(TRIM(SUBSTITUTE(A128,MID(A128,FIND("(",A128),FIND(")",A128)-FIND("(",A128)+1),"")),A128)," ",""),"-",""))+1),"")),SUBSTITUTE(SUBSTITUTE(IFERROR(TRIM(SUBSTITUTE(A128,MID(A128,FIND("(",A128),FIND(")",A128)-FIND("(",A128)+1),"")),A128)," ",""),"-",""))," ",""),"-",""))&amp;CHAR(34)&amp;",")=9,CHAR(34)&amp;"lets"&amp;LEN(SUBSTITUTE(SUBSTITUTE(IFERROR(TRIM(SUBSTITUTE(SUBSTITUTE(SUBSTITUTE(IFERROR(TRIM(SUBSTITUTE(A128,MID(A128,FIND("(",A128),FIND(")",A128)-FIND("(",A128)+1),"")),A128)," ",""),"-",""),MID(SUBSTITUTE(SUBSTITUTE(IFERROR(TRIM(SUBSTITUTE(A128,MID(A128,FIND("(",A128),FIND(")",A128)-FIND("(",A128)+1),"")),A128)," ",""),"-",""),FIND("[",SUBSTITUTE(SUBSTITUTE(IFERROR(TRIM(SUBSTITUTE(A128,MID(A128,FIND("(",A128),FIND(")",A128)-FIND("(",A128)+1),"")),A128)," ",""),"-","")),FIND("]",SUBSTITUTE(SUBSTITUTE(IFERROR(TRIM(SUBSTITUTE(A128,MID(A128,FIND("(",A128),FIND(")",A128)-FIND("(",A128)+1),"")),A128)," ",""),"-",""))-FIND("[",SUBSTITUTE(SUBSTITUTE(IFERROR(TRIM(SUBSTITUTE(A128,MID(A128,FIND("(",A128),FIND(")",A128)-FIND("(",A128)+1),"")),A128)," ",""),"-",""))+1),"")),SUBSTITUTE(SUBSTITUTE(IFERROR(TRIM(SUBSTITUTE(A128,MID(A128,FIND("(",A128),FIND(")",A128)-FIND("(",A128)+1),"")),A128)," ",""),"-",""))," ",""),"-",""))&amp;CHAR(34)&amp;",",CHAR(34)&amp;"lets0"&amp;LEN(SUBSTITUTE(SUBSTITUTE(IFERROR(TRIM(SUBSTITUTE(SUBSTITUTE(SUBSTITUTE(IFERROR(TRIM(SUBSTITUTE(A128,MID(A128,FIND("(",A128),FIND(")",A128)-FIND("(",A128)+1),"")),A128)," ",""),"-",""),MID(SUBSTITUTE(SUBSTITUTE(IFERROR(TRIM(SUBSTITUTE(A128,MID(A128,FIND("(",A128),FIND(")",A128)-FIND("(",A128)+1),"")),A128)," ",""),"-",""),FIND("[",SUBSTITUTE(SUBSTITUTE(IFERROR(TRIM(SUBSTITUTE(A128,MID(A128,FIND("(",A128),FIND(")",A128)-FIND("(",A128)+1),"")),A128)," ",""),"-","")),FIND("]",SUBSTITUTE(SUBSTITUTE(IFERROR(TRIM(SUBSTITUTE(A128,MID(A128,FIND("(",A128),FIND(")",A128)-FIND("(",A128)+1),"")),A128)," ",""),"-",""))-FIND("[",SUBSTITUTE(SUBSTITUTE(IFERROR(TRIM(SUBSTITUTE(A128,MID(A128,FIND("(",A128),FIND(")",A128)-FIND("(",A128)+1),"")),A128)," ",""),"-",""))+1),"")),SUBSTITUTE(SUBSTITUTE(IFERROR(TRIM(SUBSTITUTE(A128,MID(A128,FIND("(",A128),FIND(")",A128)-FIND("(",A128)+1),"")),A128)," ",""),"-",""))," ",""),"-",""))&amp;CHAR(34)&amp;",")</f>
        <v>"lets10",</v>
      </c>
      <c r="DE128" s="48" t="str">
        <f>IFERROR(CHAR(34)&amp;"start"&amp;LEFT(TRIM(SUBSTITUTE(SUBSTITUTE(TRIM(SUBSTITUTE(SUBSTITUTE(A128, MID(A128, FIND("[", A128), FIND("]", A128) - FIND("[", A128) + 1), ""), "  ", " ")), MID(TRIM(SUBSTITUTE(SUBSTITUTE(A128, MID(A128, FIND("[", A128), FIND("]", A128) - FIND("[", A128) + 1), ""), "  ", " ")), FIND("[", TRIM(SUBSTITUTE(SUBSTITUTE(A128, MID(A128, FIND("[", A128), FIND("]", A128) - FIND("[", A128) + 1), ""), "  ", " "))), FIND("]", TRIM(SUBSTITUTE(SUBSTITUTE(A128, MID(A128, FIND("[", A128), FIND("]", A128) - FIND("[", A128) + 1), ""), "  ", " "))) - FIND("[", TRIM(SUBSTITUTE(SUBSTITUTE(A128, MID(A128, FIND("[", A128), FIND("]", A128) - FIND("[", A128) + 1), ""), "  ", " "))) + 1), ""), "  ", " ")),1)&amp;CHAR(34)&amp;",",CHAR(34)&amp;"start"&amp;IFERROR(LEFT(SUBSTITUTE(A128,"["&amp;MID(A128,FIND("[",A128)+1,FIND("]",A128)-FIND("[",A128)-1)&amp;"] ",""),1),LEFT(A128,1))&amp;CHAR(34)&amp;",")</f>
        <v>"startK",</v>
      </c>
      <c r="DF128" s="48" t="str">
        <f>IFERROR(IF(SEARCH("tan",A128)&gt;0,CHAR(34)&amp;"withtn"&amp;CHAR(34)&amp;",",""),"")</f>
        <v/>
      </c>
      <c r="DG128" s="48" t="str">
        <f>IFERROR(IF(SEARCH("q",A128)&gt;0,CHAR(34)&amp;"with_q"&amp;CHAR(34)&amp;",",""),"")</f>
        <v/>
      </c>
      <c r="DH128" s="48" t="str">
        <f>IFERROR(IF(SEARCH("v",A128)&gt;0,CHAR(34)&amp;"with_v"&amp;CHAR(34)&amp;",",""),"")</f>
        <v/>
      </c>
      <c r="DI128" s="48" t="str">
        <f>IFERROR(IF(SEARCH("w",A128)&gt;0,CHAR(34)&amp;"with_w"&amp;CHAR(34)&amp;",",""),"")</f>
        <v/>
      </c>
      <c r="DJ128" s="48" t="str">
        <f>IFERROR(IF(SEARCH("y",A128)&gt;0,CHAR(34)&amp;"with_y"&amp;CHAR(34)&amp;",",""),"")</f>
        <v>"with_y",</v>
      </c>
      <c r="DK128" s="48" t="str">
        <f>IFERROR(IF(SEARCH("z",A128)&gt;0,CHAR(34)&amp;"with_z"&amp;CHAR(34)&amp;",",""),"")</f>
        <v/>
      </c>
      <c r="DL128" s="48" t="str">
        <f>IF(CG128=2, CHAR(34) &amp; _xlfn.TEXTJOIN("", TRUE, _xlfn._xlws.SORT(HP128:HX128)) &amp; CHAR(34) &amp; ",", "")</f>
        <v/>
      </c>
      <c r="DM128" s="48" t="str" cm="1">
        <f t="array" ref="DM128">IF(CG128=3,CHAR(34) &amp; _xlfn.TEXTJOIN("", TRUE, RIGHT(HP128:HX128, 2)) &amp; CHAR(34) &amp; ",", "")</f>
        <v>"LUEDHI",</v>
      </c>
      <c r="DN128" s="48" t="str">
        <f>IF(AND(ISNUMBER(SEARCH("18", O128)), ISERROR(SEARCH("1918", O128)), ISERROR(SEARCH("2018", O128))), CHAR(34) &amp; "year18" &amp; CHAR(34) &amp; ",", "")</f>
        <v/>
      </c>
      <c r="DO128" s="48" t="str">
        <f>IF(AND(ISNUMBER(SEARCH("19", O128)), ISERROR(SEARCH("1819", O128)),  ISERROR(SEARCH("1219", O128)),ISERROR(SEARCH("1119", O128)),ISERROR(SEARCH("1190", O128)),ISERROR(SEARCH("2019", O128))), CHAR(34) &amp; "year19" &amp; CHAR(34) &amp; ",", "")</f>
        <v/>
      </c>
      <c r="DP128" s="6" t="str">
        <f>IF(AND(ISNUMBER(SEARCH("20", O128)), ISERROR(SEARCH("1920", O128))), CHAR(34)&amp;"year00"&amp;CHAR(34)&amp;",", "")</f>
        <v>"year00",</v>
      </c>
      <c r="DQ128" s="6" t="str">
        <f>IF(CC128="y",CHAR(34)&amp;"soviet"&amp;CHAR(34)&amp;",","")</f>
        <v/>
      </c>
      <c r="DR128" s="6" t="str">
        <f>IF(BY128="y",CHAR(34)&amp;"dgband"&amp;CHAR(34)&amp;",","")</f>
        <v/>
      </c>
      <c r="DS128" s="6" t="str">
        <f>IF(W128="y",IF(AND(V128="n",BY128&lt;&gt;"y"),CHAR(34)&amp;"allver"&amp;CHAR(34)&amp;",",""),"")</f>
        <v/>
      </c>
      <c r="DT128" s="6" t="str">
        <f>IF(V128="y",IF(AND(W128="n",BY128&lt;&gt;"y"),CHAR(34)&amp;"allhor"&amp;CHAR(34)&amp;",",""),"")</f>
        <v>"allhor",</v>
      </c>
      <c r="DU128" s="6" t="str">
        <f>IF(BY128="y",IF(AND(W128="n",V128="n"),CHAR(34)&amp;"alldia"&amp;CHAR(34)&amp;",",""),"")</f>
        <v/>
      </c>
      <c r="DV128" s="48" t="str">
        <f>IF(IA128&lt;&gt;"",(IF(IA128="y",CHAR(34)&amp;"largec"&amp;CHAR(34)&amp;",",CHAR(34)&amp;"smallc"&amp;CHAR(34)&amp;",")),"")</f>
        <v/>
      </c>
      <c r="DW128" s="48" t="str">
        <f>IF(CL128="y",CHAR(34)&amp;CL$1&amp;CHAR(34)&amp;",","")</f>
        <v/>
      </c>
      <c r="DX128" s="48" t="str">
        <f>IF(CM128="y",CHAR(34)&amp;CM$1&amp;CHAR(34)&amp;",","")</f>
        <v>"2Bands",</v>
      </c>
      <c r="DY128" s="48" t="str">
        <f>IF(CN128="y",CHAR(34)&amp;CN$1&amp;CHAR(34)&amp;",","")</f>
        <v/>
      </c>
      <c r="DZ128" s="48" t="str">
        <f>IF(CO128="y",CHAR(34)&amp;CO$1&amp;CHAR(34)&amp;",","")</f>
        <v/>
      </c>
      <c r="EA128" s="48" t="str">
        <f>IF(T128="y",CHAR(34)&amp;T$1&amp;CHAR(34)&amp;",","")</f>
        <v/>
      </c>
      <c r="EB128" s="48" t="str">
        <f>IF(U128="y",CHAR(34)&amp;U$1&amp;CHAR(34)&amp;",","")</f>
        <v/>
      </c>
      <c r="EC128" s="48" t="str">
        <f>IF(V128="y",CHAR(34)&amp;V$1&amp;CHAR(34)&amp;",","")</f>
        <v>"Horizo",</v>
      </c>
      <c r="ED128" s="48" t="str">
        <f>IF(W128="y",CHAR(34)&amp;W$1&amp;CHAR(34)&amp;",","")</f>
        <v/>
      </c>
      <c r="EE128" s="48" t="str">
        <f>IF(X128="y",CHAR(34)&amp;X$1&amp;CHAR(34)&amp;",","")</f>
        <v/>
      </c>
      <c r="EF128" s="48" t="str">
        <f>IF(AND(Y128&lt;&gt;"n",Y128&lt;&gt;""),CHAR(34)&amp;Y$1&amp;CHAR(34)&amp;",","")</f>
        <v/>
      </c>
      <c r="EG128" s="48" t="str">
        <f>IF(Z128="y",CHAR(34)&amp;Z$1&amp;CHAR(34)&amp;",","")</f>
        <v/>
      </c>
      <c r="EH128" s="48" t="str">
        <f>IF(AA128="y",CHAR(34)&amp;AA$1&amp;CHAR(34)&amp;",","")</f>
        <v/>
      </c>
      <c r="EI128" s="48" t="str">
        <f>IF(AB128="y",CHAR(34)&amp;AB$1&amp;CHAR(34)&amp;",","")</f>
        <v/>
      </c>
      <c r="EJ128" s="48" t="str">
        <f>IF(AC128="y",CHAR(34)&amp;AC$1&amp;CHAR(34)&amp;",","")</f>
        <v/>
      </c>
      <c r="EK128" s="48" t="str">
        <f>IF(AD128="y",CHAR(34)&amp;AD$1&amp;CHAR(34)&amp;",","")</f>
        <v/>
      </c>
      <c r="EL128" s="48" t="str">
        <f>IF(AE128="y",CHAR(34)&amp;AE$1&amp;CHAR(34)&amp;",","")</f>
        <v/>
      </c>
      <c r="EM128" s="48" t="str">
        <f>IF(AF128="y",CHAR(34)&amp;AF$1&amp;CHAR(34)&amp;",","")</f>
        <v/>
      </c>
      <c r="EN128" s="48" t="str">
        <f>IF(AG128="y",CHAR(34)&amp;AG$1&amp;CHAR(34)&amp;",","")</f>
        <v>"Unequa",</v>
      </c>
      <c r="EO128" s="48" t="str">
        <f>IF(AH128="y",CHAR(34)&amp;AH$1&amp;CHAR(34)&amp;",","")</f>
        <v>"Center",</v>
      </c>
      <c r="EP128" s="48" t="str">
        <f>IF(AI128="y",CHAR(34)&amp;AI$1&amp;CHAR(34)&amp;",","")</f>
        <v/>
      </c>
      <c r="EQ128" s="48" t="str">
        <f>IF(AJ128="y",CHAR(34)&amp;AJ$1&amp;CHAR(34)&amp;",","")</f>
        <v/>
      </c>
      <c r="ER128" s="48" t="str">
        <f>IF(AK128="y",CHAR(34)&amp;AK$1&amp;CHAR(34)&amp;",","")</f>
        <v/>
      </c>
      <c r="ES128" s="48" t="str">
        <f>IF(AL128="y",CHAR(34)&amp;AL$1&amp;CHAR(34)&amp;",","")</f>
        <v/>
      </c>
      <c r="ET128" s="48" t="str">
        <f>IF(AM128="y",CHAR(34)&amp;AM$1&amp;CHAR(34)&amp;",","")</f>
        <v/>
      </c>
      <c r="EU128" s="48" t="str">
        <f>IF(AN128="y",CHAR(34)&amp;AN$1&amp;CHAR(34)&amp;",","")</f>
        <v/>
      </c>
      <c r="EV128" s="48" t="str">
        <f>IF(AO128="y",CHAR(34)&amp;AO$1&amp;CHAR(34)&amp;",","")</f>
        <v/>
      </c>
      <c r="EW128" s="48" t="str">
        <f>IF(AP128="y",CHAR(34)&amp;AP$1&amp;CHAR(34)&amp;",","")</f>
        <v/>
      </c>
      <c r="EX128" s="48" t="str">
        <f>IF(AQ128="y",CHAR(34)&amp;AQ$1&amp;CHAR(34)&amp;",","")</f>
        <v/>
      </c>
      <c r="EY128" s="48" t="str">
        <f>IF(AR128="y",CHAR(34)&amp;AR$1&amp;CHAR(34)&amp;",","")</f>
        <v/>
      </c>
      <c r="EZ128" s="48" t="str">
        <f>IF(AS128="y",CHAR(34)&amp;AS$1&amp;CHAR(34)&amp;",","")</f>
        <v/>
      </c>
      <c r="FA128" s="48" t="str">
        <f>IF(AT128&gt;0,CHAR(34)&amp;"sta"&amp;AZ128&amp;CHAR(34)&amp;",","")</f>
        <v/>
      </c>
      <c r="FB128" s="48" t="str">
        <f>IF(AND(AT128&gt;0,BA128&lt;&gt;""),CHAR(34)&amp;"sta"&amp;BA128&amp;CHAR(34)&amp;",","")</f>
        <v/>
      </c>
      <c r="FC128" s="48" t="str">
        <f>IF(AND(AT128&gt;0,BB128&lt;&gt;""),CHAR(34)&amp;"sta"&amp;BB128&amp;CHAR(34)&amp;",","")</f>
        <v/>
      </c>
      <c r="FD128" s="48" t="str">
        <f>IF(BV128="n",CHAR(34)&amp;"tcWHYE"&amp;CHAR(34)&amp;",",IF(BV128="y",CHAR(34)&amp;FD$1&amp;CHAR(34)&amp;",",""))</f>
        <v/>
      </c>
      <c r="FE128" s="48" t="str">
        <f>IF(COUNTIF(BL128:BT128,"BLU")=0,CHAR(34)&amp;"NO_BLU"&amp;CHAR(34)&amp;",", "")</f>
        <v/>
      </c>
      <c r="FF128" s="48" t="str">
        <f>IF(COUNTIF(BL128:BT128,"WHI")=0,CHAR(34)&amp;"NO_WHI"&amp;CHAR(34)&amp;",", "")</f>
        <v/>
      </c>
      <c r="FG128" s="48" t="str">
        <f>IF(COUNTIF(BL128:BT128,"RED")=0,CHAR(34)&amp;"NO_RED"&amp;CHAR(34)&amp;",", "")</f>
        <v/>
      </c>
      <c r="FH128" s="48" t="str">
        <f>IF(COUNTIF(BL128:BS128,"GRE")=0,CHAR(34)&amp;"NO_GRE"&amp;CHAR(34)&amp;",", "")</f>
        <v>"NO_GRE",</v>
      </c>
      <c r="FI128" s="48" t="str">
        <f>IF(COUNTIF(BL128:BT128,"YEL")=0,CHAR(34)&amp;"NO_YEL"&amp;CHAR(34)&amp;",", "")</f>
        <v>"NO_YEL",</v>
      </c>
      <c r="FJ128" s="48" t="str">
        <f>IF(COUNTIF(BL128:BT128,"BLA")=0,CHAR(34)&amp;"NO_BLA"&amp;CHAR(34)&amp;",", "")</f>
        <v>"NO_BLA",</v>
      </c>
      <c r="FK128" s="48" t="str">
        <f>IF(AND(FH128&lt;&gt;"",FF128&lt;&gt;""),CHAR(34)&amp;"WHGRNO"&amp;CHAR(34)&amp;",","")</f>
        <v/>
      </c>
      <c r="FL128" s="48" t="str">
        <f>IF(AND(FI128&lt;&gt;"",FF128&lt;&gt;""),CHAR(34)&amp;"WHYENO"&amp;CHAR(34)&amp;",","")</f>
        <v/>
      </c>
      <c r="FM128" s="48" t="str">
        <f>IF(AND(FJ128&lt;&gt;"",FF128&lt;&gt;""),CHAR(34)&amp;"BAWHNO"&amp;CHAR(34)&amp;",","")</f>
        <v/>
      </c>
      <c r="FN128" s="48" t="str">
        <f>IF(AND(FE128&lt;&gt;"",FF128&lt;&gt;""),CHAR(34)&amp;"BLWHNO"&amp;CHAR(34)&amp;",","")</f>
        <v/>
      </c>
      <c r="FO128" s="48" t="str">
        <f>IF(AND(FE128&lt;&gt;"",FG128&lt;&gt;""),CHAR(34)&amp;"BLRENO"&amp;CHAR(34)&amp;",","")</f>
        <v/>
      </c>
      <c r="FP128" s="48" t="str">
        <f>IF(AND(FF128&lt;&gt;"",FF128&lt;&gt;""),CHAR(34)&amp;"WHRENO"&amp;CHAR(34)&amp;",","")</f>
        <v/>
      </c>
      <c r="FQ128" s="48" t="str">
        <f>IF(LEN(BF128)=3,CHAR(34)&amp;"001"&amp;BF128&amp;CHAR(34)&amp;",","")</f>
        <v>"001RED",</v>
      </c>
      <c r="FR128" s="48" t="str">
        <f>IF(LEN(BG128)=3,CHAR(34)&amp;"002"&amp;BG128&amp;CHAR(34)&amp;",","")</f>
        <v/>
      </c>
      <c r="FS128" s="48" t="str">
        <f>IF(LEN(BH128)=3,CHAR(34)&amp;"003"&amp;BH128&amp;CHAR(34)&amp;",","")</f>
        <v>"003BLU",</v>
      </c>
      <c r="FT128" s="48" t="str">
        <f>CHAR(34)&amp;"myr"&amp;BD128&amp;CHAR(34)&amp;","</f>
        <v>"myrEQ",</v>
      </c>
      <c r="FU128" s="48" t="str">
        <f>IF(AY128="y",CHAR(34)&amp;"island"&amp;CHAR(34)&amp;",","")</f>
        <v/>
      </c>
      <c r="FV128" s="48" t="str">
        <f>IF(BZ128="y",CHAR(34)&amp;"landlo"&amp;CHAR(34)&amp;",","")</f>
        <v/>
      </c>
      <c r="FW128" s="48" t="str">
        <f>IF(CA128="y",CHAR(34)&amp;"eunion"&amp;CHAR(34)&amp;",","")</f>
        <v/>
      </c>
      <c r="FX128" s="48" t="str">
        <f>SUBSTITUTE(IFERROR(SEARCH("[",A128),IFERROR(IF(AND(CA128&lt;&gt;"y",SEARCH("Europe",R128)&gt;0),CHAR(34)&amp;"noeuni"&amp;CHAR(34)&amp;",",""),"")),"1","")</f>
        <v/>
      </c>
      <c r="FY128" s="48" t="str">
        <f>IFERROR(IF(SEARCH("Arabic",CB128)&gt;0,CHAR(34)&amp;"arabic"&amp;CHAR(34)&amp;",",""),"")</f>
        <v/>
      </c>
      <c r="FZ128" s="48" t="str">
        <f>IFERROR(IF(SEARCH("English",CB128)&gt;0,CHAR(34)&amp;"englis"&amp;CHAR(34)&amp;",",""),"")</f>
        <v/>
      </c>
      <c r="GA128" s="48" t="str">
        <f>IFERROR(IF(SEARCH("French",CB128)&gt;0,CHAR(34)&amp;"french"&amp;CHAR(34)&amp;",",""),"")</f>
        <v/>
      </c>
      <c r="GB128" s="48" t="str">
        <f>IFERROR(IF(SEARCH("Spanish",CB128)&gt;0,CHAR(34)&amp;"spanis"&amp;CHAR(34)&amp;",",""),"")</f>
        <v/>
      </c>
      <c r="GC128" s="48" t="str">
        <f>IFERROR(IF(SEARCH("Portuguese",CB128)&gt;0,CHAR(34)&amp;"portug"&amp;CHAR(34)&amp;",",""),"")</f>
        <v/>
      </c>
      <c r="GD128" s="48" t="str">
        <f>IFERROR(IF(SEARCH("German",CB128)&gt;0,CHAR(34)&amp;"german"&amp;CHAR(34)&amp;",",""),"")</f>
        <v/>
      </c>
      <c r="GE128" s="48" t="str">
        <f>IFERROR(IF(SEARCH("Dutch",CB128)&gt;0,CHAR(34)&amp;"dutchs"&amp;CHAR(34)&amp;",",""),"")</f>
        <v/>
      </c>
      <c r="GF128" s="48" t="str">
        <f>IFERROR(IF(SEARCH("Historical",AU128)&gt;0,CHAR(34)&amp;"histor"&amp;CHAR(34)&amp;",",""),"")</f>
        <v/>
      </c>
      <c r="GG128" s="48" t="str">
        <f>IF(BU128="y",CHAR(34)&amp;"unjack"&amp;CHAR(34)&amp;",","")</f>
        <v/>
      </c>
      <c r="GH128" s="48" t="str">
        <f>IF(CD128=1,CHAR(34)&amp;"southc"&amp;CHAR(34)&amp;",","")</f>
        <v/>
      </c>
      <c r="GI128" s="48" t="str">
        <f>IF(CE128=1,CHAR(34)&amp;"hasmap"&amp;CHAR(34)&amp;",","")</f>
        <v/>
      </c>
      <c r="GJ128" s="48" t="str">
        <f>IF(CP128="y",CHAR(34)&amp;CP$1&amp;CHAR(34)&amp;",","")</f>
        <v>"NoStar",</v>
      </c>
      <c r="GK128" s="48" t="str">
        <f>IF(GJ128="",CHAR(34)&amp;"HasSta"&amp;CHAR(34)&amp;",","")</f>
        <v/>
      </c>
      <c r="GL128" s="48" t="str">
        <f>IF(CQ128="y",CHAR(34)&amp;CQ$1&amp;CHAR(34)&amp;",","")</f>
        <v/>
      </c>
      <c r="GM128" s="48" t="str">
        <f>IF(CR128="y",CHAR(34)&amp;CR$1&amp;CHAR(34)&amp;",","")</f>
        <v/>
      </c>
      <c r="GN128" s="48" t="str">
        <f>IF(CS128="y",CHAR(34)&amp;CS$1&amp;CHAR(34)&amp;",","")</f>
        <v/>
      </c>
      <c r="GP128" s="48" t="str">
        <f>CHAR(34)&amp;AU128&amp;CHAR(34)</f>
        <v>"City"</v>
      </c>
      <c r="GS128" s="48" t="str">
        <f>SUBSTITUTE("["&amp;_xlfn.CONCAT(CW128:GN128)&amp;"]",",]","]")</f>
        <v>["3Color","words2","exact2","lets10","startK","with_y","LUEDHI","year00","allhor","2Bands","Horizo","Unequa","Center","NO_GRE","NO_YEL","NO_BLA","001RED","003BLU","myrEQ","NoStar"]</v>
      </c>
      <c r="GT128" s="48" t="str">
        <f>IF(BL128&lt;&gt;"",CHAR(34)&amp;"cl_"&amp;BL128&amp;CHAR(34)&amp;",","")</f>
        <v/>
      </c>
      <c r="GU128" s="48" t="str">
        <f>IF(BM128&lt;&gt;"",CHAR(34)&amp;"cl_"&amp;BM128&amp;CHAR(34)&amp;",","")</f>
        <v>"cl_BLU",</v>
      </c>
      <c r="GV128" s="48" t="str">
        <f>IF(BN128&lt;&gt;"",CHAR(34)&amp;"cl_"&amp;BN128&amp;CHAR(34)&amp;",","")</f>
        <v/>
      </c>
      <c r="GW128" s="48" t="str">
        <f>IF(BO128&lt;&gt;"",CHAR(34)&amp;"cl_"&amp;BO128&amp;CHAR(34)&amp;",","")</f>
        <v>"cl_RED",</v>
      </c>
      <c r="GX128" s="48" t="str">
        <f>IF(BP128&lt;&gt;"",CHAR(34)&amp;"cl_"&amp;BP128&amp;CHAR(34)&amp;",","")</f>
        <v/>
      </c>
      <c r="GY128" s="48" t="str">
        <f>IF(BQ128&lt;&gt;"",CHAR(34)&amp;"cl_"&amp;BQ128&amp;CHAR(34)&amp;",","")</f>
        <v/>
      </c>
      <c r="GZ128" s="48" t="str">
        <f>IF(BR128&lt;&gt;"",CHAR(34)&amp;"cl_"&amp;BR128&amp;CHAR(34)&amp;",","")</f>
        <v/>
      </c>
      <c r="HA128" s="48" t="str">
        <f>IF(BS128&lt;&gt;"",CHAR(34)&amp;"cl_"&amp;BS128&amp;CHAR(34)&amp;",","")</f>
        <v/>
      </c>
      <c r="HB128" s="48" t="str">
        <f>IF(BT128&lt;&gt;"",CHAR(34)&amp;"cl_"&amp;BT128&amp;CHAR(34)&amp;",","")</f>
        <v>"cl_WHI",</v>
      </c>
      <c r="HC128" s="48" t="str">
        <f>SUBSTITUTE("["&amp;_xlfn.CONCAT(GT128:HB128)&amp;"]",",]","]")</f>
        <v>["cl_BLU","cl_RED","cl_WHI"]</v>
      </c>
      <c r="HE128" s="71"/>
      <c r="HF128" s="72" t="str">
        <f>"{couname:"&amp;CT128&amp;(IF(HK128&lt;&gt;"",",subtype:"&amp;CHAR(34)&amp;HK128&amp;CHAR(34),""))&amp;",year:"&amp;HJ128&amp;",region:"&amp;CU128&amp;",Colors:"&amp;HC128&amp;",Items:"&amp;GS128&amp;",Flag:"&amp;CV128&amp;",HDFlag:"&amp;CHAR(34)&amp;E128&amp;CHAR(34)&amp;",type:"&amp;GP128&amp;", describe: "&amp;HH128&amp;", isnew:"&amp;CHAR(34)&amp;F128&amp;CHAR(34)&amp;", links: "&amp;HL128&amp;"},"</f>
        <v>{couname:"[USA] Kansas City",year:"2023",region:"rgn_North America",Colors:["cl_BLU","cl_RED","cl_WHI"],Items:["3Color","words2","exact2","lets10","startK","with_y","LUEDHI","year00","allhor","2Bands","Horizo","Unequa","Center","NO_GRE","NO_YEL","NO_BLA","001RED","003BLU","myrEQ","NoStar"],Flag:"https://upload.wikimedia.org/wikipedia/commons/thumb/4/49/Flag_of_Kansas_City%2C_Missouri.svg/640px-Flag_of_Kansas_City%2C_Missouri.svg.png",HDFlag:"https://upload.wikimedia.org/wikipedia/commons/thumb/4/49/Flag_of_Kansas_City%2C_Missouri.svg/2560px-Flag_of_Kansas_City%2C_Missouri.svg.png",type:"City", describe: "\nThe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 isnew:".", links: "https://en.wikipedia.org/wiki/Flag_of_Kansas_City,_Missouri"},</v>
      </c>
      <c r="HG128" s="73" t="str">
        <f>"{couname:"&amp;CT128&amp;(IF(HK128&lt;&gt;"",",subtype:"&amp;CHAR(34)&amp;HK128&amp;CHAR(34),""))&amp;",year:"&amp;HJ128&amp;",region:"&amp;CU128&amp;",Colors:"&amp;HC128&amp;",Items:"&amp;GS128&amp;",Flag:"&amp;CV128&amp;",HDFlag:"&amp;CHAR(34)&amp;E128&amp;CHAR(34)&amp;",type:"&amp;GP128&amp;", describe: "&amp;HI128&amp;", links: "&amp;HL128&amp;"},"</f>
        <v>{couname:"[USA] Kansas City",year:"2023",region:"rgn_North America",Colors:["cl_BLU","cl_RED","cl_WHI"],Items:["3Color","words2","exact2","lets10","startK","with_y","LUEDHI","year00","allhor","2Bands","Horizo","Unequa","Center","NO_GRE","NO_YEL","NO_BLA","001RED","003BLU","myrEQ","NoStar"],Flag:"https://upload.wikimedia.org/wikipedia/commons/thumb/4/49/Flag_of_Kansas_City%2C_Missouri.svg/640px-Flag_of_Kansas_City%2C_Missouri.svg.png",HDFlag:"https://upload.wikimedia.org/wikipedia/commons/thumb/4/49/Flag_of_Kansas_City%2C_Missouri.svg/2560px-Flag_of_Kansas_City%2C_Missouri.svg.png",type:"City", describe: "\nThe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 links: "https://en.wikipedia.org/wiki/Flag_of_Kansas_City,_Missouri"},</v>
      </c>
      <c r="HH128" s="48" t="str">
        <f>IF(P128&lt;&gt;"",CHAR(34)&amp;"\n"&amp;P128&amp;CHAR(34),CHAR(34)&amp;CHAR(34))</f>
        <v>"\nThe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v>
      </c>
      <c r="HI128" s="48" t="str">
        <f>IF(J128=0,CHAR(34)&amp;CHAR(34),HH128)</f>
        <v>"\nThe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v>
      </c>
      <c r="HJ128" s="48" t="str">
        <f>CHAR(34)&amp;O128&amp;CHAR(34)</f>
        <v>"2023"</v>
      </c>
      <c r="HL128" s="48" t="str">
        <f>CHAR(34)&amp;I128&amp;CHAR(34)</f>
        <v>"https://en.wikipedia.org/wiki/Flag_of_Kansas_City,_Missouri"</v>
      </c>
      <c r="HM128" s="72" t="str">
        <f>"{"&amp;CHAR(34)&amp;"couname"&amp;CHAR(34)&amp;":"&amp;CT128&amp;(IF(H128&lt;&gt;"",","&amp;CHAR(34)&amp;"subtype"&amp;CHAR(34)&amp;":"&amp;CHAR(34)&amp;H128&amp;CHAR(34),""))&amp;","&amp;CHAR(34)&amp;"year"&amp;CHAR(34)&amp;":"&amp;HJ128&amp;","&amp;CHAR(34)&amp;"region"&amp;CHAR(34)&amp;":"&amp;CU128&amp;","&amp;CHAR(34)&amp;"Colors"&amp;CHAR(34)&amp;":"&amp;HC128&amp;","&amp;CHAR(34)&amp;"Items"&amp;CHAR(34)&amp;":"&amp;GS128&amp;","&amp;CHAR(34)&amp;"Flag"&amp;CHAR(34)&amp;":"&amp;CV128&amp;","&amp;CHAR(34)&amp;"HDFlag"&amp;CHAR(34)&amp;":"&amp;CHAR(34)&amp;E128&amp;CHAR(34)&amp;","&amp;CHAR(34)&amp;"type"&amp;CHAR(34)&amp;":"&amp;GP128&amp;", "&amp;CHAR(34)&amp;"describe"&amp;CHAR(34)&amp;": "&amp;HH128&amp;", "&amp;CHAR(34)&amp;"isnew"&amp;CHAR(34)&amp;": "&amp;CHAR(34)&amp;F128&amp;CHAR(34)&amp;", "&amp;CHAR(34)&amp;"links"&amp;CHAR(34)&amp;": "&amp;HL128&amp;"},"</f>
        <v>{"couname":"[USA] Kansas City","subtype":"[USA] Missouri","year":"2023","region":"rgn_North America","Colors":["cl_BLU","cl_RED","cl_WHI"],"Items":["3Color","words2","exact2","lets10","startK","with_y","LUEDHI","year00","allhor","2Bands","Horizo","Unequa","Center","NO_GRE","NO_YEL","NO_BLA","001RED","003BLU","myrEQ","NoStar"],"Flag":"https://upload.wikimedia.org/wikipedia/commons/thumb/4/49/Flag_of_Kansas_City%2C_Missouri.svg/640px-Flag_of_Kansas_City%2C_Missouri.svg.png","HDFlag":"https://upload.wikimedia.org/wikipedia/commons/thumb/4/49/Flag_of_Kansas_City%2C_Missouri.svg/2560px-Flag_of_Kansas_City%2C_Missouri.svg.png","type":"City", "describe": "\nThe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 "isnew": ".", "links": "https://en.wikipedia.org/wiki/Flag_of_Kansas_City,_Missouri"},</v>
      </c>
      <c r="HN128" s="74" t="str">
        <f>"{"&amp;CHAR(34)&amp;"couname"&amp;CHAR(34)&amp;":"&amp;CT128&amp;(IF(H128&lt;&gt;"",","&amp;CHAR(34)&amp;"subtype"&amp;CHAR(34)&amp;":"&amp;CHAR(34)&amp;H128&amp;CHAR(34),""))&amp;","&amp;CHAR(34)&amp;"year"&amp;CHAR(34)&amp;":"&amp;HJ128&amp;","&amp;CHAR(34)&amp;"region"&amp;CHAR(34)&amp;":"&amp;CU128&amp;","&amp;CHAR(34)&amp;"Colors"&amp;CHAR(34)&amp;":"&amp;HC128&amp;","&amp;CHAR(34)&amp;"Items"&amp;CHAR(34)&amp;":"&amp;GS128&amp;","&amp;CHAR(34)&amp;"Flag"&amp;CHAR(34)&amp;":"&amp;CV128&amp;","&amp;CHAR(34)&amp;"HDFlag"&amp;CHAR(34)&amp;":"&amp;CHAR(34)&amp;E128&amp;CHAR(34)&amp;","&amp;CHAR(34)&amp;"type"&amp;CHAR(34)&amp;":"&amp;GP128&amp;", "&amp;CHAR(34)&amp;"describe"&amp;CHAR(34)&amp;": "&amp;HI128&amp;", "&amp;CHAR(34)&amp;"isnew"&amp;CHAR(34)&amp;": "&amp;CHAR(34)&amp;F128&amp;CHAR(34)&amp;", "&amp;CHAR(34)&amp;"links"&amp;CHAR(34)&amp;": "&amp;HL128&amp;"},"</f>
        <v>{"couname":"[USA] Kansas City","subtype":"[USA] Missouri","year":"2023","region":"rgn_North America","Colors":["cl_BLU","cl_RED","cl_WHI"],"Items":["3Color","words2","exact2","lets10","startK","with_y","LUEDHI","year00","allhor","2Bands","Horizo","Unequa","Center","NO_GRE","NO_YEL","NO_BLA","001RED","003BLU","myrEQ","NoStar"],"Flag":"https://upload.wikimedia.org/wikipedia/commons/thumb/4/49/Flag_of_Kansas_City%2C_Missouri.svg/640px-Flag_of_Kansas_City%2C_Missouri.svg.png","HDFlag":"https://upload.wikimedia.org/wikipedia/commons/thumb/4/49/Flag_of_Kansas_City%2C_Missouri.svg/2560px-Flag_of_Kansas_City%2C_Missouri.svg.png","type":"City", "describe": "\nThe current flag has meaning in various parts of its design. For example, the red bar on top represents the kindness and warm heartedness of the people of Kansas City. The blue bar on the bottom represents the nearby Missouri River. The white emblem in the center is a fountain, representing how Kansas City is the city of fountains. The emblem also has a vague heart silhouette, showing how Kansas City is the heart of the nation, and again alluding to the compassion of the citizens of Kansas City.", "isnew": ".", "links": "https://en.wikipedia.org/wiki/Flag_of_Kansas_City,_Missouri"},</v>
      </c>
      <c r="HO128" s="75">
        <v>45576</v>
      </c>
      <c r="HP128" s="48" t="str" cm="1">
        <f t="array" ref="HP128">IF(_xlfn.TEXTJOIN(", ", TRUE, IF(ISNUMBER(SEARCH("BLA", BL128:BT128)), COLUMN(BL128:BT128) - COLUMN(BL128) + 1, ""))&lt;&gt;"","BLA","")</f>
        <v/>
      </c>
      <c r="HQ128" s="48" t="str" cm="1">
        <f t="array" ref="HQ128">IF(_xlfn.TEXTJOIN(", ", TRUE, IF(ISNUMBER(SEARCH("BLU", BL128:BT128)), COLUMN(BL128:BT128) - COLUMN(BL128) + 1, ""))&lt;&gt;"","BLU","")</f>
        <v>BLU</v>
      </c>
      <c r="HR128" s="48" t="str" cm="1">
        <f t="array" ref="HR128">IF(_xlfn.TEXTJOIN(", ", TRUE, IF(ISNUMBER(SEARCH("GRE", BL128:BT128)), COLUMN(BL128:BT128) - COLUMN(BL128) + 1, ""))&lt;&gt;"","GRE","")</f>
        <v/>
      </c>
      <c r="HS128" s="48" t="str" cm="1">
        <f t="array" ref="HS128">IF(_xlfn.TEXTJOIN(", ", TRUE, IF(ISNUMBER(SEARCH("RED", BL128:BT128)), COLUMN(BL128:BT128) - COLUMN(BL128) + 1, ""))&lt;&gt;"","RED","")</f>
        <v>RED</v>
      </c>
      <c r="HT128" s="48" t="str" cm="1">
        <f t="array" ref="HT128">IF(_xlfn.TEXTJOIN(", ", TRUE, IF(ISNUMBER(SEARCH("YEL", BL128:BT128)), COLUMN(BL128:BT128) - COLUMN(BL128) + 1, ""))&lt;&gt;"","YEL","")</f>
        <v/>
      </c>
      <c r="HU128" s="48" t="str" cm="1">
        <f t="array" ref="HU128">IF(_xlfn.TEXTJOIN(", ", TRUE, IF(ISNUMBER(SEARCH("ORA", BL128:BT128)), COLUMN(BL128:BT128) - COLUMN(BL128) + 1, ""))&lt;&gt;"","ORA","")</f>
        <v/>
      </c>
      <c r="HV128" s="48" t="str" cm="1">
        <f t="array" ref="HV128">IF(_xlfn.TEXTJOIN(", ", TRUE, IF(ISNUMBER(SEARCH("BRO", BL128:BT128)), COLUMN(BL128:BT128) - COLUMN(BL128) + 1, ""))&lt;&gt;"","BRO","")</f>
        <v/>
      </c>
      <c r="HW128" s="48" t="str" cm="1">
        <f t="array" ref="HW128">IF(_xlfn.TEXTJOIN(", ", TRUE, IF(ISNUMBER(SEARCH("PUR", BL128:BT128)), COLUMN(BL128:BT128) - COLUMN(BL128) + 1, ""))&lt;&gt;"","PUR","")</f>
        <v/>
      </c>
      <c r="HX128" s="48" t="str" cm="1">
        <f t="array" ref="HX128">IF(_xlfn.TEXTJOIN(", ", TRUE, IF(ISNUMBER(SEARCH("WHI", BL128:BT128)), COLUMN(BL128:BT128) - COLUMN(BL128) + 1, ""))&lt;&gt;"","WHI","")</f>
        <v>WHI</v>
      </c>
      <c r="HY128" s="76"/>
      <c r="HZ128" s="76"/>
      <c r="IA128" s="6"/>
      <c r="IB128" s="6"/>
      <c r="IC128" s="77"/>
      <c r="ID128" s="77"/>
      <c r="IE128" s="77"/>
      <c r="IF128" s="77"/>
      <c r="IG128" s="77"/>
      <c r="IH128" s="77"/>
      <c r="II128" s="77"/>
      <c r="IJ128" s="77"/>
      <c r="IK128" s="77"/>
      <c r="IL128" s="48">
        <f>SUM(IC128:IK128)</f>
        <v>0</v>
      </c>
      <c r="IM128" s="45">
        <f>COUNTIF(IC128:IK128,"&gt;0")-CG128</f>
        <v>-3</v>
      </c>
      <c r="IN128" s="78" t="str">
        <f>"http://mkweb.bcgsc.ca/color-summarizer/?url="&amp;D128&amp;"&amp;precision=low&amp;num_clusters="&amp;CG128&amp;"&amp;text=1"</f>
        <v>http://mkweb.bcgsc.ca/color-summarizer/?url=https://upload.wikimedia.org/wikipedia/commons/thumb/4/49/Flag_of_Kansas_City%2C_Missouri.svg/640px-Flag_of_Kansas_City%2C_Missouri.svg.png&amp;precision=low&amp;num_clusters=3&amp;text=1</v>
      </c>
      <c r="IO128" s="48" t="str">
        <f>IF(HP128&lt;&gt;"",CHAR(34)&amp;"black"&amp;CHAR(34),"")</f>
        <v/>
      </c>
      <c r="IP128" s="48" t="str">
        <f>IF(HQ128&lt;&gt;"",CHAR(34)&amp;"blue"&amp;CHAR(34),"")</f>
        <v>"blue"</v>
      </c>
      <c r="IQ128" s="48" t="str">
        <f>IF(HR128&lt;&gt;"",CHAR(34)&amp;"green"&amp;CHAR(34),"")</f>
        <v/>
      </c>
      <c r="IR128" s="48" t="str">
        <f>IF(HS128&lt;&gt;"",CHAR(34)&amp;"red"&amp;CHAR(34),"")</f>
        <v>"red"</v>
      </c>
      <c r="IS128" s="48" t="str">
        <f>IF(HT128&lt;&gt;"",CHAR(34)&amp;"yellow"&amp;CHAR(34),"")</f>
        <v/>
      </c>
      <c r="IT128" s="48" t="str">
        <f>IF(HU128&lt;&gt;"",CHAR(34)&amp;"orange"&amp;CHAR(34),"")</f>
        <v/>
      </c>
      <c r="IU128" s="48" t="str">
        <f>IF(HV128&lt;&gt;"",CHAR(34)&amp;"brown"&amp;CHAR(34),"")</f>
        <v/>
      </c>
      <c r="IV128" s="48" t="str">
        <f>IF(HW128&lt;&gt;"",CHAR(34)&amp;"purple"&amp;CHAR(34),"")</f>
        <v/>
      </c>
      <c r="IW128" s="48" t="str">
        <f>IF(HX128&lt;&gt;"",CHAR(34)&amp;"white"&amp;CHAR(34),"")</f>
        <v>"white"</v>
      </c>
      <c r="IX128" s="48" t="str">
        <f>"{"&amp;CHAR(34)&amp;"url"&amp;CHAR(34)&amp;":"&amp;CHAR(34)&amp;IN128&amp;CHAR(34)&amp;","&amp;CHAR(34)&amp;"name"&amp;CHAR(34)&amp;":"&amp;CHAR(34)&amp;A128&amp;CHAR(34)&amp;"},"</f>
        <v>{"url":"http://mkweb.bcgsc.ca/color-summarizer/?url=https://upload.wikimedia.org/wikipedia/commons/thumb/4/49/Flag_of_Kansas_City%2C_Missouri.svg/640px-Flag_of_Kansas_City%2C_Missouri.svg.png&amp;precision=low&amp;num_clusters=3&amp;text=1","name":"[USA] Kansas City"},</v>
      </c>
      <c r="IY128" s="48">
        <v>1152</v>
      </c>
    </row>
    <row r="129" spans="1:259" s="48" customFormat="1" ht="38.4" customHeight="1" thickBot="1" x14ac:dyDescent="0.35">
      <c r="A129" s="97" t="s">
        <v>936</v>
      </c>
      <c r="B129" s="40" t="e" vm="270">
        <v>#VALUE!</v>
      </c>
      <c r="C129" s="41">
        <v>3</v>
      </c>
      <c r="D129" s="42" t="s">
        <v>937</v>
      </c>
      <c r="E129" s="43" t="s">
        <v>938</v>
      </c>
      <c r="F129" s="44" t="s">
        <v>163</v>
      </c>
      <c r="G129" s="45">
        <f>COUNTIF($A$1:$A$8580,A129)</f>
        <v>1</v>
      </c>
      <c r="H129" s="46" t="s">
        <v>592</v>
      </c>
      <c r="I129" s="47" t="s">
        <v>939</v>
      </c>
      <c r="J129" s="48" t="str">
        <f>""</f>
        <v/>
      </c>
      <c r="K129" s="49"/>
      <c r="L129" s="50"/>
      <c r="M129" s="50"/>
      <c r="N129" s="51" t="s">
        <v>231</v>
      </c>
      <c r="O129" s="52">
        <v>1964</v>
      </c>
      <c r="P129" s="53" t="s">
        <v>940</v>
      </c>
      <c r="Q129" s="54">
        <v>2</v>
      </c>
      <c r="R129" s="55" t="s">
        <v>231</v>
      </c>
      <c r="S129" s="56">
        <v>3</v>
      </c>
      <c r="T129" s="57" t="s">
        <v>165</v>
      </c>
      <c r="U129" s="58" t="s">
        <v>164</v>
      </c>
      <c r="V129" s="58" t="s">
        <v>165</v>
      </c>
      <c r="W129" s="58" t="s">
        <v>164</v>
      </c>
      <c r="X129" s="58" t="s">
        <v>165</v>
      </c>
      <c r="Y129" s="58" t="s">
        <v>164</v>
      </c>
      <c r="Z129" s="58" t="s">
        <v>164</v>
      </c>
      <c r="AA129" s="58" t="s">
        <v>164</v>
      </c>
      <c r="AB129" s="58" t="s">
        <v>164</v>
      </c>
      <c r="AC129" s="58" t="s">
        <v>164</v>
      </c>
      <c r="AD129" s="58" t="s">
        <v>164</v>
      </c>
      <c r="AE129" s="58" t="s">
        <v>164</v>
      </c>
      <c r="AF129" s="59" t="s">
        <v>165</v>
      </c>
      <c r="AG129" s="59" t="s">
        <v>164</v>
      </c>
      <c r="AH129" s="59" t="s">
        <v>164</v>
      </c>
      <c r="AI129" s="59" t="s">
        <v>164</v>
      </c>
      <c r="AJ129" s="59" t="s">
        <v>164</v>
      </c>
      <c r="AK129" s="59" t="s">
        <v>164</v>
      </c>
      <c r="AL129" s="59" t="s">
        <v>164</v>
      </c>
      <c r="AM129" s="59" t="s">
        <v>164</v>
      </c>
      <c r="AN129" s="59" t="s">
        <v>164</v>
      </c>
      <c r="AO129" s="59" t="s">
        <v>164</v>
      </c>
      <c r="AP129" s="59" t="s">
        <v>164</v>
      </c>
      <c r="AQ129" s="59" t="s">
        <v>164</v>
      </c>
      <c r="AR129" s="59" t="s">
        <v>164</v>
      </c>
      <c r="AS129" s="59" t="s">
        <v>164</v>
      </c>
      <c r="AT129" s="60">
        <v>0</v>
      </c>
      <c r="AU129" s="59" t="s">
        <v>196</v>
      </c>
      <c r="AV129" s="59" t="str">
        <f>IF(LEFT(A129,1)="[",LEFT(A129,5)&amp;AU129&amp;A129,"")</f>
        <v>[USA]City[USA] Saint Louis</v>
      </c>
      <c r="AW129" s="59" t="str">
        <f>C129&amp;H129&amp;A129</f>
        <v>3[USA] Missouri[USA] Saint Louis</v>
      </c>
      <c r="AX129" s="61"/>
      <c r="AY129" s="61"/>
      <c r="AZ129" s="62" t="s">
        <v>167</v>
      </c>
      <c r="BA129" s="62" t="s">
        <v>167</v>
      </c>
      <c r="BB129" s="62"/>
      <c r="BC129" s="63"/>
      <c r="BD129" s="64" t="s">
        <v>154</v>
      </c>
      <c r="BE129" s="47"/>
      <c r="BF129" s="64" t="s">
        <v>167</v>
      </c>
      <c r="BG129" s="64" t="s">
        <v>167</v>
      </c>
      <c r="BH129" s="64" t="s">
        <v>167</v>
      </c>
      <c r="BI129" s="64"/>
      <c r="BJ129" s="64"/>
      <c r="BK129" s="47"/>
      <c r="BL129" s="64" t="s">
        <v>167</v>
      </c>
      <c r="BM129" s="64" t="s">
        <v>152</v>
      </c>
      <c r="BN129" s="64" t="s">
        <v>167</v>
      </c>
      <c r="BO129" s="64" t="s">
        <v>154</v>
      </c>
      <c r="BP129" s="64" t="s">
        <v>155</v>
      </c>
      <c r="BQ129" s="64" t="s">
        <v>167</v>
      </c>
      <c r="BR129" s="64" t="s">
        <v>167</v>
      </c>
      <c r="BS129" s="64" t="s">
        <v>167</v>
      </c>
      <c r="BT129" s="64" t="s">
        <v>159</v>
      </c>
      <c r="BU129" s="65"/>
      <c r="BV129" s="66"/>
      <c r="BW129" s="66">
        <v>0</v>
      </c>
      <c r="BX129" s="47"/>
      <c r="BY129" s="48" t="s">
        <v>164</v>
      </c>
      <c r="CB129" s="6"/>
      <c r="CC129" s="6"/>
      <c r="CD129" s="67">
        <v>0</v>
      </c>
      <c r="CE129" s="67">
        <v>0</v>
      </c>
      <c r="CF129" s="67" t="e">
        <v>#REF!</v>
      </c>
      <c r="CG129" s="68" cm="1">
        <f t="array" ref="CG129">SUMPRODUCT(--(LEN(TRIM(BL129:BT129))&gt;0))</f>
        <v>4</v>
      </c>
      <c r="CH129" s="59" t="str">
        <f>IF(CG129=2,"y","n")</f>
        <v>n</v>
      </c>
      <c r="CI129" s="59" t="str">
        <f>IF(CG129=3,"y","n")</f>
        <v>n</v>
      </c>
      <c r="CJ129" s="59" t="str">
        <f>IF(CG129=4,"y","n")</f>
        <v>y</v>
      </c>
      <c r="CK129" s="59" t="str">
        <f>IF(CG129&gt;4,"y","n")</f>
        <v>n</v>
      </c>
      <c r="CL129" s="59" t="str">
        <f>IF(S129=0,"y","n")</f>
        <v>n</v>
      </c>
      <c r="CM129" s="59" t="str">
        <f>IF(S129=2,"y","n")</f>
        <v>n</v>
      </c>
      <c r="CN129" s="59" t="str">
        <f>IF(S129=3,"y","n")</f>
        <v>y</v>
      </c>
      <c r="CO129" s="59" t="str">
        <f>IF(S129&gt;=4,"y","n")</f>
        <v>n</v>
      </c>
      <c r="CP129" s="59" t="str">
        <f>IF(AT129=0,"y","n")</f>
        <v>y</v>
      </c>
      <c r="CQ129" s="59" t="str">
        <f>IF(AT129=1,"y","n")</f>
        <v>n</v>
      </c>
      <c r="CR129" s="59" t="str">
        <f>IF(AT129=2,"y","n")</f>
        <v>n</v>
      </c>
      <c r="CS129" s="59" t="str">
        <f>IF(AT129&gt;=3,"y","n")</f>
        <v>n</v>
      </c>
      <c r="CT129" s="69" t="str">
        <f>CHAR(34)&amp;A129&amp;CHAR(34)</f>
        <v>"[USA] Saint Louis"</v>
      </c>
      <c r="CU129" s="70" t="str">
        <f>CHAR(34)&amp;"rgn_"&amp;R129&amp;CHAR(34)</f>
        <v>"rgn_North America"</v>
      </c>
      <c r="CV129" s="48" t="str">
        <f>CHAR(34)&amp;D129&amp;CHAR(34)</f>
        <v>"https://upload.wikimedia.org/wikipedia/commons/thumb/b/b8/Flag_of_St._Louis%2C_Missouri.svg/640px-Flag_of_St._Louis%2C_Missouri.svg.png"</v>
      </c>
      <c r="CW129" s="48" t="str">
        <f>IF(CH129="y",CHAR(34)&amp;CH$1&amp;CHAR(34)&amp;",","")</f>
        <v/>
      </c>
      <c r="CX129" s="48" t="str">
        <f>IF(CI129="y",CHAR(34)&amp;CI$1&amp;CHAR(34)&amp;",","")</f>
        <v/>
      </c>
      <c r="CY129" s="48" t="str">
        <f>IF(CJ129="y",CHAR(34)&amp;CJ$1&amp;CHAR(34)&amp;",","")</f>
        <v>"4Color",</v>
      </c>
      <c r="CZ129" s="48" t="str">
        <f>IF(CK129="y",CHAR(34)&amp;CK$1&amp;CHAR(34)&amp;",","")</f>
        <v/>
      </c>
      <c r="DA129" s="48" t="str">
        <f>IF(Q129&gt;1,CHAR(34)&amp;"words2"&amp;CHAR(34)&amp;",","")</f>
        <v>"words2",</v>
      </c>
      <c r="DB129" s="48" t="str">
        <f>IF(Q129&gt;2,CHAR(34)&amp;"words3"&amp;CHAR(34)&amp;",","")</f>
        <v/>
      </c>
      <c r="DC129" s="48" t="str">
        <f>IF(Q129=2,CHAR(34)&amp;"exact2"&amp;CHAR(34)&amp;",","")</f>
        <v>"exact2",</v>
      </c>
      <c r="DD129" s="48" t="str">
        <f>IF(LEN(CHAR(34)&amp;"lets"&amp;LEN(SUBSTITUTE(SUBSTITUTE(IFERROR(TRIM(SUBSTITUTE(SUBSTITUTE(SUBSTITUTE(IFERROR(TRIM(SUBSTITUTE(A129,MID(A129,FIND("(",A129),FIND(")",A129)-FIND("(",A129)+1),"")),A129)," ",""),"-",""),MID(SUBSTITUTE(SUBSTITUTE(IFERROR(TRIM(SUBSTITUTE(A129,MID(A129,FIND("(",A129),FIND(")",A129)-FIND("(",A129)+1),"")),A129)," ",""),"-",""),FIND("[",SUBSTITUTE(SUBSTITUTE(IFERROR(TRIM(SUBSTITUTE(A129,MID(A129,FIND("(",A129),FIND(")",A129)-FIND("(",A129)+1),"")),A129)," ",""),"-","")),FIND("]",SUBSTITUTE(SUBSTITUTE(IFERROR(TRIM(SUBSTITUTE(A129,MID(A129,FIND("(",A129),FIND(")",A129)-FIND("(",A129)+1),"")),A129)," ",""),"-",""))-FIND("[",SUBSTITUTE(SUBSTITUTE(IFERROR(TRIM(SUBSTITUTE(A129,MID(A129,FIND("(",A129),FIND(")",A129)-FIND("(",A129)+1),"")),A129)," ",""),"-",""))+1),"")),SUBSTITUTE(SUBSTITUTE(IFERROR(TRIM(SUBSTITUTE(A129,MID(A129,FIND("(",A129),FIND(")",A129)-FIND("(",A129)+1),"")),A129)," ",""),"-",""))," ",""),"-",""))&amp;CHAR(34)&amp;",")=9,CHAR(34)&amp;"lets"&amp;LEN(SUBSTITUTE(SUBSTITUTE(IFERROR(TRIM(SUBSTITUTE(SUBSTITUTE(SUBSTITUTE(IFERROR(TRIM(SUBSTITUTE(A129,MID(A129,FIND("(",A129),FIND(")",A129)-FIND("(",A129)+1),"")),A129)," ",""),"-",""),MID(SUBSTITUTE(SUBSTITUTE(IFERROR(TRIM(SUBSTITUTE(A129,MID(A129,FIND("(",A129),FIND(")",A129)-FIND("(",A129)+1),"")),A129)," ",""),"-",""),FIND("[",SUBSTITUTE(SUBSTITUTE(IFERROR(TRIM(SUBSTITUTE(A129,MID(A129,FIND("(",A129),FIND(")",A129)-FIND("(",A129)+1),"")),A129)," ",""),"-","")),FIND("]",SUBSTITUTE(SUBSTITUTE(IFERROR(TRIM(SUBSTITUTE(A129,MID(A129,FIND("(",A129),FIND(")",A129)-FIND("(",A129)+1),"")),A129)," ",""),"-",""))-FIND("[",SUBSTITUTE(SUBSTITUTE(IFERROR(TRIM(SUBSTITUTE(A129,MID(A129,FIND("(",A129),FIND(")",A129)-FIND("(",A129)+1),"")),A129)," ",""),"-",""))+1),"")),SUBSTITUTE(SUBSTITUTE(IFERROR(TRIM(SUBSTITUTE(A129,MID(A129,FIND("(",A129),FIND(")",A129)-FIND("(",A129)+1),"")),A129)," ",""),"-",""))," ",""),"-",""))&amp;CHAR(34)&amp;",",CHAR(34)&amp;"lets0"&amp;LEN(SUBSTITUTE(SUBSTITUTE(IFERROR(TRIM(SUBSTITUTE(SUBSTITUTE(SUBSTITUTE(IFERROR(TRIM(SUBSTITUTE(A129,MID(A129,FIND("(",A129),FIND(")",A129)-FIND("(",A129)+1),"")),A129)," ",""),"-",""),MID(SUBSTITUTE(SUBSTITUTE(IFERROR(TRIM(SUBSTITUTE(A129,MID(A129,FIND("(",A129),FIND(")",A129)-FIND("(",A129)+1),"")),A129)," ",""),"-",""),FIND("[",SUBSTITUTE(SUBSTITUTE(IFERROR(TRIM(SUBSTITUTE(A129,MID(A129,FIND("(",A129),FIND(")",A129)-FIND("(",A129)+1),"")),A129)," ",""),"-","")),FIND("]",SUBSTITUTE(SUBSTITUTE(IFERROR(TRIM(SUBSTITUTE(A129,MID(A129,FIND("(",A129),FIND(")",A129)-FIND("(",A129)+1),"")),A129)," ",""),"-",""))-FIND("[",SUBSTITUTE(SUBSTITUTE(IFERROR(TRIM(SUBSTITUTE(A129,MID(A129,FIND("(",A129),FIND(")",A129)-FIND("(",A129)+1),"")),A129)," ",""),"-",""))+1),"")),SUBSTITUTE(SUBSTITUTE(IFERROR(TRIM(SUBSTITUTE(A129,MID(A129,FIND("(",A129),FIND(")",A129)-FIND("(",A129)+1),"")),A129)," ",""),"-",""))," ",""),"-",""))&amp;CHAR(34)&amp;",")</f>
        <v>"lets10",</v>
      </c>
      <c r="DE129" s="48" t="str">
        <f>IFERROR(CHAR(34)&amp;"start"&amp;LEFT(TRIM(SUBSTITUTE(SUBSTITUTE(TRIM(SUBSTITUTE(SUBSTITUTE(A129, MID(A129, FIND("[", A129), FIND("]", A129) - FIND("[", A129) + 1), ""), "  ", " ")), MID(TRIM(SUBSTITUTE(SUBSTITUTE(A129, MID(A129, FIND("[", A129), FIND("]", A129) - FIND("[", A129) + 1), ""), "  ", " ")), FIND("[", TRIM(SUBSTITUTE(SUBSTITUTE(A129, MID(A129, FIND("[", A129), FIND("]", A129) - FIND("[", A129) + 1), ""), "  ", " "))), FIND("]", TRIM(SUBSTITUTE(SUBSTITUTE(A129, MID(A129, FIND("[", A129), FIND("]", A129) - FIND("[", A129) + 1), ""), "  ", " "))) - FIND("[", TRIM(SUBSTITUTE(SUBSTITUTE(A129, MID(A129, FIND("[", A129), FIND("]", A129) - FIND("[", A129) + 1), ""), "  ", " "))) + 1), ""), "  ", " ")),1)&amp;CHAR(34)&amp;",",CHAR(34)&amp;"start"&amp;IFERROR(LEFT(SUBSTITUTE(A129,"["&amp;MID(A129,FIND("[",A129)+1,FIND("]",A129)-FIND("[",A129)-1)&amp;"] ",""),1),LEFT(A129,1))&amp;CHAR(34)&amp;",")</f>
        <v>"startS",</v>
      </c>
      <c r="DF129" s="48" t="str">
        <f>IFERROR(IF(SEARCH("tan",A129)&gt;0,CHAR(34)&amp;"withtn"&amp;CHAR(34)&amp;",",""),"")</f>
        <v/>
      </c>
      <c r="DG129" s="48" t="str">
        <f>IFERROR(IF(SEARCH("q",A129)&gt;0,CHAR(34)&amp;"with_q"&amp;CHAR(34)&amp;",",""),"")</f>
        <v/>
      </c>
      <c r="DH129" s="48" t="str">
        <f>IFERROR(IF(SEARCH("v",A129)&gt;0,CHAR(34)&amp;"with_v"&amp;CHAR(34)&amp;",",""),"")</f>
        <v/>
      </c>
      <c r="DI129" s="48" t="str">
        <f>IFERROR(IF(SEARCH("w",A129)&gt;0,CHAR(34)&amp;"with_w"&amp;CHAR(34)&amp;",",""),"")</f>
        <v/>
      </c>
      <c r="DJ129" s="48" t="str">
        <f>IFERROR(IF(SEARCH("y",A129)&gt;0,CHAR(34)&amp;"with_y"&amp;CHAR(34)&amp;",",""),"")</f>
        <v/>
      </c>
      <c r="DK129" s="48" t="str">
        <f>IFERROR(IF(SEARCH("z",A129)&gt;0,CHAR(34)&amp;"with_z"&amp;CHAR(34)&amp;",",""),"")</f>
        <v/>
      </c>
      <c r="DL129" s="48" t="str">
        <f>IF(CG129=2, CHAR(34) &amp; _xlfn.TEXTJOIN("", TRUE, _xlfn._xlws.SORT(HP129:HX129)) &amp; CHAR(34) &amp; ",", "")</f>
        <v/>
      </c>
      <c r="DM129" s="48" t="str" cm="1">
        <f t="array" ref="DM129">IF(CG129=3,CHAR(34) &amp; _xlfn.TEXTJOIN("", TRUE, RIGHT(HP129:HX129, 2)) &amp; CHAR(34) &amp; ",", "")</f>
        <v/>
      </c>
      <c r="DN129" s="48" t="str">
        <f>IF(AND(ISNUMBER(SEARCH("18", O129)), ISERROR(SEARCH("1918", O129)), ISERROR(SEARCH("2018", O129))), CHAR(34) &amp; "year18" &amp; CHAR(34) &amp; ",", "")</f>
        <v/>
      </c>
      <c r="DO129" s="48" t="str">
        <f>IF(AND(ISNUMBER(SEARCH("19", O129)), ISERROR(SEARCH("1819", O129)),  ISERROR(SEARCH("1219", O129)),ISERROR(SEARCH("1119", O129)),ISERROR(SEARCH("1190", O129)),ISERROR(SEARCH("2019", O129))), CHAR(34) &amp; "year19" &amp; CHAR(34) &amp; ",", "")</f>
        <v>"year19",</v>
      </c>
      <c r="DP129" s="6" t="str">
        <f>IF(AND(ISNUMBER(SEARCH("20", O129)), ISERROR(SEARCH("1920", O129))), CHAR(34)&amp;"year00"&amp;CHAR(34)&amp;",", "")</f>
        <v/>
      </c>
      <c r="DQ129" s="6" t="str">
        <f>IF(CC129="y",CHAR(34)&amp;"soviet"&amp;CHAR(34)&amp;",","")</f>
        <v/>
      </c>
      <c r="DR129" s="6" t="str">
        <f>IF(BY129="y",CHAR(34)&amp;"dgband"&amp;CHAR(34)&amp;",","")</f>
        <v/>
      </c>
      <c r="DS129" s="6" t="str">
        <f>IF(W129="y",IF(AND(V129="n",BY129&lt;&gt;"y"),CHAR(34)&amp;"allver"&amp;CHAR(34)&amp;",",""),"")</f>
        <v/>
      </c>
      <c r="DT129" s="6" t="str">
        <f>IF(V129="y",IF(AND(W129="n",BY129&lt;&gt;"y"),CHAR(34)&amp;"allhor"&amp;CHAR(34)&amp;",",""),"")</f>
        <v>"allhor",</v>
      </c>
      <c r="DU129" s="6" t="str">
        <f>IF(BY129="y",IF(AND(W129="n",V129="n"),CHAR(34)&amp;"alldia"&amp;CHAR(34)&amp;",",""),"")</f>
        <v/>
      </c>
      <c r="DV129" s="48" t="str">
        <f>IF(IA129&lt;&gt;"",(IF(IA129="y",CHAR(34)&amp;"largec"&amp;CHAR(34)&amp;",",CHAR(34)&amp;"smallc"&amp;CHAR(34)&amp;",")),"")</f>
        <v/>
      </c>
      <c r="DW129" s="48" t="str">
        <f>IF(CL129="y",CHAR(34)&amp;CL$1&amp;CHAR(34)&amp;",","")</f>
        <v/>
      </c>
      <c r="DX129" s="48" t="str">
        <f>IF(CM129="y",CHAR(34)&amp;CM$1&amp;CHAR(34)&amp;",","")</f>
        <v/>
      </c>
      <c r="DY129" s="48" t="str">
        <f>IF(CN129="y",CHAR(34)&amp;CN$1&amp;CHAR(34)&amp;",","")</f>
        <v>"3Bands",</v>
      </c>
      <c r="DZ129" s="48" t="str">
        <f>IF(CO129="y",CHAR(34)&amp;CO$1&amp;CHAR(34)&amp;",","")</f>
        <v/>
      </c>
      <c r="EA129" s="48" t="str">
        <f>IF(T129="y",CHAR(34)&amp;T$1&amp;CHAR(34)&amp;",","")</f>
        <v>"Diagon",</v>
      </c>
      <c r="EB129" s="48" t="str">
        <f>IF(U129="y",CHAR(34)&amp;U$1&amp;CHAR(34)&amp;",","")</f>
        <v/>
      </c>
      <c r="EC129" s="48" t="str">
        <f>IF(V129="y",CHAR(34)&amp;V$1&amp;CHAR(34)&amp;",","")</f>
        <v>"Horizo",</v>
      </c>
      <c r="ED129" s="48" t="str">
        <f>IF(W129="y",CHAR(34)&amp;W$1&amp;CHAR(34)&amp;",","")</f>
        <v/>
      </c>
      <c r="EE129" s="48" t="str">
        <f>IF(X129="y",CHAR(34)&amp;X$1&amp;CHAR(34)&amp;",","")</f>
        <v>"Circle",</v>
      </c>
      <c r="EF129" s="48" t="str">
        <f>IF(AND(Y129&lt;&gt;"n",Y129&lt;&gt;""),CHAR(34)&amp;Y$1&amp;CHAR(34)&amp;",","")</f>
        <v/>
      </c>
      <c r="EG129" s="48" t="str">
        <f>IF(Z129="y",CHAR(34)&amp;Z$1&amp;CHAR(34)&amp;",","")</f>
        <v/>
      </c>
      <c r="EH129" s="48" t="str">
        <f>IF(AA129="y",CHAR(34)&amp;AA$1&amp;CHAR(34)&amp;",","")</f>
        <v/>
      </c>
      <c r="EI129" s="48" t="str">
        <f>IF(AB129="y",CHAR(34)&amp;AB$1&amp;CHAR(34)&amp;",","")</f>
        <v/>
      </c>
      <c r="EJ129" s="48" t="str">
        <f>IF(AC129="y",CHAR(34)&amp;AC$1&amp;CHAR(34)&amp;",","")</f>
        <v/>
      </c>
      <c r="EK129" s="48" t="str">
        <f>IF(AD129="y",CHAR(34)&amp;AD$1&amp;CHAR(34)&amp;",","")</f>
        <v/>
      </c>
      <c r="EL129" s="48" t="str">
        <f>IF(AE129="y",CHAR(34)&amp;AE$1&amp;CHAR(34)&amp;",","")</f>
        <v/>
      </c>
      <c r="EM129" s="48" t="str">
        <f>IF(AF129="y",CHAR(34)&amp;AF$1&amp;CHAR(34)&amp;",","")</f>
        <v>"Trside",</v>
      </c>
      <c r="EN129" s="48" t="str">
        <f>IF(AG129="y",CHAR(34)&amp;AG$1&amp;CHAR(34)&amp;",","")</f>
        <v/>
      </c>
      <c r="EO129" s="48" t="str">
        <f>IF(AH129="y",CHAR(34)&amp;AH$1&amp;CHAR(34)&amp;",","")</f>
        <v/>
      </c>
      <c r="EP129" s="48" t="str">
        <f>IF(AI129="y",CHAR(34)&amp;AI$1&amp;CHAR(34)&amp;",","")</f>
        <v/>
      </c>
      <c r="EQ129" s="48" t="str">
        <f>IF(AJ129="y",CHAR(34)&amp;AJ$1&amp;CHAR(34)&amp;",","")</f>
        <v/>
      </c>
      <c r="ER129" s="48" t="str">
        <f>IF(AK129="y",CHAR(34)&amp;AK$1&amp;CHAR(34)&amp;",","")</f>
        <v/>
      </c>
      <c r="ES129" s="48" t="str">
        <f>IF(AL129="y",CHAR(34)&amp;AL$1&amp;CHAR(34)&amp;",","")</f>
        <v/>
      </c>
      <c r="ET129" s="48" t="str">
        <f>IF(AM129="y",CHAR(34)&amp;AM$1&amp;CHAR(34)&amp;",","")</f>
        <v/>
      </c>
      <c r="EU129" s="48" t="str">
        <f>IF(AN129="y",CHAR(34)&amp;AN$1&amp;CHAR(34)&amp;",","")</f>
        <v/>
      </c>
      <c r="EV129" s="48" t="str">
        <f>IF(AO129="y",CHAR(34)&amp;AO$1&amp;CHAR(34)&amp;",","")</f>
        <v/>
      </c>
      <c r="EW129" s="48" t="str">
        <f>IF(AP129="y",CHAR(34)&amp;AP$1&amp;CHAR(34)&amp;",","")</f>
        <v/>
      </c>
      <c r="EX129" s="48" t="str">
        <f>IF(AQ129="y",CHAR(34)&amp;AQ$1&amp;CHAR(34)&amp;",","")</f>
        <v/>
      </c>
      <c r="EY129" s="48" t="str">
        <f>IF(AR129="y",CHAR(34)&amp;AR$1&amp;CHAR(34)&amp;",","")</f>
        <v/>
      </c>
      <c r="EZ129" s="48" t="str">
        <f>IF(AS129="y",CHAR(34)&amp;AS$1&amp;CHAR(34)&amp;",","")</f>
        <v/>
      </c>
      <c r="FA129" s="48" t="str">
        <f>IF(AT129&gt;0,CHAR(34)&amp;"sta"&amp;AZ129&amp;CHAR(34)&amp;",","")</f>
        <v/>
      </c>
      <c r="FB129" s="48" t="str">
        <f>IF(AND(AT129&gt;0,BA129&lt;&gt;""),CHAR(34)&amp;"sta"&amp;BA129&amp;CHAR(34)&amp;",","")</f>
        <v/>
      </c>
      <c r="FC129" s="48" t="str">
        <f>IF(AND(AT129&gt;0,BB129&lt;&gt;""),CHAR(34)&amp;"sta"&amp;BB129&amp;CHAR(34)&amp;",","")</f>
        <v/>
      </c>
      <c r="FD129" s="48" t="str">
        <f>IF(BV129="n",CHAR(34)&amp;"tcWHYE"&amp;CHAR(34)&amp;",",IF(BV129="y",CHAR(34)&amp;FD$1&amp;CHAR(34)&amp;",",""))</f>
        <v/>
      </c>
      <c r="FE129" s="48" t="str">
        <f>IF(COUNTIF(BL129:BT129,"BLU")=0,CHAR(34)&amp;"NO_BLU"&amp;CHAR(34)&amp;",", "")</f>
        <v/>
      </c>
      <c r="FF129" s="48" t="str">
        <f>IF(COUNTIF(BL129:BT129,"WHI")=0,CHAR(34)&amp;"NO_WHI"&amp;CHAR(34)&amp;",", "")</f>
        <v/>
      </c>
      <c r="FG129" s="48" t="str">
        <f>IF(COUNTIF(BL129:BT129,"RED")=0,CHAR(34)&amp;"NO_RED"&amp;CHAR(34)&amp;",", "")</f>
        <v/>
      </c>
      <c r="FH129" s="48" t="str">
        <f>IF(COUNTIF(BL129:BS129,"GRE")=0,CHAR(34)&amp;"NO_GRE"&amp;CHAR(34)&amp;",", "")</f>
        <v>"NO_GRE",</v>
      </c>
      <c r="FI129" s="48" t="str">
        <f>IF(COUNTIF(BL129:BT129,"YEL")=0,CHAR(34)&amp;"NO_YEL"&amp;CHAR(34)&amp;",", "")</f>
        <v/>
      </c>
      <c r="FJ129" s="48" t="str">
        <f>IF(COUNTIF(BL129:BT129,"BLA")=0,CHAR(34)&amp;"NO_BLA"&amp;CHAR(34)&amp;",", "")</f>
        <v>"NO_BLA",</v>
      </c>
      <c r="FK129" s="48" t="str">
        <f>IF(AND(FH129&lt;&gt;"",FF129&lt;&gt;""),CHAR(34)&amp;"WHGRNO"&amp;CHAR(34)&amp;",","")</f>
        <v/>
      </c>
      <c r="FL129" s="48" t="str">
        <f>IF(AND(FI129&lt;&gt;"",FF129&lt;&gt;""),CHAR(34)&amp;"WHYENO"&amp;CHAR(34)&amp;",","")</f>
        <v/>
      </c>
      <c r="FM129" s="48" t="str">
        <f>IF(AND(FJ129&lt;&gt;"",FF129&lt;&gt;""),CHAR(34)&amp;"BAWHNO"&amp;CHAR(34)&amp;",","")</f>
        <v/>
      </c>
      <c r="FN129" s="48" t="str">
        <f>IF(AND(FE129&lt;&gt;"",FF129&lt;&gt;""),CHAR(34)&amp;"BLWHNO"&amp;CHAR(34)&amp;",","")</f>
        <v/>
      </c>
      <c r="FO129" s="48" t="str">
        <f>IF(AND(FE129&lt;&gt;"",FG129&lt;&gt;""),CHAR(34)&amp;"BLRENO"&amp;CHAR(34)&amp;",","")</f>
        <v/>
      </c>
      <c r="FP129" s="48" t="str">
        <f>IF(AND(FF129&lt;&gt;"",FF129&lt;&gt;""),CHAR(34)&amp;"WHRENO"&amp;CHAR(34)&amp;",","")</f>
        <v/>
      </c>
      <c r="FQ129" s="48" t="str">
        <f>IF(LEN(BF129)=3,CHAR(34)&amp;"001"&amp;BF129&amp;CHAR(34)&amp;",","")</f>
        <v/>
      </c>
      <c r="FR129" s="48" t="str">
        <f>IF(LEN(BG129)=3,CHAR(34)&amp;"002"&amp;BG129&amp;CHAR(34)&amp;",","")</f>
        <v/>
      </c>
      <c r="FS129" s="48" t="str">
        <f>IF(LEN(BH129)=3,CHAR(34)&amp;"003"&amp;BH129&amp;CHAR(34)&amp;",","")</f>
        <v/>
      </c>
      <c r="FT129" s="48" t="str">
        <f>CHAR(34)&amp;"myr"&amp;BD129&amp;CHAR(34)&amp;","</f>
        <v>"myrRED",</v>
      </c>
      <c r="FU129" s="48" t="str">
        <f>IF(AY129="y",CHAR(34)&amp;"island"&amp;CHAR(34)&amp;",","")</f>
        <v/>
      </c>
      <c r="FV129" s="48" t="str">
        <f>IF(BZ129="y",CHAR(34)&amp;"landlo"&amp;CHAR(34)&amp;",","")</f>
        <v/>
      </c>
      <c r="FW129" s="48" t="str">
        <f>IF(CA129="y",CHAR(34)&amp;"eunion"&amp;CHAR(34)&amp;",","")</f>
        <v/>
      </c>
      <c r="FX129" s="48" t="str">
        <f>SUBSTITUTE(IFERROR(SEARCH("[",A129),IFERROR(IF(AND(CA129&lt;&gt;"y",SEARCH("Europe",R129)&gt;0),CHAR(34)&amp;"noeuni"&amp;CHAR(34)&amp;",",""),"")),"1","")</f>
        <v/>
      </c>
      <c r="FY129" s="48" t="str">
        <f>IFERROR(IF(SEARCH("Arabic",CB129)&gt;0,CHAR(34)&amp;"arabic"&amp;CHAR(34)&amp;",",""),"")</f>
        <v/>
      </c>
      <c r="FZ129" s="48" t="str">
        <f>IFERROR(IF(SEARCH("English",CB129)&gt;0,CHAR(34)&amp;"englis"&amp;CHAR(34)&amp;",",""),"")</f>
        <v/>
      </c>
      <c r="GA129" s="48" t="str">
        <f>IFERROR(IF(SEARCH("French",CB129)&gt;0,CHAR(34)&amp;"french"&amp;CHAR(34)&amp;",",""),"")</f>
        <v/>
      </c>
      <c r="GB129" s="48" t="str">
        <f>IFERROR(IF(SEARCH("Spanish",CB129)&gt;0,CHAR(34)&amp;"spanis"&amp;CHAR(34)&amp;",",""),"")</f>
        <v/>
      </c>
      <c r="GC129" s="48" t="str">
        <f>IFERROR(IF(SEARCH("Portuguese",CB129)&gt;0,CHAR(34)&amp;"portug"&amp;CHAR(34)&amp;",",""),"")</f>
        <v/>
      </c>
      <c r="GD129" s="48" t="str">
        <f>IFERROR(IF(SEARCH("German",CB129)&gt;0,CHAR(34)&amp;"german"&amp;CHAR(34)&amp;",",""),"")</f>
        <v/>
      </c>
      <c r="GE129" s="48" t="str">
        <f>IFERROR(IF(SEARCH("Dutch",CB129)&gt;0,CHAR(34)&amp;"dutchs"&amp;CHAR(34)&amp;",",""),"")</f>
        <v/>
      </c>
      <c r="GF129" s="48" t="str">
        <f>IFERROR(IF(SEARCH("Historical",AU129)&gt;0,CHAR(34)&amp;"histor"&amp;CHAR(34)&amp;",",""),"")</f>
        <v/>
      </c>
      <c r="GG129" s="48" t="str">
        <f>IF(BU129="y",CHAR(34)&amp;"unjack"&amp;CHAR(34)&amp;",","")</f>
        <v/>
      </c>
      <c r="GH129" s="48" t="str">
        <f>IF(CD129=1,CHAR(34)&amp;"southc"&amp;CHAR(34)&amp;",","")</f>
        <v/>
      </c>
      <c r="GI129" s="48" t="str">
        <f>IF(CE129=1,CHAR(34)&amp;"hasmap"&amp;CHAR(34)&amp;",","")</f>
        <v/>
      </c>
      <c r="GJ129" s="48" t="str">
        <f>IF(CP129="y",CHAR(34)&amp;CP$1&amp;CHAR(34)&amp;",","")</f>
        <v>"NoStar",</v>
      </c>
      <c r="GK129" s="48" t="str">
        <f>IF(GJ129="",CHAR(34)&amp;"HasSta"&amp;CHAR(34)&amp;",","")</f>
        <v/>
      </c>
      <c r="GL129" s="48" t="str">
        <f>IF(CQ129="y",CHAR(34)&amp;CQ$1&amp;CHAR(34)&amp;",","")</f>
        <v/>
      </c>
      <c r="GM129" s="48" t="str">
        <f>IF(CR129="y",CHAR(34)&amp;CR$1&amp;CHAR(34)&amp;",","")</f>
        <v/>
      </c>
      <c r="GN129" s="48" t="str">
        <f>IF(CS129="y",CHAR(34)&amp;CS$1&amp;CHAR(34)&amp;",","")</f>
        <v/>
      </c>
      <c r="GP129" s="48" t="str">
        <f>CHAR(34)&amp;AU129&amp;CHAR(34)</f>
        <v>"City"</v>
      </c>
      <c r="GS129" s="48" t="str">
        <f>SUBSTITUTE("["&amp;_xlfn.CONCAT(CW129:GN129)&amp;"]",",]","]")</f>
        <v>["4Color","words2","exact2","lets10","startS","year19","allhor","3Bands","Diagon","Horizo","Circle","Trside","NO_GRE","NO_BLA","myrRED","NoStar"]</v>
      </c>
      <c r="GT129" s="48" t="str">
        <f>IF(BL129&lt;&gt;"",CHAR(34)&amp;"cl_"&amp;BL129&amp;CHAR(34)&amp;",","")</f>
        <v/>
      </c>
      <c r="GU129" s="48" t="str">
        <f>IF(BM129&lt;&gt;"",CHAR(34)&amp;"cl_"&amp;BM129&amp;CHAR(34)&amp;",","")</f>
        <v>"cl_BLU",</v>
      </c>
      <c r="GV129" s="48" t="str">
        <f>IF(BN129&lt;&gt;"",CHAR(34)&amp;"cl_"&amp;BN129&amp;CHAR(34)&amp;",","")</f>
        <v/>
      </c>
      <c r="GW129" s="48" t="str">
        <f>IF(BO129&lt;&gt;"",CHAR(34)&amp;"cl_"&amp;BO129&amp;CHAR(34)&amp;",","")</f>
        <v>"cl_RED",</v>
      </c>
      <c r="GX129" s="48" t="str">
        <f>IF(BP129&lt;&gt;"",CHAR(34)&amp;"cl_"&amp;BP129&amp;CHAR(34)&amp;",","")</f>
        <v>"cl_YEL",</v>
      </c>
      <c r="GY129" s="48" t="str">
        <f>IF(BQ129&lt;&gt;"",CHAR(34)&amp;"cl_"&amp;BQ129&amp;CHAR(34)&amp;",","")</f>
        <v/>
      </c>
      <c r="GZ129" s="48" t="str">
        <f>IF(BR129&lt;&gt;"",CHAR(34)&amp;"cl_"&amp;BR129&amp;CHAR(34)&amp;",","")</f>
        <v/>
      </c>
      <c r="HA129" s="48" t="str">
        <f>IF(BS129&lt;&gt;"",CHAR(34)&amp;"cl_"&amp;BS129&amp;CHAR(34)&amp;",","")</f>
        <v/>
      </c>
      <c r="HB129" s="48" t="str">
        <f>IF(BT129&lt;&gt;"",CHAR(34)&amp;"cl_"&amp;BT129&amp;CHAR(34)&amp;",","")</f>
        <v>"cl_WHI",</v>
      </c>
      <c r="HC129" s="48" t="str">
        <f>SUBSTITUTE("["&amp;_xlfn.CONCAT(GT129:HB129)&amp;"]",",]","]")</f>
        <v>["cl_BLU","cl_RED","cl_YEL","cl_WHI"]</v>
      </c>
      <c r="HE129" s="71"/>
      <c r="HF129" s="72" t="str">
        <f>"{couname:"&amp;CT129&amp;(IF(HK129&lt;&gt;"",",subtype:"&amp;CHAR(34)&amp;HK129&amp;CHAR(34),""))&amp;",year:"&amp;HJ129&amp;",region:"&amp;CU129&amp;",Colors:"&amp;HC129&amp;",Items:"&amp;GS129&amp;",Flag:"&amp;CV129&amp;",HDFlag:"&amp;CHAR(34)&amp;E129&amp;CHAR(34)&amp;",type:"&amp;GP129&amp;", describe: "&amp;HH129&amp;", isnew:"&amp;CHAR(34)&amp;F129&amp;CHAR(34)&amp;", links: "&amp;HL129&amp;"},"</f>
        <v>{couname:"[USA] Saint Louis",year:"1964",region:"rgn_North America",Colors:["cl_BLU","cl_RED","cl_YEL","cl_WHI"],Items:["4Color","words2","exact2","lets10","startS","year19","allhor","3Bands","Diagon","Horizo","Circle","Trside","NO_GRE","NO_BLA","myrRED","NoStar"],Flag:"https://upload.wikimedia.org/wikipedia/commons/thumb/b/b8/Flag_of_St._Louis%2C_Missouri.svg/640px-Flag_of_St._Louis%2C_Missouri.svg.png",HDFlag:"https://upload.wikimedia.org/wikipedia/commons/thumb/b/b8/Flag_of_St._Louis%2C_Missouri.svg/1280px-Flag_of_St._Louis%2C_Missouri.svg.png",type:"City", describe: "\nThe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 isnew:".", links: "https://en.m.wikipedia.org/wiki/Flag_of_St._Louis#:~:text=The%20flag%20of%20St.,blue%20fleur%2Dde%2Dlis."},</v>
      </c>
      <c r="HG129" s="73" t="str">
        <f>"{couname:"&amp;CT129&amp;(IF(HK129&lt;&gt;"",",subtype:"&amp;CHAR(34)&amp;HK129&amp;CHAR(34),""))&amp;",year:"&amp;HJ129&amp;",region:"&amp;CU129&amp;",Colors:"&amp;HC129&amp;",Items:"&amp;GS129&amp;",Flag:"&amp;CV129&amp;",HDFlag:"&amp;CHAR(34)&amp;E129&amp;CHAR(34)&amp;",type:"&amp;GP129&amp;", describe: "&amp;HI129&amp;", links: "&amp;HL129&amp;"},"</f>
        <v>{couname:"[USA] Saint Louis",year:"1964",region:"rgn_North America",Colors:["cl_BLU","cl_RED","cl_YEL","cl_WHI"],Items:["4Color","words2","exact2","lets10","startS","year19","allhor","3Bands","Diagon","Horizo","Circle","Trside","NO_GRE","NO_BLA","myrRED","NoStar"],Flag:"https://upload.wikimedia.org/wikipedia/commons/thumb/b/b8/Flag_of_St._Louis%2C_Missouri.svg/640px-Flag_of_St._Louis%2C_Missouri.svg.png",HDFlag:"https://upload.wikimedia.org/wikipedia/commons/thumb/b/b8/Flag_of_St._Louis%2C_Missouri.svg/1280px-Flag_of_St._Louis%2C_Missouri.svg.png",type:"City", describe: "\nThe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 links: "https://en.m.wikipedia.org/wiki/Flag_of_St._Louis#:~:text=The%20flag%20of%20St.,blue%20fleur%2Dde%2Dlis."},</v>
      </c>
      <c r="HH129" s="48" t="str">
        <f>IF(P129&lt;&gt;"",CHAR(34)&amp;"\n"&amp;P129&amp;CHAR(34),CHAR(34)&amp;CHAR(34))</f>
        <v>"\nThe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v>
      </c>
      <c r="HI129" s="48" t="str">
        <f>IF(J129=0,CHAR(34)&amp;CHAR(34),HH129)</f>
        <v>"\nThe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v>
      </c>
      <c r="HJ129" s="48" t="str">
        <f>CHAR(34)&amp;O129&amp;CHAR(34)</f>
        <v>"1964"</v>
      </c>
      <c r="HL129" s="48" t="str">
        <f>CHAR(34)&amp;I129&amp;CHAR(34)</f>
        <v>"https://en.m.wikipedia.org/wiki/Flag_of_St._Louis#:~:text=The%20flag%20of%20St.,blue%20fleur%2Dde%2Dlis."</v>
      </c>
      <c r="HM129" s="72" t="str">
        <f>"{"&amp;CHAR(34)&amp;"couname"&amp;CHAR(34)&amp;":"&amp;CT129&amp;(IF(H129&lt;&gt;"",","&amp;CHAR(34)&amp;"subtype"&amp;CHAR(34)&amp;":"&amp;CHAR(34)&amp;H129&amp;CHAR(34),""))&amp;","&amp;CHAR(34)&amp;"year"&amp;CHAR(34)&amp;":"&amp;HJ129&amp;","&amp;CHAR(34)&amp;"region"&amp;CHAR(34)&amp;":"&amp;CU129&amp;","&amp;CHAR(34)&amp;"Colors"&amp;CHAR(34)&amp;":"&amp;HC129&amp;","&amp;CHAR(34)&amp;"Items"&amp;CHAR(34)&amp;":"&amp;GS129&amp;","&amp;CHAR(34)&amp;"Flag"&amp;CHAR(34)&amp;":"&amp;CV129&amp;","&amp;CHAR(34)&amp;"HDFlag"&amp;CHAR(34)&amp;":"&amp;CHAR(34)&amp;E129&amp;CHAR(34)&amp;","&amp;CHAR(34)&amp;"type"&amp;CHAR(34)&amp;":"&amp;GP129&amp;", "&amp;CHAR(34)&amp;"describe"&amp;CHAR(34)&amp;": "&amp;HH129&amp;", "&amp;CHAR(34)&amp;"isnew"&amp;CHAR(34)&amp;": "&amp;CHAR(34)&amp;F129&amp;CHAR(34)&amp;", "&amp;CHAR(34)&amp;"links"&amp;CHAR(34)&amp;": "&amp;HL129&amp;"},"</f>
        <v>{"couname":"[USA] Saint Louis","subtype":"[USA] Missouri","year":"1964","region":"rgn_North America","Colors":["cl_BLU","cl_RED","cl_YEL","cl_WHI"],"Items":["4Color","words2","exact2","lets10","startS","year19","allhor","3Bands","Diagon","Horizo","Circle","Trside","NO_GRE","NO_BLA","myrRED","NoStar"],"Flag":"https://upload.wikimedia.org/wikipedia/commons/thumb/b/b8/Flag_of_St._Louis%2C_Missouri.svg/640px-Flag_of_St._Louis%2C_Missouri.svg.png","HDFlag":"https://upload.wikimedia.org/wikipedia/commons/thumb/b/b8/Flag_of_St._Louis%2C_Missouri.svg/1280px-Flag_of_St._Louis%2C_Missouri.svg.png","type":"City", "describe": "\nThe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 "isnew": ".", "links": "https://en.m.wikipedia.org/wiki/Flag_of_St._Louis#:~:text=The%20flag%20of%20St.,blue%20fleur%2Dde%2Dlis."},</v>
      </c>
      <c r="HN129" s="74" t="str">
        <f>"{"&amp;CHAR(34)&amp;"couname"&amp;CHAR(34)&amp;":"&amp;CT129&amp;(IF(H129&lt;&gt;"",","&amp;CHAR(34)&amp;"subtype"&amp;CHAR(34)&amp;":"&amp;CHAR(34)&amp;H129&amp;CHAR(34),""))&amp;","&amp;CHAR(34)&amp;"year"&amp;CHAR(34)&amp;":"&amp;HJ129&amp;","&amp;CHAR(34)&amp;"region"&amp;CHAR(34)&amp;":"&amp;CU129&amp;","&amp;CHAR(34)&amp;"Colors"&amp;CHAR(34)&amp;":"&amp;HC129&amp;","&amp;CHAR(34)&amp;"Items"&amp;CHAR(34)&amp;":"&amp;GS129&amp;","&amp;CHAR(34)&amp;"Flag"&amp;CHAR(34)&amp;":"&amp;CV129&amp;","&amp;CHAR(34)&amp;"HDFlag"&amp;CHAR(34)&amp;":"&amp;CHAR(34)&amp;E129&amp;CHAR(34)&amp;","&amp;CHAR(34)&amp;"type"&amp;CHAR(34)&amp;":"&amp;GP129&amp;", "&amp;CHAR(34)&amp;"describe"&amp;CHAR(34)&amp;": "&amp;HI129&amp;", "&amp;CHAR(34)&amp;"isnew"&amp;CHAR(34)&amp;": "&amp;CHAR(34)&amp;F129&amp;CHAR(34)&amp;", "&amp;CHAR(34)&amp;"links"&amp;CHAR(34)&amp;": "&amp;HL129&amp;"},"</f>
        <v>{"couname":"[USA] Saint Louis","subtype":"[USA] Missouri","year":"1964","region":"rgn_North America","Colors":["cl_BLU","cl_RED","cl_YEL","cl_WHI"],"Items":["4Color","words2","exact2","lets10","startS","year19","allhor","3Bands","Diagon","Horizo","Circle","Trside","NO_GRE","NO_BLA","myrRED","NoStar"],"Flag":"https://upload.wikimedia.org/wikipedia/commons/thumb/b/b8/Flag_of_St._Louis%2C_Missouri.svg/640px-Flag_of_St._Louis%2C_Missouri.svg.png","HDFlag":"https://upload.wikimedia.org/wikipedia/commons/thumb/b/b8/Flag_of_St._Louis%2C_Missouri.svg/1280px-Flag_of_St._Louis%2C_Missouri.svg.png","type":"City", "describe": "\nThe wavy blue lines represent the confluence of the Missouri and Mississippi Rivers nearby; the gold coin in the center represents the Louisiana Purchase, by which the city of St Louis became part of the United States, and the fleur-de-lis represents the French founders of the city and the French saint who is its namesake. ", "isnew": ".", "links": "https://en.m.wikipedia.org/wiki/Flag_of_St._Louis#:~:text=The%20flag%20of%20St.,blue%20fleur%2Dde%2Dlis."},</v>
      </c>
      <c r="HO129" s="75">
        <v>45583</v>
      </c>
      <c r="HP129" s="48" t="str" cm="1">
        <f t="array" ref="HP129">IF(_xlfn.TEXTJOIN(", ", TRUE, IF(ISNUMBER(SEARCH("BLA", BL129:BT129)), COLUMN(BL129:BT129) - COLUMN(BL129) + 1, ""))&lt;&gt;"","BLA","")</f>
        <v/>
      </c>
      <c r="HQ129" s="48" t="str" cm="1">
        <f t="array" ref="HQ129">IF(_xlfn.TEXTJOIN(", ", TRUE, IF(ISNUMBER(SEARCH("BLU", BL129:BT129)), COLUMN(BL129:BT129) - COLUMN(BL129) + 1, ""))&lt;&gt;"","BLU","")</f>
        <v>BLU</v>
      </c>
      <c r="HR129" s="48" t="str" cm="1">
        <f t="array" ref="HR129">IF(_xlfn.TEXTJOIN(", ", TRUE, IF(ISNUMBER(SEARCH("GRE", BL129:BT129)), COLUMN(BL129:BT129) - COLUMN(BL129) + 1, ""))&lt;&gt;"","GRE","")</f>
        <v/>
      </c>
      <c r="HS129" s="48" t="str" cm="1">
        <f t="array" ref="HS129">IF(_xlfn.TEXTJOIN(", ", TRUE, IF(ISNUMBER(SEARCH("RED", BL129:BT129)), COLUMN(BL129:BT129) - COLUMN(BL129) + 1, ""))&lt;&gt;"","RED","")</f>
        <v>RED</v>
      </c>
      <c r="HT129" s="48" t="str" cm="1">
        <f t="array" ref="HT129">IF(_xlfn.TEXTJOIN(", ", TRUE, IF(ISNUMBER(SEARCH("YEL", BL129:BT129)), COLUMN(BL129:BT129) - COLUMN(BL129) + 1, ""))&lt;&gt;"","YEL","")</f>
        <v>YEL</v>
      </c>
      <c r="HU129" s="48" t="str" cm="1">
        <f t="array" ref="HU129">IF(_xlfn.TEXTJOIN(", ", TRUE, IF(ISNUMBER(SEARCH("ORA", BL129:BT129)), COLUMN(BL129:BT129) - COLUMN(BL129) + 1, ""))&lt;&gt;"","ORA","")</f>
        <v/>
      </c>
      <c r="HV129" s="48" t="str" cm="1">
        <f t="array" ref="HV129">IF(_xlfn.TEXTJOIN(", ", TRUE, IF(ISNUMBER(SEARCH("BRO", BL129:BT129)), COLUMN(BL129:BT129) - COLUMN(BL129) + 1, ""))&lt;&gt;"","BRO","")</f>
        <v/>
      </c>
      <c r="HW129" s="48" t="str" cm="1">
        <f t="array" ref="HW129">IF(_xlfn.TEXTJOIN(", ", TRUE, IF(ISNUMBER(SEARCH("PUR", BL129:BT129)), COLUMN(BL129:BT129) - COLUMN(BL129) + 1, ""))&lt;&gt;"","PUR","")</f>
        <v/>
      </c>
      <c r="HX129" s="48" t="str" cm="1">
        <f t="array" ref="HX129">IF(_xlfn.TEXTJOIN(", ", TRUE, IF(ISNUMBER(SEARCH("WHI", BL129:BT129)), COLUMN(BL129:BT129) - COLUMN(BL129) + 1, ""))&lt;&gt;"","WHI","")</f>
        <v>WHI</v>
      </c>
      <c r="HY129" s="76"/>
      <c r="HZ129" s="76"/>
      <c r="IA129" s="6"/>
      <c r="IB129" s="6"/>
      <c r="IC129" s="77"/>
      <c r="ID129" s="77"/>
      <c r="IE129" s="77"/>
      <c r="IF129" s="77"/>
      <c r="IG129" s="77"/>
      <c r="IH129" s="77"/>
      <c r="II129" s="77"/>
      <c r="IJ129" s="77"/>
      <c r="IK129" s="77"/>
      <c r="IL129" s="48">
        <f>SUM(IC129:IK129)</f>
        <v>0</v>
      </c>
      <c r="IM129" s="45">
        <f>COUNTIF(IC129:IK129,"&gt;0")-CG129</f>
        <v>-4</v>
      </c>
      <c r="IN129" s="78" t="str">
        <f>"http://mkweb.bcgsc.ca/color-summarizer/?url="&amp;D129&amp;"&amp;precision=low&amp;num_clusters="&amp;CG129&amp;"&amp;text=1"</f>
        <v>http://mkweb.bcgsc.ca/color-summarizer/?url=https://upload.wikimedia.org/wikipedia/commons/thumb/b/b8/Flag_of_St._Louis%2C_Missouri.svg/640px-Flag_of_St._Louis%2C_Missouri.svg.png&amp;precision=low&amp;num_clusters=4&amp;text=1</v>
      </c>
      <c r="IO129" s="48" t="str">
        <f>IF(HP129&lt;&gt;"",CHAR(34)&amp;"black"&amp;CHAR(34),"")</f>
        <v/>
      </c>
      <c r="IP129" s="48" t="str">
        <f>IF(HQ129&lt;&gt;"",CHAR(34)&amp;"blue"&amp;CHAR(34),"")</f>
        <v>"blue"</v>
      </c>
      <c r="IQ129" s="48" t="str">
        <f>IF(HR129&lt;&gt;"",CHAR(34)&amp;"green"&amp;CHAR(34),"")</f>
        <v/>
      </c>
      <c r="IR129" s="48" t="str">
        <f>IF(HS129&lt;&gt;"",CHAR(34)&amp;"red"&amp;CHAR(34),"")</f>
        <v>"red"</v>
      </c>
      <c r="IS129" s="48" t="str">
        <f>IF(HT129&lt;&gt;"",CHAR(34)&amp;"yellow"&amp;CHAR(34),"")</f>
        <v>"yellow"</v>
      </c>
      <c r="IT129" s="48" t="str">
        <f>IF(HU129&lt;&gt;"",CHAR(34)&amp;"orange"&amp;CHAR(34),"")</f>
        <v/>
      </c>
      <c r="IU129" s="48" t="str">
        <f>IF(HV129&lt;&gt;"",CHAR(34)&amp;"brown"&amp;CHAR(34),"")</f>
        <v/>
      </c>
      <c r="IV129" s="48" t="str">
        <f>IF(HW129&lt;&gt;"",CHAR(34)&amp;"purple"&amp;CHAR(34),"")</f>
        <v/>
      </c>
      <c r="IW129" s="48" t="str">
        <f>IF(HX129&lt;&gt;"",CHAR(34)&amp;"white"&amp;CHAR(34),"")</f>
        <v>"white"</v>
      </c>
      <c r="IX129" s="48" t="str">
        <f>"{"&amp;CHAR(34)&amp;"url"&amp;CHAR(34)&amp;":"&amp;CHAR(34)&amp;IN129&amp;CHAR(34)&amp;","&amp;CHAR(34)&amp;"name"&amp;CHAR(34)&amp;":"&amp;CHAR(34)&amp;A129&amp;CHAR(34)&amp;"},"</f>
        <v>{"url":"http://mkweb.bcgsc.ca/color-summarizer/?url=https://upload.wikimedia.org/wikipedia/commons/thumb/b/b8/Flag_of_St._Louis%2C_Missouri.svg/640px-Flag_of_St._Louis%2C_Missouri.svg.png&amp;precision=low&amp;num_clusters=4&amp;text=1","name":"[USA] Saint Louis"},</v>
      </c>
      <c r="IY129" s="48">
        <v>1173</v>
      </c>
    </row>
    <row r="130" spans="1:259" s="48" customFormat="1" ht="38.4" customHeight="1" thickBot="1" x14ac:dyDescent="0.35">
      <c r="A130" s="97" t="s">
        <v>644</v>
      </c>
      <c r="B130" s="40" t="e" vm="271">
        <v>#VALUE!</v>
      </c>
      <c r="C130" s="41">
        <v>3</v>
      </c>
      <c r="D130" s="42" t="s">
        <v>645</v>
      </c>
      <c r="E130" s="43" t="s">
        <v>646</v>
      </c>
      <c r="F130" s="44" t="s">
        <v>163</v>
      </c>
      <c r="G130" s="45">
        <f>COUNTIF($A$1:$A$8580,A130)</f>
        <v>1</v>
      </c>
      <c r="H130" s="46" t="s">
        <v>647</v>
      </c>
      <c r="I130" s="47" t="s">
        <v>648</v>
      </c>
      <c r="J130" s="48" t="str">
        <f>""</f>
        <v/>
      </c>
      <c r="K130" s="49"/>
      <c r="L130" s="50"/>
      <c r="M130" s="50"/>
      <c r="N130" s="51" t="s">
        <v>231</v>
      </c>
      <c r="O130" s="52">
        <v>2022</v>
      </c>
      <c r="P130" s="53" t="s">
        <v>649</v>
      </c>
      <c r="Q130" s="54">
        <v>2</v>
      </c>
      <c r="R130" s="55" t="s">
        <v>231</v>
      </c>
      <c r="S130" s="56">
        <v>3</v>
      </c>
      <c r="T130" s="57" t="s">
        <v>165</v>
      </c>
      <c r="U130" s="58" t="s">
        <v>164</v>
      </c>
      <c r="V130" s="58" t="s">
        <v>165</v>
      </c>
      <c r="W130" s="58" t="s">
        <v>165</v>
      </c>
      <c r="X130" s="58" t="s">
        <v>165</v>
      </c>
      <c r="Y130" s="58" t="s">
        <v>164</v>
      </c>
      <c r="Z130" s="58" t="s">
        <v>164</v>
      </c>
      <c r="AA130" s="58" t="s">
        <v>164</v>
      </c>
      <c r="AB130" s="58" t="s">
        <v>164</v>
      </c>
      <c r="AC130" s="58" t="s">
        <v>165</v>
      </c>
      <c r="AD130" s="58" t="s">
        <v>165</v>
      </c>
      <c r="AE130" s="58" t="s">
        <v>164</v>
      </c>
      <c r="AF130" s="59" t="s">
        <v>164</v>
      </c>
      <c r="AG130" s="59" t="s">
        <v>164</v>
      </c>
      <c r="AH130" s="59" t="s">
        <v>165</v>
      </c>
      <c r="AI130" s="59" t="s">
        <v>164</v>
      </c>
      <c r="AJ130" s="59" t="s">
        <v>164</v>
      </c>
      <c r="AK130" s="59" t="s">
        <v>164</v>
      </c>
      <c r="AL130" s="59" t="s">
        <v>164</v>
      </c>
      <c r="AM130" s="59" t="s">
        <v>164</v>
      </c>
      <c r="AN130" s="59" t="s">
        <v>164</v>
      </c>
      <c r="AO130" s="59" t="s">
        <v>165</v>
      </c>
      <c r="AP130" s="59" t="s">
        <v>164</v>
      </c>
      <c r="AQ130" s="59" t="s">
        <v>164</v>
      </c>
      <c r="AR130" s="59" t="s">
        <v>164</v>
      </c>
      <c r="AS130" s="59" t="s">
        <v>164</v>
      </c>
      <c r="AT130" s="60">
        <v>1</v>
      </c>
      <c r="AU130" s="59" t="s">
        <v>579</v>
      </c>
      <c r="AV130" s="59" t="str">
        <f>IF(LEFT(A130,1)="[",LEFT(A130,5)&amp;AU130&amp;A130,"")</f>
        <v>[USA]State Capital[USA] Lincoln</v>
      </c>
      <c r="AW130" s="59" t="str">
        <f>C130&amp;H130&amp;A130</f>
        <v>3[USA] Nebraska[USA] Lincoln</v>
      </c>
      <c r="AX130" s="61"/>
      <c r="AY130" s="61"/>
      <c r="AZ130" s="62" t="s">
        <v>159</v>
      </c>
      <c r="BA130" s="62" t="s">
        <v>167</v>
      </c>
      <c r="BB130" s="62"/>
      <c r="BC130" s="63"/>
      <c r="BD130" s="64" t="s">
        <v>153</v>
      </c>
      <c r="BE130" s="47"/>
      <c r="BF130" s="64" t="s">
        <v>152</v>
      </c>
      <c r="BG130" s="64" t="s">
        <v>155</v>
      </c>
      <c r="BH130" s="64" t="s">
        <v>153</v>
      </c>
      <c r="BI130" s="64"/>
      <c r="BJ130" s="64"/>
      <c r="BK130" s="47"/>
      <c r="BL130" s="64" t="s">
        <v>167</v>
      </c>
      <c r="BM130" s="64" t="s">
        <v>152</v>
      </c>
      <c r="BN130" s="64" t="s">
        <v>153</v>
      </c>
      <c r="BO130" s="64" t="s">
        <v>167</v>
      </c>
      <c r="BP130" s="64" t="s">
        <v>155</v>
      </c>
      <c r="BQ130" s="64" t="s">
        <v>167</v>
      </c>
      <c r="BR130" s="64" t="s">
        <v>167</v>
      </c>
      <c r="BS130" s="64" t="s">
        <v>167</v>
      </c>
      <c r="BT130" s="64" t="s">
        <v>159</v>
      </c>
      <c r="BU130" s="65"/>
      <c r="BV130" s="66"/>
      <c r="BW130" s="66">
        <v>0</v>
      </c>
      <c r="BX130" s="47"/>
      <c r="BY130" s="48" t="s">
        <v>164</v>
      </c>
      <c r="CB130" s="6"/>
      <c r="CC130" s="6"/>
      <c r="CD130" s="67">
        <v>0</v>
      </c>
      <c r="CE130" s="67">
        <v>0</v>
      </c>
      <c r="CF130" s="67" t="e">
        <v>#REF!</v>
      </c>
      <c r="CG130" s="68" cm="1">
        <f t="array" ref="CG130">SUMPRODUCT(--(LEN(TRIM(BL130:BT130))&gt;0))</f>
        <v>4</v>
      </c>
      <c r="CH130" s="59" t="str">
        <f>IF(CG130=2,"y","n")</f>
        <v>n</v>
      </c>
      <c r="CI130" s="59" t="str">
        <f>IF(CG130=3,"y","n")</f>
        <v>n</v>
      </c>
      <c r="CJ130" s="59" t="str">
        <f>IF(CG130=4,"y","n")</f>
        <v>y</v>
      </c>
      <c r="CK130" s="59" t="str">
        <f>IF(CG130&gt;4,"y","n")</f>
        <v>n</v>
      </c>
      <c r="CL130" s="59" t="str">
        <f>IF(S130=0,"y","n")</f>
        <v>n</v>
      </c>
      <c r="CM130" s="59" t="str">
        <f>IF(S130=2,"y","n")</f>
        <v>n</v>
      </c>
      <c r="CN130" s="59" t="str">
        <f>IF(S130=3,"y","n")</f>
        <v>y</v>
      </c>
      <c r="CO130" s="59" t="str">
        <f>IF(S130&gt;=4,"y","n")</f>
        <v>n</v>
      </c>
      <c r="CP130" s="59" t="str">
        <f>IF(AT130=0,"y","n")</f>
        <v>n</v>
      </c>
      <c r="CQ130" s="59" t="str">
        <f>IF(AT130=1,"y","n")</f>
        <v>y</v>
      </c>
      <c r="CR130" s="59" t="str">
        <f>IF(AT130=2,"y","n")</f>
        <v>n</v>
      </c>
      <c r="CS130" s="59" t="str">
        <f>IF(AT130&gt;=3,"y","n")</f>
        <v>n</v>
      </c>
      <c r="CT130" s="69" t="str">
        <f>CHAR(34)&amp;A130&amp;CHAR(34)</f>
        <v>"[USA] Lincoln"</v>
      </c>
      <c r="CU130" s="70" t="str">
        <f>CHAR(34)&amp;"rgn_"&amp;R130&amp;CHAR(34)</f>
        <v>"rgn_North America"</v>
      </c>
      <c r="CV130" s="48" t="str">
        <f>CHAR(34)&amp;D130&amp;CHAR(34)</f>
        <v>"https://upload.wikimedia.org/wikipedia/commons/thumb/7/7b/Flag_of_Lincoln%2C_Nebraska_%282022%29.svg/320px-Flag_of_Lincoln%2C_Nebraska_%282022%29.svg.png"</v>
      </c>
      <c r="CW130" s="48" t="str">
        <f>IF(CH130="y",CHAR(34)&amp;CH$1&amp;CHAR(34)&amp;",","")</f>
        <v/>
      </c>
      <c r="CX130" s="48" t="str">
        <f>IF(CI130="y",CHAR(34)&amp;CI$1&amp;CHAR(34)&amp;",","")</f>
        <v/>
      </c>
      <c r="CY130" s="48" t="str">
        <f>IF(CJ130="y",CHAR(34)&amp;CJ$1&amp;CHAR(34)&amp;",","")</f>
        <v>"4Color",</v>
      </c>
      <c r="CZ130" s="48" t="str">
        <f>IF(CK130="y",CHAR(34)&amp;CK$1&amp;CHAR(34)&amp;",","")</f>
        <v/>
      </c>
      <c r="DA130" s="48" t="str">
        <f>IF(Q130&gt;1,CHAR(34)&amp;"words2"&amp;CHAR(34)&amp;",","")</f>
        <v>"words2",</v>
      </c>
      <c r="DB130" s="48" t="str">
        <f>IF(Q130&gt;2,CHAR(34)&amp;"words3"&amp;CHAR(34)&amp;",","")</f>
        <v/>
      </c>
      <c r="DD130" s="48" t="str">
        <f>IF(LEN(CHAR(34)&amp;"lets"&amp;LEN(SUBSTITUTE(SUBSTITUTE(IFERROR(TRIM(SUBSTITUTE(A130,MID(A130,FIND("[",A130),FIND("]",A130)-FIND("[",A130)+1),"")),A130)," ",""),"-",""))&amp;CHAR(34)&amp;",")=9,CHAR(34)&amp;"lets"&amp;LEN(SUBSTITUTE(SUBSTITUTE(IFERROR(TRIM(SUBSTITUTE(A130,MID(A130,FIND("[",A130),FIND("]",A130)-FIND("[",A130)+1),"")),A130)," ",""),"-",""))&amp;CHAR(34)&amp;",",CHAR(34)&amp;"lets0"&amp;LEN(SUBSTITUTE(SUBSTITUTE(IFERROR(TRIM(SUBSTITUTE(A130,MID(A130,FIND("[",A130),FIND("]",A130)-FIND("[",A130)+1),"")),A130)," ",""),"-",""))&amp;CHAR(34)&amp;",")</f>
        <v>"lets07",</v>
      </c>
      <c r="DE130" s="48" t="str">
        <f>CHAR(34)&amp;"start"&amp;IFERROR(LEFT(SUBSTITUTE(A130,"["&amp;MID(A130,FIND("[",A130)+1,FIND("]",A130)-FIND("[",A130)-1)&amp;"] ",""),1),LEFT(A130,1))&amp;CHAR(34)&amp;","</f>
        <v>"startL",</v>
      </c>
      <c r="DF130" s="48" t="str">
        <f>IFERROR(IF(SEARCH("tan",A130)&gt;0,CHAR(34)&amp;"withtn"&amp;CHAR(34)&amp;",",""),"")</f>
        <v/>
      </c>
      <c r="DG130" s="48" t="str">
        <f>IFERROR(IF(SEARCH("q",A130)&gt;0,CHAR(34)&amp;"with_q"&amp;CHAR(34)&amp;",",""),"")</f>
        <v/>
      </c>
      <c r="DH130" s="48" t="str">
        <f>IFERROR(IF(SEARCH("v",A130)&gt;0,CHAR(34)&amp;"with_v"&amp;CHAR(34)&amp;",",""),"")</f>
        <v/>
      </c>
      <c r="DI130" s="48" t="str">
        <f>IFERROR(IF(SEARCH("w",A130)&gt;0,CHAR(34)&amp;"with_w"&amp;CHAR(34)&amp;",",""),"")</f>
        <v/>
      </c>
      <c r="DJ130" s="48" t="str">
        <f>IFERROR(IF(SEARCH("y",A130)&gt;0,CHAR(34)&amp;"with_y"&amp;CHAR(34)&amp;",",""),"")</f>
        <v/>
      </c>
      <c r="DK130" s="48" t="str">
        <f>IFERROR(IF(SEARCH("z",A130)&gt;0,CHAR(34)&amp;"with_z"&amp;CHAR(34)&amp;",",""),"")</f>
        <v/>
      </c>
      <c r="DL130" s="48" t="str">
        <f>IF(CG130=2, CHAR(34) &amp; _xlfn.TEXTJOIN("", TRUE, _xlfn._xlws.SORT(HP130:HX130)) &amp; CHAR(34) &amp; ",", "")</f>
        <v/>
      </c>
      <c r="DM130" s="48" t="str" cm="1">
        <f t="array" ref="DM130">IF(CG130=3,CHAR(34) &amp; _xlfn.TEXTJOIN("", TRUE, RIGHT(HP130:HX130, 2)) &amp; CHAR(34) &amp; ",", "")</f>
        <v/>
      </c>
      <c r="DN130" s="48" t="str">
        <f>IF(AND(ISNUMBER(SEARCH("18", O130)), ISERROR(SEARCH("1918", O130)), ISERROR(SEARCH("2018", O130))), CHAR(34) &amp; "year18" &amp; CHAR(34) &amp; ",", "")</f>
        <v/>
      </c>
      <c r="DO130" s="48" t="str">
        <f>IF(AND(ISNUMBER(SEARCH("19", O130)), ISERROR(SEARCH("1819", O130)),  ISERROR(SEARCH("1219", O130)),ISERROR(SEARCH("1119", O130)),ISERROR(SEARCH("1190", O130)),ISERROR(SEARCH("2019", O130))), CHAR(34) &amp; "year19" &amp; CHAR(34) &amp; ",", "")</f>
        <v/>
      </c>
      <c r="DP130" s="6" t="str">
        <f>IF(AND(ISNUMBER(SEARCH("20", O130)), ISERROR(SEARCH("1920", O130))), CHAR(34)&amp;"year00"&amp;CHAR(34)&amp;",", "")</f>
        <v>"year00",</v>
      </c>
      <c r="DQ130" s="6" t="str">
        <f>IF(CC130="y",CHAR(34)&amp;"soviet"&amp;CHAR(34)&amp;",","")</f>
        <v/>
      </c>
      <c r="DR130" s="6" t="str">
        <f>IF(BY130="y",CHAR(34)&amp;"dgband"&amp;CHAR(34)&amp;",","")</f>
        <v/>
      </c>
      <c r="DS130" s="6" t="str">
        <f>IF(W130="y",IF(AND(V130="n",BY130&lt;&gt;"y"),CHAR(34)&amp;"allver"&amp;CHAR(34)&amp;",",""),"")</f>
        <v/>
      </c>
      <c r="DT130" s="6" t="str">
        <f>IF(V130="y",IF(AND(W130="n",BY130&lt;&gt;"y"),CHAR(34)&amp;"allhor"&amp;CHAR(34)&amp;",",""),"")</f>
        <v/>
      </c>
      <c r="DU130" s="6" t="str">
        <f>IF(BY130="y",IF(AND(W130="n",V130="n"),CHAR(34)&amp;"alldia"&amp;CHAR(34)&amp;",",""),"")</f>
        <v/>
      </c>
      <c r="DW130" s="48" t="str">
        <f>IF(CL130="y",CHAR(34)&amp;CL$1&amp;CHAR(34)&amp;",","")</f>
        <v/>
      </c>
      <c r="DX130" s="48" t="str">
        <f>IF(CM130="y",CHAR(34)&amp;CM$1&amp;CHAR(34)&amp;",","")</f>
        <v/>
      </c>
      <c r="DY130" s="48" t="str">
        <f>IF(CN130="y",CHAR(34)&amp;CN$1&amp;CHAR(34)&amp;",","")</f>
        <v>"3Bands",</v>
      </c>
      <c r="DZ130" s="48" t="str">
        <f>IF(CO130="y",CHAR(34)&amp;CO$1&amp;CHAR(34)&amp;",","")</f>
        <v/>
      </c>
      <c r="EA130" s="48" t="str">
        <f>IF(T130="y",CHAR(34)&amp;T$1&amp;CHAR(34)&amp;",","")</f>
        <v>"Diagon",</v>
      </c>
      <c r="EB130" s="48" t="str">
        <f>IF(U130="y",CHAR(34)&amp;U$1&amp;CHAR(34)&amp;",","")</f>
        <v/>
      </c>
      <c r="EC130" s="48" t="str">
        <f>IF(V130="y",CHAR(34)&amp;V$1&amp;CHAR(34)&amp;",","")</f>
        <v>"Horizo",</v>
      </c>
      <c r="ED130" s="48" t="str">
        <f>IF(W130="y",CHAR(34)&amp;W$1&amp;CHAR(34)&amp;",","")</f>
        <v>"Vertic",</v>
      </c>
      <c r="EE130" s="48" t="str">
        <f>IF(X130="y",CHAR(34)&amp;X$1&amp;CHAR(34)&amp;",","")</f>
        <v>"Circle",</v>
      </c>
      <c r="EF130" s="48" t="str">
        <f>IF(AND(Y130&lt;&gt;"n",Y130&lt;&gt;""),CHAR(34)&amp;Y$1&amp;CHAR(34)&amp;",","")</f>
        <v/>
      </c>
      <c r="EG130" s="48" t="str">
        <f>IF(Z130="y",CHAR(34)&amp;Z$1&amp;CHAR(34)&amp;",","")</f>
        <v/>
      </c>
      <c r="EH130" s="48" t="str">
        <f>IF(AA130="y",CHAR(34)&amp;AA$1&amp;CHAR(34)&amp;",","")</f>
        <v/>
      </c>
      <c r="EI130" s="48" t="str">
        <f>IF(AB130="y",CHAR(34)&amp;AB$1&amp;CHAR(34)&amp;",","")</f>
        <v/>
      </c>
      <c r="EJ130" s="48" t="str">
        <f>IF(AC130="y",CHAR(34)&amp;AC$1&amp;CHAR(34)&amp;",","")</f>
        <v>"Weapon",</v>
      </c>
      <c r="EK130" s="48" t="str">
        <f>IF(AD130="y",CHAR(34)&amp;AD$1&amp;CHAR(34)&amp;",","")</f>
        <v>"HasSun",</v>
      </c>
      <c r="EL130" s="48" t="str">
        <f>IF(AE130="y",CHAR(34)&amp;AE$1&amp;CHAR(34)&amp;",","")</f>
        <v/>
      </c>
      <c r="EM130" s="48" t="str">
        <f>IF(AF130="y",CHAR(34)&amp;AF$1&amp;CHAR(34)&amp;",","")</f>
        <v/>
      </c>
      <c r="EN130" s="48" t="str">
        <f>IF(AG130="y",CHAR(34)&amp;AG$1&amp;CHAR(34)&amp;",","")</f>
        <v/>
      </c>
      <c r="EO130" s="48" t="str">
        <f>IF(AH130="y",CHAR(34)&amp;AH$1&amp;CHAR(34)&amp;",","")</f>
        <v>"Center",</v>
      </c>
      <c r="EP130" s="48" t="str">
        <f>IF(AI130="y",CHAR(34)&amp;AI$1&amp;CHAR(34)&amp;",","")</f>
        <v/>
      </c>
      <c r="EQ130" s="48" t="str">
        <f>IF(AJ130="y",CHAR(34)&amp;AJ$1&amp;CHAR(34)&amp;",","")</f>
        <v/>
      </c>
      <c r="ER130" s="48" t="str">
        <f>IF(AK130="y",CHAR(34)&amp;AK$1&amp;CHAR(34)&amp;",","")</f>
        <v/>
      </c>
      <c r="ES130" s="48" t="str">
        <f>IF(AL130="y",CHAR(34)&amp;AL$1&amp;CHAR(34)&amp;",","")</f>
        <v/>
      </c>
      <c r="ET130" s="48" t="str">
        <f>IF(AM130="y",CHAR(34)&amp;AM$1&amp;CHAR(34)&amp;",","")</f>
        <v/>
      </c>
      <c r="EU130" s="48" t="str">
        <f>IF(AN130="y",CHAR(34)&amp;AN$1&amp;CHAR(34)&amp;",","")</f>
        <v/>
      </c>
      <c r="EV130" s="48" t="str">
        <f>IF(AO130="y",CHAR(34)&amp;AO$1&amp;CHAR(34)&amp;",","")</f>
        <v>"Builds",</v>
      </c>
      <c r="EW130" s="48" t="str">
        <f>IF(AP130="y",CHAR(34)&amp;AP$1&amp;CHAR(34)&amp;",","")</f>
        <v/>
      </c>
      <c r="EX130" s="48" t="str">
        <f>IF(AQ130="y",CHAR(34)&amp;AQ$1&amp;CHAR(34)&amp;",","")</f>
        <v/>
      </c>
      <c r="EY130" s="48" t="str">
        <f>IF(AR130="y",CHAR(34)&amp;AR$1&amp;CHAR(34)&amp;",","")</f>
        <v/>
      </c>
      <c r="EZ130" s="48" t="str">
        <f>IF(AS130="y",CHAR(34)&amp;AS$1&amp;CHAR(34)&amp;",","")</f>
        <v/>
      </c>
      <c r="FA130" s="48" t="str">
        <f>IF(AT130&gt;0,CHAR(34)&amp;"sta"&amp;AZ130&amp;CHAR(34)&amp;",","")</f>
        <v>"staWHI",</v>
      </c>
      <c r="FB130" s="48" t="str">
        <f>IF(AND(AT130&gt;0,BA130&lt;&gt;""),CHAR(34)&amp;"sta"&amp;BA130&amp;CHAR(34)&amp;",","")</f>
        <v/>
      </c>
      <c r="FD130" s="48" t="str">
        <f>IF(BV130="n",CHAR(34)&amp;"tcWHYE"&amp;CHAR(34)&amp;",",IF(BV130="y",CHAR(34)&amp;FD$1&amp;CHAR(34)&amp;",",""))</f>
        <v/>
      </c>
      <c r="FE130" s="48" t="str">
        <f>IF(COUNTIF(BL130:BT130,"BLU")=0,CHAR(34)&amp;"NO_BLU"&amp;CHAR(34)&amp;",", "")</f>
        <v/>
      </c>
      <c r="FF130" s="48" t="str">
        <f>IF(COUNTIF(BL130:BT130,"WHI")=0,CHAR(34)&amp;"NO_WHI"&amp;CHAR(34)&amp;",", "")</f>
        <v/>
      </c>
      <c r="FG130" s="48" t="str">
        <f>IF(COUNTIF(BL130:BT130,"RED")=0,CHAR(34)&amp;"NO_RED"&amp;CHAR(34)&amp;",", "")</f>
        <v>"NO_RED",</v>
      </c>
      <c r="FH130" s="48" t="str">
        <f>IF(COUNTIF(BL130:BS130,"GRE")=0,CHAR(34)&amp;"NO_GRE"&amp;CHAR(34)&amp;",", "")</f>
        <v/>
      </c>
      <c r="FI130" s="48" t="str">
        <f>IF(COUNTIF(BL130:BT130,"YEL")=0,CHAR(34)&amp;"NO_YEL"&amp;CHAR(34)&amp;",", "")</f>
        <v/>
      </c>
      <c r="FJ130" s="48" t="str">
        <f>IF(COUNTIF(BL130:BT130,"BLA")=0,CHAR(34)&amp;"NO_BLA"&amp;CHAR(34)&amp;",", "")</f>
        <v>"NO_BLA",</v>
      </c>
      <c r="FK130" s="48" t="str">
        <f>IF(AND(FH130&lt;&gt;"",FF130&lt;&gt;""),CHAR(34)&amp;"WHGRNO"&amp;CHAR(34)&amp;",","")</f>
        <v/>
      </c>
      <c r="FL130" s="48" t="str">
        <f>IF(AND(FI130&lt;&gt;"",FF130&lt;&gt;""),CHAR(34)&amp;"WHYENO"&amp;CHAR(34)&amp;",","")</f>
        <v/>
      </c>
      <c r="FM130" s="48" t="str">
        <f>IF(AND(FJ130&lt;&gt;"",FF130&lt;&gt;""),CHAR(34)&amp;"BAWHNO"&amp;CHAR(34)&amp;",","")</f>
        <v/>
      </c>
      <c r="FN130" s="48" t="str">
        <f>IF(AND(FE130&lt;&gt;"",FF130&lt;&gt;""),CHAR(34)&amp;"BLWHNO"&amp;CHAR(34)&amp;",","")</f>
        <v/>
      </c>
      <c r="FO130" s="48" t="str">
        <f>IF(AND(FE130&lt;&gt;"",FG130&lt;&gt;""),CHAR(34)&amp;"BLRENO"&amp;CHAR(34)&amp;",","")</f>
        <v/>
      </c>
      <c r="FP130" s="48" t="str">
        <f>IF(AND(FF130&lt;&gt;"",FF130&lt;&gt;""),CHAR(34)&amp;"WHRENO"&amp;CHAR(34)&amp;",","")</f>
        <v/>
      </c>
      <c r="FQ130" s="48" t="str">
        <f>IF(LEN(BF130)=3,CHAR(34)&amp;"001"&amp;BF130&amp;CHAR(34)&amp;",","")</f>
        <v>"001BLU",</v>
      </c>
      <c r="FR130" s="48" t="str">
        <f>IF(LEN(BG130)=3,CHAR(34)&amp;"002"&amp;BG130&amp;CHAR(34)&amp;",","")</f>
        <v>"002YEL",</v>
      </c>
      <c r="FS130" s="48" t="str">
        <f>IF(LEN(BH130)=3,CHAR(34)&amp;"003"&amp;BH130&amp;CHAR(34)&amp;",","")</f>
        <v>"003GRE",</v>
      </c>
      <c r="FT130" s="48" t="str">
        <f>CHAR(34)&amp;"myr"&amp;BD130&amp;CHAR(34)&amp;","</f>
        <v>"myrGRE",</v>
      </c>
      <c r="FU130" s="48" t="str">
        <f>IF(AY130="y",CHAR(34)&amp;"island"&amp;CHAR(34)&amp;",","")</f>
        <v/>
      </c>
      <c r="FV130" s="48" t="str">
        <f>IF(BZ130="y",CHAR(34)&amp;"landlo"&amp;CHAR(34)&amp;",","")</f>
        <v/>
      </c>
      <c r="FW130" s="48" t="str">
        <f>IF(CA130="y",CHAR(34)&amp;"eunion"&amp;CHAR(34)&amp;",","")</f>
        <v/>
      </c>
      <c r="FY130" s="48" t="str">
        <f>IFERROR(IF(SEARCH("Arabic",CB130)&gt;0,CHAR(34)&amp;"arabic"&amp;CHAR(34)&amp;",",""),"")</f>
        <v/>
      </c>
      <c r="FZ130" s="48" t="str">
        <f>IFERROR(IF(SEARCH("English",CB130)&gt;0,CHAR(34)&amp;"englis"&amp;CHAR(34)&amp;",",""),"")</f>
        <v/>
      </c>
      <c r="GA130" s="48" t="str">
        <f>IFERROR(IF(SEARCH("French",CB130)&gt;0,CHAR(34)&amp;"french"&amp;CHAR(34)&amp;",",""),"")</f>
        <v/>
      </c>
      <c r="GB130" s="48" t="str">
        <f>IFERROR(IF(SEARCH("Spanish",CB130)&gt;0,CHAR(34)&amp;"spanis"&amp;CHAR(34)&amp;",",""),"")</f>
        <v/>
      </c>
      <c r="GE130" s="48" t="str">
        <f>IFERROR(IF(SEARCH("Dutch",CB130)&gt;0,CHAR(34)&amp;"dutchs"&amp;CHAR(34)&amp;",",""),"")</f>
        <v/>
      </c>
      <c r="GF130" s="48" t="str">
        <f>IFERROR(IF(SEARCH("Historical",AU130)&gt;0,CHAR(34)&amp;"histor"&amp;CHAR(34)&amp;",",""),"")</f>
        <v/>
      </c>
      <c r="GG130" s="48" t="str">
        <f>IF(BU130="y",CHAR(34)&amp;"unjack"&amp;CHAR(34)&amp;",","")</f>
        <v/>
      </c>
      <c r="GH130" s="48" t="str">
        <f>IF(CD130=1,CHAR(34)&amp;"southc"&amp;CHAR(34)&amp;",","")</f>
        <v/>
      </c>
      <c r="GI130" s="48" t="str">
        <f>IF(CE130=1,CHAR(34)&amp;"hasmap"&amp;CHAR(34)&amp;",","")</f>
        <v/>
      </c>
      <c r="GJ130" s="48" t="str">
        <f>IF(CP130="y",CHAR(34)&amp;CP$1&amp;CHAR(34)&amp;",","")</f>
        <v/>
      </c>
      <c r="GK130" s="48" t="str">
        <f>IF(GJ130="",CHAR(34)&amp;"HasSta"&amp;CHAR(34)&amp;",","")</f>
        <v>"HasSta",</v>
      </c>
      <c r="GL130" s="48" t="str">
        <f>IF(CQ130="y",CHAR(34)&amp;CQ$1&amp;CHAR(34)&amp;",","")</f>
        <v>"1Stars",</v>
      </c>
      <c r="GM130" s="48" t="str">
        <f>IF(CR130="y",CHAR(34)&amp;CR$1&amp;CHAR(34)&amp;",","")</f>
        <v/>
      </c>
      <c r="GN130" s="48" t="str">
        <f>IF(CS130="y",CHAR(34)&amp;CS$1&amp;CHAR(34)&amp;",","")</f>
        <v/>
      </c>
      <c r="GP130" s="48" t="str">
        <f>CHAR(34)&amp;AU130&amp;CHAR(34)</f>
        <v>"State Capital"</v>
      </c>
      <c r="GS130" s="48" t="str">
        <f>SUBSTITUTE("["&amp;_xlfn.CONCAT(CW130:GN130)&amp;"]",",]","]")</f>
        <v>["4Color","words2","lets07","startL","year00","3Bands","Diagon","Horizo","Vertic","Circle","Weapon","HasSun","Center","Builds","staWHI","NO_RED","NO_BLA","001BLU","002YEL","003GRE","myrGRE","HasSta","1Stars"]</v>
      </c>
      <c r="GT130" s="48" t="str">
        <f>IF(BL130&lt;&gt;"",CHAR(34)&amp;"cl_"&amp;BL130&amp;CHAR(34)&amp;",","")</f>
        <v/>
      </c>
      <c r="GU130" s="48" t="str">
        <f>IF(BM130&lt;&gt;"",CHAR(34)&amp;"cl_"&amp;BM130&amp;CHAR(34)&amp;",","")</f>
        <v>"cl_BLU",</v>
      </c>
      <c r="GV130" s="48" t="str">
        <f>IF(BN130&lt;&gt;"",CHAR(34)&amp;"cl_"&amp;BN130&amp;CHAR(34)&amp;",","")</f>
        <v>"cl_GRE",</v>
      </c>
      <c r="GW130" s="48" t="str">
        <f>IF(BO130&lt;&gt;"",CHAR(34)&amp;"cl_"&amp;BO130&amp;CHAR(34)&amp;",","")</f>
        <v/>
      </c>
      <c r="GX130" s="48" t="str">
        <f>IF(BP130&lt;&gt;"",CHAR(34)&amp;"cl_"&amp;BP130&amp;CHAR(34)&amp;",","")</f>
        <v>"cl_YEL",</v>
      </c>
      <c r="GY130" s="48" t="str">
        <f>IF(BQ130&lt;&gt;"",CHAR(34)&amp;"cl_"&amp;BQ130&amp;CHAR(34)&amp;",","")</f>
        <v/>
      </c>
      <c r="GZ130" s="48" t="str">
        <f>IF(BR130&lt;&gt;"",CHAR(34)&amp;"cl_"&amp;BR130&amp;CHAR(34)&amp;",","")</f>
        <v/>
      </c>
      <c r="HA130" s="48" t="str">
        <f>IF(BS130&lt;&gt;"",CHAR(34)&amp;"cl_"&amp;BS130&amp;CHAR(34)&amp;",","")</f>
        <v/>
      </c>
      <c r="HB130" s="48" t="str">
        <f>IF(BT130&lt;&gt;"",CHAR(34)&amp;"cl_"&amp;BT130&amp;CHAR(34)&amp;",","")</f>
        <v>"cl_WHI",</v>
      </c>
      <c r="HC130" s="48" t="str">
        <f>SUBSTITUTE("["&amp;_xlfn.CONCAT(GT130:HB130)&amp;"]",",]","]")</f>
        <v>["cl_BLU","cl_GRE","cl_YEL","cl_WHI"]</v>
      </c>
      <c r="HE130" s="71"/>
      <c r="HF130" s="72" t="str">
        <f>"{couname:"&amp;CT130&amp;(IF(HK130&lt;&gt;"",",subtype:"&amp;CHAR(34)&amp;HK130&amp;CHAR(34),""))&amp;",year:"&amp;HJ130&amp;",region:"&amp;CU130&amp;",Colors:"&amp;HC130&amp;",Items:"&amp;GS130&amp;",Flag:"&amp;CV130&amp;",HDFlag:"&amp;CHAR(34)&amp;E130&amp;CHAR(34)&amp;",type:"&amp;GP130&amp;", describe: "&amp;HH130&amp;", isnew:"&amp;CHAR(34)&amp;F130&amp;CHAR(34)&amp;", links: "&amp;HL130&amp;"},"</f>
        <v>{couname:"[USA] Lincoln",year:"2022",region:"rgn_North America",Colors:["cl_BLU","cl_GRE","cl_YEL","cl_WHI"],Items:["4Color","words2","lets07","startL","year00","3Bands","Diagon","Horizo","Vertic","Circle","Weapon","HasSun","Center","Builds","staWHI","NO_RED","NO_BLA","001BLU","002YEL","003GRE","myrGRE","HasSta","1Stars"],Flag:"https://upload.wikimedia.org/wikipedia/commons/thumb/7/7b/Flag_of_Lincoln%2C_Nebraska_%282022%29.svg/320px-Flag_of_Lincoln%2C_Nebraska_%282022%29.svg.png",HDFlag:"https://upload.wikimedia.org/wikipedia/commons/thumb/7/7b/Flag_of_Lincoln%2C_Nebraska_%282022%29.svg/800px-Flag_of_Lincoln%2C_Nebraska_%282022%29.svg.png",type:"State Capital", describe: "\nThe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 isnew:".", links: "https://www.lincoln.ne.gov/City/Mayor/City-Communications/City-Flag"},</v>
      </c>
      <c r="HG130" s="73" t="str">
        <f>"{couname:"&amp;CT130&amp;(IF(HK130&lt;&gt;"",",subtype:"&amp;CHAR(34)&amp;HK130&amp;CHAR(34),""))&amp;",year:"&amp;HJ130&amp;",region:"&amp;CU130&amp;",Colors:"&amp;HC130&amp;",Items:"&amp;GS130&amp;",Flag:"&amp;CV130&amp;",HDFlag:"&amp;CHAR(34)&amp;E130&amp;CHAR(34)&amp;",type:"&amp;GP130&amp;", describe: "&amp;HI130&amp;", links: "&amp;HL130&amp;"},"</f>
        <v>{couname:"[USA] Lincoln",year:"2022",region:"rgn_North America",Colors:["cl_BLU","cl_GRE","cl_YEL","cl_WHI"],Items:["4Color","words2","lets07","startL","year00","3Bands","Diagon","Horizo","Vertic","Circle","Weapon","HasSun","Center","Builds","staWHI","NO_RED","NO_BLA","001BLU","002YEL","003GRE","myrGRE","HasSta","1Stars"],Flag:"https://upload.wikimedia.org/wikipedia/commons/thumb/7/7b/Flag_of_Lincoln%2C_Nebraska_%282022%29.svg/320px-Flag_of_Lincoln%2C_Nebraska_%282022%29.svg.png",HDFlag:"https://upload.wikimedia.org/wikipedia/commons/thumb/7/7b/Flag_of_Lincoln%2C_Nebraska_%282022%29.svg/800px-Flag_of_Lincoln%2C_Nebraska_%282022%29.svg.png",type:"State Capital", describe: "\nThe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 links: "https://www.lincoln.ne.gov/City/Mayor/City-Communications/City-Flag"},</v>
      </c>
      <c r="HH130" s="48" t="str">
        <f>IF(P130&lt;&gt;"",CHAR(34)&amp;"\n"&amp;P130&amp;CHAR(34),CHAR(34)&amp;CHAR(34))</f>
        <v>"\nThe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v>
      </c>
      <c r="HI130" s="48" t="str">
        <f>IF(J130=0,CHAR(34)&amp;CHAR(34),HH130)</f>
        <v>"\nThe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v>
      </c>
      <c r="HJ130" s="48" t="str">
        <f>CHAR(34)&amp;O130&amp;CHAR(34)</f>
        <v>"2022"</v>
      </c>
      <c r="HL130" s="48" t="str">
        <f>CHAR(34)&amp;I130&amp;CHAR(34)</f>
        <v>"https://www.lincoln.ne.gov/City/Mayor/City-Communications/City-Flag"</v>
      </c>
      <c r="HM130" s="72" t="str">
        <f>"{"&amp;CHAR(34)&amp;"couname"&amp;CHAR(34)&amp;":"&amp;CT130&amp;(IF(H130&lt;&gt;"",","&amp;CHAR(34)&amp;"subtype"&amp;CHAR(34)&amp;":"&amp;CHAR(34)&amp;H130&amp;CHAR(34),""))&amp;","&amp;CHAR(34)&amp;"year"&amp;CHAR(34)&amp;":"&amp;HJ130&amp;","&amp;CHAR(34)&amp;"region"&amp;CHAR(34)&amp;":"&amp;CU130&amp;","&amp;CHAR(34)&amp;"Colors"&amp;CHAR(34)&amp;":"&amp;HC130&amp;","&amp;CHAR(34)&amp;"Items"&amp;CHAR(34)&amp;":"&amp;GS130&amp;","&amp;CHAR(34)&amp;"Flag"&amp;CHAR(34)&amp;":"&amp;CV130&amp;","&amp;CHAR(34)&amp;"HDFlag"&amp;CHAR(34)&amp;":"&amp;CHAR(34)&amp;E130&amp;CHAR(34)&amp;","&amp;CHAR(34)&amp;"type"&amp;CHAR(34)&amp;":"&amp;GP130&amp;", "&amp;CHAR(34)&amp;"describe"&amp;CHAR(34)&amp;": "&amp;HH130&amp;", "&amp;CHAR(34)&amp;"isnew"&amp;CHAR(34)&amp;": "&amp;CHAR(34)&amp;F130&amp;CHAR(34)&amp;", "&amp;CHAR(34)&amp;"links"&amp;CHAR(34)&amp;": "&amp;HL130&amp;"},"</f>
        <v>{"couname":"[USA] Lincoln","subtype":"[USA] Nebraska","year":"2022","region":"rgn_North America","Colors":["cl_BLU","cl_GRE","cl_YEL","cl_WHI"],"Items":["4Color","words2","lets07","startL","year00","3Bands","Diagon","Horizo","Vertic","Circle","Weapon","HasSun","Center","Builds","staWHI","NO_RED","NO_BLA","001BLU","002YEL","003GRE","myrGRE","HasSta","1Stars"],"Flag":"https://upload.wikimedia.org/wikipedia/commons/thumb/7/7b/Flag_of_Lincoln%2C_Nebraska_%282022%29.svg/320px-Flag_of_Lincoln%2C_Nebraska_%282022%29.svg.png","HDFlag":"https://upload.wikimedia.org/wikipedia/commons/thumb/7/7b/Flag_of_Lincoln%2C_Nebraska_%282022%29.svg/800px-Flag_of_Lincoln%2C_Nebraska_%282022%29.svg.png","type":"State Capital", "describe": "\nThe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 "isnew": ".", "links": "https://www.lincoln.ne.gov/City/Mayor/City-Communications/City-Flag"},</v>
      </c>
      <c r="HN130" s="74" t="str">
        <f>"{"&amp;CHAR(34)&amp;"couname"&amp;CHAR(34)&amp;":"&amp;CT130&amp;(IF(H130&lt;&gt;"",","&amp;CHAR(34)&amp;"subtype"&amp;CHAR(34)&amp;":"&amp;CHAR(34)&amp;H130&amp;CHAR(34),""))&amp;","&amp;CHAR(34)&amp;"year"&amp;CHAR(34)&amp;":"&amp;HJ130&amp;","&amp;CHAR(34)&amp;"region"&amp;CHAR(34)&amp;":"&amp;CU130&amp;","&amp;CHAR(34)&amp;"Colors"&amp;CHAR(34)&amp;":"&amp;HC130&amp;","&amp;CHAR(34)&amp;"Items"&amp;CHAR(34)&amp;":"&amp;GS130&amp;","&amp;CHAR(34)&amp;"Flag"&amp;CHAR(34)&amp;":"&amp;CV130&amp;","&amp;CHAR(34)&amp;"HDFlag"&amp;CHAR(34)&amp;":"&amp;CHAR(34)&amp;E130&amp;CHAR(34)&amp;","&amp;CHAR(34)&amp;"type"&amp;CHAR(34)&amp;":"&amp;GP130&amp;", "&amp;CHAR(34)&amp;"describe"&amp;CHAR(34)&amp;": "&amp;HI130&amp;", "&amp;CHAR(34)&amp;"isnew"&amp;CHAR(34)&amp;": "&amp;CHAR(34)&amp;F130&amp;CHAR(34)&amp;", "&amp;CHAR(34)&amp;"links"&amp;CHAR(34)&amp;": "&amp;HL130&amp;"},"</f>
        <v>{"couname":"[USA] Lincoln","subtype":"[USA] Nebraska","year":"2022","region":"rgn_North America","Colors":["cl_BLU","cl_GRE","cl_YEL","cl_WHI"],"Items":["4Color","words2","lets07","startL","year00","3Bands","Diagon","Horizo","Vertic","Circle","Weapon","HasSun","Center","Builds","staWHI","NO_RED","NO_BLA","001BLU","002YEL","003GRE","myrGRE","HasSta","1Stars"],"Flag":"https://upload.wikimedia.org/wikipedia/commons/thumb/7/7b/Flag_of_Lincoln%2C_Nebraska_%282022%29.svg/320px-Flag_of_Lincoln%2C_Nebraska_%282022%29.svg.png","HDFlag":"https://upload.wikimedia.org/wikipedia/commons/thumb/7/7b/Flag_of_Lincoln%2C_Nebraska_%282022%29.svg/800px-Flag_of_Lincoln%2C_Nebraska_%282022%29.svg.png","type":"State Capital", "describe": "\nThe current flag design was created by Ed Mejia, an art director and graphic designer. His design was inspired by the sight of Lincoln’s skyline emerging on the flat horizon as he first drove into town. He drew inspiration from art deco architecture and native artwork displayed inside the capitol building and used intersecting lines to capture the interconnection of technology, agriculture, and commerce that have drawn people to Lincoln throughout its past, present, and future. The beacon featured in the center of the design symbolizes the hope and optimism that the people of Lincoln are known for, as well as our reputation as a safe harbor for those seeking to make the community their home.\n\nSome of the imagery implied by the lines are a sunrise, the state capitol building, and an aerial view of the traditional center of town. The teal green is a nod to Lincoln’s verdant tapestry of its greenery and the home of the Arbor Day Foundation. The deep blue represents groundwater aquifers, an abundant and valuable natural resource significant to the region. The warm gold represents a bright future and a place where all are warmly welcomed.", "isnew": ".", "links": "https://www.lincoln.ne.gov/City/Mayor/City-Communications/City-Flag"},</v>
      </c>
      <c r="HO130" s="75">
        <v>45610</v>
      </c>
      <c r="HP130" s="48" t="str" cm="1">
        <f t="array" ref="HP130">IF(_xlfn.TEXTJOIN(", ", TRUE, IF(ISNUMBER(SEARCH("BLA", BL130:BT130)), COLUMN(BL130:BT130) - COLUMN(BL130) + 1, ""))&lt;&gt;"","BLA","")</f>
        <v/>
      </c>
      <c r="HQ130" s="48" t="str" cm="1">
        <f t="array" ref="HQ130">IF(_xlfn.TEXTJOIN(", ", TRUE, IF(ISNUMBER(SEARCH("BLU", BL130:BT130)), COLUMN(BL130:BT130) - COLUMN(BL130) + 1, ""))&lt;&gt;"","BLU","")</f>
        <v>BLU</v>
      </c>
      <c r="HR130" s="48" t="str" cm="1">
        <f t="array" ref="HR130">IF(_xlfn.TEXTJOIN(", ", TRUE, IF(ISNUMBER(SEARCH("GRE", BL130:BT130)), COLUMN(BL130:BT130) - COLUMN(BL130) + 1, ""))&lt;&gt;"","GRE","")</f>
        <v>GRE</v>
      </c>
      <c r="HS130" s="48" t="str" cm="1">
        <f t="array" ref="HS130">IF(_xlfn.TEXTJOIN(", ", TRUE, IF(ISNUMBER(SEARCH("RED", BL130:BT130)), COLUMN(BL130:BT130) - COLUMN(BL130) + 1, ""))&lt;&gt;"","RED","")</f>
        <v/>
      </c>
      <c r="HT130" s="48" t="str" cm="1">
        <f t="array" ref="HT130">IF(_xlfn.TEXTJOIN(", ", TRUE, IF(ISNUMBER(SEARCH("YEL", BL130:BT130)), COLUMN(BL130:BT130) - COLUMN(BL130) + 1, ""))&lt;&gt;"","YEL","")</f>
        <v>YEL</v>
      </c>
      <c r="HU130" s="48" t="str" cm="1">
        <f t="array" ref="HU130">IF(_xlfn.TEXTJOIN(", ", TRUE, IF(ISNUMBER(SEARCH("ORA", BL130:BT130)), COLUMN(BL130:BT130) - COLUMN(BL130) + 1, ""))&lt;&gt;"","ORA","")</f>
        <v/>
      </c>
      <c r="HV130" s="48" t="str" cm="1">
        <f t="array" ref="HV130">IF(_xlfn.TEXTJOIN(", ", TRUE, IF(ISNUMBER(SEARCH("BRO", BL130:BT130)), COLUMN(BL130:BT130) - COLUMN(BL130) + 1, ""))&lt;&gt;"","BRO","")</f>
        <v/>
      </c>
      <c r="HW130" s="48" t="str" cm="1">
        <f t="array" ref="HW130">IF(_xlfn.TEXTJOIN(", ", TRUE, IF(ISNUMBER(SEARCH("PUR", BL130:BT130)), COLUMN(BL130:BT130) - COLUMN(BL130) + 1, ""))&lt;&gt;"","PUR","")</f>
        <v/>
      </c>
      <c r="HX130" s="48" t="str" cm="1">
        <f t="array" ref="HX130">IF(_xlfn.TEXTJOIN(", ", TRUE, IF(ISNUMBER(SEARCH("WHI", BL130:BT130)), COLUMN(BL130:BT130) - COLUMN(BL130) + 1, ""))&lt;&gt;"","WHI","")</f>
        <v>WHI</v>
      </c>
      <c r="HY130" s="76"/>
      <c r="HZ130" s="76"/>
      <c r="IA130" s="6"/>
      <c r="IB130" s="6"/>
      <c r="IC130" s="77"/>
      <c r="ID130" s="77"/>
      <c r="IE130" s="77"/>
      <c r="IF130" s="77"/>
      <c r="IG130" s="77"/>
      <c r="IH130" s="77"/>
      <c r="II130" s="77"/>
      <c r="IJ130" s="77"/>
      <c r="IK130" s="77"/>
      <c r="IM130" s="45">
        <f>COUNTIF(IC130:IK130,"&gt;0")-CG130</f>
        <v>-4</v>
      </c>
      <c r="IN130" s="78" t="str">
        <f>"http://mkweb.bcgsc.ca/color-summarizer/?url="&amp;D130&amp;"&amp;precision=low&amp;num_clusters="&amp;CG130&amp;"&amp;text=1"</f>
        <v>http://mkweb.bcgsc.ca/color-summarizer/?url=https://upload.wikimedia.org/wikipedia/commons/thumb/7/7b/Flag_of_Lincoln%2C_Nebraska_%282022%29.svg/320px-Flag_of_Lincoln%2C_Nebraska_%282022%29.svg.png&amp;precision=low&amp;num_clusters=4&amp;text=1</v>
      </c>
      <c r="IO130" s="48" t="str">
        <f>IF(HP130&lt;&gt;"",CHAR(34)&amp;"black"&amp;CHAR(34),"")</f>
        <v/>
      </c>
      <c r="IP130" s="48" t="str">
        <f>IF(HQ130&lt;&gt;"",CHAR(34)&amp;"blue"&amp;CHAR(34),"")</f>
        <v>"blue"</v>
      </c>
      <c r="IQ130" s="48" t="str">
        <f>IF(HR130&lt;&gt;"",CHAR(34)&amp;"green"&amp;CHAR(34),"")</f>
        <v>"green"</v>
      </c>
      <c r="IR130" s="48" t="str">
        <f>IF(HS130&lt;&gt;"",CHAR(34)&amp;"red"&amp;CHAR(34),"")</f>
        <v/>
      </c>
      <c r="IS130" s="48" t="str">
        <f>IF(HT130&lt;&gt;"",CHAR(34)&amp;"yellow"&amp;CHAR(34),"")</f>
        <v>"yellow"</v>
      </c>
      <c r="IT130" s="48" t="str">
        <f>IF(HU130&lt;&gt;"",CHAR(34)&amp;"orange"&amp;CHAR(34),"")</f>
        <v/>
      </c>
      <c r="IU130" s="48" t="str">
        <f>IF(HV130&lt;&gt;"",CHAR(34)&amp;"brown"&amp;CHAR(34),"")</f>
        <v/>
      </c>
      <c r="IV130" s="48" t="str">
        <f>IF(HW130&lt;&gt;"",CHAR(34)&amp;"purple"&amp;CHAR(34),"")</f>
        <v/>
      </c>
      <c r="IW130" s="48" t="str">
        <f>IF(HX130&lt;&gt;"",CHAR(34)&amp;"white"&amp;CHAR(34),"")</f>
        <v>"white"</v>
      </c>
      <c r="IX130" s="48" t="str">
        <f>"{"&amp;CHAR(34)&amp;"url"&amp;CHAR(34)&amp;":"&amp;CHAR(34)&amp;IN130&amp;CHAR(34)&amp;","&amp;CHAR(34)&amp;"name"&amp;CHAR(34)&amp;":"&amp;CHAR(34)&amp;A130&amp;CHAR(34)&amp;"},"</f>
        <v>{"url":"http://mkweb.bcgsc.ca/color-summarizer/?url=https://upload.wikimedia.org/wikipedia/commons/thumb/7/7b/Flag_of_Lincoln%2C_Nebraska_%282022%29.svg/320px-Flag_of_Lincoln%2C_Nebraska_%282022%29.svg.png&amp;precision=low&amp;num_clusters=4&amp;text=1","name":"[USA] Lincoln"},</v>
      </c>
      <c r="IY130" s="48">
        <v>1461</v>
      </c>
    </row>
    <row r="131" spans="1:259" s="48" customFormat="1" ht="38.4" customHeight="1" thickBot="1" x14ac:dyDescent="0.35">
      <c r="A131" s="97" t="s">
        <v>638</v>
      </c>
      <c r="B131" s="40" t="e" vm="272">
        <v>#VALUE!</v>
      </c>
      <c r="C131" s="41">
        <v>3</v>
      </c>
      <c r="D131" s="42" t="s">
        <v>639</v>
      </c>
      <c r="E131" s="43" t="s">
        <v>640</v>
      </c>
      <c r="F131" s="44" t="s">
        <v>163</v>
      </c>
      <c r="G131" s="45">
        <f>COUNTIF($A$1:$A$8580,A131)</f>
        <v>1</v>
      </c>
      <c r="H131" s="46" t="s">
        <v>641</v>
      </c>
      <c r="I131" s="47" t="s">
        <v>642</v>
      </c>
      <c r="J131" s="48" t="str">
        <f>""</f>
        <v/>
      </c>
      <c r="K131" s="49"/>
      <c r="L131" s="50"/>
      <c r="M131" s="50"/>
      <c r="N131" s="51" t="s">
        <v>231</v>
      </c>
      <c r="O131" s="52">
        <v>1968</v>
      </c>
      <c r="P131" s="53" t="s">
        <v>643</v>
      </c>
      <c r="Q131" s="54">
        <v>2</v>
      </c>
      <c r="R131" s="55" t="s">
        <v>231</v>
      </c>
      <c r="S131" s="56">
        <v>3</v>
      </c>
      <c r="T131" s="57" t="s">
        <v>165</v>
      </c>
      <c r="U131" s="58" t="s">
        <v>164</v>
      </c>
      <c r="V131" s="58" t="s">
        <v>164</v>
      </c>
      <c r="W131" s="58" t="s">
        <v>164</v>
      </c>
      <c r="X131" s="58" t="s">
        <v>165</v>
      </c>
      <c r="Y131" s="58" t="s">
        <v>164</v>
      </c>
      <c r="Z131" s="58" t="s">
        <v>164</v>
      </c>
      <c r="AA131" s="58" t="s">
        <v>165</v>
      </c>
      <c r="AB131" s="58" t="s">
        <v>165</v>
      </c>
      <c r="AC131" s="58" t="s">
        <v>164</v>
      </c>
      <c r="AD131" s="58" t="s">
        <v>165</v>
      </c>
      <c r="AE131" s="58" t="s">
        <v>164</v>
      </c>
      <c r="AF131" s="59" t="s">
        <v>164</v>
      </c>
      <c r="AG131" s="59" t="s">
        <v>164</v>
      </c>
      <c r="AH131" s="59" t="s">
        <v>164</v>
      </c>
      <c r="AI131" s="59" t="s">
        <v>164</v>
      </c>
      <c r="AJ131" s="59" t="s">
        <v>164</v>
      </c>
      <c r="AK131" s="59" t="s">
        <v>164</v>
      </c>
      <c r="AL131" s="59" t="s">
        <v>164</v>
      </c>
      <c r="AM131" s="59" t="s">
        <v>165</v>
      </c>
      <c r="AN131" s="59" t="s">
        <v>164</v>
      </c>
      <c r="AO131" s="59" t="s">
        <v>165</v>
      </c>
      <c r="AP131" s="59" t="s">
        <v>164</v>
      </c>
      <c r="AQ131" s="59" t="s">
        <v>164</v>
      </c>
      <c r="AR131" s="59" t="s">
        <v>164</v>
      </c>
      <c r="AS131" s="59" t="s">
        <v>164</v>
      </c>
      <c r="AT131" s="60">
        <v>0</v>
      </c>
      <c r="AU131" s="59" t="s">
        <v>196</v>
      </c>
      <c r="AV131" s="59" t="str">
        <f>IF(LEFT(A131,1)="[",LEFT(A131,5)&amp;AU131&amp;A131,"")</f>
        <v>[USA]City[USA] Las Vegas</v>
      </c>
      <c r="AW131" s="59" t="str">
        <f>C131&amp;H131&amp;A131</f>
        <v>3[USA] Nevada[USA] Las Vegas</v>
      </c>
      <c r="AX131" s="61"/>
      <c r="AY131" s="61"/>
      <c r="AZ131" s="62" t="s">
        <v>167</v>
      </c>
      <c r="BA131" s="62" t="s">
        <v>167</v>
      </c>
      <c r="BB131" s="62"/>
      <c r="BC131" s="63"/>
      <c r="BD131" s="64" t="s">
        <v>152</v>
      </c>
      <c r="BE131" s="47"/>
      <c r="BF131" s="64" t="s">
        <v>152</v>
      </c>
      <c r="BG131" s="64" t="s">
        <v>159</v>
      </c>
      <c r="BH131" s="64" t="s">
        <v>152</v>
      </c>
      <c r="BI131" s="64"/>
      <c r="BJ131" s="64"/>
      <c r="BK131" s="47"/>
      <c r="BL131" s="64" t="s">
        <v>151</v>
      </c>
      <c r="BM131" s="64" t="s">
        <v>152</v>
      </c>
      <c r="BN131" s="64" t="s">
        <v>153</v>
      </c>
      <c r="BO131" s="64" t="s">
        <v>154</v>
      </c>
      <c r="BP131" s="64" t="s">
        <v>155</v>
      </c>
      <c r="BQ131" s="64" t="s">
        <v>167</v>
      </c>
      <c r="BR131" s="64" t="s">
        <v>167</v>
      </c>
      <c r="BS131" s="64" t="s">
        <v>167</v>
      </c>
      <c r="BT131" s="64" t="s">
        <v>159</v>
      </c>
      <c r="BU131" s="65"/>
      <c r="BV131" s="66"/>
      <c r="BW131" s="66">
        <v>0</v>
      </c>
      <c r="BX131" s="47"/>
      <c r="BY131" s="48" t="s">
        <v>164</v>
      </c>
      <c r="CB131" s="6"/>
      <c r="CC131" s="6"/>
      <c r="CD131" s="67">
        <v>0</v>
      </c>
      <c r="CE131" s="67">
        <v>0</v>
      </c>
      <c r="CF131" s="67" t="e">
        <v>#REF!</v>
      </c>
      <c r="CG131" s="68" cm="1">
        <f t="array" ref="CG131">SUMPRODUCT(--(LEN(TRIM(BL131:BT131))&gt;0))</f>
        <v>6</v>
      </c>
      <c r="CH131" s="59" t="str">
        <f>IF(CG131=2,"y","n")</f>
        <v>n</v>
      </c>
      <c r="CI131" s="59" t="str">
        <f>IF(CG131=3,"y","n")</f>
        <v>n</v>
      </c>
      <c r="CJ131" s="59" t="str">
        <f>IF(CG131=4,"y","n")</f>
        <v>n</v>
      </c>
      <c r="CK131" s="59" t="str">
        <f>IF(CG131&gt;4,"y","n")</f>
        <v>y</v>
      </c>
      <c r="CL131" s="59" t="str">
        <f>IF(S131=0,"y","n")</f>
        <v>n</v>
      </c>
      <c r="CM131" s="59" t="str">
        <f>IF(S131=2,"y","n")</f>
        <v>n</v>
      </c>
      <c r="CN131" s="59" t="str">
        <f>IF(S131=3,"y","n")</f>
        <v>y</v>
      </c>
      <c r="CO131" s="59" t="str">
        <f>IF(S131&gt;=4,"y","n")</f>
        <v>n</v>
      </c>
      <c r="CP131" s="59" t="str">
        <f>IF(AT131=0,"y","n")</f>
        <v>y</v>
      </c>
      <c r="CQ131" s="59" t="str">
        <f>IF(AT131=1,"y","n")</f>
        <v>n</v>
      </c>
      <c r="CR131" s="59" t="str">
        <f>IF(AT131=2,"y","n")</f>
        <v>n</v>
      </c>
      <c r="CS131" s="59" t="str">
        <f>IF(AT131&gt;=3,"y","n")</f>
        <v>n</v>
      </c>
      <c r="CT131" s="69" t="str">
        <f>CHAR(34)&amp;A131&amp;CHAR(34)</f>
        <v>"[USA] Las Vegas"</v>
      </c>
      <c r="CU131" s="70" t="str">
        <f>CHAR(34)&amp;"rgn_"&amp;R131&amp;CHAR(34)</f>
        <v>"rgn_North America"</v>
      </c>
      <c r="CV131" s="48" t="str">
        <f>CHAR(34)&amp;D131&amp;CHAR(34)</f>
        <v>"https://upload.wikimedia.org/wikipedia/commons/thumb/e/ed/Flag_of_Las_Vegas%2C_Nevada.svg/320px-Flag_of_Las_Vegas%2C_Nevada.svg.png"</v>
      </c>
      <c r="CW131" s="48" t="str">
        <f>IF(CH131="y",CHAR(34)&amp;CH$1&amp;CHAR(34)&amp;",","")</f>
        <v/>
      </c>
      <c r="CX131" s="48" t="str">
        <f>IF(CI131="y",CHAR(34)&amp;CI$1&amp;CHAR(34)&amp;",","")</f>
        <v/>
      </c>
      <c r="CY131" s="48" t="str">
        <f>IF(CJ131="y",CHAR(34)&amp;CJ$1&amp;CHAR(34)&amp;",","")</f>
        <v/>
      </c>
      <c r="CZ131" s="48" t="str">
        <f>IF(CK131="y",CHAR(34)&amp;CK$1&amp;CHAR(34)&amp;",","")</f>
        <v>"5+Colo",</v>
      </c>
      <c r="DA131" s="48" t="str">
        <f>IF(Q131&gt;1,CHAR(34)&amp;"words2"&amp;CHAR(34)&amp;",","")</f>
        <v>"words2",</v>
      </c>
      <c r="DB131" s="48" t="str">
        <f>IF(Q131&gt;2,CHAR(34)&amp;"words3"&amp;CHAR(34)&amp;",","")</f>
        <v/>
      </c>
      <c r="DD131" s="48" t="str">
        <f>IF(LEN(CHAR(34)&amp;"lets"&amp;LEN(SUBSTITUTE(SUBSTITUTE(IFERROR(TRIM(SUBSTITUTE(A131,MID(A131,FIND("[",A131),FIND("]",A131)-FIND("[",A131)+1),"")),A131)," ",""),"-",""))&amp;CHAR(34)&amp;",")=9,CHAR(34)&amp;"lets"&amp;LEN(SUBSTITUTE(SUBSTITUTE(IFERROR(TRIM(SUBSTITUTE(A131,MID(A131,FIND("[",A131),FIND("]",A131)-FIND("[",A131)+1),"")),A131)," ",""),"-",""))&amp;CHAR(34)&amp;",",CHAR(34)&amp;"lets0"&amp;LEN(SUBSTITUTE(SUBSTITUTE(IFERROR(TRIM(SUBSTITUTE(A131,MID(A131,FIND("[",A131),FIND("]",A131)-FIND("[",A131)+1),"")),A131)," ",""),"-",""))&amp;CHAR(34)&amp;",")</f>
        <v>"lets08",</v>
      </c>
      <c r="DE131" s="48" t="str">
        <f>CHAR(34)&amp;"start"&amp;IFERROR(LEFT(SUBSTITUTE(A131,"["&amp;MID(A131,FIND("[",A131)+1,FIND("]",A131)-FIND("[",A131)-1)&amp;"] ",""),1),LEFT(A131,1))&amp;CHAR(34)&amp;","</f>
        <v>"startL",</v>
      </c>
      <c r="DF131" s="48" t="str">
        <f>IFERROR(IF(SEARCH("tan",A131)&gt;0,CHAR(34)&amp;"withtn"&amp;CHAR(34)&amp;",",""),"")</f>
        <v/>
      </c>
      <c r="DG131" s="48" t="str">
        <f>IFERROR(IF(SEARCH("q",A131)&gt;0,CHAR(34)&amp;"with_q"&amp;CHAR(34)&amp;",",""),"")</f>
        <v/>
      </c>
      <c r="DH131" s="48" t="str">
        <f>IFERROR(IF(SEARCH("v",A131)&gt;0,CHAR(34)&amp;"with_v"&amp;CHAR(34)&amp;",",""),"")</f>
        <v>"with_v",</v>
      </c>
      <c r="DI131" s="48" t="str">
        <f>IFERROR(IF(SEARCH("w",A131)&gt;0,CHAR(34)&amp;"with_w"&amp;CHAR(34)&amp;",",""),"")</f>
        <v/>
      </c>
      <c r="DJ131" s="48" t="str">
        <f>IFERROR(IF(SEARCH("y",A131)&gt;0,CHAR(34)&amp;"with_y"&amp;CHAR(34)&amp;",",""),"")</f>
        <v/>
      </c>
      <c r="DK131" s="48" t="str">
        <f>IFERROR(IF(SEARCH("z",A131)&gt;0,CHAR(34)&amp;"with_z"&amp;CHAR(34)&amp;",",""),"")</f>
        <v/>
      </c>
      <c r="DL131" s="48" t="str">
        <f>IF(CG131=2, CHAR(34) &amp; _xlfn.TEXTJOIN("", TRUE, _xlfn._xlws.SORT(HP131:HX131)) &amp; CHAR(34) &amp; ",", "")</f>
        <v/>
      </c>
      <c r="DM131" s="48" t="str" cm="1">
        <f t="array" ref="DM131">IF(CG131=3,CHAR(34) &amp; _xlfn.TEXTJOIN("", TRUE, RIGHT(HP131:HX131, 2)) &amp; CHAR(34) &amp; ",", "")</f>
        <v/>
      </c>
      <c r="DN131" s="48" t="str">
        <f>IF(AND(ISNUMBER(SEARCH("18", O131)), ISERROR(SEARCH("1918", O131)), ISERROR(SEARCH("2018", O131))), CHAR(34) &amp; "year18" &amp; CHAR(34) &amp; ",", "")</f>
        <v/>
      </c>
      <c r="DO131" s="48" t="str">
        <f>IF(AND(ISNUMBER(SEARCH("19", O131)), ISERROR(SEARCH("1819", O131)),  ISERROR(SEARCH("1219", O131)),ISERROR(SEARCH("1119", O131)),ISERROR(SEARCH("1190", O131)),ISERROR(SEARCH("2019", O131))), CHAR(34) &amp; "year19" &amp; CHAR(34) &amp; ",", "")</f>
        <v>"year19",</v>
      </c>
      <c r="DP131" s="6" t="str">
        <f>IF(AND(ISNUMBER(SEARCH("20", O131)), ISERROR(SEARCH("1920", O131))), CHAR(34)&amp;"year00"&amp;CHAR(34)&amp;",", "")</f>
        <v/>
      </c>
      <c r="DQ131" s="6" t="str">
        <f>IF(CC131="y",CHAR(34)&amp;"soviet"&amp;CHAR(34)&amp;",","")</f>
        <v/>
      </c>
      <c r="DR131" s="6" t="str">
        <f>IF(BY131="y",CHAR(34)&amp;"dgband"&amp;CHAR(34)&amp;",","")</f>
        <v/>
      </c>
      <c r="DS131" s="6" t="str">
        <f>IF(W131="y",IF(AND(V131="n",BY131&lt;&gt;"y"),CHAR(34)&amp;"allver"&amp;CHAR(34)&amp;",",""),"")</f>
        <v/>
      </c>
      <c r="DT131" s="6" t="str">
        <f>IF(V131="y",IF(AND(W131="n",BY131&lt;&gt;"y"),CHAR(34)&amp;"allhor"&amp;CHAR(34)&amp;",",""),"")</f>
        <v/>
      </c>
      <c r="DU131" s="6" t="str">
        <f>IF(BY131="y",IF(AND(W131="n",V131="n"),CHAR(34)&amp;"alldia"&amp;CHAR(34)&amp;",",""),"")</f>
        <v/>
      </c>
      <c r="DW131" s="48" t="str">
        <f>IF(CL131="y",CHAR(34)&amp;CL$1&amp;CHAR(34)&amp;",","")</f>
        <v/>
      </c>
      <c r="DX131" s="48" t="str">
        <f>IF(CM131="y",CHAR(34)&amp;CM$1&amp;CHAR(34)&amp;",","")</f>
        <v/>
      </c>
      <c r="DY131" s="48" t="str">
        <f>IF(CN131="y",CHAR(34)&amp;CN$1&amp;CHAR(34)&amp;",","")</f>
        <v>"3Bands",</v>
      </c>
      <c r="DZ131" s="48" t="str">
        <f>IF(CO131="y",CHAR(34)&amp;CO$1&amp;CHAR(34)&amp;",","")</f>
        <v/>
      </c>
      <c r="EA131" s="48" t="str">
        <f>IF(T131="y",CHAR(34)&amp;T$1&amp;CHAR(34)&amp;",","")</f>
        <v>"Diagon",</v>
      </c>
      <c r="EB131" s="48" t="str">
        <f>IF(U131="y",CHAR(34)&amp;U$1&amp;CHAR(34)&amp;",","")</f>
        <v/>
      </c>
      <c r="EC131" s="48" t="str">
        <f>IF(V131="y",CHAR(34)&amp;V$1&amp;CHAR(34)&amp;",","")</f>
        <v/>
      </c>
      <c r="ED131" s="48" t="str">
        <f>IF(W131="y",CHAR(34)&amp;W$1&amp;CHAR(34)&amp;",","")</f>
        <v/>
      </c>
      <c r="EE131" s="48" t="str">
        <f>IF(X131="y",CHAR(34)&amp;X$1&amp;CHAR(34)&amp;",","")</f>
        <v>"Circle",</v>
      </c>
      <c r="EF131" s="48" t="str">
        <f>IF(AND(Y131&lt;&gt;"n",Y131&lt;&gt;""),CHAR(34)&amp;Y$1&amp;CHAR(34)&amp;",","")</f>
        <v/>
      </c>
      <c r="EG131" s="48" t="str">
        <f>IF(Z131="y",CHAR(34)&amp;Z$1&amp;CHAR(34)&amp;",","")</f>
        <v/>
      </c>
      <c r="EH131" s="48" t="str">
        <f>IF(AA131="y",CHAR(34)&amp;AA$1&amp;CHAR(34)&amp;",","")</f>
        <v>"Plants",</v>
      </c>
      <c r="EI131" s="48" t="str">
        <f>IF(AB131="y",CHAR(34)&amp;AB$1&amp;CHAR(34)&amp;",","")</f>
        <v>"Texted",</v>
      </c>
      <c r="EJ131" s="48" t="str">
        <f>IF(AC131="y",CHAR(34)&amp;AC$1&amp;CHAR(34)&amp;",","")</f>
        <v/>
      </c>
      <c r="EK131" s="48" t="str">
        <f>IF(AD131="y",CHAR(34)&amp;AD$1&amp;CHAR(34)&amp;",","")</f>
        <v>"HasSun",</v>
      </c>
      <c r="EL131" s="48" t="str">
        <f>IF(AE131="y",CHAR(34)&amp;AE$1&amp;CHAR(34)&amp;",","")</f>
        <v/>
      </c>
      <c r="EM131" s="48" t="str">
        <f>IF(AF131="y",CHAR(34)&amp;AF$1&amp;CHAR(34)&amp;",","")</f>
        <v/>
      </c>
      <c r="EN131" s="48" t="str">
        <f>IF(AG131="y",CHAR(34)&amp;AG$1&amp;CHAR(34)&amp;",","")</f>
        <v/>
      </c>
      <c r="EO131" s="48" t="str">
        <f>IF(AH131="y",CHAR(34)&amp;AH$1&amp;CHAR(34)&amp;",","")</f>
        <v/>
      </c>
      <c r="EP131" s="48" t="str">
        <f>IF(AI131="y",CHAR(34)&amp;AI$1&amp;CHAR(34)&amp;",","")</f>
        <v/>
      </c>
      <c r="EQ131" s="48" t="str">
        <f>IF(AJ131="y",CHAR(34)&amp;AJ$1&amp;CHAR(34)&amp;",","")</f>
        <v/>
      </c>
      <c r="ER131" s="48" t="str">
        <f>IF(AK131="y",CHAR(34)&amp;AK$1&amp;CHAR(34)&amp;",","")</f>
        <v/>
      </c>
      <c r="ES131" s="48" t="str">
        <f>IF(AL131="y",CHAR(34)&amp;AL$1&amp;CHAR(34)&amp;",","")</f>
        <v/>
      </c>
      <c r="ET131" s="48" t="str">
        <f>IF(AM131="y",CHAR(34)&amp;AM$1&amp;CHAR(34)&amp;",","")</f>
        <v>"Geogrh",</v>
      </c>
      <c r="EU131" s="48" t="str">
        <f>IF(AN131="y",CHAR(34)&amp;AN$1&amp;CHAR(34)&amp;",","")</f>
        <v/>
      </c>
      <c r="EV131" s="48" t="str">
        <f>IF(AO131="y",CHAR(34)&amp;AO$1&amp;CHAR(34)&amp;",","")</f>
        <v>"Builds",</v>
      </c>
      <c r="EW131" s="48" t="str">
        <f>IF(AP131="y",CHAR(34)&amp;AP$1&amp;CHAR(34)&amp;",","")</f>
        <v/>
      </c>
      <c r="EX131" s="48" t="str">
        <f>IF(AQ131="y",CHAR(34)&amp;AQ$1&amp;CHAR(34)&amp;",","")</f>
        <v/>
      </c>
      <c r="EY131" s="48" t="str">
        <f>IF(AR131="y",CHAR(34)&amp;AR$1&amp;CHAR(34)&amp;",","")</f>
        <v/>
      </c>
      <c r="EZ131" s="48" t="str">
        <f>IF(AS131="y",CHAR(34)&amp;AS$1&amp;CHAR(34)&amp;",","")</f>
        <v/>
      </c>
      <c r="FA131" s="48" t="str">
        <f>IF(AT131&gt;0,CHAR(34)&amp;"sta"&amp;AZ131&amp;CHAR(34)&amp;",","")</f>
        <v/>
      </c>
      <c r="FB131" s="48" t="str">
        <f>IF(AND(AT131&gt;0,BA131&lt;&gt;""),CHAR(34)&amp;"sta"&amp;BA131&amp;CHAR(34)&amp;",","")</f>
        <v/>
      </c>
      <c r="FD131" s="48" t="str">
        <f>IF(BV131="n",CHAR(34)&amp;"tcWHYE"&amp;CHAR(34)&amp;",",IF(BV131="y",CHAR(34)&amp;FD$1&amp;CHAR(34)&amp;",",""))</f>
        <v/>
      </c>
      <c r="FE131" s="48" t="str">
        <f>IF(COUNTIF(BL131:BT131,"BLU")=0,CHAR(34)&amp;"NO_BLU"&amp;CHAR(34)&amp;",", "")</f>
        <v/>
      </c>
      <c r="FF131" s="48" t="str">
        <f>IF(COUNTIF(BL131:BT131,"WHI")=0,CHAR(34)&amp;"NO_WHI"&amp;CHAR(34)&amp;",", "")</f>
        <v/>
      </c>
      <c r="FG131" s="48" t="str">
        <f>IF(COUNTIF(BL131:BT131,"RED")=0,CHAR(34)&amp;"NO_RED"&amp;CHAR(34)&amp;",", "")</f>
        <v/>
      </c>
      <c r="FH131" s="48" t="str">
        <f>IF(COUNTIF(BL131:BS131,"GRE")=0,CHAR(34)&amp;"NO_GRE"&amp;CHAR(34)&amp;",", "")</f>
        <v/>
      </c>
      <c r="FI131" s="48" t="str">
        <f>IF(COUNTIF(BL131:BT131,"YEL")=0,CHAR(34)&amp;"NO_YEL"&amp;CHAR(34)&amp;",", "")</f>
        <v/>
      </c>
      <c r="FJ131" s="48" t="str">
        <f>IF(COUNTIF(BL131:BT131,"BLA")=0,CHAR(34)&amp;"NO_BLA"&amp;CHAR(34)&amp;",", "")</f>
        <v/>
      </c>
      <c r="FK131" s="48" t="str">
        <f>IF(AND(FH131&lt;&gt;"",FF131&lt;&gt;""),CHAR(34)&amp;"WHGRNO"&amp;CHAR(34)&amp;",","")</f>
        <v/>
      </c>
      <c r="FL131" s="48" t="str">
        <f>IF(AND(FI131&lt;&gt;"",FF131&lt;&gt;""),CHAR(34)&amp;"WHYENO"&amp;CHAR(34)&amp;",","")</f>
        <v/>
      </c>
      <c r="FM131" s="48" t="str">
        <f>IF(AND(FJ131&lt;&gt;"",FF131&lt;&gt;""),CHAR(34)&amp;"BAWHNO"&amp;CHAR(34)&amp;",","")</f>
        <v/>
      </c>
      <c r="FN131" s="48" t="str">
        <f>IF(AND(FE131&lt;&gt;"",FF131&lt;&gt;""),CHAR(34)&amp;"BLWHNO"&amp;CHAR(34)&amp;",","")</f>
        <v/>
      </c>
      <c r="FO131" s="48" t="str">
        <f>IF(AND(FE131&lt;&gt;"",FG131&lt;&gt;""),CHAR(34)&amp;"BLRENO"&amp;CHAR(34)&amp;",","")</f>
        <v/>
      </c>
      <c r="FP131" s="48" t="str">
        <f>IF(AND(FF131&lt;&gt;"",FF131&lt;&gt;""),CHAR(34)&amp;"WHRENO"&amp;CHAR(34)&amp;",","")</f>
        <v/>
      </c>
      <c r="FQ131" s="48" t="str">
        <f>IF(LEN(BF131)=3,CHAR(34)&amp;"001"&amp;BF131&amp;CHAR(34)&amp;",","")</f>
        <v>"001BLU",</v>
      </c>
      <c r="FR131" s="48" t="str">
        <f>IF(LEN(BG131)=3,CHAR(34)&amp;"002"&amp;BG131&amp;CHAR(34)&amp;",","")</f>
        <v>"002WHI",</v>
      </c>
      <c r="FS131" s="48" t="str">
        <f>IF(LEN(BH131)=3,CHAR(34)&amp;"003"&amp;BH131&amp;CHAR(34)&amp;",","")</f>
        <v>"003BLU",</v>
      </c>
      <c r="FT131" s="48" t="str">
        <f>CHAR(34)&amp;"myr"&amp;BD131&amp;CHAR(34)&amp;","</f>
        <v>"myrBLU",</v>
      </c>
      <c r="FU131" s="48" t="str">
        <f>IF(AY131="y",CHAR(34)&amp;"island"&amp;CHAR(34)&amp;",","")</f>
        <v/>
      </c>
      <c r="FV131" s="48" t="str">
        <f>IF(BZ131="y",CHAR(34)&amp;"landlo"&amp;CHAR(34)&amp;",","")</f>
        <v/>
      </c>
      <c r="FW131" s="48" t="str">
        <f>IF(CA131="y",CHAR(34)&amp;"eunion"&amp;CHAR(34)&amp;",","")</f>
        <v/>
      </c>
      <c r="FY131" s="48" t="str">
        <f>IFERROR(IF(SEARCH("Arabic",CB131)&gt;0,CHAR(34)&amp;"arabic"&amp;CHAR(34)&amp;",",""),"")</f>
        <v/>
      </c>
      <c r="FZ131" s="48" t="str">
        <f>IFERROR(IF(SEARCH("English",CB131)&gt;0,CHAR(34)&amp;"englis"&amp;CHAR(34)&amp;",",""),"")</f>
        <v/>
      </c>
      <c r="GA131" s="48" t="str">
        <f>IFERROR(IF(SEARCH("French",CB131)&gt;0,CHAR(34)&amp;"french"&amp;CHAR(34)&amp;",",""),"")</f>
        <v/>
      </c>
      <c r="GB131" s="48" t="str">
        <f>IFERROR(IF(SEARCH("Spanish",CB131)&gt;0,CHAR(34)&amp;"spanis"&amp;CHAR(34)&amp;",",""),"")</f>
        <v/>
      </c>
      <c r="GE131" s="48" t="str">
        <f>IFERROR(IF(SEARCH("Dutch",CB131)&gt;0,CHAR(34)&amp;"dutchs"&amp;CHAR(34)&amp;",",""),"")</f>
        <v/>
      </c>
      <c r="GF131" s="48" t="str">
        <f>IFERROR(IF(SEARCH("Historical",AU131)&gt;0,CHAR(34)&amp;"histor"&amp;CHAR(34)&amp;",",""),"")</f>
        <v/>
      </c>
      <c r="GG131" s="48" t="str">
        <f>IF(BU131="y",CHAR(34)&amp;"unjack"&amp;CHAR(34)&amp;",","")</f>
        <v/>
      </c>
      <c r="GH131" s="48" t="str">
        <f>IF(CD131=1,CHAR(34)&amp;"southc"&amp;CHAR(34)&amp;",","")</f>
        <v/>
      </c>
      <c r="GI131" s="48" t="str">
        <f>IF(CE131=1,CHAR(34)&amp;"hasmap"&amp;CHAR(34)&amp;",","")</f>
        <v/>
      </c>
      <c r="GJ131" s="48" t="str">
        <f>IF(CP131="y",CHAR(34)&amp;CP$1&amp;CHAR(34)&amp;",","")</f>
        <v>"NoStar",</v>
      </c>
      <c r="GK131" s="48" t="str">
        <f>IF(GJ131="",CHAR(34)&amp;"HasSta"&amp;CHAR(34)&amp;",","")</f>
        <v/>
      </c>
      <c r="GL131" s="48" t="str">
        <f>IF(CQ131="y",CHAR(34)&amp;CQ$1&amp;CHAR(34)&amp;",","")</f>
        <v/>
      </c>
      <c r="GM131" s="48" t="str">
        <f>IF(CR131="y",CHAR(34)&amp;CR$1&amp;CHAR(34)&amp;",","")</f>
        <v/>
      </c>
      <c r="GN131" s="48" t="str">
        <f>IF(CS131="y",CHAR(34)&amp;CS$1&amp;CHAR(34)&amp;",","")</f>
        <v/>
      </c>
      <c r="GP131" s="48" t="str">
        <f>CHAR(34)&amp;AU131&amp;CHAR(34)</f>
        <v>"City"</v>
      </c>
      <c r="GS131" s="48" t="str">
        <f>SUBSTITUTE("["&amp;_xlfn.CONCAT(CW131:GN131)&amp;"]",",]","]")</f>
        <v>["5+Colo","words2","lets08","startL","with_v","year19","3Bands","Diagon","Circle","Plants","Texted","HasSun","Geogrh","Builds","001BLU","002WHI","003BLU","myrBLU","NoStar"]</v>
      </c>
      <c r="GT131" s="48" t="str">
        <f>IF(BL131&lt;&gt;"",CHAR(34)&amp;"cl_"&amp;BL131&amp;CHAR(34)&amp;",","")</f>
        <v>"cl_BLA",</v>
      </c>
      <c r="GU131" s="48" t="str">
        <f>IF(BM131&lt;&gt;"",CHAR(34)&amp;"cl_"&amp;BM131&amp;CHAR(34)&amp;",","")</f>
        <v>"cl_BLU",</v>
      </c>
      <c r="GV131" s="48" t="str">
        <f>IF(BN131&lt;&gt;"",CHAR(34)&amp;"cl_"&amp;BN131&amp;CHAR(34)&amp;",","")</f>
        <v>"cl_GRE",</v>
      </c>
      <c r="GW131" s="48" t="str">
        <f>IF(BO131&lt;&gt;"",CHAR(34)&amp;"cl_"&amp;BO131&amp;CHAR(34)&amp;",","")</f>
        <v>"cl_RED",</v>
      </c>
      <c r="GX131" s="48" t="str">
        <f>IF(BP131&lt;&gt;"",CHAR(34)&amp;"cl_"&amp;BP131&amp;CHAR(34)&amp;",","")</f>
        <v>"cl_YEL",</v>
      </c>
      <c r="GY131" s="48" t="str">
        <f>IF(BQ131&lt;&gt;"",CHAR(34)&amp;"cl_"&amp;BQ131&amp;CHAR(34)&amp;",","")</f>
        <v/>
      </c>
      <c r="GZ131" s="48" t="str">
        <f>IF(BR131&lt;&gt;"",CHAR(34)&amp;"cl_"&amp;BR131&amp;CHAR(34)&amp;",","")</f>
        <v/>
      </c>
      <c r="HA131" s="48" t="str">
        <f>IF(BS131&lt;&gt;"",CHAR(34)&amp;"cl_"&amp;BS131&amp;CHAR(34)&amp;",","")</f>
        <v/>
      </c>
      <c r="HB131" s="48" t="str">
        <f>IF(BT131&lt;&gt;"",CHAR(34)&amp;"cl_"&amp;BT131&amp;CHAR(34)&amp;",","")</f>
        <v>"cl_WHI",</v>
      </c>
      <c r="HC131" s="48" t="str">
        <f>SUBSTITUTE("["&amp;_xlfn.CONCAT(GT131:HB131)&amp;"]",",]","]")</f>
        <v>["cl_BLA","cl_BLU","cl_GRE","cl_RED","cl_YEL","cl_WHI"]</v>
      </c>
      <c r="HE131" s="71"/>
      <c r="HF131" s="72" t="str">
        <f>"{couname:"&amp;CT131&amp;(IF(HK131&lt;&gt;"",",subtype:"&amp;CHAR(34)&amp;HK131&amp;CHAR(34),""))&amp;",year:"&amp;HJ131&amp;",region:"&amp;CU131&amp;",Colors:"&amp;HC131&amp;",Items:"&amp;GS131&amp;",Flag:"&amp;CV131&amp;",HDFlag:"&amp;CHAR(34)&amp;E131&amp;CHAR(34)&amp;",type:"&amp;GP131&amp;", describe: "&amp;HH131&amp;", isnew:"&amp;CHAR(34)&amp;F131&amp;CHAR(34)&amp;", links: "&amp;HL131&amp;"},"</f>
        <v>{couname:"[USA] Las Vegas",year:"1968",region:"rgn_North America",Colors:["cl_BLA","cl_BLU","cl_GRE","cl_RED","cl_YEL","cl_WHI"],Items:["5+Colo","words2","lets08","startL","with_v","year19","3Bands","Diagon","Circle","Plants","Texted","HasSun","Geogrh","Builds","001BLU","002WHI","003BLU","myrBLU","NoStar"],Flag:"https://upload.wikimedia.org/wikipedia/commons/thumb/e/ed/Flag_of_Las_Vegas%2C_Nevada.svg/320px-Flag_of_Las_Vegas%2C_Nevada.svg.png",HDFlag:"https://upload.wikimedia.org/wikipedia/commons/thumb/e/ed/Flag_of_Las_Vegas%2C_Nevada.svg/800px-Flag_of_Las_Vegas%2C_Nevada.svg.png",type:"City", describe: "\nThe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 isnew:".", links: "https://en.wikipedia.org/wiki/Flag_of_Las_Vegas"},</v>
      </c>
      <c r="HG131" s="73" t="str">
        <f>"{couname:"&amp;CT131&amp;(IF(HK131&lt;&gt;"",",subtype:"&amp;CHAR(34)&amp;HK131&amp;CHAR(34),""))&amp;",year:"&amp;HJ131&amp;",region:"&amp;CU131&amp;",Colors:"&amp;HC131&amp;",Items:"&amp;GS131&amp;",Flag:"&amp;CV131&amp;",HDFlag:"&amp;CHAR(34)&amp;E131&amp;CHAR(34)&amp;",type:"&amp;GP131&amp;", describe: "&amp;HI131&amp;", links: "&amp;HL131&amp;"},"</f>
        <v>{couname:"[USA] Las Vegas",year:"1968",region:"rgn_North America",Colors:["cl_BLA","cl_BLU","cl_GRE","cl_RED","cl_YEL","cl_WHI"],Items:["5+Colo","words2","lets08","startL","with_v","year19","3Bands","Diagon","Circle","Plants","Texted","HasSun","Geogrh","Builds","001BLU","002WHI","003BLU","myrBLU","NoStar"],Flag:"https://upload.wikimedia.org/wikipedia/commons/thumb/e/ed/Flag_of_Las_Vegas%2C_Nevada.svg/320px-Flag_of_Las_Vegas%2C_Nevada.svg.png",HDFlag:"https://upload.wikimedia.org/wikipedia/commons/thumb/e/ed/Flag_of_Las_Vegas%2C_Nevada.svg/800px-Flag_of_Las_Vegas%2C_Nevada.svg.png",type:"City", describe: "\nThe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 links: "https://en.wikipedia.org/wiki/Flag_of_Las_Vegas"},</v>
      </c>
      <c r="HH131" s="48" t="str">
        <f>IF(P131&lt;&gt;"",CHAR(34)&amp;"\n"&amp;P131&amp;CHAR(34),CHAR(34)&amp;CHAR(34))</f>
        <v>"\nThe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v>
      </c>
      <c r="HI131" s="48" t="str">
        <f>IF(J131=0,CHAR(34)&amp;CHAR(34),HH131)</f>
        <v>"\nThe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v>
      </c>
      <c r="HJ131" s="48" t="str">
        <f>CHAR(34)&amp;O131&amp;CHAR(34)</f>
        <v>"1968"</v>
      </c>
      <c r="HL131" s="48" t="str">
        <f>CHAR(34)&amp;I131&amp;CHAR(34)</f>
        <v>"https://en.wikipedia.org/wiki/Flag_of_Las_Vegas"</v>
      </c>
      <c r="HM131" s="72" t="str">
        <f>"{"&amp;CHAR(34)&amp;"couname"&amp;CHAR(34)&amp;":"&amp;CT131&amp;(IF(H131&lt;&gt;"",","&amp;CHAR(34)&amp;"subtype"&amp;CHAR(34)&amp;":"&amp;CHAR(34)&amp;H131&amp;CHAR(34),""))&amp;","&amp;CHAR(34)&amp;"year"&amp;CHAR(34)&amp;":"&amp;HJ131&amp;","&amp;CHAR(34)&amp;"region"&amp;CHAR(34)&amp;":"&amp;CU131&amp;","&amp;CHAR(34)&amp;"Colors"&amp;CHAR(34)&amp;":"&amp;HC131&amp;","&amp;CHAR(34)&amp;"Items"&amp;CHAR(34)&amp;":"&amp;GS131&amp;","&amp;CHAR(34)&amp;"Flag"&amp;CHAR(34)&amp;":"&amp;CV131&amp;","&amp;CHAR(34)&amp;"HDFlag"&amp;CHAR(34)&amp;":"&amp;CHAR(34)&amp;E131&amp;CHAR(34)&amp;","&amp;CHAR(34)&amp;"type"&amp;CHAR(34)&amp;":"&amp;GP131&amp;", "&amp;CHAR(34)&amp;"describe"&amp;CHAR(34)&amp;": "&amp;HH131&amp;", "&amp;CHAR(34)&amp;"isnew"&amp;CHAR(34)&amp;": "&amp;CHAR(34)&amp;F131&amp;CHAR(34)&amp;", "&amp;CHAR(34)&amp;"links"&amp;CHAR(34)&amp;": "&amp;HL131&amp;"},"</f>
        <v>{"couname":"[USA] Las Vegas","subtype":"[USA] Nevada","year":"1968","region":"rgn_North America","Colors":["cl_BLA","cl_BLU","cl_GRE","cl_RED","cl_YEL","cl_WHI"],"Items":["5+Colo","words2","lets08","startL","with_v","year19","3Bands","Diagon","Circle","Plants","Texted","HasSun","Geogrh","Builds","001BLU","002WHI","003BLU","myrBLU","NoStar"],"Flag":"https://upload.wikimedia.org/wikipedia/commons/thumb/e/ed/Flag_of_Las_Vegas%2C_Nevada.svg/320px-Flag_of_Las_Vegas%2C_Nevada.svg.png","HDFlag":"https://upload.wikimedia.org/wikipedia/commons/thumb/e/ed/Flag_of_Las_Vegas%2C_Nevada.svg/800px-Flag_of_Las_Vegas%2C_Nevada.svg.png","type":"City", "describe": "\nThe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 "isnew": ".", "links": "https://en.wikipedia.org/wiki/Flag_of_Las_Vegas"},</v>
      </c>
      <c r="HN131" s="74" t="str">
        <f>"{"&amp;CHAR(34)&amp;"couname"&amp;CHAR(34)&amp;":"&amp;CT131&amp;(IF(H131&lt;&gt;"",","&amp;CHAR(34)&amp;"subtype"&amp;CHAR(34)&amp;":"&amp;CHAR(34)&amp;H131&amp;CHAR(34),""))&amp;","&amp;CHAR(34)&amp;"year"&amp;CHAR(34)&amp;":"&amp;HJ131&amp;","&amp;CHAR(34)&amp;"region"&amp;CHAR(34)&amp;":"&amp;CU131&amp;","&amp;CHAR(34)&amp;"Colors"&amp;CHAR(34)&amp;":"&amp;HC131&amp;","&amp;CHAR(34)&amp;"Items"&amp;CHAR(34)&amp;":"&amp;GS131&amp;","&amp;CHAR(34)&amp;"Flag"&amp;CHAR(34)&amp;":"&amp;CV131&amp;","&amp;CHAR(34)&amp;"HDFlag"&amp;CHAR(34)&amp;":"&amp;CHAR(34)&amp;E131&amp;CHAR(34)&amp;","&amp;CHAR(34)&amp;"type"&amp;CHAR(34)&amp;":"&amp;GP131&amp;", "&amp;CHAR(34)&amp;"describe"&amp;CHAR(34)&amp;": "&amp;HI131&amp;", "&amp;CHAR(34)&amp;"isnew"&amp;CHAR(34)&amp;": "&amp;CHAR(34)&amp;F131&amp;CHAR(34)&amp;", "&amp;CHAR(34)&amp;"links"&amp;CHAR(34)&amp;": "&amp;HL131&amp;"},"</f>
        <v>{"couname":"[USA] Las Vegas","subtype":"[USA] Nevada","year":"1968","region":"rgn_North America","Colors":["cl_BLA","cl_BLU","cl_GRE","cl_RED","cl_YEL","cl_WHI"],"Items":["5+Colo","words2","lets08","startL","with_v","year19","3Bands","Diagon","Circle","Plants","Texted","HasSun","Geogrh","Builds","001BLU","002WHI","003BLU","myrBLU","NoStar"],"Flag":"https://upload.wikimedia.org/wikipedia/commons/thumb/e/ed/Flag_of_Las_Vegas%2C_Nevada.svg/320px-Flag_of_Las_Vegas%2C_Nevada.svg.png","HDFlag":"https://upload.wikimedia.org/wikipedia/commons/thumb/e/ed/Flag_of_Las_Vegas%2C_Nevada.svg/800px-Flag_of_Las_Vegas%2C_Nevada.svg.png","type":"City", "describe": "\nThe dominant color of the flag is royal blue, which symbolizes the blue skies of the state of Nevada. The gray stripe alludes to Nevada's nickname 'The Silver State'. On the same day as the adoption of the flag, these two colors were adopted as the official colors of Las Vegas. The seal shows three tall buildings. Each of these buildings has yellow marquees, going downward from left to right. The buildings and marquees symbolize tourism, a major industry for the city. To the left of the buildings is the Hoover Dam. The dam is a major landmark in the Clark County area. At the base of the dam is the Colorado River, which runs to about the middle of the seal. At the very left is a small portion of a brown cliff, symbolizing the mountainous terrain. To the right of the three buildings is a silhouette of Sunrise Mountain, further conveying the mountains of Las Vegas and the surrounding area. In front of the mountain is a green four-limbed Joshua tree, a reference to the desert landscape of the area. The sun, in yellow with orange rays, rises behind the mountains and is about the height of the right-most building. The sky above this is a lighter shade of blue than the royal blue. A black jet and black contrail above the scene allude to the importance of air traffic, both civilian and military, in the region. The outer ring of the seal has the words 'City Of Las Vegas' on the top portion and 'Nevada' on the bottom portion, both in silver lettering.", "isnew": ".", "links": "https://en.wikipedia.org/wiki/Flag_of_Las_Vegas"},</v>
      </c>
      <c r="HO131" s="75">
        <v>45618</v>
      </c>
      <c r="HP131" s="48" t="str" cm="1">
        <f t="array" ref="HP131">IF(_xlfn.TEXTJOIN(", ", TRUE, IF(ISNUMBER(SEARCH("BLA", BL131:BT131)), COLUMN(BL131:BT131) - COLUMN(BL131) + 1, ""))&lt;&gt;"","BLA","")</f>
        <v>BLA</v>
      </c>
      <c r="HQ131" s="48" t="str" cm="1">
        <f t="array" ref="HQ131">IF(_xlfn.TEXTJOIN(", ", TRUE, IF(ISNUMBER(SEARCH("BLU", BL131:BT131)), COLUMN(BL131:BT131) - COLUMN(BL131) + 1, ""))&lt;&gt;"","BLU","")</f>
        <v>BLU</v>
      </c>
      <c r="HR131" s="48" t="str" cm="1">
        <f t="array" ref="HR131">IF(_xlfn.TEXTJOIN(", ", TRUE, IF(ISNUMBER(SEARCH("GRE", BL131:BT131)), COLUMN(BL131:BT131) - COLUMN(BL131) + 1, ""))&lt;&gt;"","GRE","")</f>
        <v>GRE</v>
      </c>
      <c r="HS131" s="48" t="str" cm="1">
        <f t="array" ref="HS131">IF(_xlfn.TEXTJOIN(", ", TRUE, IF(ISNUMBER(SEARCH("RED", BL131:BT131)), COLUMN(BL131:BT131) - COLUMN(BL131) + 1, ""))&lt;&gt;"","RED","")</f>
        <v>RED</v>
      </c>
      <c r="HT131" s="48" t="str" cm="1">
        <f t="array" ref="HT131">IF(_xlfn.TEXTJOIN(", ", TRUE, IF(ISNUMBER(SEARCH("YEL", BL131:BT131)), COLUMN(BL131:BT131) - COLUMN(BL131) + 1, ""))&lt;&gt;"","YEL","")</f>
        <v>YEL</v>
      </c>
      <c r="HU131" s="48" t="str" cm="1">
        <f t="array" ref="HU131">IF(_xlfn.TEXTJOIN(", ", TRUE, IF(ISNUMBER(SEARCH("ORA", BL131:BT131)), COLUMN(BL131:BT131) - COLUMN(BL131) + 1, ""))&lt;&gt;"","ORA","")</f>
        <v/>
      </c>
      <c r="HV131" s="48" t="str" cm="1">
        <f t="array" ref="HV131">IF(_xlfn.TEXTJOIN(", ", TRUE, IF(ISNUMBER(SEARCH("BRO", BL131:BT131)), COLUMN(BL131:BT131) - COLUMN(BL131) + 1, ""))&lt;&gt;"","BRO","")</f>
        <v/>
      </c>
      <c r="HW131" s="48" t="str" cm="1">
        <f t="array" ref="HW131">IF(_xlfn.TEXTJOIN(", ", TRUE, IF(ISNUMBER(SEARCH("PUR", BL131:BT131)), COLUMN(BL131:BT131) - COLUMN(BL131) + 1, ""))&lt;&gt;"","PUR","")</f>
        <v/>
      </c>
      <c r="HX131" s="48" t="str" cm="1">
        <f t="array" ref="HX131">IF(_xlfn.TEXTJOIN(", ", TRUE, IF(ISNUMBER(SEARCH("WHI", BL131:BT131)), COLUMN(BL131:BT131) - COLUMN(BL131) + 1, ""))&lt;&gt;"","WHI","")</f>
        <v>WHI</v>
      </c>
      <c r="HY131" s="76"/>
      <c r="HZ131" s="76"/>
      <c r="IA131" s="6"/>
      <c r="IB131" s="6"/>
      <c r="IC131" s="77"/>
      <c r="ID131" s="77"/>
      <c r="IE131" s="77"/>
      <c r="IF131" s="77"/>
      <c r="IG131" s="77"/>
      <c r="IH131" s="77"/>
      <c r="II131" s="77"/>
      <c r="IJ131" s="77"/>
      <c r="IK131" s="77"/>
      <c r="IM131" s="45">
        <f>COUNTIF(IC131:IK131,"&gt;0")-CG131</f>
        <v>-6</v>
      </c>
      <c r="IN131" s="78" t="str">
        <f>"http://mkweb.bcgsc.ca/color-summarizer/?url="&amp;D131&amp;"&amp;precision=low&amp;num_clusters="&amp;CG131&amp;"&amp;text=1"</f>
        <v>http://mkweb.bcgsc.ca/color-summarizer/?url=https://upload.wikimedia.org/wikipedia/commons/thumb/e/ed/Flag_of_Las_Vegas%2C_Nevada.svg/320px-Flag_of_Las_Vegas%2C_Nevada.svg.png&amp;precision=low&amp;num_clusters=6&amp;text=1</v>
      </c>
      <c r="IO131" s="48" t="str">
        <f>IF(HP131&lt;&gt;"",CHAR(34)&amp;"black"&amp;CHAR(34),"")</f>
        <v>"black"</v>
      </c>
      <c r="IP131" s="48" t="str">
        <f>IF(HQ131&lt;&gt;"",CHAR(34)&amp;"blue"&amp;CHAR(34),"")</f>
        <v>"blue"</v>
      </c>
      <c r="IQ131" s="48" t="str">
        <f>IF(HR131&lt;&gt;"",CHAR(34)&amp;"green"&amp;CHAR(34),"")</f>
        <v>"green"</v>
      </c>
      <c r="IR131" s="48" t="str">
        <f>IF(HS131&lt;&gt;"",CHAR(34)&amp;"red"&amp;CHAR(34),"")</f>
        <v>"red"</v>
      </c>
      <c r="IS131" s="48" t="str">
        <f>IF(HT131&lt;&gt;"",CHAR(34)&amp;"yellow"&amp;CHAR(34),"")</f>
        <v>"yellow"</v>
      </c>
      <c r="IT131" s="48" t="str">
        <f>IF(HU131&lt;&gt;"",CHAR(34)&amp;"orange"&amp;CHAR(34),"")</f>
        <v/>
      </c>
      <c r="IU131" s="48" t="str">
        <f>IF(HV131&lt;&gt;"",CHAR(34)&amp;"brown"&amp;CHAR(34),"")</f>
        <v/>
      </c>
      <c r="IV131" s="48" t="str">
        <f>IF(HW131&lt;&gt;"",CHAR(34)&amp;"purple"&amp;CHAR(34),"")</f>
        <v/>
      </c>
      <c r="IW131" s="48" t="str">
        <f>IF(HX131&lt;&gt;"",CHAR(34)&amp;"white"&amp;CHAR(34),"")</f>
        <v>"white"</v>
      </c>
      <c r="IX131" s="48" t="str">
        <f>"{"&amp;CHAR(34)&amp;"url"&amp;CHAR(34)&amp;":"&amp;CHAR(34)&amp;IN131&amp;CHAR(34)&amp;","&amp;CHAR(34)&amp;"name"&amp;CHAR(34)&amp;":"&amp;CHAR(34)&amp;A131&amp;CHAR(34)&amp;"},"</f>
        <v>{"url":"http://mkweb.bcgsc.ca/color-summarizer/?url=https://upload.wikimedia.org/wikipedia/commons/thumb/e/ed/Flag_of_Las_Vegas%2C_Nevada.svg/320px-Flag_of_Las_Vegas%2C_Nevada.svg.png&amp;precision=low&amp;num_clusters=6&amp;text=1","name":"[USA] Las Vegas"},</v>
      </c>
      <c r="IY131" s="48">
        <v>1155</v>
      </c>
    </row>
    <row r="132" spans="1:259" s="48" customFormat="1" ht="38.4" customHeight="1" thickBot="1" x14ac:dyDescent="0.35">
      <c r="A132" s="97" t="s">
        <v>923</v>
      </c>
      <c r="B132" s="40" t="e" vm="273">
        <v>#VALUE!</v>
      </c>
      <c r="C132" s="41">
        <v>3</v>
      </c>
      <c r="D132" s="42" t="s">
        <v>924</v>
      </c>
      <c r="E132" s="43" t="s">
        <v>925</v>
      </c>
      <c r="F132" s="44" t="s">
        <v>163</v>
      </c>
      <c r="G132" s="45">
        <f>COUNTIF($A$1:$A$8580,A132)</f>
        <v>1</v>
      </c>
      <c r="H132" s="46" t="s">
        <v>641</v>
      </c>
      <c r="I132" s="47" t="s">
        <v>926</v>
      </c>
      <c r="J132" s="48" t="str">
        <f>""</f>
        <v/>
      </c>
      <c r="K132" s="49"/>
      <c r="L132" s="50"/>
      <c r="M132" s="50"/>
      <c r="N132" s="51" t="s">
        <v>231</v>
      </c>
      <c r="O132" s="52">
        <v>2018</v>
      </c>
      <c r="P132" s="53" t="s">
        <v>927</v>
      </c>
      <c r="Q132" s="54">
        <v>1</v>
      </c>
      <c r="R132" s="55" t="s">
        <v>231</v>
      </c>
      <c r="S132" s="56">
        <v>0</v>
      </c>
      <c r="T132" s="57" t="s">
        <v>164</v>
      </c>
      <c r="U132" s="58" t="s">
        <v>164</v>
      </c>
      <c r="V132" s="58" t="s">
        <v>164</v>
      </c>
      <c r="W132" s="58" t="s">
        <v>164</v>
      </c>
      <c r="X132" s="58" t="s">
        <v>165</v>
      </c>
      <c r="Y132" s="58" t="s">
        <v>164</v>
      </c>
      <c r="Z132" s="58" t="s">
        <v>164</v>
      </c>
      <c r="AA132" s="58" t="s">
        <v>164</v>
      </c>
      <c r="AB132" s="58" t="s">
        <v>164</v>
      </c>
      <c r="AC132" s="58" t="s">
        <v>164</v>
      </c>
      <c r="AD132" s="58" t="s">
        <v>164</v>
      </c>
      <c r="AE132" s="58" t="s">
        <v>164</v>
      </c>
      <c r="AF132" s="59" t="s">
        <v>164</v>
      </c>
      <c r="AG132" s="59" t="s">
        <v>164</v>
      </c>
      <c r="AH132" s="59" t="s">
        <v>165</v>
      </c>
      <c r="AI132" s="59" t="s">
        <v>164</v>
      </c>
      <c r="AJ132" s="59" t="s">
        <v>164</v>
      </c>
      <c r="AK132" s="59" t="s">
        <v>164</v>
      </c>
      <c r="AL132" s="59" t="s">
        <v>164</v>
      </c>
      <c r="AM132" s="59" t="s">
        <v>165</v>
      </c>
      <c r="AN132" s="59" t="s">
        <v>164</v>
      </c>
      <c r="AO132" s="59" t="s">
        <v>164</v>
      </c>
      <c r="AP132" s="59" t="s">
        <v>164</v>
      </c>
      <c r="AQ132" s="59" t="s">
        <v>164</v>
      </c>
      <c r="AR132" s="59" t="s">
        <v>164</v>
      </c>
      <c r="AS132" s="59" t="s">
        <v>164</v>
      </c>
      <c r="AT132" s="60">
        <v>1</v>
      </c>
      <c r="AU132" s="59" t="s">
        <v>196</v>
      </c>
      <c r="AV132" s="59" t="str">
        <f>IF(LEFT(A132,1)="[",LEFT(A132,5)&amp;AU132&amp;A132,"")</f>
        <v>[USA]City[USA] Reno</v>
      </c>
      <c r="AW132" s="59" t="str">
        <f>C132&amp;H132&amp;A132</f>
        <v>3[USA] Nevada[USA] Reno</v>
      </c>
      <c r="AX132" s="61"/>
      <c r="AY132" s="61"/>
      <c r="AZ132" s="62" t="s">
        <v>159</v>
      </c>
      <c r="BA132" s="62" t="s">
        <v>167</v>
      </c>
      <c r="BB132" s="62"/>
      <c r="BC132" s="63"/>
      <c r="BD132" s="64" t="s">
        <v>152</v>
      </c>
      <c r="BE132" s="47"/>
      <c r="BF132" s="64" t="s">
        <v>167</v>
      </c>
      <c r="BG132" s="64" t="s">
        <v>167</v>
      </c>
      <c r="BH132" s="64" t="s">
        <v>167</v>
      </c>
      <c r="BI132" s="64"/>
      <c r="BJ132" s="64"/>
      <c r="BK132" s="47"/>
      <c r="BL132" s="64" t="s">
        <v>167</v>
      </c>
      <c r="BM132" s="64" t="s">
        <v>152</v>
      </c>
      <c r="BN132" s="64" t="s">
        <v>167</v>
      </c>
      <c r="BO132" s="64" t="s">
        <v>167</v>
      </c>
      <c r="BP132" s="64" t="s">
        <v>155</v>
      </c>
      <c r="BQ132" s="64" t="s">
        <v>167</v>
      </c>
      <c r="BR132" s="64" t="s">
        <v>167</v>
      </c>
      <c r="BS132" s="64" t="s">
        <v>167</v>
      </c>
      <c r="BT132" s="64" t="s">
        <v>159</v>
      </c>
      <c r="BU132" s="65"/>
      <c r="BV132" s="66"/>
      <c r="BW132" s="66">
        <v>0</v>
      </c>
      <c r="BX132" s="47"/>
      <c r="CB132" s="6"/>
      <c r="CC132" s="6"/>
      <c r="CD132" s="67">
        <v>0</v>
      </c>
      <c r="CE132" s="67">
        <v>0</v>
      </c>
      <c r="CF132" s="67" t="e">
        <v>#REF!</v>
      </c>
      <c r="CG132" s="68" cm="1">
        <f t="array" ref="CG132">SUMPRODUCT(--(LEN(TRIM(BL132:BT132))&gt;0))</f>
        <v>3</v>
      </c>
      <c r="CH132" s="59" t="str">
        <f>IF(CG132=2,"y","n")</f>
        <v>n</v>
      </c>
      <c r="CI132" s="59" t="str">
        <f>IF(CG132=3,"y","n")</f>
        <v>y</v>
      </c>
      <c r="CJ132" s="59" t="str">
        <f>IF(CG132=4,"y","n")</f>
        <v>n</v>
      </c>
      <c r="CK132" s="59" t="str">
        <f>IF(CG132&gt;4,"y","n")</f>
        <v>n</v>
      </c>
      <c r="CL132" s="59" t="str">
        <f>IF(S132=0,"y","n")</f>
        <v>y</v>
      </c>
      <c r="CM132" s="59" t="str">
        <f>IF(S132=2,"y","n")</f>
        <v>n</v>
      </c>
      <c r="CN132" s="59" t="str">
        <f>IF(S132=3,"y","n")</f>
        <v>n</v>
      </c>
      <c r="CO132" s="59" t="str">
        <f>IF(S132&gt;=4,"y","n")</f>
        <v>n</v>
      </c>
      <c r="CP132" s="59" t="str">
        <f>IF(AT132=0,"y","n")</f>
        <v>n</v>
      </c>
      <c r="CQ132" s="59" t="str">
        <f>IF(AT132=1,"y","n")</f>
        <v>y</v>
      </c>
      <c r="CR132" s="59" t="str">
        <f>IF(AT132=2,"y","n")</f>
        <v>n</v>
      </c>
      <c r="CS132" s="59" t="str">
        <f>IF(AT132&gt;=3,"y","n")</f>
        <v>n</v>
      </c>
      <c r="CT132" s="69" t="str">
        <f>CHAR(34)&amp;A132&amp;CHAR(34)</f>
        <v>"[USA] Reno"</v>
      </c>
      <c r="CU132" s="70" t="str">
        <f>CHAR(34)&amp;"rgn_"&amp;R132&amp;CHAR(34)</f>
        <v>"rgn_North America"</v>
      </c>
      <c r="CV132" s="48" t="str">
        <f>CHAR(34)&amp;D132&amp;CHAR(34)</f>
        <v>"https://upload.wikimedia.org/wikipedia/commons/thumb/1/14/Flag_of_Reno%2C_Nevada.svg/320px-Flag_of_Reno%2C_Nevada.svg.png"</v>
      </c>
      <c r="CW132" s="48" t="str">
        <f>IF(CH132="y",CHAR(34)&amp;CH$1&amp;CHAR(34)&amp;",","")</f>
        <v/>
      </c>
      <c r="CX132" s="48" t="str">
        <f>IF(CI132="y",CHAR(34)&amp;CI$1&amp;CHAR(34)&amp;",","")</f>
        <v>"3Color",</v>
      </c>
      <c r="CY132" s="48" t="str">
        <f>IF(CJ132="y",CHAR(34)&amp;CJ$1&amp;CHAR(34)&amp;",","")</f>
        <v/>
      </c>
      <c r="CZ132" s="48" t="str">
        <f>IF(CK132="y",CHAR(34)&amp;CK$1&amp;CHAR(34)&amp;",","")</f>
        <v/>
      </c>
      <c r="DA132" s="48" t="str">
        <f>IF(Q132&gt;1,CHAR(34)&amp;"words2"&amp;CHAR(34)&amp;",","")</f>
        <v/>
      </c>
      <c r="DB132" s="48" t="str">
        <f>IF(Q132&gt;2,CHAR(34)&amp;"words3"&amp;CHAR(34)&amp;",","")</f>
        <v/>
      </c>
      <c r="DD132" s="48" t="str">
        <f>IF(LEN(CHAR(34)&amp;"lets"&amp;LEN(SUBSTITUTE(SUBSTITUTE(IFERROR(TRIM(SUBSTITUTE(A132,MID(A132,FIND("[",A132),FIND("]",A132)-FIND("[",A132)+1),"")),A132)," ",""),"-",""))&amp;CHAR(34)&amp;",")=9,CHAR(34)&amp;"lets"&amp;LEN(SUBSTITUTE(SUBSTITUTE(IFERROR(TRIM(SUBSTITUTE(A132,MID(A132,FIND("[",A132),FIND("]",A132)-FIND("[",A132)+1),"")),A132)," ",""),"-",""))&amp;CHAR(34)&amp;",",CHAR(34)&amp;"lets0"&amp;LEN(SUBSTITUTE(SUBSTITUTE(IFERROR(TRIM(SUBSTITUTE(A132,MID(A132,FIND("[",A132),FIND("]",A132)-FIND("[",A132)+1),"")),A132)," ",""),"-",""))&amp;CHAR(34)&amp;",")</f>
        <v>"lets04",</v>
      </c>
      <c r="DE132" s="48" t="str">
        <f>CHAR(34)&amp;"start"&amp;IFERROR(LEFT(SUBSTITUTE(A132,"["&amp;MID(A132,FIND("[",A132)+1,FIND("]",A132)-FIND("[",A132)-1)&amp;"] ",""),1),LEFT(A132,1))&amp;CHAR(34)&amp;","</f>
        <v>"startR",</v>
      </c>
      <c r="DF132" s="48" t="str">
        <f>IFERROR(IF(SEARCH("tan",A132)&gt;0,CHAR(34)&amp;"withtn"&amp;CHAR(34)&amp;",",""),"")</f>
        <v/>
      </c>
      <c r="DG132" s="48" t="str">
        <f>IFERROR(IF(SEARCH("q",A132)&gt;0,CHAR(34)&amp;"with_q"&amp;CHAR(34)&amp;",",""),"")</f>
        <v/>
      </c>
      <c r="DH132" s="48" t="str">
        <f>IFERROR(IF(SEARCH("v",A132)&gt;0,CHAR(34)&amp;"with_v"&amp;CHAR(34)&amp;",",""),"")</f>
        <v/>
      </c>
      <c r="DI132" s="48" t="str">
        <f>IFERROR(IF(SEARCH("w",A132)&gt;0,CHAR(34)&amp;"with_w"&amp;CHAR(34)&amp;",",""),"")</f>
        <v/>
      </c>
      <c r="DJ132" s="48" t="str">
        <f>IFERROR(IF(SEARCH("y",A132)&gt;0,CHAR(34)&amp;"with_y"&amp;CHAR(34)&amp;",",""),"")</f>
        <v/>
      </c>
      <c r="DK132" s="48" t="str">
        <f>IFERROR(IF(SEARCH("z",A132)&gt;0,CHAR(34)&amp;"with_z"&amp;CHAR(34)&amp;",",""),"")</f>
        <v/>
      </c>
      <c r="DL132" s="48" t="str">
        <f>IF(CG132=2, CHAR(34) &amp; _xlfn.TEXTJOIN("", TRUE, _xlfn._xlws.SORT(HP132:HX132)) &amp; CHAR(34) &amp; ",", "")</f>
        <v/>
      </c>
      <c r="DM132" s="48" t="str" cm="1">
        <f t="array" ref="DM132">IF(CG132=3,CHAR(34) &amp; _xlfn.TEXTJOIN("", TRUE, RIGHT(HP132:HX132, 2)) &amp; CHAR(34) &amp; ",", "")</f>
        <v>"LUELHI",</v>
      </c>
      <c r="DN132" s="48" t="str">
        <f>IF(AND(ISNUMBER(SEARCH("18", O132)), ISERROR(SEARCH("1918", O132)), ISERROR(SEARCH("2018", O132))), CHAR(34) &amp; "year18" &amp; CHAR(34) &amp; ",", "")</f>
        <v/>
      </c>
      <c r="DO132" s="48" t="str">
        <f>IF(AND(ISNUMBER(SEARCH("19", O132)), ISERROR(SEARCH("1819", O132)),  ISERROR(SEARCH("1219", O132)),ISERROR(SEARCH("1119", O132)),ISERROR(SEARCH("1190", O132)),ISERROR(SEARCH("2019", O132))), CHAR(34) &amp; "year19" &amp; CHAR(34) &amp; ",", "")</f>
        <v/>
      </c>
      <c r="DP132" s="6" t="str">
        <f>IF(AND(ISNUMBER(SEARCH("20", O132)), ISERROR(SEARCH("1920", O132))), CHAR(34)&amp;"year00"&amp;CHAR(34)&amp;",", "")</f>
        <v>"year00",</v>
      </c>
      <c r="DQ132" s="6" t="str">
        <f>IF(CC132="y",CHAR(34)&amp;"soviet"&amp;CHAR(34)&amp;",","")</f>
        <v/>
      </c>
      <c r="DR132" s="6" t="str">
        <f>IF(BY132="y",CHAR(34)&amp;"dgband"&amp;CHAR(34)&amp;",","")</f>
        <v/>
      </c>
      <c r="DS132" s="6" t="str">
        <f>IF(W132="y",IF(AND(V132="n",BY132&lt;&gt;"y"),CHAR(34)&amp;"allver"&amp;CHAR(34)&amp;",",""),"")</f>
        <v/>
      </c>
      <c r="DT132" s="6" t="str">
        <f>IF(V132="y",IF(AND(W132="n",BY132&lt;&gt;"y"),CHAR(34)&amp;"allhor"&amp;CHAR(34)&amp;",",""),"")</f>
        <v/>
      </c>
      <c r="DU132" s="6" t="str">
        <f>IF(BY132="y",IF(AND(W132="n",V132="n"),CHAR(34)&amp;"alldia"&amp;CHAR(34)&amp;",",""),"")</f>
        <v/>
      </c>
      <c r="DW132" s="48" t="str">
        <f>IF(CL132="y",CHAR(34)&amp;CL$1&amp;CHAR(34)&amp;",","")</f>
        <v>"NoBand",</v>
      </c>
      <c r="DX132" s="48" t="str">
        <f>IF(CM132="y",CHAR(34)&amp;CM$1&amp;CHAR(34)&amp;",","")</f>
        <v/>
      </c>
      <c r="DY132" s="48" t="str">
        <f>IF(CN132="y",CHAR(34)&amp;CN$1&amp;CHAR(34)&amp;",","")</f>
        <v/>
      </c>
      <c r="DZ132" s="48" t="str">
        <f>IF(CO132="y",CHAR(34)&amp;CO$1&amp;CHAR(34)&amp;",","")</f>
        <v/>
      </c>
      <c r="EA132" s="48" t="str">
        <f>IF(T132="y",CHAR(34)&amp;T$1&amp;CHAR(34)&amp;",","")</f>
        <v/>
      </c>
      <c r="EB132" s="48" t="str">
        <f>IF(U132="y",CHAR(34)&amp;U$1&amp;CHAR(34)&amp;",","")</f>
        <v/>
      </c>
      <c r="EC132" s="48" t="str">
        <f>IF(V132="y",CHAR(34)&amp;V$1&amp;CHAR(34)&amp;",","")</f>
        <v/>
      </c>
      <c r="ED132" s="48" t="str">
        <f>IF(W132="y",CHAR(34)&amp;W$1&amp;CHAR(34)&amp;",","")</f>
        <v/>
      </c>
      <c r="EE132" s="48" t="str">
        <f>IF(X132="y",CHAR(34)&amp;X$1&amp;CHAR(34)&amp;",","")</f>
        <v>"Circle",</v>
      </c>
      <c r="EF132" s="48" t="str">
        <f>IF(AND(Y132&lt;&gt;"n",Y132&lt;&gt;""),CHAR(34)&amp;Y$1&amp;CHAR(34)&amp;",","")</f>
        <v/>
      </c>
      <c r="EG132" s="48" t="str">
        <f>IF(Z132="y",CHAR(34)&amp;Z$1&amp;CHAR(34)&amp;",","")</f>
        <v/>
      </c>
      <c r="EH132" s="48" t="str">
        <f>IF(AA132="y",CHAR(34)&amp;AA$1&amp;CHAR(34)&amp;",","")</f>
        <v/>
      </c>
      <c r="EI132" s="48" t="str">
        <f>IF(AB132="y",CHAR(34)&amp;AB$1&amp;CHAR(34)&amp;",","")</f>
        <v/>
      </c>
      <c r="EJ132" s="48" t="str">
        <f>IF(AC132="y",CHAR(34)&amp;AC$1&amp;CHAR(34)&amp;",","")</f>
        <v/>
      </c>
      <c r="EK132" s="48" t="str">
        <f>IF(AD132="y",CHAR(34)&amp;AD$1&amp;CHAR(34)&amp;",","")</f>
        <v/>
      </c>
      <c r="EL132" s="48" t="str">
        <f>IF(AE132="y",CHAR(34)&amp;AE$1&amp;CHAR(34)&amp;",","")</f>
        <v/>
      </c>
      <c r="EM132" s="48" t="str">
        <f>IF(AF132="y",CHAR(34)&amp;AF$1&amp;CHAR(34)&amp;",","")</f>
        <v/>
      </c>
      <c r="EN132" s="48" t="str">
        <f>IF(AG132="y",CHAR(34)&amp;AG$1&amp;CHAR(34)&amp;",","")</f>
        <v/>
      </c>
      <c r="EO132" s="48" t="str">
        <f>IF(AH132="y",CHAR(34)&amp;AH$1&amp;CHAR(34)&amp;",","")</f>
        <v>"Center",</v>
      </c>
      <c r="EP132" s="48" t="str">
        <f>IF(AI132="y",CHAR(34)&amp;AI$1&amp;CHAR(34)&amp;",","")</f>
        <v/>
      </c>
      <c r="EQ132" s="48" t="str">
        <f>IF(AJ132="y",CHAR(34)&amp;AJ$1&amp;CHAR(34)&amp;",","")</f>
        <v/>
      </c>
      <c r="ER132" s="48" t="str">
        <f>IF(AK132="y",CHAR(34)&amp;AK$1&amp;CHAR(34)&amp;",","")</f>
        <v/>
      </c>
      <c r="ES132" s="48" t="str">
        <f>IF(AL132="y",CHAR(34)&amp;AL$1&amp;CHAR(34)&amp;",","")</f>
        <v/>
      </c>
      <c r="ET132" s="48" t="str">
        <f>IF(AM132="y",CHAR(34)&amp;AM$1&amp;CHAR(34)&amp;",","")</f>
        <v>"Geogrh",</v>
      </c>
      <c r="EU132" s="48" t="str">
        <f>IF(AN132="y",CHAR(34)&amp;AN$1&amp;CHAR(34)&amp;",","")</f>
        <v/>
      </c>
      <c r="EV132" s="48" t="str">
        <f>IF(AO132="y",CHAR(34)&amp;AO$1&amp;CHAR(34)&amp;",","")</f>
        <v/>
      </c>
      <c r="EW132" s="48" t="str">
        <f>IF(AP132="y",CHAR(34)&amp;AP$1&amp;CHAR(34)&amp;",","")</f>
        <v/>
      </c>
      <c r="EX132" s="48" t="str">
        <f>IF(AQ132="y",CHAR(34)&amp;AQ$1&amp;CHAR(34)&amp;",","")</f>
        <v/>
      </c>
      <c r="EY132" s="48" t="str">
        <f>IF(AR132="y",CHAR(34)&amp;AR$1&amp;CHAR(34)&amp;",","")</f>
        <v/>
      </c>
      <c r="EZ132" s="48" t="str">
        <f>IF(AS132="y",CHAR(34)&amp;AS$1&amp;CHAR(34)&amp;",","")</f>
        <v/>
      </c>
      <c r="FA132" s="48" t="str">
        <f>IF(AT132&gt;0,CHAR(34)&amp;"sta"&amp;AZ132&amp;CHAR(34)&amp;",","")</f>
        <v>"staWHI",</v>
      </c>
      <c r="FB132" s="48" t="str">
        <f>IF(AND(AT132&gt;0,BA132&lt;&gt;""),CHAR(34)&amp;"sta"&amp;BA132&amp;CHAR(34)&amp;",","")</f>
        <v/>
      </c>
      <c r="FD132" s="48" t="str">
        <f>IF(BV132="n",CHAR(34)&amp;"tcWHYE"&amp;CHAR(34)&amp;",",IF(BV132="y",CHAR(34)&amp;FD$1&amp;CHAR(34)&amp;",",""))</f>
        <v/>
      </c>
      <c r="FE132" s="48" t="str">
        <f>IF(COUNTIF(BL132:BT132,"BLU")=0,CHAR(34)&amp;"NO_BLU"&amp;CHAR(34)&amp;",", "")</f>
        <v/>
      </c>
      <c r="FF132" s="48" t="str">
        <f>IF(COUNTIF(BL132:BT132,"WHI")=0,CHAR(34)&amp;"NO_WHI"&amp;CHAR(34)&amp;",", "")</f>
        <v/>
      </c>
      <c r="FG132" s="48" t="str">
        <f>IF(COUNTIF(BL132:BT132,"RED")=0,CHAR(34)&amp;"NO_RED"&amp;CHAR(34)&amp;",", "")</f>
        <v>"NO_RED",</v>
      </c>
      <c r="FH132" s="48" t="str">
        <f>IF(COUNTIF(BL132:BS132,"GRE")=0,CHAR(34)&amp;"NO_GRE"&amp;CHAR(34)&amp;",", "")</f>
        <v>"NO_GRE",</v>
      </c>
      <c r="FI132" s="48" t="str">
        <f>IF(COUNTIF(BL132:BT132,"YEL")=0,CHAR(34)&amp;"NO_YEL"&amp;CHAR(34)&amp;",", "")</f>
        <v/>
      </c>
      <c r="FJ132" s="48" t="str">
        <f>IF(COUNTIF(BL132:BT132,"BLA")=0,CHAR(34)&amp;"NO_BLA"&amp;CHAR(34)&amp;",", "")</f>
        <v>"NO_BLA",</v>
      </c>
      <c r="FK132" s="48" t="str">
        <f>IF(AND(FH132&lt;&gt;"",FF132&lt;&gt;""),CHAR(34)&amp;"WHGRNO"&amp;CHAR(34)&amp;",","")</f>
        <v/>
      </c>
      <c r="FL132" s="48" t="str">
        <f>IF(AND(FI132&lt;&gt;"",FF132&lt;&gt;""),CHAR(34)&amp;"WHYENO"&amp;CHAR(34)&amp;",","")</f>
        <v/>
      </c>
      <c r="FM132" s="48" t="str">
        <f>IF(AND(FJ132&lt;&gt;"",FF132&lt;&gt;""),CHAR(34)&amp;"BAWHNO"&amp;CHAR(34)&amp;",","")</f>
        <v/>
      </c>
      <c r="FN132" s="48" t="str">
        <f>IF(AND(FE132&lt;&gt;"",FF132&lt;&gt;""),CHAR(34)&amp;"BLWHNO"&amp;CHAR(34)&amp;",","")</f>
        <v/>
      </c>
      <c r="FO132" s="48" t="str">
        <f>IF(AND(FE132&lt;&gt;"",FG132&lt;&gt;""),CHAR(34)&amp;"BLRENO"&amp;CHAR(34)&amp;",","")</f>
        <v/>
      </c>
      <c r="FP132" s="48" t="str">
        <f>IF(AND(FF132&lt;&gt;"",FF132&lt;&gt;""),CHAR(34)&amp;"WHRENO"&amp;CHAR(34)&amp;",","")</f>
        <v/>
      </c>
      <c r="FQ132" s="48" t="str">
        <f>IF(LEN(BF132)=3,CHAR(34)&amp;"001"&amp;BF132&amp;CHAR(34)&amp;",","")</f>
        <v/>
      </c>
      <c r="FR132" s="48" t="str">
        <f>IF(LEN(BG132)=3,CHAR(34)&amp;"002"&amp;BG132&amp;CHAR(34)&amp;",","")</f>
        <v/>
      </c>
      <c r="FS132" s="48" t="str">
        <f>IF(LEN(BH132)=3,CHAR(34)&amp;"003"&amp;BH132&amp;CHAR(34)&amp;",","")</f>
        <v/>
      </c>
      <c r="FT132" s="48" t="str">
        <f>CHAR(34)&amp;"myr"&amp;BD132&amp;CHAR(34)&amp;","</f>
        <v>"myrBLU",</v>
      </c>
      <c r="FU132" s="48" t="str">
        <f>IF(AY132="y",CHAR(34)&amp;"island"&amp;CHAR(34)&amp;",","")</f>
        <v/>
      </c>
      <c r="FV132" s="48" t="str">
        <f>IF(BZ132="y",CHAR(34)&amp;"landlo"&amp;CHAR(34)&amp;",","")</f>
        <v/>
      </c>
      <c r="FW132" s="48" t="str">
        <f>IF(CA132="y",CHAR(34)&amp;"eunion"&amp;CHAR(34)&amp;",","")</f>
        <v/>
      </c>
      <c r="FY132" s="48" t="str">
        <f>IFERROR(IF(SEARCH("Arabic",CB132)&gt;0,CHAR(34)&amp;"arabic"&amp;CHAR(34)&amp;",",""),"")</f>
        <v/>
      </c>
      <c r="FZ132" s="48" t="str">
        <f>IFERROR(IF(SEARCH("English",CB132)&gt;0,CHAR(34)&amp;"englis"&amp;CHAR(34)&amp;",",""),"")</f>
        <v/>
      </c>
      <c r="GA132" s="48" t="str">
        <f>IFERROR(IF(SEARCH("French",CB132)&gt;0,CHAR(34)&amp;"french"&amp;CHAR(34)&amp;",",""),"")</f>
        <v/>
      </c>
      <c r="GB132" s="48" t="str">
        <f>IFERROR(IF(SEARCH("Spanish",CB132)&gt;0,CHAR(34)&amp;"spanis"&amp;CHAR(34)&amp;",",""),"")</f>
        <v/>
      </c>
      <c r="GE132" s="48" t="str">
        <f>IFERROR(IF(SEARCH("Dutch",CB132)&gt;0,CHAR(34)&amp;"dutchs"&amp;CHAR(34)&amp;",",""),"")</f>
        <v/>
      </c>
      <c r="GF132" s="48" t="str">
        <f>IFERROR(IF(SEARCH("Historical",AU132)&gt;0,CHAR(34)&amp;"histor"&amp;CHAR(34)&amp;",",""),"")</f>
        <v/>
      </c>
      <c r="GG132" s="48" t="str">
        <f>IF(BU132="y",CHAR(34)&amp;"unjack"&amp;CHAR(34)&amp;",","")</f>
        <v/>
      </c>
      <c r="GH132" s="48" t="str">
        <f>IF(CD132=1,CHAR(34)&amp;"southc"&amp;CHAR(34)&amp;",","")</f>
        <v/>
      </c>
      <c r="GI132" s="48" t="str">
        <f>IF(CE132=1,CHAR(34)&amp;"hasmap"&amp;CHAR(34)&amp;",","")</f>
        <v/>
      </c>
      <c r="GJ132" s="48" t="str">
        <f>IF(CP132="y",CHAR(34)&amp;CP$1&amp;CHAR(34)&amp;",","")</f>
        <v/>
      </c>
      <c r="GK132" s="48" t="str">
        <f>IF(GJ132="",CHAR(34)&amp;"HasSta"&amp;CHAR(34)&amp;",","")</f>
        <v>"HasSta",</v>
      </c>
      <c r="GL132" s="48" t="str">
        <f>IF(CQ132="y",CHAR(34)&amp;CQ$1&amp;CHAR(34)&amp;",","")</f>
        <v>"1Stars",</v>
      </c>
      <c r="GM132" s="48" t="str">
        <f>IF(CR132="y",CHAR(34)&amp;CR$1&amp;CHAR(34)&amp;",","")</f>
        <v/>
      </c>
      <c r="GN132" s="48" t="str">
        <f>IF(CS132="y",CHAR(34)&amp;CS$1&amp;CHAR(34)&amp;",","")</f>
        <v/>
      </c>
      <c r="GP132" s="48" t="str">
        <f>CHAR(34)&amp;AU132&amp;CHAR(34)</f>
        <v>"City"</v>
      </c>
      <c r="GS132" s="48" t="str">
        <f>SUBSTITUTE("["&amp;_xlfn.CONCAT(CW132:GN132)&amp;"]",",]","]")</f>
        <v>["3Color","lets04","startR","LUELHI","year00","NoBand","Circle","Center","Geogrh","staWHI","NO_RED","NO_GRE","NO_BLA","myrBLU","HasSta","1Stars"]</v>
      </c>
      <c r="GT132" s="48" t="str">
        <f>IF(BL132&lt;&gt;"",CHAR(34)&amp;"cl_"&amp;BL132&amp;CHAR(34)&amp;",","")</f>
        <v/>
      </c>
      <c r="GU132" s="48" t="str">
        <f>IF(BM132&lt;&gt;"",CHAR(34)&amp;"cl_"&amp;BM132&amp;CHAR(34)&amp;",","")</f>
        <v>"cl_BLU",</v>
      </c>
      <c r="GV132" s="48" t="str">
        <f>IF(BN132&lt;&gt;"",CHAR(34)&amp;"cl_"&amp;BN132&amp;CHAR(34)&amp;",","")</f>
        <v/>
      </c>
      <c r="GW132" s="48" t="str">
        <f>IF(BO132&lt;&gt;"",CHAR(34)&amp;"cl_"&amp;BO132&amp;CHAR(34)&amp;",","")</f>
        <v/>
      </c>
      <c r="GX132" s="48" t="str">
        <f>IF(BP132&lt;&gt;"",CHAR(34)&amp;"cl_"&amp;BP132&amp;CHAR(34)&amp;",","")</f>
        <v>"cl_YEL",</v>
      </c>
      <c r="GY132" s="48" t="str">
        <f>IF(BQ132&lt;&gt;"",CHAR(34)&amp;"cl_"&amp;BQ132&amp;CHAR(34)&amp;",","")</f>
        <v/>
      </c>
      <c r="GZ132" s="48" t="str">
        <f>IF(BR132&lt;&gt;"",CHAR(34)&amp;"cl_"&amp;BR132&amp;CHAR(34)&amp;",","")</f>
        <v/>
      </c>
      <c r="HA132" s="48" t="str">
        <f>IF(BS132&lt;&gt;"",CHAR(34)&amp;"cl_"&amp;BS132&amp;CHAR(34)&amp;",","")</f>
        <v/>
      </c>
      <c r="HB132" s="48" t="str">
        <f>IF(BT132&lt;&gt;"",CHAR(34)&amp;"cl_"&amp;BT132&amp;CHAR(34)&amp;",","")</f>
        <v>"cl_WHI",</v>
      </c>
      <c r="HC132" s="48" t="str">
        <f>SUBSTITUTE("["&amp;_xlfn.CONCAT(GT132:HB132)&amp;"]",",]","]")</f>
        <v>["cl_BLU","cl_YEL","cl_WHI"]</v>
      </c>
      <c r="HE132" s="71"/>
      <c r="HF132" s="72" t="str">
        <f>"{couname:"&amp;CT132&amp;(IF(HK132&lt;&gt;"",",subtype:"&amp;CHAR(34)&amp;HK132&amp;CHAR(34),""))&amp;",year:"&amp;HJ132&amp;",region:"&amp;CU132&amp;",Colors:"&amp;HC132&amp;",Items:"&amp;GS132&amp;",Flag:"&amp;CV132&amp;",HDFlag:"&amp;CHAR(34)&amp;E132&amp;CHAR(34)&amp;",type:"&amp;GP132&amp;", describe: "&amp;HH132&amp;", isnew:"&amp;CHAR(34)&amp;F132&amp;CHAR(34)&amp;", links: "&amp;HL132&amp;"},"</f>
        <v>{couname:"[USA] Reno",year:"2018",region:"rgn_North America",Colors:["cl_BLU","cl_YEL","cl_WHI"],Items:["3Color","lets04","startR","LUELHI","year00","NoBand","Circle","Center","Geogrh","staWHI","NO_RED","NO_GRE","NO_BLA","myrBLU","HasSta","1Stars"],Flag:"https://upload.wikimedia.org/wikipedia/commons/thumb/1/14/Flag_of_Reno%2C_Nevada.svg/320px-Flag_of_Reno%2C_Nevada.svg.png",HDFlag:"https://upload.wikimedia.org/wikipedia/commons/thumb/1/14/Flag_of_Reno%2C_Nevada.svg/640px-Flag_of_Reno%2C_Nevada.svg.png",type:"City", describe: "\nThe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 isnew:".", links: "https://en.wikipedia.org/wiki/Flag_of_Reno,_Nevada"},</v>
      </c>
      <c r="HG132" s="73" t="str">
        <f>"{couname:"&amp;CT132&amp;(IF(HK132&lt;&gt;"",",subtype:"&amp;CHAR(34)&amp;HK132&amp;CHAR(34),""))&amp;",year:"&amp;HJ132&amp;",region:"&amp;CU132&amp;",Colors:"&amp;HC132&amp;",Items:"&amp;GS132&amp;",Flag:"&amp;CV132&amp;",HDFlag:"&amp;CHAR(34)&amp;E132&amp;CHAR(34)&amp;",type:"&amp;GP132&amp;", describe: "&amp;HI132&amp;", links: "&amp;HL132&amp;"},"</f>
        <v>{couname:"[USA] Reno",year:"2018",region:"rgn_North America",Colors:["cl_BLU","cl_YEL","cl_WHI"],Items:["3Color","lets04","startR","LUELHI","year00","NoBand","Circle","Center","Geogrh","staWHI","NO_RED","NO_GRE","NO_BLA","myrBLU","HasSta","1Stars"],Flag:"https://upload.wikimedia.org/wikipedia/commons/thumb/1/14/Flag_of_Reno%2C_Nevada.svg/320px-Flag_of_Reno%2C_Nevada.svg.png",HDFlag:"https://upload.wikimedia.org/wikipedia/commons/thumb/1/14/Flag_of_Reno%2C_Nevada.svg/640px-Flag_of_Reno%2C_Nevada.svg.png",type:"City", describe: "\nThe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 links: "https://en.wikipedia.org/wiki/Flag_of_Reno,_Nevada"},</v>
      </c>
      <c r="HH132" s="48" t="str">
        <f>IF(P132&lt;&gt;"",CHAR(34)&amp;"\n"&amp;P132&amp;CHAR(34),CHAR(34)&amp;CHAR(34))</f>
        <v>"\nThe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v>
      </c>
      <c r="HI132" s="48" t="str">
        <f>IF(J132=0,CHAR(34)&amp;CHAR(34),HH132)</f>
        <v>"\nThe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v>
      </c>
      <c r="HJ132" s="48" t="str">
        <f>CHAR(34)&amp;O132&amp;CHAR(34)</f>
        <v>"2018"</v>
      </c>
      <c r="HL132" s="48" t="str">
        <f>CHAR(34)&amp;I132&amp;CHAR(34)</f>
        <v>"https://en.wikipedia.org/wiki/Flag_of_Reno,_Nevada"</v>
      </c>
      <c r="HM132" s="72" t="str">
        <f>"{"&amp;CHAR(34)&amp;"couname"&amp;CHAR(34)&amp;":"&amp;CT132&amp;(IF(H132&lt;&gt;"",","&amp;CHAR(34)&amp;"subtype"&amp;CHAR(34)&amp;":"&amp;CHAR(34)&amp;H132&amp;CHAR(34),""))&amp;","&amp;CHAR(34)&amp;"year"&amp;CHAR(34)&amp;":"&amp;HJ132&amp;","&amp;CHAR(34)&amp;"region"&amp;CHAR(34)&amp;":"&amp;CU132&amp;","&amp;CHAR(34)&amp;"Colors"&amp;CHAR(34)&amp;":"&amp;HC132&amp;","&amp;CHAR(34)&amp;"Items"&amp;CHAR(34)&amp;":"&amp;GS132&amp;","&amp;CHAR(34)&amp;"Flag"&amp;CHAR(34)&amp;":"&amp;CV132&amp;","&amp;CHAR(34)&amp;"HDFlag"&amp;CHAR(34)&amp;":"&amp;CHAR(34)&amp;E132&amp;CHAR(34)&amp;","&amp;CHAR(34)&amp;"type"&amp;CHAR(34)&amp;":"&amp;GP132&amp;", "&amp;CHAR(34)&amp;"describe"&amp;CHAR(34)&amp;": "&amp;HH132&amp;", "&amp;CHAR(34)&amp;"isnew"&amp;CHAR(34)&amp;": "&amp;CHAR(34)&amp;F132&amp;CHAR(34)&amp;", "&amp;CHAR(34)&amp;"links"&amp;CHAR(34)&amp;": "&amp;HL132&amp;"},"</f>
        <v>{"couname":"[USA] Reno","subtype":"[USA] Nevada","year":"2018","region":"rgn_North America","Colors":["cl_BLU","cl_YEL","cl_WHI"],"Items":["3Color","lets04","startR","LUELHI","year00","NoBand","Circle","Center","Geogrh","staWHI","NO_RED","NO_GRE","NO_BLA","myrBLU","HasSta","1Stars"],"Flag":"https://upload.wikimedia.org/wikipedia/commons/thumb/1/14/Flag_of_Reno%2C_Nevada.svg/320px-Flag_of_Reno%2C_Nevada.svg.png","HDFlag":"https://upload.wikimedia.org/wikipedia/commons/thumb/1/14/Flag_of_Reno%2C_Nevada.svg/640px-Flag_of_Reno%2C_Nevada.svg.png","type":"City", "describe": "\nThe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 "isnew": ".", "links": "https://en.wikipedia.org/wiki/Flag_of_Reno,_Nevada"},</v>
      </c>
      <c r="HN132" s="74" t="str">
        <f>"{"&amp;CHAR(34)&amp;"couname"&amp;CHAR(34)&amp;":"&amp;CT132&amp;(IF(H132&lt;&gt;"",","&amp;CHAR(34)&amp;"subtype"&amp;CHAR(34)&amp;":"&amp;CHAR(34)&amp;H132&amp;CHAR(34),""))&amp;","&amp;CHAR(34)&amp;"year"&amp;CHAR(34)&amp;":"&amp;HJ132&amp;","&amp;CHAR(34)&amp;"region"&amp;CHAR(34)&amp;":"&amp;CU132&amp;","&amp;CHAR(34)&amp;"Colors"&amp;CHAR(34)&amp;":"&amp;HC132&amp;","&amp;CHAR(34)&amp;"Items"&amp;CHAR(34)&amp;":"&amp;GS132&amp;","&amp;CHAR(34)&amp;"Flag"&amp;CHAR(34)&amp;":"&amp;CV132&amp;","&amp;CHAR(34)&amp;"HDFlag"&amp;CHAR(34)&amp;":"&amp;CHAR(34)&amp;E132&amp;CHAR(34)&amp;","&amp;CHAR(34)&amp;"type"&amp;CHAR(34)&amp;":"&amp;GP132&amp;", "&amp;CHAR(34)&amp;"describe"&amp;CHAR(34)&amp;": "&amp;HI132&amp;", "&amp;CHAR(34)&amp;"isnew"&amp;CHAR(34)&amp;": "&amp;CHAR(34)&amp;F132&amp;CHAR(34)&amp;", "&amp;CHAR(34)&amp;"links"&amp;CHAR(34)&amp;": "&amp;HL132&amp;"},"</f>
        <v>{"couname":"[USA] Reno","subtype":"[USA] Nevada","year":"2018","region":"rgn_North America","Colors":["cl_BLU","cl_YEL","cl_WHI"],"Items":["3Color","lets04","startR","LUELHI","year00","NoBand","Circle","Center","Geogrh","staWHI","NO_RED","NO_GRE","NO_BLA","myrBLU","HasSta","1Stars"],"Flag":"https://upload.wikimedia.org/wikipedia/commons/thumb/1/14/Flag_of_Reno%2C_Nevada.svg/320px-Flag_of_Reno%2C_Nevada.svg.png","HDFlag":"https://upload.wikimedia.org/wikipedia/commons/thumb/1/14/Flag_of_Reno%2C_Nevada.svg/640px-Flag_of_Reno%2C_Nevada.svg.png","type":"City", "describe": "\nThe blue background represents the state of Nevada, of which Reno is part. The bottom of the circle, which is of a silver color, symbolizes the mining in the area and the bright blue is for Truckee River which is a tourist attraction as well as a natural resource provider. Surmounting it are the Sierra Nevada mountains which, like Lake Tahoe, are a tourist attraction and a natural resource provider. The gold surmounting it all evokes the Nevada desert. The eight-pointed star at the top left corner is the one on the Reno arch.", "isnew": ".", "links": "https://en.wikipedia.org/wiki/Flag_of_Reno,_Nevada"},</v>
      </c>
      <c r="HO132" s="75">
        <v>45618</v>
      </c>
      <c r="HP132" s="48" t="str" cm="1">
        <f t="array" ref="HP132">IF(_xlfn.TEXTJOIN(", ", TRUE, IF(ISNUMBER(SEARCH("BLA", BL132:BT132)), COLUMN(BL132:BT132) - COLUMN(BL132) + 1, ""))&lt;&gt;"","BLA","")</f>
        <v/>
      </c>
      <c r="HQ132" s="48" t="str" cm="1">
        <f t="array" ref="HQ132">IF(_xlfn.TEXTJOIN(", ", TRUE, IF(ISNUMBER(SEARCH("BLU", BL132:BT132)), COLUMN(BL132:BT132) - COLUMN(BL132) + 1, ""))&lt;&gt;"","BLU","")</f>
        <v>BLU</v>
      </c>
      <c r="HR132" s="48" t="str" cm="1">
        <f t="array" ref="HR132">IF(_xlfn.TEXTJOIN(", ", TRUE, IF(ISNUMBER(SEARCH("GRE", BL132:BT132)), COLUMN(BL132:BT132) - COLUMN(BL132) + 1, ""))&lt;&gt;"","GRE","")</f>
        <v/>
      </c>
      <c r="HS132" s="48" t="str" cm="1">
        <f t="array" ref="HS132">IF(_xlfn.TEXTJOIN(", ", TRUE, IF(ISNUMBER(SEARCH("RED", BL132:BT132)), COLUMN(BL132:BT132) - COLUMN(BL132) + 1, ""))&lt;&gt;"","RED","")</f>
        <v/>
      </c>
      <c r="HT132" s="48" t="str" cm="1">
        <f t="array" ref="HT132">IF(_xlfn.TEXTJOIN(", ", TRUE, IF(ISNUMBER(SEARCH("YEL", BL132:BT132)), COLUMN(BL132:BT132) - COLUMN(BL132) + 1, ""))&lt;&gt;"","YEL","")</f>
        <v>YEL</v>
      </c>
      <c r="HU132" s="48" t="str" cm="1">
        <f t="array" ref="HU132">IF(_xlfn.TEXTJOIN(", ", TRUE, IF(ISNUMBER(SEARCH("ORA", BL132:BT132)), COLUMN(BL132:BT132) - COLUMN(BL132) + 1, ""))&lt;&gt;"","ORA","")</f>
        <v/>
      </c>
      <c r="HV132" s="48" t="str" cm="1">
        <f t="array" ref="HV132">IF(_xlfn.TEXTJOIN(", ", TRUE, IF(ISNUMBER(SEARCH("BRO", BL132:BT132)), COLUMN(BL132:BT132) - COLUMN(BL132) + 1, ""))&lt;&gt;"","BRO","")</f>
        <v/>
      </c>
      <c r="HW132" s="48" t="str" cm="1">
        <f t="array" ref="HW132">IF(_xlfn.TEXTJOIN(", ", TRUE, IF(ISNUMBER(SEARCH("PUR", BL132:BT132)), COLUMN(BL132:BT132) - COLUMN(BL132) + 1, ""))&lt;&gt;"","PUR","")</f>
        <v/>
      </c>
      <c r="HX132" s="48" t="str" cm="1">
        <f t="array" ref="HX132">IF(_xlfn.TEXTJOIN(", ", TRUE, IF(ISNUMBER(SEARCH("WHI", BL132:BT132)), COLUMN(BL132:BT132) - COLUMN(BL132) + 1, ""))&lt;&gt;"","WHI","")</f>
        <v>WHI</v>
      </c>
      <c r="HY132" s="76"/>
      <c r="HZ132" s="76"/>
      <c r="IA132" s="6"/>
      <c r="IB132" s="6"/>
      <c r="IC132" s="77"/>
      <c r="ID132" s="77"/>
      <c r="IE132" s="77"/>
      <c r="IF132" s="77"/>
      <c r="IG132" s="77"/>
      <c r="IH132" s="77"/>
      <c r="II132" s="77"/>
      <c r="IJ132" s="77"/>
      <c r="IK132" s="77"/>
      <c r="IM132" s="45">
        <f>COUNTIF(IC132:IK132,"&gt;0")-CG132</f>
        <v>-3</v>
      </c>
      <c r="IN132" s="78" t="str">
        <f>"http://mkweb.bcgsc.ca/color-summarizer/?url="&amp;D132&amp;"&amp;precision=low&amp;num_clusters="&amp;CG132&amp;"&amp;text=1"</f>
        <v>http://mkweb.bcgsc.ca/color-summarizer/?url=https://upload.wikimedia.org/wikipedia/commons/thumb/1/14/Flag_of_Reno%2C_Nevada.svg/320px-Flag_of_Reno%2C_Nevada.svg.png&amp;precision=low&amp;num_clusters=3&amp;text=1</v>
      </c>
      <c r="IO132" s="48" t="str">
        <f>IF(HP132&lt;&gt;"",CHAR(34)&amp;"black"&amp;CHAR(34),"")</f>
        <v/>
      </c>
      <c r="IP132" s="48" t="str">
        <f>IF(HQ132&lt;&gt;"",CHAR(34)&amp;"blue"&amp;CHAR(34),"")</f>
        <v>"blue"</v>
      </c>
      <c r="IQ132" s="48" t="str">
        <f>IF(HR132&lt;&gt;"",CHAR(34)&amp;"green"&amp;CHAR(34),"")</f>
        <v/>
      </c>
      <c r="IR132" s="48" t="str">
        <f>IF(HS132&lt;&gt;"",CHAR(34)&amp;"red"&amp;CHAR(34),"")</f>
        <v/>
      </c>
      <c r="IS132" s="48" t="str">
        <f>IF(HT132&lt;&gt;"",CHAR(34)&amp;"yellow"&amp;CHAR(34),"")</f>
        <v>"yellow"</v>
      </c>
      <c r="IT132" s="48" t="str">
        <f>IF(HU132&lt;&gt;"",CHAR(34)&amp;"orange"&amp;CHAR(34),"")</f>
        <v/>
      </c>
      <c r="IU132" s="48" t="str">
        <f>IF(HV132&lt;&gt;"",CHAR(34)&amp;"brown"&amp;CHAR(34),"")</f>
        <v/>
      </c>
      <c r="IV132" s="48" t="str">
        <f>IF(HW132&lt;&gt;"",CHAR(34)&amp;"purple"&amp;CHAR(34),"")</f>
        <v/>
      </c>
      <c r="IW132" s="48" t="str">
        <f>IF(HX132&lt;&gt;"",CHAR(34)&amp;"white"&amp;CHAR(34),"")</f>
        <v>"white"</v>
      </c>
      <c r="IX132" s="48" t="str">
        <f>"{"&amp;CHAR(34)&amp;"url"&amp;CHAR(34)&amp;":"&amp;CHAR(34)&amp;IN132&amp;CHAR(34)&amp;","&amp;CHAR(34)&amp;"name"&amp;CHAR(34)&amp;":"&amp;CHAR(34)&amp;A132&amp;CHAR(34)&amp;"},"</f>
        <v>{"url":"http://mkweb.bcgsc.ca/color-summarizer/?url=https://upload.wikimedia.org/wikipedia/commons/thumb/1/14/Flag_of_Reno%2C_Nevada.svg/320px-Flag_of_Reno%2C_Nevada.svg.png&amp;precision=low&amp;num_clusters=3&amp;text=1","name":"[USA] Reno"},</v>
      </c>
      <c r="IY132" s="48">
        <v>1171</v>
      </c>
    </row>
    <row r="133" spans="1:259" s="48" customFormat="1" ht="38.4" customHeight="1" thickBot="1" x14ac:dyDescent="0.35">
      <c r="A133" s="97" t="s">
        <v>595</v>
      </c>
      <c r="B133" s="40" t="e" vm="274">
        <v>#VALUE!</v>
      </c>
      <c r="C133" s="41">
        <v>3</v>
      </c>
      <c r="D133" s="42" t="s">
        <v>596</v>
      </c>
      <c r="E133" s="43" t="s">
        <v>596</v>
      </c>
      <c r="F133" s="44" t="s">
        <v>163</v>
      </c>
      <c r="G133" s="45">
        <f>COUNTIF($A$1:$A$8580,A133)</f>
        <v>1</v>
      </c>
      <c r="H133" s="46" t="s">
        <v>597</v>
      </c>
      <c r="I133" s="47" t="s">
        <v>598</v>
      </c>
      <c r="J133" s="48" t="str">
        <f>""</f>
        <v/>
      </c>
      <c r="K133" s="49"/>
      <c r="L133" s="50"/>
      <c r="M133" s="50"/>
      <c r="N133" s="51" t="s">
        <v>231</v>
      </c>
      <c r="O133" s="52">
        <v>1938</v>
      </c>
      <c r="P133" s="53" t="s">
        <v>599</v>
      </c>
      <c r="Q133" s="54">
        <v>2</v>
      </c>
      <c r="R133" s="55" t="s">
        <v>231</v>
      </c>
      <c r="S133" s="56">
        <v>3</v>
      </c>
      <c r="T133" s="57" t="s">
        <v>164</v>
      </c>
      <c r="U133" s="58" t="s">
        <v>164</v>
      </c>
      <c r="V133" s="58" t="s">
        <v>164</v>
      </c>
      <c r="W133" s="58" t="s">
        <v>165</v>
      </c>
      <c r="X133" s="58" t="s">
        <v>165</v>
      </c>
      <c r="Y133" s="58" t="s">
        <v>164</v>
      </c>
      <c r="Z133" s="58" t="s">
        <v>164</v>
      </c>
      <c r="AA133" s="58" t="s">
        <v>164</v>
      </c>
      <c r="AB133" s="58" t="s">
        <v>165</v>
      </c>
      <c r="AC133" s="58" t="s">
        <v>164</v>
      </c>
      <c r="AD133" s="58" t="s">
        <v>164</v>
      </c>
      <c r="AE133" s="58" t="s">
        <v>164</v>
      </c>
      <c r="AF133" s="59" t="s">
        <v>164</v>
      </c>
      <c r="AG133" s="59" t="s">
        <v>165</v>
      </c>
      <c r="AH133" s="59" t="s">
        <v>165</v>
      </c>
      <c r="AI133" s="59" t="s">
        <v>164</v>
      </c>
      <c r="AJ133" s="59" t="s">
        <v>164</v>
      </c>
      <c r="AK133" s="59" t="s">
        <v>164</v>
      </c>
      <c r="AL133" s="59" t="s">
        <v>164</v>
      </c>
      <c r="AM133" s="59" t="s">
        <v>165</v>
      </c>
      <c r="AN133" s="59" t="s">
        <v>164</v>
      </c>
      <c r="AO133" s="59" t="s">
        <v>165</v>
      </c>
      <c r="AP133" s="59" t="s">
        <v>165</v>
      </c>
      <c r="AQ133" s="59" t="s">
        <v>164</v>
      </c>
      <c r="AR133" s="59" t="s">
        <v>164</v>
      </c>
      <c r="AS133" s="59" t="s">
        <v>164</v>
      </c>
      <c r="AT133" s="60">
        <v>0</v>
      </c>
      <c r="AU133" s="59" t="s">
        <v>196</v>
      </c>
      <c r="AV133" s="59" t="str">
        <f>IF(LEFT(A133,1)="[",LEFT(A133,5)&amp;AU133&amp;A133,"")</f>
        <v>[USA]City[USA] Jersey City</v>
      </c>
      <c r="AW133" s="59" t="str">
        <f>C133&amp;H133&amp;A133</f>
        <v>3[USA] New Jersey[USA] Jersey City</v>
      </c>
      <c r="AX133" s="61"/>
      <c r="AY133" s="61"/>
      <c r="AZ133" s="62" t="s">
        <v>167</v>
      </c>
      <c r="BA133" s="62" t="s">
        <v>167</v>
      </c>
      <c r="BB133" s="62"/>
      <c r="BC133" s="63"/>
      <c r="BD133" s="64" t="s">
        <v>168</v>
      </c>
      <c r="BE133" s="47"/>
      <c r="BF133" s="64" t="s">
        <v>152</v>
      </c>
      <c r="BG133" s="64" t="s">
        <v>159</v>
      </c>
      <c r="BH133" s="64" t="s">
        <v>155</v>
      </c>
      <c r="BI133" s="64"/>
      <c r="BJ133" s="64"/>
      <c r="BK133" s="47"/>
      <c r="BL133" s="64" t="s">
        <v>151</v>
      </c>
      <c r="BM133" s="64" t="s">
        <v>152</v>
      </c>
      <c r="BN133" s="64" t="s">
        <v>167</v>
      </c>
      <c r="BO133" s="64" t="s">
        <v>167</v>
      </c>
      <c r="BP133" s="64" t="s">
        <v>155</v>
      </c>
      <c r="BQ133" s="64" t="s">
        <v>167</v>
      </c>
      <c r="BR133" s="64" t="s">
        <v>167</v>
      </c>
      <c r="BS133" s="64" t="s">
        <v>167</v>
      </c>
      <c r="BT133" s="64" t="s">
        <v>159</v>
      </c>
      <c r="BU133" s="65"/>
      <c r="BV133" s="66"/>
      <c r="BW133" s="66">
        <v>0</v>
      </c>
      <c r="BX133" s="47"/>
      <c r="CB133" s="6"/>
      <c r="CC133" s="6"/>
      <c r="CD133" s="67">
        <v>0</v>
      </c>
      <c r="CE133" s="67">
        <v>0</v>
      </c>
      <c r="CF133" s="67" t="e">
        <v>#REF!</v>
      </c>
      <c r="CG133" s="68" cm="1">
        <f t="array" ref="CG133">SUMPRODUCT(--(LEN(TRIM(BL133:BT133))&gt;0))</f>
        <v>4</v>
      </c>
      <c r="CH133" s="59" t="str">
        <f>IF(CG133=2,"y","n")</f>
        <v>n</v>
      </c>
      <c r="CI133" s="59" t="str">
        <f>IF(CG133=3,"y","n")</f>
        <v>n</v>
      </c>
      <c r="CJ133" s="59" t="str">
        <f>IF(CG133=4,"y","n")</f>
        <v>y</v>
      </c>
      <c r="CK133" s="59" t="str">
        <f>IF(CG133&gt;4,"y","n")</f>
        <v>n</v>
      </c>
      <c r="CL133" s="59" t="str">
        <f>IF(S133=0,"y","n")</f>
        <v>n</v>
      </c>
      <c r="CM133" s="59" t="str">
        <f>IF(S133=2,"y","n")</f>
        <v>n</v>
      </c>
      <c r="CN133" s="59" t="str">
        <f>IF(S133=3,"y","n")</f>
        <v>y</v>
      </c>
      <c r="CO133" s="59" t="str">
        <f>IF(S133&gt;=4,"y","n")</f>
        <v>n</v>
      </c>
      <c r="CP133" s="59" t="str">
        <f>IF(AT133=0,"y","n")</f>
        <v>y</v>
      </c>
      <c r="CQ133" s="59" t="str">
        <f>IF(AT133=1,"y","n")</f>
        <v>n</v>
      </c>
      <c r="CR133" s="59" t="str">
        <f>IF(AT133=2,"y","n")</f>
        <v>n</v>
      </c>
      <c r="CS133" s="59" t="str">
        <f>IF(AT133&gt;=3,"y","n")</f>
        <v>n</v>
      </c>
      <c r="CT133" s="69" t="str">
        <f>CHAR(34)&amp;A133&amp;CHAR(34)</f>
        <v>"[USA] Jersey City"</v>
      </c>
      <c r="CU133" s="70" t="str">
        <f>CHAR(34)&amp;"rgn_"&amp;R133&amp;CHAR(34)</f>
        <v>"rgn_North America"</v>
      </c>
      <c r="CV133" s="48" t="str">
        <f>CHAR(34)&amp;D133&amp;CHAR(34)</f>
        <v>"https://upload.wikimedia.org/wikipedia/commons/3/38/Flag_of_Jersey_City.png"</v>
      </c>
      <c r="CW133" s="48" t="str">
        <f>IF(CH133="y",CHAR(34)&amp;CH$1&amp;CHAR(34)&amp;",","")</f>
        <v/>
      </c>
      <c r="CX133" s="48" t="str">
        <f>IF(CI133="y",CHAR(34)&amp;CI$1&amp;CHAR(34)&amp;",","")</f>
        <v/>
      </c>
      <c r="CY133" s="48" t="str">
        <f>IF(CJ133="y",CHAR(34)&amp;CJ$1&amp;CHAR(34)&amp;",","")</f>
        <v>"4Color",</v>
      </c>
      <c r="CZ133" s="48" t="str">
        <f>IF(CK133="y",CHAR(34)&amp;CK$1&amp;CHAR(34)&amp;",","")</f>
        <v/>
      </c>
      <c r="DA133" s="48" t="str">
        <f>IF(Q133&gt;1,CHAR(34)&amp;"words2"&amp;CHAR(34)&amp;",","")</f>
        <v>"words2",</v>
      </c>
      <c r="DB133" s="48" t="str">
        <f>IF(Q133&gt;2,CHAR(34)&amp;"words3"&amp;CHAR(34)&amp;",","")</f>
        <v/>
      </c>
      <c r="DD133" s="48" t="str">
        <f>IF(LEN(CHAR(34)&amp;"lets"&amp;LEN(SUBSTITUTE(SUBSTITUTE(IFERROR(TRIM(SUBSTITUTE(A133,MID(A133,FIND("[",A133),FIND("]",A133)-FIND("[",A133)+1),"")),A133)," ",""),"-",""))&amp;CHAR(34)&amp;",")=9,CHAR(34)&amp;"lets"&amp;LEN(SUBSTITUTE(SUBSTITUTE(IFERROR(TRIM(SUBSTITUTE(A133,MID(A133,FIND("[",A133),FIND("]",A133)-FIND("[",A133)+1),"")),A133)," ",""),"-",""))&amp;CHAR(34)&amp;",",CHAR(34)&amp;"lets0"&amp;LEN(SUBSTITUTE(SUBSTITUTE(IFERROR(TRIM(SUBSTITUTE(A133,MID(A133,FIND("[",A133),FIND("]",A133)-FIND("[",A133)+1),"")),A133)," ",""),"-",""))&amp;CHAR(34)&amp;",")</f>
        <v>"lets10",</v>
      </c>
      <c r="DE133" s="48" t="str">
        <f>CHAR(34)&amp;"start"&amp;IFERROR(LEFT(SUBSTITUTE(A133,"["&amp;MID(A133,FIND("[",A133)+1,FIND("]",A133)-FIND("[",A133)-1)&amp;"] ",""),1),LEFT(A133,1))&amp;CHAR(34)&amp;","</f>
        <v>"startJ",</v>
      </c>
      <c r="DF133" s="48" t="str">
        <f>IFERROR(IF(SEARCH("tan",A133)&gt;0,CHAR(34)&amp;"withtn"&amp;CHAR(34)&amp;",",""),"")</f>
        <v/>
      </c>
      <c r="DG133" s="48" t="str">
        <f>IFERROR(IF(SEARCH("q",A133)&gt;0,CHAR(34)&amp;"with_q"&amp;CHAR(34)&amp;",",""),"")</f>
        <v/>
      </c>
      <c r="DH133" s="48" t="str">
        <f>IFERROR(IF(SEARCH("v",A133)&gt;0,CHAR(34)&amp;"with_v"&amp;CHAR(34)&amp;",",""),"")</f>
        <v/>
      </c>
      <c r="DI133" s="48" t="str">
        <f>IFERROR(IF(SEARCH("w",A133)&gt;0,CHAR(34)&amp;"with_w"&amp;CHAR(34)&amp;",",""),"")</f>
        <v/>
      </c>
      <c r="DJ133" s="48" t="str">
        <f>IFERROR(IF(SEARCH("y",A133)&gt;0,CHAR(34)&amp;"with_y"&amp;CHAR(34)&amp;",",""),"")</f>
        <v>"with_y",</v>
      </c>
      <c r="DK133" s="48" t="str">
        <f>IFERROR(IF(SEARCH("z",A133)&gt;0,CHAR(34)&amp;"with_z"&amp;CHAR(34)&amp;",",""),"")</f>
        <v/>
      </c>
      <c r="DL133" s="48" t="str">
        <f>IF(CG133=2, CHAR(34) &amp; _xlfn.TEXTJOIN("", TRUE, _xlfn._xlws.SORT(HP133:HX133)) &amp; CHAR(34) &amp; ",", "")</f>
        <v/>
      </c>
      <c r="DM133" s="48" t="str" cm="1">
        <f t="array" ref="DM133">IF(CG133=3,CHAR(34) &amp; _xlfn.TEXTJOIN("", TRUE, RIGHT(HP133:HX133, 2)) &amp; CHAR(34) &amp; ",", "")</f>
        <v/>
      </c>
      <c r="DN133" s="48" t="str">
        <f>IF(AND(ISNUMBER(SEARCH("18", O133)), ISERROR(SEARCH("1918", O133)), ISERROR(SEARCH("2018", O133))), CHAR(34) &amp; "year18" &amp; CHAR(34) &amp; ",", "")</f>
        <v/>
      </c>
      <c r="DO133" s="48" t="str">
        <f>IF(AND(ISNUMBER(SEARCH("19", O133)), ISERROR(SEARCH("1819", O133)),  ISERROR(SEARCH("1219", O133)),ISERROR(SEARCH("1119", O133)),ISERROR(SEARCH("1190", O133)),ISERROR(SEARCH("2019", O133))), CHAR(34) &amp; "year19" &amp; CHAR(34) &amp; ",", "")</f>
        <v>"year19",</v>
      </c>
      <c r="DP133" s="6" t="str">
        <f>IF(AND(ISNUMBER(SEARCH("20", O133)), ISERROR(SEARCH("1920", O133))), CHAR(34)&amp;"year00"&amp;CHAR(34)&amp;",", "")</f>
        <v/>
      </c>
      <c r="DQ133" s="6" t="str">
        <f>IF(CC133="y",CHAR(34)&amp;"soviet"&amp;CHAR(34)&amp;",","")</f>
        <v/>
      </c>
      <c r="DR133" s="6" t="str">
        <f>IF(BY133="y",CHAR(34)&amp;"dgband"&amp;CHAR(34)&amp;",","")</f>
        <v/>
      </c>
      <c r="DS133" s="6" t="str">
        <f>IF(W133="y",IF(AND(V133="n",BY133&lt;&gt;"y"),CHAR(34)&amp;"allver"&amp;CHAR(34)&amp;",",""),"")</f>
        <v>"allver",</v>
      </c>
      <c r="DT133" s="6" t="str">
        <f>IF(V133="y",IF(AND(W133="n",BY133&lt;&gt;"y"),CHAR(34)&amp;"allhor"&amp;CHAR(34)&amp;",",""),"")</f>
        <v/>
      </c>
      <c r="DU133" s="6" t="str">
        <f>IF(BY133="y",IF(AND(W133="n",V133="n"),CHAR(34)&amp;"alldia"&amp;CHAR(34)&amp;",",""),"")</f>
        <v/>
      </c>
      <c r="DW133" s="48" t="str">
        <f>IF(CL133="y",CHAR(34)&amp;CL$1&amp;CHAR(34)&amp;",","")</f>
        <v/>
      </c>
      <c r="DX133" s="48" t="str">
        <f>IF(CM133="y",CHAR(34)&amp;CM$1&amp;CHAR(34)&amp;",","")</f>
        <v/>
      </c>
      <c r="DY133" s="48" t="str">
        <f>IF(CN133="y",CHAR(34)&amp;CN$1&amp;CHAR(34)&amp;",","")</f>
        <v>"3Bands",</v>
      </c>
      <c r="DZ133" s="48" t="str">
        <f>IF(CO133="y",CHAR(34)&amp;CO$1&amp;CHAR(34)&amp;",","")</f>
        <v/>
      </c>
      <c r="EA133" s="48" t="str">
        <f>IF(T133="y",CHAR(34)&amp;T$1&amp;CHAR(34)&amp;",","")</f>
        <v/>
      </c>
      <c r="EB133" s="48" t="str">
        <f>IF(U133="y",CHAR(34)&amp;U$1&amp;CHAR(34)&amp;",","")</f>
        <v/>
      </c>
      <c r="EC133" s="48" t="str">
        <f>IF(V133="y",CHAR(34)&amp;V$1&amp;CHAR(34)&amp;",","")</f>
        <v/>
      </c>
      <c r="ED133" s="48" t="str">
        <f>IF(W133="y",CHAR(34)&amp;W$1&amp;CHAR(34)&amp;",","")</f>
        <v>"Vertic",</v>
      </c>
      <c r="EE133" s="48" t="str">
        <f>IF(X133="y",CHAR(34)&amp;X$1&amp;CHAR(34)&amp;",","")</f>
        <v>"Circle",</v>
      </c>
      <c r="EF133" s="48" t="str">
        <f>IF(AND(Y133&lt;&gt;"n",Y133&lt;&gt;""),CHAR(34)&amp;Y$1&amp;CHAR(34)&amp;",","")</f>
        <v/>
      </c>
      <c r="EG133" s="48" t="str">
        <f>IF(Z133="y",CHAR(34)&amp;Z$1&amp;CHAR(34)&amp;",","")</f>
        <v/>
      </c>
      <c r="EH133" s="48" t="str">
        <f>IF(AA133="y",CHAR(34)&amp;AA$1&amp;CHAR(34)&amp;",","")</f>
        <v/>
      </c>
      <c r="EI133" s="48" t="str">
        <f>IF(AB133="y",CHAR(34)&amp;AB$1&amp;CHAR(34)&amp;",","")</f>
        <v>"Texted",</v>
      </c>
      <c r="EJ133" s="48" t="str">
        <f>IF(AC133="y",CHAR(34)&amp;AC$1&amp;CHAR(34)&amp;",","")</f>
        <v/>
      </c>
      <c r="EK133" s="48" t="str">
        <f>IF(AD133="y",CHAR(34)&amp;AD$1&amp;CHAR(34)&amp;",","")</f>
        <v/>
      </c>
      <c r="EL133" s="48" t="str">
        <f>IF(AE133="y",CHAR(34)&amp;AE$1&amp;CHAR(34)&amp;",","")</f>
        <v/>
      </c>
      <c r="EM133" s="48" t="str">
        <f>IF(AF133="y",CHAR(34)&amp;AF$1&amp;CHAR(34)&amp;",","")</f>
        <v/>
      </c>
      <c r="EN133" s="48" t="str">
        <f>IF(AG133="y",CHAR(34)&amp;AG$1&amp;CHAR(34)&amp;",","")</f>
        <v>"Unequa",</v>
      </c>
      <c r="EO133" s="48" t="str">
        <f>IF(AH133="y",CHAR(34)&amp;AH$1&amp;CHAR(34)&amp;",","")</f>
        <v>"Center",</v>
      </c>
      <c r="EP133" s="48" t="str">
        <f>IF(AI133="y",CHAR(34)&amp;AI$1&amp;CHAR(34)&amp;",","")</f>
        <v/>
      </c>
      <c r="EQ133" s="48" t="str">
        <f>IF(AJ133="y",CHAR(34)&amp;AJ$1&amp;CHAR(34)&amp;",","")</f>
        <v/>
      </c>
      <c r="ER133" s="48" t="str">
        <f>IF(AK133="y",CHAR(34)&amp;AK$1&amp;CHAR(34)&amp;",","")</f>
        <v/>
      </c>
      <c r="ES133" s="48" t="str">
        <f>IF(AL133="y",CHAR(34)&amp;AL$1&amp;CHAR(34)&amp;",","")</f>
        <v/>
      </c>
      <c r="ET133" s="48" t="str">
        <f>IF(AM133="y",CHAR(34)&amp;AM$1&amp;CHAR(34)&amp;",","")</f>
        <v>"Geogrh",</v>
      </c>
      <c r="EU133" s="48" t="str">
        <f>IF(AN133="y",CHAR(34)&amp;AN$1&amp;CHAR(34)&amp;",","")</f>
        <v/>
      </c>
      <c r="EV133" s="48" t="str">
        <f>IF(AO133="y",CHAR(34)&amp;AO$1&amp;CHAR(34)&amp;",","")</f>
        <v>"Builds",</v>
      </c>
      <c r="EW133" s="48" t="str">
        <f>IF(AP133="y",CHAR(34)&amp;AP$1&amp;CHAR(34)&amp;",","")</f>
        <v>"Ships!",</v>
      </c>
      <c r="EX133" s="48" t="str">
        <f>IF(AQ133="y",CHAR(34)&amp;AQ$1&amp;CHAR(34)&amp;",","")</f>
        <v/>
      </c>
      <c r="EY133" s="48" t="str">
        <f>IF(AR133="y",CHAR(34)&amp;AR$1&amp;CHAR(34)&amp;",","")</f>
        <v/>
      </c>
      <c r="EZ133" s="48" t="str">
        <f>IF(AS133="y",CHAR(34)&amp;AS$1&amp;CHAR(34)&amp;",","")</f>
        <v/>
      </c>
      <c r="FA133" s="48" t="str">
        <f>IF(AT133&gt;0,CHAR(34)&amp;"sta"&amp;AZ133&amp;CHAR(34)&amp;",","")</f>
        <v/>
      </c>
      <c r="FB133" s="48" t="str">
        <f>IF(AND(AT133&gt;0,BA133&lt;&gt;""),CHAR(34)&amp;"sta"&amp;BA133&amp;CHAR(34)&amp;",","")</f>
        <v/>
      </c>
      <c r="FD133" s="48" t="str">
        <f>IF(BV133="n",CHAR(34)&amp;"tcWHYE"&amp;CHAR(34)&amp;",",IF(BV133="y",CHAR(34)&amp;FD$1&amp;CHAR(34)&amp;",",""))</f>
        <v/>
      </c>
      <c r="FE133" s="48" t="str">
        <f>IF(COUNTIF(BL133:BT133,"BLU")=0,CHAR(34)&amp;"NO_BLU"&amp;CHAR(34)&amp;",", "")</f>
        <v/>
      </c>
      <c r="FF133" s="48" t="str">
        <f>IF(COUNTIF(BL133:BT133,"WHI")=0,CHAR(34)&amp;"NO_WHI"&amp;CHAR(34)&amp;",", "")</f>
        <v/>
      </c>
      <c r="FG133" s="48" t="str">
        <f>IF(COUNTIF(BL133:BT133,"RED")=0,CHAR(34)&amp;"NO_RED"&amp;CHAR(34)&amp;",", "")</f>
        <v>"NO_RED",</v>
      </c>
      <c r="FH133" s="48" t="str">
        <f>IF(COUNTIF(BL133:BS133,"GRE")=0,CHAR(34)&amp;"NO_GRE"&amp;CHAR(34)&amp;",", "")</f>
        <v>"NO_GRE",</v>
      </c>
      <c r="FI133" s="48" t="str">
        <f>IF(COUNTIF(BL133:BT133,"YEL")=0,CHAR(34)&amp;"NO_YEL"&amp;CHAR(34)&amp;",", "")</f>
        <v/>
      </c>
      <c r="FJ133" s="48" t="str">
        <f>IF(COUNTIF(BL133:BT133,"BLA")=0,CHAR(34)&amp;"NO_BLA"&amp;CHAR(34)&amp;",", "")</f>
        <v/>
      </c>
      <c r="FK133" s="48" t="str">
        <f>IF(AND(FH133&lt;&gt;"",FF133&lt;&gt;""),CHAR(34)&amp;"WHGRNO"&amp;CHAR(34)&amp;",","")</f>
        <v/>
      </c>
      <c r="FL133" s="48" t="str">
        <f>IF(AND(FI133&lt;&gt;"",FF133&lt;&gt;""),CHAR(34)&amp;"WHYENO"&amp;CHAR(34)&amp;",","")</f>
        <v/>
      </c>
      <c r="FM133" s="48" t="str">
        <f>IF(AND(FJ133&lt;&gt;"",FF133&lt;&gt;""),CHAR(34)&amp;"BAWHNO"&amp;CHAR(34)&amp;",","")</f>
        <v/>
      </c>
      <c r="FN133" s="48" t="str">
        <f>IF(AND(FE133&lt;&gt;"",FF133&lt;&gt;""),CHAR(34)&amp;"BLWHNO"&amp;CHAR(34)&amp;",","")</f>
        <v/>
      </c>
      <c r="FO133" s="48" t="str">
        <f>IF(AND(FE133&lt;&gt;"",FG133&lt;&gt;""),CHAR(34)&amp;"BLRENO"&amp;CHAR(34)&amp;",","")</f>
        <v/>
      </c>
      <c r="FP133" s="48" t="str">
        <f>IF(AND(FF133&lt;&gt;"",FF133&lt;&gt;""),CHAR(34)&amp;"WHRENO"&amp;CHAR(34)&amp;",","")</f>
        <v/>
      </c>
      <c r="FQ133" s="48" t="str">
        <f>IF(LEN(BF133)=3,CHAR(34)&amp;"001"&amp;BF133&amp;CHAR(34)&amp;",","")</f>
        <v>"001BLU",</v>
      </c>
      <c r="FR133" s="48" t="str">
        <f>IF(LEN(BG133)=3,CHAR(34)&amp;"002"&amp;BG133&amp;CHAR(34)&amp;",","")</f>
        <v>"002WHI",</v>
      </c>
      <c r="FS133" s="48" t="str">
        <f>IF(LEN(BH133)=3,CHAR(34)&amp;"003"&amp;BH133&amp;CHAR(34)&amp;",","")</f>
        <v>"003YEL",</v>
      </c>
      <c r="FT133" s="48" t="str">
        <f>CHAR(34)&amp;"myr"&amp;BD133&amp;CHAR(34)&amp;","</f>
        <v>"myrEQ",</v>
      </c>
      <c r="FU133" s="48" t="str">
        <f>IF(AY133="y",CHAR(34)&amp;"island"&amp;CHAR(34)&amp;",","")</f>
        <v/>
      </c>
      <c r="FV133" s="48" t="str">
        <f>IF(BZ133="y",CHAR(34)&amp;"landlo"&amp;CHAR(34)&amp;",","")</f>
        <v/>
      </c>
      <c r="FW133" s="48" t="str">
        <f>IF(CA133="y",CHAR(34)&amp;"eunion"&amp;CHAR(34)&amp;",","")</f>
        <v/>
      </c>
      <c r="FY133" s="48" t="str">
        <f>IFERROR(IF(SEARCH("Arabic",CB133)&gt;0,CHAR(34)&amp;"arabic"&amp;CHAR(34)&amp;",",""),"")</f>
        <v/>
      </c>
      <c r="FZ133" s="48" t="str">
        <f>IFERROR(IF(SEARCH("English",CB133)&gt;0,CHAR(34)&amp;"englis"&amp;CHAR(34)&amp;",",""),"")</f>
        <v/>
      </c>
      <c r="GA133" s="48" t="str">
        <f>IFERROR(IF(SEARCH("French",CB133)&gt;0,CHAR(34)&amp;"french"&amp;CHAR(34)&amp;",",""),"")</f>
        <v/>
      </c>
      <c r="GB133" s="48" t="str">
        <f>IFERROR(IF(SEARCH("Spanish",CB133)&gt;0,CHAR(34)&amp;"spanis"&amp;CHAR(34)&amp;",",""),"")</f>
        <v/>
      </c>
      <c r="GE133" s="48" t="str">
        <f>IFERROR(IF(SEARCH("Dutch",CB133)&gt;0,CHAR(34)&amp;"dutchs"&amp;CHAR(34)&amp;",",""),"")</f>
        <v/>
      </c>
      <c r="GF133" s="48" t="str">
        <f>IFERROR(IF(SEARCH("Historical",AU133)&gt;0,CHAR(34)&amp;"histor"&amp;CHAR(34)&amp;",",""),"")</f>
        <v/>
      </c>
      <c r="GG133" s="48" t="str">
        <f>IF(BU133="y",CHAR(34)&amp;"unjack"&amp;CHAR(34)&amp;",","")</f>
        <v/>
      </c>
      <c r="GH133" s="48" t="str">
        <f>IF(CD133=1,CHAR(34)&amp;"southc"&amp;CHAR(34)&amp;",","")</f>
        <v/>
      </c>
      <c r="GI133" s="48" t="str">
        <f>IF(CE133=1,CHAR(34)&amp;"hasmap"&amp;CHAR(34)&amp;",","")</f>
        <v/>
      </c>
      <c r="GJ133" s="48" t="str">
        <f>IF(CP133="y",CHAR(34)&amp;CP$1&amp;CHAR(34)&amp;",","")</f>
        <v>"NoStar",</v>
      </c>
      <c r="GK133" s="48" t="str">
        <f>IF(GJ133="",CHAR(34)&amp;"HasSta"&amp;CHAR(34)&amp;",","")</f>
        <v/>
      </c>
      <c r="GL133" s="48" t="str">
        <f>IF(CQ133="y",CHAR(34)&amp;CQ$1&amp;CHAR(34)&amp;",","")</f>
        <v/>
      </c>
      <c r="GM133" s="48" t="str">
        <f>IF(CR133="y",CHAR(34)&amp;CR$1&amp;CHAR(34)&amp;",","")</f>
        <v/>
      </c>
      <c r="GN133" s="48" t="str">
        <f>IF(CS133="y",CHAR(34)&amp;CS$1&amp;CHAR(34)&amp;",","")</f>
        <v/>
      </c>
      <c r="GP133" s="48" t="str">
        <f>CHAR(34)&amp;AU133&amp;CHAR(34)</f>
        <v>"City"</v>
      </c>
      <c r="GS133" s="48" t="str">
        <f>SUBSTITUTE("["&amp;_xlfn.CONCAT(CW133:GN133)&amp;"]",",]","]")</f>
        <v>["4Color","words2","lets10","startJ","with_y","year19","allver","3Bands","Vertic","Circle","Texted","Unequa","Center","Geogrh","Builds","Ships!","NO_RED","NO_GRE","001BLU","002WHI","003YEL","myrEQ","NoStar"]</v>
      </c>
      <c r="GT133" s="48" t="str">
        <f>IF(BL133&lt;&gt;"",CHAR(34)&amp;"cl_"&amp;BL133&amp;CHAR(34)&amp;",","")</f>
        <v>"cl_BLA",</v>
      </c>
      <c r="GU133" s="48" t="str">
        <f>IF(BM133&lt;&gt;"",CHAR(34)&amp;"cl_"&amp;BM133&amp;CHAR(34)&amp;",","")</f>
        <v>"cl_BLU",</v>
      </c>
      <c r="GV133" s="48" t="str">
        <f>IF(BN133&lt;&gt;"",CHAR(34)&amp;"cl_"&amp;BN133&amp;CHAR(34)&amp;",","")</f>
        <v/>
      </c>
      <c r="GW133" s="48" t="str">
        <f>IF(BO133&lt;&gt;"",CHAR(34)&amp;"cl_"&amp;BO133&amp;CHAR(34)&amp;",","")</f>
        <v/>
      </c>
      <c r="GX133" s="48" t="str">
        <f>IF(BP133&lt;&gt;"",CHAR(34)&amp;"cl_"&amp;BP133&amp;CHAR(34)&amp;",","")</f>
        <v>"cl_YEL",</v>
      </c>
      <c r="GY133" s="48" t="str">
        <f>IF(BQ133&lt;&gt;"",CHAR(34)&amp;"cl_"&amp;BQ133&amp;CHAR(34)&amp;",","")</f>
        <v/>
      </c>
      <c r="GZ133" s="48" t="str">
        <f>IF(BR133&lt;&gt;"",CHAR(34)&amp;"cl_"&amp;BR133&amp;CHAR(34)&amp;",","")</f>
        <v/>
      </c>
      <c r="HA133" s="48" t="str">
        <f>IF(BS133&lt;&gt;"",CHAR(34)&amp;"cl_"&amp;BS133&amp;CHAR(34)&amp;",","")</f>
        <v/>
      </c>
      <c r="HB133" s="48" t="str">
        <f>IF(BT133&lt;&gt;"",CHAR(34)&amp;"cl_"&amp;BT133&amp;CHAR(34)&amp;",","")</f>
        <v>"cl_WHI",</v>
      </c>
      <c r="HC133" s="48" t="str">
        <f>SUBSTITUTE("["&amp;_xlfn.CONCAT(GT133:HB133)&amp;"]",",]","]")</f>
        <v>["cl_BLA","cl_BLU","cl_YEL","cl_WHI"]</v>
      </c>
      <c r="HE133" s="71"/>
      <c r="HF133" s="72" t="str">
        <f>"{couname:"&amp;CT133&amp;(IF(HK133&lt;&gt;"",",subtype:"&amp;CHAR(34)&amp;HK133&amp;CHAR(34),""))&amp;",year:"&amp;HJ133&amp;",region:"&amp;CU133&amp;",Colors:"&amp;HC133&amp;",Items:"&amp;GS133&amp;",Flag:"&amp;CV133&amp;",HDFlag:"&amp;CHAR(34)&amp;E133&amp;CHAR(34)&amp;",type:"&amp;GP133&amp;", describe: "&amp;HH133&amp;", isnew:"&amp;CHAR(34)&amp;F133&amp;CHAR(34)&amp;", links: "&amp;HL133&amp;"},"</f>
        <v>{couname:"[USA] Jersey City",year:"1938",region:"rgn_North America",Colors:["cl_BLA","cl_BLU","cl_YEL","cl_WHI"],Items:["4Color","words2","lets10","startJ","with_y","year19","allver","3Bands","Vertic","Circle","Texted","Unequa","Center","Geogrh","Builds","Ships!","NO_RED","NO_GRE","001BLU","002WHI","003YEL","myrEQ","NoStar"],Flag:"https://upload.wikimedia.org/wikipedia/commons/3/38/Flag_of_Jersey_City.png",HDFlag:"https://upload.wikimedia.org/wikipedia/commons/3/38/Flag_of_Jersey_City.png",type:"City", describe: "\nThe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 isnew:".", links: "https://vexillology.fandom.com/wiki/Jersey_City,_New_Jersey"},</v>
      </c>
      <c r="HG133" s="73" t="str">
        <f>"{couname:"&amp;CT133&amp;(IF(HK133&lt;&gt;"",",subtype:"&amp;CHAR(34)&amp;HK133&amp;CHAR(34),""))&amp;",year:"&amp;HJ133&amp;",region:"&amp;CU133&amp;",Colors:"&amp;HC133&amp;",Items:"&amp;GS133&amp;",Flag:"&amp;CV133&amp;",HDFlag:"&amp;CHAR(34)&amp;E133&amp;CHAR(34)&amp;",type:"&amp;GP133&amp;", describe: "&amp;HI133&amp;", links: "&amp;HL133&amp;"},"</f>
        <v>{couname:"[USA] Jersey City",year:"1938",region:"rgn_North America",Colors:["cl_BLA","cl_BLU","cl_YEL","cl_WHI"],Items:["4Color","words2","lets10","startJ","with_y","year19","allver","3Bands","Vertic","Circle","Texted","Unequa","Center","Geogrh","Builds","Ships!","NO_RED","NO_GRE","001BLU","002WHI","003YEL","myrEQ","NoStar"],Flag:"https://upload.wikimedia.org/wikipedia/commons/3/38/Flag_of_Jersey_City.png",HDFlag:"https://upload.wikimedia.org/wikipedia/commons/3/38/Flag_of_Jersey_City.png",type:"City", describe: "\nThe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 links: "https://vexillology.fandom.com/wiki/Jersey_City,_New_Jersey"},</v>
      </c>
      <c r="HH133" s="48" t="str">
        <f>IF(P133&lt;&gt;"",CHAR(34)&amp;"\n"&amp;P133&amp;CHAR(34),CHAR(34)&amp;CHAR(34))</f>
        <v>"\nThe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v>
      </c>
      <c r="HI133" s="48" t="str">
        <f>IF(J133=0,CHAR(34)&amp;CHAR(34),HH133)</f>
        <v>"\nThe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v>
      </c>
      <c r="HJ133" s="48" t="str">
        <f>CHAR(34)&amp;O133&amp;CHAR(34)</f>
        <v>"1938"</v>
      </c>
      <c r="HL133" s="48" t="str">
        <f>CHAR(34)&amp;I133&amp;CHAR(34)</f>
        <v>"https://vexillology.fandom.com/wiki/Jersey_City,_New_Jersey"</v>
      </c>
      <c r="HM133" s="72" t="str">
        <f>"{"&amp;CHAR(34)&amp;"couname"&amp;CHAR(34)&amp;":"&amp;CT133&amp;(IF(H133&lt;&gt;"",","&amp;CHAR(34)&amp;"subtype"&amp;CHAR(34)&amp;":"&amp;CHAR(34)&amp;H133&amp;CHAR(34),""))&amp;","&amp;CHAR(34)&amp;"year"&amp;CHAR(34)&amp;":"&amp;HJ133&amp;","&amp;CHAR(34)&amp;"region"&amp;CHAR(34)&amp;":"&amp;CU133&amp;","&amp;CHAR(34)&amp;"Colors"&amp;CHAR(34)&amp;":"&amp;HC133&amp;","&amp;CHAR(34)&amp;"Items"&amp;CHAR(34)&amp;":"&amp;GS133&amp;","&amp;CHAR(34)&amp;"Flag"&amp;CHAR(34)&amp;":"&amp;CV133&amp;","&amp;CHAR(34)&amp;"HDFlag"&amp;CHAR(34)&amp;":"&amp;CHAR(34)&amp;E133&amp;CHAR(34)&amp;","&amp;CHAR(34)&amp;"type"&amp;CHAR(34)&amp;":"&amp;GP133&amp;", "&amp;CHAR(34)&amp;"describe"&amp;CHAR(34)&amp;": "&amp;HH133&amp;", "&amp;CHAR(34)&amp;"isnew"&amp;CHAR(34)&amp;": "&amp;CHAR(34)&amp;F133&amp;CHAR(34)&amp;", "&amp;CHAR(34)&amp;"links"&amp;CHAR(34)&amp;": "&amp;HL133&amp;"},"</f>
        <v>{"couname":"[USA] Jersey City","subtype":"[USA] New Jersey","year":"1938","region":"rgn_North America","Colors":["cl_BLA","cl_BLU","cl_YEL","cl_WHI"],"Items":["4Color","words2","lets10","startJ","with_y","year19","allver","3Bands","Vertic","Circle","Texted","Unequa","Center","Geogrh","Builds","Ships!","NO_RED","NO_GRE","001BLU","002WHI","003YEL","myrEQ","NoStar"],"Flag":"https://upload.wikimedia.org/wikipedia/commons/3/38/Flag_of_Jersey_City.png","HDFlag":"https://upload.wikimedia.org/wikipedia/commons/3/38/Flag_of_Jersey_City.png","type":"City", "describe": "\nThe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 "isnew": ".", "links": "https://vexillology.fandom.com/wiki/Jersey_City,_New_Jersey"},</v>
      </c>
      <c r="HN133" s="74" t="str">
        <f>"{"&amp;CHAR(34)&amp;"couname"&amp;CHAR(34)&amp;":"&amp;CT133&amp;(IF(H133&lt;&gt;"",","&amp;CHAR(34)&amp;"subtype"&amp;CHAR(34)&amp;":"&amp;CHAR(34)&amp;H133&amp;CHAR(34),""))&amp;","&amp;CHAR(34)&amp;"year"&amp;CHAR(34)&amp;":"&amp;HJ133&amp;","&amp;CHAR(34)&amp;"region"&amp;CHAR(34)&amp;":"&amp;CU133&amp;","&amp;CHAR(34)&amp;"Colors"&amp;CHAR(34)&amp;":"&amp;HC133&amp;","&amp;CHAR(34)&amp;"Items"&amp;CHAR(34)&amp;":"&amp;GS133&amp;","&amp;CHAR(34)&amp;"Flag"&amp;CHAR(34)&amp;":"&amp;CV133&amp;","&amp;CHAR(34)&amp;"HDFlag"&amp;CHAR(34)&amp;":"&amp;CHAR(34)&amp;E133&amp;CHAR(34)&amp;","&amp;CHAR(34)&amp;"type"&amp;CHAR(34)&amp;":"&amp;GP133&amp;", "&amp;CHAR(34)&amp;"describe"&amp;CHAR(34)&amp;": "&amp;HI133&amp;", "&amp;CHAR(34)&amp;"isnew"&amp;CHAR(34)&amp;": "&amp;CHAR(34)&amp;F133&amp;CHAR(34)&amp;", "&amp;CHAR(34)&amp;"links"&amp;CHAR(34)&amp;": "&amp;HL133&amp;"},"</f>
        <v>{"couname":"[USA] Jersey City","subtype":"[USA] New Jersey","year":"1938","region":"rgn_North America","Colors":["cl_BLA","cl_BLU","cl_YEL","cl_WHI"],"Items":["4Color","words2","lets10","startJ","with_y","year19","allver","3Bands","Vertic","Circle","Texted","Unequa","Center","Geogrh","Builds","Ships!","NO_RED","NO_GRE","001BLU","002WHI","003YEL","myrEQ","NoStar"],"Flag":"https://upload.wikimedia.org/wikipedia/commons/3/38/Flag_of_Jersey_City.png","HDFlag":"https://upload.wikimedia.org/wikipedia/commons/3/38/Flag_of_Jersey_City.png","type":"City", "describe": "\nThe three stripes of blue, white, and yellow are supposed to commemorate the colors of the Dutch, as Jersey City was located in the province of New Netherlands. However, the color yellow would more appropriately be orange, as blue, white, and orange were the colors in the Dutch national flag and its trading companies in the early 1600s. The sailing ship is the Half Moon, in which the explorer Henry Hudson sailed up the Hudson River in 1609. Jersey City is on the west side of this river, across from Manhattan Island. Today the ships represent the maritime commerce of the city. The pier heads in the background reflect the early Dutch settlement established here in 1630 as Communipaw.", "isnew": ".", "links": "https://vexillology.fandom.com/wiki/Jersey_City,_New_Jersey"},</v>
      </c>
      <c r="HO133" s="75">
        <v>45618</v>
      </c>
      <c r="HP133" s="48" t="str" cm="1">
        <f t="array" ref="HP133">IF(_xlfn.TEXTJOIN(", ", TRUE, IF(ISNUMBER(SEARCH("BLA", BL133:BT133)), COLUMN(BL133:BT133) - COLUMN(BL133) + 1, ""))&lt;&gt;"","BLA","")</f>
        <v>BLA</v>
      </c>
      <c r="HQ133" s="48" t="str" cm="1">
        <f t="array" ref="HQ133">IF(_xlfn.TEXTJOIN(", ", TRUE, IF(ISNUMBER(SEARCH("BLU", BL133:BT133)), COLUMN(BL133:BT133) - COLUMN(BL133) + 1, ""))&lt;&gt;"","BLU","")</f>
        <v>BLU</v>
      </c>
      <c r="HR133" s="48" t="str" cm="1">
        <f t="array" ref="HR133">IF(_xlfn.TEXTJOIN(", ", TRUE, IF(ISNUMBER(SEARCH("GRE", BL133:BT133)), COLUMN(BL133:BT133) - COLUMN(BL133) + 1, ""))&lt;&gt;"","GRE","")</f>
        <v/>
      </c>
      <c r="HS133" s="48" t="str" cm="1">
        <f t="array" ref="HS133">IF(_xlfn.TEXTJOIN(", ", TRUE, IF(ISNUMBER(SEARCH("RED", BL133:BT133)), COLUMN(BL133:BT133) - COLUMN(BL133) + 1, ""))&lt;&gt;"","RED","")</f>
        <v/>
      </c>
      <c r="HT133" s="48" t="str" cm="1">
        <f t="array" ref="HT133">IF(_xlfn.TEXTJOIN(", ", TRUE, IF(ISNUMBER(SEARCH("YEL", BL133:BT133)), COLUMN(BL133:BT133) - COLUMN(BL133) + 1, ""))&lt;&gt;"","YEL","")</f>
        <v>YEL</v>
      </c>
      <c r="HU133" s="48" t="str" cm="1">
        <f t="array" ref="HU133">IF(_xlfn.TEXTJOIN(", ", TRUE, IF(ISNUMBER(SEARCH("ORA", BL133:BT133)), COLUMN(BL133:BT133) - COLUMN(BL133) + 1, ""))&lt;&gt;"","ORA","")</f>
        <v/>
      </c>
      <c r="HV133" s="48" t="str" cm="1">
        <f t="array" ref="HV133">IF(_xlfn.TEXTJOIN(", ", TRUE, IF(ISNUMBER(SEARCH("BRO", BL133:BT133)), COLUMN(BL133:BT133) - COLUMN(BL133) + 1, ""))&lt;&gt;"","BRO","")</f>
        <v/>
      </c>
      <c r="HW133" s="48" t="str" cm="1">
        <f t="array" ref="HW133">IF(_xlfn.TEXTJOIN(", ", TRUE, IF(ISNUMBER(SEARCH("PUR", BL133:BT133)), COLUMN(BL133:BT133) - COLUMN(BL133) + 1, ""))&lt;&gt;"","PUR","")</f>
        <v/>
      </c>
      <c r="HX133" s="48" t="str" cm="1">
        <f t="array" ref="HX133">IF(_xlfn.TEXTJOIN(", ", TRUE, IF(ISNUMBER(SEARCH("WHI", BL133:BT133)), COLUMN(BL133:BT133) - COLUMN(BL133) + 1, ""))&lt;&gt;"","WHI","")</f>
        <v>WHI</v>
      </c>
      <c r="HY133" s="76"/>
      <c r="HZ133" s="76"/>
      <c r="IA133" s="6"/>
      <c r="IB133" s="6"/>
      <c r="IC133" s="77"/>
      <c r="ID133" s="77"/>
      <c r="IE133" s="77"/>
      <c r="IF133" s="77"/>
      <c r="IG133" s="77"/>
      <c r="IH133" s="77"/>
      <c r="II133" s="77"/>
      <c r="IJ133" s="77"/>
      <c r="IK133" s="77"/>
      <c r="IM133" s="45">
        <f>COUNTIF(IC133:IK133,"&gt;0")-CG133</f>
        <v>-4</v>
      </c>
      <c r="IN133" s="78" t="str">
        <f>"http://mkweb.bcgsc.ca/color-summarizer/?url="&amp;D133&amp;"&amp;precision=low&amp;num_clusters="&amp;CG133&amp;"&amp;text=1"</f>
        <v>http://mkweb.bcgsc.ca/color-summarizer/?url=https://upload.wikimedia.org/wikipedia/commons/3/38/Flag_of_Jersey_City.png&amp;precision=low&amp;num_clusters=4&amp;text=1</v>
      </c>
      <c r="IO133" s="48" t="str">
        <f>IF(HP133&lt;&gt;"",CHAR(34)&amp;"black"&amp;CHAR(34),"")</f>
        <v>"black"</v>
      </c>
      <c r="IP133" s="48" t="str">
        <f>IF(HQ133&lt;&gt;"",CHAR(34)&amp;"blue"&amp;CHAR(34),"")</f>
        <v>"blue"</v>
      </c>
      <c r="IQ133" s="48" t="str">
        <f>IF(HR133&lt;&gt;"",CHAR(34)&amp;"green"&amp;CHAR(34),"")</f>
        <v/>
      </c>
      <c r="IR133" s="48" t="str">
        <f>IF(HS133&lt;&gt;"",CHAR(34)&amp;"red"&amp;CHAR(34),"")</f>
        <v/>
      </c>
      <c r="IS133" s="48" t="str">
        <f>IF(HT133&lt;&gt;"",CHAR(34)&amp;"yellow"&amp;CHAR(34),"")</f>
        <v>"yellow"</v>
      </c>
      <c r="IT133" s="48" t="str">
        <f>IF(HU133&lt;&gt;"",CHAR(34)&amp;"orange"&amp;CHAR(34),"")</f>
        <v/>
      </c>
      <c r="IU133" s="48" t="str">
        <f>IF(HV133&lt;&gt;"",CHAR(34)&amp;"brown"&amp;CHAR(34),"")</f>
        <v/>
      </c>
      <c r="IV133" s="48" t="str">
        <f>IF(HW133&lt;&gt;"",CHAR(34)&amp;"purple"&amp;CHAR(34),"")</f>
        <v/>
      </c>
      <c r="IW133" s="48" t="str">
        <f>IF(HX133&lt;&gt;"",CHAR(34)&amp;"white"&amp;CHAR(34),"")</f>
        <v>"white"</v>
      </c>
      <c r="IX133" s="48" t="str">
        <f>"{"&amp;CHAR(34)&amp;"url"&amp;CHAR(34)&amp;":"&amp;CHAR(34)&amp;IN133&amp;CHAR(34)&amp;","&amp;CHAR(34)&amp;"name"&amp;CHAR(34)&amp;":"&amp;CHAR(34)&amp;A133&amp;CHAR(34)&amp;"},"</f>
        <v>{"url":"http://mkweb.bcgsc.ca/color-summarizer/?url=https://upload.wikimedia.org/wikipedia/commons/3/38/Flag_of_Jersey_City.png&amp;precision=low&amp;num_clusters=4&amp;text=1","name":"[USA] Jersey City"},</v>
      </c>
      <c r="IY133" s="48">
        <v>1151</v>
      </c>
    </row>
    <row r="134" spans="1:259" s="48" customFormat="1" ht="38.4" customHeight="1" thickBot="1" x14ac:dyDescent="0.35">
      <c r="A134" s="97" t="s">
        <v>1028</v>
      </c>
      <c r="B134" s="40" t="e" vm="275">
        <v>#VALUE!</v>
      </c>
      <c r="C134" s="41">
        <v>3</v>
      </c>
      <c r="D134" s="42" t="s">
        <v>1029</v>
      </c>
      <c r="E134" s="43" t="s">
        <v>1030</v>
      </c>
      <c r="F134" s="44" t="s">
        <v>163</v>
      </c>
      <c r="G134" s="45">
        <f>COUNTIF($A$1:$A$8580,A134)</f>
        <v>1</v>
      </c>
      <c r="H134" s="46" t="s">
        <v>597</v>
      </c>
      <c r="I134" s="47" t="s">
        <v>1031</v>
      </c>
      <c r="J134" s="48" t="str">
        <f>""</f>
        <v/>
      </c>
      <c r="K134" s="49"/>
      <c r="L134" s="50"/>
      <c r="M134" s="50"/>
      <c r="N134" s="51" t="s">
        <v>231</v>
      </c>
      <c r="O134" s="52">
        <v>1985</v>
      </c>
      <c r="P134" s="53" t="s">
        <v>1032</v>
      </c>
      <c r="Q134" s="54">
        <v>3</v>
      </c>
      <c r="R134" s="55" t="s">
        <v>231</v>
      </c>
      <c r="S134" s="56">
        <v>2</v>
      </c>
      <c r="T134" s="57" t="s">
        <v>164</v>
      </c>
      <c r="U134" s="58" t="s">
        <v>165</v>
      </c>
      <c r="V134" s="58" t="s">
        <v>164</v>
      </c>
      <c r="W134" s="58" t="s">
        <v>165</v>
      </c>
      <c r="X134" s="58" t="s">
        <v>165</v>
      </c>
      <c r="Y134" s="58" t="s">
        <v>165</v>
      </c>
      <c r="Z134" s="58" t="s">
        <v>164</v>
      </c>
      <c r="AA134" s="58" t="s">
        <v>165</v>
      </c>
      <c r="AB134" s="58" t="s">
        <v>165</v>
      </c>
      <c r="AC134" s="58" t="s">
        <v>164</v>
      </c>
      <c r="AD134" s="58" t="s">
        <v>164</v>
      </c>
      <c r="AE134" s="58" t="s">
        <v>164</v>
      </c>
      <c r="AF134" s="59" t="s">
        <v>164</v>
      </c>
      <c r="AG134" s="59" t="s">
        <v>165</v>
      </c>
      <c r="AH134" s="59" t="s">
        <v>165</v>
      </c>
      <c r="AI134" s="59" t="s">
        <v>164</v>
      </c>
      <c r="AJ134" s="59" t="s">
        <v>164</v>
      </c>
      <c r="AK134" s="59" t="s">
        <v>164</v>
      </c>
      <c r="AL134" s="59" t="s">
        <v>164</v>
      </c>
      <c r="AM134" s="59" t="s">
        <v>164</v>
      </c>
      <c r="AN134" s="59" t="s">
        <v>164</v>
      </c>
      <c r="AO134" s="59" t="s">
        <v>164</v>
      </c>
      <c r="AP134" s="59" t="s">
        <v>164</v>
      </c>
      <c r="AQ134" s="59" t="s">
        <v>164</v>
      </c>
      <c r="AR134" s="59" t="s">
        <v>164</v>
      </c>
      <c r="AS134" s="59" t="s">
        <v>164</v>
      </c>
      <c r="AT134" s="60">
        <v>0</v>
      </c>
      <c r="AU134" s="59" t="s">
        <v>579</v>
      </c>
      <c r="AV134" s="59" t="str">
        <f>IF(LEFT(A134,1)="[",LEFT(A134,5)&amp;AU134&amp;A134,"")</f>
        <v>[USA]State Capital[USA] Trenton</v>
      </c>
      <c r="AW134" s="59" t="str">
        <f>C134&amp;H134&amp;A134</f>
        <v>3[USA] New Jersey[USA] Trenton</v>
      </c>
      <c r="AX134" s="61"/>
      <c r="AY134" s="61"/>
      <c r="AZ134" s="62" t="s">
        <v>167</v>
      </c>
      <c r="BA134" s="62" t="s">
        <v>167</v>
      </c>
      <c r="BB134" s="62"/>
      <c r="BC134" s="63"/>
      <c r="BD134" s="64" t="s">
        <v>168</v>
      </c>
      <c r="BE134" s="47"/>
      <c r="BF134" s="64" t="s">
        <v>152</v>
      </c>
      <c r="BG134" s="64" t="s">
        <v>167</v>
      </c>
      <c r="BH134" s="64" t="s">
        <v>155</v>
      </c>
      <c r="BI134" s="64"/>
      <c r="BJ134" s="64"/>
      <c r="BK134" s="47"/>
      <c r="BL134" s="64" t="s">
        <v>151</v>
      </c>
      <c r="BM134" s="64" t="s">
        <v>152</v>
      </c>
      <c r="BN134" s="64" t="s">
        <v>167</v>
      </c>
      <c r="BO134" s="64" t="s">
        <v>167</v>
      </c>
      <c r="BP134" s="64" t="s">
        <v>155</v>
      </c>
      <c r="BQ134" s="64" t="s">
        <v>167</v>
      </c>
      <c r="BR134" s="64" t="s">
        <v>167</v>
      </c>
      <c r="BS134" s="64" t="s">
        <v>167</v>
      </c>
      <c r="BT134" s="64" t="s">
        <v>159</v>
      </c>
      <c r="BU134" s="65"/>
      <c r="BV134" s="66"/>
      <c r="BW134" s="66">
        <v>0</v>
      </c>
      <c r="BX134" s="47"/>
      <c r="CB134" s="6"/>
      <c r="CC134" s="6"/>
      <c r="CD134" s="67">
        <v>0</v>
      </c>
      <c r="CE134" s="67">
        <v>0</v>
      </c>
      <c r="CF134" s="67" t="e">
        <v>#REF!</v>
      </c>
      <c r="CG134" s="68" cm="1">
        <f t="array" ref="CG134">SUMPRODUCT(--(LEN(TRIM(BL134:BT134))&gt;0))</f>
        <v>4</v>
      </c>
      <c r="CH134" s="59" t="str">
        <f>IF(CG134=2,"y","n")</f>
        <v>n</v>
      </c>
      <c r="CI134" s="59" t="str">
        <f>IF(CG134=3,"y","n")</f>
        <v>n</v>
      </c>
      <c r="CJ134" s="59" t="str">
        <f>IF(CG134=4,"y","n")</f>
        <v>y</v>
      </c>
      <c r="CK134" s="59" t="str">
        <f>IF(CG134&gt;4,"y","n")</f>
        <v>n</v>
      </c>
      <c r="CL134" s="59" t="str">
        <f>IF(S134=0,"y","n")</f>
        <v>n</v>
      </c>
      <c r="CM134" s="59" t="str">
        <f>IF(S134=2,"y","n")</f>
        <v>y</v>
      </c>
      <c r="CN134" s="59" t="str">
        <f>IF(S134=3,"y","n")</f>
        <v>n</v>
      </c>
      <c r="CO134" s="59" t="str">
        <f>IF(S134&gt;=4,"y","n")</f>
        <v>n</v>
      </c>
      <c r="CP134" s="59" t="str">
        <f>IF(AT134=0,"y","n")</f>
        <v>y</v>
      </c>
      <c r="CQ134" s="59" t="str">
        <f>IF(AT134=1,"y","n")</f>
        <v>n</v>
      </c>
      <c r="CR134" s="59" t="str">
        <f>IF(AT134=2,"y","n")</f>
        <v>n</v>
      </c>
      <c r="CS134" s="59" t="str">
        <f>IF(AT134&gt;=3,"y","n")</f>
        <v>n</v>
      </c>
      <c r="CT134" s="69" t="str">
        <f>CHAR(34)&amp;A134&amp;CHAR(34)</f>
        <v>"[USA] Trenton"</v>
      </c>
      <c r="CU134" s="70" t="str">
        <f>CHAR(34)&amp;"rgn_"&amp;R134&amp;CHAR(34)</f>
        <v>"rgn_North America"</v>
      </c>
      <c r="CV134" s="48" t="str">
        <f>CHAR(34)&amp;D134&amp;CHAR(34)</f>
        <v>"https://upload.wikimedia.org/wikipedia/commons/thumb/c/c6/Flag_of_Trenton%2C_New_Jersey.svg/320px-Flag_of_Trenton%2C_New_Jersey.svg.png"</v>
      </c>
      <c r="CW134" s="48" t="str">
        <f>IF(CH134="y",CHAR(34)&amp;CH$1&amp;CHAR(34)&amp;",","")</f>
        <v/>
      </c>
      <c r="CX134" s="48" t="str">
        <f>IF(CI134="y",CHAR(34)&amp;CI$1&amp;CHAR(34)&amp;",","")</f>
        <v/>
      </c>
      <c r="CY134" s="48" t="str">
        <f>IF(CJ134="y",CHAR(34)&amp;CJ$1&amp;CHAR(34)&amp;",","")</f>
        <v>"4Color",</v>
      </c>
      <c r="CZ134" s="48" t="str">
        <f>IF(CK134="y",CHAR(34)&amp;CK$1&amp;CHAR(34)&amp;",","")</f>
        <v/>
      </c>
      <c r="DA134" s="48" t="str">
        <f>IF(Q134&gt;1,CHAR(34)&amp;"words2"&amp;CHAR(34)&amp;",","")</f>
        <v>"words2",</v>
      </c>
      <c r="DB134" s="48" t="str">
        <f>IF(Q134&gt;2,CHAR(34)&amp;"words3"&amp;CHAR(34)&amp;",","")</f>
        <v>"words3",</v>
      </c>
      <c r="DD134" s="48" t="str">
        <f>IF(LEN(CHAR(34)&amp;"lets"&amp;LEN(SUBSTITUTE(SUBSTITUTE(IFERROR(TRIM(SUBSTITUTE(A134,MID(A134,FIND("[",A134),FIND("]",A134)-FIND("[",A134)+1),"")),A134)," ",""),"-",""))&amp;CHAR(34)&amp;",")=9,CHAR(34)&amp;"lets"&amp;LEN(SUBSTITUTE(SUBSTITUTE(IFERROR(TRIM(SUBSTITUTE(A134,MID(A134,FIND("[",A134),FIND("]",A134)-FIND("[",A134)+1),"")),A134)," ",""),"-",""))&amp;CHAR(34)&amp;",",CHAR(34)&amp;"lets0"&amp;LEN(SUBSTITUTE(SUBSTITUTE(IFERROR(TRIM(SUBSTITUTE(A134,MID(A134,FIND("[",A134),FIND("]",A134)-FIND("[",A134)+1),"")),A134)," ",""),"-",""))&amp;CHAR(34)&amp;",")</f>
        <v>"lets07",</v>
      </c>
      <c r="DE134" s="48" t="str">
        <f>CHAR(34)&amp;"start"&amp;IFERROR(LEFT(SUBSTITUTE(A134,"["&amp;MID(A134,FIND("[",A134)+1,FIND("]",A134)-FIND("[",A134)-1)&amp;"] ",""),1),LEFT(A134,1))&amp;CHAR(34)&amp;","</f>
        <v>"startT",</v>
      </c>
      <c r="DF134" s="48" t="str">
        <f>IFERROR(IF(SEARCH("tan",A134)&gt;0,CHAR(34)&amp;"withtn"&amp;CHAR(34)&amp;",",""),"")</f>
        <v/>
      </c>
      <c r="DG134" s="48" t="str">
        <f>IFERROR(IF(SEARCH("q",A134)&gt;0,CHAR(34)&amp;"with_q"&amp;CHAR(34)&amp;",",""),"")</f>
        <v/>
      </c>
      <c r="DH134" s="48" t="str">
        <f>IFERROR(IF(SEARCH("v",A134)&gt;0,CHAR(34)&amp;"with_v"&amp;CHAR(34)&amp;",",""),"")</f>
        <v/>
      </c>
      <c r="DI134" s="48" t="str">
        <f>IFERROR(IF(SEARCH("w",A134)&gt;0,CHAR(34)&amp;"with_w"&amp;CHAR(34)&amp;",",""),"")</f>
        <v/>
      </c>
      <c r="DJ134" s="48" t="str">
        <f>IFERROR(IF(SEARCH("y",A134)&gt;0,CHAR(34)&amp;"with_y"&amp;CHAR(34)&amp;",",""),"")</f>
        <v/>
      </c>
      <c r="DK134" s="48" t="str">
        <f>IFERROR(IF(SEARCH("z",A134)&gt;0,CHAR(34)&amp;"with_z"&amp;CHAR(34)&amp;",",""),"")</f>
        <v/>
      </c>
      <c r="DL134" s="48" t="str">
        <f>IF(CG134=2, CHAR(34) &amp; _xlfn.TEXTJOIN("", TRUE, _xlfn._xlws.SORT(HP134:HX134)) &amp; CHAR(34) &amp; ",", "")</f>
        <v/>
      </c>
      <c r="DM134" s="48" t="str" cm="1">
        <f t="array" ref="DM134">IF(CG134=3,CHAR(34) &amp; _xlfn.TEXTJOIN("", TRUE, RIGHT(HP134:HX134, 2)) &amp; CHAR(34) &amp; ",", "")</f>
        <v/>
      </c>
      <c r="DN134" s="48" t="str">
        <f>IF(AND(ISNUMBER(SEARCH("18", O134)), ISERROR(SEARCH("1918", O134)), ISERROR(SEARCH("2018", O134))), CHAR(34) &amp; "year18" &amp; CHAR(34) &amp; ",", "")</f>
        <v/>
      </c>
      <c r="DO134" s="48" t="str">
        <f>IF(AND(ISNUMBER(SEARCH("19", O134)), ISERROR(SEARCH("1819", O134)),  ISERROR(SEARCH("1219", O134)),ISERROR(SEARCH("1119", O134)),ISERROR(SEARCH("1190", O134)),ISERROR(SEARCH("2019", O134))), CHAR(34) &amp; "year19" &amp; CHAR(34) &amp; ",", "")</f>
        <v>"year19",</v>
      </c>
      <c r="DP134" s="6" t="str">
        <f>IF(AND(ISNUMBER(SEARCH("20", O134)), ISERROR(SEARCH("1920", O134))), CHAR(34)&amp;"year00"&amp;CHAR(34)&amp;",", "")</f>
        <v/>
      </c>
      <c r="DQ134" s="6" t="str">
        <f>IF(CC134="y",CHAR(34)&amp;"soviet"&amp;CHAR(34)&amp;",","")</f>
        <v/>
      </c>
      <c r="DR134" s="6" t="str">
        <f>IF(BY134="y",CHAR(34)&amp;"dgband"&amp;CHAR(34)&amp;",","")</f>
        <v/>
      </c>
      <c r="DS134" s="6" t="str">
        <f>IF(W134="y",IF(AND(V134="n",BY134&lt;&gt;"y"),CHAR(34)&amp;"allver"&amp;CHAR(34)&amp;",",""),"")</f>
        <v>"allver",</v>
      </c>
      <c r="DT134" s="6" t="str">
        <f>IF(V134="y",IF(AND(W134="n",BY134&lt;&gt;"y"),CHAR(34)&amp;"allhor"&amp;CHAR(34)&amp;",",""),"")</f>
        <v/>
      </c>
      <c r="DU134" s="6" t="str">
        <f>IF(BY134="y",IF(AND(W134="n",V134="n"),CHAR(34)&amp;"alldia"&amp;CHAR(34)&amp;",",""),"")</f>
        <v/>
      </c>
      <c r="DW134" s="48" t="str">
        <f>IF(CL134="y",CHAR(34)&amp;CL$1&amp;CHAR(34)&amp;",","")</f>
        <v/>
      </c>
      <c r="DX134" s="48" t="str">
        <f>IF(CM134="y",CHAR(34)&amp;CM$1&amp;CHAR(34)&amp;",","")</f>
        <v>"2Bands",</v>
      </c>
      <c r="DY134" s="48" t="str">
        <f>IF(CN134="y",CHAR(34)&amp;CN$1&amp;CHAR(34)&amp;",","")</f>
        <v/>
      </c>
      <c r="DZ134" s="48" t="str">
        <f>IF(CO134="y",CHAR(34)&amp;CO$1&amp;CHAR(34)&amp;",","")</f>
        <v/>
      </c>
      <c r="EA134" s="48" t="str">
        <f>IF(T134="y",CHAR(34)&amp;T$1&amp;CHAR(34)&amp;",","")</f>
        <v/>
      </c>
      <c r="EB134" s="48" t="str">
        <f>IF(U134="y",CHAR(34)&amp;U$1&amp;CHAR(34)&amp;",","")</f>
        <v>"Crosse",</v>
      </c>
      <c r="EC134" s="48" t="str">
        <f>IF(V134="y",CHAR(34)&amp;V$1&amp;CHAR(34)&amp;",","")</f>
        <v/>
      </c>
      <c r="ED134" s="48" t="str">
        <f>IF(W134="y",CHAR(34)&amp;W$1&amp;CHAR(34)&amp;",","")</f>
        <v>"Vertic",</v>
      </c>
      <c r="EE134" s="48" t="str">
        <f>IF(X134="y",CHAR(34)&amp;X$1&amp;CHAR(34)&amp;",","")</f>
        <v>"Circle",</v>
      </c>
      <c r="EF134" s="48" t="str">
        <f>IF(AND(Y134&lt;&gt;"n",Y134&lt;&gt;""),CHAR(34)&amp;Y$1&amp;CHAR(34)&amp;",","")</f>
        <v>"Animal",</v>
      </c>
      <c r="EG134" s="48" t="str">
        <f>IF(Z134="y",CHAR(34)&amp;Z$1&amp;CHAR(34)&amp;",","")</f>
        <v/>
      </c>
      <c r="EH134" s="48" t="str">
        <f>IF(AA134="y",CHAR(34)&amp;AA$1&amp;CHAR(34)&amp;",","")</f>
        <v>"Plants",</v>
      </c>
      <c r="EI134" s="48" t="str">
        <f>IF(AB134="y",CHAR(34)&amp;AB$1&amp;CHAR(34)&amp;",","")</f>
        <v>"Texted",</v>
      </c>
      <c r="EJ134" s="48" t="str">
        <f>IF(AC134="y",CHAR(34)&amp;AC$1&amp;CHAR(34)&amp;",","")</f>
        <v/>
      </c>
      <c r="EK134" s="48" t="str">
        <f>IF(AD134="y",CHAR(34)&amp;AD$1&amp;CHAR(34)&amp;",","")</f>
        <v/>
      </c>
      <c r="EL134" s="48" t="str">
        <f>IF(AE134="y",CHAR(34)&amp;AE$1&amp;CHAR(34)&amp;",","")</f>
        <v/>
      </c>
      <c r="EM134" s="48" t="str">
        <f>IF(AF134="y",CHAR(34)&amp;AF$1&amp;CHAR(34)&amp;",","")</f>
        <v/>
      </c>
      <c r="EN134" s="48" t="str">
        <f>IF(AG134="y",CHAR(34)&amp;AG$1&amp;CHAR(34)&amp;",","")</f>
        <v>"Unequa",</v>
      </c>
      <c r="EO134" s="48" t="str">
        <f>IF(AH134="y",CHAR(34)&amp;AH$1&amp;CHAR(34)&amp;",","")</f>
        <v>"Center",</v>
      </c>
      <c r="EP134" s="48" t="str">
        <f>IF(AI134="y",CHAR(34)&amp;AI$1&amp;CHAR(34)&amp;",","")</f>
        <v/>
      </c>
      <c r="EQ134" s="48" t="str">
        <f>IF(AJ134="y",CHAR(34)&amp;AJ$1&amp;CHAR(34)&amp;",","")</f>
        <v/>
      </c>
      <c r="ER134" s="48" t="str">
        <f>IF(AK134="y",CHAR(34)&amp;AK$1&amp;CHAR(34)&amp;",","")</f>
        <v/>
      </c>
      <c r="ES134" s="48" t="str">
        <f>IF(AL134="y",CHAR(34)&amp;AL$1&amp;CHAR(34)&amp;",","")</f>
        <v/>
      </c>
      <c r="ET134" s="48" t="str">
        <f>IF(AM134="y",CHAR(34)&amp;AM$1&amp;CHAR(34)&amp;",","")</f>
        <v/>
      </c>
      <c r="EU134" s="48" t="str">
        <f>IF(AN134="y",CHAR(34)&amp;AN$1&amp;CHAR(34)&amp;",","")</f>
        <v/>
      </c>
      <c r="EV134" s="48" t="str">
        <f>IF(AO134="y",CHAR(34)&amp;AO$1&amp;CHAR(34)&amp;",","")</f>
        <v/>
      </c>
      <c r="EW134" s="48" t="str">
        <f>IF(AP134="y",CHAR(34)&amp;AP$1&amp;CHAR(34)&amp;",","")</f>
        <v/>
      </c>
      <c r="EX134" s="48" t="str">
        <f>IF(AQ134="y",CHAR(34)&amp;AQ$1&amp;CHAR(34)&amp;",","")</f>
        <v/>
      </c>
      <c r="EY134" s="48" t="str">
        <f>IF(AR134="y",CHAR(34)&amp;AR$1&amp;CHAR(34)&amp;",","")</f>
        <v/>
      </c>
      <c r="EZ134" s="48" t="str">
        <f>IF(AS134="y",CHAR(34)&amp;AS$1&amp;CHAR(34)&amp;",","")</f>
        <v/>
      </c>
      <c r="FA134" s="48" t="str">
        <f>IF(AT134&gt;0,CHAR(34)&amp;"sta"&amp;AZ134&amp;CHAR(34)&amp;",","")</f>
        <v/>
      </c>
      <c r="FB134" s="48" t="str">
        <f>IF(AND(AT134&gt;0,BA134&lt;&gt;""),CHAR(34)&amp;"sta"&amp;BA134&amp;CHAR(34)&amp;",","")</f>
        <v/>
      </c>
      <c r="FD134" s="48" t="str">
        <f>IF(BV134="n",CHAR(34)&amp;"tcWHYE"&amp;CHAR(34)&amp;",",IF(BV134="y",CHAR(34)&amp;FD$1&amp;CHAR(34)&amp;",",""))</f>
        <v/>
      </c>
      <c r="FE134" s="48" t="str">
        <f>IF(COUNTIF(BL134:BT134,"BLU")=0,CHAR(34)&amp;"NO_BLU"&amp;CHAR(34)&amp;",", "")</f>
        <v/>
      </c>
      <c r="FF134" s="48" t="str">
        <f>IF(COUNTIF(BL134:BT134,"WHI")=0,CHAR(34)&amp;"NO_WHI"&amp;CHAR(34)&amp;",", "")</f>
        <v/>
      </c>
      <c r="FG134" s="48" t="str">
        <f>IF(COUNTIF(BL134:BT134,"RED")=0,CHAR(34)&amp;"NO_RED"&amp;CHAR(34)&amp;",", "")</f>
        <v>"NO_RED",</v>
      </c>
      <c r="FH134" s="48" t="str">
        <f>IF(COUNTIF(BL134:BS134,"GRE")=0,CHAR(34)&amp;"NO_GRE"&amp;CHAR(34)&amp;",", "")</f>
        <v>"NO_GRE",</v>
      </c>
      <c r="FI134" s="48" t="str">
        <f>IF(COUNTIF(BL134:BT134,"YEL")=0,CHAR(34)&amp;"NO_YEL"&amp;CHAR(34)&amp;",", "")</f>
        <v/>
      </c>
      <c r="FJ134" s="48" t="str">
        <f>IF(COUNTIF(BL134:BT134,"BLA")=0,CHAR(34)&amp;"NO_BLA"&amp;CHAR(34)&amp;",", "")</f>
        <v/>
      </c>
      <c r="FK134" s="48" t="str">
        <f>IF(AND(FH134&lt;&gt;"",FF134&lt;&gt;""),CHAR(34)&amp;"WHGRNO"&amp;CHAR(34)&amp;",","")</f>
        <v/>
      </c>
      <c r="FL134" s="48" t="str">
        <f>IF(AND(FI134&lt;&gt;"",FF134&lt;&gt;""),CHAR(34)&amp;"WHYENO"&amp;CHAR(34)&amp;",","")</f>
        <v/>
      </c>
      <c r="FM134" s="48" t="str">
        <f>IF(AND(FJ134&lt;&gt;"",FF134&lt;&gt;""),CHAR(34)&amp;"BAWHNO"&amp;CHAR(34)&amp;",","")</f>
        <v/>
      </c>
      <c r="FN134" s="48" t="str">
        <f>IF(AND(FE134&lt;&gt;"",FF134&lt;&gt;""),CHAR(34)&amp;"BLWHNO"&amp;CHAR(34)&amp;",","")</f>
        <v/>
      </c>
      <c r="FO134" s="48" t="str">
        <f>IF(AND(FE134&lt;&gt;"",FG134&lt;&gt;""),CHAR(34)&amp;"BLRENO"&amp;CHAR(34)&amp;",","")</f>
        <v/>
      </c>
      <c r="FP134" s="48" t="str">
        <f>IF(AND(FF134&lt;&gt;"",FF134&lt;&gt;""),CHAR(34)&amp;"WHRENO"&amp;CHAR(34)&amp;",","")</f>
        <v/>
      </c>
      <c r="FQ134" s="48" t="str">
        <f>IF(LEN(BF134)=3,CHAR(34)&amp;"001"&amp;BF134&amp;CHAR(34)&amp;",","")</f>
        <v>"001BLU",</v>
      </c>
      <c r="FR134" s="48" t="str">
        <f>IF(LEN(BG134)=3,CHAR(34)&amp;"002"&amp;BG134&amp;CHAR(34)&amp;",","")</f>
        <v/>
      </c>
      <c r="FS134" s="48" t="str">
        <f>IF(LEN(BH134)=3,CHAR(34)&amp;"003"&amp;BH134&amp;CHAR(34)&amp;",","")</f>
        <v>"003YEL",</v>
      </c>
      <c r="FT134" s="48" t="str">
        <f>CHAR(34)&amp;"myr"&amp;BD134&amp;CHAR(34)&amp;","</f>
        <v>"myrEQ",</v>
      </c>
      <c r="FU134" s="48" t="str">
        <f>IF(AY134="y",CHAR(34)&amp;"island"&amp;CHAR(34)&amp;",","")</f>
        <v/>
      </c>
      <c r="FV134" s="48" t="str">
        <f>IF(BZ134="y",CHAR(34)&amp;"landlo"&amp;CHAR(34)&amp;",","")</f>
        <v/>
      </c>
      <c r="FW134" s="48" t="str">
        <f>IF(CA134="y",CHAR(34)&amp;"eunion"&amp;CHAR(34)&amp;",","")</f>
        <v/>
      </c>
      <c r="FY134" s="48" t="str">
        <f>IFERROR(IF(SEARCH("Arabic",CB134)&gt;0,CHAR(34)&amp;"arabic"&amp;CHAR(34)&amp;",",""),"")</f>
        <v/>
      </c>
      <c r="FZ134" s="48" t="str">
        <f>IFERROR(IF(SEARCH("English",CB134)&gt;0,CHAR(34)&amp;"englis"&amp;CHAR(34)&amp;",",""),"")</f>
        <v/>
      </c>
      <c r="GA134" s="48" t="str">
        <f>IFERROR(IF(SEARCH("French",CB134)&gt;0,CHAR(34)&amp;"french"&amp;CHAR(34)&amp;",",""),"")</f>
        <v/>
      </c>
      <c r="GB134" s="48" t="str">
        <f>IFERROR(IF(SEARCH("Spanish",CB134)&gt;0,CHAR(34)&amp;"spanis"&amp;CHAR(34)&amp;",",""),"")</f>
        <v/>
      </c>
      <c r="GE134" s="48" t="str">
        <f>IFERROR(IF(SEARCH("Dutch",CB134)&gt;0,CHAR(34)&amp;"dutchs"&amp;CHAR(34)&amp;",",""),"")</f>
        <v/>
      </c>
      <c r="GF134" s="48" t="str">
        <f>IFERROR(IF(SEARCH("Historical",AU134)&gt;0,CHAR(34)&amp;"histor"&amp;CHAR(34)&amp;",",""),"")</f>
        <v/>
      </c>
      <c r="GG134" s="48" t="str">
        <f>IF(BU134="y",CHAR(34)&amp;"unjack"&amp;CHAR(34)&amp;",","")</f>
        <v/>
      </c>
      <c r="GH134" s="48" t="str">
        <f>IF(CD134=1,CHAR(34)&amp;"southc"&amp;CHAR(34)&amp;",","")</f>
        <v/>
      </c>
      <c r="GI134" s="48" t="str">
        <f>IF(CE134=1,CHAR(34)&amp;"hasmap"&amp;CHAR(34)&amp;",","")</f>
        <v/>
      </c>
      <c r="GJ134" s="48" t="str">
        <f>IF(CP134="y",CHAR(34)&amp;CP$1&amp;CHAR(34)&amp;",","")</f>
        <v>"NoStar",</v>
      </c>
      <c r="GK134" s="48" t="str">
        <f>IF(GJ134="",CHAR(34)&amp;"HasSta"&amp;CHAR(34)&amp;",","")</f>
        <v/>
      </c>
      <c r="GL134" s="48" t="str">
        <f>IF(CQ134="y",CHAR(34)&amp;CQ$1&amp;CHAR(34)&amp;",","")</f>
        <v/>
      </c>
      <c r="GM134" s="48" t="str">
        <f>IF(CR134="y",CHAR(34)&amp;CR$1&amp;CHAR(34)&amp;",","")</f>
        <v/>
      </c>
      <c r="GN134" s="48" t="str">
        <f>IF(CS134="y",CHAR(34)&amp;CS$1&amp;CHAR(34)&amp;",","")</f>
        <v/>
      </c>
      <c r="GP134" s="48" t="str">
        <f>CHAR(34)&amp;AU134&amp;CHAR(34)</f>
        <v>"State Capital"</v>
      </c>
      <c r="GS134" s="48" t="str">
        <f>SUBSTITUTE("["&amp;_xlfn.CONCAT(CW134:GN134)&amp;"]",",]","]")</f>
        <v>["4Color","words2","words3","lets07","startT","year19","allver","2Bands","Crosse","Vertic","Circle","Animal","Plants","Texted","Unequa","Center","NO_RED","NO_GRE","001BLU","003YEL","myrEQ","NoStar"]</v>
      </c>
      <c r="GT134" s="48" t="str">
        <f>IF(BL134&lt;&gt;"",CHAR(34)&amp;"cl_"&amp;BL134&amp;CHAR(34)&amp;",","")</f>
        <v>"cl_BLA",</v>
      </c>
      <c r="GU134" s="48" t="str">
        <f>IF(BM134&lt;&gt;"",CHAR(34)&amp;"cl_"&amp;BM134&amp;CHAR(34)&amp;",","")</f>
        <v>"cl_BLU",</v>
      </c>
      <c r="GV134" s="48" t="str">
        <f>IF(BN134&lt;&gt;"",CHAR(34)&amp;"cl_"&amp;BN134&amp;CHAR(34)&amp;",","")</f>
        <v/>
      </c>
      <c r="GW134" s="48" t="str">
        <f>IF(BO134&lt;&gt;"",CHAR(34)&amp;"cl_"&amp;BO134&amp;CHAR(34)&amp;",","")</f>
        <v/>
      </c>
      <c r="GX134" s="48" t="str">
        <f>IF(BP134&lt;&gt;"",CHAR(34)&amp;"cl_"&amp;BP134&amp;CHAR(34)&amp;",","")</f>
        <v>"cl_YEL",</v>
      </c>
      <c r="GY134" s="48" t="str">
        <f>IF(BQ134&lt;&gt;"",CHAR(34)&amp;"cl_"&amp;BQ134&amp;CHAR(34)&amp;",","")</f>
        <v/>
      </c>
      <c r="GZ134" s="48" t="str">
        <f>IF(BR134&lt;&gt;"",CHAR(34)&amp;"cl_"&amp;BR134&amp;CHAR(34)&amp;",","")</f>
        <v/>
      </c>
      <c r="HA134" s="48" t="str">
        <f>IF(BS134&lt;&gt;"",CHAR(34)&amp;"cl_"&amp;BS134&amp;CHAR(34)&amp;",","")</f>
        <v/>
      </c>
      <c r="HB134" s="48" t="str">
        <f>IF(BT134&lt;&gt;"",CHAR(34)&amp;"cl_"&amp;BT134&amp;CHAR(34)&amp;",","")</f>
        <v>"cl_WHI",</v>
      </c>
      <c r="HC134" s="48" t="str">
        <f>SUBSTITUTE("["&amp;_xlfn.CONCAT(GT134:HB134)&amp;"]",",]","]")</f>
        <v>["cl_BLA","cl_BLU","cl_YEL","cl_WHI"]</v>
      </c>
      <c r="HE134" s="71"/>
      <c r="HF134" s="72" t="str">
        <f>"{couname:"&amp;CT134&amp;(IF(HK134&lt;&gt;"",",subtype:"&amp;CHAR(34)&amp;HK134&amp;CHAR(34),""))&amp;",year:"&amp;HJ134&amp;",region:"&amp;CU134&amp;",Colors:"&amp;HC134&amp;",Items:"&amp;GS134&amp;",Flag:"&amp;CV134&amp;",HDFlag:"&amp;CHAR(34)&amp;E134&amp;CHAR(34)&amp;",type:"&amp;GP134&amp;", describe: "&amp;HH134&amp;", isnew:"&amp;CHAR(34)&amp;F134&amp;CHAR(34)&amp;", links: "&amp;HL134&amp;"},"</f>
        <v>{couname:"[USA] Trenton",year:"1985",region:"rgn_North America",Colors:["cl_BLA","cl_BLU","cl_YEL","cl_WHI"],Items:["4Color","words2","words3","lets07","startT","year19","allver","2Bands","Crosse","Vertic","Circle","Animal","Plants","Texted","Unequa","Center","NO_RED","NO_GRE","001BLU","003YEL","myrEQ","NoStar"],Flag:"https://upload.wikimedia.org/wikipedia/commons/thumb/c/c6/Flag_of_Trenton%2C_New_Jersey.svg/320px-Flag_of_Trenton%2C_New_Jersey.svg.png",HDFlag:"https://upload.wikimedia.org/wikipedia/commons/thumb/c/c6/Flag_of_Trenton%2C_New_Jersey.svg/800px-Flag_of_Trenton%2C_New_Jersey.svg.png",type:"State Capital", describe: "\nThe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 isnew:".", links: "https://www.trentonnj.org/495/Flag"},</v>
      </c>
      <c r="HG134" s="73" t="str">
        <f>"{couname:"&amp;CT134&amp;(IF(HK134&lt;&gt;"",",subtype:"&amp;CHAR(34)&amp;HK134&amp;CHAR(34),""))&amp;",year:"&amp;HJ134&amp;",region:"&amp;CU134&amp;",Colors:"&amp;HC134&amp;",Items:"&amp;GS134&amp;",Flag:"&amp;CV134&amp;",HDFlag:"&amp;CHAR(34)&amp;E134&amp;CHAR(34)&amp;",type:"&amp;GP134&amp;", describe: "&amp;HI134&amp;", links: "&amp;HL134&amp;"},"</f>
        <v>{couname:"[USA] Trenton",year:"1985",region:"rgn_North America",Colors:["cl_BLA","cl_BLU","cl_YEL","cl_WHI"],Items:["4Color","words2","words3","lets07","startT","year19","allver","2Bands","Crosse","Vertic","Circle","Animal","Plants","Texted","Unequa","Center","NO_RED","NO_GRE","001BLU","003YEL","myrEQ","NoStar"],Flag:"https://upload.wikimedia.org/wikipedia/commons/thumb/c/c6/Flag_of_Trenton%2C_New_Jersey.svg/320px-Flag_of_Trenton%2C_New_Jersey.svg.png",HDFlag:"https://upload.wikimedia.org/wikipedia/commons/thumb/c/c6/Flag_of_Trenton%2C_New_Jersey.svg/800px-Flag_of_Trenton%2C_New_Jersey.svg.png",type:"State Capital", describe: "\nThe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 links: "https://www.trentonnj.org/495/Flag"},</v>
      </c>
      <c r="HH134" s="48" t="str">
        <f>IF(P134&lt;&gt;"",CHAR(34)&amp;"\n"&amp;P134&amp;CHAR(34),CHAR(34)&amp;CHAR(34))</f>
        <v>"\nThe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v>
      </c>
      <c r="HI134" s="48" t="str">
        <f>IF(J134=0,CHAR(34)&amp;CHAR(34),HH134)</f>
        <v>"\nThe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v>
      </c>
      <c r="HJ134" s="48" t="str">
        <f>CHAR(34)&amp;O134&amp;CHAR(34)</f>
        <v>"1985"</v>
      </c>
      <c r="HL134" s="48" t="str">
        <f>CHAR(34)&amp;I134&amp;CHAR(34)</f>
        <v>"https://www.trentonnj.org/495/Flag"</v>
      </c>
      <c r="HM134" s="72" t="str">
        <f>"{"&amp;CHAR(34)&amp;"couname"&amp;CHAR(34)&amp;":"&amp;CT134&amp;(IF(H134&lt;&gt;"",","&amp;CHAR(34)&amp;"subtype"&amp;CHAR(34)&amp;":"&amp;CHAR(34)&amp;H134&amp;CHAR(34),""))&amp;","&amp;CHAR(34)&amp;"year"&amp;CHAR(34)&amp;":"&amp;HJ134&amp;","&amp;CHAR(34)&amp;"region"&amp;CHAR(34)&amp;":"&amp;CU134&amp;","&amp;CHAR(34)&amp;"Colors"&amp;CHAR(34)&amp;":"&amp;HC134&amp;","&amp;CHAR(34)&amp;"Items"&amp;CHAR(34)&amp;":"&amp;GS134&amp;","&amp;CHAR(34)&amp;"Flag"&amp;CHAR(34)&amp;":"&amp;CV134&amp;","&amp;CHAR(34)&amp;"HDFlag"&amp;CHAR(34)&amp;":"&amp;CHAR(34)&amp;E134&amp;CHAR(34)&amp;","&amp;CHAR(34)&amp;"type"&amp;CHAR(34)&amp;":"&amp;GP134&amp;", "&amp;CHAR(34)&amp;"describe"&amp;CHAR(34)&amp;": "&amp;HH134&amp;", "&amp;CHAR(34)&amp;"isnew"&amp;CHAR(34)&amp;": "&amp;CHAR(34)&amp;F134&amp;CHAR(34)&amp;", "&amp;CHAR(34)&amp;"links"&amp;CHAR(34)&amp;": "&amp;HL134&amp;"},"</f>
        <v>{"couname":"[USA] Trenton","subtype":"[USA] New Jersey","year":"1985","region":"rgn_North America","Colors":["cl_BLA","cl_BLU","cl_YEL","cl_WHI"],"Items":["4Color","words2","words3","lets07","startT","year19","allver","2Bands","Crosse","Vertic","Circle","Animal","Plants","Texted","Unequa","Center","NO_RED","NO_GRE","001BLU","003YEL","myrEQ","NoStar"],"Flag":"https://upload.wikimedia.org/wikipedia/commons/thumb/c/c6/Flag_of_Trenton%2C_New_Jersey.svg/320px-Flag_of_Trenton%2C_New_Jersey.svg.png","HDFlag":"https://upload.wikimedia.org/wikipedia/commons/thumb/c/c6/Flag_of_Trenton%2C_New_Jersey.svg/800px-Flag_of_Trenton%2C_New_Jersey.svg.png","type":"State Capital", "describe": "\nThe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 "isnew": ".", "links": "https://www.trentonnj.org/495/Flag"},</v>
      </c>
      <c r="HN134" s="74" t="str">
        <f>"{"&amp;CHAR(34)&amp;"couname"&amp;CHAR(34)&amp;":"&amp;CT134&amp;(IF(H134&lt;&gt;"",","&amp;CHAR(34)&amp;"subtype"&amp;CHAR(34)&amp;":"&amp;CHAR(34)&amp;H134&amp;CHAR(34),""))&amp;","&amp;CHAR(34)&amp;"year"&amp;CHAR(34)&amp;":"&amp;HJ134&amp;","&amp;CHAR(34)&amp;"region"&amp;CHAR(34)&amp;":"&amp;CU134&amp;","&amp;CHAR(34)&amp;"Colors"&amp;CHAR(34)&amp;":"&amp;HC134&amp;","&amp;CHAR(34)&amp;"Items"&amp;CHAR(34)&amp;":"&amp;GS134&amp;","&amp;CHAR(34)&amp;"Flag"&amp;CHAR(34)&amp;":"&amp;CV134&amp;","&amp;CHAR(34)&amp;"HDFlag"&amp;CHAR(34)&amp;":"&amp;CHAR(34)&amp;E134&amp;CHAR(34)&amp;","&amp;CHAR(34)&amp;"type"&amp;CHAR(34)&amp;":"&amp;GP134&amp;", "&amp;CHAR(34)&amp;"describe"&amp;CHAR(34)&amp;": "&amp;HI134&amp;", "&amp;CHAR(34)&amp;"isnew"&amp;CHAR(34)&amp;": "&amp;CHAR(34)&amp;F134&amp;CHAR(34)&amp;", "&amp;CHAR(34)&amp;"links"&amp;CHAR(34)&amp;": "&amp;HL134&amp;"},"</f>
        <v>{"couname":"[USA] Trenton","subtype":"[USA] New Jersey","year":"1985","region":"rgn_North America","Colors":["cl_BLA","cl_BLU","cl_YEL","cl_WHI"],"Items":["4Color","words2","words3","lets07","startT","year19","allver","2Bands","Crosse","Vertic","Circle","Animal","Plants","Texted","Unequa","Center","NO_RED","NO_GRE","001BLU","003YEL","myrEQ","NoStar"],"Flag":"https://upload.wikimedia.org/wikipedia/commons/thumb/c/c6/Flag_of_Trenton%2C_New_Jersey.svg/320px-Flag_of_Trenton%2C_New_Jersey.svg.png","HDFlag":"https://upload.wikimedia.org/wikipedia/commons/thumb/c/c6/Flag_of_Trenton%2C_New_Jersey.svg/800px-Flag_of_Trenton%2C_New_Jersey.svg.png","type":"State Capital", "describe": "\nThe horse’s head and wheat sheaves represent agriculture, an important economic resource when the area was first settled by English Quakers in 1679. They are also symbols for the capital city of New Jersey, “The Garden State”. The state legislature granted the city’s charter in 1792. Since 1909, blue and gold have been the city’s official colors; buff has been a traditional color of New Jersey since the 1700s.", "isnew": ".", "links": "https://www.trentonnj.org/495/Flag"},</v>
      </c>
      <c r="HO134" s="75">
        <v>45610</v>
      </c>
      <c r="HP134" s="48" t="str" cm="1">
        <f t="array" ref="HP134">IF(_xlfn.TEXTJOIN(", ", TRUE, IF(ISNUMBER(SEARCH("BLA", BL134:BT134)), COLUMN(BL134:BT134) - COLUMN(BL134) + 1, ""))&lt;&gt;"","BLA","")</f>
        <v>BLA</v>
      </c>
      <c r="HQ134" s="48" t="str" cm="1">
        <f t="array" ref="HQ134">IF(_xlfn.TEXTJOIN(", ", TRUE, IF(ISNUMBER(SEARCH("BLU", BL134:BT134)), COLUMN(BL134:BT134) - COLUMN(BL134) + 1, ""))&lt;&gt;"","BLU","")</f>
        <v>BLU</v>
      </c>
      <c r="HR134" s="48" t="str" cm="1">
        <f t="array" ref="HR134">IF(_xlfn.TEXTJOIN(", ", TRUE, IF(ISNUMBER(SEARCH("GRE", BL134:BT134)), COLUMN(BL134:BT134) - COLUMN(BL134) + 1, ""))&lt;&gt;"","GRE","")</f>
        <v/>
      </c>
      <c r="HS134" s="48" t="str" cm="1">
        <f t="array" ref="HS134">IF(_xlfn.TEXTJOIN(", ", TRUE, IF(ISNUMBER(SEARCH("RED", BL134:BT134)), COLUMN(BL134:BT134) - COLUMN(BL134) + 1, ""))&lt;&gt;"","RED","")</f>
        <v/>
      </c>
      <c r="HT134" s="48" t="str" cm="1">
        <f t="array" ref="HT134">IF(_xlfn.TEXTJOIN(", ", TRUE, IF(ISNUMBER(SEARCH("YEL", BL134:BT134)), COLUMN(BL134:BT134) - COLUMN(BL134) + 1, ""))&lt;&gt;"","YEL","")</f>
        <v>YEL</v>
      </c>
      <c r="HU134" s="48" t="str" cm="1">
        <f t="array" ref="HU134">IF(_xlfn.TEXTJOIN(", ", TRUE, IF(ISNUMBER(SEARCH("ORA", BL134:BT134)), COLUMN(BL134:BT134) - COLUMN(BL134) + 1, ""))&lt;&gt;"","ORA","")</f>
        <v/>
      </c>
      <c r="HV134" s="48" t="str" cm="1">
        <f t="array" ref="HV134">IF(_xlfn.TEXTJOIN(", ", TRUE, IF(ISNUMBER(SEARCH("BRO", BL134:BT134)), COLUMN(BL134:BT134) - COLUMN(BL134) + 1, ""))&lt;&gt;"","BRO","")</f>
        <v/>
      </c>
      <c r="HW134" s="48" t="str" cm="1">
        <f t="array" ref="HW134">IF(_xlfn.TEXTJOIN(", ", TRUE, IF(ISNUMBER(SEARCH("PUR", BL134:BT134)), COLUMN(BL134:BT134) - COLUMN(BL134) + 1, ""))&lt;&gt;"","PUR","")</f>
        <v/>
      </c>
      <c r="HX134" s="48" t="str" cm="1">
        <f t="array" ref="HX134">IF(_xlfn.TEXTJOIN(", ", TRUE, IF(ISNUMBER(SEARCH("WHI", BL134:BT134)), COLUMN(BL134:BT134) - COLUMN(BL134) + 1, ""))&lt;&gt;"","WHI","")</f>
        <v>WHI</v>
      </c>
      <c r="HY134" s="76"/>
      <c r="HZ134" s="76"/>
      <c r="IA134" s="6"/>
      <c r="IB134" s="6"/>
      <c r="IC134" s="77"/>
      <c r="ID134" s="77"/>
      <c r="IE134" s="77"/>
      <c r="IF134" s="77"/>
      <c r="IG134" s="77"/>
      <c r="IH134" s="77"/>
      <c r="II134" s="77"/>
      <c r="IJ134" s="77"/>
      <c r="IK134" s="77"/>
      <c r="IM134" s="45">
        <f>COUNTIF(IC134:IK134,"&gt;0")-CG134</f>
        <v>-4</v>
      </c>
      <c r="IN134" s="78" t="str">
        <f>"http://mkweb.bcgsc.ca/color-summarizer/?url="&amp;D134&amp;"&amp;precision=low&amp;num_clusters="&amp;CG134&amp;"&amp;text=1"</f>
        <v>http://mkweb.bcgsc.ca/color-summarizer/?url=https://upload.wikimedia.org/wikipedia/commons/thumb/c/c6/Flag_of_Trenton%2C_New_Jersey.svg/320px-Flag_of_Trenton%2C_New_Jersey.svg.png&amp;precision=low&amp;num_clusters=4&amp;text=1</v>
      </c>
      <c r="IO134" s="48" t="str">
        <f>IF(HP134&lt;&gt;"",CHAR(34)&amp;"black"&amp;CHAR(34),"")</f>
        <v>"black"</v>
      </c>
      <c r="IP134" s="48" t="str">
        <f>IF(HQ134&lt;&gt;"",CHAR(34)&amp;"blue"&amp;CHAR(34),"")</f>
        <v>"blue"</v>
      </c>
      <c r="IQ134" s="48" t="str">
        <f>IF(HR134&lt;&gt;"",CHAR(34)&amp;"green"&amp;CHAR(34),"")</f>
        <v/>
      </c>
      <c r="IR134" s="48" t="str">
        <f>IF(HS134&lt;&gt;"",CHAR(34)&amp;"red"&amp;CHAR(34),"")</f>
        <v/>
      </c>
      <c r="IS134" s="48" t="str">
        <f>IF(HT134&lt;&gt;"",CHAR(34)&amp;"yellow"&amp;CHAR(34),"")</f>
        <v>"yellow"</v>
      </c>
      <c r="IT134" s="48" t="str">
        <f>IF(HU134&lt;&gt;"",CHAR(34)&amp;"orange"&amp;CHAR(34),"")</f>
        <v/>
      </c>
      <c r="IU134" s="48" t="str">
        <f>IF(HV134&lt;&gt;"",CHAR(34)&amp;"brown"&amp;CHAR(34),"")</f>
        <v/>
      </c>
      <c r="IV134" s="48" t="str">
        <f>IF(HW134&lt;&gt;"",CHAR(34)&amp;"purple"&amp;CHAR(34),"")</f>
        <v/>
      </c>
      <c r="IW134" s="48" t="str">
        <f>IF(HX134&lt;&gt;"",CHAR(34)&amp;"white"&amp;CHAR(34),"")</f>
        <v>"white"</v>
      </c>
      <c r="IX134" s="48" t="str">
        <f>"{"&amp;CHAR(34)&amp;"url"&amp;CHAR(34)&amp;":"&amp;CHAR(34)&amp;IN134&amp;CHAR(34)&amp;","&amp;CHAR(34)&amp;"name"&amp;CHAR(34)&amp;":"&amp;CHAR(34)&amp;A134&amp;CHAR(34)&amp;"},"</f>
        <v>{"url":"http://mkweb.bcgsc.ca/color-summarizer/?url=https://upload.wikimedia.org/wikipedia/commons/thumb/c/c6/Flag_of_Trenton%2C_New_Jersey.svg/320px-Flag_of_Trenton%2C_New_Jersey.svg.png&amp;precision=low&amp;num_clusters=4&amp;text=1","name":"[USA] Trenton"},</v>
      </c>
      <c r="IY134" s="48">
        <v>1462</v>
      </c>
    </row>
    <row r="135" spans="1:259" s="48" customFormat="1" ht="38.4" customHeight="1" thickBot="1" x14ac:dyDescent="0.35">
      <c r="A135" s="97" t="s">
        <v>251</v>
      </c>
      <c r="B135" s="40" t="e" vm="276">
        <v>#VALUE!</v>
      </c>
      <c r="C135" s="41">
        <v>3</v>
      </c>
      <c r="D135" s="42" t="s">
        <v>252</v>
      </c>
      <c r="E135" s="43" t="s">
        <v>253</v>
      </c>
      <c r="F135" s="44" t="s">
        <v>163</v>
      </c>
      <c r="G135" s="45">
        <f>COUNTIF($A$1:$A$8580,A135)</f>
        <v>1</v>
      </c>
      <c r="H135" s="46" t="s">
        <v>254</v>
      </c>
      <c r="I135" s="47" t="s">
        <v>255</v>
      </c>
      <c r="J135" s="48" t="str">
        <f>""</f>
        <v/>
      </c>
      <c r="K135" s="49"/>
      <c r="L135" s="50"/>
      <c r="M135" s="50"/>
      <c r="N135" s="51" t="s">
        <v>231</v>
      </c>
      <c r="O135" s="52">
        <v>1969</v>
      </c>
      <c r="P135" s="53" t="s">
        <v>256</v>
      </c>
      <c r="Q135" s="54">
        <v>1</v>
      </c>
      <c r="R135" s="55" t="s">
        <v>231</v>
      </c>
      <c r="S135" s="56">
        <v>0</v>
      </c>
      <c r="T135" s="57" t="s">
        <v>164</v>
      </c>
      <c r="U135" s="58" t="s">
        <v>164</v>
      </c>
      <c r="V135" s="58" t="s">
        <v>165</v>
      </c>
      <c r="W135" s="58" t="s">
        <v>165</v>
      </c>
      <c r="X135" s="58" t="s">
        <v>165</v>
      </c>
      <c r="Y135" s="58" t="s">
        <v>165</v>
      </c>
      <c r="Z135" s="58" t="s">
        <v>164</v>
      </c>
      <c r="AA135" s="58" t="s">
        <v>164</v>
      </c>
      <c r="AB135" s="58" t="s">
        <v>165</v>
      </c>
      <c r="AC135" s="58" t="s">
        <v>164</v>
      </c>
      <c r="AD135" s="58" t="s">
        <v>165</v>
      </c>
      <c r="AE135" s="58" t="s">
        <v>164</v>
      </c>
      <c r="AF135" s="59" t="s">
        <v>164</v>
      </c>
      <c r="AG135" s="59" t="s">
        <v>164</v>
      </c>
      <c r="AH135" s="59" t="s">
        <v>164</v>
      </c>
      <c r="AI135" s="59" t="s">
        <v>164</v>
      </c>
      <c r="AJ135" s="59" t="s">
        <v>164</v>
      </c>
      <c r="AK135" s="59" t="s">
        <v>164</v>
      </c>
      <c r="AL135" s="59" t="s">
        <v>164</v>
      </c>
      <c r="AM135" s="59" t="s">
        <v>164</v>
      </c>
      <c r="AN135" s="59" t="s">
        <v>164</v>
      </c>
      <c r="AO135" s="59" t="s">
        <v>164</v>
      </c>
      <c r="AP135" s="59" t="s">
        <v>164</v>
      </c>
      <c r="AQ135" s="59" t="s">
        <v>164</v>
      </c>
      <c r="AR135" s="59" t="s">
        <v>164</v>
      </c>
      <c r="AS135" s="59" t="s">
        <v>164</v>
      </c>
      <c r="AT135" s="60">
        <v>0</v>
      </c>
      <c r="AU135" s="59" t="s">
        <v>196</v>
      </c>
      <c r="AV135" s="59" t="str">
        <f>IF(LEFT(A135,1)="[",LEFT(A135,5)&amp;AU135&amp;A135,"")</f>
        <v>[USA]City[USA] Albuquerque</v>
      </c>
      <c r="AW135" s="59" t="str">
        <f>C135&amp;H135&amp;A135</f>
        <v>3[USA] New Mexico[USA] Albuquerque</v>
      </c>
      <c r="AX135" s="61"/>
      <c r="AY135" s="61"/>
      <c r="AZ135" s="62" t="s">
        <v>167</v>
      </c>
      <c r="BA135" s="62" t="s">
        <v>167</v>
      </c>
      <c r="BB135" s="62"/>
      <c r="BC135" s="63"/>
      <c r="BD135" s="64" t="s">
        <v>154</v>
      </c>
      <c r="BE135" s="47"/>
      <c r="BF135" s="64" t="s">
        <v>167</v>
      </c>
      <c r="BG135" s="64" t="s">
        <v>167</v>
      </c>
      <c r="BH135" s="64" t="s">
        <v>167</v>
      </c>
      <c r="BI135" s="64"/>
      <c r="BJ135" s="64"/>
      <c r="BK135" s="47"/>
      <c r="BL135" s="64" t="s">
        <v>167</v>
      </c>
      <c r="BM135" s="64" t="s">
        <v>167</v>
      </c>
      <c r="BN135" s="64" t="s">
        <v>167</v>
      </c>
      <c r="BO135" s="64" t="s">
        <v>154</v>
      </c>
      <c r="BP135" s="64" t="s">
        <v>155</v>
      </c>
      <c r="BQ135" s="64" t="s">
        <v>167</v>
      </c>
      <c r="BR135" s="64" t="s">
        <v>167</v>
      </c>
      <c r="BS135" s="64" t="s">
        <v>167</v>
      </c>
      <c r="BT135" s="64" t="s">
        <v>167</v>
      </c>
      <c r="BU135" s="65"/>
      <c r="BV135" s="66"/>
      <c r="BW135" s="66">
        <v>0</v>
      </c>
      <c r="BX135" s="47"/>
      <c r="CB135" s="6"/>
      <c r="CC135" s="6"/>
      <c r="CD135" s="67">
        <v>0</v>
      </c>
      <c r="CE135" s="67">
        <v>0</v>
      </c>
      <c r="CF135" s="67" t="e">
        <v>#REF!</v>
      </c>
      <c r="CG135" s="68" cm="1">
        <f t="array" ref="CG135">SUMPRODUCT(--(LEN(TRIM(BL135:BT135))&gt;0))</f>
        <v>2</v>
      </c>
      <c r="CH135" s="59" t="str">
        <f>IF(CG135=2,"y","n")</f>
        <v>y</v>
      </c>
      <c r="CI135" s="59" t="str">
        <f>IF(CG135=3,"y","n")</f>
        <v>n</v>
      </c>
      <c r="CJ135" s="59" t="str">
        <f>IF(CG135=4,"y","n")</f>
        <v>n</v>
      </c>
      <c r="CK135" s="59" t="str">
        <f>IF(CG135&gt;4,"y","n")</f>
        <v>n</v>
      </c>
      <c r="CL135" s="59" t="str">
        <f>IF(S135=0,"y","n")</f>
        <v>y</v>
      </c>
      <c r="CM135" s="59" t="str">
        <f>IF(S135=2,"y","n")</f>
        <v>n</v>
      </c>
      <c r="CN135" s="59" t="str">
        <f>IF(S135=3,"y","n")</f>
        <v>n</v>
      </c>
      <c r="CO135" s="59" t="str">
        <f>IF(S135&gt;=4,"y","n")</f>
        <v>n</v>
      </c>
      <c r="CP135" s="59" t="str">
        <f>IF(AT135=0,"y","n")</f>
        <v>y</v>
      </c>
      <c r="CQ135" s="59" t="str">
        <f>IF(AT135=1,"y","n")</f>
        <v>n</v>
      </c>
      <c r="CR135" s="59" t="str">
        <f>IF(AT135=2,"y","n")</f>
        <v>n</v>
      </c>
      <c r="CS135" s="59" t="str">
        <f>IF(AT135&gt;=3,"y","n")</f>
        <v>n</v>
      </c>
      <c r="CT135" s="69" t="str">
        <f>CHAR(34)&amp;A135&amp;CHAR(34)</f>
        <v>"[USA] Albuquerque"</v>
      </c>
      <c r="CU135" s="70" t="str">
        <f>CHAR(34)&amp;"rgn_"&amp;R135&amp;CHAR(34)</f>
        <v>"rgn_North America"</v>
      </c>
      <c r="CV135" s="48" t="str">
        <f>CHAR(34)&amp;D135&amp;CHAR(34)</f>
        <v>"https://upload.wikimedia.org/wikipedia/commons/thumb/4/4c/Flag_of_Albuquerque%2C_New_Mexico.svg/640px-Flag_of_Albuquerque%2C_New_Mexico.svg.png"</v>
      </c>
      <c r="CW135" s="48" t="str">
        <f>IF(CH135="y",CHAR(34)&amp;CH$1&amp;CHAR(34)&amp;",","")</f>
        <v>"2Color",</v>
      </c>
      <c r="CX135" s="48" t="str">
        <f>IF(CI135="y",CHAR(34)&amp;CI$1&amp;CHAR(34)&amp;",","")</f>
        <v/>
      </c>
      <c r="CY135" s="48" t="str">
        <f>IF(CJ135="y",CHAR(34)&amp;CJ$1&amp;CHAR(34)&amp;",","")</f>
        <v/>
      </c>
      <c r="CZ135" s="48" t="str">
        <f>IF(CK135="y",CHAR(34)&amp;CK$1&amp;CHAR(34)&amp;",","")</f>
        <v/>
      </c>
      <c r="DA135" s="48" t="str">
        <f>IF(Q135&gt;1,CHAR(34)&amp;"words2"&amp;CHAR(34)&amp;",","")</f>
        <v/>
      </c>
      <c r="DB135" s="48" t="str">
        <f>IF(Q135&gt;2,CHAR(34)&amp;"words3"&amp;CHAR(34)&amp;",","")</f>
        <v/>
      </c>
      <c r="DD135" s="48" t="str">
        <f>IF(LEN(CHAR(34)&amp;"lets"&amp;LEN(SUBSTITUTE(SUBSTITUTE(IFERROR(TRIM(SUBSTITUTE(A135,MID(A135,FIND("[",A135),FIND("]",A135)-FIND("[",A135)+1),"")),A135)," ",""),"-",""))&amp;CHAR(34)&amp;",")=9,CHAR(34)&amp;"lets"&amp;LEN(SUBSTITUTE(SUBSTITUTE(IFERROR(TRIM(SUBSTITUTE(A135,MID(A135,FIND("[",A135),FIND("]",A135)-FIND("[",A135)+1),"")),A135)," ",""),"-",""))&amp;CHAR(34)&amp;",",CHAR(34)&amp;"lets0"&amp;LEN(SUBSTITUTE(SUBSTITUTE(IFERROR(TRIM(SUBSTITUTE(A135,MID(A135,FIND("[",A135),FIND("]",A135)-FIND("[",A135)+1),"")),A135)," ",""),"-",""))&amp;CHAR(34)&amp;",")</f>
        <v>"lets11",</v>
      </c>
      <c r="DE135" s="48" t="str">
        <f>CHAR(34)&amp;"start"&amp;IFERROR(LEFT(SUBSTITUTE(A135,"["&amp;MID(A135,FIND("[",A135)+1,FIND("]",A135)-FIND("[",A135)-1)&amp;"] ",""),1),LEFT(A135,1))&amp;CHAR(34)&amp;","</f>
        <v>"startA",</v>
      </c>
      <c r="DF135" s="48" t="str">
        <f>IFERROR(IF(SEARCH("tan",A135)&gt;0,CHAR(34)&amp;"withtn"&amp;CHAR(34)&amp;",",""),"")</f>
        <v/>
      </c>
      <c r="DG135" s="48" t="str">
        <f>IFERROR(IF(SEARCH("q",A135)&gt;0,CHAR(34)&amp;"with_q"&amp;CHAR(34)&amp;",",""),"")</f>
        <v>"with_q",</v>
      </c>
      <c r="DH135" s="48" t="str">
        <f>IFERROR(IF(SEARCH("v",A135)&gt;0,CHAR(34)&amp;"with_v"&amp;CHAR(34)&amp;",",""),"")</f>
        <v/>
      </c>
      <c r="DI135" s="48" t="str">
        <f>IFERROR(IF(SEARCH("w",A135)&gt;0,CHAR(34)&amp;"with_w"&amp;CHAR(34)&amp;",",""),"")</f>
        <v/>
      </c>
      <c r="DJ135" s="48" t="str">
        <f>IFERROR(IF(SEARCH("y",A135)&gt;0,CHAR(34)&amp;"with_y"&amp;CHAR(34)&amp;",",""),"")</f>
        <v/>
      </c>
      <c r="DK135" s="48" t="str">
        <f>IFERROR(IF(SEARCH("z",A135)&gt;0,CHAR(34)&amp;"with_z"&amp;CHAR(34)&amp;",",""),"")</f>
        <v/>
      </c>
      <c r="DL135" s="48" t="str">
        <f>IF(CG135=2, CHAR(34) &amp; _xlfn.TEXTJOIN("", TRUE, _xlfn._xlws.SORT(HP135:HX135)) &amp; CHAR(34) &amp; ",", "")</f>
        <v>"REDYEL",</v>
      </c>
      <c r="DM135" s="48" t="str" cm="1">
        <f t="array" ref="DM135">IF(CG135=3,CHAR(34) &amp; _xlfn.TEXTJOIN("", TRUE, RIGHT(HP135:HX135, 2)) &amp; CHAR(34) &amp; ",", "")</f>
        <v/>
      </c>
      <c r="DN135" s="48" t="str">
        <f>IF(AND(ISNUMBER(SEARCH("18", O135)), ISERROR(SEARCH("1918", O135)), ISERROR(SEARCH("2018", O135))), CHAR(34) &amp; "year18" &amp; CHAR(34) &amp; ",", "")</f>
        <v/>
      </c>
      <c r="DO135" s="48" t="str">
        <f>IF(AND(ISNUMBER(SEARCH("19", O135)), ISERROR(SEARCH("1819", O135)),  ISERROR(SEARCH("1219", O135)),ISERROR(SEARCH("1119", O135)),ISERROR(SEARCH("1190", O135)),ISERROR(SEARCH("2019", O135))), CHAR(34) &amp; "year19" &amp; CHAR(34) &amp; ",", "")</f>
        <v>"year19",</v>
      </c>
      <c r="DP135" s="6" t="str">
        <f>IF(AND(ISNUMBER(SEARCH("20", O135)), ISERROR(SEARCH("1920", O135))), CHAR(34)&amp;"year00"&amp;CHAR(34)&amp;",", "")</f>
        <v/>
      </c>
      <c r="DQ135" s="6" t="str">
        <f>IF(CC135="y",CHAR(34)&amp;"soviet"&amp;CHAR(34)&amp;",","")</f>
        <v/>
      </c>
      <c r="DR135" s="6" t="str">
        <f>IF(BY135="y",CHAR(34)&amp;"dgband"&amp;CHAR(34)&amp;",","")</f>
        <v/>
      </c>
      <c r="DS135" s="6" t="str">
        <f>IF(W135="y",IF(AND(V135="n",BY135&lt;&gt;"y"),CHAR(34)&amp;"allver"&amp;CHAR(34)&amp;",",""),"")</f>
        <v/>
      </c>
      <c r="DT135" s="6" t="str">
        <f>IF(V135="y",IF(AND(W135="n",BY135&lt;&gt;"y"),CHAR(34)&amp;"allhor"&amp;CHAR(34)&amp;",",""),"")</f>
        <v/>
      </c>
      <c r="DU135" s="6" t="str">
        <f>IF(BY135="y",IF(AND(W135="n",V135="n"),CHAR(34)&amp;"alldia"&amp;CHAR(34)&amp;",",""),"")</f>
        <v/>
      </c>
      <c r="DW135" s="48" t="str">
        <f>IF(CL135="y",CHAR(34)&amp;CL$1&amp;CHAR(34)&amp;",","")</f>
        <v>"NoBand",</v>
      </c>
      <c r="DX135" s="48" t="str">
        <f>IF(CM135="y",CHAR(34)&amp;CM$1&amp;CHAR(34)&amp;",","")</f>
        <v/>
      </c>
      <c r="DY135" s="48" t="str">
        <f>IF(CN135="y",CHAR(34)&amp;CN$1&amp;CHAR(34)&amp;",","")</f>
        <v/>
      </c>
      <c r="DZ135" s="48" t="str">
        <f>IF(CO135="y",CHAR(34)&amp;CO$1&amp;CHAR(34)&amp;",","")</f>
        <v/>
      </c>
      <c r="EA135" s="48" t="str">
        <f>IF(T135="y",CHAR(34)&amp;T$1&amp;CHAR(34)&amp;",","")</f>
        <v/>
      </c>
      <c r="EB135" s="48" t="str">
        <f>IF(U135="y",CHAR(34)&amp;U$1&amp;CHAR(34)&amp;",","")</f>
        <v/>
      </c>
      <c r="EC135" s="48" t="str">
        <f>IF(V135="y",CHAR(34)&amp;V$1&amp;CHAR(34)&amp;",","")</f>
        <v>"Horizo",</v>
      </c>
      <c r="ED135" s="48" t="str">
        <f>IF(W135="y",CHAR(34)&amp;W$1&amp;CHAR(34)&amp;",","")</f>
        <v>"Vertic",</v>
      </c>
      <c r="EE135" s="48" t="str">
        <f>IF(X135="y",CHAR(34)&amp;X$1&amp;CHAR(34)&amp;",","")</f>
        <v>"Circle",</v>
      </c>
      <c r="EF135" s="48" t="str">
        <f>IF(AND(Y135&lt;&gt;"n",Y135&lt;&gt;""),CHAR(34)&amp;Y$1&amp;CHAR(34)&amp;",","")</f>
        <v>"Animal",</v>
      </c>
      <c r="EG135" s="48" t="str">
        <f>IF(Z135="y",CHAR(34)&amp;Z$1&amp;CHAR(34)&amp;",","")</f>
        <v/>
      </c>
      <c r="EH135" s="48" t="str">
        <f>IF(AA135="y",CHAR(34)&amp;AA$1&amp;CHAR(34)&amp;",","")</f>
        <v/>
      </c>
      <c r="EI135" s="48" t="str">
        <f>IF(AB135="y",CHAR(34)&amp;AB$1&amp;CHAR(34)&amp;",","")</f>
        <v>"Texted",</v>
      </c>
      <c r="EJ135" s="48" t="str">
        <f>IF(AC135="y",CHAR(34)&amp;AC$1&amp;CHAR(34)&amp;",","")</f>
        <v/>
      </c>
      <c r="EK135" s="48" t="str">
        <f>IF(AD135="y",CHAR(34)&amp;AD$1&amp;CHAR(34)&amp;",","")</f>
        <v>"HasSun",</v>
      </c>
      <c r="EL135" s="48" t="str">
        <f>IF(AE135="y",CHAR(34)&amp;AE$1&amp;CHAR(34)&amp;",","")</f>
        <v/>
      </c>
      <c r="EM135" s="48" t="str">
        <f>IF(AF135="y",CHAR(34)&amp;AF$1&amp;CHAR(34)&amp;",","")</f>
        <v/>
      </c>
      <c r="EN135" s="48" t="str">
        <f>IF(AG135="y",CHAR(34)&amp;AG$1&amp;CHAR(34)&amp;",","")</f>
        <v/>
      </c>
      <c r="EO135" s="48" t="str">
        <f>IF(AH135="y",CHAR(34)&amp;AH$1&amp;CHAR(34)&amp;",","")</f>
        <v/>
      </c>
      <c r="EP135" s="48" t="str">
        <f>IF(AI135="y",CHAR(34)&amp;AI$1&amp;CHAR(34)&amp;",","")</f>
        <v/>
      </c>
      <c r="EQ135" s="48" t="str">
        <f>IF(AJ135="y",CHAR(34)&amp;AJ$1&amp;CHAR(34)&amp;",","")</f>
        <v/>
      </c>
      <c r="ER135" s="48" t="str">
        <f>IF(AK135="y",CHAR(34)&amp;AK$1&amp;CHAR(34)&amp;",","")</f>
        <v/>
      </c>
      <c r="ES135" s="48" t="str">
        <f>IF(AL135="y",CHAR(34)&amp;AL$1&amp;CHAR(34)&amp;",","")</f>
        <v/>
      </c>
      <c r="ET135" s="48" t="str">
        <f>IF(AM135="y",CHAR(34)&amp;AM$1&amp;CHAR(34)&amp;",","")</f>
        <v/>
      </c>
      <c r="EU135" s="48" t="str">
        <f>IF(AN135="y",CHAR(34)&amp;AN$1&amp;CHAR(34)&amp;",","")</f>
        <v/>
      </c>
      <c r="EV135" s="48" t="str">
        <f>IF(AO135="y",CHAR(34)&amp;AO$1&amp;CHAR(34)&amp;",","")</f>
        <v/>
      </c>
      <c r="EW135" s="48" t="str">
        <f>IF(AP135="y",CHAR(34)&amp;AP$1&amp;CHAR(34)&amp;",","")</f>
        <v/>
      </c>
      <c r="EX135" s="48" t="str">
        <f>IF(AQ135="y",CHAR(34)&amp;AQ$1&amp;CHAR(34)&amp;",","")</f>
        <v/>
      </c>
      <c r="EY135" s="48" t="str">
        <f>IF(AR135="y",CHAR(34)&amp;AR$1&amp;CHAR(34)&amp;",","")</f>
        <v/>
      </c>
      <c r="EZ135" s="48" t="str">
        <f>IF(AS135="y",CHAR(34)&amp;AS$1&amp;CHAR(34)&amp;",","")</f>
        <v/>
      </c>
      <c r="FA135" s="48" t="str">
        <f>IF(AT135&gt;0,CHAR(34)&amp;"sta"&amp;AZ135&amp;CHAR(34)&amp;",","")</f>
        <v/>
      </c>
      <c r="FB135" s="48" t="str">
        <f>IF(AND(AT135&gt;0,BA135&lt;&gt;""),CHAR(34)&amp;"sta"&amp;BA135&amp;CHAR(34)&amp;",","")</f>
        <v/>
      </c>
      <c r="FD135" s="48" t="str">
        <f>IF(BV135="n",CHAR(34)&amp;"tcWHYE"&amp;CHAR(34)&amp;",",IF(BV135="y",CHAR(34)&amp;FD$1&amp;CHAR(34)&amp;",",""))</f>
        <v/>
      </c>
      <c r="FE135" s="48" t="str">
        <f>IF(COUNTIF(BL135:BT135,"BLU")=0,CHAR(34)&amp;"NO_BLU"&amp;CHAR(34)&amp;",", "")</f>
        <v>"NO_BLU",</v>
      </c>
      <c r="FF135" s="48" t="str">
        <f>IF(COUNTIF(BL135:BT135,"WHI")=0,CHAR(34)&amp;"NO_WHI"&amp;CHAR(34)&amp;",", "")</f>
        <v>"NO_WHI",</v>
      </c>
      <c r="FG135" s="48" t="str">
        <f>IF(COUNTIF(BL135:BT135,"RED")=0,CHAR(34)&amp;"NO_RED"&amp;CHAR(34)&amp;",", "")</f>
        <v/>
      </c>
      <c r="FH135" s="48" t="str">
        <f>IF(COUNTIF(BL135:BS135,"GRE")=0,CHAR(34)&amp;"NO_GRE"&amp;CHAR(34)&amp;",", "")</f>
        <v>"NO_GRE",</v>
      </c>
      <c r="FI135" s="48" t="str">
        <f>IF(COUNTIF(BL135:BT135,"YEL")=0,CHAR(34)&amp;"NO_YEL"&amp;CHAR(34)&amp;",", "")</f>
        <v/>
      </c>
      <c r="FJ135" s="48" t="str">
        <f>IF(COUNTIF(BL135:BT135,"BLA")=0,CHAR(34)&amp;"NO_BLA"&amp;CHAR(34)&amp;",", "")</f>
        <v>"NO_BLA",</v>
      </c>
      <c r="FK135" s="48" t="str">
        <f>IF(AND(FH135&lt;&gt;"",FF135&lt;&gt;""),CHAR(34)&amp;"WHGRNO"&amp;CHAR(34)&amp;",","")</f>
        <v>"WHGRNO",</v>
      </c>
      <c r="FL135" s="48" t="str">
        <f>IF(AND(FI135&lt;&gt;"",FF135&lt;&gt;""),CHAR(34)&amp;"WHYENO"&amp;CHAR(34)&amp;",","")</f>
        <v/>
      </c>
      <c r="FM135" s="48" t="str">
        <f>IF(AND(FJ135&lt;&gt;"",FF135&lt;&gt;""),CHAR(34)&amp;"BAWHNO"&amp;CHAR(34)&amp;",","")</f>
        <v>"BAWHNO",</v>
      </c>
      <c r="FN135" s="48" t="str">
        <f>IF(AND(FE135&lt;&gt;"",FF135&lt;&gt;""),CHAR(34)&amp;"BLWHNO"&amp;CHAR(34)&amp;",","")</f>
        <v>"BLWHNO",</v>
      </c>
      <c r="FO135" s="48" t="str">
        <f>IF(AND(FE135&lt;&gt;"",FG135&lt;&gt;""),CHAR(34)&amp;"BLRENO"&amp;CHAR(34)&amp;",","")</f>
        <v/>
      </c>
      <c r="FP135" s="48" t="str">
        <f>IF(AND(FF135&lt;&gt;"",FF135&lt;&gt;""),CHAR(34)&amp;"WHRENO"&amp;CHAR(34)&amp;",","")</f>
        <v>"WHRENO",</v>
      </c>
      <c r="FQ135" s="48" t="str">
        <f>IF(LEN(BF135)=3,CHAR(34)&amp;"001"&amp;BF135&amp;CHAR(34)&amp;",","")</f>
        <v/>
      </c>
      <c r="FR135" s="48" t="str">
        <f>IF(LEN(BG135)=3,CHAR(34)&amp;"002"&amp;BG135&amp;CHAR(34)&amp;",","")</f>
        <v/>
      </c>
      <c r="FS135" s="48" t="str">
        <f>IF(LEN(BH135)=3,CHAR(34)&amp;"003"&amp;BH135&amp;CHAR(34)&amp;",","")</f>
        <v/>
      </c>
      <c r="FT135" s="48" t="str">
        <f>CHAR(34)&amp;"myr"&amp;BD135&amp;CHAR(34)&amp;","</f>
        <v>"myrRED",</v>
      </c>
      <c r="FU135" s="48" t="str">
        <f>IF(AY135="y",CHAR(34)&amp;"island"&amp;CHAR(34)&amp;",","")</f>
        <v/>
      </c>
      <c r="FV135" s="48" t="str">
        <f>IF(BZ135="y",CHAR(34)&amp;"landlo"&amp;CHAR(34)&amp;",","")</f>
        <v/>
      </c>
      <c r="FW135" s="48" t="str">
        <f>IF(CA135="y",CHAR(34)&amp;"eunion"&amp;CHAR(34)&amp;",","")</f>
        <v/>
      </c>
      <c r="FY135" s="48" t="str">
        <f>IFERROR(IF(SEARCH("Arabic",CB135)&gt;0,CHAR(34)&amp;"arabic"&amp;CHAR(34)&amp;",",""),"")</f>
        <v/>
      </c>
      <c r="FZ135" s="48" t="str">
        <f>IFERROR(IF(SEARCH("English",CB135)&gt;0,CHAR(34)&amp;"englis"&amp;CHAR(34)&amp;",",""),"")</f>
        <v/>
      </c>
      <c r="GA135" s="48" t="str">
        <f>IFERROR(IF(SEARCH("French",CB135)&gt;0,CHAR(34)&amp;"french"&amp;CHAR(34)&amp;",",""),"")</f>
        <v/>
      </c>
      <c r="GB135" s="48" t="str">
        <f>IFERROR(IF(SEARCH("Spanish",CB135)&gt;0,CHAR(34)&amp;"spanis"&amp;CHAR(34)&amp;",",""),"")</f>
        <v/>
      </c>
      <c r="GE135" s="48" t="str">
        <f>IFERROR(IF(SEARCH("Dutch",CB135)&gt;0,CHAR(34)&amp;"dutchs"&amp;CHAR(34)&amp;",",""),"")</f>
        <v/>
      </c>
      <c r="GF135" s="48" t="str">
        <f>IFERROR(IF(SEARCH("Historical",AU135)&gt;0,CHAR(34)&amp;"histor"&amp;CHAR(34)&amp;",",""),"")</f>
        <v/>
      </c>
      <c r="GG135" s="48" t="str">
        <f>IF(BU135="y",CHAR(34)&amp;"unjack"&amp;CHAR(34)&amp;",","")</f>
        <v/>
      </c>
      <c r="GH135" s="48" t="str">
        <f>IF(CD135=1,CHAR(34)&amp;"southc"&amp;CHAR(34)&amp;",","")</f>
        <v/>
      </c>
      <c r="GI135" s="48" t="str">
        <f>IF(CE135=1,CHAR(34)&amp;"hasmap"&amp;CHAR(34)&amp;",","")</f>
        <v/>
      </c>
      <c r="GJ135" s="48" t="str">
        <f>IF(CP135="y",CHAR(34)&amp;CP$1&amp;CHAR(34)&amp;",","")</f>
        <v>"NoStar",</v>
      </c>
      <c r="GK135" s="48" t="str">
        <f>IF(GJ135="",CHAR(34)&amp;"HasSta"&amp;CHAR(34)&amp;",","")</f>
        <v/>
      </c>
      <c r="GL135" s="48" t="str">
        <f>IF(CQ135="y",CHAR(34)&amp;CQ$1&amp;CHAR(34)&amp;",","")</f>
        <v/>
      </c>
      <c r="GM135" s="48" t="str">
        <f>IF(CR135="y",CHAR(34)&amp;CR$1&amp;CHAR(34)&amp;",","")</f>
        <v/>
      </c>
      <c r="GN135" s="48" t="str">
        <f>IF(CS135="y",CHAR(34)&amp;CS$1&amp;CHAR(34)&amp;",","")</f>
        <v/>
      </c>
      <c r="GP135" s="48" t="str">
        <f>CHAR(34)&amp;AU135&amp;CHAR(34)</f>
        <v>"City"</v>
      </c>
      <c r="GS135" s="48" t="str">
        <f>SUBSTITUTE("["&amp;_xlfn.CONCAT(CW135:GN135)&amp;"]",",]","]")</f>
        <v>["2Color","lets11","startA","with_q","REDYEL","year19","NoBand","Horizo","Vertic","Circle","Animal","Texted","HasSun","NO_BLU","NO_WHI","NO_GRE","NO_BLA","WHGRNO","BAWHNO","BLWHNO","WHRENO","myrRED","NoStar"]</v>
      </c>
      <c r="GT135" s="48" t="str">
        <f>IF(BL135&lt;&gt;"",CHAR(34)&amp;"cl_"&amp;BL135&amp;CHAR(34)&amp;",","")</f>
        <v/>
      </c>
      <c r="GU135" s="48" t="str">
        <f>IF(BM135&lt;&gt;"",CHAR(34)&amp;"cl_"&amp;BM135&amp;CHAR(34)&amp;",","")</f>
        <v/>
      </c>
      <c r="GV135" s="48" t="str">
        <f>IF(BN135&lt;&gt;"",CHAR(34)&amp;"cl_"&amp;BN135&amp;CHAR(34)&amp;",","")</f>
        <v/>
      </c>
      <c r="GW135" s="48" t="str">
        <f>IF(BO135&lt;&gt;"",CHAR(34)&amp;"cl_"&amp;BO135&amp;CHAR(34)&amp;",","")</f>
        <v>"cl_RED",</v>
      </c>
      <c r="GX135" s="48" t="str">
        <f>IF(BP135&lt;&gt;"",CHAR(34)&amp;"cl_"&amp;BP135&amp;CHAR(34)&amp;",","")</f>
        <v>"cl_YEL",</v>
      </c>
      <c r="GY135" s="48" t="str">
        <f>IF(BQ135&lt;&gt;"",CHAR(34)&amp;"cl_"&amp;BQ135&amp;CHAR(34)&amp;",","")</f>
        <v/>
      </c>
      <c r="GZ135" s="48" t="str">
        <f>IF(BR135&lt;&gt;"",CHAR(34)&amp;"cl_"&amp;BR135&amp;CHAR(34)&amp;",","")</f>
        <v/>
      </c>
      <c r="HA135" s="48" t="str">
        <f>IF(BS135&lt;&gt;"",CHAR(34)&amp;"cl_"&amp;BS135&amp;CHAR(34)&amp;",","")</f>
        <v/>
      </c>
      <c r="HB135" s="48" t="str">
        <f>IF(BT135&lt;&gt;"",CHAR(34)&amp;"cl_"&amp;BT135&amp;CHAR(34)&amp;",","")</f>
        <v/>
      </c>
      <c r="HC135" s="48" t="str">
        <f>SUBSTITUTE("["&amp;_xlfn.CONCAT(GT135:HB135)&amp;"]",",]","]")</f>
        <v>["cl_RED","cl_YEL"]</v>
      </c>
      <c r="HE135" s="71"/>
      <c r="HF135" s="72" t="str">
        <f>"{couname:"&amp;CT135&amp;(IF(HK135&lt;&gt;"",",subtype:"&amp;CHAR(34)&amp;HK135&amp;CHAR(34),""))&amp;",year:"&amp;HJ135&amp;",region:"&amp;CU135&amp;",Colors:"&amp;HC135&amp;",Items:"&amp;GS135&amp;",Flag:"&amp;CV135&amp;",HDFlag:"&amp;CHAR(34)&amp;E135&amp;CHAR(34)&amp;",type:"&amp;GP135&amp;", describe: "&amp;HH135&amp;", isnew:"&amp;CHAR(34)&amp;F135&amp;CHAR(34)&amp;", links: "&amp;HL135&amp;"},"</f>
        <v>{couname:"[USA] Albuquerque",year:"1969",region:"rgn_North America",Colors:["cl_RED","cl_YEL"],Items:["2Color","lets11","startA","with_q","REDYEL","year19","NoBand","Horizo","Vertic","Circle","Animal","Texted","HasSun","NO_BLU","NO_WHI","NO_GRE","NO_BLA","WHGRNO","BAWHNO","BLWHNO","WHRENO","myrRED","NoStar"],Flag:"https://upload.wikimedia.org/wikipedia/commons/thumb/4/4c/Flag_of_Albuquerque%2C_New_Mexico.svg/640px-Flag_of_Albuquerque%2C_New_Mexico.svg.png",HDFlag:"https://upload.wikimedia.org/wikipedia/commons/thumb/4/4c/Flag_of_Albuquerque%2C_New_Mexico.svg/2560px-Flag_of_Albuquerque%2C_New_Mexico.svg.png",type:"City", describe: "\nThe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 isnew:".", links: "https://en.wikipedia.org/wiki/Flag_of_Albuquerque,_New_Mexico"},</v>
      </c>
      <c r="HG135" s="73" t="str">
        <f>"{couname:"&amp;CT135&amp;(IF(HK135&lt;&gt;"",",subtype:"&amp;CHAR(34)&amp;HK135&amp;CHAR(34),""))&amp;",year:"&amp;HJ135&amp;",region:"&amp;CU135&amp;",Colors:"&amp;HC135&amp;",Items:"&amp;GS135&amp;",Flag:"&amp;CV135&amp;",HDFlag:"&amp;CHAR(34)&amp;E135&amp;CHAR(34)&amp;",type:"&amp;GP135&amp;", describe: "&amp;HI135&amp;", links: "&amp;HL135&amp;"},"</f>
        <v>{couname:"[USA] Albuquerque",year:"1969",region:"rgn_North America",Colors:["cl_RED","cl_YEL"],Items:["2Color","lets11","startA","with_q","REDYEL","year19","NoBand","Horizo","Vertic","Circle","Animal","Texted","HasSun","NO_BLU","NO_WHI","NO_GRE","NO_BLA","WHGRNO","BAWHNO","BLWHNO","WHRENO","myrRED","NoStar"],Flag:"https://upload.wikimedia.org/wikipedia/commons/thumb/4/4c/Flag_of_Albuquerque%2C_New_Mexico.svg/640px-Flag_of_Albuquerque%2C_New_Mexico.svg.png",HDFlag:"https://upload.wikimedia.org/wikipedia/commons/thumb/4/4c/Flag_of_Albuquerque%2C_New_Mexico.svg/2560px-Flag_of_Albuquerque%2C_New_Mexico.svg.png",type:"City", describe: "\nThe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 links: "https://en.wikipedia.org/wiki/Flag_of_Albuquerque,_New_Mexico"},</v>
      </c>
      <c r="HH135" s="48" t="str">
        <f>IF(P135&lt;&gt;"",CHAR(34)&amp;"\n"&amp;P135&amp;CHAR(34),CHAR(34)&amp;CHAR(34))</f>
        <v>"\nThe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v>
      </c>
      <c r="HI135" s="48" t="str">
        <f>IF(J135=0,CHAR(34)&amp;CHAR(34),HH135)</f>
        <v>"\nThe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v>
      </c>
      <c r="HJ135" s="48" t="str">
        <f>CHAR(34)&amp;O135&amp;CHAR(34)</f>
        <v>"1969"</v>
      </c>
      <c r="HL135" s="48" t="str">
        <f>CHAR(34)&amp;I135&amp;CHAR(34)</f>
        <v>"https://en.wikipedia.org/wiki/Flag_of_Albuquerque,_New_Mexico"</v>
      </c>
      <c r="HM135" s="72" t="str">
        <f>"{"&amp;CHAR(34)&amp;"couname"&amp;CHAR(34)&amp;":"&amp;CT135&amp;(IF(H135&lt;&gt;"",","&amp;CHAR(34)&amp;"subtype"&amp;CHAR(34)&amp;":"&amp;CHAR(34)&amp;H135&amp;CHAR(34),""))&amp;","&amp;CHAR(34)&amp;"year"&amp;CHAR(34)&amp;":"&amp;HJ135&amp;","&amp;CHAR(34)&amp;"region"&amp;CHAR(34)&amp;":"&amp;CU135&amp;","&amp;CHAR(34)&amp;"Colors"&amp;CHAR(34)&amp;":"&amp;HC135&amp;","&amp;CHAR(34)&amp;"Items"&amp;CHAR(34)&amp;":"&amp;GS135&amp;","&amp;CHAR(34)&amp;"Flag"&amp;CHAR(34)&amp;":"&amp;CV135&amp;","&amp;CHAR(34)&amp;"HDFlag"&amp;CHAR(34)&amp;":"&amp;CHAR(34)&amp;E135&amp;CHAR(34)&amp;","&amp;CHAR(34)&amp;"type"&amp;CHAR(34)&amp;":"&amp;GP135&amp;", "&amp;CHAR(34)&amp;"describe"&amp;CHAR(34)&amp;": "&amp;HH135&amp;", "&amp;CHAR(34)&amp;"isnew"&amp;CHAR(34)&amp;": "&amp;CHAR(34)&amp;F135&amp;CHAR(34)&amp;", "&amp;CHAR(34)&amp;"links"&amp;CHAR(34)&amp;": "&amp;HL135&amp;"},"</f>
        <v>{"couname":"[USA] Albuquerque","subtype":"[USA] New Mexico","year":"1969","region":"rgn_North America","Colors":["cl_RED","cl_YEL"],"Items":["2Color","lets11","startA","with_q","REDYEL","year19","NoBand","Horizo","Vertic","Circle","Animal","Texted","HasSun","NO_BLU","NO_WHI","NO_GRE","NO_BLA","WHGRNO","BAWHNO","BLWHNO","WHRENO","myrRED","NoStar"],"Flag":"https://upload.wikimedia.org/wikipedia/commons/thumb/4/4c/Flag_of_Albuquerque%2C_New_Mexico.svg/640px-Flag_of_Albuquerque%2C_New_Mexico.svg.png","HDFlag":"https://upload.wikimedia.org/wikipedia/commons/thumb/4/4c/Flag_of_Albuquerque%2C_New_Mexico.svg/2560px-Flag_of_Albuquerque%2C_New_Mexico.svg.png","type":"City", "describe": "\nThe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 "isnew": ".", "links": "https://en.wikipedia.org/wiki/Flag_of_Albuquerque,_New_Mexico"},</v>
      </c>
      <c r="HN135" s="74" t="str">
        <f>"{"&amp;CHAR(34)&amp;"couname"&amp;CHAR(34)&amp;":"&amp;CT135&amp;(IF(H135&lt;&gt;"",","&amp;CHAR(34)&amp;"subtype"&amp;CHAR(34)&amp;":"&amp;CHAR(34)&amp;H135&amp;CHAR(34),""))&amp;","&amp;CHAR(34)&amp;"year"&amp;CHAR(34)&amp;":"&amp;HJ135&amp;","&amp;CHAR(34)&amp;"region"&amp;CHAR(34)&amp;":"&amp;CU135&amp;","&amp;CHAR(34)&amp;"Colors"&amp;CHAR(34)&amp;":"&amp;HC135&amp;","&amp;CHAR(34)&amp;"Items"&amp;CHAR(34)&amp;":"&amp;GS135&amp;","&amp;CHAR(34)&amp;"Flag"&amp;CHAR(34)&amp;":"&amp;CV135&amp;","&amp;CHAR(34)&amp;"HDFlag"&amp;CHAR(34)&amp;":"&amp;CHAR(34)&amp;E135&amp;CHAR(34)&amp;","&amp;CHAR(34)&amp;"type"&amp;CHAR(34)&amp;":"&amp;GP135&amp;", "&amp;CHAR(34)&amp;"describe"&amp;CHAR(34)&amp;": "&amp;HI135&amp;", "&amp;CHAR(34)&amp;"isnew"&amp;CHAR(34)&amp;": "&amp;CHAR(34)&amp;F135&amp;CHAR(34)&amp;", "&amp;CHAR(34)&amp;"links"&amp;CHAR(34)&amp;": "&amp;HL135&amp;"},"</f>
        <v>{"couname":"[USA] Albuquerque","subtype":"[USA] New Mexico","year":"1969","region":"rgn_North America","Colors":["cl_RED","cl_YEL"],"Items":["2Color","lets11","startA","with_q","REDYEL","year19","NoBand","Horizo","Vertic","Circle","Animal","Texted","HasSun","NO_BLU","NO_WHI","NO_GRE","NO_BLA","WHGRNO","BAWHNO","BLWHNO","WHRENO","myrRED","NoStar"],"Flag":"https://upload.wikimedia.org/wikipedia/commons/thumb/4/4c/Flag_of_Albuquerque%2C_New_Mexico.svg/640px-Flag_of_Albuquerque%2C_New_Mexico.svg.png","HDFlag":"https://upload.wikimedia.org/wikipedia/commons/thumb/4/4c/Flag_of_Albuquerque%2C_New_Mexico.svg/2560px-Flag_of_Albuquerque%2C_New_Mexico.svg.png","type":"City", "describe": "\nThe Albuquerque flag reverses the colors of the New Mexico flag, with yellow elements on a red field. The central element on both flags is the Zia sun symbol, which represents the spiritual importance of the sun and the sacred number four in the culture of the Zia people. The rays of the Zia symbol represent the four cardinal directions, four seasons, four times of the day, and four stages of life. The center of the Zia symbol bears the year of the city's founding, 1706, and the name 'Albuquerque' is printed underneath in a Spanish gothic script. In the upper hoist is a stylized bird symbol, consisting of a streamlined bomb superimposed over and perpendicular to a crescent moon, 'acknowledging Albuquerque's contributions to the nuclear-and-space age.'", "isnew": ".", "links": "https://en.wikipedia.org/wiki/Flag_of_Albuquerque,_New_Mexico"},</v>
      </c>
      <c r="HO135" s="75">
        <v>45618</v>
      </c>
      <c r="HP135" s="48" t="str" cm="1">
        <f t="array" ref="HP135">IF(_xlfn.TEXTJOIN(", ", TRUE, IF(ISNUMBER(SEARCH("BLA", BL135:BT135)), COLUMN(BL135:BT135) - COLUMN(BL135) + 1, ""))&lt;&gt;"","BLA","")</f>
        <v/>
      </c>
      <c r="HQ135" s="48" t="str" cm="1">
        <f t="array" ref="HQ135">IF(_xlfn.TEXTJOIN(", ", TRUE, IF(ISNUMBER(SEARCH("BLU", BL135:BT135)), COLUMN(BL135:BT135) - COLUMN(BL135) + 1, ""))&lt;&gt;"","BLU","")</f>
        <v/>
      </c>
      <c r="HR135" s="48" t="str" cm="1">
        <f t="array" ref="HR135">IF(_xlfn.TEXTJOIN(", ", TRUE, IF(ISNUMBER(SEARCH("GRE", BL135:BT135)), COLUMN(BL135:BT135) - COLUMN(BL135) + 1, ""))&lt;&gt;"","GRE","")</f>
        <v/>
      </c>
      <c r="HS135" s="48" t="str" cm="1">
        <f t="array" ref="HS135">IF(_xlfn.TEXTJOIN(", ", TRUE, IF(ISNUMBER(SEARCH("RED", BL135:BT135)), COLUMN(BL135:BT135) - COLUMN(BL135) + 1, ""))&lt;&gt;"","RED","")</f>
        <v>RED</v>
      </c>
      <c r="HT135" s="48" t="str" cm="1">
        <f t="array" ref="HT135">IF(_xlfn.TEXTJOIN(", ", TRUE, IF(ISNUMBER(SEARCH("YEL", BL135:BT135)), COLUMN(BL135:BT135) - COLUMN(BL135) + 1, ""))&lt;&gt;"","YEL","")</f>
        <v>YEL</v>
      </c>
      <c r="HU135" s="48" t="str" cm="1">
        <f t="array" ref="HU135">IF(_xlfn.TEXTJOIN(", ", TRUE, IF(ISNUMBER(SEARCH("ORA", BL135:BT135)), COLUMN(BL135:BT135) - COLUMN(BL135) + 1, ""))&lt;&gt;"","ORA","")</f>
        <v/>
      </c>
      <c r="HV135" s="48" t="str" cm="1">
        <f t="array" ref="HV135">IF(_xlfn.TEXTJOIN(", ", TRUE, IF(ISNUMBER(SEARCH("BRO", BL135:BT135)), COLUMN(BL135:BT135) - COLUMN(BL135) + 1, ""))&lt;&gt;"","BRO","")</f>
        <v/>
      </c>
      <c r="HW135" s="48" t="str" cm="1">
        <f t="array" ref="HW135">IF(_xlfn.TEXTJOIN(", ", TRUE, IF(ISNUMBER(SEARCH("PUR", BL135:BT135)), COLUMN(BL135:BT135) - COLUMN(BL135) + 1, ""))&lt;&gt;"","PUR","")</f>
        <v/>
      </c>
      <c r="HX135" s="48" t="str" cm="1">
        <f t="array" ref="HX135">IF(_xlfn.TEXTJOIN(", ", TRUE, IF(ISNUMBER(SEARCH("WHI", BL135:BT135)), COLUMN(BL135:BT135) - COLUMN(BL135) + 1, ""))&lt;&gt;"","WHI","")</f>
        <v/>
      </c>
      <c r="HY135" s="76"/>
      <c r="HZ135" s="76"/>
      <c r="IA135" s="6"/>
      <c r="IB135" s="6"/>
      <c r="IC135" s="77"/>
      <c r="ID135" s="77"/>
      <c r="IE135" s="77"/>
      <c r="IF135" s="77"/>
      <c r="IG135" s="77"/>
      <c r="IH135" s="77"/>
      <c r="II135" s="77"/>
      <c r="IJ135" s="77"/>
      <c r="IK135" s="77"/>
      <c r="IM135" s="45">
        <f>COUNTIF(IC135:IK135,"&gt;0")-CG135</f>
        <v>-2</v>
      </c>
      <c r="IN135" s="78" t="str">
        <f>"http://mkweb.bcgsc.ca/color-summarizer/?url="&amp;D135&amp;"&amp;precision=low&amp;num_clusters="&amp;CG135&amp;"&amp;text=1"</f>
        <v>http://mkweb.bcgsc.ca/color-summarizer/?url=https://upload.wikimedia.org/wikipedia/commons/thumb/4/4c/Flag_of_Albuquerque%2C_New_Mexico.svg/640px-Flag_of_Albuquerque%2C_New_Mexico.svg.png&amp;precision=low&amp;num_clusters=2&amp;text=1</v>
      </c>
      <c r="IO135" s="48" t="str">
        <f>IF(HP135&lt;&gt;"",CHAR(34)&amp;"black"&amp;CHAR(34),"")</f>
        <v/>
      </c>
      <c r="IP135" s="48" t="str">
        <f>IF(HQ135&lt;&gt;"",CHAR(34)&amp;"blue"&amp;CHAR(34),"")</f>
        <v/>
      </c>
      <c r="IQ135" s="48" t="str">
        <f>IF(HR135&lt;&gt;"",CHAR(34)&amp;"green"&amp;CHAR(34),"")</f>
        <v/>
      </c>
      <c r="IR135" s="48" t="str">
        <f>IF(HS135&lt;&gt;"",CHAR(34)&amp;"red"&amp;CHAR(34),"")</f>
        <v>"red"</v>
      </c>
      <c r="IS135" s="48" t="str">
        <f>IF(HT135&lt;&gt;"",CHAR(34)&amp;"yellow"&amp;CHAR(34),"")</f>
        <v>"yellow"</v>
      </c>
      <c r="IT135" s="48" t="str">
        <f>IF(HU135&lt;&gt;"",CHAR(34)&amp;"orange"&amp;CHAR(34),"")</f>
        <v/>
      </c>
      <c r="IU135" s="48" t="str">
        <f>IF(HV135&lt;&gt;"",CHAR(34)&amp;"brown"&amp;CHAR(34),"")</f>
        <v/>
      </c>
      <c r="IV135" s="48" t="str">
        <f>IF(HW135&lt;&gt;"",CHAR(34)&amp;"purple"&amp;CHAR(34),"")</f>
        <v/>
      </c>
      <c r="IW135" s="48" t="str">
        <f>IF(HX135&lt;&gt;"",CHAR(34)&amp;"white"&amp;CHAR(34),"")</f>
        <v/>
      </c>
      <c r="IX135" s="48" t="str">
        <f>"{"&amp;CHAR(34)&amp;"url"&amp;CHAR(34)&amp;":"&amp;CHAR(34)&amp;IN135&amp;CHAR(34)&amp;","&amp;CHAR(34)&amp;"name"&amp;CHAR(34)&amp;":"&amp;CHAR(34)&amp;A135&amp;CHAR(34)&amp;"},"</f>
        <v>{"url":"http://mkweb.bcgsc.ca/color-summarizer/?url=https://upload.wikimedia.org/wikipedia/commons/thumb/4/4c/Flag_of_Albuquerque%2C_New_Mexico.svg/640px-Flag_of_Albuquerque%2C_New_Mexico.svg.png&amp;precision=low&amp;num_clusters=2&amp;text=1","name":"[USA] Albuquerque"},</v>
      </c>
      <c r="IY135" s="48">
        <v>1122</v>
      </c>
    </row>
    <row r="136" spans="1:259" s="48" customFormat="1" ht="38.4" customHeight="1" thickBot="1" x14ac:dyDescent="0.35">
      <c r="A136" s="97" t="s">
        <v>245</v>
      </c>
      <c r="B136" s="40" t="e" vm="277">
        <v>#VALUE!</v>
      </c>
      <c r="C136" s="41">
        <v>3</v>
      </c>
      <c r="D136" s="42" t="s">
        <v>246</v>
      </c>
      <c r="E136" s="43" t="s">
        <v>247</v>
      </c>
      <c r="F136" s="44" t="s">
        <v>163</v>
      </c>
      <c r="G136" s="45">
        <f>COUNTIF($A$1:$A$8580,A136)</f>
        <v>1</v>
      </c>
      <c r="H136" s="46" t="s">
        <v>248</v>
      </c>
      <c r="I136" s="47" t="s">
        <v>249</v>
      </c>
      <c r="J136" s="48" t="str">
        <f>""</f>
        <v/>
      </c>
      <c r="K136" s="49"/>
      <c r="L136" s="50"/>
      <c r="M136" s="50"/>
      <c r="N136" s="51" t="s">
        <v>231</v>
      </c>
      <c r="O136" s="52">
        <v>1912</v>
      </c>
      <c r="P136" s="53" t="s">
        <v>250</v>
      </c>
      <c r="Q136" s="54">
        <v>1</v>
      </c>
      <c r="R136" s="55" t="s">
        <v>231</v>
      </c>
      <c r="S136" s="56">
        <v>3</v>
      </c>
      <c r="T136" s="57" t="s">
        <v>164</v>
      </c>
      <c r="U136" s="58" t="s">
        <v>164</v>
      </c>
      <c r="V136" s="58" t="s">
        <v>165</v>
      </c>
      <c r="W136" s="58" t="s">
        <v>164</v>
      </c>
      <c r="X136" s="58" t="s">
        <v>164</v>
      </c>
      <c r="Y136" s="58" t="s">
        <v>165</v>
      </c>
      <c r="Z136" s="58" t="s">
        <v>164</v>
      </c>
      <c r="AA136" s="58" t="s">
        <v>165</v>
      </c>
      <c r="AB136" s="58" t="s">
        <v>165</v>
      </c>
      <c r="AC136" s="58" t="s">
        <v>165</v>
      </c>
      <c r="AD136" s="58" t="s">
        <v>164</v>
      </c>
      <c r="AE136" s="58" t="s">
        <v>164</v>
      </c>
      <c r="AF136" s="59" t="s">
        <v>164</v>
      </c>
      <c r="AG136" s="59" t="s">
        <v>165</v>
      </c>
      <c r="AH136" s="59" t="s">
        <v>165</v>
      </c>
      <c r="AI136" s="59" t="s">
        <v>164</v>
      </c>
      <c r="AJ136" s="59" t="s">
        <v>164</v>
      </c>
      <c r="AK136" s="59" t="s">
        <v>164</v>
      </c>
      <c r="AL136" s="59" t="s">
        <v>164</v>
      </c>
      <c r="AM136" s="59" t="s">
        <v>164</v>
      </c>
      <c r="AN136" s="59" t="s">
        <v>165</v>
      </c>
      <c r="AO136" s="59" t="s">
        <v>164</v>
      </c>
      <c r="AP136" s="59" t="s">
        <v>165</v>
      </c>
      <c r="AQ136" s="59" t="s">
        <v>164</v>
      </c>
      <c r="AR136" s="59" t="s">
        <v>164</v>
      </c>
      <c r="AS136" s="59" t="s">
        <v>164</v>
      </c>
      <c r="AT136" s="60">
        <v>0</v>
      </c>
      <c r="AU136" s="59" t="s">
        <v>196</v>
      </c>
      <c r="AV136" s="59" t="str">
        <f>IF(LEFT(A136,1)="[",LEFT(A136,5)&amp;AU136&amp;A136,"")</f>
        <v>[USA]City[USA] Albany (New York)</v>
      </c>
      <c r="AW136" s="59" t="str">
        <f>C136&amp;H136&amp;A136</f>
        <v>3[USA] New York[USA] Albany (New York)</v>
      </c>
      <c r="AX136" s="61"/>
      <c r="AY136" s="61"/>
      <c r="AZ136" s="62" t="s">
        <v>167</v>
      </c>
      <c r="BA136" s="62" t="s">
        <v>167</v>
      </c>
      <c r="BB136" s="62"/>
      <c r="BC136" s="63"/>
      <c r="BD136" s="64" t="s">
        <v>168</v>
      </c>
      <c r="BE136" s="47"/>
      <c r="BF136" s="64" t="s">
        <v>156</v>
      </c>
      <c r="BG136" s="64" t="s">
        <v>159</v>
      </c>
      <c r="BH136" s="64" t="s">
        <v>152</v>
      </c>
      <c r="BI136" s="64"/>
      <c r="BJ136" s="64"/>
      <c r="BK136" s="47"/>
      <c r="BL136" s="64" t="s">
        <v>151</v>
      </c>
      <c r="BM136" s="64" t="s">
        <v>152</v>
      </c>
      <c r="BN136" s="64" t="s">
        <v>153</v>
      </c>
      <c r="BO136" s="64" t="s">
        <v>154</v>
      </c>
      <c r="BP136" s="64" t="s">
        <v>155</v>
      </c>
      <c r="BQ136" s="64" t="s">
        <v>156</v>
      </c>
      <c r="BR136" s="64" t="s">
        <v>157</v>
      </c>
      <c r="BS136" s="64" t="s">
        <v>167</v>
      </c>
      <c r="BT136" s="64" t="s">
        <v>159</v>
      </c>
      <c r="BU136" s="65"/>
      <c r="BV136" s="66"/>
      <c r="BW136" s="66">
        <v>0</v>
      </c>
      <c r="BX136" s="47"/>
      <c r="CB136" s="6"/>
      <c r="CC136" s="6"/>
      <c r="CD136" s="67">
        <v>0</v>
      </c>
      <c r="CE136" s="67">
        <v>0</v>
      </c>
      <c r="CF136" s="67" t="e">
        <v>#REF!</v>
      </c>
      <c r="CG136" s="68" cm="1">
        <f t="array" ref="CG136">SUMPRODUCT(--(LEN(TRIM(BL136:BT136))&gt;0))</f>
        <v>8</v>
      </c>
      <c r="CH136" s="59" t="str">
        <f>IF(CG136=2,"y","n")</f>
        <v>n</v>
      </c>
      <c r="CI136" s="59" t="str">
        <f>IF(CG136=3,"y","n")</f>
        <v>n</v>
      </c>
      <c r="CJ136" s="59" t="str">
        <f>IF(CG136=4,"y","n")</f>
        <v>n</v>
      </c>
      <c r="CK136" s="59" t="str">
        <f>IF(CG136&gt;4,"y","n")</f>
        <v>y</v>
      </c>
      <c r="CL136" s="59" t="str">
        <f>IF(S136=0,"y","n")</f>
        <v>n</v>
      </c>
      <c r="CM136" s="59" t="str">
        <f>IF(S136=2,"y","n")</f>
        <v>n</v>
      </c>
      <c r="CN136" s="59" t="str">
        <f>IF(S136=3,"y","n")</f>
        <v>y</v>
      </c>
      <c r="CO136" s="59" t="str">
        <f>IF(S136&gt;=4,"y","n")</f>
        <v>n</v>
      </c>
      <c r="CP136" s="59" t="str">
        <f>IF(AT136=0,"y","n")</f>
        <v>y</v>
      </c>
      <c r="CQ136" s="59" t="str">
        <f>IF(AT136=1,"y","n")</f>
        <v>n</v>
      </c>
      <c r="CR136" s="59" t="str">
        <f>IF(AT136=2,"y","n")</f>
        <v>n</v>
      </c>
      <c r="CS136" s="59" t="str">
        <f>IF(AT136&gt;=3,"y","n")</f>
        <v>n</v>
      </c>
      <c r="CT136" s="69" t="str">
        <f>CHAR(34)&amp;A136&amp;CHAR(34)</f>
        <v>"[USA] Albany (New York)"</v>
      </c>
      <c r="CU136" s="70" t="str">
        <f>CHAR(34)&amp;"rgn_"&amp;R136&amp;CHAR(34)</f>
        <v>"rgn_North America"</v>
      </c>
      <c r="CV136" s="48" t="str">
        <f>CHAR(34)&amp;D136&amp;CHAR(34)</f>
        <v>"https://upload.wikimedia.org/wikipedia/commons/thumb/8/8d/Flag_of_Albany%2C_New_York.svg/640px-Flag_of_Albany%2C_New_York.svg.png"</v>
      </c>
      <c r="CW136" s="48" t="str">
        <f>IF(CH136="y",CHAR(34)&amp;CH$1&amp;CHAR(34)&amp;",","")</f>
        <v/>
      </c>
      <c r="CX136" s="48" t="str">
        <f>IF(CI136="y",CHAR(34)&amp;CI$1&amp;CHAR(34)&amp;",","")</f>
        <v/>
      </c>
      <c r="CY136" s="48" t="str">
        <f>IF(CJ136="y",CHAR(34)&amp;CJ$1&amp;CHAR(34)&amp;",","")</f>
        <v/>
      </c>
      <c r="CZ136" s="48" t="str">
        <f>IF(CK136="y",CHAR(34)&amp;CK$1&amp;CHAR(34)&amp;",","")</f>
        <v>"5+Colo",</v>
      </c>
      <c r="DA136" s="48" t="str">
        <f>IF(Q136&gt;1,CHAR(34)&amp;"words2"&amp;CHAR(34)&amp;",","")</f>
        <v/>
      </c>
      <c r="DB136" s="48" t="str">
        <f>IF(Q136&gt;2,CHAR(34)&amp;"words3"&amp;CHAR(34)&amp;",","")</f>
        <v/>
      </c>
      <c r="DC136" s="48" t="str">
        <f>IF(Q136=2,CHAR(34)&amp;"exact2"&amp;CHAR(34)&amp;",","")</f>
        <v/>
      </c>
      <c r="DD136" s="48" t="str">
        <f>IF(LEN(CHAR(34)&amp;"lets"&amp;LEN(SUBSTITUTE(SUBSTITUTE(IFERROR(TRIM(SUBSTITUTE(SUBSTITUTE(SUBSTITUTE(IFERROR(TRIM(SUBSTITUTE(A136,MID(A136,FIND("(",A136),FIND(")",A136)-FIND("(",A136)+1),"")),A136)," ",""),"-",""),MID(SUBSTITUTE(SUBSTITUTE(IFERROR(TRIM(SUBSTITUTE(A136,MID(A136,FIND("(",A136),FIND(")",A136)-FIND("(",A136)+1),"")),A136)," ",""),"-",""),FIND("[",SUBSTITUTE(SUBSTITUTE(IFERROR(TRIM(SUBSTITUTE(A136,MID(A136,FIND("(",A136),FIND(")",A136)-FIND("(",A136)+1),"")),A136)," ",""),"-","")),FIND("]",SUBSTITUTE(SUBSTITUTE(IFERROR(TRIM(SUBSTITUTE(A136,MID(A136,FIND("(",A136),FIND(")",A136)-FIND("(",A136)+1),"")),A136)," ",""),"-",""))-FIND("[",SUBSTITUTE(SUBSTITUTE(IFERROR(TRIM(SUBSTITUTE(A136,MID(A136,FIND("(",A136),FIND(")",A136)-FIND("(",A136)+1),"")),A136)," ",""),"-",""))+1),"")),SUBSTITUTE(SUBSTITUTE(IFERROR(TRIM(SUBSTITUTE(A136,MID(A136,FIND("(",A136),FIND(")",A136)-FIND("(",A136)+1),"")),A136)," ",""),"-",""))," ",""),"-",""))&amp;CHAR(34)&amp;",")=9,CHAR(34)&amp;"lets"&amp;LEN(SUBSTITUTE(SUBSTITUTE(IFERROR(TRIM(SUBSTITUTE(SUBSTITUTE(SUBSTITUTE(IFERROR(TRIM(SUBSTITUTE(A136,MID(A136,FIND("(",A136),FIND(")",A136)-FIND("(",A136)+1),"")),A136)," ",""),"-",""),MID(SUBSTITUTE(SUBSTITUTE(IFERROR(TRIM(SUBSTITUTE(A136,MID(A136,FIND("(",A136),FIND(")",A136)-FIND("(",A136)+1),"")),A136)," ",""),"-",""),FIND("[",SUBSTITUTE(SUBSTITUTE(IFERROR(TRIM(SUBSTITUTE(A136,MID(A136,FIND("(",A136),FIND(")",A136)-FIND("(",A136)+1),"")),A136)," ",""),"-","")),FIND("]",SUBSTITUTE(SUBSTITUTE(IFERROR(TRIM(SUBSTITUTE(A136,MID(A136,FIND("(",A136),FIND(")",A136)-FIND("(",A136)+1),"")),A136)," ",""),"-",""))-FIND("[",SUBSTITUTE(SUBSTITUTE(IFERROR(TRIM(SUBSTITUTE(A136,MID(A136,FIND("(",A136),FIND(")",A136)-FIND("(",A136)+1),"")),A136)," ",""),"-",""))+1),"")),SUBSTITUTE(SUBSTITUTE(IFERROR(TRIM(SUBSTITUTE(A136,MID(A136,FIND("(",A136),FIND(")",A136)-FIND("(",A136)+1),"")),A136)," ",""),"-",""))," ",""),"-",""))&amp;CHAR(34)&amp;",",CHAR(34)&amp;"lets0"&amp;LEN(SUBSTITUTE(SUBSTITUTE(IFERROR(TRIM(SUBSTITUTE(SUBSTITUTE(SUBSTITUTE(IFERROR(TRIM(SUBSTITUTE(A136,MID(A136,FIND("(",A136),FIND(")",A136)-FIND("(",A136)+1),"")),A136)," ",""),"-",""),MID(SUBSTITUTE(SUBSTITUTE(IFERROR(TRIM(SUBSTITUTE(A136,MID(A136,FIND("(",A136),FIND(")",A136)-FIND("(",A136)+1),"")),A136)," ",""),"-",""),FIND("[",SUBSTITUTE(SUBSTITUTE(IFERROR(TRIM(SUBSTITUTE(A136,MID(A136,FIND("(",A136),FIND(")",A136)-FIND("(",A136)+1),"")),A136)," ",""),"-","")),FIND("]",SUBSTITUTE(SUBSTITUTE(IFERROR(TRIM(SUBSTITUTE(A136,MID(A136,FIND("(",A136),FIND(")",A136)-FIND("(",A136)+1),"")),A136)," ",""),"-",""))-FIND("[",SUBSTITUTE(SUBSTITUTE(IFERROR(TRIM(SUBSTITUTE(A136,MID(A136,FIND("(",A136),FIND(")",A136)-FIND("(",A136)+1),"")),A136)," ",""),"-",""))+1),"")),SUBSTITUTE(SUBSTITUTE(IFERROR(TRIM(SUBSTITUTE(A136,MID(A136,FIND("(",A136),FIND(")",A136)-FIND("(",A136)+1),"")),A136)," ",""),"-",""))," ",""),"-",""))&amp;CHAR(34)&amp;",")</f>
        <v>"lets06",</v>
      </c>
      <c r="DE136" s="48" t="str">
        <f>IFERROR(CHAR(34)&amp;"start"&amp;LEFT(TRIM(SUBSTITUTE(SUBSTITUTE(TRIM(SUBSTITUTE(SUBSTITUTE(A136, MID(A136, FIND("[", A136), FIND("]", A136) - FIND("[", A136) + 1), ""), "  ", " ")), MID(TRIM(SUBSTITUTE(SUBSTITUTE(A136, MID(A136, FIND("[", A136), FIND("]", A136) - FIND("[", A136) + 1), ""), "  ", " ")), FIND("[", TRIM(SUBSTITUTE(SUBSTITUTE(A136, MID(A136, FIND("[", A136), FIND("]", A136) - FIND("[", A136) + 1), ""), "  ", " "))), FIND("]", TRIM(SUBSTITUTE(SUBSTITUTE(A136, MID(A136, FIND("[", A136), FIND("]", A136) - FIND("[", A136) + 1), ""), "  ", " "))) - FIND("[", TRIM(SUBSTITUTE(SUBSTITUTE(A136, MID(A136, FIND("[", A136), FIND("]", A136) - FIND("[", A136) + 1), ""), "  ", " "))) + 1), ""), "  ", " ")),1)&amp;CHAR(34)&amp;",",CHAR(34)&amp;"start"&amp;IFERROR(LEFT(SUBSTITUTE(A136,"["&amp;MID(A136,FIND("[",A136)+1,FIND("]",A136)-FIND("[",A136)-1)&amp;"] ",""),1),LEFT(A136,1))&amp;CHAR(34)&amp;",")</f>
        <v>"startA",</v>
      </c>
      <c r="DF136" s="48" t="str">
        <f>IFERROR(IF(SEARCH("tan",A136)&gt;0,CHAR(34)&amp;"withtn"&amp;CHAR(34)&amp;",",""),"")</f>
        <v/>
      </c>
      <c r="DG136" s="48" t="str">
        <f>IFERROR(IF(SEARCH("q",A136)&gt;0,CHAR(34)&amp;"with_q"&amp;CHAR(34)&amp;",",""),"")</f>
        <v/>
      </c>
      <c r="DH136" s="48" t="str">
        <f>IFERROR(IF(SEARCH("v",A136)&gt;0,CHAR(34)&amp;"with_v"&amp;CHAR(34)&amp;",",""),"")</f>
        <v/>
      </c>
      <c r="DI136" s="48" t="str">
        <f>IFERROR(IF(SEARCH("w",A136)&gt;0,CHAR(34)&amp;"with_w"&amp;CHAR(34)&amp;",",""),"")</f>
        <v>"with_w",</v>
      </c>
      <c r="DJ136" s="48" t="str">
        <f>IFERROR(IF(SEARCH("y",A136)&gt;0,CHAR(34)&amp;"with_y"&amp;CHAR(34)&amp;",",""),"")</f>
        <v>"with_y",</v>
      </c>
      <c r="DK136" s="48" t="str">
        <f>IFERROR(IF(SEARCH("z",A136)&gt;0,CHAR(34)&amp;"with_z"&amp;CHAR(34)&amp;",",""),"")</f>
        <v/>
      </c>
      <c r="DL136" s="48" t="str">
        <f>IF(CG136=2, CHAR(34) &amp; _xlfn.TEXTJOIN("", TRUE, _xlfn._xlws.SORT(HP136:HX136)) &amp; CHAR(34) &amp; ",", "")</f>
        <v/>
      </c>
      <c r="DM136" s="48" t="str" cm="1">
        <f t="array" ref="DM136">IF(CG136=3,CHAR(34) &amp; _xlfn.TEXTJOIN("", TRUE, RIGHT(HP136:HX136, 2)) &amp; CHAR(34) &amp; ",", "")</f>
        <v/>
      </c>
      <c r="DN136" s="48" t="str">
        <f>IF(AND(ISNUMBER(SEARCH("18", O136)), ISERROR(SEARCH("1918", O136)), ISERROR(SEARCH("2018", O136))), CHAR(34) &amp; "year18" &amp; CHAR(34) &amp; ",", "")</f>
        <v/>
      </c>
      <c r="DO136" s="48" t="str">
        <f>IF(AND(ISNUMBER(SEARCH("19", O136)), ISERROR(SEARCH("1819", O136)),  ISERROR(SEARCH("1219", O136)),ISERROR(SEARCH("1119", O136)),ISERROR(SEARCH("1190", O136)),ISERROR(SEARCH("2019", O136))), CHAR(34) &amp; "year19" &amp; CHAR(34) &amp; ",", "")</f>
        <v>"year19",</v>
      </c>
      <c r="DP136" s="6" t="str">
        <f>IF(AND(ISNUMBER(SEARCH("20", O136)), ISERROR(SEARCH("1920", O136))), CHAR(34)&amp;"year00"&amp;CHAR(34)&amp;",", "")</f>
        <v/>
      </c>
      <c r="DQ136" s="6" t="str">
        <f>IF(CC136="y",CHAR(34)&amp;"soviet"&amp;CHAR(34)&amp;",","")</f>
        <v/>
      </c>
      <c r="DR136" s="6" t="str">
        <f>IF(BY136="y",CHAR(34)&amp;"dgband"&amp;CHAR(34)&amp;",","")</f>
        <v/>
      </c>
      <c r="DS136" s="6" t="str">
        <f>IF(W136="y",IF(AND(V136="n",BY136&lt;&gt;"y"),CHAR(34)&amp;"allver"&amp;CHAR(34)&amp;",",""),"")</f>
        <v/>
      </c>
      <c r="DT136" s="6" t="str">
        <f>IF(V136="y",IF(AND(W136="n",BY136&lt;&gt;"y"),CHAR(34)&amp;"allhor"&amp;CHAR(34)&amp;",",""),"")</f>
        <v>"allhor",</v>
      </c>
      <c r="DU136" s="6" t="str">
        <f>IF(BY136="y",IF(AND(W136="n",V136="n"),CHAR(34)&amp;"alldia"&amp;CHAR(34)&amp;",",""),"")</f>
        <v/>
      </c>
      <c r="DV136" s="48" t="str">
        <f>IF(IA136&lt;&gt;"",(IF(IA136="y",CHAR(34)&amp;"largec"&amp;CHAR(34)&amp;",",CHAR(34)&amp;"smallc"&amp;CHAR(34)&amp;",")),"")</f>
        <v/>
      </c>
      <c r="DW136" s="48" t="str">
        <f>IF(CL136="y",CHAR(34)&amp;CL$1&amp;CHAR(34)&amp;",","")</f>
        <v/>
      </c>
      <c r="DX136" s="48" t="str">
        <f>IF(CM136="y",CHAR(34)&amp;CM$1&amp;CHAR(34)&amp;",","")</f>
        <v/>
      </c>
      <c r="DY136" s="48" t="str">
        <f>IF(CN136="y",CHAR(34)&amp;CN$1&amp;CHAR(34)&amp;",","")</f>
        <v>"3Bands",</v>
      </c>
      <c r="DZ136" s="48" t="str">
        <f>IF(CO136="y",CHAR(34)&amp;CO$1&amp;CHAR(34)&amp;",","")</f>
        <v/>
      </c>
      <c r="EA136" s="48" t="str">
        <f>IF(T136="y",CHAR(34)&amp;T$1&amp;CHAR(34)&amp;",","")</f>
        <v/>
      </c>
      <c r="EB136" s="48" t="str">
        <f>IF(U136="y",CHAR(34)&amp;U$1&amp;CHAR(34)&amp;",","")</f>
        <v/>
      </c>
      <c r="EC136" s="48" t="str">
        <f>IF(V136="y",CHAR(34)&amp;V$1&amp;CHAR(34)&amp;",","")</f>
        <v>"Horizo",</v>
      </c>
      <c r="ED136" s="48" t="str">
        <f>IF(W136="y",CHAR(34)&amp;W$1&amp;CHAR(34)&amp;",","")</f>
        <v/>
      </c>
      <c r="EE136" s="48" t="str">
        <f>IF(X136="y",CHAR(34)&amp;X$1&amp;CHAR(34)&amp;",","")</f>
        <v/>
      </c>
      <c r="EF136" s="48" t="str">
        <f>IF(AND(Y136&lt;&gt;"n",Y136&lt;&gt;""),CHAR(34)&amp;Y$1&amp;CHAR(34)&amp;",","")</f>
        <v>"Animal",</v>
      </c>
      <c r="EG136" s="48" t="str">
        <f>IF(Z136="y",CHAR(34)&amp;Z$1&amp;CHAR(34)&amp;",","")</f>
        <v/>
      </c>
      <c r="EH136" s="48" t="str">
        <f>IF(AA136="y",CHAR(34)&amp;AA$1&amp;CHAR(34)&amp;",","")</f>
        <v>"Plants",</v>
      </c>
      <c r="EI136" s="48" t="str">
        <f>IF(AB136="y",CHAR(34)&amp;AB$1&amp;CHAR(34)&amp;",","")</f>
        <v>"Texted",</v>
      </c>
      <c r="EJ136" s="48" t="str">
        <f>IF(AC136="y",CHAR(34)&amp;AC$1&amp;CHAR(34)&amp;",","")</f>
        <v>"Weapon",</v>
      </c>
      <c r="EK136" s="48" t="str">
        <f>IF(AD136="y",CHAR(34)&amp;AD$1&amp;CHAR(34)&amp;",","")</f>
        <v/>
      </c>
      <c r="EL136" s="48" t="str">
        <f>IF(AE136="y",CHAR(34)&amp;AE$1&amp;CHAR(34)&amp;",","")</f>
        <v/>
      </c>
      <c r="EM136" s="48" t="str">
        <f>IF(AF136="y",CHAR(34)&amp;AF$1&amp;CHAR(34)&amp;",","")</f>
        <v/>
      </c>
      <c r="EN136" s="48" t="str">
        <f>IF(AG136="y",CHAR(34)&amp;AG$1&amp;CHAR(34)&amp;",","")</f>
        <v>"Unequa",</v>
      </c>
      <c r="EO136" s="48" t="str">
        <f>IF(AH136="y",CHAR(34)&amp;AH$1&amp;CHAR(34)&amp;",","")</f>
        <v>"Center",</v>
      </c>
      <c r="EP136" s="48" t="str">
        <f>IF(AI136="y",CHAR(34)&amp;AI$1&amp;CHAR(34)&amp;",","")</f>
        <v/>
      </c>
      <c r="EQ136" s="48" t="str">
        <f>IF(AJ136="y",CHAR(34)&amp;AJ$1&amp;CHAR(34)&amp;",","")</f>
        <v/>
      </c>
      <c r="ER136" s="48" t="str">
        <f>IF(AK136="y",CHAR(34)&amp;AK$1&amp;CHAR(34)&amp;",","")</f>
        <v/>
      </c>
      <c r="ES136" s="48" t="str">
        <f>IF(AL136="y",CHAR(34)&amp;AL$1&amp;CHAR(34)&amp;",","")</f>
        <v/>
      </c>
      <c r="ET136" s="48" t="str">
        <f>IF(AM136="y",CHAR(34)&amp;AM$1&amp;CHAR(34)&amp;",","")</f>
        <v/>
      </c>
      <c r="EU136" s="48" t="str">
        <f>IF(AN136="y",CHAR(34)&amp;AN$1&amp;CHAR(34)&amp;",","")</f>
        <v>"Humans",</v>
      </c>
      <c r="EV136" s="48" t="str">
        <f>IF(AO136="y",CHAR(34)&amp;AO$1&amp;CHAR(34)&amp;",","")</f>
        <v/>
      </c>
      <c r="EW136" s="48" t="str">
        <f>IF(AP136="y",CHAR(34)&amp;AP$1&amp;CHAR(34)&amp;",","")</f>
        <v>"Ships!",</v>
      </c>
      <c r="EX136" s="48" t="str">
        <f>IF(AQ136="y",CHAR(34)&amp;AQ$1&amp;CHAR(34)&amp;",","")</f>
        <v/>
      </c>
      <c r="EY136" s="48" t="str">
        <f>IF(AR136="y",CHAR(34)&amp;AR$1&amp;CHAR(34)&amp;",","")</f>
        <v/>
      </c>
      <c r="EZ136" s="48" t="str">
        <f>IF(AS136="y",CHAR(34)&amp;AS$1&amp;CHAR(34)&amp;",","")</f>
        <v/>
      </c>
      <c r="FA136" s="48" t="str">
        <f>IF(AT136&gt;0,CHAR(34)&amp;"sta"&amp;AZ136&amp;CHAR(34)&amp;",","")</f>
        <v/>
      </c>
      <c r="FB136" s="48" t="str">
        <f>IF(AND(AT136&gt;0,BA136&lt;&gt;""),CHAR(34)&amp;"sta"&amp;BA136&amp;CHAR(34)&amp;",","")</f>
        <v/>
      </c>
      <c r="FC136" s="48" t="str">
        <f>IF(AND(AT136&gt;0,BB136&lt;&gt;""),CHAR(34)&amp;"sta"&amp;BB136&amp;CHAR(34)&amp;",","")</f>
        <v/>
      </c>
      <c r="FD136" s="48" t="str">
        <f>IF(BV136="n",CHAR(34)&amp;"tcWHYE"&amp;CHAR(34)&amp;",",IF(BV136="y",CHAR(34)&amp;FD$1&amp;CHAR(34)&amp;",",""))</f>
        <v/>
      </c>
      <c r="FE136" s="48" t="str">
        <f>IF(COUNTIF(BL136:BT136,"BLU")=0,CHAR(34)&amp;"NO_BLU"&amp;CHAR(34)&amp;",", "")</f>
        <v/>
      </c>
      <c r="FF136" s="48" t="str">
        <f>IF(COUNTIF(BL136:BT136,"WHI")=0,CHAR(34)&amp;"NO_WHI"&amp;CHAR(34)&amp;",", "")</f>
        <v/>
      </c>
      <c r="FG136" s="48" t="str">
        <f>IF(COUNTIF(BL136:BT136,"RED")=0,CHAR(34)&amp;"NO_RED"&amp;CHAR(34)&amp;",", "")</f>
        <v/>
      </c>
      <c r="FH136" s="48" t="str">
        <f>IF(COUNTIF(BL136:BS136,"GRE")=0,CHAR(34)&amp;"NO_GRE"&amp;CHAR(34)&amp;",", "")</f>
        <v/>
      </c>
      <c r="FI136" s="48" t="str">
        <f>IF(COUNTIF(BL136:BT136,"YEL")=0,CHAR(34)&amp;"NO_YEL"&amp;CHAR(34)&amp;",", "")</f>
        <v/>
      </c>
      <c r="FJ136" s="48" t="str">
        <f>IF(COUNTIF(BL136:BT136,"BLA")=0,CHAR(34)&amp;"NO_BLA"&amp;CHAR(34)&amp;",", "")</f>
        <v/>
      </c>
      <c r="FK136" s="48" t="str">
        <f>IF(AND(FH136&lt;&gt;"",FF136&lt;&gt;""),CHAR(34)&amp;"WHGRNO"&amp;CHAR(34)&amp;",","")</f>
        <v/>
      </c>
      <c r="FL136" s="48" t="str">
        <f>IF(AND(FI136&lt;&gt;"",FF136&lt;&gt;""),CHAR(34)&amp;"WHYENO"&amp;CHAR(34)&amp;",","")</f>
        <v/>
      </c>
      <c r="FM136" s="48" t="str">
        <f>IF(AND(FJ136&lt;&gt;"",FF136&lt;&gt;""),CHAR(34)&amp;"BAWHNO"&amp;CHAR(34)&amp;",","")</f>
        <v/>
      </c>
      <c r="FN136" s="48" t="str">
        <f>IF(AND(FE136&lt;&gt;"",FF136&lt;&gt;""),CHAR(34)&amp;"BLWHNO"&amp;CHAR(34)&amp;",","")</f>
        <v/>
      </c>
      <c r="FO136" s="48" t="str">
        <f>IF(AND(FE136&lt;&gt;"",FG136&lt;&gt;""),CHAR(34)&amp;"BLRENO"&amp;CHAR(34)&amp;",","")</f>
        <v/>
      </c>
      <c r="FP136" s="48" t="str">
        <f>IF(AND(FF136&lt;&gt;"",FF136&lt;&gt;""),CHAR(34)&amp;"WHRENO"&amp;CHAR(34)&amp;",","")</f>
        <v/>
      </c>
      <c r="FQ136" s="48" t="str">
        <f>IF(LEN(BF136)=3,CHAR(34)&amp;"001"&amp;BF136&amp;CHAR(34)&amp;",","")</f>
        <v>"001ORA",</v>
      </c>
      <c r="FR136" s="48" t="str">
        <f>IF(LEN(BG136)=3,CHAR(34)&amp;"002"&amp;BG136&amp;CHAR(34)&amp;",","")</f>
        <v>"002WHI",</v>
      </c>
      <c r="FS136" s="48" t="str">
        <f>IF(LEN(BH136)=3,CHAR(34)&amp;"003"&amp;BH136&amp;CHAR(34)&amp;",","")</f>
        <v>"003BLU",</v>
      </c>
      <c r="FT136" s="48" t="str">
        <f>CHAR(34)&amp;"myr"&amp;BD136&amp;CHAR(34)&amp;","</f>
        <v>"myrEQ",</v>
      </c>
      <c r="FU136" s="48" t="str">
        <f>IF(AY136="y",CHAR(34)&amp;"island"&amp;CHAR(34)&amp;",","")</f>
        <v/>
      </c>
      <c r="FV136" s="48" t="str">
        <f>IF(BZ136="y",CHAR(34)&amp;"landlo"&amp;CHAR(34)&amp;",","")</f>
        <v/>
      </c>
      <c r="FW136" s="48" t="str">
        <f>IF(CA136="y",CHAR(34)&amp;"eunion"&amp;CHAR(34)&amp;",","")</f>
        <v/>
      </c>
      <c r="FX136" s="48" t="str">
        <f>SUBSTITUTE(IFERROR(SEARCH("[",A136),IFERROR(IF(AND(CA136&lt;&gt;"y",SEARCH("Europe",R136)&gt;0),CHAR(34)&amp;"noeuni"&amp;CHAR(34)&amp;",",""),"")),"1","")</f>
        <v/>
      </c>
      <c r="FY136" s="48" t="str">
        <f>IFERROR(IF(SEARCH("Arabic",CB136)&gt;0,CHAR(34)&amp;"arabic"&amp;CHAR(34)&amp;",",""),"")</f>
        <v/>
      </c>
      <c r="FZ136" s="48" t="str">
        <f>IFERROR(IF(SEARCH("English",CB136)&gt;0,CHAR(34)&amp;"englis"&amp;CHAR(34)&amp;",",""),"")</f>
        <v/>
      </c>
      <c r="GA136" s="48" t="str">
        <f>IFERROR(IF(SEARCH("French",CB136)&gt;0,CHAR(34)&amp;"french"&amp;CHAR(34)&amp;",",""),"")</f>
        <v/>
      </c>
      <c r="GB136" s="48" t="str">
        <f>IFERROR(IF(SEARCH("Spanish",CB136)&gt;0,CHAR(34)&amp;"spanis"&amp;CHAR(34)&amp;",",""),"")</f>
        <v/>
      </c>
      <c r="GC136" s="48" t="str">
        <f>IFERROR(IF(SEARCH("Portuguese",CB136)&gt;0,CHAR(34)&amp;"portug"&amp;CHAR(34)&amp;",",""),"")</f>
        <v/>
      </c>
      <c r="GD136" s="48" t="str">
        <f>IFERROR(IF(SEARCH("German",CB136)&gt;0,CHAR(34)&amp;"german"&amp;CHAR(34)&amp;",",""),"")</f>
        <v/>
      </c>
      <c r="GE136" s="48" t="str">
        <f>IFERROR(IF(SEARCH("Dutch",CB136)&gt;0,CHAR(34)&amp;"dutchs"&amp;CHAR(34)&amp;",",""),"")</f>
        <v/>
      </c>
      <c r="GF136" s="48" t="str">
        <f>IFERROR(IF(SEARCH("Historical",AU136)&gt;0,CHAR(34)&amp;"histor"&amp;CHAR(34)&amp;",",""),"")</f>
        <v/>
      </c>
      <c r="GG136" s="48" t="str">
        <f>IF(BU136="y",CHAR(34)&amp;"unjack"&amp;CHAR(34)&amp;",","")</f>
        <v/>
      </c>
      <c r="GH136" s="48" t="str">
        <f>IF(CD136=1,CHAR(34)&amp;"southc"&amp;CHAR(34)&amp;",","")</f>
        <v/>
      </c>
      <c r="GI136" s="48" t="str">
        <f>IF(CE136=1,CHAR(34)&amp;"hasmap"&amp;CHAR(34)&amp;",","")</f>
        <v/>
      </c>
      <c r="GJ136" s="48" t="str">
        <f>IF(CP136="y",CHAR(34)&amp;CP$1&amp;CHAR(34)&amp;",","")</f>
        <v>"NoStar",</v>
      </c>
      <c r="GK136" s="48" t="str">
        <f>IF(GJ136="",CHAR(34)&amp;"HasSta"&amp;CHAR(34)&amp;",","")</f>
        <v/>
      </c>
      <c r="GL136" s="48" t="str">
        <f>IF(CQ136="y",CHAR(34)&amp;CQ$1&amp;CHAR(34)&amp;",","")</f>
        <v/>
      </c>
      <c r="GM136" s="48" t="str">
        <f>IF(CR136="y",CHAR(34)&amp;CR$1&amp;CHAR(34)&amp;",","")</f>
        <v/>
      </c>
      <c r="GN136" s="48" t="str">
        <f>IF(CS136="y",CHAR(34)&amp;CS$1&amp;CHAR(34)&amp;",","")</f>
        <v/>
      </c>
      <c r="GP136" s="48" t="str">
        <f>CHAR(34)&amp;AU136&amp;CHAR(34)</f>
        <v>"City"</v>
      </c>
      <c r="GS136" s="48" t="str">
        <f>SUBSTITUTE("["&amp;_xlfn.CONCAT(CW136:GN136)&amp;"]",",]","]")</f>
        <v>["5+Colo","lets06","startA","with_w","with_y","year19","allhor","3Bands","Horizo","Animal","Plants","Texted","Weapon","Unequa","Center","Humans","Ships!","001ORA","002WHI","003BLU","myrEQ","NoStar"]</v>
      </c>
      <c r="GT136" s="48" t="str">
        <f>IF(BL136&lt;&gt;"",CHAR(34)&amp;"cl_"&amp;BL136&amp;CHAR(34)&amp;",","")</f>
        <v>"cl_BLA",</v>
      </c>
      <c r="GU136" s="48" t="str">
        <f>IF(BM136&lt;&gt;"",CHAR(34)&amp;"cl_"&amp;BM136&amp;CHAR(34)&amp;",","")</f>
        <v>"cl_BLU",</v>
      </c>
      <c r="GV136" s="48" t="str">
        <f>IF(BN136&lt;&gt;"",CHAR(34)&amp;"cl_"&amp;BN136&amp;CHAR(34)&amp;",","")</f>
        <v>"cl_GRE",</v>
      </c>
      <c r="GW136" s="48" t="str">
        <f>IF(BO136&lt;&gt;"",CHAR(34)&amp;"cl_"&amp;BO136&amp;CHAR(34)&amp;",","")</f>
        <v>"cl_RED",</v>
      </c>
      <c r="GX136" s="48" t="str">
        <f>IF(BP136&lt;&gt;"",CHAR(34)&amp;"cl_"&amp;BP136&amp;CHAR(34)&amp;",","")</f>
        <v>"cl_YEL",</v>
      </c>
      <c r="GY136" s="48" t="str">
        <f>IF(BQ136&lt;&gt;"",CHAR(34)&amp;"cl_"&amp;BQ136&amp;CHAR(34)&amp;",","")</f>
        <v>"cl_ORA",</v>
      </c>
      <c r="GZ136" s="48" t="str">
        <f>IF(BR136&lt;&gt;"",CHAR(34)&amp;"cl_"&amp;BR136&amp;CHAR(34)&amp;",","")</f>
        <v>"cl_BRO",</v>
      </c>
      <c r="HA136" s="48" t="str">
        <f>IF(BS136&lt;&gt;"",CHAR(34)&amp;"cl_"&amp;BS136&amp;CHAR(34)&amp;",","")</f>
        <v/>
      </c>
      <c r="HB136" s="48" t="str">
        <f>IF(BT136&lt;&gt;"",CHAR(34)&amp;"cl_"&amp;BT136&amp;CHAR(34)&amp;",","")</f>
        <v>"cl_WHI",</v>
      </c>
      <c r="HC136" s="48" t="str">
        <f>SUBSTITUTE("["&amp;_xlfn.CONCAT(GT136:HB136)&amp;"]",",]","]")</f>
        <v>["cl_BLA","cl_BLU","cl_GRE","cl_RED","cl_YEL","cl_ORA","cl_BRO","cl_WHI"]</v>
      </c>
      <c r="HE136" s="71"/>
      <c r="HF136" s="72" t="str">
        <f>"{couname:"&amp;CT136&amp;(IF(HK136&lt;&gt;"",",subtype:"&amp;CHAR(34)&amp;HK136&amp;CHAR(34),""))&amp;",year:"&amp;HJ136&amp;",region:"&amp;CU136&amp;",Colors:"&amp;HC136&amp;",Items:"&amp;GS136&amp;",Flag:"&amp;CV136&amp;",HDFlag:"&amp;CHAR(34)&amp;E136&amp;CHAR(34)&amp;",type:"&amp;GP136&amp;", describe: "&amp;HH136&amp;", isnew:"&amp;CHAR(34)&amp;F136&amp;CHAR(34)&amp;", links: "&amp;HL136&amp;"},"</f>
        <v>{couname:"[USA] Albany (New York)",year:"1912",region:"rgn_North America",Colors:["cl_BLA","cl_BLU","cl_GRE","cl_RED","cl_YEL","cl_ORA","cl_BRO","cl_WHI"],Items:["5+Colo","lets06","startA","with_w","with_y","year19","allhor","3Bands","Horizo","Animal","Plants","Texted","Weapon","Unequa","Center","Humans","Ships!","001ORA","002WHI","003BLU","myrEQ","NoStar"],Flag:"https://upload.wikimedia.org/wikipedia/commons/thumb/8/8d/Flag_of_Albany%2C_New_York.svg/640px-Flag_of_Albany%2C_New_York.svg.png",HDFlag:"https://upload.wikimedia.org/wikipedia/commons/thumb/8/8d/Flag_of_Albany%2C_New_York.svg/2560px-Flag_of_Albany%2C_New_York.svg.png",type:"City", describe: "\nModeled after the flag of the Dutch East India Company.", isnew:".", links: "https://en.wikipedia.org/wiki/Coat_of_arms_of_Albany,_New_York#Uses"},</v>
      </c>
      <c r="HG136" s="73" t="str">
        <f>"{couname:"&amp;CT136&amp;(IF(HK136&lt;&gt;"",",subtype:"&amp;CHAR(34)&amp;HK136&amp;CHAR(34),""))&amp;",year:"&amp;HJ136&amp;",region:"&amp;CU136&amp;",Colors:"&amp;HC136&amp;",Items:"&amp;GS136&amp;",Flag:"&amp;CV136&amp;",HDFlag:"&amp;CHAR(34)&amp;E136&amp;CHAR(34)&amp;",type:"&amp;GP136&amp;", describe: "&amp;HI136&amp;", links: "&amp;HL136&amp;"},"</f>
        <v>{couname:"[USA] Albany (New York)",year:"1912",region:"rgn_North America",Colors:["cl_BLA","cl_BLU","cl_GRE","cl_RED","cl_YEL","cl_ORA","cl_BRO","cl_WHI"],Items:["5+Colo","lets06","startA","with_w","with_y","year19","allhor","3Bands","Horizo","Animal","Plants","Texted","Weapon","Unequa","Center","Humans","Ships!","001ORA","002WHI","003BLU","myrEQ","NoStar"],Flag:"https://upload.wikimedia.org/wikipedia/commons/thumb/8/8d/Flag_of_Albany%2C_New_York.svg/640px-Flag_of_Albany%2C_New_York.svg.png",HDFlag:"https://upload.wikimedia.org/wikipedia/commons/thumb/8/8d/Flag_of_Albany%2C_New_York.svg/2560px-Flag_of_Albany%2C_New_York.svg.png",type:"City", describe: "\nModeled after the flag of the Dutch East India Company.", links: "https://en.wikipedia.org/wiki/Coat_of_arms_of_Albany,_New_York#Uses"},</v>
      </c>
      <c r="HH136" s="48" t="str">
        <f>IF(P136&lt;&gt;"",CHAR(34)&amp;"\n"&amp;P136&amp;CHAR(34),CHAR(34)&amp;CHAR(34))</f>
        <v>"\nModeled after the flag of the Dutch East India Company."</v>
      </c>
      <c r="HI136" s="48" t="str">
        <f>IF(J136=0,CHAR(34)&amp;CHAR(34),HH136)</f>
        <v>"\nModeled after the flag of the Dutch East India Company."</v>
      </c>
      <c r="HJ136" s="48" t="str">
        <f>CHAR(34)&amp;O136&amp;CHAR(34)</f>
        <v>"1912"</v>
      </c>
      <c r="HL136" s="48" t="str">
        <f>CHAR(34)&amp;I136&amp;CHAR(34)</f>
        <v>"https://en.wikipedia.org/wiki/Coat_of_arms_of_Albany,_New_York#Uses"</v>
      </c>
      <c r="HM136" s="72" t="str">
        <f>"{"&amp;CHAR(34)&amp;"couname"&amp;CHAR(34)&amp;":"&amp;CT136&amp;(IF(H136&lt;&gt;"",","&amp;CHAR(34)&amp;"subtype"&amp;CHAR(34)&amp;":"&amp;CHAR(34)&amp;H136&amp;CHAR(34),""))&amp;","&amp;CHAR(34)&amp;"year"&amp;CHAR(34)&amp;":"&amp;HJ136&amp;","&amp;CHAR(34)&amp;"region"&amp;CHAR(34)&amp;":"&amp;CU136&amp;","&amp;CHAR(34)&amp;"Colors"&amp;CHAR(34)&amp;":"&amp;HC136&amp;","&amp;CHAR(34)&amp;"Items"&amp;CHAR(34)&amp;":"&amp;GS136&amp;","&amp;CHAR(34)&amp;"Flag"&amp;CHAR(34)&amp;":"&amp;CV136&amp;","&amp;CHAR(34)&amp;"HDFlag"&amp;CHAR(34)&amp;":"&amp;CHAR(34)&amp;E136&amp;CHAR(34)&amp;","&amp;CHAR(34)&amp;"type"&amp;CHAR(34)&amp;":"&amp;GP136&amp;", "&amp;CHAR(34)&amp;"describe"&amp;CHAR(34)&amp;": "&amp;HH136&amp;", "&amp;CHAR(34)&amp;"isnew"&amp;CHAR(34)&amp;": "&amp;CHAR(34)&amp;F136&amp;CHAR(34)&amp;", "&amp;CHAR(34)&amp;"links"&amp;CHAR(34)&amp;": "&amp;HL136&amp;"},"</f>
        <v>{"couname":"[USA] Albany (New York)","subtype":"[USA] New York","year":"1912","region":"rgn_North America","Colors":["cl_BLA","cl_BLU","cl_GRE","cl_RED","cl_YEL","cl_ORA","cl_BRO","cl_WHI"],"Items":["5+Colo","lets06","startA","with_w","with_y","year19","allhor","3Bands","Horizo","Animal","Plants","Texted","Weapon","Unequa","Center","Humans","Ships!","001ORA","002WHI","003BLU","myrEQ","NoStar"],"Flag":"https://upload.wikimedia.org/wikipedia/commons/thumb/8/8d/Flag_of_Albany%2C_New_York.svg/640px-Flag_of_Albany%2C_New_York.svg.png","HDFlag":"https://upload.wikimedia.org/wikipedia/commons/thumb/8/8d/Flag_of_Albany%2C_New_York.svg/2560px-Flag_of_Albany%2C_New_York.svg.png","type":"City", "describe": "\nModeled after the flag of the Dutch East India Company.", "isnew": ".", "links": "https://en.wikipedia.org/wiki/Coat_of_arms_of_Albany,_New_York#Uses"},</v>
      </c>
      <c r="HN136" s="74" t="str">
        <f>"{"&amp;CHAR(34)&amp;"couname"&amp;CHAR(34)&amp;":"&amp;CT136&amp;(IF(H136&lt;&gt;"",","&amp;CHAR(34)&amp;"subtype"&amp;CHAR(34)&amp;":"&amp;CHAR(34)&amp;H136&amp;CHAR(34),""))&amp;","&amp;CHAR(34)&amp;"year"&amp;CHAR(34)&amp;":"&amp;HJ136&amp;","&amp;CHAR(34)&amp;"region"&amp;CHAR(34)&amp;":"&amp;CU136&amp;","&amp;CHAR(34)&amp;"Colors"&amp;CHAR(34)&amp;":"&amp;HC136&amp;","&amp;CHAR(34)&amp;"Items"&amp;CHAR(34)&amp;":"&amp;GS136&amp;","&amp;CHAR(34)&amp;"Flag"&amp;CHAR(34)&amp;":"&amp;CV136&amp;","&amp;CHAR(34)&amp;"HDFlag"&amp;CHAR(34)&amp;":"&amp;CHAR(34)&amp;E136&amp;CHAR(34)&amp;","&amp;CHAR(34)&amp;"type"&amp;CHAR(34)&amp;":"&amp;GP136&amp;", "&amp;CHAR(34)&amp;"describe"&amp;CHAR(34)&amp;": "&amp;HI136&amp;", "&amp;CHAR(34)&amp;"isnew"&amp;CHAR(34)&amp;": "&amp;CHAR(34)&amp;F136&amp;CHAR(34)&amp;", "&amp;CHAR(34)&amp;"links"&amp;CHAR(34)&amp;": "&amp;HL136&amp;"},"</f>
        <v>{"couname":"[USA] Albany (New York)","subtype":"[USA] New York","year":"1912","region":"rgn_North America","Colors":["cl_BLA","cl_BLU","cl_GRE","cl_RED","cl_YEL","cl_ORA","cl_BRO","cl_WHI"],"Items":["5+Colo","lets06","startA","with_w","with_y","year19","allhor","3Bands","Horizo","Animal","Plants","Texted","Weapon","Unequa","Center","Humans","Ships!","001ORA","002WHI","003BLU","myrEQ","NoStar"],"Flag":"https://upload.wikimedia.org/wikipedia/commons/thumb/8/8d/Flag_of_Albany%2C_New_York.svg/640px-Flag_of_Albany%2C_New_York.svg.png","HDFlag":"https://upload.wikimedia.org/wikipedia/commons/thumb/8/8d/Flag_of_Albany%2C_New_York.svg/2560px-Flag_of_Albany%2C_New_York.svg.png","type":"City", "describe": "\nModeled after the flag of the Dutch East India Company.", "isnew": ".", "links": "https://en.wikipedia.org/wiki/Coat_of_arms_of_Albany,_New_York#Uses"},</v>
      </c>
      <c r="HO136" s="75">
        <v>45583</v>
      </c>
      <c r="HP136" s="48" t="str" cm="1">
        <f t="array" ref="HP136">IF(_xlfn.TEXTJOIN(", ", TRUE, IF(ISNUMBER(SEARCH("BLA", BL136:BT136)), COLUMN(BL136:BT136) - COLUMN(BL136) + 1, ""))&lt;&gt;"","BLA","")</f>
        <v>BLA</v>
      </c>
      <c r="HQ136" s="48" t="str" cm="1">
        <f t="array" ref="HQ136">IF(_xlfn.TEXTJOIN(", ", TRUE, IF(ISNUMBER(SEARCH("BLU", BL136:BT136)), COLUMN(BL136:BT136) - COLUMN(BL136) + 1, ""))&lt;&gt;"","BLU","")</f>
        <v>BLU</v>
      </c>
      <c r="HR136" s="48" t="str" cm="1">
        <f t="array" ref="HR136">IF(_xlfn.TEXTJOIN(", ", TRUE, IF(ISNUMBER(SEARCH("GRE", BL136:BT136)), COLUMN(BL136:BT136) - COLUMN(BL136) + 1, ""))&lt;&gt;"","GRE","")</f>
        <v>GRE</v>
      </c>
      <c r="HS136" s="48" t="str" cm="1">
        <f t="array" ref="HS136">IF(_xlfn.TEXTJOIN(", ", TRUE, IF(ISNUMBER(SEARCH("RED", BL136:BT136)), COLUMN(BL136:BT136) - COLUMN(BL136) + 1, ""))&lt;&gt;"","RED","")</f>
        <v>RED</v>
      </c>
      <c r="HT136" s="48" t="str" cm="1">
        <f t="array" ref="HT136">IF(_xlfn.TEXTJOIN(", ", TRUE, IF(ISNUMBER(SEARCH("YEL", BL136:BT136)), COLUMN(BL136:BT136) - COLUMN(BL136) + 1, ""))&lt;&gt;"","YEL","")</f>
        <v>YEL</v>
      </c>
      <c r="HU136" s="48" t="str" cm="1">
        <f t="array" ref="HU136">IF(_xlfn.TEXTJOIN(", ", TRUE, IF(ISNUMBER(SEARCH("ORA", BL136:BT136)), COLUMN(BL136:BT136) - COLUMN(BL136) + 1, ""))&lt;&gt;"","ORA","")</f>
        <v>ORA</v>
      </c>
      <c r="HV136" s="48" t="str" cm="1">
        <f t="array" ref="HV136">IF(_xlfn.TEXTJOIN(", ", TRUE, IF(ISNUMBER(SEARCH("BRO", BL136:BT136)), COLUMN(BL136:BT136) - COLUMN(BL136) + 1, ""))&lt;&gt;"","BRO","")</f>
        <v>BRO</v>
      </c>
      <c r="HW136" s="48" t="str" cm="1">
        <f t="array" ref="HW136">IF(_xlfn.TEXTJOIN(", ", TRUE, IF(ISNUMBER(SEARCH("PUR", BL136:BT136)), COLUMN(BL136:BT136) - COLUMN(BL136) + 1, ""))&lt;&gt;"","PUR","")</f>
        <v/>
      </c>
      <c r="HX136" s="48" t="str" cm="1">
        <f t="array" ref="HX136">IF(_xlfn.TEXTJOIN(", ", TRUE, IF(ISNUMBER(SEARCH("WHI", BL136:BT136)), COLUMN(BL136:BT136) - COLUMN(BL136) + 1, ""))&lt;&gt;"","WHI","")</f>
        <v>WHI</v>
      </c>
      <c r="HY136" s="76"/>
      <c r="HZ136" s="76"/>
      <c r="IA136" s="6"/>
      <c r="IB136" s="6"/>
      <c r="IC136" s="77"/>
      <c r="ID136" s="77"/>
      <c r="IE136" s="77"/>
      <c r="IF136" s="77"/>
      <c r="IG136" s="77"/>
      <c r="IH136" s="77"/>
      <c r="II136" s="77"/>
      <c r="IJ136" s="77"/>
      <c r="IK136" s="77"/>
      <c r="IL136" s="48">
        <f>SUM(IC136:IK136)</f>
        <v>0</v>
      </c>
      <c r="IM136" s="45">
        <f>COUNTIF(IC136:IK136,"&gt;0")-CG136</f>
        <v>-8</v>
      </c>
      <c r="IN136" s="78" t="str">
        <f>"http://mkweb.bcgsc.ca/color-summarizer/?url="&amp;D136&amp;"&amp;precision=low&amp;num_clusters="&amp;CG136&amp;"&amp;text=1"</f>
        <v>http://mkweb.bcgsc.ca/color-summarizer/?url=https://upload.wikimedia.org/wikipedia/commons/thumb/8/8d/Flag_of_Albany%2C_New_York.svg/640px-Flag_of_Albany%2C_New_York.svg.png&amp;precision=low&amp;num_clusters=8&amp;text=1</v>
      </c>
      <c r="IO136" s="48" t="str">
        <f>IF(HP136&lt;&gt;"",CHAR(34)&amp;"black"&amp;CHAR(34),"")</f>
        <v>"black"</v>
      </c>
      <c r="IP136" s="48" t="str">
        <f>IF(HQ136&lt;&gt;"",CHAR(34)&amp;"blue"&amp;CHAR(34),"")</f>
        <v>"blue"</v>
      </c>
      <c r="IQ136" s="48" t="str">
        <f>IF(HR136&lt;&gt;"",CHAR(34)&amp;"green"&amp;CHAR(34),"")</f>
        <v>"green"</v>
      </c>
      <c r="IR136" s="48" t="str">
        <f>IF(HS136&lt;&gt;"",CHAR(34)&amp;"red"&amp;CHAR(34),"")</f>
        <v>"red"</v>
      </c>
      <c r="IS136" s="48" t="str">
        <f>IF(HT136&lt;&gt;"",CHAR(34)&amp;"yellow"&amp;CHAR(34),"")</f>
        <v>"yellow"</v>
      </c>
      <c r="IT136" s="48" t="str">
        <f>IF(HU136&lt;&gt;"",CHAR(34)&amp;"orange"&amp;CHAR(34),"")</f>
        <v>"orange"</v>
      </c>
      <c r="IU136" s="48" t="str">
        <f>IF(HV136&lt;&gt;"",CHAR(34)&amp;"brown"&amp;CHAR(34),"")</f>
        <v>"brown"</v>
      </c>
      <c r="IV136" s="48" t="str">
        <f>IF(HW136&lt;&gt;"",CHAR(34)&amp;"purple"&amp;CHAR(34),"")</f>
        <v/>
      </c>
      <c r="IW136" s="48" t="str">
        <f>IF(HX136&lt;&gt;"",CHAR(34)&amp;"white"&amp;CHAR(34),"")</f>
        <v>"white"</v>
      </c>
      <c r="IX136" s="48" t="str">
        <f>"{"&amp;CHAR(34)&amp;"url"&amp;CHAR(34)&amp;":"&amp;CHAR(34)&amp;IN136&amp;CHAR(34)&amp;","&amp;CHAR(34)&amp;"name"&amp;CHAR(34)&amp;":"&amp;CHAR(34)&amp;A136&amp;CHAR(34)&amp;"},"</f>
        <v>{"url":"http://mkweb.bcgsc.ca/color-summarizer/?url=https://upload.wikimedia.org/wikipedia/commons/thumb/8/8d/Flag_of_Albany%2C_New_York.svg/640px-Flag_of_Albany%2C_New_York.svg.png&amp;precision=low&amp;num_clusters=8&amp;text=1","name":"[USA] Albany (New York)"},</v>
      </c>
      <c r="IY136" s="48">
        <v>1121</v>
      </c>
    </row>
    <row r="137" spans="1:259" s="48" customFormat="1" ht="38.4" customHeight="1" thickBot="1" x14ac:dyDescent="0.35">
      <c r="A137" s="97" t="s">
        <v>351</v>
      </c>
      <c r="B137" s="40" t="e" vm="278">
        <v>#VALUE!</v>
      </c>
      <c r="C137" s="41">
        <v>3</v>
      </c>
      <c r="D137" s="42" t="s">
        <v>352</v>
      </c>
      <c r="E137" s="43" t="s">
        <v>353</v>
      </c>
      <c r="F137" s="44" t="s">
        <v>163</v>
      </c>
      <c r="G137" s="45">
        <f>COUNTIF($A$1:$A$8580,A137)</f>
        <v>1</v>
      </c>
      <c r="H137" s="46" t="s">
        <v>248</v>
      </c>
      <c r="I137" s="47" t="s">
        <v>354</v>
      </c>
      <c r="J137" s="48" t="str">
        <f>""</f>
        <v/>
      </c>
      <c r="K137" s="49"/>
      <c r="L137" s="50"/>
      <c r="M137" s="50"/>
      <c r="N137" s="51" t="s">
        <v>231</v>
      </c>
      <c r="O137" s="52" t="s">
        <v>355</v>
      </c>
      <c r="P137" s="53" t="s">
        <v>356</v>
      </c>
      <c r="Q137" s="54">
        <v>1</v>
      </c>
      <c r="R137" s="55" t="s">
        <v>231</v>
      </c>
      <c r="S137" s="56">
        <v>0</v>
      </c>
      <c r="T137" s="57" t="s">
        <v>164</v>
      </c>
      <c r="U137" s="58" t="s">
        <v>164</v>
      </c>
      <c r="V137" s="58" t="s">
        <v>164</v>
      </c>
      <c r="W137" s="58" t="s">
        <v>164</v>
      </c>
      <c r="X137" s="58" t="s">
        <v>165</v>
      </c>
      <c r="Y137" s="58" t="s">
        <v>164</v>
      </c>
      <c r="Z137" s="58" t="s">
        <v>164</v>
      </c>
      <c r="AA137" s="58" t="s">
        <v>164</v>
      </c>
      <c r="AB137" s="58" t="s">
        <v>165</v>
      </c>
      <c r="AC137" s="58" t="s">
        <v>165</v>
      </c>
      <c r="AD137" s="58" t="s">
        <v>164</v>
      </c>
      <c r="AE137" s="58" t="s">
        <v>164</v>
      </c>
      <c r="AF137" s="59" t="s">
        <v>164</v>
      </c>
      <c r="AG137" s="59" t="s">
        <v>164</v>
      </c>
      <c r="AH137" s="59" t="s">
        <v>165</v>
      </c>
      <c r="AI137" s="59" t="s">
        <v>164</v>
      </c>
      <c r="AJ137" s="59" t="s">
        <v>164</v>
      </c>
      <c r="AK137" s="59" t="s">
        <v>164</v>
      </c>
      <c r="AL137" s="59" t="s">
        <v>164</v>
      </c>
      <c r="AM137" s="59" t="s">
        <v>165</v>
      </c>
      <c r="AN137" s="59" t="s">
        <v>165</v>
      </c>
      <c r="AO137" s="59" t="s">
        <v>164</v>
      </c>
      <c r="AP137" s="59" t="s">
        <v>164</v>
      </c>
      <c r="AQ137" s="59" t="s">
        <v>164</v>
      </c>
      <c r="AR137" s="59" t="s">
        <v>164</v>
      </c>
      <c r="AS137" s="59" t="s">
        <v>164</v>
      </c>
      <c r="AT137" s="60">
        <v>0</v>
      </c>
      <c r="AU137" s="59" t="s">
        <v>357</v>
      </c>
      <c r="AV137" s="59" t="str">
        <f>IF(LEFT(A137,1)="[",LEFT(A137,5)&amp;AU137&amp;A137,"")</f>
        <v>[USA]Borough[USA] Brooklyn</v>
      </c>
      <c r="AW137" s="59" t="str">
        <f>C137&amp;H137&amp;A137</f>
        <v>3[USA] New York[USA] Brooklyn</v>
      </c>
      <c r="AX137" s="61"/>
      <c r="AY137" s="61"/>
      <c r="AZ137" s="62" t="s">
        <v>167</v>
      </c>
      <c r="BA137" s="62" t="s">
        <v>167</v>
      </c>
      <c r="BB137" s="62"/>
      <c r="BC137" s="63"/>
      <c r="BD137" s="64" t="s">
        <v>159</v>
      </c>
      <c r="BE137" s="47"/>
      <c r="BF137" s="64" t="s">
        <v>167</v>
      </c>
      <c r="BG137" s="64" t="s">
        <v>167</v>
      </c>
      <c r="BH137" s="64" t="s">
        <v>167</v>
      </c>
      <c r="BI137" s="64"/>
      <c r="BJ137" s="64"/>
      <c r="BK137" s="47"/>
      <c r="BL137" s="64" t="s">
        <v>151</v>
      </c>
      <c r="BM137" s="64" t="s">
        <v>152</v>
      </c>
      <c r="BN137" s="64" t="s">
        <v>153</v>
      </c>
      <c r="BO137" s="64" t="s">
        <v>167</v>
      </c>
      <c r="BP137" s="64" t="s">
        <v>155</v>
      </c>
      <c r="BQ137" s="64" t="s">
        <v>167</v>
      </c>
      <c r="BR137" s="64" t="s">
        <v>157</v>
      </c>
      <c r="BS137" s="64" t="s">
        <v>167</v>
      </c>
      <c r="BT137" s="64" t="s">
        <v>159</v>
      </c>
      <c r="BU137" s="65"/>
      <c r="BV137" s="66"/>
      <c r="BW137" s="66">
        <v>0</v>
      </c>
      <c r="BX137" s="47"/>
      <c r="CB137" s="6"/>
      <c r="CC137" s="6"/>
      <c r="CD137" s="67">
        <v>0</v>
      </c>
      <c r="CE137" s="67">
        <v>0</v>
      </c>
      <c r="CF137" s="67" t="e">
        <v>#REF!</v>
      </c>
      <c r="CG137" s="68" cm="1">
        <f t="array" ref="CG137">SUMPRODUCT(--(LEN(TRIM(BL137:BT137))&gt;0))</f>
        <v>6</v>
      </c>
      <c r="CH137" s="59" t="str">
        <f>IF(CG137=2,"y","n")</f>
        <v>n</v>
      </c>
      <c r="CI137" s="59" t="str">
        <f>IF(CG137=3,"y","n")</f>
        <v>n</v>
      </c>
      <c r="CJ137" s="59" t="str">
        <f>IF(CG137=4,"y","n")</f>
        <v>n</v>
      </c>
      <c r="CK137" s="59" t="str">
        <f>IF(CG137&gt;4,"y","n")</f>
        <v>y</v>
      </c>
      <c r="CL137" s="59" t="str">
        <f>IF(S137=0,"y","n")</f>
        <v>y</v>
      </c>
      <c r="CM137" s="59" t="str">
        <f>IF(S137=2,"y","n")</f>
        <v>n</v>
      </c>
      <c r="CN137" s="59" t="str">
        <f>IF(S137=3,"y","n")</f>
        <v>n</v>
      </c>
      <c r="CO137" s="59" t="str">
        <f>IF(S137&gt;=4,"y","n")</f>
        <v>n</v>
      </c>
      <c r="CP137" s="59" t="str">
        <f>IF(AT137=0,"y","n")</f>
        <v>y</v>
      </c>
      <c r="CQ137" s="59" t="str">
        <f>IF(AT137=1,"y","n")</f>
        <v>n</v>
      </c>
      <c r="CR137" s="59" t="str">
        <f>IF(AT137=2,"y","n")</f>
        <v>n</v>
      </c>
      <c r="CS137" s="59" t="str">
        <f>IF(AT137&gt;=3,"y","n")</f>
        <v>n</v>
      </c>
      <c r="CT137" s="69" t="str">
        <f>CHAR(34)&amp;A137&amp;CHAR(34)</f>
        <v>"[USA] Brooklyn"</v>
      </c>
      <c r="CU137" s="70" t="str">
        <f>CHAR(34)&amp;"rgn_"&amp;R137&amp;CHAR(34)</f>
        <v>"rgn_North America"</v>
      </c>
      <c r="CV137" s="48" t="str">
        <f>CHAR(34)&amp;D137&amp;CHAR(34)</f>
        <v>"https://upload.wikimedia.org/wikipedia/commons/thumb/1/1e/Flag_of_Brooklyn%2C_New_York.svg/320px-Flag_of_Brooklyn%2C_New_York.svg.png"</v>
      </c>
      <c r="CW137" s="48" t="str">
        <f>IF(CH137="y",CHAR(34)&amp;CH$1&amp;CHAR(34)&amp;",","")</f>
        <v/>
      </c>
      <c r="CX137" s="48" t="str">
        <f>IF(CI137="y",CHAR(34)&amp;CI$1&amp;CHAR(34)&amp;",","")</f>
        <v/>
      </c>
      <c r="CY137" s="48" t="str">
        <f>IF(CJ137="y",CHAR(34)&amp;CJ$1&amp;CHAR(34)&amp;",","")</f>
        <v/>
      </c>
      <c r="CZ137" s="48" t="str">
        <f>IF(CK137="y",CHAR(34)&amp;CK$1&amp;CHAR(34)&amp;",","")</f>
        <v>"5+Colo",</v>
      </c>
      <c r="DA137" s="48" t="str">
        <f>IF(Q137&gt;1,CHAR(34)&amp;"words2"&amp;CHAR(34)&amp;",","")</f>
        <v/>
      </c>
      <c r="DB137" s="48" t="str">
        <f>IF(Q137&gt;2,CHAR(34)&amp;"words3"&amp;CHAR(34)&amp;",","")</f>
        <v/>
      </c>
      <c r="DD137" s="48" t="str">
        <f>IF(LEN(CHAR(34)&amp;"lets"&amp;LEN(SUBSTITUTE(SUBSTITUTE(IFERROR(TRIM(SUBSTITUTE(A137,MID(A137,FIND("[",A137),FIND("]",A137)-FIND("[",A137)+1),"")),A137)," ",""),"-",""))&amp;CHAR(34)&amp;",")=9,CHAR(34)&amp;"lets"&amp;LEN(SUBSTITUTE(SUBSTITUTE(IFERROR(TRIM(SUBSTITUTE(A137,MID(A137,FIND("[",A137),FIND("]",A137)-FIND("[",A137)+1),"")),A137)," ",""),"-",""))&amp;CHAR(34)&amp;",",CHAR(34)&amp;"lets0"&amp;LEN(SUBSTITUTE(SUBSTITUTE(IFERROR(TRIM(SUBSTITUTE(A137,MID(A137,FIND("[",A137),FIND("]",A137)-FIND("[",A137)+1),"")),A137)," ",""),"-",""))&amp;CHAR(34)&amp;",")</f>
        <v>"lets08",</v>
      </c>
      <c r="DE137" s="48" t="str">
        <f>CHAR(34)&amp;"start"&amp;IFERROR(LEFT(SUBSTITUTE(A137,"["&amp;MID(A137,FIND("[",A137)+1,FIND("]",A137)-FIND("[",A137)-1)&amp;"] ",""),1),LEFT(A137,1))&amp;CHAR(34)&amp;","</f>
        <v>"startB",</v>
      </c>
      <c r="DF137" s="48" t="str">
        <f>IFERROR(IF(SEARCH("tan",A137)&gt;0,CHAR(34)&amp;"withtn"&amp;CHAR(34)&amp;",",""),"")</f>
        <v/>
      </c>
      <c r="DG137" s="48" t="str">
        <f>IFERROR(IF(SEARCH("q",A137)&gt;0,CHAR(34)&amp;"with_q"&amp;CHAR(34)&amp;",",""),"")</f>
        <v/>
      </c>
      <c r="DH137" s="48" t="str">
        <f>IFERROR(IF(SEARCH("v",A137)&gt;0,CHAR(34)&amp;"with_v"&amp;CHAR(34)&amp;",",""),"")</f>
        <v/>
      </c>
      <c r="DI137" s="48" t="str">
        <f>IFERROR(IF(SEARCH("w",A137)&gt;0,CHAR(34)&amp;"with_w"&amp;CHAR(34)&amp;",",""),"")</f>
        <v/>
      </c>
      <c r="DJ137" s="48" t="str">
        <f>IFERROR(IF(SEARCH("y",A137)&gt;0,CHAR(34)&amp;"with_y"&amp;CHAR(34)&amp;",",""),"")</f>
        <v>"with_y",</v>
      </c>
      <c r="DK137" s="48" t="str">
        <f>IFERROR(IF(SEARCH("z",A137)&gt;0,CHAR(34)&amp;"with_z"&amp;CHAR(34)&amp;",",""),"")</f>
        <v/>
      </c>
      <c r="DL137" s="48" t="str">
        <f>IF(CG137=2, CHAR(34) &amp; _xlfn.TEXTJOIN("", TRUE, _xlfn._xlws.SORT(HP137:HX137)) &amp; CHAR(34) &amp; ",", "")</f>
        <v/>
      </c>
      <c r="DM137" s="48" t="str" cm="1">
        <f t="array" ref="DM137">IF(CG137=3,CHAR(34) &amp; _xlfn.TEXTJOIN("", TRUE, RIGHT(HP137:HX137, 2)) &amp; CHAR(34) &amp; ",", "")</f>
        <v/>
      </c>
      <c r="DN137" s="48" t="str">
        <f>IF(AND(ISNUMBER(SEARCH("18", O137)), ISERROR(SEARCH("1918", O137)), ISERROR(SEARCH("2018", O137))), CHAR(34) &amp; "year18" &amp; CHAR(34) &amp; ",", "")</f>
        <v>"year18",</v>
      </c>
      <c r="DO137" s="48" t="str">
        <f>IF(AND(ISNUMBER(SEARCH("19", O137)), ISERROR(SEARCH("1819", O137)),  ISERROR(SEARCH("1219", O137)),ISERROR(SEARCH("1119", O137)),ISERROR(SEARCH("1190", O137)),ISERROR(SEARCH("2019", O137))), CHAR(34) &amp; "year19" &amp; CHAR(34) &amp; ",", "")</f>
        <v/>
      </c>
      <c r="DP137" s="6" t="str">
        <f>IF(AND(ISNUMBER(SEARCH("20", O137)), ISERROR(SEARCH("1920", O137))), CHAR(34)&amp;"year00"&amp;CHAR(34)&amp;",", "")</f>
        <v/>
      </c>
      <c r="DQ137" s="6" t="str">
        <f>IF(CC137="y",CHAR(34)&amp;"soviet"&amp;CHAR(34)&amp;",","")</f>
        <v/>
      </c>
      <c r="DR137" s="6" t="str">
        <f>IF(BY137="y",CHAR(34)&amp;"dgband"&amp;CHAR(34)&amp;",","")</f>
        <v/>
      </c>
      <c r="DS137" s="6" t="str">
        <f>IF(W137="y",IF(AND(V137="n",BY137&lt;&gt;"y"),CHAR(34)&amp;"allver"&amp;CHAR(34)&amp;",",""),"")</f>
        <v/>
      </c>
      <c r="DT137" s="6" t="str">
        <f>IF(V137="y",IF(AND(W137="n",BY137&lt;&gt;"y"),CHAR(34)&amp;"allhor"&amp;CHAR(34)&amp;",",""),"")</f>
        <v/>
      </c>
      <c r="DU137" s="6" t="str">
        <f>IF(BY137="y",IF(AND(W137="n",V137="n"),CHAR(34)&amp;"alldia"&amp;CHAR(34)&amp;",",""),"")</f>
        <v/>
      </c>
      <c r="DW137" s="48" t="str">
        <f>IF(CL137="y",CHAR(34)&amp;CL$1&amp;CHAR(34)&amp;",","")</f>
        <v>"NoBand",</v>
      </c>
      <c r="DX137" s="48" t="str">
        <f>IF(CM137="y",CHAR(34)&amp;CM$1&amp;CHAR(34)&amp;",","")</f>
        <v/>
      </c>
      <c r="DY137" s="48" t="str">
        <f>IF(CN137="y",CHAR(34)&amp;CN$1&amp;CHAR(34)&amp;",","")</f>
        <v/>
      </c>
      <c r="DZ137" s="48" t="str">
        <f>IF(CO137="y",CHAR(34)&amp;CO$1&amp;CHAR(34)&amp;",","")</f>
        <v/>
      </c>
      <c r="EA137" s="48" t="str">
        <f>IF(T137="y",CHAR(34)&amp;T$1&amp;CHAR(34)&amp;",","")</f>
        <v/>
      </c>
      <c r="EB137" s="48" t="str">
        <f>IF(U137="y",CHAR(34)&amp;U$1&amp;CHAR(34)&amp;",","")</f>
        <v/>
      </c>
      <c r="EC137" s="48" t="str">
        <f>IF(V137="y",CHAR(34)&amp;V$1&amp;CHAR(34)&amp;",","")</f>
        <v/>
      </c>
      <c r="ED137" s="48" t="str">
        <f>IF(W137="y",CHAR(34)&amp;W$1&amp;CHAR(34)&amp;",","")</f>
        <v/>
      </c>
      <c r="EE137" s="48" t="str">
        <f>IF(X137="y",CHAR(34)&amp;X$1&amp;CHAR(34)&amp;",","")</f>
        <v>"Circle",</v>
      </c>
      <c r="EF137" s="48" t="str">
        <f>IF(AND(Y137&lt;&gt;"n",Y137&lt;&gt;""),CHAR(34)&amp;Y$1&amp;CHAR(34)&amp;",","")</f>
        <v/>
      </c>
      <c r="EG137" s="48" t="str">
        <f>IF(Z137="y",CHAR(34)&amp;Z$1&amp;CHAR(34)&amp;",","")</f>
        <v/>
      </c>
      <c r="EH137" s="48" t="str">
        <f>IF(AA137="y",CHAR(34)&amp;AA$1&amp;CHAR(34)&amp;",","")</f>
        <v/>
      </c>
      <c r="EI137" s="48" t="str">
        <f>IF(AB137="y",CHAR(34)&amp;AB$1&amp;CHAR(34)&amp;",","")</f>
        <v>"Texted",</v>
      </c>
      <c r="EJ137" s="48" t="str">
        <f>IF(AC137="y",CHAR(34)&amp;AC$1&amp;CHAR(34)&amp;",","")</f>
        <v>"Weapon",</v>
      </c>
      <c r="EK137" s="48" t="str">
        <f>IF(AD137="y",CHAR(34)&amp;AD$1&amp;CHAR(34)&amp;",","")</f>
        <v/>
      </c>
      <c r="EL137" s="48" t="str">
        <f>IF(AE137="y",CHAR(34)&amp;AE$1&amp;CHAR(34)&amp;",","")</f>
        <v/>
      </c>
      <c r="EM137" s="48" t="str">
        <f>IF(AF137="y",CHAR(34)&amp;AF$1&amp;CHAR(34)&amp;",","")</f>
        <v/>
      </c>
      <c r="EN137" s="48" t="str">
        <f>IF(AG137="y",CHAR(34)&amp;AG$1&amp;CHAR(34)&amp;",","")</f>
        <v/>
      </c>
      <c r="EO137" s="48" t="str">
        <f>IF(AH137="y",CHAR(34)&amp;AH$1&amp;CHAR(34)&amp;",","")</f>
        <v>"Center",</v>
      </c>
      <c r="EP137" s="48" t="str">
        <f>IF(AI137="y",CHAR(34)&amp;AI$1&amp;CHAR(34)&amp;",","")</f>
        <v/>
      </c>
      <c r="EQ137" s="48" t="str">
        <f>IF(AJ137="y",CHAR(34)&amp;AJ$1&amp;CHAR(34)&amp;",","")</f>
        <v/>
      </c>
      <c r="ER137" s="48" t="str">
        <f>IF(AK137="y",CHAR(34)&amp;AK$1&amp;CHAR(34)&amp;",","")</f>
        <v/>
      </c>
      <c r="ES137" s="48" t="str">
        <f>IF(AL137="y",CHAR(34)&amp;AL$1&amp;CHAR(34)&amp;",","")</f>
        <v/>
      </c>
      <c r="ET137" s="48" t="str">
        <f>IF(AM137="y",CHAR(34)&amp;AM$1&amp;CHAR(34)&amp;",","")</f>
        <v>"Geogrh",</v>
      </c>
      <c r="EU137" s="48" t="str">
        <f>IF(AN137="y",CHAR(34)&amp;AN$1&amp;CHAR(34)&amp;",","")</f>
        <v>"Humans",</v>
      </c>
      <c r="EV137" s="48" t="str">
        <f>IF(AO137="y",CHAR(34)&amp;AO$1&amp;CHAR(34)&amp;",","")</f>
        <v/>
      </c>
      <c r="EW137" s="48" t="str">
        <f>IF(AP137="y",CHAR(34)&amp;AP$1&amp;CHAR(34)&amp;",","")</f>
        <v/>
      </c>
      <c r="EX137" s="48" t="str">
        <f>IF(AQ137="y",CHAR(34)&amp;AQ$1&amp;CHAR(34)&amp;",","")</f>
        <v/>
      </c>
      <c r="EY137" s="48" t="str">
        <f>IF(AR137="y",CHAR(34)&amp;AR$1&amp;CHAR(34)&amp;",","")</f>
        <v/>
      </c>
      <c r="EZ137" s="48" t="str">
        <f>IF(AS137="y",CHAR(34)&amp;AS$1&amp;CHAR(34)&amp;",","")</f>
        <v/>
      </c>
      <c r="FA137" s="48" t="str">
        <f>IF(AT137&gt;0,CHAR(34)&amp;"sta"&amp;AZ137&amp;CHAR(34)&amp;",","")</f>
        <v/>
      </c>
      <c r="FB137" s="48" t="str">
        <f>IF(AND(AT137&gt;0,BA137&lt;&gt;""),CHAR(34)&amp;"sta"&amp;BA137&amp;CHAR(34)&amp;",","")</f>
        <v/>
      </c>
      <c r="FD137" s="48" t="str">
        <f>IF(BV137="n",CHAR(34)&amp;"tcWHYE"&amp;CHAR(34)&amp;",",IF(BV137="y",CHAR(34)&amp;FD$1&amp;CHAR(34)&amp;",",""))</f>
        <v/>
      </c>
      <c r="FE137" s="48" t="str">
        <f>IF(COUNTIF(BL137:BT137,"BLU")=0,CHAR(34)&amp;"NO_BLU"&amp;CHAR(34)&amp;",", "")</f>
        <v/>
      </c>
      <c r="FF137" s="48" t="str">
        <f>IF(COUNTIF(BL137:BT137,"WHI")=0,CHAR(34)&amp;"NO_WHI"&amp;CHAR(34)&amp;",", "")</f>
        <v/>
      </c>
      <c r="FG137" s="48" t="str">
        <f>IF(COUNTIF(BL137:BT137,"RED")=0,CHAR(34)&amp;"NO_RED"&amp;CHAR(34)&amp;",", "")</f>
        <v>"NO_RED",</v>
      </c>
      <c r="FH137" s="48" t="str">
        <f>IF(COUNTIF(BL137:BS137,"GRE")=0,CHAR(34)&amp;"NO_GRE"&amp;CHAR(34)&amp;",", "")</f>
        <v/>
      </c>
      <c r="FI137" s="48" t="str">
        <f>IF(COUNTIF(BL137:BT137,"YEL")=0,CHAR(34)&amp;"NO_YEL"&amp;CHAR(34)&amp;",", "")</f>
        <v/>
      </c>
      <c r="FJ137" s="48" t="str">
        <f>IF(COUNTIF(BL137:BT137,"BLA")=0,CHAR(34)&amp;"NO_BLA"&amp;CHAR(34)&amp;",", "")</f>
        <v/>
      </c>
      <c r="FK137" s="48" t="str">
        <f>IF(AND(FH137&lt;&gt;"",FF137&lt;&gt;""),CHAR(34)&amp;"WHGRNO"&amp;CHAR(34)&amp;",","")</f>
        <v/>
      </c>
      <c r="FL137" s="48" t="str">
        <f>IF(AND(FI137&lt;&gt;"",FF137&lt;&gt;""),CHAR(34)&amp;"WHYENO"&amp;CHAR(34)&amp;",","")</f>
        <v/>
      </c>
      <c r="FM137" s="48" t="str">
        <f>IF(AND(FJ137&lt;&gt;"",FF137&lt;&gt;""),CHAR(34)&amp;"BAWHNO"&amp;CHAR(34)&amp;",","")</f>
        <v/>
      </c>
      <c r="FN137" s="48" t="str">
        <f>IF(AND(FE137&lt;&gt;"",FF137&lt;&gt;""),CHAR(34)&amp;"BLWHNO"&amp;CHAR(34)&amp;",","")</f>
        <v/>
      </c>
      <c r="FO137" s="48" t="str">
        <f>IF(AND(FE137&lt;&gt;"",FG137&lt;&gt;""),CHAR(34)&amp;"BLRENO"&amp;CHAR(34)&amp;",","")</f>
        <v/>
      </c>
      <c r="FP137" s="48" t="str">
        <f>IF(AND(FF137&lt;&gt;"",FF137&lt;&gt;""),CHAR(34)&amp;"WHRENO"&amp;CHAR(34)&amp;",","")</f>
        <v/>
      </c>
      <c r="FQ137" s="48" t="str">
        <f>IF(LEN(BF137)=3,CHAR(34)&amp;"001"&amp;BF137&amp;CHAR(34)&amp;",","")</f>
        <v/>
      </c>
      <c r="FR137" s="48" t="str">
        <f>IF(LEN(BG137)=3,CHAR(34)&amp;"002"&amp;BG137&amp;CHAR(34)&amp;",","")</f>
        <v/>
      </c>
      <c r="FS137" s="48" t="str">
        <f>IF(LEN(BH137)=3,CHAR(34)&amp;"003"&amp;BH137&amp;CHAR(34)&amp;",","")</f>
        <v/>
      </c>
      <c r="FT137" s="48" t="str">
        <f>CHAR(34)&amp;"myr"&amp;BD137&amp;CHAR(34)&amp;","</f>
        <v>"myrWHI",</v>
      </c>
      <c r="FU137" s="48" t="str">
        <f>IF(AY137="y",CHAR(34)&amp;"island"&amp;CHAR(34)&amp;",","")</f>
        <v/>
      </c>
      <c r="FV137" s="48" t="str">
        <f>IF(BZ137="y",CHAR(34)&amp;"landlo"&amp;CHAR(34)&amp;",","")</f>
        <v/>
      </c>
      <c r="FW137" s="48" t="str">
        <f>IF(CA137="y",CHAR(34)&amp;"eunion"&amp;CHAR(34)&amp;",","")</f>
        <v/>
      </c>
      <c r="FY137" s="48" t="str">
        <f>IFERROR(IF(SEARCH("Arabic",CB137)&gt;0,CHAR(34)&amp;"arabic"&amp;CHAR(34)&amp;",",""),"")</f>
        <v/>
      </c>
      <c r="FZ137" s="48" t="str">
        <f>IFERROR(IF(SEARCH("English",CB137)&gt;0,CHAR(34)&amp;"englis"&amp;CHAR(34)&amp;",",""),"")</f>
        <v/>
      </c>
      <c r="GA137" s="48" t="str">
        <f>IFERROR(IF(SEARCH("French",CB137)&gt;0,CHAR(34)&amp;"french"&amp;CHAR(34)&amp;",",""),"")</f>
        <v/>
      </c>
      <c r="GB137" s="48" t="str">
        <f>IFERROR(IF(SEARCH("Spanish",CB137)&gt;0,CHAR(34)&amp;"spanis"&amp;CHAR(34)&amp;",",""),"")</f>
        <v/>
      </c>
      <c r="GE137" s="48" t="str">
        <f>IFERROR(IF(SEARCH("Dutch",CB137)&gt;0,CHAR(34)&amp;"dutchs"&amp;CHAR(34)&amp;",",""),"")</f>
        <v/>
      </c>
      <c r="GF137" s="48" t="str">
        <f>IFERROR(IF(SEARCH("Historical",AU137)&gt;0,CHAR(34)&amp;"histor"&amp;CHAR(34)&amp;",",""),"")</f>
        <v/>
      </c>
      <c r="GG137" s="48" t="str">
        <f>IF(BU137="y",CHAR(34)&amp;"unjack"&amp;CHAR(34)&amp;",","")</f>
        <v/>
      </c>
      <c r="GH137" s="48" t="str">
        <f>IF(CD137=1,CHAR(34)&amp;"southc"&amp;CHAR(34)&amp;",","")</f>
        <v/>
      </c>
      <c r="GI137" s="48" t="str">
        <f>IF(CE137=1,CHAR(34)&amp;"hasmap"&amp;CHAR(34)&amp;",","")</f>
        <v/>
      </c>
      <c r="GJ137" s="48" t="str">
        <f>IF(CP137="y",CHAR(34)&amp;CP$1&amp;CHAR(34)&amp;",","")</f>
        <v>"NoStar",</v>
      </c>
      <c r="GK137" s="48" t="str">
        <f>IF(GJ137="",CHAR(34)&amp;"HasSta"&amp;CHAR(34)&amp;",","")</f>
        <v/>
      </c>
      <c r="GL137" s="48" t="str">
        <f>IF(CQ137="y",CHAR(34)&amp;CQ$1&amp;CHAR(34)&amp;",","")</f>
        <v/>
      </c>
      <c r="GM137" s="48" t="str">
        <f>IF(CR137="y",CHAR(34)&amp;CR$1&amp;CHAR(34)&amp;",","")</f>
        <v/>
      </c>
      <c r="GN137" s="48" t="str">
        <f>IF(CS137="y",CHAR(34)&amp;CS$1&amp;CHAR(34)&amp;",","")</f>
        <v/>
      </c>
      <c r="GP137" s="48" t="str">
        <f>CHAR(34)&amp;AU137&amp;CHAR(34)</f>
        <v>"Borough"</v>
      </c>
      <c r="GS137" s="48" t="str">
        <f>SUBSTITUTE("["&amp;_xlfn.CONCAT(CW137:GN137)&amp;"]",",]","]")</f>
        <v>["5+Colo","lets08","startB","with_y","year18","NoBand","Circle","Texted","Weapon","Center","Geogrh","Humans","NO_RED","myrWHI","NoStar"]</v>
      </c>
      <c r="GT137" s="48" t="str">
        <f>IF(BL137&lt;&gt;"",CHAR(34)&amp;"cl_"&amp;BL137&amp;CHAR(34)&amp;",","")</f>
        <v>"cl_BLA",</v>
      </c>
      <c r="GU137" s="48" t="str">
        <f>IF(BM137&lt;&gt;"",CHAR(34)&amp;"cl_"&amp;BM137&amp;CHAR(34)&amp;",","")</f>
        <v>"cl_BLU",</v>
      </c>
      <c r="GV137" s="48" t="str">
        <f>IF(BN137&lt;&gt;"",CHAR(34)&amp;"cl_"&amp;BN137&amp;CHAR(34)&amp;",","")</f>
        <v>"cl_GRE",</v>
      </c>
      <c r="GW137" s="48" t="str">
        <f>IF(BO137&lt;&gt;"",CHAR(34)&amp;"cl_"&amp;BO137&amp;CHAR(34)&amp;",","")</f>
        <v/>
      </c>
      <c r="GX137" s="48" t="str">
        <f>IF(BP137&lt;&gt;"",CHAR(34)&amp;"cl_"&amp;BP137&amp;CHAR(34)&amp;",","")</f>
        <v>"cl_YEL",</v>
      </c>
      <c r="GY137" s="48" t="str">
        <f>IF(BQ137&lt;&gt;"",CHAR(34)&amp;"cl_"&amp;BQ137&amp;CHAR(34)&amp;",","")</f>
        <v/>
      </c>
      <c r="GZ137" s="48" t="str">
        <f>IF(BR137&lt;&gt;"",CHAR(34)&amp;"cl_"&amp;BR137&amp;CHAR(34)&amp;",","")</f>
        <v>"cl_BRO",</v>
      </c>
      <c r="HA137" s="48" t="str">
        <f>IF(BS137&lt;&gt;"",CHAR(34)&amp;"cl_"&amp;BS137&amp;CHAR(34)&amp;",","")</f>
        <v/>
      </c>
      <c r="HB137" s="48" t="str">
        <f>IF(BT137&lt;&gt;"",CHAR(34)&amp;"cl_"&amp;BT137&amp;CHAR(34)&amp;",","")</f>
        <v>"cl_WHI",</v>
      </c>
      <c r="HC137" s="48" t="str">
        <f>SUBSTITUTE("["&amp;_xlfn.CONCAT(GT137:HB137)&amp;"]",",]","]")</f>
        <v>["cl_BLA","cl_BLU","cl_GRE","cl_YEL","cl_BRO","cl_WHI"]</v>
      </c>
      <c r="HE137" s="71"/>
      <c r="HF137" s="72" t="str">
        <f>"{couname:"&amp;CT137&amp;(IF(HK137&lt;&gt;"",",subtype:"&amp;CHAR(34)&amp;HK137&amp;CHAR(34),""))&amp;",year:"&amp;HJ137&amp;",region:"&amp;CU137&amp;",Colors:"&amp;HC137&amp;",Items:"&amp;GS137&amp;",Flag:"&amp;CV137&amp;",HDFlag:"&amp;CHAR(34)&amp;E137&amp;CHAR(34)&amp;",type:"&amp;GP137&amp;", describe: "&amp;HH137&amp;", isnew:"&amp;CHAR(34)&amp;F137&amp;CHAR(34)&amp;", links: "&amp;HL137&amp;"},"</f>
        <v>{couname:"[USA] Brooklyn",year:"1860",region:"rgn_North America",Colors:["cl_BLA","cl_BLU","cl_GRE","cl_YEL","cl_BRO","cl_WHI"],Items:["5+Colo","lets08","startB","with_y","year18","NoBand","Circle","Texted","Weapon","Center","Geogrh","Humans","NO_RED","myrWHI","NoStar"],Flag:"https://upload.wikimedia.org/wikipedia/commons/thumb/1/1e/Flag_of_Brooklyn%2C_New_York.svg/320px-Flag_of_Brooklyn%2C_New_York.svg.png",HDFlag:"https://upload.wikimedia.org/wikipedia/commons/thumb/1/1e/Flag_of_Brooklyn%2C_New_York.svg/640px-Flag_of_Brooklyn%2C_New_York.svg.png",type:"Borough", describe: "\nThe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 isnew:".", links: "https://en.wikipedia.org/wiki/Flags_of_New_York_City#Brooklyn"},</v>
      </c>
      <c r="HG137" s="73" t="str">
        <f>"{couname:"&amp;CT137&amp;(IF(HK137&lt;&gt;"",",subtype:"&amp;CHAR(34)&amp;HK137&amp;CHAR(34),""))&amp;",year:"&amp;HJ137&amp;",region:"&amp;CU137&amp;",Colors:"&amp;HC137&amp;",Items:"&amp;GS137&amp;",Flag:"&amp;CV137&amp;",HDFlag:"&amp;CHAR(34)&amp;E137&amp;CHAR(34)&amp;",type:"&amp;GP137&amp;", describe: "&amp;HI137&amp;", links: "&amp;HL137&amp;"},"</f>
        <v>{couname:"[USA] Brooklyn",year:"1860",region:"rgn_North America",Colors:["cl_BLA","cl_BLU","cl_GRE","cl_YEL","cl_BRO","cl_WHI"],Items:["5+Colo","lets08","startB","with_y","year18","NoBand","Circle","Texted","Weapon","Center","Geogrh","Humans","NO_RED","myrWHI","NoStar"],Flag:"https://upload.wikimedia.org/wikipedia/commons/thumb/1/1e/Flag_of_Brooklyn%2C_New_York.svg/320px-Flag_of_Brooklyn%2C_New_York.svg.png",HDFlag:"https://upload.wikimedia.org/wikipedia/commons/thumb/1/1e/Flag_of_Brooklyn%2C_New_York.svg/640px-Flag_of_Brooklyn%2C_New_York.svg.png",type:"Borough", describe: "\nThe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 links: "https://en.wikipedia.org/wiki/Flags_of_New_York_City#Brooklyn"},</v>
      </c>
      <c r="HH137" s="48" t="str">
        <f>IF(P137&lt;&gt;"",CHAR(34)&amp;"\n"&amp;P137&amp;CHAR(34),CHAR(34)&amp;CHAR(34))</f>
        <v>"\nThe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v>
      </c>
      <c r="HI137" s="48" t="str">
        <f>IF(J137=0,CHAR(34)&amp;CHAR(34),HH137)</f>
        <v>"\nThe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v>
      </c>
      <c r="HJ137" s="48" t="str">
        <f>CHAR(34)&amp;O137&amp;CHAR(34)</f>
        <v>"1860"</v>
      </c>
      <c r="HL137" s="48" t="str">
        <f>CHAR(34)&amp;I137&amp;CHAR(34)</f>
        <v>"https://en.wikipedia.org/wiki/Flags_of_New_York_City#Brooklyn"</v>
      </c>
      <c r="HM137" s="72" t="str">
        <f>"{"&amp;CHAR(34)&amp;"couname"&amp;CHAR(34)&amp;":"&amp;CT137&amp;(IF(H137&lt;&gt;"",","&amp;CHAR(34)&amp;"subtype"&amp;CHAR(34)&amp;":"&amp;CHAR(34)&amp;H137&amp;CHAR(34),""))&amp;","&amp;CHAR(34)&amp;"year"&amp;CHAR(34)&amp;":"&amp;HJ137&amp;","&amp;CHAR(34)&amp;"region"&amp;CHAR(34)&amp;":"&amp;CU137&amp;","&amp;CHAR(34)&amp;"Colors"&amp;CHAR(34)&amp;":"&amp;HC137&amp;","&amp;CHAR(34)&amp;"Items"&amp;CHAR(34)&amp;":"&amp;GS137&amp;","&amp;CHAR(34)&amp;"Flag"&amp;CHAR(34)&amp;":"&amp;CV137&amp;","&amp;CHAR(34)&amp;"HDFlag"&amp;CHAR(34)&amp;":"&amp;CHAR(34)&amp;E137&amp;CHAR(34)&amp;","&amp;CHAR(34)&amp;"type"&amp;CHAR(34)&amp;":"&amp;GP137&amp;", "&amp;CHAR(34)&amp;"describe"&amp;CHAR(34)&amp;": "&amp;HH137&amp;", "&amp;CHAR(34)&amp;"isnew"&amp;CHAR(34)&amp;": "&amp;CHAR(34)&amp;F137&amp;CHAR(34)&amp;", "&amp;CHAR(34)&amp;"links"&amp;CHAR(34)&amp;": "&amp;HL137&amp;"},"</f>
        <v>{"couname":"[USA] Brooklyn","subtype":"[USA] New York","year":"1860","region":"rgn_North America","Colors":["cl_BLA","cl_BLU","cl_GRE","cl_YEL","cl_BRO","cl_WHI"],"Items":["5+Colo","lets08","startB","with_y","year18","NoBand","Circle","Texted","Weapon","Center","Geogrh","Humans","NO_RED","myrWHI","NoStar"],"Flag":"https://upload.wikimedia.org/wikipedia/commons/thumb/1/1e/Flag_of_Brooklyn%2C_New_York.svg/320px-Flag_of_Brooklyn%2C_New_York.svg.png","HDFlag":"https://upload.wikimedia.org/wikipedia/commons/thumb/1/1e/Flag_of_Brooklyn%2C_New_York.svg/640px-Flag_of_Brooklyn%2C_New_York.svg.png","type":"Borough", "describe": "\nThe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 "isnew": ".", "links": "https://en.wikipedia.org/wiki/Flags_of_New_York_City#Brooklyn"},</v>
      </c>
      <c r="HN137" s="74" t="str">
        <f>"{"&amp;CHAR(34)&amp;"couname"&amp;CHAR(34)&amp;":"&amp;CT137&amp;(IF(H137&lt;&gt;"",","&amp;CHAR(34)&amp;"subtype"&amp;CHAR(34)&amp;":"&amp;CHAR(34)&amp;H137&amp;CHAR(34),""))&amp;","&amp;CHAR(34)&amp;"year"&amp;CHAR(34)&amp;":"&amp;HJ137&amp;","&amp;CHAR(34)&amp;"region"&amp;CHAR(34)&amp;":"&amp;CU137&amp;","&amp;CHAR(34)&amp;"Colors"&amp;CHAR(34)&amp;":"&amp;HC137&amp;","&amp;CHAR(34)&amp;"Items"&amp;CHAR(34)&amp;":"&amp;GS137&amp;","&amp;CHAR(34)&amp;"Flag"&amp;CHAR(34)&amp;":"&amp;CV137&amp;","&amp;CHAR(34)&amp;"HDFlag"&amp;CHAR(34)&amp;":"&amp;CHAR(34)&amp;E137&amp;CHAR(34)&amp;","&amp;CHAR(34)&amp;"type"&amp;CHAR(34)&amp;":"&amp;GP137&amp;", "&amp;CHAR(34)&amp;"describe"&amp;CHAR(34)&amp;": "&amp;HI137&amp;", "&amp;CHAR(34)&amp;"isnew"&amp;CHAR(34)&amp;": "&amp;CHAR(34)&amp;F137&amp;CHAR(34)&amp;", "&amp;CHAR(34)&amp;"links"&amp;CHAR(34)&amp;": "&amp;HL137&amp;"},"</f>
        <v>{"couname":"[USA] Brooklyn","subtype":"[USA] New York","year":"1860","region":"rgn_North America","Colors":["cl_BLA","cl_BLU","cl_GRE","cl_YEL","cl_BRO","cl_WHI"],"Items":["5+Colo","lets08","startB","with_y","year18","NoBand","Circle","Texted","Weapon","Center","Geogrh","Humans","NO_RED","myrWHI","NoStar"],"Flag":"https://upload.wikimedia.org/wikipedia/commons/thumb/1/1e/Flag_of_Brooklyn%2C_New_York.svg/320px-Flag_of_Brooklyn%2C_New_York.svg.png","HDFlag":"https://upload.wikimedia.org/wikipedia/commons/thumb/1/1e/Flag_of_Brooklyn%2C_New_York.svg/640px-Flag_of_Brooklyn%2C_New_York.svg.png","type":"Borough", "describe": "\nThe flag of Brooklyn has been in use since at least 1860 when Brooklyn was an independent city.\n\nThe flag of Brooklyn has a white background with a seal at the center. Within the seal is an image of the Goddess of Justice set on a background of light blue, and bearing fasces, a traditional emblem of unity. The fasces is composed of six rods, representing Brooklyn's original six towns under New Netherland. Encircling that image is a ring of dark blue and the Old Dutch phrase 'Een Draght Macht Maght' which translates into English as 'Unity makes strength'. During the City of Greater New York consolidation process of the 1890s, 'Miss Brooklyn' from the flag became a popular figure, allegorized as being courted by Father Knickerbocker. Also in the darker ring are the words 'Borough of Brooklyn'. The outside and inside rim of the seal are gold-colored. The primary colors of the seal, blue and gold, have been adopted by the Borough President's office as Brooklyn's colors.", "isnew": ".", "links": "https://en.wikipedia.org/wiki/Flags_of_New_York_City#Brooklyn"},</v>
      </c>
      <c r="HO137" s="75">
        <v>45618</v>
      </c>
      <c r="HP137" s="48" t="str" cm="1">
        <f t="array" ref="HP137">IF(_xlfn.TEXTJOIN(", ", TRUE, IF(ISNUMBER(SEARCH("BLA", BL137:BT137)), COLUMN(BL137:BT137) - COLUMN(BL137) + 1, ""))&lt;&gt;"","BLA","")</f>
        <v>BLA</v>
      </c>
      <c r="HQ137" s="48" t="str" cm="1">
        <f t="array" ref="HQ137">IF(_xlfn.TEXTJOIN(", ", TRUE, IF(ISNUMBER(SEARCH("BLU", BL137:BT137)), COLUMN(BL137:BT137) - COLUMN(BL137) + 1, ""))&lt;&gt;"","BLU","")</f>
        <v>BLU</v>
      </c>
      <c r="HR137" s="48" t="str" cm="1">
        <f t="array" ref="HR137">IF(_xlfn.TEXTJOIN(", ", TRUE, IF(ISNUMBER(SEARCH("GRE", BL137:BT137)), COLUMN(BL137:BT137) - COLUMN(BL137) + 1, ""))&lt;&gt;"","GRE","")</f>
        <v>GRE</v>
      </c>
      <c r="HS137" s="48" t="str" cm="1">
        <f t="array" ref="HS137">IF(_xlfn.TEXTJOIN(", ", TRUE, IF(ISNUMBER(SEARCH("RED", BL137:BT137)), COLUMN(BL137:BT137) - COLUMN(BL137) + 1, ""))&lt;&gt;"","RED","")</f>
        <v/>
      </c>
      <c r="HT137" s="48" t="str" cm="1">
        <f t="array" ref="HT137">IF(_xlfn.TEXTJOIN(", ", TRUE, IF(ISNUMBER(SEARCH("YEL", BL137:BT137)), COLUMN(BL137:BT137) - COLUMN(BL137) + 1, ""))&lt;&gt;"","YEL","")</f>
        <v>YEL</v>
      </c>
      <c r="HU137" s="48" t="str" cm="1">
        <f t="array" ref="HU137">IF(_xlfn.TEXTJOIN(", ", TRUE, IF(ISNUMBER(SEARCH("ORA", BL137:BT137)), COLUMN(BL137:BT137) - COLUMN(BL137) + 1, ""))&lt;&gt;"","ORA","")</f>
        <v/>
      </c>
      <c r="HV137" s="48" t="str" cm="1">
        <f t="array" ref="HV137">IF(_xlfn.TEXTJOIN(", ", TRUE, IF(ISNUMBER(SEARCH("BRO", BL137:BT137)), COLUMN(BL137:BT137) - COLUMN(BL137) + 1, ""))&lt;&gt;"","BRO","")</f>
        <v>BRO</v>
      </c>
      <c r="HW137" s="48" t="str" cm="1">
        <f t="array" ref="HW137">IF(_xlfn.TEXTJOIN(", ", TRUE, IF(ISNUMBER(SEARCH("PUR", BL137:BT137)), COLUMN(BL137:BT137) - COLUMN(BL137) + 1, ""))&lt;&gt;"","PUR","")</f>
        <v/>
      </c>
      <c r="HX137" s="48" t="str" cm="1">
        <f t="array" ref="HX137">IF(_xlfn.TEXTJOIN(", ", TRUE, IF(ISNUMBER(SEARCH("WHI", BL137:BT137)), COLUMN(BL137:BT137) - COLUMN(BL137) + 1, ""))&lt;&gt;"","WHI","")</f>
        <v>WHI</v>
      </c>
      <c r="HY137" s="76"/>
      <c r="HZ137" s="76"/>
      <c r="IA137" s="6"/>
      <c r="IB137" s="6"/>
      <c r="IC137" s="77"/>
      <c r="ID137" s="77"/>
      <c r="IE137" s="77"/>
      <c r="IF137" s="77"/>
      <c r="IG137" s="77"/>
      <c r="IH137" s="77"/>
      <c r="II137" s="77"/>
      <c r="IJ137" s="77"/>
      <c r="IK137" s="77"/>
      <c r="IM137" s="45">
        <f>COUNTIF(IC137:IK137,"&gt;0")-CG137</f>
        <v>-6</v>
      </c>
      <c r="IN137" s="78" t="str">
        <f>"http://mkweb.bcgsc.ca/color-summarizer/?url="&amp;D137&amp;"&amp;precision=low&amp;num_clusters="&amp;CG137&amp;"&amp;text=1"</f>
        <v>http://mkweb.bcgsc.ca/color-summarizer/?url=https://upload.wikimedia.org/wikipedia/commons/thumb/1/1e/Flag_of_Brooklyn%2C_New_York.svg/320px-Flag_of_Brooklyn%2C_New_York.svg.png&amp;precision=low&amp;num_clusters=6&amp;text=1</v>
      </c>
      <c r="IO137" s="48" t="str">
        <f>IF(HP137&lt;&gt;"",CHAR(34)&amp;"black"&amp;CHAR(34),"")</f>
        <v>"black"</v>
      </c>
      <c r="IP137" s="48" t="str">
        <f>IF(HQ137&lt;&gt;"",CHAR(34)&amp;"blue"&amp;CHAR(34),"")</f>
        <v>"blue"</v>
      </c>
      <c r="IQ137" s="48" t="str">
        <f>IF(HR137&lt;&gt;"",CHAR(34)&amp;"green"&amp;CHAR(34),"")</f>
        <v>"green"</v>
      </c>
      <c r="IR137" s="48" t="str">
        <f>IF(HS137&lt;&gt;"",CHAR(34)&amp;"red"&amp;CHAR(34),"")</f>
        <v/>
      </c>
      <c r="IS137" s="48" t="str">
        <f>IF(HT137&lt;&gt;"",CHAR(34)&amp;"yellow"&amp;CHAR(34),"")</f>
        <v>"yellow"</v>
      </c>
      <c r="IT137" s="48" t="str">
        <f>IF(HU137&lt;&gt;"",CHAR(34)&amp;"orange"&amp;CHAR(34),"")</f>
        <v/>
      </c>
      <c r="IU137" s="48" t="str">
        <f>IF(HV137&lt;&gt;"",CHAR(34)&amp;"brown"&amp;CHAR(34),"")</f>
        <v>"brown"</v>
      </c>
      <c r="IV137" s="48" t="str">
        <f>IF(HW137&lt;&gt;"",CHAR(34)&amp;"purple"&amp;CHAR(34),"")</f>
        <v/>
      </c>
      <c r="IW137" s="48" t="str">
        <f>IF(HX137&lt;&gt;"",CHAR(34)&amp;"white"&amp;CHAR(34),"")</f>
        <v>"white"</v>
      </c>
      <c r="IX137" s="48" t="str">
        <f>"{"&amp;CHAR(34)&amp;"url"&amp;CHAR(34)&amp;":"&amp;CHAR(34)&amp;IN137&amp;CHAR(34)&amp;","&amp;CHAR(34)&amp;"name"&amp;CHAR(34)&amp;":"&amp;CHAR(34)&amp;A137&amp;CHAR(34)&amp;"},"</f>
        <v>{"url":"http://mkweb.bcgsc.ca/color-summarizer/?url=https://upload.wikimedia.org/wikipedia/commons/thumb/1/1e/Flag_of_Brooklyn%2C_New_York.svg/320px-Flag_of_Brooklyn%2C_New_York.svg.png&amp;precision=low&amp;num_clusters=6&amp;text=1","name":"[USA] Brooklyn"},</v>
      </c>
      <c r="IY137" s="48">
        <v>1116</v>
      </c>
    </row>
    <row r="138" spans="1:259" s="48" customFormat="1" ht="38.4" customHeight="1" thickBot="1" x14ac:dyDescent="0.35">
      <c r="A138" s="97" t="s">
        <v>358</v>
      </c>
      <c r="B138" s="40" t="e" vm="279">
        <v>#VALUE!</v>
      </c>
      <c r="C138" s="41">
        <v>3</v>
      </c>
      <c r="D138" s="42" t="s">
        <v>359</v>
      </c>
      <c r="E138" s="43" t="s">
        <v>360</v>
      </c>
      <c r="F138" s="44" t="s">
        <v>163</v>
      </c>
      <c r="G138" s="45">
        <f>COUNTIF($A$1:$A$8580,A138)</f>
        <v>1</v>
      </c>
      <c r="H138" s="46" t="s">
        <v>248</v>
      </c>
      <c r="I138" s="47" t="s">
        <v>361</v>
      </c>
      <c r="J138" s="48" t="str">
        <f>""</f>
        <v/>
      </c>
      <c r="K138" s="49"/>
      <c r="L138" s="50"/>
      <c r="M138" s="50"/>
      <c r="N138" s="51" t="s">
        <v>231</v>
      </c>
      <c r="O138" s="52">
        <v>1924</v>
      </c>
      <c r="P138" s="53" t="s">
        <v>362</v>
      </c>
      <c r="Q138" s="54">
        <v>3</v>
      </c>
      <c r="R138" s="55" t="s">
        <v>231</v>
      </c>
      <c r="S138" s="56">
        <v>0</v>
      </c>
      <c r="T138" s="57" t="s">
        <v>165</v>
      </c>
      <c r="U138" s="58" t="s">
        <v>164</v>
      </c>
      <c r="V138" s="58" t="s">
        <v>164</v>
      </c>
      <c r="W138" s="58" t="s">
        <v>164</v>
      </c>
      <c r="X138" s="58" t="s">
        <v>165</v>
      </c>
      <c r="Y138" s="58" t="s">
        <v>165</v>
      </c>
      <c r="Z138" s="58" t="s">
        <v>164</v>
      </c>
      <c r="AA138" s="58" t="s">
        <v>165</v>
      </c>
      <c r="AB138" s="58" t="s">
        <v>164</v>
      </c>
      <c r="AC138" s="58" t="s">
        <v>164</v>
      </c>
      <c r="AD138" s="58" t="s">
        <v>164</v>
      </c>
      <c r="AE138" s="58" t="s">
        <v>164</v>
      </c>
      <c r="AF138" s="59" t="s">
        <v>164</v>
      </c>
      <c r="AG138" s="59" t="s">
        <v>165</v>
      </c>
      <c r="AH138" s="59" t="s">
        <v>165</v>
      </c>
      <c r="AI138" s="59" t="s">
        <v>164</v>
      </c>
      <c r="AJ138" s="59" t="s">
        <v>164</v>
      </c>
      <c r="AK138" s="59" t="s">
        <v>164</v>
      </c>
      <c r="AL138" s="59" t="s">
        <v>164</v>
      </c>
      <c r="AM138" s="59" t="s">
        <v>165</v>
      </c>
      <c r="AN138" s="59" t="s">
        <v>165</v>
      </c>
      <c r="AO138" s="59" t="s">
        <v>165</v>
      </c>
      <c r="AP138" s="59" t="s">
        <v>165</v>
      </c>
      <c r="AQ138" s="59" t="s">
        <v>164</v>
      </c>
      <c r="AR138" s="59" t="s">
        <v>164</v>
      </c>
      <c r="AS138" s="59" t="s">
        <v>164</v>
      </c>
      <c r="AT138" s="60">
        <v>13</v>
      </c>
      <c r="AU138" s="59" t="s">
        <v>196</v>
      </c>
      <c r="AV138" s="59" t="str">
        <f>IF(LEFT(A138,1)="[",LEFT(A138,5)&amp;AU138&amp;A138,"")</f>
        <v>[USA]City[USA] Buffalo</v>
      </c>
      <c r="AW138" s="59" t="str">
        <f>C138&amp;H138&amp;A138</f>
        <v>3[USA] New York[USA] Buffalo</v>
      </c>
      <c r="AX138" s="61"/>
      <c r="AY138" s="61"/>
      <c r="AZ138" s="62" t="s">
        <v>159</v>
      </c>
      <c r="BA138" s="62" t="s">
        <v>167</v>
      </c>
      <c r="BB138" s="62"/>
      <c r="BC138" s="63"/>
      <c r="BD138" s="64" t="s">
        <v>152</v>
      </c>
      <c r="BE138" s="47"/>
      <c r="BF138" s="64" t="s">
        <v>167</v>
      </c>
      <c r="BG138" s="64" t="s">
        <v>167</v>
      </c>
      <c r="BH138" s="64" t="s">
        <v>167</v>
      </c>
      <c r="BI138" s="64"/>
      <c r="BJ138" s="64"/>
      <c r="BK138" s="47"/>
      <c r="BL138" s="64" t="s">
        <v>167</v>
      </c>
      <c r="BM138" s="64" t="s">
        <v>152</v>
      </c>
      <c r="BN138" s="64" t="s">
        <v>167</v>
      </c>
      <c r="BO138" s="64" t="s">
        <v>167</v>
      </c>
      <c r="BP138" s="64" t="s">
        <v>167</v>
      </c>
      <c r="BQ138" s="64" t="s">
        <v>167</v>
      </c>
      <c r="BR138" s="64" t="s">
        <v>167</v>
      </c>
      <c r="BS138" s="64" t="s">
        <v>167</v>
      </c>
      <c r="BT138" s="64" t="s">
        <v>159</v>
      </c>
      <c r="BU138" s="65"/>
      <c r="BV138" s="66"/>
      <c r="BW138" s="66">
        <v>0</v>
      </c>
      <c r="BX138" s="47"/>
      <c r="BY138" s="48" t="s">
        <v>164</v>
      </c>
      <c r="CB138" s="6"/>
      <c r="CC138" s="6"/>
      <c r="CD138" s="67">
        <v>0</v>
      </c>
      <c r="CE138" s="67">
        <v>0</v>
      </c>
      <c r="CF138" s="67" t="e">
        <v>#REF!</v>
      </c>
      <c r="CG138" s="68" cm="1">
        <f t="array" ref="CG138">SUMPRODUCT(--(LEN(TRIM(BL138:BT138))&gt;0))</f>
        <v>2</v>
      </c>
      <c r="CH138" s="59" t="str">
        <f>IF(CG138=2,"y","n")</f>
        <v>y</v>
      </c>
      <c r="CI138" s="59" t="str">
        <f>IF(CG138=3,"y","n")</f>
        <v>n</v>
      </c>
      <c r="CJ138" s="59" t="str">
        <f>IF(CG138=4,"y","n")</f>
        <v>n</v>
      </c>
      <c r="CK138" s="59" t="str">
        <f>IF(CG138&gt;4,"y","n")</f>
        <v>n</v>
      </c>
      <c r="CL138" s="59" t="str">
        <f>IF(S138=0,"y","n")</f>
        <v>y</v>
      </c>
      <c r="CM138" s="59" t="str">
        <f>IF(S138=2,"y","n")</f>
        <v>n</v>
      </c>
      <c r="CN138" s="59" t="str">
        <f>IF(S138=3,"y","n")</f>
        <v>n</v>
      </c>
      <c r="CO138" s="59" t="str">
        <f>IF(S138&gt;=4,"y","n")</f>
        <v>n</v>
      </c>
      <c r="CP138" s="59" t="str">
        <f>IF(AT138=0,"y","n")</f>
        <v>n</v>
      </c>
      <c r="CQ138" s="59" t="str">
        <f>IF(AT138=1,"y","n")</f>
        <v>n</v>
      </c>
      <c r="CR138" s="59" t="str">
        <f>IF(AT138=2,"y","n")</f>
        <v>n</v>
      </c>
      <c r="CS138" s="59" t="str">
        <f>IF(AT138&gt;=3,"y","n")</f>
        <v>y</v>
      </c>
      <c r="CT138" s="69" t="str">
        <f>CHAR(34)&amp;A138&amp;CHAR(34)</f>
        <v>"[USA] Buffalo"</v>
      </c>
      <c r="CU138" s="70" t="str">
        <f>CHAR(34)&amp;"rgn_"&amp;R138&amp;CHAR(34)</f>
        <v>"rgn_North America"</v>
      </c>
      <c r="CV138" s="48" t="str">
        <f>CHAR(34)&amp;D138&amp;CHAR(34)</f>
        <v>"https://upload.wikimedia.org/wikipedia/commons/thumb/6/66/Flag_of_Buffalo%2C_New_York.svg/640px-Flag_of_Buffalo%2C_New_York.svg.png"</v>
      </c>
      <c r="CW138" s="48" t="str">
        <f>IF(CH138="y",CHAR(34)&amp;CH$1&amp;CHAR(34)&amp;",","")</f>
        <v>"2Color",</v>
      </c>
      <c r="CX138" s="48" t="str">
        <f>IF(CI138="y",CHAR(34)&amp;CI$1&amp;CHAR(34)&amp;",","")</f>
        <v/>
      </c>
      <c r="CY138" s="48" t="str">
        <f>IF(CJ138="y",CHAR(34)&amp;CJ$1&amp;CHAR(34)&amp;",","")</f>
        <v/>
      </c>
      <c r="CZ138" s="48" t="str">
        <f>IF(CK138="y",CHAR(34)&amp;CK$1&amp;CHAR(34)&amp;",","")</f>
        <v/>
      </c>
      <c r="DA138" s="48" t="str">
        <f>IF(Q138&gt;1,CHAR(34)&amp;"words2"&amp;CHAR(34)&amp;",","")</f>
        <v>"words2",</v>
      </c>
      <c r="DB138" s="48" t="str">
        <f>IF(Q138&gt;2,CHAR(34)&amp;"words3"&amp;CHAR(34)&amp;",","")</f>
        <v>"words3",</v>
      </c>
      <c r="DD138" s="48" t="str">
        <f>IF(LEN(CHAR(34)&amp;"lets"&amp;LEN(SUBSTITUTE(SUBSTITUTE(IFERROR(TRIM(SUBSTITUTE(A138,MID(A138,FIND("[",A138),FIND("]",A138)-FIND("[",A138)+1),"")),A138)," ",""),"-",""))&amp;CHAR(34)&amp;",")=9,CHAR(34)&amp;"lets"&amp;LEN(SUBSTITUTE(SUBSTITUTE(IFERROR(TRIM(SUBSTITUTE(A138,MID(A138,FIND("[",A138),FIND("]",A138)-FIND("[",A138)+1),"")),A138)," ",""),"-",""))&amp;CHAR(34)&amp;",",CHAR(34)&amp;"lets0"&amp;LEN(SUBSTITUTE(SUBSTITUTE(IFERROR(TRIM(SUBSTITUTE(A138,MID(A138,FIND("[",A138),FIND("]",A138)-FIND("[",A138)+1),"")),A138)," ",""),"-",""))&amp;CHAR(34)&amp;",")</f>
        <v>"lets07",</v>
      </c>
      <c r="DE138" s="48" t="str">
        <f>CHAR(34)&amp;"start"&amp;IFERROR(LEFT(SUBSTITUTE(A138,"["&amp;MID(A138,FIND("[",A138)+1,FIND("]",A138)-FIND("[",A138)-1)&amp;"] ",""),1),LEFT(A138,1))&amp;CHAR(34)&amp;","</f>
        <v>"startB",</v>
      </c>
      <c r="DF138" s="48" t="str">
        <f>IFERROR(IF(SEARCH("tan",A138)&gt;0,CHAR(34)&amp;"withtn"&amp;CHAR(34)&amp;",",""),"")</f>
        <v/>
      </c>
      <c r="DG138" s="48" t="str">
        <f>IFERROR(IF(SEARCH("q",A138)&gt;0,CHAR(34)&amp;"with_q"&amp;CHAR(34)&amp;",",""),"")</f>
        <v/>
      </c>
      <c r="DH138" s="48" t="str">
        <f>IFERROR(IF(SEARCH("v",A138)&gt;0,CHAR(34)&amp;"with_v"&amp;CHAR(34)&amp;",",""),"")</f>
        <v/>
      </c>
      <c r="DI138" s="48" t="str">
        <f>IFERROR(IF(SEARCH("w",A138)&gt;0,CHAR(34)&amp;"with_w"&amp;CHAR(34)&amp;",",""),"")</f>
        <v/>
      </c>
      <c r="DJ138" s="48" t="str">
        <f>IFERROR(IF(SEARCH("y",A138)&gt;0,CHAR(34)&amp;"with_y"&amp;CHAR(34)&amp;",",""),"")</f>
        <v/>
      </c>
      <c r="DK138" s="48" t="str">
        <f>IFERROR(IF(SEARCH("z",A138)&gt;0,CHAR(34)&amp;"with_z"&amp;CHAR(34)&amp;",",""),"")</f>
        <v/>
      </c>
      <c r="DL138" s="48" t="str">
        <f>IF(CG138=2, CHAR(34) &amp; _xlfn.TEXTJOIN("", TRUE, _xlfn._xlws.SORT(HP138:HX138)) &amp; CHAR(34) &amp; ",", "")</f>
        <v>"BLUWHI",</v>
      </c>
      <c r="DM138" s="48" t="str" cm="1">
        <f t="array" ref="DM138">IF(CG138=3,CHAR(34) &amp; _xlfn.TEXTJOIN("", TRUE, RIGHT(HP138:HX138, 2)) &amp; CHAR(34) &amp; ",", "")</f>
        <v/>
      </c>
      <c r="DN138" s="48" t="str">
        <f>IF(AND(ISNUMBER(SEARCH("18", O138)), ISERROR(SEARCH("1918", O138)), ISERROR(SEARCH("2018", O138))), CHAR(34) &amp; "year18" &amp; CHAR(34) &amp; ",", "")</f>
        <v/>
      </c>
      <c r="DO138" s="48" t="str">
        <f>IF(AND(ISNUMBER(SEARCH("19", O138)), ISERROR(SEARCH("1819", O138)),  ISERROR(SEARCH("1219", O138)),ISERROR(SEARCH("1119", O138)),ISERROR(SEARCH("1190", O138)),ISERROR(SEARCH("2019", O138))), CHAR(34) &amp; "year19" &amp; CHAR(34) &amp; ",", "")</f>
        <v>"year19",</v>
      </c>
      <c r="DP138" s="6" t="str">
        <f>IF(AND(ISNUMBER(SEARCH("20", O138)), ISERROR(SEARCH("1920", O138))), CHAR(34)&amp;"year00"&amp;CHAR(34)&amp;",", "")</f>
        <v/>
      </c>
      <c r="DQ138" s="6" t="str">
        <f>IF(CC138="y",CHAR(34)&amp;"soviet"&amp;CHAR(34)&amp;",","")</f>
        <v/>
      </c>
      <c r="DR138" s="6" t="str">
        <f>IF(BY138="y",CHAR(34)&amp;"dgband"&amp;CHAR(34)&amp;",","")</f>
        <v/>
      </c>
      <c r="DS138" s="6" t="str">
        <f>IF(W138="y",IF(AND(V138="n",BY138&lt;&gt;"y"),CHAR(34)&amp;"allver"&amp;CHAR(34)&amp;",",""),"")</f>
        <v/>
      </c>
      <c r="DT138" s="6" t="str">
        <f>IF(V138="y",IF(AND(W138="n",BY138&lt;&gt;"y"),CHAR(34)&amp;"allhor"&amp;CHAR(34)&amp;",",""),"")</f>
        <v/>
      </c>
      <c r="DU138" s="6" t="str">
        <f>IF(BY138="y",IF(AND(W138="n",V138="n"),CHAR(34)&amp;"alldia"&amp;CHAR(34)&amp;",",""),"")</f>
        <v/>
      </c>
      <c r="DW138" s="48" t="str">
        <f>IF(CL138="y",CHAR(34)&amp;CL$1&amp;CHAR(34)&amp;",","")</f>
        <v>"NoBand",</v>
      </c>
      <c r="DX138" s="48" t="str">
        <f>IF(CM138="y",CHAR(34)&amp;CM$1&amp;CHAR(34)&amp;",","")</f>
        <v/>
      </c>
      <c r="DY138" s="48" t="str">
        <f>IF(CN138="y",CHAR(34)&amp;CN$1&amp;CHAR(34)&amp;",","")</f>
        <v/>
      </c>
      <c r="DZ138" s="48" t="str">
        <f>IF(CO138="y",CHAR(34)&amp;CO$1&amp;CHAR(34)&amp;",","")</f>
        <v/>
      </c>
      <c r="EA138" s="48" t="str">
        <f>IF(T138="y",CHAR(34)&amp;T$1&amp;CHAR(34)&amp;",","")</f>
        <v>"Diagon",</v>
      </c>
      <c r="EB138" s="48" t="str">
        <f>IF(U138="y",CHAR(34)&amp;U$1&amp;CHAR(34)&amp;",","")</f>
        <v/>
      </c>
      <c r="EC138" s="48" t="str">
        <f>IF(V138="y",CHAR(34)&amp;V$1&amp;CHAR(34)&amp;",","")</f>
        <v/>
      </c>
      <c r="ED138" s="48" t="str">
        <f>IF(W138="y",CHAR(34)&amp;W$1&amp;CHAR(34)&amp;",","")</f>
        <v/>
      </c>
      <c r="EE138" s="48" t="str">
        <f>IF(X138="y",CHAR(34)&amp;X$1&amp;CHAR(34)&amp;",","")</f>
        <v>"Circle",</v>
      </c>
      <c r="EF138" s="48" t="str">
        <f>IF(AND(Y138&lt;&gt;"n",Y138&lt;&gt;""),CHAR(34)&amp;Y$1&amp;CHAR(34)&amp;",","")</f>
        <v>"Animal",</v>
      </c>
      <c r="EG138" s="48" t="str">
        <f>IF(Z138="y",CHAR(34)&amp;Z$1&amp;CHAR(34)&amp;",","")</f>
        <v/>
      </c>
      <c r="EH138" s="48" t="str">
        <f>IF(AA138="y",CHAR(34)&amp;AA$1&amp;CHAR(34)&amp;",","")</f>
        <v>"Plants",</v>
      </c>
      <c r="EI138" s="48" t="str">
        <f>IF(AB138="y",CHAR(34)&amp;AB$1&amp;CHAR(34)&amp;",","")</f>
        <v/>
      </c>
      <c r="EJ138" s="48" t="str">
        <f>IF(AC138="y",CHAR(34)&amp;AC$1&amp;CHAR(34)&amp;",","")</f>
        <v/>
      </c>
      <c r="EK138" s="48" t="str">
        <f>IF(AD138="y",CHAR(34)&amp;AD$1&amp;CHAR(34)&amp;",","")</f>
        <v/>
      </c>
      <c r="EL138" s="48" t="str">
        <f>IF(AE138="y",CHAR(34)&amp;AE$1&amp;CHAR(34)&amp;",","")</f>
        <v/>
      </c>
      <c r="EM138" s="48" t="str">
        <f>IF(AF138="y",CHAR(34)&amp;AF$1&amp;CHAR(34)&amp;",","")</f>
        <v/>
      </c>
      <c r="EN138" s="48" t="str">
        <f>IF(AG138="y",CHAR(34)&amp;AG$1&amp;CHAR(34)&amp;",","")</f>
        <v>"Unequa",</v>
      </c>
      <c r="EO138" s="48" t="str">
        <f>IF(AH138="y",CHAR(34)&amp;AH$1&amp;CHAR(34)&amp;",","")</f>
        <v>"Center",</v>
      </c>
      <c r="EP138" s="48" t="str">
        <f>IF(AI138="y",CHAR(34)&amp;AI$1&amp;CHAR(34)&amp;",","")</f>
        <v/>
      </c>
      <c r="EQ138" s="48" t="str">
        <f>IF(AJ138="y",CHAR(34)&amp;AJ$1&amp;CHAR(34)&amp;",","")</f>
        <v/>
      </c>
      <c r="ER138" s="48" t="str">
        <f>IF(AK138="y",CHAR(34)&amp;AK$1&amp;CHAR(34)&amp;",","")</f>
        <v/>
      </c>
      <c r="ES138" s="48" t="str">
        <f>IF(AL138="y",CHAR(34)&amp;AL$1&amp;CHAR(34)&amp;",","")</f>
        <v/>
      </c>
      <c r="ET138" s="48" t="str">
        <f>IF(AM138="y",CHAR(34)&amp;AM$1&amp;CHAR(34)&amp;",","")</f>
        <v>"Geogrh",</v>
      </c>
      <c r="EU138" s="48" t="str">
        <f>IF(AN138="y",CHAR(34)&amp;AN$1&amp;CHAR(34)&amp;",","")</f>
        <v>"Humans",</v>
      </c>
      <c r="EV138" s="48" t="str">
        <f>IF(AO138="y",CHAR(34)&amp;AO$1&amp;CHAR(34)&amp;",","")</f>
        <v>"Builds",</v>
      </c>
      <c r="EW138" s="48" t="str">
        <f>IF(AP138="y",CHAR(34)&amp;AP$1&amp;CHAR(34)&amp;",","")</f>
        <v>"Ships!",</v>
      </c>
      <c r="EX138" s="48" t="str">
        <f>IF(AQ138="y",CHAR(34)&amp;AQ$1&amp;CHAR(34)&amp;",","")</f>
        <v/>
      </c>
      <c r="EY138" s="48" t="str">
        <f>IF(AR138="y",CHAR(34)&amp;AR$1&amp;CHAR(34)&amp;",","")</f>
        <v/>
      </c>
      <c r="EZ138" s="48" t="str">
        <f>IF(AS138="y",CHAR(34)&amp;AS$1&amp;CHAR(34)&amp;",","")</f>
        <v/>
      </c>
      <c r="FA138" s="48" t="str">
        <f>IF(AT138&gt;0,CHAR(34)&amp;"sta"&amp;AZ138&amp;CHAR(34)&amp;",","")</f>
        <v>"staWHI",</v>
      </c>
      <c r="FB138" s="48" t="str">
        <f>IF(AND(AT138&gt;0,BA138&lt;&gt;""),CHAR(34)&amp;"sta"&amp;BA138&amp;CHAR(34)&amp;",","")</f>
        <v/>
      </c>
      <c r="FD138" s="48" t="str">
        <f>IF(BV138="n",CHAR(34)&amp;"tcWHYE"&amp;CHAR(34)&amp;",",IF(BV138="y",CHAR(34)&amp;FD$1&amp;CHAR(34)&amp;",",""))</f>
        <v/>
      </c>
      <c r="FE138" s="48" t="str">
        <f>IF(COUNTIF(BL138:BT138,"BLU")=0,CHAR(34)&amp;"NO_BLU"&amp;CHAR(34)&amp;",", "")</f>
        <v/>
      </c>
      <c r="FF138" s="48" t="str">
        <f>IF(COUNTIF(BL138:BT138,"WHI")=0,CHAR(34)&amp;"NO_WHI"&amp;CHAR(34)&amp;",", "")</f>
        <v/>
      </c>
      <c r="FG138" s="48" t="str">
        <f>IF(COUNTIF(BL138:BT138,"RED")=0,CHAR(34)&amp;"NO_RED"&amp;CHAR(34)&amp;",", "")</f>
        <v>"NO_RED",</v>
      </c>
      <c r="FH138" s="48" t="str">
        <f>IF(COUNTIF(BL138:BS138,"GRE")=0,CHAR(34)&amp;"NO_GRE"&amp;CHAR(34)&amp;",", "")</f>
        <v>"NO_GRE",</v>
      </c>
      <c r="FI138" s="48" t="str">
        <f>IF(COUNTIF(BL138:BT138,"YEL")=0,CHAR(34)&amp;"NO_YEL"&amp;CHAR(34)&amp;",", "")</f>
        <v>"NO_YEL",</v>
      </c>
      <c r="FJ138" s="48" t="str">
        <f>IF(COUNTIF(BL138:BT138,"BLA")=0,CHAR(34)&amp;"NO_BLA"&amp;CHAR(34)&amp;",", "")</f>
        <v>"NO_BLA",</v>
      </c>
      <c r="FK138" s="48" t="str">
        <f>IF(AND(FH138&lt;&gt;"",FF138&lt;&gt;""),CHAR(34)&amp;"WHGRNO"&amp;CHAR(34)&amp;",","")</f>
        <v/>
      </c>
      <c r="FL138" s="48" t="str">
        <f>IF(AND(FI138&lt;&gt;"",FF138&lt;&gt;""),CHAR(34)&amp;"WHYENO"&amp;CHAR(34)&amp;",","")</f>
        <v/>
      </c>
      <c r="FM138" s="48" t="str">
        <f>IF(AND(FJ138&lt;&gt;"",FF138&lt;&gt;""),CHAR(34)&amp;"BAWHNO"&amp;CHAR(34)&amp;",","")</f>
        <v/>
      </c>
      <c r="FN138" s="48" t="str">
        <f>IF(AND(FE138&lt;&gt;"",FF138&lt;&gt;""),CHAR(34)&amp;"BLWHNO"&amp;CHAR(34)&amp;",","")</f>
        <v/>
      </c>
      <c r="FO138" s="48" t="str">
        <f>IF(AND(FE138&lt;&gt;"",FG138&lt;&gt;""),CHAR(34)&amp;"BLRENO"&amp;CHAR(34)&amp;",","")</f>
        <v/>
      </c>
      <c r="FP138" s="48" t="str">
        <f>IF(AND(FF138&lt;&gt;"",FF138&lt;&gt;""),CHAR(34)&amp;"WHRENO"&amp;CHAR(34)&amp;",","")</f>
        <v/>
      </c>
      <c r="FQ138" s="48" t="str">
        <f>IF(LEN(BF138)=3,CHAR(34)&amp;"001"&amp;BF138&amp;CHAR(34)&amp;",","")</f>
        <v/>
      </c>
      <c r="FR138" s="48" t="str">
        <f>IF(LEN(BG138)=3,CHAR(34)&amp;"002"&amp;BG138&amp;CHAR(34)&amp;",","")</f>
        <v/>
      </c>
      <c r="FS138" s="48" t="str">
        <f>IF(LEN(BH138)=3,CHAR(34)&amp;"003"&amp;BH138&amp;CHAR(34)&amp;",","")</f>
        <v/>
      </c>
      <c r="FT138" s="48" t="str">
        <f>CHAR(34)&amp;"myr"&amp;BD138&amp;CHAR(34)&amp;","</f>
        <v>"myrBLU",</v>
      </c>
      <c r="FU138" s="48" t="str">
        <f>IF(AY138="y",CHAR(34)&amp;"island"&amp;CHAR(34)&amp;",","")</f>
        <v/>
      </c>
      <c r="FV138" s="48" t="str">
        <f>IF(BZ138="y",CHAR(34)&amp;"landlo"&amp;CHAR(34)&amp;",","")</f>
        <v/>
      </c>
      <c r="FW138" s="48" t="str">
        <f>IF(CA138="y",CHAR(34)&amp;"eunion"&amp;CHAR(34)&amp;",","")</f>
        <v/>
      </c>
      <c r="FY138" s="48" t="str">
        <f>IFERROR(IF(SEARCH("Arabic",CB138)&gt;0,CHAR(34)&amp;"arabic"&amp;CHAR(34)&amp;",",""),"")</f>
        <v/>
      </c>
      <c r="FZ138" s="48" t="str">
        <f>IFERROR(IF(SEARCH("English",CB138)&gt;0,CHAR(34)&amp;"englis"&amp;CHAR(34)&amp;",",""),"")</f>
        <v/>
      </c>
      <c r="GA138" s="48" t="str">
        <f>IFERROR(IF(SEARCH("French",CB138)&gt;0,CHAR(34)&amp;"french"&amp;CHAR(34)&amp;",",""),"")</f>
        <v/>
      </c>
      <c r="GB138" s="48" t="str">
        <f>IFERROR(IF(SEARCH("Spanish",CB138)&gt;0,CHAR(34)&amp;"spanis"&amp;CHAR(34)&amp;",",""),"")</f>
        <v/>
      </c>
      <c r="GE138" s="48" t="str">
        <f>IFERROR(IF(SEARCH("Dutch",CB138)&gt;0,CHAR(34)&amp;"dutchs"&amp;CHAR(34)&amp;",",""),"")</f>
        <v/>
      </c>
      <c r="GF138" s="48" t="str">
        <f>IFERROR(IF(SEARCH("Historical",AU138)&gt;0,CHAR(34)&amp;"histor"&amp;CHAR(34)&amp;",",""),"")</f>
        <v/>
      </c>
      <c r="GG138" s="48" t="str">
        <f>IF(BU138="y",CHAR(34)&amp;"unjack"&amp;CHAR(34)&amp;",","")</f>
        <v/>
      </c>
      <c r="GH138" s="48" t="str">
        <f>IF(CD138=1,CHAR(34)&amp;"southc"&amp;CHAR(34)&amp;",","")</f>
        <v/>
      </c>
      <c r="GI138" s="48" t="str">
        <f>IF(CE138=1,CHAR(34)&amp;"hasmap"&amp;CHAR(34)&amp;",","")</f>
        <v/>
      </c>
      <c r="GJ138" s="48" t="str">
        <f>IF(CP138="y",CHAR(34)&amp;CP$1&amp;CHAR(34)&amp;",","")</f>
        <v/>
      </c>
      <c r="GK138" s="48" t="str">
        <f>IF(GJ138="",CHAR(34)&amp;"HasSta"&amp;CHAR(34)&amp;",","")</f>
        <v>"HasSta",</v>
      </c>
      <c r="GL138" s="48" t="str">
        <f>IF(CQ138="y",CHAR(34)&amp;CQ$1&amp;CHAR(34)&amp;",","")</f>
        <v/>
      </c>
      <c r="GM138" s="48" t="str">
        <f>IF(CR138="y",CHAR(34)&amp;CR$1&amp;CHAR(34)&amp;",","")</f>
        <v/>
      </c>
      <c r="GN138" s="48" t="str">
        <f>IF(CS138="y",CHAR(34)&amp;CS$1&amp;CHAR(34)&amp;",","")</f>
        <v>"3+Star",</v>
      </c>
      <c r="GP138" s="48" t="str">
        <f>CHAR(34)&amp;AU138&amp;CHAR(34)</f>
        <v>"City"</v>
      </c>
      <c r="GS138" s="48" t="str">
        <f>SUBSTITUTE("["&amp;_xlfn.CONCAT(CW138:GN138)&amp;"]",",]","]")</f>
        <v>["2Color","words2","words3","lets07","startB","BLUWHI","year19","NoBand","Diagon","Circle","Animal","Plants","Unequa","Center","Geogrh","Humans","Builds","Ships!","staWHI","NO_RED","NO_GRE","NO_YEL","NO_BLA","myrBLU","HasSta","3+Star"]</v>
      </c>
      <c r="GT138" s="48" t="str">
        <f>IF(BL138&lt;&gt;"",CHAR(34)&amp;"cl_"&amp;BL138&amp;CHAR(34)&amp;",","")</f>
        <v/>
      </c>
      <c r="GU138" s="48" t="str">
        <f>IF(BM138&lt;&gt;"",CHAR(34)&amp;"cl_"&amp;BM138&amp;CHAR(34)&amp;",","")</f>
        <v>"cl_BLU",</v>
      </c>
      <c r="GV138" s="48" t="str">
        <f>IF(BN138&lt;&gt;"",CHAR(34)&amp;"cl_"&amp;BN138&amp;CHAR(34)&amp;",","")</f>
        <v/>
      </c>
      <c r="GW138" s="48" t="str">
        <f>IF(BO138&lt;&gt;"",CHAR(34)&amp;"cl_"&amp;BO138&amp;CHAR(34)&amp;",","")</f>
        <v/>
      </c>
      <c r="GX138" s="48" t="str">
        <f>IF(BP138&lt;&gt;"",CHAR(34)&amp;"cl_"&amp;BP138&amp;CHAR(34)&amp;",","")</f>
        <v/>
      </c>
      <c r="GY138" s="48" t="str">
        <f>IF(BQ138&lt;&gt;"",CHAR(34)&amp;"cl_"&amp;BQ138&amp;CHAR(34)&amp;",","")</f>
        <v/>
      </c>
      <c r="GZ138" s="48" t="str">
        <f>IF(BR138&lt;&gt;"",CHAR(34)&amp;"cl_"&amp;BR138&amp;CHAR(34)&amp;",","")</f>
        <v/>
      </c>
      <c r="HA138" s="48" t="str">
        <f>IF(BS138&lt;&gt;"",CHAR(34)&amp;"cl_"&amp;BS138&amp;CHAR(34)&amp;",","")</f>
        <v/>
      </c>
      <c r="HB138" s="48" t="str">
        <f>IF(BT138&lt;&gt;"",CHAR(34)&amp;"cl_"&amp;BT138&amp;CHAR(34)&amp;",","")</f>
        <v>"cl_WHI",</v>
      </c>
      <c r="HC138" s="48" t="str">
        <f>SUBSTITUTE("["&amp;_xlfn.CONCAT(GT138:HB138)&amp;"]",",]","]")</f>
        <v>["cl_BLU","cl_WHI"]</v>
      </c>
      <c r="HE138" s="71"/>
      <c r="HF138" s="72" t="str">
        <f>"{couname:"&amp;CT138&amp;(IF(HK138&lt;&gt;"",",subtype:"&amp;CHAR(34)&amp;HK138&amp;CHAR(34),""))&amp;",year:"&amp;HJ138&amp;",region:"&amp;CU138&amp;",Colors:"&amp;HC138&amp;",Items:"&amp;GS138&amp;",Flag:"&amp;CV138&amp;",HDFlag:"&amp;CHAR(34)&amp;E138&amp;CHAR(34)&amp;",type:"&amp;GP138&amp;", describe: "&amp;HH138&amp;", isnew:"&amp;CHAR(34)&amp;F138&amp;CHAR(34)&amp;", links: "&amp;HL138&amp;"},"</f>
        <v>{couname:"[USA] Buffalo",year:"1924",region:"rgn_North America",Colors:["cl_BLU","cl_WHI"],Items:["2Color","words2","words3","lets07","startB","BLUWHI","year19","NoBand","Diagon","Circle","Animal","Plants","Unequa","Center","Geogrh","Humans","Builds","Ships!","staWHI","NO_RED","NO_GRE","NO_YEL","NO_BLA","myrBLU","HasSta","3+Star"],Flag:"https://upload.wikimedia.org/wikipedia/commons/thumb/6/66/Flag_of_Buffalo%2C_New_York.svg/640px-Flag_of_Buffalo%2C_New_York.svg.png",HDFlag:"https://upload.wikimedia.org/wikipedia/commons/thumb/6/66/Flag_of_Buffalo%2C_New_York.svg/1280px-Flag_of_Buffalo%2C_New_York.svg.png",type:"City", describe: "\nThe city seal with 13 lightning bolts and stars on a blue background.", isnew:".", links: "https://en.m.wikipedia.org/wiki/Flag_of_Buffalo,_New_York"},</v>
      </c>
      <c r="HG138" s="73" t="str">
        <f>"{couname:"&amp;CT138&amp;(IF(HK138&lt;&gt;"",",subtype:"&amp;CHAR(34)&amp;HK138&amp;CHAR(34),""))&amp;",year:"&amp;HJ138&amp;",region:"&amp;CU138&amp;",Colors:"&amp;HC138&amp;",Items:"&amp;GS138&amp;",Flag:"&amp;CV138&amp;",HDFlag:"&amp;CHAR(34)&amp;E138&amp;CHAR(34)&amp;",type:"&amp;GP138&amp;", describe: "&amp;HI138&amp;", links: "&amp;HL138&amp;"},"</f>
        <v>{couname:"[USA] Buffalo",year:"1924",region:"rgn_North America",Colors:["cl_BLU","cl_WHI"],Items:["2Color","words2","words3","lets07","startB","BLUWHI","year19","NoBand","Diagon","Circle","Animal","Plants","Unequa","Center","Geogrh","Humans","Builds","Ships!","staWHI","NO_RED","NO_GRE","NO_YEL","NO_BLA","myrBLU","HasSta","3+Star"],Flag:"https://upload.wikimedia.org/wikipedia/commons/thumb/6/66/Flag_of_Buffalo%2C_New_York.svg/640px-Flag_of_Buffalo%2C_New_York.svg.png",HDFlag:"https://upload.wikimedia.org/wikipedia/commons/thumb/6/66/Flag_of_Buffalo%2C_New_York.svg/1280px-Flag_of_Buffalo%2C_New_York.svg.png",type:"City", describe: "\nThe city seal with 13 lightning bolts and stars on a blue background.", links: "https://en.m.wikipedia.org/wiki/Flag_of_Buffalo,_New_York"},</v>
      </c>
      <c r="HH138" s="48" t="str">
        <f>IF(P138&lt;&gt;"",CHAR(34)&amp;"\n"&amp;P138&amp;CHAR(34),CHAR(34)&amp;CHAR(34))</f>
        <v>"\nThe city seal with 13 lightning bolts and stars on a blue background."</v>
      </c>
      <c r="HI138" s="48" t="str">
        <f>IF(J138=0,CHAR(34)&amp;CHAR(34),HH138)</f>
        <v>"\nThe city seal with 13 lightning bolts and stars on a blue background."</v>
      </c>
      <c r="HJ138" s="48" t="str">
        <f>CHAR(34)&amp;O138&amp;CHAR(34)</f>
        <v>"1924"</v>
      </c>
      <c r="HL138" s="48" t="str">
        <f>CHAR(34)&amp;I138&amp;CHAR(34)</f>
        <v>"https://en.m.wikipedia.org/wiki/Flag_of_Buffalo,_New_York"</v>
      </c>
      <c r="HM138" s="72" t="str">
        <f>"{"&amp;CHAR(34)&amp;"couname"&amp;CHAR(34)&amp;":"&amp;CT138&amp;(IF(H138&lt;&gt;"",","&amp;CHAR(34)&amp;"subtype"&amp;CHAR(34)&amp;":"&amp;CHAR(34)&amp;H138&amp;CHAR(34),""))&amp;","&amp;CHAR(34)&amp;"year"&amp;CHAR(34)&amp;":"&amp;HJ138&amp;","&amp;CHAR(34)&amp;"region"&amp;CHAR(34)&amp;":"&amp;CU138&amp;","&amp;CHAR(34)&amp;"Colors"&amp;CHAR(34)&amp;":"&amp;HC138&amp;","&amp;CHAR(34)&amp;"Items"&amp;CHAR(34)&amp;":"&amp;GS138&amp;","&amp;CHAR(34)&amp;"Flag"&amp;CHAR(34)&amp;":"&amp;CV138&amp;","&amp;CHAR(34)&amp;"HDFlag"&amp;CHAR(34)&amp;":"&amp;CHAR(34)&amp;E138&amp;CHAR(34)&amp;","&amp;CHAR(34)&amp;"type"&amp;CHAR(34)&amp;":"&amp;GP138&amp;", "&amp;CHAR(34)&amp;"describe"&amp;CHAR(34)&amp;": "&amp;HH138&amp;", "&amp;CHAR(34)&amp;"isnew"&amp;CHAR(34)&amp;": "&amp;CHAR(34)&amp;F138&amp;CHAR(34)&amp;", "&amp;CHAR(34)&amp;"links"&amp;CHAR(34)&amp;": "&amp;HL138&amp;"},"</f>
        <v>{"couname":"[USA] Buffalo","subtype":"[USA] New York","year":"1924","region":"rgn_North America","Colors":["cl_BLU","cl_WHI"],"Items":["2Color","words2","words3","lets07","startB","BLUWHI","year19","NoBand","Diagon","Circle","Animal","Plants","Unequa","Center","Geogrh","Humans","Builds","Ships!","staWHI","NO_RED","NO_GRE","NO_YEL","NO_BLA","myrBLU","HasSta","3+Star"],"Flag":"https://upload.wikimedia.org/wikipedia/commons/thumb/6/66/Flag_of_Buffalo%2C_New_York.svg/640px-Flag_of_Buffalo%2C_New_York.svg.png","HDFlag":"https://upload.wikimedia.org/wikipedia/commons/thumb/6/66/Flag_of_Buffalo%2C_New_York.svg/1280px-Flag_of_Buffalo%2C_New_York.svg.png","type":"City", "describe": "\nThe city seal with 13 lightning bolts and stars on a blue background.", "isnew": ".", "links": "https://en.m.wikipedia.org/wiki/Flag_of_Buffalo,_New_York"},</v>
      </c>
      <c r="HN138" s="74" t="str">
        <f>"{"&amp;CHAR(34)&amp;"couname"&amp;CHAR(34)&amp;":"&amp;CT138&amp;(IF(H138&lt;&gt;"",","&amp;CHAR(34)&amp;"subtype"&amp;CHAR(34)&amp;":"&amp;CHAR(34)&amp;H138&amp;CHAR(34),""))&amp;","&amp;CHAR(34)&amp;"year"&amp;CHAR(34)&amp;":"&amp;HJ138&amp;","&amp;CHAR(34)&amp;"region"&amp;CHAR(34)&amp;":"&amp;CU138&amp;","&amp;CHAR(34)&amp;"Colors"&amp;CHAR(34)&amp;":"&amp;HC138&amp;","&amp;CHAR(34)&amp;"Items"&amp;CHAR(34)&amp;":"&amp;GS138&amp;","&amp;CHAR(34)&amp;"Flag"&amp;CHAR(34)&amp;":"&amp;CV138&amp;","&amp;CHAR(34)&amp;"HDFlag"&amp;CHAR(34)&amp;":"&amp;CHAR(34)&amp;E138&amp;CHAR(34)&amp;","&amp;CHAR(34)&amp;"type"&amp;CHAR(34)&amp;":"&amp;GP138&amp;", "&amp;CHAR(34)&amp;"describe"&amp;CHAR(34)&amp;": "&amp;HI138&amp;", "&amp;CHAR(34)&amp;"isnew"&amp;CHAR(34)&amp;": "&amp;CHAR(34)&amp;F138&amp;CHAR(34)&amp;", "&amp;CHAR(34)&amp;"links"&amp;CHAR(34)&amp;": "&amp;HL138&amp;"},"</f>
        <v>{"couname":"[USA] Buffalo","subtype":"[USA] New York","year":"1924","region":"rgn_North America","Colors":["cl_BLU","cl_WHI"],"Items":["2Color","words2","words3","lets07","startB","BLUWHI","year19","NoBand","Diagon","Circle","Animal","Plants","Unequa","Center","Geogrh","Humans","Builds","Ships!","staWHI","NO_RED","NO_GRE","NO_YEL","NO_BLA","myrBLU","HasSta","3+Star"],"Flag":"https://upload.wikimedia.org/wikipedia/commons/thumb/6/66/Flag_of_Buffalo%2C_New_York.svg/640px-Flag_of_Buffalo%2C_New_York.svg.png","HDFlag":"https://upload.wikimedia.org/wikipedia/commons/thumb/6/66/Flag_of_Buffalo%2C_New_York.svg/1280px-Flag_of_Buffalo%2C_New_York.svg.png","type":"City", "describe": "\nThe city seal with 13 lightning bolts and stars on a blue background.", "isnew": ".", "links": "https://en.m.wikipedia.org/wiki/Flag_of_Buffalo,_New_York"},</v>
      </c>
      <c r="HO138" s="75">
        <v>45618</v>
      </c>
      <c r="HP138" s="48" t="str" cm="1">
        <f t="array" ref="HP138">IF(_xlfn.TEXTJOIN(", ", TRUE, IF(ISNUMBER(SEARCH("BLA", BL138:BT138)), COLUMN(BL138:BT138) - COLUMN(BL138) + 1, ""))&lt;&gt;"","BLA","")</f>
        <v/>
      </c>
      <c r="HQ138" s="48" t="str" cm="1">
        <f t="array" ref="HQ138">IF(_xlfn.TEXTJOIN(", ", TRUE, IF(ISNUMBER(SEARCH("BLU", BL138:BT138)), COLUMN(BL138:BT138) - COLUMN(BL138) + 1, ""))&lt;&gt;"","BLU","")</f>
        <v>BLU</v>
      </c>
      <c r="HR138" s="48" t="str" cm="1">
        <f t="array" ref="HR138">IF(_xlfn.TEXTJOIN(", ", TRUE, IF(ISNUMBER(SEARCH("GRE", BL138:BT138)), COLUMN(BL138:BT138) - COLUMN(BL138) + 1, ""))&lt;&gt;"","GRE","")</f>
        <v/>
      </c>
      <c r="HS138" s="48" t="str" cm="1">
        <f t="array" ref="HS138">IF(_xlfn.TEXTJOIN(", ", TRUE, IF(ISNUMBER(SEARCH("RED", BL138:BT138)), COLUMN(BL138:BT138) - COLUMN(BL138) + 1, ""))&lt;&gt;"","RED","")</f>
        <v/>
      </c>
      <c r="HT138" s="48" t="str" cm="1">
        <f t="array" ref="HT138">IF(_xlfn.TEXTJOIN(", ", TRUE, IF(ISNUMBER(SEARCH("YEL", BL138:BT138)), COLUMN(BL138:BT138) - COLUMN(BL138) + 1, ""))&lt;&gt;"","YEL","")</f>
        <v/>
      </c>
      <c r="HU138" s="48" t="str" cm="1">
        <f t="array" ref="HU138">IF(_xlfn.TEXTJOIN(", ", TRUE, IF(ISNUMBER(SEARCH("ORA", BL138:BT138)), COLUMN(BL138:BT138) - COLUMN(BL138) + 1, ""))&lt;&gt;"","ORA","")</f>
        <v/>
      </c>
      <c r="HV138" s="48" t="str" cm="1">
        <f t="array" ref="HV138">IF(_xlfn.TEXTJOIN(", ", TRUE, IF(ISNUMBER(SEARCH("BRO", BL138:BT138)), COLUMN(BL138:BT138) - COLUMN(BL138) + 1, ""))&lt;&gt;"","BRO","")</f>
        <v/>
      </c>
      <c r="HW138" s="48" t="str" cm="1">
        <f t="array" ref="HW138">IF(_xlfn.TEXTJOIN(", ", TRUE, IF(ISNUMBER(SEARCH("PUR", BL138:BT138)), COLUMN(BL138:BT138) - COLUMN(BL138) + 1, ""))&lt;&gt;"","PUR","")</f>
        <v/>
      </c>
      <c r="HX138" s="48" t="str" cm="1">
        <f t="array" ref="HX138">IF(_xlfn.TEXTJOIN(", ", TRUE, IF(ISNUMBER(SEARCH("WHI", BL138:BT138)), COLUMN(BL138:BT138) - COLUMN(BL138) + 1, ""))&lt;&gt;"","WHI","")</f>
        <v>WHI</v>
      </c>
      <c r="HY138" s="76"/>
      <c r="HZ138" s="76"/>
      <c r="IA138" s="6"/>
      <c r="IB138" s="6"/>
      <c r="IC138" s="77"/>
      <c r="ID138" s="77"/>
      <c r="IE138" s="77"/>
      <c r="IF138" s="77"/>
      <c r="IG138" s="77"/>
      <c r="IH138" s="77"/>
      <c r="II138" s="77"/>
      <c r="IJ138" s="77"/>
      <c r="IK138" s="77"/>
      <c r="IM138" s="45">
        <f>COUNTIF(IC138:IK138,"&gt;0")-CG138</f>
        <v>-2</v>
      </c>
      <c r="IN138" s="78" t="str">
        <f>"http://mkweb.bcgsc.ca/color-summarizer/?url="&amp;D138&amp;"&amp;precision=low&amp;num_clusters="&amp;CG138&amp;"&amp;text=1"</f>
        <v>http://mkweb.bcgsc.ca/color-summarizer/?url=https://upload.wikimedia.org/wikipedia/commons/thumb/6/66/Flag_of_Buffalo%2C_New_York.svg/640px-Flag_of_Buffalo%2C_New_York.svg.png&amp;precision=low&amp;num_clusters=2&amp;text=1</v>
      </c>
      <c r="IO138" s="48" t="str">
        <f>IF(HP138&lt;&gt;"",CHAR(34)&amp;"black"&amp;CHAR(34),"")</f>
        <v/>
      </c>
      <c r="IP138" s="48" t="str">
        <f>IF(HQ138&lt;&gt;"",CHAR(34)&amp;"blue"&amp;CHAR(34),"")</f>
        <v>"blue"</v>
      </c>
      <c r="IQ138" s="48" t="str">
        <f>IF(HR138&lt;&gt;"",CHAR(34)&amp;"green"&amp;CHAR(34),"")</f>
        <v/>
      </c>
      <c r="IR138" s="48" t="str">
        <f>IF(HS138&lt;&gt;"",CHAR(34)&amp;"red"&amp;CHAR(34),"")</f>
        <v/>
      </c>
      <c r="IS138" s="48" t="str">
        <f>IF(HT138&lt;&gt;"",CHAR(34)&amp;"yellow"&amp;CHAR(34),"")</f>
        <v/>
      </c>
      <c r="IT138" s="48" t="str">
        <f>IF(HU138&lt;&gt;"",CHAR(34)&amp;"orange"&amp;CHAR(34),"")</f>
        <v/>
      </c>
      <c r="IU138" s="48" t="str">
        <f>IF(HV138&lt;&gt;"",CHAR(34)&amp;"brown"&amp;CHAR(34),"")</f>
        <v/>
      </c>
      <c r="IV138" s="48" t="str">
        <f>IF(HW138&lt;&gt;"",CHAR(34)&amp;"purple"&amp;CHAR(34),"")</f>
        <v/>
      </c>
      <c r="IW138" s="48" t="str">
        <f>IF(HX138&lt;&gt;"",CHAR(34)&amp;"white"&amp;CHAR(34),"")</f>
        <v>"white"</v>
      </c>
      <c r="IX138" s="48" t="str">
        <f>"{"&amp;CHAR(34)&amp;"url"&amp;CHAR(34)&amp;":"&amp;CHAR(34)&amp;IN138&amp;CHAR(34)&amp;","&amp;CHAR(34)&amp;"name"&amp;CHAR(34)&amp;":"&amp;CHAR(34)&amp;A138&amp;CHAR(34)&amp;"},"</f>
        <v>{"url":"http://mkweb.bcgsc.ca/color-summarizer/?url=https://upload.wikimedia.org/wikipedia/commons/thumb/6/66/Flag_of_Buffalo%2C_New_York.svg/640px-Flag_of_Buffalo%2C_New_York.svg.png&amp;precision=low&amp;num_clusters=2&amp;text=1","name":"[USA] Buffalo"},</v>
      </c>
      <c r="IY138" s="48">
        <v>1133</v>
      </c>
    </row>
    <row r="139" spans="1:259" s="48" customFormat="1" ht="38.4" customHeight="1" thickBot="1" x14ac:dyDescent="0.35">
      <c r="A139" s="97" t="s">
        <v>823</v>
      </c>
      <c r="B139" s="40" t="e" vm="280">
        <v>#VALUE!</v>
      </c>
      <c r="C139" s="41">
        <v>3</v>
      </c>
      <c r="D139" s="42" t="s">
        <v>824</v>
      </c>
      <c r="E139" s="43" t="s">
        <v>825</v>
      </c>
      <c r="F139" s="44" t="s">
        <v>163</v>
      </c>
      <c r="G139" s="45">
        <f>COUNTIF($A$1:$A$8580,A139)</f>
        <v>1</v>
      </c>
      <c r="H139" s="46" t="s">
        <v>248</v>
      </c>
      <c r="I139" s="47" t="s">
        <v>826</v>
      </c>
      <c r="J139" s="48" t="str">
        <f>""</f>
        <v/>
      </c>
      <c r="K139" s="49"/>
      <c r="L139" s="50"/>
      <c r="M139" s="50"/>
      <c r="N139" s="51" t="s">
        <v>231</v>
      </c>
      <c r="O139" s="52">
        <v>1915</v>
      </c>
      <c r="P139" s="53" t="s">
        <v>827</v>
      </c>
      <c r="Q139" s="54">
        <v>3</v>
      </c>
      <c r="R139" s="55" t="s">
        <v>231</v>
      </c>
      <c r="S139" s="56">
        <v>3</v>
      </c>
      <c r="T139" s="57" t="s">
        <v>164</v>
      </c>
      <c r="U139" s="58" t="s">
        <v>165</v>
      </c>
      <c r="V139" s="58" t="s">
        <v>164</v>
      </c>
      <c r="W139" s="58" t="s">
        <v>165</v>
      </c>
      <c r="X139" s="58" t="s">
        <v>165</v>
      </c>
      <c r="Y139" s="58" t="s">
        <v>165</v>
      </c>
      <c r="Z139" s="58" t="s">
        <v>164</v>
      </c>
      <c r="AA139" s="58" t="s">
        <v>165</v>
      </c>
      <c r="AB139" s="58" t="s">
        <v>165</v>
      </c>
      <c r="AC139" s="58" t="s">
        <v>165</v>
      </c>
      <c r="AD139" s="58" t="s">
        <v>164</v>
      </c>
      <c r="AE139" s="58" t="s">
        <v>164</v>
      </c>
      <c r="AF139" s="59" t="s">
        <v>164</v>
      </c>
      <c r="AG139" s="59" t="s">
        <v>165</v>
      </c>
      <c r="AH139" s="59" t="s">
        <v>165</v>
      </c>
      <c r="AI139" s="59" t="s">
        <v>164</v>
      </c>
      <c r="AJ139" s="59" t="s">
        <v>164</v>
      </c>
      <c r="AK139" s="59" t="s">
        <v>164</v>
      </c>
      <c r="AL139" s="59" t="s">
        <v>164</v>
      </c>
      <c r="AM139" s="59" t="s">
        <v>164</v>
      </c>
      <c r="AN139" s="59" t="s">
        <v>165</v>
      </c>
      <c r="AO139" s="59" t="s">
        <v>165</v>
      </c>
      <c r="AP139" s="59" t="s">
        <v>164</v>
      </c>
      <c r="AQ139" s="59" t="s">
        <v>164</v>
      </c>
      <c r="AR139" s="59" t="s">
        <v>164</v>
      </c>
      <c r="AS139" s="59" t="s">
        <v>164</v>
      </c>
      <c r="AT139" s="60">
        <v>0</v>
      </c>
      <c r="AU139" s="59" t="s">
        <v>196</v>
      </c>
      <c r="AV139" s="59" t="str">
        <f>IF(LEFT(A139,1)="[",LEFT(A139,5)&amp;AU139&amp;A139,"")</f>
        <v>[USA]City[USA] New York City</v>
      </c>
      <c r="AW139" s="59" t="str">
        <f>C139&amp;H139&amp;A139</f>
        <v>3[USA] New York[USA] New York City</v>
      </c>
      <c r="AX139" s="61"/>
      <c r="AY139" s="61"/>
      <c r="AZ139" s="62" t="s">
        <v>167</v>
      </c>
      <c r="BA139" s="62" t="s">
        <v>167</v>
      </c>
      <c r="BB139" s="62"/>
      <c r="BC139" s="63"/>
      <c r="BD139" s="64" t="s">
        <v>152</v>
      </c>
      <c r="BE139" s="47"/>
      <c r="BF139" s="64" t="s">
        <v>152</v>
      </c>
      <c r="BG139" s="64" t="s">
        <v>159</v>
      </c>
      <c r="BH139" s="64" t="s">
        <v>156</v>
      </c>
      <c r="BI139" s="64"/>
      <c r="BJ139" s="64"/>
      <c r="BK139" s="47"/>
      <c r="BL139" s="64" t="s">
        <v>167</v>
      </c>
      <c r="BM139" s="64" t="s">
        <v>152</v>
      </c>
      <c r="BN139" s="64" t="s">
        <v>167</v>
      </c>
      <c r="BO139" s="64" t="s">
        <v>167</v>
      </c>
      <c r="BP139" s="64" t="s">
        <v>167</v>
      </c>
      <c r="BQ139" s="64" t="s">
        <v>156</v>
      </c>
      <c r="BR139" s="64" t="s">
        <v>167</v>
      </c>
      <c r="BS139" s="64" t="s">
        <v>167</v>
      </c>
      <c r="BT139" s="64" t="s">
        <v>159</v>
      </c>
      <c r="BU139" s="65"/>
      <c r="BV139" s="66"/>
      <c r="BW139" s="66">
        <v>0</v>
      </c>
      <c r="BX139" s="47"/>
      <c r="CB139" s="6"/>
      <c r="CC139" s="6"/>
      <c r="CD139" s="67">
        <v>0</v>
      </c>
      <c r="CE139" s="67">
        <v>0</v>
      </c>
      <c r="CF139" s="67" t="e">
        <v>#REF!</v>
      </c>
      <c r="CG139" s="68" cm="1">
        <f t="array" ref="CG139">SUMPRODUCT(--(LEN(TRIM(BL139:BT139))&gt;0))</f>
        <v>3</v>
      </c>
      <c r="CH139" s="59" t="str">
        <f>IF(CG139=2,"y","n")</f>
        <v>n</v>
      </c>
      <c r="CI139" s="59" t="str">
        <f>IF(CG139=3,"y","n")</f>
        <v>y</v>
      </c>
      <c r="CJ139" s="59" t="str">
        <f>IF(CG139=4,"y","n")</f>
        <v>n</v>
      </c>
      <c r="CK139" s="59" t="str">
        <f>IF(CG139&gt;4,"y","n")</f>
        <v>n</v>
      </c>
      <c r="CL139" s="59" t="str">
        <f>IF(S139=0,"y","n")</f>
        <v>n</v>
      </c>
      <c r="CM139" s="59" t="str">
        <f>IF(S139=2,"y","n")</f>
        <v>n</v>
      </c>
      <c r="CN139" s="59" t="str">
        <f>IF(S139=3,"y","n")</f>
        <v>y</v>
      </c>
      <c r="CO139" s="59" t="str">
        <f>IF(S139&gt;=4,"y","n")</f>
        <v>n</v>
      </c>
      <c r="CP139" s="59" t="str">
        <f>IF(AT139=0,"y","n")</f>
        <v>y</v>
      </c>
      <c r="CQ139" s="59" t="str">
        <f>IF(AT139=1,"y","n")</f>
        <v>n</v>
      </c>
      <c r="CR139" s="59" t="str">
        <f>IF(AT139=2,"y","n")</f>
        <v>n</v>
      </c>
      <c r="CS139" s="59" t="str">
        <f>IF(AT139&gt;=3,"y","n")</f>
        <v>n</v>
      </c>
      <c r="CT139" s="69" t="str">
        <f>CHAR(34)&amp;A139&amp;CHAR(34)</f>
        <v>"[USA] New York City"</v>
      </c>
      <c r="CU139" s="70" t="str">
        <f>CHAR(34)&amp;"rgn_"&amp;R139&amp;CHAR(34)</f>
        <v>"rgn_North America"</v>
      </c>
      <c r="CV139" s="48" t="str">
        <f>CHAR(34)&amp;D139&amp;CHAR(34)</f>
        <v>"https://upload.wikimedia.org/wikipedia/commons/thumb/b/ba/Flag_of_New_York_City.svg/320px-Flag_of_New_York_City.svg.png"</v>
      </c>
      <c r="CW139" s="48" t="str">
        <f>IF(CH139="y",CHAR(34)&amp;CH$1&amp;CHAR(34)&amp;",","")</f>
        <v/>
      </c>
      <c r="CX139" s="48" t="str">
        <f>IF(CI139="y",CHAR(34)&amp;CI$1&amp;CHAR(34)&amp;",","")</f>
        <v>"3Color",</v>
      </c>
      <c r="CY139" s="48" t="str">
        <f>IF(CJ139="y",CHAR(34)&amp;CJ$1&amp;CHAR(34)&amp;",","")</f>
        <v/>
      </c>
      <c r="CZ139" s="48" t="str">
        <f>IF(CK139="y",CHAR(34)&amp;CK$1&amp;CHAR(34)&amp;",","")</f>
        <v/>
      </c>
      <c r="DA139" s="48" t="str">
        <f>IF(Q139&gt;1,CHAR(34)&amp;"words2"&amp;CHAR(34)&amp;",","")</f>
        <v>"words2",</v>
      </c>
      <c r="DB139" s="48" t="str">
        <f>IF(Q139&gt;2,CHAR(34)&amp;"words3"&amp;CHAR(34)&amp;",","")</f>
        <v>"words3",</v>
      </c>
      <c r="DD139" s="48" t="str">
        <f>IF(LEN(CHAR(34)&amp;"lets"&amp;LEN(SUBSTITUTE(SUBSTITUTE(IFERROR(TRIM(SUBSTITUTE(A139,MID(A139,FIND("[",A139),FIND("]",A139)-FIND("[",A139)+1),"")),A139)," ",""),"-",""))&amp;CHAR(34)&amp;",")=9,CHAR(34)&amp;"lets"&amp;LEN(SUBSTITUTE(SUBSTITUTE(IFERROR(TRIM(SUBSTITUTE(A139,MID(A139,FIND("[",A139),FIND("]",A139)-FIND("[",A139)+1),"")),A139)," ",""),"-",""))&amp;CHAR(34)&amp;",",CHAR(34)&amp;"lets0"&amp;LEN(SUBSTITUTE(SUBSTITUTE(IFERROR(TRIM(SUBSTITUTE(A139,MID(A139,FIND("[",A139),FIND("]",A139)-FIND("[",A139)+1),"")),A139)," ",""),"-",""))&amp;CHAR(34)&amp;",")</f>
        <v>"lets11",</v>
      </c>
      <c r="DE139" s="48" t="str">
        <f>CHAR(34)&amp;"start"&amp;IFERROR(LEFT(SUBSTITUTE(A139,"["&amp;MID(A139,FIND("[",A139)+1,FIND("]",A139)-FIND("[",A139)-1)&amp;"] ",""),1),LEFT(A139,1))&amp;CHAR(34)&amp;","</f>
        <v>"startN",</v>
      </c>
      <c r="DF139" s="48" t="str">
        <f>IFERROR(IF(SEARCH("tan",A139)&gt;0,CHAR(34)&amp;"withtn"&amp;CHAR(34)&amp;",",""),"")</f>
        <v/>
      </c>
      <c r="DG139" s="48" t="str">
        <f>IFERROR(IF(SEARCH("q",A139)&gt;0,CHAR(34)&amp;"with_q"&amp;CHAR(34)&amp;",",""),"")</f>
        <v/>
      </c>
      <c r="DH139" s="48" t="str">
        <f>IFERROR(IF(SEARCH("v",A139)&gt;0,CHAR(34)&amp;"with_v"&amp;CHAR(34)&amp;",",""),"")</f>
        <v/>
      </c>
      <c r="DI139" s="48" t="str">
        <f>IFERROR(IF(SEARCH("w",A139)&gt;0,CHAR(34)&amp;"with_w"&amp;CHAR(34)&amp;",",""),"")</f>
        <v>"with_w",</v>
      </c>
      <c r="DJ139" s="48" t="str">
        <f>IFERROR(IF(SEARCH("y",A139)&gt;0,CHAR(34)&amp;"with_y"&amp;CHAR(34)&amp;",",""),"")</f>
        <v>"with_y",</v>
      </c>
      <c r="DK139" s="48" t="str">
        <f>IFERROR(IF(SEARCH("z",A139)&gt;0,CHAR(34)&amp;"with_z"&amp;CHAR(34)&amp;",",""),"")</f>
        <v/>
      </c>
      <c r="DL139" s="48" t="str">
        <f>IF(CG139=2, CHAR(34) &amp; _xlfn.TEXTJOIN("", TRUE, _xlfn._xlws.SORT(HP139:HX139)) &amp; CHAR(34) &amp; ",", "")</f>
        <v/>
      </c>
      <c r="DM139" s="48" t="str" cm="1">
        <f t="array" ref="DM139">IF(CG139=3,CHAR(34) &amp; _xlfn.TEXTJOIN("", TRUE, RIGHT(HP139:HX139, 2)) &amp; CHAR(34) &amp; ",", "")</f>
        <v>"LURAHI",</v>
      </c>
      <c r="DN139" s="48" t="str">
        <f>IF(AND(ISNUMBER(SEARCH("18", O139)), ISERROR(SEARCH("1918", O139)), ISERROR(SEARCH("2018", O139))), CHAR(34) &amp; "year18" &amp; CHAR(34) &amp; ",", "")</f>
        <v/>
      </c>
      <c r="DO139" s="48" t="str">
        <f>IF(AND(ISNUMBER(SEARCH("19", O139)), ISERROR(SEARCH("1819", O139)),  ISERROR(SEARCH("1219", O139)),ISERROR(SEARCH("1119", O139)),ISERROR(SEARCH("1190", O139)),ISERROR(SEARCH("2019", O139))), CHAR(34) &amp; "year19" &amp; CHAR(34) &amp; ",", "")</f>
        <v>"year19",</v>
      </c>
      <c r="DP139" s="6" t="str">
        <f>IF(AND(ISNUMBER(SEARCH("20", O139)), ISERROR(SEARCH("1920", O139))), CHAR(34)&amp;"year00"&amp;CHAR(34)&amp;",", "")</f>
        <v/>
      </c>
      <c r="DQ139" s="6" t="str">
        <f>IF(CC139="y",CHAR(34)&amp;"soviet"&amp;CHAR(34)&amp;",","")</f>
        <v/>
      </c>
      <c r="DR139" s="6" t="str">
        <f>IF(BY139="y",CHAR(34)&amp;"dgband"&amp;CHAR(34)&amp;",","")</f>
        <v/>
      </c>
      <c r="DS139" s="6" t="str">
        <f>IF(W139="y",IF(AND(V139="n",BY139&lt;&gt;"y"),CHAR(34)&amp;"allver"&amp;CHAR(34)&amp;",",""),"")</f>
        <v>"allver",</v>
      </c>
      <c r="DT139" s="6" t="str">
        <f>IF(V139="y",IF(AND(W139="n",BY139&lt;&gt;"y"),CHAR(34)&amp;"allhor"&amp;CHAR(34)&amp;",",""),"")</f>
        <v/>
      </c>
      <c r="DU139" s="6" t="str">
        <f>IF(BY139="y",IF(AND(W139="n",V139="n"),CHAR(34)&amp;"alldia"&amp;CHAR(34)&amp;",",""),"")</f>
        <v/>
      </c>
      <c r="DW139" s="48" t="str">
        <f>IF(CL139="y",CHAR(34)&amp;CL$1&amp;CHAR(34)&amp;",","")</f>
        <v/>
      </c>
      <c r="DX139" s="48" t="str">
        <f>IF(CM139="y",CHAR(34)&amp;CM$1&amp;CHAR(34)&amp;",","")</f>
        <v/>
      </c>
      <c r="DY139" s="48" t="str">
        <f>IF(CN139="y",CHAR(34)&amp;CN$1&amp;CHAR(34)&amp;",","")</f>
        <v>"3Bands",</v>
      </c>
      <c r="DZ139" s="48" t="str">
        <f>IF(CO139="y",CHAR(34)&amp;CO$1&amp;CHAR(34)&amp;",","")</f>
        <v/>
      </c>
      <c r="EA139" s="48" t="str">
        <f>IF(T139="y",CHAR(34)&amp;T$1&amp;CHAR(34)&amp;",","")</f>
        <v/>
      </c>
      <c r="EB139" s="48" t="str">
        <f>IF(U139="y",CHAR(34)&amp;U$1&amp;CHAR(34)&amp;",","")</f>
        <v>"Crosse",</v>
      </c>
      <c r="EC139" s="48" t="str">
        <f>IF(V139="y",CHAR(34)&amp;V$1&amp;CHAR(34)&amp;",","")</f>
        <v/>
      </c>
      <c r="ED139" s="48" t="str">
        <f>IF(W139="y",CHAR(34)&amp;W$1&amp;CHAR(34)&amp;",","")</f>
        <v>"Vertic",</v>
      </c>
      <c r="EE139" s="48" t="str">
        <f>IF(X139="y",CHAR(34)&amp;X$1&amp;CHAR(34)&amp;",","")</f>
        <v>"Circle",</v>
      </c>
      <c r="EF139" s="48" t="str">
        <f>IF(AND(Y139&lt;&gt;"n",Y139&lt;&gt;""),CHAR(34)&amp;Y$1&amp;CHAR(34)&amp;",","")</f>
        <v>"Animal",</v>
      </c>
      <c r="EG139" s="48" t="str">
        <f>IF(Z139="y",CHAR(34)&amp;Z$1&amp;CHAR(34)&amp;",","")</f>
        <v/>
      </c>
      <c r="EH139" s="48" t="str">
        <f>IF(AA139="y",CHAR(34)&amp;AA$1&amp;CHAR(34)&amp;",","")</f>
        <v>"Plants",</v>
      </c>
      <c r="EI139" s="48" t="str">
        <f>IF(AB139="y",CHAR(34)&amp;AB$1&amp;CHAR(34)&amp;",","")</f>
        <v>"Texted",</v>
      </c>
      <c r="EJ139" s="48" t="str">
        <f>IF(AC139="y",CHAR(34)&amp;AC$1&amp;CHAR(34)&amp;",","")</f>
        <v>"Weapon",</v>
      </c>
      <c r="EK139" s="48" t="str">
        <f>IF(AD139="y",CHAR(34)&amp;AD$1&amp;CHAR(34)&amp;",","")</f>
        <v/>
      </c>
      <c r="EL139" s="48" t="str">
        <f>IF(AE139="y",CHAR(34)&amp;AE$1&amp;CHAR(34)&amp;",","")</f>
        <v/>
      </c>
      <c r="EM139" s="48" t="str">
        <f>IF(AF139="y",CHAR(34)&amp;AF$1&amp;CHAR(34)&amp;",","")</f>
        <v/>
      </c>
      <c r="EN139" s="48" t="str">
        <f>IF(AG139="y",CHAR(34)&amp;AG$1&amp;CHAR(34)&amp;",","")</f>
        <v>"Unequa",</v>
      </c>
      <c r="EO139" s="48" t="str">
        <f>IF(AH139="y",CHAR(34)&amp;AH$1&amp;CHAR(34)&amp;",","")</f>
        <v>"Center",</v>
      </c>
      <c r="EP139" s="48" t="str">
        <f>IF(AI139="y",CHAR(34)&amp;AI$1&amp;CHAR(34)&amp;",","")</f>
        <v/>
      </c>
      <c r="EQ139" s="48" t="str">
        <f>IF(AJ139="y",CHAR(34)&amp;AJ$1&amp;CHAR(34)&amp;",","")</f>
        <v/>
      </c>
      <c r="ER139" s="48" t="str">
        <f>IF(AK139="y",CHAR(34)&amp;AK$1&amp;CHAR(34)&amp;",","")</f>
        <v/>
      </c>
      <c r="ES139" s="48" t="str">
        <f>IF(AL139="y",CHAR(34)&amp;AL$1&amp;CHAR(34)&amp;",","")</f>
        <v/>
      </c>
      <c r="ET139" s="48" t="str">
        <f>IF(AM139="y",CHAR(34)&amp;AM$1&amp;CHAR(34)&amp;",","")</f>
        <v/>
      </c>
      <c r="EU139" s="48" t="str">
        <f>IF(AN139="y",CHAR(34)&amp;AN$1&amp;CHAR(34)&amp;",","")</f>
        <v>"Humans",</v>
      </c>
      <c r="EV139" s="48" t="str">
        <f>IF(AO139="y",CHAR(34)&amp;AO$1&amp;CHAR(34)&amp;",","")</f>
        <v>"Builds",</v>
      </c>
      <c r="EW139" s="48" t="str">
        <f>IF(AP139="y",CHAR(34)&amp;AP$1&amp;CHAR(34)&amp;",","")</f>
        <v/>
      </c>
      <c r="EX139" s="48" t="str">
        <f>IF(AQ139="y",CHAR(34)&amp;AQ$1&amp;CHAR(34)&amp;",","")</f>
        <v/>
      </c>
      <c r="EY139" s="48" t="str">
        <f>IF(AR139="y",CHAR(34)&amp;AR$1&amp;CHAR(34)&amp;",","")</f>
        <v/>
      </c>
      <c r="EZ139" s="48" t="str">
        <f>IF(AS139="y",CHAR(34)&amp;AS$1&amp;CHAR(34)&amp;",","")</f>
        <v/>
      </c>
      <c r="FA139" s="48" t="str">
        <f>IF(AT139&gt;0,CHAR(34)&amp;"sta"&amp;AZ139&amp;CHAR(34)&amp;",","")</f>
        <v/>
      </c>
      <c r="FB139" s="48" t="str">
        <f>IF(AND(AT139&gt;0,BA139&lt;&gt;""),CHAR(34)&amp;"sta"&amp;BA139&amp;CHAR(34)&amp;",","")</f>
        <v/>
      </c>
      <c r="FD139" s="48" t="str">
        <f>IF(BV139="n",CHAR(34)&amp;"tcWHYE"&amp;CHAR(34)&amp;",",IF(BV139="y",CHAR(34)&amp;FD$1&amp;CHAR(34)&amp;",",""))</f>
        <v/>
      </c>
      <c r="FE139" s="48" t="str">
        <f>IF(COUNTIF(BL139:BT139,"BLU")=0,CHAR(34)&amp;"NO_BLU"&amp;CHAR(34)&amp;",", "")</f>
        <v/>
      </c>
      <c r="FF139" s="48" t="str">
        <f>IF(COUNTIF(BL139:BT139,"WHI")=0,CHAR(34)&amp;"NO_WHI"&amp;CHAR(34)&amp;",", "")</f>
        <v/>
      </c>
      <c r="FG139" s="48" t="str">
        <f>IF(COUNTIF(BL139:BT139,"RED")=0,CHAR(34)&amp;"NO_RED"&amp;CHAR(34)&amp;",", "")</f>
        <v>"NO_RED",</v>
      </c>
      <c r="FH139" s="48" t="str">
        <f>IF(COUNTIF(BL139:BS139,"GRE")=0,CHAR(34)&amp;"NO_GRE"&amp;CHAR(34)&amp;",", "")</f>
        <v>"NO_GRE",</v>
      </c>
      <c r="FI139" s="48" t="str">
        <f>IF(COUNTIF(BL139:BT139,"YEL")=0,CHAR(34)&amp;"NO_YEL"&amp;CHAR(34)&amp;",", "")</f>
        <v>"NO_YEL",</v>
      </c>
      <c r="FJ139" s="48" t="str">
        <f>IF(COUNTIF(BL139:BT139,"BLA")=0,CHAR(34)&amp;"NO_BLA"&amp;CHAR(34)&amp;",", "")</f>
        <v>"NO_BLA",</v>
      </c>
      <c r="FK139" s="48" t="str">
        <f>IF(AND(FH139&lt;&gt;"",FF139&lt;&gt;""),CHAR(34)&amp;"WHGRNO"&amp;CHAR(34)&amp;",","")</f>
        <v/>
      </c>
      <c r="FL139" s="48" t="str">
        <f>IF(AND(FI139&lt;&gt;"",FF139&lt;&gt;""),CHAR(34)&amp;"WHYENO"&amp;CHAR(34)&amp;",","")</f>
        <v/>
      </c>
      <c r="FM139" s="48" t="str">
        <f>IF(AND(FJ139&lt;&gt;"",FF139&lt;&gt;""),CHAR(34)&amp;"BAWHNO"&amp;CHAR(34)&amp;",","")</f>
        <v/>
      </c>
      <c r="FN139" s="48" t="str">
        <f>IF(AND(FE139&lt;&gt;"",FF139&lt;&gt;""),CHAR(34)&amp;"BLWHNO"&amp;CHAR(34)&amp;",","")</f>
        <v/>
      </c>
      <c r="FO139" s="48" t="str">
        <f>IF(AND(FE139&lt;&gt;"",FG139&lt;&gt;""),CHAR(34)&amp;"BLRENO"&amp;CHAR(34)&amp;",","")</f>
        <v/>
      </c>
      <c r="FP139" s="48" t="str">
        <f>IF(AND(FF139&lt;&gt;"",FF139&lt;&gt;""),CHAR(34)&amp;"WHRENO"&amp;CHAR(34)&amp;",","")</f>
        <v/>
      </c>
      <c r="FQ139" s="48" t="str">
        <f>IF(LEN(BF139)=3,CHAR(34)&amp;"001"&amp;BF139&amp;CHAR(34)&amp;",","")</f>
        <v>"001BLU",</v>
      </c>
      <c r="FR139" s="48" t="str">
        <f>IF(LEN(BG139)=3,CHAR(34)&amp;"002"&amp;BG139&amp;CHAR(34)&amp;",","")</f>
        <v>"002WHI",</v>
      </c>
      <c r="FS139" s="48" t="str">
        <f>IF(LEN(BH139)=3,CHAR(34)&amp;"003"&amp;BH139&amp;CHAR(34)&amp;",","")</f>
        <v>"003ORA",</v>
      </c>
      <c r="FT139" s="48" t="str">
        <f>CHAR(34)&amp;"myr"&amp;BD139&amp;CHAR(34)&amp;","</f>
        <v>"myrBLU",</v>
      </c>
      <c r="FU139" s="48" t="str">
        <f>IF(AY139="y",CHAR(34)&amp;"island"&amp;CHAR(34)&amp;",","")</f>
        <v/>
      </c>
      <c r="FV139" s="48" t="str">
        <f>IF(BZ139="y",CHAR(34)&amp;"landlo"&amp;CHAR(34)&amp;",","")</f>
        <v/>
      </c>
      <c r="FW139" s="48" t="str">
        <f>IF(CA139="y",CHAR(34)&amp;"eunion"&amp;CHAR(34)&amp;",","")</f>
        <v/>
      </c>
      <c r="FY139" s="48" t="str">
        <f>IFERROR(IF(SEARCH("Arabic",CB139)&gt;0,CHAR(34)&amp;"arabic"&amp;CHAR(34)&amp;",",""),"")</f>
        <v/>
      </c>
      <c r="FZ139" s="48" t="str">
        <f>IFERROR(IF(SEARCH("English",CB139)&gt;0,CHAR(34)&amp;"englis"&amp;CHAR(34)&amp;",",""),"")</f>
        <v/>
      </c>
      <c r="GA139" s="48" t="str">
        <f>IFERROR(IF(SEARCH("French",CB139)&gt;0,CHAR(34)&amp;"french"&amp;CHAR(34)&amp;",",""),"")</f>
        <v/>
      </c>
      <c r="GB139" s="48" t="str">
        <f>IFERROR(IF(SEARCH("Spanish",CB139)&gt;0,CHAR(34)&amp;"spanis"&amp;CHAR(34)&amp;",",""),"")</f>
        <v/>
      </c>
      <c r="GE139" s="48" t="str">
        <f>IFERROR(IF(SEARCH("Dutch",CB139)&gt;0,CHAR(34)&amp;"dutchs"&amp;CHAR(34)&amp;",",""),"")</f>
        <v/>
      </c>
      <c r="GF139" s="48" t="str">
        <f>IFERROR(IF(SEARCH("Historical",AU139)&gt;0,CHAR(34)&amp;"histor"&amp;CHAR(34)&amp;",",""),"")</f>
        <v/>
      </c>
      <c r="GG139" s="48" t="str">
        <f>IF(BU139="y",CHAR(34)&amp;"unjack"&amp;CHAR(34)&amp;",","")</f>
        <v/>
      </c>
      <c r="GH139" s="48" t="str">
        <f>IF(CD139=1,CHAR(34)&amp;"southc"&amp;CHAR(34)&amp;",","")</f>
        <v/>
      </c>
      <c r="GI139" s="48" t="str">
        <f>IF(CE139=1,CHAR(34)&amp;"hasmap"&amp;CHAR(34)&amp;",","")</f>
        <v/>
      </c>
      <c r="GJ139" s="48" t="str">
        <f>IF(CP139="y",CHAR(34)&amp;CP$1&amp;CHAR(34)&amp;",","")</f>
        <v>"NoStar",</v>
      </c>
      <c r="GK139" s="48" t="str">
        <f>IF(GJ139="",CHAR(34)&amp;"HasSta"&amp;CHAR(34)&amp;",","")</f>
        <v/>
      </c>
      <c r="GL139" s="48" t="str">
        <f>IF(CQ139="y",CHAR(34)&amp;CQ$1&amp;CHAR(34)&amp;",","")</f>
        <v/>
      </c>
      <c r="GM139" s="48" t="str">
        <f>IF(CR139="y",CHAR(34)&amp;CR$1&amp;CHAR(34)&amp;",","")</f>
        <v/>
      </c>
      <c r="GN139" s="48" t="str">
        <f>IF(CS139="y",CHAR(34)&amp;CS$1&amp;CHAR(34)&amp;",","")</f>
        <v/>
      </c>
      <c r="GP139" s="48" t="str">
        <f>CHAR(34)&amp;AU139&amp;CHAR(34)</f>
        <v>"City"</v>
      </c>
      <c r="GS139" s="48" t="str">
        <f>SUBSTITUTE("["&amp;_xlfn.CONCAT(CW139:GN139)&amp;"]",",]","]")</f>
        <v>["3Color","words2","words3","lets11","startN","with_w","with_y","LURAHI","year19","allver","3Bands","Crosse","Vertic","Circle","Animal","Plants","Texted","Weapon","Unequa","Center","Humans","Builds","NO_RED","NO_GRE","NO_YEL","NO_BLA","001BLU","002WHI","003ORA","myrBLU","NoStar"]</v>
      </c>
      <c r="GT139" s="48" t="str">
        <f>IF(BL139&lt;&gt;"",CHAR(34)&amp;"cl_"&amp;BL139&amp;CHAR(34)&amp;",","")</f>
        <v/>
      </c>
      <c r="GU139" s="48" t="str">
        <f>IF(BM139&lt;&gt;"",CHAR(34)&amp;"cl_"&amp;BM139&amp;CHAR(34)&amp;",","")</f>
        <v>"cl_BLU",</v>
      </c>
      <c r="GV139" s="48" t="str">
        <f>IF(BN139&lt;&gt;"",CHAR(34)&amp;"cl_"&amp;BN139&amp;CHAR(34)&amp;",","")</f>
        <v/>
      </c>
      <c r="GW139" s="48" t="str">
        <f>IF(BO139&lt;&gt;"",CHAR(34)&amp;"cl_"&amp;BO139&amp;CHAR(34)&amp;",","")</f>
        <v/>
      </c>
      <c r="GX139" s="48" t="str">
        <f>IF(BP139&lt;&gt;"",CHAR(34)&amp;"cl_"&amp;BP139&amp;CHAR(34)&amp;",","")</f>
        <v/>
      </c>
      <c r="GY139" s="48" t="str">
        <f>IF(BQ139&lt;&gt;"",CHAR(34)&amp;"cl_"&amp;BQ139&amp;CHAR(34)&amp;",","")</f>
        <v>"cl_ORA",</v>
      </c>
      <c r="GZ139" s="48" t="str">
        <f>IF(BR139&lt;&gt;"",CHAR(34)&amp;"cl_"&amp;BR139&amp;CHAR(34)&amp;",","")</f>
        <v/>
      </c>
      <c r="HA139" s="48" t="str">
        <f>IF(BS139&lt;&gt;"",CHAR(34)&amp;"cl_"&amp;BS139&amp;CHAR(34)&amp;",","")</f>
        <v/>
      </c>
      <c r="HB139" s="48" t="str">
        <f>IF(BT139&lt;&gt;"",CHAR(34)&amp;"cl_"&amp;BT139&amp;CHAR(34)&amp;",","")</f>
        <v>"cl_WHI",</v>
      </c>
      <c r="HC139" s="48" t="str">
        <f>SUBSTITUTE("["&amp;_xlfn.CONCAT(GT139:HB139)&amp;"]",",]","]")</f>
        <v>["cl_BLU","cl_ORA","cl_WHI"]</v>
      </c>
      <c r="HE139" s="71"/>
      <c r="HF139" s="72" t="str">
        <f>"{couname:"&amp;CT139&amp;(IF(HK139&lt;&gt;"",",subtype:"&amp;CHAR(34)&amp;HK139&amp;CHAR(34),""))&amp;",year:"&amp;HJ139&amp;",region:"&amp;CU139&amp;",Colors:"&amp;HC139&amp;",Items:"&amp;GS139&amp;",Flag:"&amp;CV139&amp;",HDFlag:"&amp;CHAR(34)&amp;E139&amp;CHAR(34)&amp;",type:"&amp;GP139&amp;", describe: "&amp;HH139&amp;", isnew:"&amp;CHAR(34)&amp;F139&amp;CHAR(34)&amp;", links: "&amp;HL139&amp;"},"</f>
        <v>{couname:"[USA] New York City",year:"1915",region:"rgn_North America",Colors:["cl_BLU","cl_ORA","cl_WHI"],Items:["3Color","words2","words3","lets11","startN","with_w","with_y","LURAHI","year19","allver","3Bands","Crosse","Vertic","Circle","Animal","Plants","Texted","Weapon","Unequa","Center","Humans","Builds","NO_RED","NO_GRE","NO_YEL","NO_BLA","001BLU","002WHI","003ORA","myrBLU","NoStar"],Flag:"https://upload.wikimedia.org/wikipedia/commons/thumb/b/ba/Flag_of_New_York_City.svg/320px-Flag_of_New_York_City.svg.png",HDFlag:"https://upload.wikimedia.org/wikipedia/commons/thumb/b/ba/Flag_of_New_York_City.svg/640px-Flag_of_New_York_City.svg.png",type:"City", describe: "\nThe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 isnew:".", links: "https://en.wikipedia.org/wiki/Flags_of_New_York_City#Design"},</v>
      </c>
      <c r="HG139" s="73" t="str">
        <f>"{couname:"&amp;CT139&amp;(IF(HK139&lt;&gt;"",",subtype:"&amp;CHAR(34)&amp;HK139&amp;CHAR(34),""))&amp;",year:"&amp;HJ139&amp;",region:"&amp;CU139&amp;",Colors:"&amp;HC139&amp;",Items:"&amp;GS139&amp;",Flag:"&amp;CV139&amp;",HDFlag:"&amp;CHAR(34)&amp;E139&amp;CHAR(34)&amp;",type:"&amp;GP139&amp;", describe: "&amp;HI139&amp;", links: "&amp;HL139&amp;"},"</f>
        <v>{couname:"[USA] New York City",year:"1915",region:"rgn_North America",Colors:["cl_BLU","cl_ORA","cl_WHI"],Items:["3Color","words2","words3","lets11","startN","with_w","with_y","LURAHI","year19","allver","3Bands","Crosse","Vertic","Circle","Animal","Plants","Texted","Weapon","Unequa","Center","Humans","Builds","NO_RED","NO_GRE","NO_YEL","NO_BLA","001BLU","002WHI","003ORA","myrBLU","NoStar"],Flag:"https://upload.wikimedia.org/wikipedia/commons/thumb/b/ba/Flag_of_New_York_City.svg/320px-Flag_of_New_York_City.svg.png",HDFlag:"https://upload.wikimedia.org/wikipedia/commons/thumb/b/ba/Flag_of_New_York_City.svg/640px-Flag_of_New_York_City.svg.png",type:"City", describe: "\nThe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 links: "https://en.wikipedia.org/wiki/Flags_of_New_York_City#Design"},</v>
      </c>
      <c r="HH139" s="48" t="str">
        <f>IF(P139&lt;&gt;"",CHAR(34)&amp;"\n"&amp;P139&amp;CHAR(34),CHAR(34)&amp;CHAR(34))</f>
        <v>"\nThe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v>
      </c>
      <c r="HI139" s="48" t="str">
        <f>IF(J139=0,CHAR(34)&amp;CHAR(34),HH139)</f>
        <v>"\nThe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v>
      </c>
      <c r="HJ139" s="48" t="str">
        <f>CHAR(34)&amp;O139&amp;CHAR(34)</f>
        <v>"1915"</v>
      </c>
      <c r="HL139" s="48" t="str">
        <f>CHAR(34)&amp;I139&amp;CHAR(34)</f>
        <v>"https://en.wikipedia.org/wiki/Flags_of_New_York_City#Design"</v>
      </c>
      <c r="HM139" s="72" t="str">
        <f>"{"&amp;CHAR(34)&amp;"couname"&amp;CHAR(34)&amp;":"&amp;CT139&amp;(IF(H139&lt;&gt;"",","&amp;CHAR(34)&amp;"subtype"&amp;CHAR(34)&amp;":"&amp;CHAR(34)&amp;H139&amp;CHAR(34),""))&amp;","&amp;CHAR(34)&amp;"year"&amp;CHAR(34)&amp;":"&amp;HJ139&amp;","&amp;CHAR(34)&amp;"region"&amp;CHAR(34)&amp;":"&amp;CU139&amp;","&amp;CHAR(34)&amp;"Colors"&amp;CHAR(34)&amp;":"&amp;HC139&amp;","&amp;CHAR(34)&amp;"Items"&amp;CHAR(34)&amp;":"&amp;GS139&amp;","&amp;CHAR(34)&amp;"Flag"&amp;CHAR(34)&amp;":"&amp;CV139&amp;","&amp;CHAR(34)&amp;"HDFlag"&amp;CHAR(34)&amp;":"&amp;CHAR(34)&amp;E139&amp;CHAR(34)&amp;","&amp;CHAR(34)&amp;"type"&amp;CHAR(34)&amp;":"&amp;GP139&amp;", "&amp;CHAR(34)&amp;"describe"&amp;CHAR(34)&amp;": "&amp;HH139&amp;", "&amp;CHAR(34)&amp;"isnew"&amp;CHAR(34)&amp;": "&amp;CHAR(34)&amp;F139&amp;CHAR(34)&amp;", "&amp;CHAR(34)&amp;"links"&amp;CHAR(34)&amp;": "&amp;HL139&amp;"},"</f>
        <v>{"couname":"[USA] New York City","subtype":"[USA] New York","year":"1915","region":"rgn_North America","Colors":["cl_BLU","cl_ORA","cl_WHI"],"Items":["3Color","words2","words3","lets11","startN","with_w","with_y","LURAHI","year19","allver","3Bands","Crosse","Vertic","Circle","Animal","Plants","Texted","Weapon","Unequa","Center","Humans","Builds","NO_RED","NO_GRE","NO_YEL","NO_BLA","001BLU","002WHI","003ORA","myrBLU","NoStar"],"Flag":"https://upload.wikimedia.org/wikipedia/commons/thumb/b/ba/Flag_of_New_York_City.svg/320px-Flag_of_New_York_City.svg.png","HDFlag":"https://upload.wikimedia.org/wikipedia/commons/thumb/b/ba/Flag_of_New_York_City.svg/640px-Flag_of_New_York_City.svg.png","type":"City", "describe": "\nThe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 "isnew": ".", "links": "https://en.wikipedia.org/wiki/Flags_of_New_York_City#Design"},</v>
      </c>
      <c r="HN139" s="74" t="str">
        <f>"{"&amp;CHAR(34)&amp;"couname"&amp;CHAR(34)&amp;":"&amp;CT139&amp;(IF(H139&lt;&gt;"",","&amp;CHAR(34)&amp;"subtype"&amp;CHAR(34)&amp;":"&amp;CHAR(34)&amp;H139&amp;CHAR(34),""))&amp;","&amp;CHAR(34)&amp;"year"&amp;CHAR(34)&amp;":"&amp;HJ139&amp;","&amp;CHAR(34)&amp;"region"&amp;CHAR(34)&amp;":"&amp;CU139&amp;","&amp;CHAR(34)&amp;"Colors"&amp;CHAR(34)&amp;":"&amp;HC139&amp;","&amp;CHAR(34)&amp;"Items"&amp;CHAR(34)&amp;":"&amp;GS139&amp;","&amp;CHAR(34)&amp;"Flag"&amp;CHAR(34)&amp;":"&amp;CV139&amp;","&amp;CHAR(34)&amp;"HDFlag"&amp;CHAR(34)&amp;":"&amp;CHAR(34)&amp;E139&amp;CHAR(34)&amp;","&amp;CHAR(34)&amp;"type"&amp;CHAR(34)&amp;":"&amp;GP139&amp;", "&amp;CHAR(34)&amp;"describe"&amp;CHAR(34)&amp;": "&amp;HI139&amp;", "&amp;CHAR(34)&amp;"isnew"&amp;CHAR(34)&amp;": "&amp;CHAR(34)&amp;F139&amp;CHAR(34)&amp;", "&amp;CHAR(34)&amp;"links"&amp;CHAR(34)&amp;": "&amp;HL139&amp;"},"</f>
        <v>{"couname":"[USA] New York City","subtype":"[USA] New York","year":"1915","region":"rgn_North America","Colors":["cl_BLU","cl_ORA","cl_WHI"],"Items":["3Color","words2","words3","lets11","startN","with_w","with_y","LURAHI","year19","allver","3Bands","Crosse","Vertic","Circle","Animal","Plants","Texted","Weapon","Unequa","Center","Humans","Builds","NO_RED","NO_GRE","NO_YEL","NO_BLA","001BLU","002WHI","003ORA","myrBLU","NoStar"],"Flag":"https://upload.wikimedia.org/wikipedia/commons/thumb/b/ba/Flag_of_New_York_City.svg/320px-Flag_of_New_York_City.svg.png","HDFlag":"https://upload.wikimedia.org/wikipedia/commons/thumb/b/ba/Flag_of_New_York_City.svg/640px-Flag_of_New_York_City.svg.png","type":"City", "describe": "\nThe blue, white, and orange refer to the colors of the historical flag of the Dutch monarchy. Though otherwise identical to the flag of the Dutch Republic, the Prince's Flag features an orange band in place of red. While New Amsterdam was under de facto control of the Dutch state, it was founded and operated by the Dutch West Indies Company. As a privately owned, yet royally chartered company, the WIC inherited the heraldic colors of the Dutch monarchy, orange representing the ancestral constituency of its founder, William I.\n\nThe symbolism of the seal of New York City in the middle is as follows:\n\n-Bald eagle: The symbol of the United States of America\n-Native American: The original inhabitants of the area\n-Seaman: Symbolizes the colonizers of the area\n-Beaver: Symbolizes the Dutch West India Company, which was the first company in New York. Also the official animal of New York State.\n-Windmill: Remembers the Dutch history of the city and the prosperous industry of milling flour.\n-Barrels: In the 17th century, New York had been granted a short-lived monopoly on milling, which established the fledgling colony as a commercial powerhouse\n-1625: Originally 1664, the year was later changed to honor the establishment of New Amsterdam, which was settled in 1624.", "isnew": ".", "links": "https://en.wikipedia.org/wiki/Flags_of_New_York_City#Design"},</v>
      </c>
      <c r="HO139" s="75">
        <v>45618</v>
      </c>
      <c r="HP139" s="48" t="str" cm="1">
        <f t="array" ref="HP139">IF(_xlfn.TEXTJOIN(", ", TRUE, IF(ISNUMBER(SEARCH("BLA", BL139:BT139)), COLUMN(BL139:BT139) - COLUMN(BL139) + 1, ""))&lt;&gt;"","BLA","")</f>
        <v/>
      </c>
      <c r="HQ139" s="48" t="str" cm="1">
        <f t="array" ref="HQ139">IF(_xlfn.TEXTJOIN(", ", TRUE, IF(ISNUMBER(SEARCH("BLU", BL139:BT139)), COLUMN(BL139:BT139) - COLUMN(BL139) + 1, ""))&lt;&gt;"","BLU","")</f>
        <v>BLU</v>
      </c>
      <c r="HR139" s="48" t="str" cm="1">
        <f t="array" ref="HR139">IF(_xlfn.TEXTJOIN(", ", TRUE, IF(ISNUMBER(SEARCH("GRE", BL139:BT139)), COLUMN(BL139:BT139) - COLUMN(BL139) + 1, ""))&lt;&gt;"","GRE","")</f>
        <v/>
      </c>
      <c r="HS139" s="48" t="str" cm="1">
        <f t="array" ref="HS139">IF(_xlfn.TEXTJOIN(", ", TRUE, IF(ISNUMBER(SEARCH("RED", BL139:BT139)), COLUMN(BL139:BT139) - COLUMN(BL139) + 1, ""))&lt;&gt;"","RED","")</f>
        <v/>
      </c>
      <c r="HT139" s="48" t="str" cm="1">
        <f t="array" ref="HT139">IF(_xlfn.TEXTJOIN(", ", TRUE, IF(ISNUMBER(SEARCH("YEL", BL139:BT139)), COLUMN(BL139:BT139) - COLUMN(BL139) + 1, ""))&lt;&gt;"","YEL","")</f>
        <v/>
      </c>
      <c r="HU139" s="48" t="str" cm="1">
        <f t="array" ref="HU139">IF(_xlfn.TEXTJOIN(", ", TRUE, IF(ISNUMBER(SEARCH("ORA", BL139:BT139)), COLUMN(BL139:BT139) - COLUMN(BL139) + 1, ""))&lt;&gt;"","ORA","")</f>
        <v>ORA</v>
      </c>
      <c r="HV139" s="48" t="str" cm="1">
        <f t="array" ref="HV139">IF(_xlfn.TEXTJOIN(", ", TRUE, IF(ISNUMBER(SEARCH("BRO", BL139:BT139)), COLUMN(BL139:BT139) - COLUMN(BL139) + 1, ""))&lt;&gt;"","BRO","")</f>
        <v/>
      </c>
      <c r="HW139" s="48" t="str" cm="1">
        <f t="array" ref="HW139">IF(_xlfn.TEXTJOIN(", ", TRUE, IF(ISNUMBER(SEARCH("PUR", BL139:BT139)), COLUMN(BL139:BT139) - COLUMN(BL139) + 1, ""))&lt;&gt;"","PUR","")</f>
        <v/>
      </c>
      <c r="HX139" s="48" t="str" cm="1">
        <f t="array" ref="HX139">IF(_xlfn.TEXTJOIN(", ", TRUE, IF(ISNUMBER(SEARCH("WHI", BL139:BT139)), COLUMN(BL139:BT139) - COLUMN(BL139) + 1, ""))&lt;&gt;"","WHI","")</f>
        <v>WHI</v>
      </c>
      <c r="HY139" s="76"/>
      <c r="HZ139" s="76"/>
      <c r="IA139" s="6"/>
      <c r="IB139" s="6"/>
      <c r="IC139" s="77"/>
      <c r="ID139" s="77"/>
      <c r="IE139" s="77"/>
      <c r="IF139" s="77"/>
      <c r="IG139" s="77"/>
      <c r="IH139" s="77"/>
      <c r="II139" s="77"/>
      <c r="IJ139" s="77"/>
      <c r="IK139" s="77"/>
      <c r="IM139" s="45">
        <f>COUNTIF(IC139:IK139,"&gt;0")-CG139</f>
        <v>-3</v>
      </c>
      <c r="IN139" s="78" t="str">
        <f>"http://mkweb.bcgsc.ca/color-summarizer/?url="&amp;D139&amp;"&amp;precision=low&amp;num_clusters="&amp;CG139&amp;"&amp;text=1"</f>
        <v>http://mkweb.bcgsc.ca/color-summarizer/?url=https://upload.wikimedia.org/wikipedia/commons/thumb/b/ba/Flag_of_New_York_City.svg/320px-Flag_of_New_York_City.svg.png&amp;precision=low&amp;num_clusters=3&amp;text=1</v>
      </c>
      <c r="IO139" s="48" t="str">
        <f>IF(HP139&lt;&gt;"",CHAR(34)&amp;"black"&amp;CHAR(34),"")</f>
        <v/>
      </c>
      <c r="IP139" s="48" t="str">
        <f>IF(HQ139&lt;&gt;"",CHAR(34)&amp;"blue"&amp;CHAR(34),"")</f>
        <v>"blue"</v>
      </c>
      <c r="IQ139" s="48" t="str">
        <f>IF(HR139&lt;&gt;"",CHAR(34)&amp;"green"&amp;CHAR(34),"")</f>
        <v/>
      </c>
      <c r="IR139" s="48" t="str">
        <f>IF(HS139&lt;&gt;"",CHAR(34)&amp;"red"&amp;CHAR(34),"")</f>
        <v/>
      </c>
      <c r="IS139" s="48" t="str">
        <f>IF(HT139&lt;&gt;"",CHAR(34)&amp;"yellow"&amp;CHAR(34),"")</f>
        <v/>
      </c>
      <c r="IT139" s="48" t="str">
        <f>IF(HU139&lt;&gt;"",CHAR(34)&amp;"orange"&amp;CHAR(34),"")</f>
        <v>"orange"</v>
      </c>
      <c r="IU139" s="48" t="str">
        <f>IF(HV139&lt;&gt;"",CHAR(34)&amp;"brown"&amp;CHAR(34),"")</f>
        <v/>
      </c>
      <c r="IV139" s="48" t="str">
        <f>IF(HW139&lt;&gt;"",CHAR(34)&amp;"purple"&amp;CHAR(34),"")</f>
        <v/>
      </c>
      <c r="IW139" s="48" t="str">
        <f>IF(HX139&lt;&gt;"",CHAR(34)&amp;"white"&amp;CHAR(34),"")</f>
        <v>"white"</v>
      </c>
      <c r="IX139" s="48" t="str">
        <f>"{"&amp;CHAR(34)&amp;"url"&amp;CHAR(34)&amp;":"&amp;CHAR(34)&amp;IN139&amp;CHAR(34)&amp;","&amp;CHAR(34)&amp;"name"&amp;CHAR(34)&amp;":"&amp;CHAR(34)&amp;A139&amp;CHAR(34)&amp;"},"</f>
        <v>{"url":"http://mkweb.bcgsc.ca/color-summarizer/?url=https://upload.wikimedia.org/wikipedia/commons/thumb/b/ba/Flag_of_New_York_City.svg/320px-Flag_of_New_York_City.svg.png&amp;precision=low&amp;num_clusters=3&amp;text=1","name":"[USA] New York City"},</v>
      </c>
      <c r="IY139" s="48">
        <v>1159</v>
      </c>
    </row>
    <row r="140" spans="1:259" s="48" customFormat="1" ht="38.4" customHeight="1" thickBot="1" x14ac:dyDescent="0.35">
      <c r="A140" s="97" t="s">
        <v>918</v>
      </c>
      <c r="B140" s="40" t="e" vm="281">
        <v>#VALUE!</v>
      </c>
      <c r="C140" s="41">
        <v>3</v>
      </c>
      <c r="D140" s="42" t="s">
        <v>919</v>
      </c>
      <c r="E140" s="43" t="s">
        <v>920</v>
      </c>
      <c r="F140" s="44" t="s">
        <v>163</v>
      </c>
      <c r="G140" s="45">
        <f>COUNTIF($A$1:$A$8580,A140)</f>
        <v>1</v>
      </c>
      <c r="H140" s="46" t="s">
        <v>248</v>
      </c>
      <c r="I140" s="47" t="s">
        <v>921</v>
      </c>
      <c r="J140" s="48" t="str">
        <f>""</f>
        <v/>
      </c>
      <c r="K140" s="49"/>
      <c r="L140" s="50"/>
      <c r="M140" s="50"/>
      <c r="N140" s="51" t="s">
        <v>231</v>
      </c>
      <c r="O140" s="52">
        <v>1913</v>
      </c>
      <c r="P140" s="53" t="s">
        <v>922</v>
      </c>
      <c r="Q140" s="54">
        <v>1</v>
      </c>
      <c r="R140" s="55" t="s">
        <v>231</v>
      </c>
      <c r="S140" s="56">
        <v>3</v>
      </c>
      <c r="T140" s="57" t="s">
        <v>164</v>
      </c>
      <c r="U140" s="58" t="s">
        <v>164</v>
      </c>
      <c r="V140" s="58" t="s">
        <v>165</v>
      </c>
      <c r="W140" s="58" t="s">
        <v>164</v>
      </c>
      <c r="X140" s="58" t="s">
        <v>165</v>
      </c>
      <c r="Y140" s="58" t="s">
        <v>164</v>
      </c>
      <c r="Z140" s="58" t="s">
        <v>165</v>
      </c>
      <c r="AA140" s="58" t="s">
        <v>165</v>
      </c>
      <c r="AB140" s="58" t="s">
        <v>165</v>
      </c>
      <c r="AC140" s="58" t="s">
        <v>164</v>
      </c>
      <c r="AD140" s="58" t="s">
        <v>164</v>
      </c>
      <c r="AE140" s="58" t="s">
        <v>164</v>
      </c>
      <c r="AF140" s="59" t="s">
        <v>164</v>
      </c>
      <c r="AG140" s="59" t="s">
        <v>165</v>
      </c>
      <c r="AH140" s="59" t="s">
        <v>165</v>
      </c>
      <c r="AI140" s="59" t="s">
        <v>164</v>
      </c>
      <c r="AJ140" s="59" t="s">
        <v>164</v>
      </c>
      <c r="AK140" s="59" t="s">
        <v>164</v>
      </c>
      <c r="AL140" s="59" t="s">
        <v>164</v>
      </c>
      <c r="AM140" s="59" t="s">
        <v>164</v>
      </c>
      <c r="AN140" s="59" t="s">
        <v>164</v>
      </c>
      <c r="AO140" s="59" t="s">
        <v>164</v>
      </c>
      <c r="AP140" s="59" t="s">
        <v>164</v>
      </c>
      <c r="AQ140" s="59" t="s">
        <v>165</v>
      </c>
      <c r="AR140" s="59" t="s">
        <v>164</v>
      </c>
      <c r="AS140" s="59" t="s">
        <v>164</v>
      </c>
      <c r="AT140" s="60">
        <v>0</v>
      </c>
      <c r="AU140" s="59" t="s">
        <v>655</v>
      </c>
      <c r="AV140" s="59" t="str">
        <f>IF(LEFT(A140,1)="[",LEFT(A140,5)&amp;AU140&amp;A140,"")</f>
        <v>[USA]Neighborhood[USA] Queens</v>
      </c>
      <c r="AW140" s="59" t="str">
        <f>C140&amp;H140&amp;A140</f>
        <v>3[USA] New York[USA] Queens</v>
      </c>
      <c r="AX140" s="61"/>
      <c r="AY140" s="61"/>
      <c r="AZ140" s="62" t="s">
        <v>167</v>
      </c>
      <c r="BA140" s="62" t="s">
        <v>167</v>
      </c>
      <c r="BB140" s="62"/>
      <c r="BC140" s="63"/>
      <c r="BD140" s="64" t="s">
        <v>152</v>
      </c>
      <c r="BE140" s="47"/>
      <c r="BF140" s="64" t="s">
        <v>152</v>
      </c>
      <c r="BG140" s="64" t="s">
        <v>159</v>
      </c>
      <c r="BH140" s="64" t="s">
        <v>152</v>
      </c>
      <c r="BI140" s="64"/>
      <c r="BJ140" s="64"/>
      <c r="BK140" s="47"/>
      <c r="BL140" s="64" t="s">
        <v>167</v>
      </c>
      <c r="BM140" s="64" t="s">
        <v>152</v>
      </c>
      <c r="BN140" s="64" t="s">
        <v>153</v>
      </c>
      <c r="BO140" s="64" t="s">
        <v>154</v>
      </c>
      <c r="BP140" s="64" t="s">
        <v>155</v>
      </c>
      <c r="BQ140" s="64" t="s">
        <v>156</v>
      </c>
      <c r="BR140" s="64" t="s">
        <v>167</v>
      </c>
      <c r="BS140" s="64" t="s">
        <v>167</v>
      </c>
      <c r="BT140" s="64" t="s">
        <v>159</v>
      </c>
      <c r="BU140" s="65"/>
      <c r="BV140" s="66"/>
      <c r="BW140" s="66">
        <v>0</v>
      </c>
      <c r="BX140" s="47"/>
      <c r="CB140" s="6"/>
      <c r="CC140" s="6"/>
      <c r="CD140" s="67">
        <v>0</v>
      </c>
      <c r="CE140" s="67">
        <v>0</v>
      </c>
      <c r="CF140" s="67" t="e">
        <v>#REF!</v>
      </c>
      <c r="CG140" s="68" cm="1">
        <f t="array" ref="CG140">SUMPRODUCT(--(LEN(TRIM(BL140:BT140))&gt;0))</f>
        <v>6</v>
      </c>
      <c r="CH140" s="59" t="str">
        <f>IF(CG140=2,"y","n")</f>
        <v>n</v>
      </c>
      <c r="CI140" s="59" t="str">
        <f>IF(CG140=3,"y","n")</f>
        <v>n</v>
      </c>
      <c r="CJ140" s="59" t="str">
        <f>IF(CG140=4,"y","n")</f>
        <v>n</v>
      </c>
      <c r="CK140" s="59" t="str">
        <f>IF(CG140&gt;4,"y","n")</f>
        <v>y</v>
      </c>
      <c r="CL140" s="59" t="str">
        <f>IF(S140=0,"y","n")</f>
        <v>n</v>
      </c>
      <c r="CM140" s="59" t="str">
        <f>IF(S140=2,"y","n")</f>
        <v>n</v>
      </c>
      <c r="CN140" s="59" t="str">
        <f>IF(S140=3,"y","n")</f>
        <v>y</v>
      </c>
      <c r="CO140" s="59" t="str">
        <f>IF(S140&gt;=4,"y","n")</f>
        <v>n</v>
      </c>
      <c r="CP140" s="59" t="str">
        <f>IF(AT140=0,"y","n")</f>
        <v>y</v>
      </c>
      <c r="CQ140" s="59" t="str">
        <f>IF(AT140=1,"y","n")</f>
        <v>n</v>
      </c>
      <c r="CR140" s="59" t="str">
        <f>IF(AT140=2,"y","n")</f>
        <v>n</v>
      </c>
      <c r="CS140" s="59" t="str">
        <f>IF(AT140&gt;=3,"y","n")</f>
        <v>n</v>
      </c>
      <c r="CT140" s="69" t="str">
        <f>CHAR(34)&amp;A140&amp;CHAR(34)</f>
        <v>"[USA] Queens"</v>
      </c>
      <c r="CU140" s="70" t="str">
        <f>CHAR(34)&amp;"rgn_"&amp;R140&amp;CHAR(34)</f>
        <v>"rgn_North America"</v>
      </c>
      <c r="CV140" s="48" t="str">
        <f>CHAR(34)&amp;D140&amp;CHAR(34)</f>
        <v>"https://upload.wikimedia.org/wikipedia/commons/thumb/1/15/Flag_of_Queens%2C_New_York.svg/614px-Flag_of_Queens%2C_New_York.svg.png"</v>
      </c>
      <c r="CW140" s="48" t="str">
        <f>IF(CH140="y",CHAR(34)&amp;CH$1&amp;CHAR(34)&amp;",","")</f>
        <v/>
      </c>
      <c r="CX140" s="48" t="str">
        <f>IF(CI140="y",CHAR(34)&amp;CI$1&amp;CHAR(34)&amp;",","")</f>
        <v/>
      </c>
      <c r="CY140" s="48" t="str">
        <f>IF(CJ140="y",CHAR(34)&amp;CJ$1&amp;CHAR(34)&amp;",","")</f>
        <v/>
      </c>
      <c r="CZ140" s="48" t="str">
        <f>IF(CK140="y",CHAR(34)&amp;CK$1&amp;CHAR(34)&amp;",","")</f>
        <v>"5+Colo",</v>
      </c>
      <c r="DA140" s="48" t="str">
        <f>IF(Q140&gt;1,CHAR(34)&amp;"words2"&amp;CHAR(34)&amp;",","")</f>
        <v/>
      </c>
      <c r="DB140" s="48" t="str">
        <f>IF(Q140&gt;2,CHAR(34)&amp;"words3"&amp;CHAR(34)&amp;",","")</f>
        <v/>
      </c>
      <c r="DC140" s="48" t="str">
        <f>IF(Q140=2,CHAR(34)&amp;"exact2"&amp;CHAR(34)&amp;",","")</f>
        <v/>
      </c>
      <c r="DD140" s="48" t="str">
        <f>IF(LEN(CHAR(34)&amp;"lets"&amp;LEN(SUBSTITUTE(SUBSTITUTE(IFERROR(TRIM(SUBSTITUTE(SUBSTITUTE(SUBSTITUTE(IFERROR(TRIM(SUBSTITUTE(A140,MID(A140,FIND("(",A140),FIND(")",A140)-FIND("(",A140)+1),"")),A140)," ",""),"-",""),MID(SUBSTITUTE(SUBSTITUTE(IFERROR(TRIM(SUBSTITUTE(A140,MID(A140,FIND("(",A140),FIND(")",A140)-FIND("(",A140)+1),"")),A140)," ",""),"-",""),FIND("[",SUBSTITUTE(SUBSTITUTE(IFERROR(TRIM(SUBSTITUTE(A140,MID(A140,FIND("(",A140),FIND(")",A140)-FIND("(",A140)+1),"")),A140)," ",""),"-","")),FIND("]",SUBSTITUTE(SUBSTITUTE(IFERROR(TRIM(SUBSTITUTE(A140,MID(A140,FIND("(",A140),FIND(")",A140)-FIND("(",A140)+1),"")),A140)," ",""),"-",""))-FIND("[",SUBSTITUTE(SUBSTITUTE(IFERROR(TRIM(SUBSTITUTE(A140,MID(A140,FIND("(",A140),FIND(")",A140)-FIND("(",A140)+1),"")),A140)," ",""),"-",""))+1),"")),SUBSTITUTE(SUBSTITUTE(IFERROR(TRIM(SUBSTITUTE(A140,MID(A140,FIND("(",A140),FIND(")",A140)-FIND("(",A140)+1),"")),A140)," ",""),"-",""))," ",""),"-",""))&amp;CHAR(34)&amp;",")=9,CHAR(34)&amp;"lets"&amp;LEN(SUBSTITUTE(SUBSTITUTE(IFERROR(TRIM(SUBSTITUTE(SUBSTITUTE(SUBSTITUTE(IFERROR(TRIM(SUBSTITUTE(A140,MID(A140,FIND("(",A140),FIND(")",A140)-FIND("(",A140)+1),"")),A140)," ",""),"-",""),MID(SUBSTITUTE(SUBSTITUTE(IFERROR(TRIM(SUBSTITUTE(A140,MID(A140,FIND("(",A140),FIND(")",A140)-FIND("(",A140)+1),"")),A140)," ",""),"-",""),FIND("[",SUBSTITUTE(SUBSTITUTE(IFERROR(TRIM(SUBSTITUTE(A140,MID(A140,FIND("(",A140),FIND(")",A140)-FIND("(",A140)+1),"")),A140)," ",""),"-","")),FIND("]",SUBSTITUTE(SUBSTITUTE(IFERROR(TRIM(SUBSTITUTE(A140,MID(A140,FIND("(",A140),FIND(")",A140)-FIND("(",A140)+1),"")),A140)," ",""),"-",""))-FIND("[",SUBSTITUTE(SUBSTITUTE(IFERROR(TRIM(SUBSTITUTE(A140,MID(A140,FIND("(",A140),FIND(")",A140)-FIND("(",A140)+1),"")),A140)," ",""),"-",""))+1),"")),SUBSTITUTE(SUBSTITUTE(IFERROR(TRIM(SUBSTITUTE(A140,MID(A140,FIND("(",A140),FIND(")",A140)-FIND("(",A140)+1),"")),A140)," ",""),"-",""))," ",""),"-",""))&amp;CHAR(34)&amp;",",CHAR(34)&amp;"lets0"&amp;LEN(SUBSTITUTE(SUBSTITUTE(IFERROR(TRIM(SUBSTITUTE(SUBSTITUTE(SUBSTITUTE(IFERROR(TRIM(SUBSTITUTE(A140,MID(A140,FIND("(",A140),FIND(")",A140)-FIND("(",A140)+1),"")),A140)," ",""),"-",""),MID(SUBSTITUTE(SUBSTITUTE(IFERROR(TRIM(SUBSTITUTE(A140,MID(A140,FIND("(",A140),FIND(")",A140)-FIND("(",A140)+1),"")),A140)," ",""),"-",""),FIND("[",SUBSTITUTE(SUBSTITUTE(IFERROR(TRIM(SUBSTITUTE(A140,MID(A140,FIND("(",A140),FIND(")",A140)-FIND("(",A140)+1),"")),A140)," ",""),"-","")),FIND("]",SUBSTITUTE(SUBSTITUTE(IFERROR(TRIM(SUBSTITUTE(A140,MID(A140,FIND("(",A140),FIND(")",A140)-FIND("(",A140)+1),"")),A140)," ",""),"-",""))-FIND("[",SUBSTITUTE(SUBSTITUTE(IFERROR(TRIM(SUBSTITUTE(A140,MID(A140,FIND("(",A140),FIND(")",A140)-FIND("(",A140)+1),"")),A140)," ",""),"-",""))+1),"")),SUBSTITUTE(SUBSTITUTE(IFERROR(TRIM(SUBSTITUTE(A140,MID(A140,FIND("(",A140),FIND(")",A140)-FIND("(",A140)+1),"")),A140)," ",""),"-",""))," ",""),"-",""))&amp;CHAR(34)&amp;",")</f>
        <v>"lets06",</v>
      </c>
      <c r="DE140" s="48" t="str">
        <f>IFERROR(CHAR(34)&amp;"start"&amp;LEFT(TRIM(SUBSTITUTE(SUBSTITUTE(TRIM(SUBSTITUTE(SUBSTITUTE(A140, MID(A140, FIND("[", A140), FIND("]", A140) - FIND("[", A140) + 1), ""), "  ", " ")), MID(TRIM(SUBSTITUTE(SUBSTITUTE(A140, MID(A140, FIND("[", A140), FIND("]", A140) - FIND("[", A140) + 1), ""), "  ", " ")), FIND("[", TRIM(SUBSTITUTE(SUBSTITUTE(A140, MID(A140, FIND("[", A140), FIND("]", A140) - FIND("[", A140) + 1), ""), "  ", " "))), FIND("]", TRIM(SUBSTITUTE(SUBSTITUTE(A140, MID(A140, FIND("[", A140), FIND("]", A140) - FIND("[", A140) + 1), ""), "  ", " "))) - FIND("[", TRIM(SUBSTITUTE(SUBSTITUTE(A140, MID(A140, FIND("[", A140), FIND("]", A140) - FIND("[", A140) + 1), ""), "  ", " "))) + 1), ""), "  ", " ")),1)&amp;CHAR(34)&amp;",",CHAR(34)&amp;"start"&amp;IFERROR(LEFT(SUBSTITUTE(A140,"["&amp;MID(A140,FIND("[",A140)+1,FIND("]",A140)-FIND("[",A140)-1)&amp;"] ",""),1),LEFT(A140,1))&amp;CHAR(34)&amp;",")</f>
        <v>"startQ",</v>
      </c>
      <c r="DF140" s="48" t="str">
        <f>IFERROR(IF(SEARCH("tan",A140)&gt;0,CHAR(34)&amp;"withtn"&amp;CHAR(34)&amp;",",""),"")</f>
        <v/>
      </c>
      <c r="DG140" s="48" t="str">
        <f>IFERROR(IF(SEARCH("q",A140)&gt;0,CHAR(34)&amp;"with_q"&amp;CHAR(34)&amp;",",""),"")</f>
        <v>"with_q",</v>
      </c>
      <c r="DH140" s="48" t="str">
        <f>IFERROR(IF(SEARCH("v",A140)&gt;0,CHAR(34)&amp;"with_v"&amp;CHAR(34)&amp;",",""),"")</f>
        <v/>
      </c>
      <c r="DI140" s="48" t="str">
        <f>IFERROR(IF(SEARCH("w",A140)&gt;0,CHAR(34)&amp;"with_w"&amp;CHAR(34)&amp;",",""),"")</f>
        <v/>
      </c>
      <c r="DJ140" s="48" t="str">
        <f>IFERROR(IF(SEARCH("y",A140)&gt;0,CHAR(34)&amp;"with_y"&amp;CHAR(34)&amp;",",""),"")</f>
        <v/>
      </c>
      <c r="DK140" s="48" t="str">
        <f>IFERROR(IF(SEARCH("z",A140)&gt;0,CHAR(34)&amp;"with_z"&amp;CHAR(34)&amp;",",""),"")</f>
        <v/>
      </c>
      <c r="DL140" s="48" t="str">
        <f>IF(CG140=2, CHAR(34) &amp; _xlfn.TEXTJOIN("", TRUE, _xlfn._xlws.SORT(HP140:HX140)) &amp; CHAR(34) &amp; ",", "")</f>
        <v/>
      </c>
      <c r="DM140" s="48" t="str" cm="1">
        <f t="array" ref="DM140">IF(CG140=3,CHAR(34) &amp; _xlfn.TEXTJOIN("", TRUE, RIGHT(HP140:HX140, 2)) &amp; CHAR(34) &amp; ",", "")</f>
        <v/>
      </c>
      <c r="DN140" s="48" t="str">
        <f>IF(AND(ISNUMBER(SEARCH("18", O140)), ISERROR(SEARCH("1918", O140)), ISERROR(SEARCH("2018", O140))), CHAR(34) &amp; "year18" &amp; CHAR(34) &amp; ",", "")</f>
        <v/>
      </c>
      <c r="DO140" s="48" t="str">
        <f>IF(AND(ISNUMBER(SEARCH("19", O140)), ISERROR(SEARCH("1819", O140)),  ISERROR(SEARCH("1219", O140)),ISERROR(SEARCH("1119", O140)),ISERROR(SEARCH("1190", O140)),ISERROR(SEARCH("2019", O140))), CHAR(34) &amp; "year19" &amp; CHAR(34) &amp; ",", "")</f>
        <v>"year19",</v>
      </c>
      <c r="DP140" s="6" t="str">
        <f>IF(AND(ISNUMBER(SEARCH("20", O140)), ISERROR(SEARCH("1920", O140))), CHAR(34)&amp;"year00"&amp;CHAR(34)&amp;",", "")</f>
        <v/>
      </c>
      <c r="DQ140" s="6" t="str">
        <f>IF(CC140="y",CHAR(34)&amp;"soviet"&amp;CHAR(34)&amp;",","")</f>
        <v/>
      </c>
      <c r="DR140" s="6" t="str">
        <f>IF(BY140="y",CHAR(34)&amp;"dgband"&amp;CHAR(34)&amp;",","")</f>
        <v/>
      </c>
      <c r="DS140" s="6" t="str">
        <f>IF(W140="y",IF(AND(V140="n",BY140&lt;&gt;"y"),CHAR(34)&amp;"allver"&amp;CHAR(34)&amp;",",""),"")</f>
        <v/>
      </c>
      <c r="DT140" s="6" t="str">
        <f>IF(V140="y",IF(AND(W140="n",BY140&lt;&gt;"y"),CHAR(34)&amp;"allhor"&amp;CHAR(34)&amp;",",""),"")</f>
        <v>"allhor",</v>
      </c>
      <c r="DU140" s="6" t="str">
        <f>IF(BY140="y",IF(AND(W140="n",V140="n"),CHAR(34)&amp;"alldia"&amp;CHAR(34)&amp;",",""),"")</f>
        <v/>
      </c>
      <c r="DV140" s="48" t="str">
        <f>IF(IA140&lt;&gt;"",(IF(IA140="y",CHAR(34)&amp;"largec"&amp;CHAR(34)&amp;",",CHAR(34)&amp;"smallc"&amp;CHAR(34)&amp;",")),"")</f>
        <v/>
      </c>
      <c r="DW140" s="48" t="str">
        <f>IF(CL140="y",CHAR(34)&amp;CL$1&amp;CHAR(34)&amp;",","")</f>
        <v/>
      </c>
      <c r="DX140" s="48" t="str">
        <f>IF(CM140="y",CHAR(34)&amp;CM$1&amp;CHAR(34)&amp;",","")</f>
        <v/>
      </c>
      <c r="DY140" s="48" t="str">
        <f>IF(CN140="y",CHAR(34)&amp;CN$1&amp;CHAR(34)&amp;",","")</f>
        <v>"3Bands",</v>
      </c>
      <c r="DZ140" s="48" t="str">
        <f>IF(CO140="y",CHAR(34)&amp;CO$1&amp;CHAR(34)&amp;",","")</f>
        <v/>
      </c>
      <c r="EA140" s="48" t="str">
        <f>IF(T140="y",CHAR(34)&amp;T$1&amp;CHAR(34)&amp;",","")</f>
        <v/>
      </c>
      <c r="EB140" s="48" t="str">
        <f>IF(U140="y",CHAR(34)&amp;U$1&amp;CHAR(34)&amp;",","")</f>
        <v/>
      </c>
      <c r="EC140" s="48" t="str">
        <f>IF(V140="y",CHAR(34)&amp;V$1&amp;CHAR(34)&amp;",","")</f>
        <v>"Horizo",</v>
      </c>
      <c r="ED140" s="48" t="str">
        <f>IF(W140="y",CHAR(34)&amp;W$1&amp;CHAR(34)&amp;",","")</f>
        <v/>
      </c>
      <c r="EE140" s="48" t="str">
        <f>IF(X140="y",CHAR(34)&amp;X$1&amp;CHAR(34)&amp;",","")</f>
        <v>"Circle",</v>
      </c>
      <c r="EF140" s="48" t="str">
        <f>IF(AND(Y140&lt;&gt;"n",Y140&lt;&gt;""),CHAR(34)&amp;Y$1&amp;CHAR(34)&amp;",","")</f>
        <v/>
      </c>
      <c r="EG140" s="48" t="str">
        <f>IF(Z140="y",CHAR(34)&amp;Z$1&amp;CHAR(34)&amp;",","")</f>
        <v>"Bird",</v>
      </c>
      <c r="EH140" s="48" t="str">
        <f>IF(AA140="y",CHAR(34)&amp;AA$1&amp;CHAR(34)&amp;",","")</f>
        <v>"Plants",</v>
      </c>
      <c r="EI140" s="48" t="str">
        <f>IF(AB140="y",CHAR(34)&amp;AB$1&amp;CHAR(34)&amp;",","")</f>
        <v>"Texted",</v>
      </c>
      <c r="EJ140" s="48" t="str">
        <f>IF(AC140="y",CHAR(34)&amp;AC$1&amp;CHAR(34)&amp;",","")</f>
        <v/>
      </c>
      <c r="EK140" s="48" t="str">
        <f>IF(AD140="y",CHAR(34)&amp;AD$1&amp;CHAR(34)&amp;",","")</f>
        <v/>
      </c>
      <c r="EL140" s="48" t="str">
        <f>IF(AE140="y",CHAR(34)&amp;AE$1&amp;CHAR(34)&amp;",","")</f>
        <v/>
      </c>
      <c r="EM140" s="48" t="str">
        <f>IF(AF140="y",CHAR(34)&amp;AF$1&amp;CHAR(34)&amp;",","")</f>
        <v/>
      </c>
      <c r="EN140" s="48" t="str">
        <f>IF(AG140="y",CHAR(34)&amp;AG$1&amp;CHAR(34)&amp;",","")</f>
        <v>"Unequa",</v>
      </c>
      <c r="EO140" s="48" t="str">
        <f>IF(AH140="y",CHAR(34)&amp;AH$1&amp;CHAR(34)&amp;",","")</f>
        <v>"Center",</v>
      </c>
      <c r="EP140" s="48" t="str">
        <f>IF(AI140="y",CHAR(34)&amp;AI$1&amp;CHAR(34)&amp;",","")</f>
        <v/>
      </c>
      <c r="EQ140" s="48" t="str">
        <f>IF(AJ140="y",CHAR(34)&amp;AJ$1&amp;CHAR(34)&amp;",","")</f>
        <v/>
      </c>
      <c r="ER140" s="48" t="str">
        <f>IF(AK140="y",CHAR(34)&amp;AK$1&amp;CHAR(34)&amp;",","")</f>
        <v/>
      </c>
      <c r="ES140" s="48" t="str">
        <f>IF(AL140="y",CHAR(34)&amp;AL$1&amp;CHAR(34)&amp;",","")</f>
        <v/>
      </c>
      <c r="ET140" s="48" t="str">
        <f>IF(AM140="y",CHAR(34)&amp;AM$1&amp;CHAR(34)&amp;",","")</f>
        <v/>
      </c>
      <c r="EU140" s="48" t="str">
        <f>IF(AN140="y",CHAR(34)&amp;AN$1&amp;CHAR(34)&amp;",","")</f>
        <v/>
      </c>
      <c r="EV140" s="48" t="str">
        <f>IF(AO140="y",CHAR(34)&amp;AO$1&amp;CHAR(34)&amp;",","")</f>
        <v/>
      </c>
      <c r="EW140" s="48" t="str">
        <f>IF(AP140="y",CHAR(34)&amp;AP$1&amp;CHAR(34)&amp;",","")</f>
        <v/>
      </c>
      <c r="EX140" s="48" t="str">
        <f>IF(AQ140="y",CHAR(34)&amp;AQ$1&amp;CHAR(34)&amp;",","")</f>
        <v>"Crowns",</v>
      </c>
      <c r="EY140" s="48" t="str">
        <f>IF(AR140="y",CHAR(34)&amp;AR$1&amp;CHAR(34)&amp;",","")</f>
        <v/>
      </c>
      <c r="EZ140" s="48" t="str">
        <f>IF(AS140="y",CHAR(34)&amp;AS$1&amp;CHAR(34)&amp;",","")</f>
        <v/>
      </c>
      <c r="FA140" s="48" t="str">
        <f>IF(AT140&gt;0,CHAR(34)&amp;"sta"&amp;AZ140&amp;CHAR(34)&amp;",","")</f>
        <v/>
      </c>
      <c r="FB140" s="48" t="str">
        <f>IF(AND(AT140&gt;0,BA140&lt;&gt;""),CHAR(34)&amp;"sta"&amp;BA140&amp;CHAR(34)&amp;",","")</f>
        <v/>
      </c>
      <c r="FC140" s="48" t="str">
        <f>IF(AND(AT140&gt;0,BB140&lt;&gt;""),CHAR(34)&amp;"sta"&amp;BB140&amp;CHAR(34)&amp;",","")</f>
        <v/>
      </c>
      <c r="FD140" s="48" t="str">
        <f>IF(BV140="n",CHAR(34)&amp;"tcWHYE"&amp;CHAR(34)&amp;",",IF(BV140="y",CHAR(34)&amp;FD$1&amp;CHAR(34)&amp;",",""))</f>
        <v/>
      </c>
      <c r="FE140" s="48" t="str">
        <f>IF(COUNTIF(BL140:BT140,"BLU")=0,CHAR(34)&amp;"NO_BLU"&amp;CHAR(34)&amp;",", "")</f>
        <v/>
      </c>
      <c r="FF140" s="48" t="str">
        <f>IF(COUNTIF(BL140:BT140,"WHI")=0,CHAR(34)&amp;"NO_WHI"&amp;CHAR(34)&amp;",", "")</f>
        <v/>
      </c>
      <c r="FG140" s="48" t="str">
        <f>IF(COUNTIF(BL140:BT140,"RED")=0,CHAR(34)&amp;"NO_RED"&amp;CHAR(34)&amp;",", "")</f>
        <v/>
      </c>
      <c r="FH140" s="48" t="str">
        <f>IF(COUNTIF(BL140:BS140,"GRE")=0,CHAR(34)&amp;"NO_GRE"&amp;CHAR(34)&amp;",", "")</f>
        <v/>
      </c>
      <c r="FI140" s="48" t="str">
        <f>IF(COUNTIF(BL140:BT140,"YEL")=0,CHAR(34)&amp;"NO_YEL"&amp;CHAR(34)&amp;",", "")</f>
        <v/>
      </c>
      <c r="FJ140" s="48" t="str">
        <f>IF(COUNTIF(BL140:BT140,"BLA")=0,CHAR(34)&amp;"NO_BLA"&amp;CHAR(34)&amp;",", "")</f>
        <v>"NO_BLA",</v>
      </c>
      <c r="FK140" s="48" t="str">
        <f>IF(AND(FH140&lt;&gt;"",FF140&lt;&gt;""),CHAR(34)&amp;"WHGRNO"&amp;CHAR(34)&amp;",","")</f>
        <v/>
      </c>
      <c r="FL140" s="48" t="str">
        <f>IF(AND(FI140&lt;&gt;"",FF140&lt;&gt;""),CHAR(34)&amp;"WHYENO"&amp;CHAR(34)&amp;",","")</f>
        <v/>
      </c>
      <c r="FM140" s="48" t="str">
        <f>IF(AND(FJ140&lt;&gt;"",FF140&lt;&gt;""),CHAR(34)&amp;"BAWHNO"&amp;CHAR(34)&amp;",","")</f>
        <v/>
      </c>
      <c r="FN140" s="48" t="str">
        <f>IF(AND(FE140&lt;&gt;"",FF140&lt;&gt;""),CHAR(34)&amp;"BLWHNO"&amp;CHAR(34)&amp;",","")</f>
        <v/>
      </c>
      <c r="FO140" s="48" t="str">
        <f>IF(AND(FE140&lt;&gt;"",FG140&lt;&gt;""),CHAR(34)&amp;"BLRENO"&amp;CHAR(34)&amp;",","")</f>
        <v/>
      </c>
      <c r="FP140" s="48" t="str">
        <f>IF(AND(FF140&lt;&gt;"",FF140&lt;&gt;""),CHAR(34)&amp;"WHRENO"&amp;CHAR(34)&amp;",","")</f>
        <v/>
      </c>
      <c r="FQ140" s="48" t="str">
        <f>IF(LEN(BF140)=3,CHAR(34)&amp;"001"&amp;BF140&amp;CHAR(34)&amp;",","")</f>
        <v>"001BLU",</v>
      </c>
      <c r="FR140" s="48" t="str">
        <f>IF(LEN(BG140)=3,CHAR(34)&amp;"002"&amp;BG140&amp;CHAR(34)&amp;",","")</f>
        <v>"002WHI",</v>
      </c>
      <c r="FS140" s="48" t="str">
        <f>IF(LEN(BH140)=3,CHAR(34)&amp;"003"&amp;BH140&amp;CHAR(34)&amp;",","")</f>
        <v>"003BLU",</v>
      </c>
      <c r="FT140" s="48" t="str">
        <f>CHAR(34)&amp;"myr"&amp;BD140&amp;CHAR(34)&amp;","</f>
        <v>"myrBLU",</v>
      </c>
      <c r="FU140" s="48" t="str">
        <f>IF(AY140="y",CHAR(34)&amp;"island"&amp;CHAR(34)&amp;",","")</f>
        <v/>
      </c>
      <c r="FV140" s="48" t="str">
        <f>IF(BZ140="y",CHAR(34)&amp;"landlo"&amp;CHAR(34)&amp;",","")</f>
        <v/>
      </c>
      <c r="FW140" s="48" t="str">
        <f>IF(CA140="y",CHAR(34)&amp;"eunion"&amp;CHAR(34)&amp;",","")</f>
        <v/>
      </c>
      <c r="FX140" s="48" t="str">
        <f>SUBSTITUTE(IFERROR(SEARCH("[",A140),IFERROR(IF(AND(CA140&lt;&gt;"y",SEARCH("Europe",R140)&gt;0),CHAR(34)&amp;"noeuni"&amp;CHAR(34)&amp;",",""),"")),"1","")</f>
        <v/>
      </c>
      <c r="FY140" s="48" t="str">
        <f>IFERROR(IF(SEARCH("Arabic",CB140)&gt;0,CHAR(34)&amp;"arabic"&amp;CHAR(34)&amp;",",""),"")</f>
        <v/>
      </c>
      <c r="FZ140" s="48" t="str">
        <f>IFERROR(IF(SEARCH("English",CB140)&gt;0,CHAR(34)&amp;"englis"&amp;CHAR(34)&amp;",",""),"")</f>
        <v/>
      </c>
      <c r="GA140" s="48" t="str">
        <f>IFERROR(IF(SEARCH("French",CB140)&gt;0,CHAR(34)&amp;"french"&amp;CHAR(34)&amp;",",""),"")</f>
        <v/>
      </c>
      <c r="GB140" s="48" t="str">
        <f>IFERROR(IF(SEARCH("Spanish",CB140)&gt;0,CHAR(34)&amp;"spanis"&amp;CHAR(34)&amp;",",""),"")</f>
        <v/>
      </c>
      <c r="GC140" s="48" t="str">
        <f>IFERROR(IF(SEARCH("Portuguese",CB140)&gt;0,CHAR(34)&amp;"portug"&amp;CHAR(34)&amp;",",""),"")</f>
        <v/>
      </c>
      <c r="GD140" s="48" t="str">
        <f>IFERROR(IF(SEARCH("German",CB140)&gt;0,CHAR(34)&amp;"german"&amp;CHAR(34)&amp;",",""),"")</f>
        <v/>
      </c>
      <c r="GE140" s="48" t="str">
        <f>IFERROR(IF(SEARCH("Dutch",CB140)&gt;0,CHAR(34)&amp;"dutchs"&amp;CHAR(34)&amp;",",""),"")</f>
        <v/>
      </c>
      <c r="GF140" s="48" t="str">
        <f>IFERROR(IF(SEARCH("Historical",AU140)&gt;0,CHAR(34)&amp;"histor"&amp;CHAR(34)&amp;",",""),"")</f>
        <v/>
      </c>
      <c r="GG140" s="48" t="str">
        <f>IF(BU140="y",CHAR(34)&amp;"unjack"&amp;CHAR(34)&amp;",","")</f>
        <v/>
      </c>
      <c r="GH140" s="48" t="str">
        <f>IF(CD140=1,CHAR(34)&amp;"southc"&amp;CHAR(34)&amp;",","")</f>
        <v/>
      </c>
      <c r="GI140" s="48" t="str">
        <f>IF(CE140=1,CHAR(34)&amp;"hasmap"&amp;CHAR(34)&amp;",","")</f>
        <v/>
      </c>
      <c r="GJ140" s="48" t="str">
        <f>IF(CP140="y",CHAR(34)&amp;CP$1&amp;CHAR(34)&amp;",","")</f>
        <v>"NoStar",</v>
      </c>
      <c r="GK140" s="48" t="str">
        <f>IF(GJ140="",CHAR(34)&amp;"HasSta"&amp;CHAR(34)&amp;",","")</f>
        <v/>
      </c>
      <c r="GL140" s="48" t="str">
        <f>IF(CQ140="y",CHAR(34)&amp;CQ$1&amp;CHAR(34)&amp;",","")</f>
        <v/>
      </c>
      <c r="GM140" s="48" t="str">
        <f>IF(CR140="y",CHAR(34)&amp;CR$1&amp;CHAR(34)&amp;",","")</f>
        <v/>
      </c>
      <c r="GN140" s="48" t="str">
        <f>IF(CS140="y",CHAR(34)&amp;CS$1&amp;CHAR(34)&amp;",","")</f>
        <v/>
      </c>
      <c r="GP140" s="48" t="str">
        <f>CHAR(34)&amp;AU140&amp;CHAR(34)</f>
        <v>"Neighborhood"</v>
      </c>
      <c r="GS140" s="48" t="str">
        <f>SUBSTITUTE("["&amp;_xlfn.CONCAT(CW140:GN140)&amp;"]",",]","]")</f>
        <v>["5+Colo","lets06","startQ","with_q","year19","allhor","3Bands","Horizo","Circle","Bird","Plants","Texted","Unequa","Center","Crowns","NO_BLA","001BLU","002WHI","003BLU","myrBLU","NoStar"]</v>
      </c>
      <c r="GT140" s="48" t="str">
        <f>IF(BL140&lt;&gt;"",CHAR(34)&amp;"cl_"&amp;BL140&amp;CHAR(34)&amp;",","")</f>
        <v/>
      </c>
      <c r="GU140" s="48" t="str">
        <f>IF(BM140&lt;&gt;"",CHAR(34)&amp;"cl_"&amp;BM140&amp;CHAR(34)&amp;",","")</f>
        <v>"cl_BLU",</v>
      </c>
      <c r="GV140" s="48" t="str">
        <f>IF(BN140&lt;&gt;"",CHAR(34)&amp;"cl_"&amp;BN140&amp;CHAR(34)&amp;",","")</f>
        <v>"cl_GRE",</v>
      </c>
      <c r="GW140" s="48" t="str">
        <f>IF(BO140&lt;&gt;"",CHAR(34)&amp;"cl_"&amp;BO140&amp;CHAR(34)&amp;",","")</f>
        <v>"cl_RED",</v>
      </c>
      <c r="GX140" s="48" t="str">
        <f>IF(BP140&lt;&gt;"",CHAR(34)&amp;"cl_"&amp;BP140&amp;CHAR(34)&amp;",","")</f>
        <v>"cl_YEL",</v>
      </c>
      <c r="GY140" s="48" t="str">
        <f>IF(BQ140&lt;&gt;"",CHAR(34)&amp;"cl_"&amp;BQ140&amp;CHAR(34)&amp;",","")</f>
        <v>"cl_ORA",</v>
      </c>
      <c r="GZ140" s="48" t="str">
        <f>IF(BR140&lt;&gt;"",CHAR(34)&amp;"cl_"&amp;BR140&amp;CHAR(34)&amp;",","")</f>
        <v/>
      </c>
      <c r="HA140" s="48" t="str">
        <f>IF(BS140&lt;&gt;"",CHAR(34)&amp;"cl_"&amp;BS140&amp;CHAR(34)&amp;",","")</f>
        <v/>
      </c>
      <c r="HB140" s="48" t="str">
        <f>IF(BT140&lt;&gt;"",CHAR(34)&amp;"cl_"&amp;BT140&amp;CHAR(34)&amp;",","")</f>
        <v>"cl_WHI",</v>
      </c>
      <c r="HC140" s="48" t="str">
        <f>SUBSTITUTE("["&amp;_xlfn.CONCAT(GT140:HB140)&amp;"]",",]","]")</f>
        <v>["cl_BLU","cl_GRE","cl_RED","cl_YEL","cl_ORA","cl_WHI"]</v>
      </c>
      <c r="HE140" s="71"/>
      <c r="HF140" s="72" t="str">
        <f>"{couname:"&amp;CT140&amp;(IF(HK140&lt;&gt;"",",subtype:"&amp;CHAR(34)&amp;HK140&amp;CHAR(34),""))&amp;",year:"&amp;HJ140&amp;",region:"&amp;CU140&amp;",Colors:"&amp;HC140&amp;",Items:"&amp;GS140&amp;",Flag:"&amp;CV140&amp;",HDFlag:"&amp;CHAR(34)&amp;E140&amp;CHAR(34)&amp;",type:"&amp;GP140&amp;", describe: "&amp;HH140&amp;", isnew:"&amp;CHAR(34)&amp;F140&amp;CHAR(34)&amp;", links: "&amp;HL140&amp;"},"</f>
        <v>{couname:"[USA] Queens",year:"1913",region:"rgn_North America",Colors:["cl_BLU","cl_GRE","cl_RED","cl_YEL","cl_ORA","cl_WHI"],Items:["5+Colo","lets06","startQ","with_q","year19","allhor","3Bands","Horizo","Circle","Bird","Plants","Texted","Unequa","Center","Crowns","NO_BLA","001BLU","002WHI","003BLU","myrBLU","NoStar"],Flag:"https://upload.wikimedia.org/wikipedia/commons/thumb/1/15/Flag_of_Queens%2C_New_York.svg/614px-Flag_of_Queens%2C_New_York.svg.png",HDFlag:"https://upload.wikimedia.org/wikipedia/commons/thumb/1/15/Flag_of_Queens%2C_New_York.svg/2560px-Flag_of_Queens%2C_New_York.svg.png",type:"Neighborhood", describe: "\nThe tulip symbolizes the Dutch, and the wampum symbolizes the Natives. Also, the tulip is crossed with a rose, which symbolizes the English.", isnew:".", links: "https://www.crwflags.com/fotw/flags/us-ny-qu.html"},</v>
      </c>
      <c r="HG140" s="73" t="str">
        <f>"{couname:"&amp;CT140&amp;(IF(HK140&lt;&gt;"",",subtype:"&amp;CHAR(34)&amp;HK140&amp;CHAR(34),""))&amp;",year:"&amp;HJ140&amp;",region:"&amp;CU140&amp;",Colors:"&amp;HC140&amp;",Items:"&amp;GS140&amp;",Flag:"&amp;CV140&amp;",HDFlag:"&amp;CHAR(34)&amp;E140&amp;CHAR(34)&amp;",type:"&amp;GP140&amp;", describe: "&amp;HI140&amp;", links: "&amp;HL140&amp;"},"</f>
        <v>{couname:"[USA] Queens",year:"1913",region:"rgn_North America",Colors:["cl_BLU","cl_GRE","cl_RED","cl_YEL","cl_ORA","cl_WHI"],Items:["5+Colo","lets06","startQ","with_q","year19","allhor","3Bands","Horizo","Circle","Bird","Plants","Texted","Unequa","Center","Crowns","NO_BLA","001BLU","002WHI","003BLU","myrBLU","NoStar"],Flag:"https://upload.wikimedia.org/wikipedia/commons/thumb/1/15/Flag_of_Queens%2C_New_York.svg/614px-Flag_of_Queens%2C_New_York.svg.png",HDFlag:"https://upload.wikimedia.org/wikipedia/commons/thumb/1/15/Flag_of_Queens%2C_New_York.svg/2560px-Flag_of_Queens%2C_New_York.svg.png",type:"Neighborhood", describe: "\nThe tulip symbolizes the Dutch, and the wampum symbolizes the Natives. Also, the tulip is crossed with a rose, which symbolizes the English.", links: "https://www.crwflags.com/fotw/flags/us-ny-qu.html"},</v>
      </c>
      <c r="HH140" s="48" t="str">
        <f>IF(P140&lt;&gt;"",CHAR(34)&amp;"\n"&amp;P140&amp;CHAR(34),CHAR(34)&amp;CHAR(34))</f>
        <v>"\nThe tulip symbolizes the Dutch, and the wampum symbolizes the Natives. Also, the tulip is crossed with a rose, which symbolizes the English."</v>
      </c>
      <c r="HI140" s="48" t="str">
        <f>IF(J140=0,CHAR(34)&amp;CHAR(34),HH140)</f>
        <v>"\nThe tulip symbolizes the Dutch, and the wampum symbolizes the Natives. Also, the tulip is crossed with a rose, which symbolizes the English."</v>
      </c>
      <c r="HJ140" s="48" t="str">
        <f>CHAR(34)&amp;O140&amp;CHAR(34)</f>
        <v>"1913"</v>
      </c>
      <c r="HL140" s="48" t="str">
        <f>CHAR(34)&amp;I140&amp;CHAR(34)</f>
        <v>"https://www.crwflags.com/fotw/flags/us-ny-qu.html"</v>
      </c>
      <c r="HM140" s="72" t="str">
        <f>"{"&amp;CHAR(34)&amp;"couname"&amp;CHAR(34)&amp;":"&amp;CT140&amp;(IF(H140&lt;&gt;"",","&amp;CHAR(34)&amp;"subtype"&amp;CHAR(34)&amp;":"&amp;CHAR(34)&amp;H140&amp;CHAR(34),""))&amp;","&amp;CHAR(34)&amp;"year"&amp;CHAR(34)&amp;":"&amp;HJ140&amp;","&amp;CHAR(34)&amp;"region"&amp;CHAR(34)&amp;":"&amp;CU140&amp;","&amp;CHAR(34)&amp;"Colors"&amp;CHAR(34)&amp;":"&amp;HC140&amp;","&amp;CHAR(34)&amp;"Items"&amp;CHAR(34)&amp;":"&amp;GS140&amp;","&amp;CHAR(34)&amp;"Flag"&amp;CHAR(34)&amp;":"&amp;CV140&amp;","&amp;CHAR(34)&amp;"HDFlag"&amp;CHAR(34)&amp;":"&amp;CHAR(34)&amp;E140&amp;CHAR(34)&amp;","&amp;CHAR(34)&amp;"type"&amp;CHAR(34)&amp;":"&amp;GP140&amp;", "&amp;CHAR(34)&amp;"describe"&amp;CHAR(34)&amp;": "&amp;HH140&amp;", "&amp;CHAR(34)&amp;"isnew"&amp;CHAR(34)&amp;": "&amp;CHAR(34)&amp;F140&amp;CHAR(34)&amp;", "&amp;CHAR(34)&amp;"links"&amp;CHAR(34)&amp;": "&amp;HL140&amp;"},"</f>
        <v>{"couname":"[USA] Queens","subtype":"[USA] New York","year":"1913","region":"rgn_North America","Colors":["cl_BLU","cl_GRE","cl_RED","cl_YEL","cl_ORA","cl_WHI"],"Items":["5+Colo","lets06","startQ","with_q","year19","allhor","3Bands","Horizo","Circle","Bird","Plants","Texted","Unequa","Center","Crowns","NO_BLA","001BLU","002WHI","003BLU","myrBLU","NoStar"],"Flag":"https://upload.wikimedia.org/wikipedia/commons/thumb/1/15/Flag_of_Queens%2C_New_York.svg/614px-Flag_of_Queens%2C_New_York.svg.png","HDFlag":"https://upload.wikimedia.org/wikipedia/commons/thumb/1/15/Flag_of_Queens%2C_New_York.svg/2560px-Flag_of_Queens%2C_New_York.svg.png","type":"Neighborhood", "describe": "\nThe tulip symbolizes the Dutch, and the wampum symbolizes the Natives. Also, the tulip is crossed with a rose, which symbolizes the English.", "isnew": ".", "links": "https://www.crwflags.com/fotw/flags/us-ny-qu.html"},</v>
      </c>
      <c r="HN140" s="74" t="str">
        <f>"{"&amp;CHAR(34)&amp;"couname"&amp;CHAR(34)&amp;":"&amp;CT140&amp;(IF(H140&lt;&gt;"",","&amp;CHAR(34)&amp;"subtype"&amp;CHAR(34)&amp;":"&amp;CHAR(34)&amp;H140&amp;CHAR(34),""))&amp;","&amp;CHAR(34)&amp;"year"&amp;CHAR(34)&amp;":"&amp;HJ140&amp;","&amp;CHAR(34)&amp;"region"&amp;CHAR(34)&amp;":"&amp;CU140&amp;","&amp;CHAR(34)&amp;"Colors"&amp;CHAR(34)&amp;":"&amp;HC140&amp;","&amp;CHAR(34)&amp;"Items"&amp;CHAR(34)&amp;":"&amp;GS140&amp;","&amp;CHAR(34)&amp;"Flag"&amp;CHAR(34)&amp;":"&amp;CV140&amp;","&amp;CHAR(34)&amp;"HDFlag"&amp;CHAR(34)&amp;":"&amp;CHAR(34)&amp;E140&amp;CHAR(34)&amp;","&amp;CHAR(34)&amp;"type"&amp;CHAR(34)&amp;":"&amp;GP140&amp;", "&amp;CHAR(34)&amp;"describe"&amp;CHAR(34)&amp;": "&amp;HI140&amp;", "&amp;CHAR(34)&amp;"isnew"&amp;CHAR(34)&amp;": "&amp;CHAR(34)&amp;F140&amp;CHAR(34)&amp;", "&amp;CHAR(34)&amp;"links"&amp;CHAR(34)&amp;": "&amp;HL140&amp;"},"</f>
        <v>{"couname":"[USA] Queens","subtype":"[USA] New York","year":"1913","region":"rgn_North America","Colors":["cl_BLU","cl_GRE","cl_RED","cl_YEL","cl_ORA","cl_WHI"],"Items":["5+Colo","lets06","startQ","with_q","year19","allhor","3Bands","Horizo","Circle","Bird","Plants","Texted","Unequa","Center","Crowns","NO_BLA","001BLU","002WHI","003BLU","myrBLU","NoStar"],"Flag":"https://upload.wikimedia.org/wikipedia/commons/thumb/1/15/Flag_of_Queens%2C_New_York.svg/614px-Flag_of_Queens%2C_New_York.svg.png","HDFlag":"https://upload.wikimedia.org/wikipedia/commons/thumb/1/15/Flag_of_Queens%2C_New_York.svg/2560px-Flag_of_Queens%2C_New_York.svg.png","type":"Neighborhood", "describe": "\nThe tulip symbolizes the Dutch, and the wampum symbolizes the Natives. Also, the tulip is crossed with a rose, which symbolizes the English.", "isnew": ".", "links": "https://www.crwflags.com/fotw/flags/us-ny-qu.html"},</v>
      </c>
      <c r="HO140" s="75">
        <v>45583</v>
      </c>
      <c r="HP140" s="48" t="str" cm="1">
        <f t="array" ref="HP140">IF(_xlfn.TEXTJOIN(", ", TRUE, IF(ISNUMBER(SEARCH("BLA", BL140:BT140)), COLUMN(BL140:BT140) - COLUMN(BL140) + 1, ""))&lt;&gt;"","BLA","")</f>
        <v/>
      </c>
      <c r="HQ140" s="48" t="str" cm="1">
        <f t="array" ref="HQ140">IF(_xlfn.TEXTJOIN(", ", TRUE, IF(ISNUMBER(SEARCH("BLU", BL140:BT140)), COLUMN(BL140:BT140) - COLUMN(BL140) + 1, ""))&lt;&gt;"","BLU","")</f>
        <v>BLU</v>
      </c>
      <c r="HR140" s="48" t="str" cm="1">
        <f t="array" ref="HR140">IF(_xlfn.TEXTJOIN(", ", TRUE, IF(ISNUMBER(SEARCH("GRE", BL140:BT140)), COLUMN(BL140:BT140) - COLUMN(BL140) + 1, ""))&lt;&gt;"","GRE","")</f>
        <v>GRE</v>
      </c>
      <c r="HS140" s="48" t="str" cm="1">
        <f t="array" ref="HS140">IF(_xlfn.TEXTJOIN(", ", TRUE, IF(ISNUMBER(SEARCH("RED", BL140:BT140)), COLUMN(BL140:BT140) - COLUMN(BL140) + 1, ""))&lt;&gt;"","RED","")</f>
        <v>RED</v>
      </c>
      <c r="HT140" s="48" t="str" cm="1">
        <f t="array" ref="HT140">IF(_xlfn.TEXTJOIN(", ", TRUE, IF(ISNUMBER(SEARCH("YEL", BL140:BT140)), COLUMN(BL140:BT140) - COLUMN(BL140) + 1, ""))&lt;&gt;"","YEL","")</f>
        <v>YEL</v>
      </c>
      <c r="HU140" s="48" t="str" cm="1">
        <f t="array" ref="HU140">IF(_xlfn.TEXTJOIN(", ", TRUE, IF(ISNUMBER(SEARCH("ORA", BL140:BT140)), COLUMN(BL140:BT140) - COLUMN(BL140) + 1, ""))&lt;&gt;"","ORA","")</f>
        <v>ORA</v>
      </c>
      <c r="HV140" s="48" t="str" cm="1">
        <f t="array" ref="HV140">IF(_xlfn.TEXTJOIN(", ", TRUE, IF(ISNUMBER(SEARCH("BRO", BL140:BT140)), COLUMN(BL140:BT140) - COLUMN(BL140) + 1, ""))&lt;&gt;"","BRO","")</f>
        <v/>
      </c>
      <c r="HW140" s="48" t="str" cm="1">
        <f t="array" ref="HW140">IF(_xlfn.TEXTJOIN(", ", TRUE, IF(ISNUMBER(SEARCH("PUR", BL140:BT140)), COLUMN(BL140:BT140) - COLUMN(BL140) + 1, ""))&lt;&gt;"","PUR","")</f>
        <v/>
      </c>
      <c r="HX140" s="48" t="str" cm="1">
        <f t="array" ref="HX140">IF(_xlfn.TEXTJOIN(", ", TRUE, IF(ISNUMBER(SEARCH("WHI", BL140:BT140)), COLUMN(BL140:BT140) - COLUMN(BL140) + 1, ""))&lt;&gt;"","WHI","")</f>
        <v>WHI</v>
      </c>
      <c r="HY140" s="76"/>
      <c r="HZ140" s="76"/>
      <c r="IA140" s="6"/>
      <c r="IB140" s="6"/>
      <c r="IC140" s="77"/>
      <c r="ID140" s="77"/>
      <c r="IE140" s="77"/>
      <c r="IF140" s="77"/>
      <c r="IG140" s="77"/>
      <c r="IH140" s="77"/>
      <c r="II140" s="77"/>
      <c r="IJ140" s="77"/>
      <c r="IK140" s="77"/>
      <c r="IL140" s="48">
        <f>SUM(IC140:IK140)</f>
        <v>0</v>
      </c>
      <c r="IM140" s="45">
        <f>COUNTIF(IC140:IK140,"&gt;0")-CG140</f>
        <v>-6</v>
      </c>
      <c r="IN140" s="78" t="str">
        <f>"http://mkweb.bcgsc.ca/color-summarizer/?url="&amp;D140&amp;"&amp;precision=low&amp;num_clusters="&amp;CG140&amp;"&amp;text=1"</f>
        <v>http://mkweb.bcgsc.ca/color-summarizer/?url=https://upload.wikimedia.org/wikipedia/commons/thumb/1/15/Flag_of_Queens%2C_New_York.svg/614px-Flag_of_Queens%2C_New_York.svg.png&amp;precision=low&amp;num_clusters=6&amp;text=1</v>
      </c>
      <c r="IO140" s="48" t="str">
        <f>IF(HP140&lt;&gt;"",CHAR(34)&amp;"black"&amp;CHAR(34),"")</f>
        <v/>
      </c>
      <c r="IP140" s="48" t="str">
        <f>IF(HQ140&lt;&gt;"",CHAR(34)&amp;"blue"&amp;CHAR(34),"")</f>
        <v>"blue"</v>
      </c>
      <c r="IQ140" s="48" t="str">
        <f>IF(HR140&lt;&gt;"",CHAR(34)&amp;"green"&amp;CHAR(34),"")</f>
        <v>"green"</v>
      </c>
      <c r="IR140" s="48" t="str">
        <f>IF(HS140&lt;&gt;"",CHAR(34)&amp;"red"&amp;CHAR(34),"")</f>
        <v>"red"</v>
      </c>
      <c r="IS140" s="48" t="str">
        <f>IF(HT140&lt;&gt;"",CHAR(34)&amp;"yellow"&amp;CHAR(34),"")</f>
        <v>"yellow"</v>
      </c>
      <c r="IT140" s="48" t="str">
        <f>IF(HU140&lt;&gt;"",CHAR(34)&amp;"orange"&amp;CHAR(34),"")</f>
        <v>"orange"</v>
      </c>
      <c r="IU140" s="48" t="str">
        <f>IF(HV140&lt;&gt;"",CHAR(34)&amp;"brown"&amp;CHAR(34),"")</f>
        <v/>
      </c>
      <c r="IV140" s="48" t="str">
        <f>IF(HW140&lt;&gt;"",CHAR(34)&amp;"purple"&amp;CHAR(34),"")</f>
        <v/>
      </c>
      <c r="IW140" s="48" t="str">
        <f>IF(HX140&lt;&gt;"",CHAR(34)&amp;"white"&amp;CHAR(34),"")</f>
        <v>"white"</v>
      </c>
      <c r="IX140" s="48" t="str">
        <f>"{"&amp;CHAR(34)&amp;"url"&amp;CHAR(34)&amp;":"&amp;CHAR(34)&amp;IN140&amp;CHAR(34)&amp;","&amp;CHAR(34)&amp;"name"&amp;CHAR(34)&amp;":"&amp;CHAR(34)&amp;A140&amp;CHAR(34)&amp;"},"</f>
        <v>{"url":"http://mkweb.bcgsc.ca/color-summarizer/?url=https://upload.wikimedia.org/wikipedia/commons/thumb/1/15/Flag_of_Queens%2C_New_York.svg/614px-Flag_of_Queens%2C_New_York.svg.png&amp;precision=low&amp;num_clusters=6&amp;text=1","name":"[USA] Queens"},</v>
      </c>
      <c r="IY140" s="48">
        <v>1191</v>
      </c>
    </row>
    <row r="141" spans="1:259" s="48" customFormat="1" ht="38.4" customHeight="1" thickBot="1" x14ac:dyDescent="0.35">
      <c r="A141" s="97" t="s">
        <v>1018</v>
      </c>
      <c r="B141" s="40" t="e" vm="282">
        <v>#VALUE!</v>
      </c>
      <c r="C141" s="41">
        <v>3</v>
      </c>
      <c r="D141" s="42" t="s">
        <v>1019</v>
      </c>
      <c r="E141" s="43" t="s">
        <v>1020</v>
      </c>
      <c r="F141" s="44" t="s">
        <v>163</v>
      </c>
      <c r="G141" s="45">
        <f>COUNTIF($A$1:$A$8580,A141)</f>
        <v>1</v>
      </c>
      <c r="H141" s="46" t="s">
        <v>248</v>
      </c>
      <c r="I141" s="47" t="s">
        <v>1021</v>
      </c>
      <c r="J141" s="48" t="str">
        <f>""</f>
        <v/>
      </c>
      <c r="K141" s="49"/>
      <c r="L141" s="50"/>
      <c r="M141" s="50"/>
      <c r="N141" s="51" t="s">
        <v>231</v>
      </c>
      <c r="O141" s="52">
        <v>1912</v>
      </c>
      <c r="P141" s="53" t="s">
        <v>1022</v>
      </c>
      <c r="Q141" s="54">
        <v>2</v>
      </c>
      <c r="R141" s="55" t="s">
        <v>231</v>
      </c>
      <c r="S141" s="56">
        <v>3</v>
      </c>
      <c r="T141" s="57" t="s">
        <v>164</v>
      </c>
      <c r="U141" s="58" t="s">
        <v>164</v>
      </c>
      <c r="V141" s="58" t="s">
        <v>165</v>
      </c>
      <c r="W141" s="58" t="s">
        <v>164</v>
      </c>
      <c r="X141" s="58" t="s">
        <v>165</v>
      </c>
      <c r="Y141" s="58" t="s">
        <v>165</v>
      </c>
      <c r="Z141" s="58" t="s">
        <v>164</v>
      </c>
      <c r="AA141" s="58" t="s">
        <v>165</v>
      </c>
      <c r="AB141" s="58" t="s">
        <v>165</v>
      </c>
      <c r="AC141" s="58" t="s">
        <v>164</v>
      </c>
      <c r="AD141" s="58" t="s">
        <v>165</v>
      </c>
      <c r="AE141" s="58" t="s">
        <v>164</v>
      </c>
      <c r="AF141" s="59" t="s">
        <v>164</v>
      </c>
      <c r="AG141" s="59" t="s">
        <v>165</v>
      </c>
      <c r="AH141" s="59" t="s">
        <v>165</v>
      </c>
      <c r="AI141" s="59" t="s">
        <v>164</v>
      </c>
      <c r="AJ141" s="59" t="s">
        <v>164</v>
      </c>
      <c r="AK141" s="59" t="s">
        <v>164</v>
      </c>
      <c r="AL141" s="59" t="s">
        <v>164</v>
      </c>
      <c r="AM141" s="59" t="s">
        <v>164</v>
      </c>
      <c r="AN141" s="59" t="s">
        <v>165</v>
      </c>
      <c r="AO141" s="59" t="s">
        <v>164</v>
      </c>
      <c r="AP141" s="59" t="s">
        <v>164</v>
      </c>
      <c r="AQ141" s="59" t="s">
        <v>164</v>
      </c>
      <c r="AR141" s="59" t="s">
        <v>164</v>
      </c>
      <c r="AS141" s="59" t="s">
        <v>164</v>
      </c>
      <c r="AT141" s="60">
        <v>0</v>
      </c>
      <c r="AU141" s="59" t="s">
        <v>357</v>
      </c>
      <c r="AV141" s="59" t="str">
        <f>IF(LEFT(A141,1)="[",LEFT(A141,5)&amp;AU141&amp;A141,"")</f>
        <v>[USA]Borough[USA] The Bronx</v>
      </c>
      <c r="AW141" s="59" t="str">
        <f>C141&amp;H141&amp;A141</f>
        <v>3[USA] New York[USA] The Bronx</v>
      </c>
      <c r="AX141" s="61"/>
      <c r="AY141" s="61"/>
      <c r="AZ141" s="62" t="s">
        <v>167</v>
      </c>
      <c r="BA141" s="62" t="s">
        <v>167</v>
      </c>
      <c r="BB141" s="62"/>
      <c r="BC141" s="63"/>
      <c r="BD141" s="64" t="s">
        <v>168</v>
      </c>
      <c r="BE141" s="47"/>
      <c r="BF141" s="64" t="s">
        <v>156</v>
      </c>
      <c r="BG141" s="64" t="s">
        <v>159</v>
      </c>
      <c r="BH141" s="64" t="s">
        <v>152</v>
      </c>
      <c r="BI141" s="64"/>
      <c r="BJ141" s="64"/>
      <c r="BK141" s="47"/>
      <c r="BL141" s="64" t="s">
        <v>151</v>
      </c>
      <c r="BM141" s="64" t="s">
        <v>152</v>
      </c>
      <c r="BN141" s="64" t="s">
        <v>167</v>
      </c>
      <c r="BO141" s="64" t="s">
        <v>154</v>
      </c>
      <c r="BP141" s="64" t="s">
        <v>155</v>
      </c>
      <c r="BQ141" s="64" t="s">
        <v>156</v>
      </c>
      <c r="BR141" s="64" t="s">
        <v>157</v>
      </c>
      <c r="BS141" s="64" t="s">
        <v>167</v>
      </c>
      <c r="BT141" s="64" t="s">
        <v>159</v>
      </c>
      <c r="BU141" s="65"/>
      <c r="BV141" s="66"/>
      <c r="BW141" s="66">
        <v>0</v>
      </c>
      <c r="BX141" s="47"/>
      <c r="CB141" s="6"/>
      <c r="CC141" s="6"/>
      <c r="CD141" s="67">
        <v>0</v>
      </c>
      <c r="CE141" s="67">
        <v>0</v>
      </c>
      <c r="CF141" s="67" t="e">
        <v>#REF!</v>
      </c>
      <c r="CG141" s="68" cm="1">
        <f t="array" ref="CG141">SUMPRODUCT(--(LEN(TRIM(BL141:BT141))&gt;0))</f>
        <v>7</v>
      </c>
      <c r="CH141" s="59" t="str">
        <f>IF(CG141=2,"y","n")</f>
        <v>n</v>
      </c>
      <c r="CI141" s="59" t="str">
        <f>IF(CG141=3,"y","n")</f>
        <v>n</v>
      </c>
      <c r="CJ141" s="59" t="str">
        <f>IF(CG141=4,"y","n")</f>
        <v>n</v>
      </c>
      <c r="CK141" s="59" t="str">
        <f>IF(CG141&gt;4,"y","n")</f>
        <v>y</v>
      </c>
      <c r="CL141" s="59" t="str">
        <f>IF(S141=0,"y","n")</f>
        <v>n</v>
      </c>
      <c r="CM141" s="59" t="str">
        <f>IF(S141=2,"y","n")</f>
        <v>n</v>
      </c>
      <c r="CN141" s="59" t="str">
        <f>IF(S141=3,"y","n")</f>
        <v>y</v>
      </c>
      <c r="CO141" s="59" t="str">
        <f>IF(S141&gt;=4,"y","n")</f>
        <v>n</v>
      </c>
      <c r="CP141" s="59" t="str">
        <f>IF(AT141=0,"y","n")</f>
        <v>y</v>
      </c>
      <c r="CQ141" s="59" t="str">
        <f>IF(AT141=1,"y","n")</f>
        <v>n</v>
      </c>
      <c r="CR141" s="59" t="str">
        <f>IF(AT141=2,"y","n")</f>
        <v>n</v>
      </c>
      <c r="CS141" s="59" t="str">
        <f>IF(AT141&gt;=3,"y","n")</f>
        <v>n</v>
      </c>
      <c r="CT141" s="69" t="str">
        <f>CHAR(34)&amp;A141&amp;CHAR(34)</f>
        <v>"[USA] The Bronx"</v>
      </c>
      <c r="CU141" s="70" t="str">
        <f>CHAR(34)&amp;"rgn_"&amp;R141&amp;CHAR(34)</f>
        <v>"rgn_North America"</v>
      </c>
      <c r="CV141" s="48" t="str">
        <f>CHAR(34)&amp;D141&amp;CHAR(34)</f>
        <v>"https://upload.wikimedia.org/wikipedia/commons/thumb/3/3d/Flag_of_Borough_of_the_Bronx.svg/320px-Flag_of_Borough_of_the_Bronx.svg.png"</v>
      </c>
      <c r="CW141" s="48" t="str">
        <f>IF(CH141="y",CHAR(34)&amp;CH$1&amp;CHAR(34)&amp;",","")</f>
        <v/>
      </c>
      <c r="CX141" s="48" t="str">
        <f>IF(CI141="y",CHAR(34)&amp;CI$1&amp;CHAR(34)&amp;",","")</f>
        <v/>
      </c>
      <c r="CY141" s="48" t="str">
        <f>IF(CJ141="y",CHAR(34)&amp;CJ$1&amp;CHAR(34)&amp;",","")</f>
        <v/>
      </c>
      <c r="CZ141" s="48" t="str">
        <f>IF(CK141="y",CHAR(34)&amp;CK$1&amp;CHAR(34)&amp;",","")</f>
        <v>"5+Colo",</v>
      </c>
      <c r="DA141" s="48" t="str">
        <f>IF(Q141&gt;1,CHAR(34)&amp;"words2"&amp;CHAR(34)&amp;",","")</f>
        <v>"words2",</v>
      </c>
      <c r="DB141" s="48" t="str">
        <f>IF(Q141&gt;2,CHAR(34)&amp;"words3"&amp;CHAR(34)&amp;",","")</f>
        <v/>
      </c>
      <c r="DD141" s="48" t="str">
        <f>IF(LEN(CHAR(34)&amp;"lets"&amp;LEN(SUBSTITUTE(SUBSTITUTE(IFERROR(TRIM(SUBSTITUTE(A141,MID(A141,FIND("[",A141),FIND("]",A141)-FIND("[",A141)+1),"")),A141)," ",""),"-",""))&amp;CHAR(34)&amp;",")=9,CHAR(34)&amp;"lets"&amp;LEN(SUBSTITUTE(SUBSTITUTE(IFERROR(TRIM(SUBSTITUTE(A141,MID(A141,FIND("[",A141),FIND("]",A141)-FIND("[",A141)+1),"")),A141)," ",""),"-",""))&amp;CHAR(34)&amp;",",CHAR(34)&amp;"lets0"&amp;LEN(SUBSTITUTE(SUBSTITUTE(IFERROR(TRIM(SUBSTITUTE(A141,MID(A141,FIND("[",A141),FIND("]",A141)-FIND("[",A141)+1),"")),A141)," ",""),"-",""))&amp;CHAR(34)&amp;",")</f>
        <v>"lets08",</v>
      </c>
      <c r="DE141" s="48" t="str">
        <f>CHAR(34)&amp;"start"&amp;IFERROR(LEFT(SUBSTITUTE(A141,"["&amp;MID(A141,FIND("[",A141)+1,FIND("]",A141)-FIND("[",A141)-1)&amp;"] ",""),1),LEFT(A141,1))&amp;CHAR(34)&amp;","</f>
        <v>"startT",</v>
      </c>
      <c r="DF141" s="48" t="str">
        <f>IFERROR(IF(SEARCH("tan",A141)&gt;0,CHAR(34)&amp;"withtn"&amp;CHAR(34)&amp;",",""),"")</f>
        <v/>
      </c>
      <c r="DG141" s="48" t="str">
        <f>IFERROR(IF(SEARCH("q",A141)&gt;0,CHAR(34)&amp;"with_q"&amp;CHAR(34)&amp;",",""),"")</f>
        <v/>
      </c>
      <c r="DH141" s="48" t="str">
        <f>IFERROR(IF(SEARCH("v",A141)&gt;0,CHAR(34)&amp;"with_v"&amp;CHAR(34)&amp;",",""),"")</f>
        <v/>
      </c>
      <c r="DI141" s="48" t="str">
        <f>IFERROR(IF(SEARCH("w",A141)&gt;0,CHAR(34)&amp;"with_w"&amp;CHAR(34)&amp;",",""),"")</f>
        <v/>
      </c>
      <c r="DJ141" s="48" t="str">
        <f>IFERROR(IF(SEARCH("y",A141)&gt;0,CHAR(34)&amp;"with_y"&amp;CHAR(34)&amp;",",""),"")</f>
        <v/>
      </c>
      <c r="DK141" s="48" t="str">
        <f>IFERROR(IF(SEARCH("z",A141)&gt;0,CHAR(34)&amp;"with_z"&amp;CHAR(34)&amp;",",""),"")</f>
        <v/>
      </c>
      <c r="DL141" s="48" t="str">
        <f>IF(CG141=2, CHAR(34) &amp; _xlfn.TEXTJOIN("", TRUE, _xlfn._xlws.SORT(HP141:HX141)) &amp; CHAR(34) &amp; ",", "")</f>
        <v/>
      </c>
      <c r="DM141" s="48" t="str" cm="1">
        <f t="array" ref="DM141">IF(CG141=3,CHAR(34) &amp; _xlfn.TEXTJOIN("", TRUE, RIGHT(HP141:HX141, 2)) &amp; CHAR(34) &amp; ",", "")</f>
        <v/>
      </c>
      <c r="DN141" s="48" t="str">
        <f>IF(AND(ISNUMBER(SEARCH("18", O141)), ISERROR(SEARCH("1918", O141)), ISERROR(SEARCH("2018", O141))), CHAR(34) &amp; "year18" &amp; CHAR(34) &amp; ",", "")</f>
        <v/>
      </c>
      <c r="DO141" s="48" t="str">
        <f>IF(AND(ISNUMBER(SEARCH("19", O141)), ISERROR(SEARCH("1819", O141)),  ISERROR(SEARCH("1219", O141)),ISERROR(SEARCH("1119", O141)),ISERROR(SEARCH("1190", O141)),ISERROR(SEARCH("2019", O141))), CHAR(34) &amp; "year19" &amp; CHAR(34) &amp; ",", "")</f>
        <v>"year19",</v>
      </c>
      <c r="DP141" s="6" t="str">
        <f>IF(AND(ISNUMBER(SEARCH("20", O141)), ISERROR(SEARCH("1920", O141))), CHAR(34)&amp;"year00"&amp;CHAR(34)&amp;",", "")</f>
        <v/>
      </c>
      <c r="DQ141" s="6" t="str">
        <f>IF(CC141="y",CHAR(34)&amp;"soviet"&amp;CHAR(34)&amp;",","")</f>
        <v/>
      </c>
      <c r="DR141" s="6" t="str">
        <f>IF(BY141="y",CHAR(34)&amp;"dgband"&amp;CHAR(34)&amp;",","")</f>
        <v/>
      </c>
      <c r="DS141" s="6" t="str">
        <f>IF(W141="y",IF(AND(V141="n",BY141&lt;&gt;"y"),CHAR(34)&amp;"allver"&amp;CHAR(34)&amp;",",""),"")</f>
        <v/>
      </c>
      <c r="DT141" s="6" t="str">
        <f>IF(V141="y",IF(AND(W141="n",BY141&lt;&gt;"y"),CHAR(34)&amp;"allhor"&amp;CHAR(34)&amp;",",""),"")</f>
        <v>"allhor",</v>
      </c>
      <c r="DU141" s="6" t="str">
        <f>IF(BY141="y",IF(AND(W141="n",V141="n"),CHAR(34)&amp;"alldia"&amp;CHAR(34)&amp;",",""),"")</f>
        <v/>
      </c>
      <c r="DW141" s="48" t="str">
        <f>IF(CL141="y",CHAR(34)&amp;CL$1&amp;CHAR(34)&amp;",","")</f>
        <v/>
      </c>
      <c r="DX141" s="48" t="str">
        <f>IF(CM141="y",CHAR(34)&amp;CM$1&amp;CHAR(34)&amp;",","")</f>
        <v/>
      </c>
      <c r="DY141" s="48" t="str">
        <f>IF(CN141="y",CHAR(34)&amp;CN$1&amp;CHAR(34)&amp;",","")</f>
        <v>"3Bands",</v>
      </c>
      <c r="DZ141" s="48" t="str">
        <f>IF(CO141="y",CHAR(34)&amp;CO$1&amp;CHAR(34)&amp;",","")</f>
        <v/>
      </c>
      <c r="EA141" s="48" t="str">
        <f>IF(T141="y",CHAR(34)&amp;T$1&amp;CHAR(34)&amp;",","")</f>
        <v/>
      </c>
      <c r="EB141" s="48" t="str">
        <f>IF(U141="y",CHAR(34)&amp;U$1&amp;CHAR(34)&amp;",","")</f>
        <v/>
      </c>
      <c r="EC141" s="48" t="str">
        <f>IF(V141="y",CHAR(34)&amp;V$1&amp;CHAR(34)&amp;",","")</f>
        <v>"Horizo",</v>
      </c>
      <c r="ED141" s="48" t="str">
        <f>IF(W141="y",CHAR(34)&amp;W$1&amp;CHAR(34)&amp;",","")</f>
        <v/>
      </c>
      <c r="EE141" s="48" t="str">
        <f>IF(X141="y",CHAR(34)&amp;X$1&amp;CHAR(34)&amp;",","")</f>
        <v>"Circle",</v>
      </c>
      <c r="EF141" s="48" t="str">
        <f>IF(AND(Y141&lt;&gt;"n",Y141&lt;&gt;""),CHAR(34)&amp;Y$1&amp;CHAR(34)&amp;",","")</f>
        <v>"Animal",</v>
      </c>
      <c r="EG141" s="48" t="str">
        <f>IF(Z141="y",CHAR(34)&amp;Z$1&amp;CHAR(34)&amp;",","")</f>
        <v/>
      </c>
      <c r="EH141" s="48" t="str">
        <f>IF(AA141="y",CHAR(34)&amp;AA$1&amp;CHAR(34)&amp;",","")</f>
        <v>"Plants",</v>
      </c>
      <c r="EI141" s="48" t="str">
        <f>IF(AB141="y",CHAR(34)&amp;AB$1&amp;CHAR(34)&amp;",","")</f>
        <v>"Texted",</v>
      </c>
      <c r="EJ141" s="48" t="str">
        <f>IF(AC141="y",CHAR(34)&amp;AC$1&amp;CHAR(34)&amp;",","")</f>
        <v/>
      </c>
      <c r="EK141" s="48" t="str">
        <f>IF(AD141="y",CHAR(34)&amp;AD$1&amp;CHAR(34)&amp;",","")</f>
        <v>"HasSun",</v>
      </c>
      <c r="EL141" s="48" t="str">
        <f>IF(AE141="y",CHAR(34)&amp;AE$1&amp;CHAR(34)&amp;",","")</f>
        <v/>
      </c>
      <c r="EM141" s="48" t="str">
        <f>IF(AF141="y",CHAR(34)&amp;AF$1&amp;CHAR(34)&amp;",","")</f>
        <v/>
      </c>
      <c r="EN141" s="48" t="str">
        <f>IF(AG141="y",CHAR(34)&amp;AG$1&amp;CHAR(34)&amp;",","")</f>
        <v>"Unequa",</v>
      </c>
      <c r="EO141" s="48" t="str">
        <f>IF(AH141="y",CHAR(34)&amp;AH$1&amp;CHAR(34)&amp;",","")</f>
        <v>"Center",</v>
      </c>
      <c r="EP141" s="48" t="str">
        <f>IF(AI141="y",CHAR(34)&amp;AI$1&amp;CHAR(34)&amp;",","")</f>
        <v/>
      </c>
      <c r="EQ141" s="48" t="str">
        <f>IF(AJ141="y",CHAR(34)&amp;AJ$1&amp;CHAR(34)&amp;",","")</f>
        <v/>
      </c>
      <c r="ER141" s="48" t="str">
        <f>IF(AK141="y",CHAR(34)&amp;AK$1&amp;CHAR(34)&amp;",","")</f>
        <v/>
      </c>
      <c r="ES141" s="48" t="str">
        <f>IF(AL141="y",CHAR(34)&amp;AL$1&amp;CHAR(34)&amp;",","")</f>
        <v/>
      </c>
      <c r="ET141" s="48" t="str">
        <f>IF(AM141="y",CHAR(34)&amp;AM$1&amp;CHAR(34)&amp;",","")</f>
        <v/>
      </c>
      <c r="EU141" s="48" t="str">
        <f>IF(AN141="y",CHAR(34)&amp;AN$1&amp;CHAR(34)&amp;",","")</f>
        <v>"Humans",</v>
      </c>
      <c r="EV141" s="48" t="str">
        <f>IF(AO141="y",CHAR(34)&amp;AO$1&amp;CHAR(34)&amp;",","")</f>
        <v/>
      </c>
      <c r="EW141" s="48" t="str">
        <f>IF(AP141="y",CHAR(34)&amp;AP$1&amp;CHAR(34)&amp;",","")</f>
        <v/>
      </c>
      <c r="EX141" s="48" t="str">
        <f>IF(AQ141="y",CHAR(34)&amp;AQ$1&amp;CHAR(34)&amp;",","")</f>
        <v/>
      </c>
      <c r="EY141" s="48" t="str">
        <f>IF(AR141="y",CHAR(34)&amp;AR$1&amp;CHAR(34)&amp;",","")</f>
        <v/>
      </c>
      <c r="EZ141" s="48" t="str">
        <f>IF(AS141="y",CHAR(34)&amp;AS$1&amp;CHAR(34)&amp;",","")</f>
        <v/>
      </c>
      <c r="FA141" s="48" t="str">
        <f>IF(AT141&gt;0,CHAR(34)&amp;"sta"&amp;AZ141&amp;CHAR(34)&amp;",","")</f>
        <v/>
      </c>
      <c r="FB141" s="48" t="str">
        <f>IF(AND(AT141&gt;0,BA141&lt;&gt;""),CHAR(34)&amp;"sta"&amp;BA141&amp;CHAR(34)&amp;",","")</f>
        <v/>
      </c>
      <c r="FD141" s="48" t="str">
        <f>IF(BV141="n",CHAR(34)&amp;"tcWHYE"&amp;CHAR(34)&amp;",",IF(BV141="y",CHAR(34)&amp;FD$1&amp;CHAR(34)&amp;",",""))</f>
        <v/>
      </c>
      <c r="FE141" s="48" t="str">
        <f>IF(COUNTIF(BL141:BT141,"BLU")=0,CHAR(34)&amp;"NO_BLU"&amp;CHAR(34)&amp;",", "")</f>
        <v/>
      </c>
      <c r="FF141" s="48" t="str">
        <f>IF(COUNTIF(BL141:BT141,"WHI")=0,CHAR(34)&amp;"NO_WHI"&amp;CHAR(34)&amp;",", "")</f>
        <v/>
      </c>
      <c r="FG141" s="48" t="str">
        <f>IF(COUNTIF(BL141:BT141,"RED")=0,CHAR(34)&amp;"NO_RED"&amp;CHAR(34)&amp;",", "")</f>
        <v/>
      </c>
      <c r="FH141" s="48" t="str">
        <f>IF(COUNTIF(BL141:BS141,"GRE")=0,CHAR(34)&amp;"NO_GRE"&amp;CHAR(34)&amp;",", "")</f>
        <v>"NO_GRE",</v>
      </c>
      <c r="FI141" s="48" t="str">
        <f>IF(COUNTIF(BL141:BT141,"YEL")=0,CHAR(34)&amp;"NO_YEL"&amp;CHAR(34)&amp;",", "")</f>
        <v/>
      </c>
      <c r="FJ141" s="48" t="str">
        <f>IF(COUNTIF(BL141:BT141,"BLA")=0,CHAR(34)&amp;"NO_BLA"&amp;CHAR(34)&amp;",", "")</f>
        <v/>
      </c>
      <c r="FK141" s="48" t="str">
        <f>IF(AND(FH141&lt;&gt;"",FF141&lt;&gt;""),CHAR(34)&amp;"WHGRNO"&amp;CHAR(34)&amp;",","")</f>
        <v/>
      </c>
      <c r="FL141" s="48" t="str">
        <f>IF(AND(FI141&lt;&gt;"",FF141&lt;&gt;""),CHAR(34)&amp;"WHYENO"&amp;CHAR(34)&amp;",","")</f>
        <v/>
      </c>
      <c r="FM141" s="48" t="str">
        <f>IF(AND(FJ141&lt;&gt;"",FF141&lt;&gt;""),CHAR(34)&amp;"BAWHNO"&amp;CHAR(34)&amp;",","")</f>
        <v/>
      </c>
      <c r="FN141" s="48" t="str">
        <f>IF(AND(FE141&lt;&gt;"",FF141&lt;&gt;""),CHAR(34)&amp;"BLWHNO"&amp;CHAR(34)&amp;",","")</f>
        <v/>
      </c>
      <c r="FO141" s="48" t="str">
        <f>IF(AND(FE141&lt;&gt;"",FG141&lt;&gt;""),CHAR(34)&amp;"BLRENO"&amp;CHAR(34)&amp;",","")</f>
        <v/>
      </c>
      <c r="FP141" s="48" t="str">
        <f>IF(AND(FF141&lt;&gt;"",FF141&lt;&gt;""),CHAR(34)&amp;"WHRENO"&amp;CHAR(34)&amp;",","")</f>
        <v/>
      </c>
      <c r="FQ141" s="48" t="str">
        <f>IF(LEN(BF141)=3,CHAR(34)&amp;"001"&amp;BF141&amp;CHAR(34)&amp;",","")</f>
        <v>"001ORA",</v>
      </c>
      <c r="FR141" s="48" t="str">
        <f>IF(LEN(BG141)=3,CHAR(34)&amp;"002"&amp;BG141&amp;CHAR(34)&amp;",","")</f>
        <v>"002WHI",</v>
      </c>
      <c r="FS141" s="48" t="str">
        <f>IF(LEN(BH141)=3,CHAR(34)&amp;"003"&amp;BH141&amp;CHAR(34)&amp;",","")</f>
        <v>"003BLU",</v>
      </c>
      <c r="FT141" s="48" t="str">
        <f>CHAR(34)&amp;"myr"&amp;BD141&amp;CHAR(34)&amp;","</f>
        <v>"myrEQ",</v>
      </c>
      <c r="FU141" s="48" t="str">
        <f>IF(AY141="y",CHAR(34)&amp;"island"&amp;CHAR(34)&amp;",","")</f>
        <v/>
      </c>
      <c r="FV141" s="48" t="str">
        <f>IF(BZ141="y",CHAR(34)&amp;"landlo"&amp;CHAR(34)&amp;",","")</f>
        <v/>
      </c>
      <c r="FW141" s="48" t="str">
        <f>IF(CA141="y",CHAR(34)&amp;"eunion"&amp;CHAR(34)&amp;",","")</f>
        <v/>
      </c>
      <c r="FY141" s="48" t="str">
        <f>IFERROR(IF(SEARCH("Arabic",CB141)&gt;0,CHAR(34)&amp;"arabic"&amp;CHAR(34)&amp;",",""),"")</f>
        <v/>
      </c>
      <c r="FZ141" s="48" t="str">
        <f>IFERROR(IF(SEARCH("English",CB141)&gt;0,CHAR(34)&amp;"englis"&amp;CHAR(34)&amp;",",""),"")</f>
        <v/>
      </c>
      <c r="GA141" s="48" t="str">
        <f>IFERROR(IF(SEARCH("French",CB141)&gt;0,CHAR(34)&amp;"french"&amp;CHAR(34)&amp;",",""),"")</f>
        <v/>
      </c>
      <c r="GB141" s="48" t="str">
        <f>IFERROR(IF(SEARCH("Spanish",CB141)&gt;0,CHAR(34)&amp;"spanis"&amp;CHAR(34)&amp;",",""),"")</f>
        <v/>
      </c>
      <c r="GE141" s="48" t="str">
        <f>IFERROR(IF(SEARCH("Dutch",CB141)&gt;0,CHAR(34)&amp;"dutchs"&amp;CHAR(34)&amp;",",""),"")</f>
        <v/>
      </c>
      <c r="GF141" s="48" t="str">
        <f>IFERROR(IF(SEARCH("Historical",AU141)&gt;0,CHAR(34)&amp;"histor"&amp;CHAR(34)&amp;",",""),"")</f>
        <v/>
      </c>
      <c r="GG141" s="48" t="str">
        <f>IF(BU141="y",CHAR(34)&amp;"unjack"&amp;CHAR(34)&amp;",","")</f>
        <v/>
      </c>
      <c r="GH141" s="48" t="str">
        <f>IF(CD141=1,CHAR(34)&amp;"southc"&amp;CHAR(34)&amp;",","")</f>
        <v/>
      </c>
      <c r="GI141" s="48" t="str">
        <f>IF(CE141=1,CHAR(34)&amp;"hasmap"&amp;CHAR(34)&amp;",","")</f>
        <v/>
      </c>
      <c r="GJ141" s="48" t="str">
        <f>IF(CP141="y",CHAR(34)&amp;CP$1&amp;CHAR(34)&amp;",","")</f>
        <v>"NoStar",</v>
      </c>
      <c r="GK141" s="48" t="str">
        <f>IF(GJ141="",CHAR(34)&amp;"HasSta"&amp;CHAR(34)&amp;",","")</f>
        <v/>
      </c>
      <c r="GL141" s="48" t="str">
        <f>IF(CQ141="y",CHAR(34)&amp;CQ$1&amp;CHAR(34)&amp;",","")</f>
        <v/>
      </c>
      <c r="GM141" s="48" t="str">
        <f>IF(CR141="y",CHAR(34)&amp;CR$1&amp;CHAR(34)&amp;",","")</f>
        <v/>
      </c>
      <c r="GN141" s="48" t="str">
        <f>IF(CS141="y",CHAR(34)&amp;CS$1&amp;CHAR(34)&amp;",","")</f>
        <v/>
      </c>
      <c r="GP141" s="48" t="str">
        <f>CHAR(34)&amp;AU141&amp;CHAR(34)</f>
        <v>"Borough"</v>
      </c>
      <c r="GS141" s="48" t="str">
        <f>SUBSTITUTE("["&amp;_xlfn.CONCAT(CW141:GN141)&amp;"]",",]","]")</f>
        <v>["5+Colo","words2","lets08","startT","year19","allhor","3Bands","Horizo","Circle","Animal","Plants","Texted","HasSun","Unequa","Center","Humans","NO_GRE","001ORA","002WHI","003BLU","myrEQ","NoStar"]</v>
      </c>
      <c r="GT141" s="48" t="str">
        <f>IF(BL141&lt;&gt;"",CHAR(34)&amp;"cl_"&amp;BL141&amp;CHAR(34)&amp;",","")</f>
        <v>"cl_BLA",</v>
      </c>
      <c r="GU141" s="48" t="str">
        <f>IF(BM141&lt;&gt;"",CHAR(34)&amp;"cl_"&amp;BM141&amp;CHAR(34)&amp;",","")</f>
        <v>"cl_BLU",</v>
      </c>
      <c r="GV141" s="48" t="str">
        <f>IF(BN141&lt;&gt;"",CHAR(34)&amp;"cl_"&amp;BN141&amp;CHAR(34)&amp;",","")</f>
        <v/>
      </c>
      <c r="GW141" s="48" t="str">
        <f>IF(BO141&lt;&gt;"",CHAR(34)&amp;"cl_"&amp;BO141&amp;CHAR(34)&amp;",","")</f>
        <v>"cl_RED",</v>
      </c>
      <c r="GX141" s="48" t="str">
        <f>IF(BP141&lt;&gt;"",CHAR(34)&amp;"cl_"&amp;BP141&amp;CHAR(34)&amp;",","")</f>
        <v>"cl_YEL",</v>
      </c>
      <c r="GY141" s="48" t="str">
        <f>IF(BQ141&lt;&gt;"",CHAR(34)&amp;"cl_"&amp;BQ141&amp;CHAR(34)&amp;",","")</f>
        <v>"cl_ORA",</v>
      </c>
      <c r="GZ141" s="48" t="str">
        <f>IF(BR141&lt;&gt;"",CHAR(34)&amp;"cl_"&amp;BR141&amp;CHAR(34)&amp;",","")</f>
        <v>"cl_BRO",</v>
      </c>
      <c r="HA141" s="48" t="str">
        <f>IF(BS141&lt;&gt;"",CHAR(34)&amp;"cl_"&amp;BS141&amp;CHAR(34)&amp;",","")</f>
        <v/>
      </c>
      <c r="HB141" s="48" t="str">
        <f>IF(BT141&lt;&gt;"",CHAR(34)&amp;"cl_"&amp;BT141&amp;CHAR(34)&amp;",","")</f>
        <v>"cl_WHI",</v>
      </c>
      <c r="HC141" s="48" t="str">
        <f>SUBSTITUTE("["&amp;_xlfn.CONCAT(GT141:HB141)&amp;"]",",]","]")</f>
        <v>["cl_BLA","cl_BLU","cl_RED","cl_YEL","cl_ORA","cl_BRO","cl_WHI"]</v>
      </c>
      <c r="HE141" s="71"/>
      <c r="HF141" s="72" t="str">
        <f>"{couname:"&amp;CT141&amp;(IF(HK141&lt;&gt;"",",subtype:"&amp;CHAR(34)&amp;HK141&amp;CHAR(34),""))&amp;",year:"&amp;HJ141&amp;",region:"&amp;CU141&amp;",Colors:"&amp;HC141&amp;",Items:"&amp;GS141&amp;",Flag:"&amp;CV141&amp;",HDFlag:"&amp;CHAR(34)&amp;E141&amp;CHAR(34)&amp;",type:"&amp;GP141&amp;", describe: "&amp;HH141&amp;", isnew:"&amp;CHAR(34)&amp;F141&amp;CHAR(34)&amp;", links: "&amp;HL141&amp;"},"</f>
        <v>{couname:"[USA] The Bronx",year:"1912",region:"rgn_North America",Colors:["cl_BLA","cl_BLU","cl_RED","cl_YEL","cl_ORA","cl_BRO","cl_WHI"],Items:["5+Colo","words2","lets08","startT","year19","allhor","3Bands","Horizo","Circle","Animal","Plants","Texted","HasSun","Unequa","Center","Humans","NO_GRE","001ORA","002WHI","003BLU","myrEQ","NoStar"],Flag:"https://upload.wikimedia.org/wikipedia/commons/thumb/3/3d/Flag_of_Borough_of_the_Bronx.svg/320px-Flag_of_Borough_of_the_Bronx.svg.png",HDFlag:"https://upload.wikimedia.org/wikipedia/commons/thumb/3/3d/Flag_of_Borough_of_the_Bronx.svg/640px-Flag_of_Borough_of_the_Bronx.svg.png",type:"Borough", describe: "\nThe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 isnew:".", links: "https://en.wikipedia.org/wiki/Flags_of_New_York_City#The_Bronx"},</v>
      </c>
      <c r="HG141" s="73" t="str">
        <f>"{couname:"&amp;CT141&amp;(IF(HK141&lt;&gt;"",",subtype:"&amp;CHAR(34)&amp;HK141&amp;CHAR(34),""))&amp;",year:"&amp;HJ141&amp;",region:"&amp;CU141&amp;",Colors:"&amp;HC141&amp;",Items:"&amp;GS141&amp;",Flag:"&amp;CV141&amp;",HDFlag:"&amp;CHAR(34)&amp;E141&amp;CHAR(34)&amp;",type:"&amp;GP141&amp;", describe: "&amp;HI141&amp;", links: "&amp;HL141&amp;"},"</f>
        <v>{couname:"[USA] The Bronx",year:"1912",region:"rgn_North America",Colors:["cl_BLA","cl_BLU","cl_RED","cl_YEL","cl_ORA","cl_BRO","cl_WHI"],Items:["5+Colo","words2","lets08","startT","year19","allhor","3Bands","Horizo","Circle","Animal","Plants","Texted","HasSun","Unequa","Center","Humans","NO_GRE","001ORA","002WHI","003BLU","myrEQ","NoStar"],Flag:"https://upload.wikimedia.org/wikipedia/commons/thumb/3/3d/Flag_of_Borough_of_the_Bronx.svg/320px-Flag_of_Borough_of_the_Bronx.svg.png",HDFlag:"https://upload.wikimedia.org/wikipedia/commons/thumb/3/3d/Flag_of_Borough_of_the_Bronx.svg/640px-Flag_of_Borough_of_the_Bronx.svg.png",type:"Borough", describe: "\nThe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 links: "https://en.wikipedia.org/wiki/Flags_of_New_York_City#The_Bronx"},</v>
      </c>
      <c r="HH141" s="48" t="str">
        <f>IF(P141&lt;&gt;"",CHAR(34)&amp;"\n"&amp;P141&amp;CHAR(34),CHAR(34)&amp;CHAR(34))</f>
        <v>"\nThe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v>
      </c>
      <c r="HI141" s="48" t="str">
        <f>IF(J141=0,CHAR(34)&amp;CHAR(34),HH141)</f>
        <v>"\nThe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v>
      </c>
      <c r="HJ141" s="48" t="str">
        <f>CHAR(34)&amp;O141&amp;CHAR(34)</f>
        <v>"1912"</v>
      </c>
      <c r="HL141" s="48" t="str">
        <f>CHAR(34)&amp;I141&amp;CHAR(34)</f>
        <v>"https://en.wikipedia.org/wiki/Flags_of_New_York_City#The_Bronx"</v>
      </c>
      <c r="HM141" s="72" t="str">
        <f>"{"&amp;CHAR(34)&amp;"couname"&amp;CHAR(34)&amp;":"&amp;CT141&amp;(IF(H141&lt;&gt;"",","&amp;CHAR(34)&amp;"subtype"&amp;CHAR(34)&amp;":"&amp;CHAR(34)&amp;H141&amp;CHAR(34),""))&amp;","&amp;CHAR(34)&amp;"year"&amp;CHAR(34)&amp;":"&amp;HJ141&amp;","&amp;CHAR(34)&amp;"region"&amp;CHAR(34)&amp;":"&amp;CU141&amp;","&amp;CHAR(34)&amp;"Colors"&amp;CHAR(34)&amp;":"&amp;HC141&amp;","&amp;CHAR(34)&amp;"Items"&amp;CHAR(34)&amp;":"&amp;GS141&amp;","&amp;CHAR(34)&amp;"Flag"&amp;CHAR(34)&amp;":"&amp;CV141&amp;","&amp;CHAR(34)&amp;"HDFlag"&amp;CHAR(34)&amp;":"&amp;CHAR(34)&amp;E141&amp;CHAR(34)&amp;","&amp;CHAR(34)&amp;"type"&amp;CHAR(34)&amp;":"&amp;GP141&amp;", "&amp;CHAR(34)&amp;"describe"&amp;CHAR(34)&amp;": "&amp;HH141&amp;", "&amp;CHAR(34)&amp;"isnew"&amp;CHAR(34)&amp;": "&amp;CHAR(34)&amp;F141&amp;CHAR(34)&amp;", "&amp;CHAR(34)&amp;"links"&amp;CHAR(34)&amp;": "&amp;HL141&amp;"},"</f>
        <v>{"couname":"[USA] The Bronx","subtype":"[USA] New York","year":"1912","region":"rgn_North America","Colors":["cl_BLA","cl_BLU","cl_RED","cl_YEL","cl_ORA","cl_BRO","cl_WHI"],"Items":["5+Colo","words2","lets08","startT","year19","allhor","3Bands","Horizo","Circle","Animal","Plants","Texted","HasSun","Unequa","Center","Humans","NO_GRE","001ORA","002WHI","003BLU","myrEQ","NoStar"],"Flag":"https://upload.wikimedia.org/wikipedia/commons/thumb/3/3d/Flag_of_Borough_of_the_Bronx.svg/320px-Flag_of_Borough_of_the_Bronx.svg.png","HDFlag":"https://upload.wikimedia.org/wikipedia/commons/thumb/3/3d/Flag_of_Borough_of_the_Bronx.svg/640px-Flag_of_Borough_of_the_Bronx.svg.png","type":"Borough", "describe": "\nThe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 "isnew": ".", "links": "https://en.wikipedia.org/wiki/Flags_of_New_York_City#The_Bronx"},</v>
      </c>
      <c r="HN141" s="74" t="str">
        <f>"{"&amp;CHAR(34)&amp;"couname"&amp;CHAR(34)&amp;":"&amp;CT141&amp;(IF(H141&lt;&gt;"",","&amp;CHAR(34)&amp;"subtype"&amp;CHAR(34)&amp;":"&amp;CHAR(34)&amp;H141&amp;CHAR(34),""))&amp;","&amp;CHAR(34)&amp;"year"&amp;CHAR(34)&amp;":"&amp;HJ141&amp;","&amp;CHAR(34)&amp;"region"&amp;CHAR(34)&amp;":"&amp;CU141&amp;","&amp;CHAR(34)&amp;"Colors"&amp;CHAR(34)&amp;":"&amp;HC141&amp;","&amp;CHAR(34)&amp;"Items"&amp;CHAR(34)&amp;":"&amp;GS141&amp;","&amp;CHAR(34)&amp;"Flag"&amp;CHAR(34)&amp;":"&amp;CV141&amp;","&amp;CHAR(34)&amp;"HDFlag"&amp;CHAR(34)&amp;":"&amp;CHAR(34)&amp;E141&amp;CHAR(34)&amp;","&amp;CHAR(34)&amp;"type"&amp;CHAR(34)&amp;":"&amp;GP141&amp;", "&amp;CHAR(34)&amp;"describe"&amp;CHAR(34)&amp;": "&amp;HI141&amp;", "&amp;CHAR(34)&amp;"isnew"&amp;CHAR(34)&amp;": "&amp;CHAR(34)&amp;F141&amp;CHAR(34)&amp;", "&amp;CHAR(34)&amp;"links"&amp;CHAR(34)&amp;": "&amp;HL141&amp;"},"</f>
        <v>{"couname":"[USA] The Bronx","subtype":"[USA] New York","year":"1912","region":"rgn_North America","Colors":["cl_BLA","cl_BLU","cl_RED","cl_YEL","cl_ORA","cl_BRO","cl_WHI"],"Items":["5+Colo","words2","lets08","startT","year19","allhor","3Bands","Horizo","Circle","Animal","Plants","Texted","HasSun","Unequa","Center","Humans","NO_GRE","001ORA","002WHI","003BLU","myrEQ","NoStar"],"Flag":"https://upload.wikimedia.org/wikipedia/commons/thumb/3/3d/Flag_of_Borough_of_the_Bronx.svg/320px-Flag_of_Borough_of_the_Bronx.svg.png","HDFlag":"https://upload.wikimedia.org/wikipedia/commons/thumb/3/3d/Flag_of_Borough_of_the_Bronx.svg/640px-Flag_of_Borough_of_the_Bronx.svg.png","type":"Borough", "describe": "\nThe design of the flag of the Bronx consists of a horizontal tricolor. The top band is orange, the middle band is white, and the band at the bottom is blue, mimicking the historical Dutch tricolor. In the center of the flag is a laurel wreath denoting honor and fame. The wreath encircles the Bronck family's arms. The shield of the family arms shows the face of the sun with rays rising from the sea, signifying peace, liberty, and commerce. The crest of the arms is an eagle facing eastward and with its wings expanded, representing 'the hope of the New World while not forgetting the Old.' The text underneath the shield is also the motto of the borough, and reads 'ne cede malis', which is a Latin phrase meaning 'Yield not to evil'.\n\nThe Bronx flag was first adopted in 1912, by then-Borough President Cyrus C. Miller, and recognized by the city in 1915.", "isnew": ".", "links": "https://en.wikipedia.org/wiki/Flags_of_New_York_City#The_Bronx"},</v>
      </c>
      <c r="HO141" s="75">
        <v>45618</v>
      </c>
      <c r="HP141" s="48" t="str" cm="1">
        <f t="array" ref="HP141">IF(_xlfn.TEXTJOIN(", ", TRUE, IF(ISNUMBER(SEARCH("BLA", BL141:BT141)), COLUMN(BL141:BT141) - COLUMN(BL141) + 1, ""))&lt;&gt;"","BLA","")</f>
        <v>BLA</v>
      </c>
      <c r="HQ141" s="48" t="str" cm="1">
        <f t="array" ref="HQ141">IF(_xlfn.TEXTJOIN(", ", TRUE, IF(ISNUMBER(SEARCH("BLU", BL141:BT141)), COLUMN(BL141:BT141) - COLUMN(BL141) + 1, ""))&lt;&gt;"","BLU","")</f>
        <v>BLU</v>
      </c>
      <c r="HR141" s="48" t="str" cm="1">
        <f t="array" ref="HR141">IF(_xlfn.TEXTJOIN(", ", TRUE, IF(ISNUMBER(SEARCH("GRE", BL141:BT141)), COLUMN(BL141:BT141) - COLUMN(BL141) + 1, ""))&lt;&gt;"","GRE","")</f>
        <v/>
      </c>
      <c r="HS141" s="48" t="str" cm="1">
        <f t="array" ref="HS141">IF(_xlfn.TEXTJOIN(", ", TRUE, IF(ISNUMBER(SEARCH("RED", BL141:BT141)), COLUMN(BL141:BT141) - COLUMN(BL141) + 1, ""))&lt;&gt;"","RED","")</f>
        <v>RED</v>
      </c>
      <c r="HT141" s="48" t="str" cm="1">
        <f t="array" ref="HT141">IF(_xlfn.TEXTJOIN(", ", TRUE, IF(ISNUMBER(SEARCH("YEL", BL141:BT141)), COLUMN(BL141:BT141) - COLUMN(BL141) + 1, ""))&lt;&gt;"","YEL","")</f>
        <v>YEL</v>
      </c>
      <c r="HU141" s="48" t="str" cm="1">
        <f t="array" ref="HU141">IF(_xlfn.TEXTJOIN(", ", TRUE, IF(ISNUMBER(SEARCH("ORA", BL141:BT141)), COLUMN(BL141:BT141) - COLUMN(BL141) + 1, ""))&lt;&gt;"","ORA","")</f>
        <v>ORA</v>
      </c>
      <c r="HV141" s="48" t="str" cm="1">
        <f t="array" ref="HV141">IF(_xlfn.TEXTJOIN(", ", TRUE, IF(ISNUMBER(SEARCH("BRO", BL141:BT141)), COLUMN(BL141:BT141) - COLUMN(BL141) + 1, ""))&lt;&gt;"","BRO","")</f>
        <v>BRO</v>
      </c>
      <c r="HW141" s="48" t="str" cm="1">
        <f t="array" ref="HW141">IF(_xlfn.TEXTJOIN(", ", TRUE, IF(ISNUMBER(SEARCH("PUR", BL141:BT141)), COLUMN(BL141:BT141) - COLUMN(BL141) + 1, ""))&lt;&gt;"","PUR","")</f>
        <v/>
      </c>
      <c r="HX141" s="48" t="str" cm="1">
        <f t="array" ref="HX141">IF(_xlfn.TEXTJOIN(", ", TRUE, IF(ISNUMBER(SEARCH("WHI", BL141:BT141)), COLUMN(BL141:BT141) - COLUMN(BL141) + 1, ""))&lt;&gt;"","WHI","")</f>
        <v>WHI</v>
      </c>
      <c r="HY141" s="76"/>
      <c r="HZ141" s="76"/>
      <c r="IA141" s="6"/>
      <c r="IB141" s="6"/>
      <c r="IC141" s="77"/>
      <c r="ID141" s="77"/>
      <c r="IE141" s="77"/>
      <c r="IF141" s="77"/>
      <c r="IG141" s="77"/>
      <c r="IH141" s="77"/>
      <c r="II141" s="77"/>
      <c r="IJ141" s="77"/>
      <c r="IK141" s="77"/>
      <c r="IM141" s="45">
        <f>COUNTIF(IC141:IK141,"&gt;0")-CG141</f>
        <v>-7</v>
      </c>
      <c r="IN141" s="78" t="str">
        <f>"http://mkweb.bcgsc.ca/color-summarizer/?url="&amp;D141&amp;"&amp;precision=low&amp;num_clusters="&amp;CG141&amp;"&amp;text=1"</f>
        <v>http://mkweb.bcgsc.ca/color-summarizer/?url=https://upload.wikimedia.org/wikipedia/commons/thumb/3/3d/Flag_of_Borough_of_the_Bronx.svg/320px-Flag_of_Borough_of_the_Bronx.svg.png&amp;precision=low&amp;num_clusters=7&amp;text=1</v>
      </c>
      <c r="IO141" s="48" t="str">
        <f>IF(HP141&lt;&gt;"",CHAR(34)&amp;"black"&amp;CHAR(34),"")</f>
        <v>"black"</v>
      </c>
      <c r="IP141" s="48" t="str">
        <f>IF(HQ141&lt;&gt;"",CHAR(34)&amp;"blue"&amp;CHAR(34),"")</f>
        <v>"blue"</v>
      </c>
      <c r="IQ141" s="48" t="str">
        <f>IF(HR141&lt;&gt;"",CHAR(34)&amp;"green"&amp;CHAR(34),"")</f>
        <v/>
      </c>
      <c r="IR141" s="48" t="str">
        <f>IF(HS141&lt;&gt;"",CHAR(34)&amp;"red"&amp;CHAR(34),"")</f>
        <v>"red"</v>
      </c>
      <c r="IS141" s="48" t="str">
        <f>IF(HT141&lt;&gt;"",CHAR(34)&amp;"yellow"&amp;CHAR(34),"")</f>
        <v>"yellow"</v>
      </c>
      <c r="IT141" s="48" t="str">
        <f>IF(HU141&lt;&gt;"",CHAR(34)&amp;"orange"&amp;CHAR(34),"")</f>
        <v>"orange"</v>
      </c>
      <c r="IU141" s="48" t="str">
        <f>IF(HV141&lt;&gt;"",CHAR(34)&amp;"brown"&amp;CHAR(34),"")</f>
        <v>"brown"</v>
      </c>
      <c r="IV141" s="48" t="str">
        <f>IF(HW141&lt;&gt;"",CHAR(34)&amp;"purple"&amp;CHAR(34),"")</f>
        <v/>
      </c>
      <c r="IW141" s="48" t="str">
        <f>IF(HX141&lt;&gt;"",CHAR(34)&amp;"white"&amp;CHAR(34),"")</f>
        <v>"white"</v>
      </c>
      <c r="IX141" s="48" t="str">
        <f>"{"&amp;CHAR(34)&amp;"url"&amp;CHAR(34)&amp;":"&amp;CHAR(34)&amp;IN141&amp;CHAR(34)&amp;","&amp;CHAR(34)&amp;"name"&amp;CHAR(34)&amp;":"&amp;CHAR(34)&amp;A141&amp;CHAR(34)&amp;"},"</f>
        <v>{"url":"http://mkweb.bcgsc.ca/color-summarizer/?url=https://upload.wikimedia.org/wikipedia/commons/thumb/3/3d/Flag_of_Borough_of_the_Bronx.svg/320px-Flag_of_Borough_of_the_Bronx.svg.png&amp;precision=low&amp;num_clusters=7&amp;text=1","name":"[USA] The Bronx"},</v>
      </c>
      <c r="IY141" s="48">
        <v>1117</v>
      </c>
    </row>
    <row r="142" spans="1:259" s="48" customFormat="1" ht="38.4" customHeight="1" thickBot="1" x14ac:dyDescent="0.35">
      <c r="A142" s="97" t="s">
        <v>459</v>
      </c>
      <c r="B142" s="40" t="e" vm="283">
        <v>#VALUE!</v>
      </c>
      <c r="C142" s="41">
        <v>3</v>
      </c>
      <c r="D142" s="42" t="s">
        <v>460</v>
      </c>
      <c r="E142" s="43" t="s">
        <v>461</v>
      </c>
      <c r="F142" s="44" t="s">
        <v>163</v>
      </c>
      <c r="G142" s="45">
        <f>COUNTIF($A$1:$A$8580,A142)</f>
        <v>1</v>
      </c>
      <c r="H142" s="46" t="s">
        <v>462</v>
      </c>
      <c r="I142" s="47" t="s">
        <v>463</v>
      </c>
      <c r="J142" s="48" t="str">
        <f>""</f>
        <v/>
      </c>
      <c r="K142" s="49"/>
      <c r="L142" s="50"/>
      <c r="M142" s="50"/>
      <c r="N142" s="51" t="s">
        <v>231</v>
      </c>
      <c r="O142" s="52">
        <v>1989</v>
      </c>
      <c r="P142" s="53" t="s">
        <v>464</v>
      </c>
      <c r="Q142" s="54">
        <v>3</v>
      </c>
      <c r="R142" s="55" t="s">
        <v>231</v>
      </c>
      <c r="S142" s="56">
        <v>3</v>
      </c>
      <c r="T142" s="57" t="s">
        <v>164</v>
      </c>
      <c r="U142" s="58" t="s">
        <v>164</v>
      </c>
      <c r="V142" s="58" t="s">
        <v>164</v>
      </c>
      <c r="W142" s="58" t="s">
        <v>165</v>
      </c>
      <c r="X142" s="58" t="s">
        <v>164</v>
      </c>
      <c r="Y142" s="58" t="s">
        <v>164</v>
      </c>
      <c r="Z142" s="58" t="s">
        <v>164</v>
      </c>
      <c r="AA142" s="58" t="s">
        <v>164</v>
      </c>
      <c r="AB142" s="58" t="s">
        <v>164</v>
      </c>
      <c r="AC142" s="58" t="s">
        <v>164</v>
      </c>
      <c r="AD142" s="58" t="s">
        <v>164</v>
      </c>
      <c r="AE142" s="58" t="s">
        <v>164</v>
      </c>
      <c r="AF142" s="59" t="s">
        <v>164</v>
      </c>
      <c r="AG142" s="59" t="s">
        <v>164</v>
      </c>
      <c r="AH142" s="59" t="s">
        <v>164</v>
      </c>
      <c r="AI142" s="59" t="s">
        <v>164</v>
      </c>
      <c r="AJ142" s="59" t="s">
        <v>164</v>
      </c>
      <c r="AK142" s="59" t="s">
        <v>164</v>
      </c>
      <c r="AL142" s="59" t="s">
        <v>164</v>
      </c>
      <c r="AM142" s="59" t="s">
        <v>164</v>
      </c>
      <c r="AN142" s="59" t="s">
        <v>164</v>
      </c>
      <c r="AO142" s="59" t="s">
        <v>164</v>
      </c>
      <c r="AP142" s="59" t="s">
        <v>164</v>
      </c>
      <c r="AQ142" s="59" t="s">
        <v>164</v>
      </c>
      <c r="AR142" s="59" t="s">
        <v>164</v>
      </c>
      <c r="AS142" s="59" t="s">
        <v>164</v>
      </c>
      <c r="AT142" s="60">
        <v>7</v>
      </c>
      <c r="AU142" s="59" t="s">
        <v>196</v>
      </c>
      <c r="AV142" s="59" t="str">
        <f>IF(LEFT(A142,1)="[",LEFT(A142,5)&amp;AU142&amp;A142,"")</f>
        <v>[USA]City[USA] Durham</v>
      </c>
      <c r="AW142" s="59" t="str">
        <f>C142&amp;H142&amp;A142</f>
        <v>3[USA] North Carolina[USA] Durham</v>
      </c>
      <c r="AX142" s="61"/>
      <c r="AY142" s="61"/>
      <c r="AZ142" s="62" t="s">
        <v>159</v>
      </c>
      <c r="BA142" s="62" t="s">
        <v>167</v>
      </c>
      <c r="BB142" s="62"/>
      <c r="BC142" s="63"/>
      <c r="BD142" s="64" t="s">
        <v>152</v>
      </c>
      <c r="BE142" s="47"/>
      <c r="BF142" s="64" t="s">
        <v>154</v>
      </c>
      <c r="BG142" s="64" t="s">
        <v>155</v>
      </c>
      <c r="BH142" s="64" t="s">
        <v>152</v>
      </c>
      <c r="BI142" s="64"/>
      <c r="BJ142" s="64"/>
      <c r="BK142" s="47"/>
      <c r="BL142" s="64" t="s">
        <v>167</v>
      </c>
      <c r="BM142" s="64" t="s">
        <v>152</v>
      </c>
      <c r="BN142" s="64" t="s">
        <v>167</v>
      </c>
      <c r="BO142" s="64" t="s">
        <v>154</v>
      </c>
      <c r="BP142" s="64" t="s">
        <v>155</v>
      </c>
      <c r="BQ142" s="64" t="s">
        <v>167</v>
      </c>
      <c r="BR142" s="64" t="s">
        <v>167</v>
      </c>
      <c r="BS142" s="64" t="s">
        <v>167</v>
      </c>
      <c r="BT142" s="64" t="s">
        <v>159</v>
      </c>
      <c r="BU142" s="65"/>
      <c r="BV142" s="66"/>
      <c r="BW142" s="66">
        <v>0</v>
      </c>
      <c r="BX142" s="47"/>
      <c r="CB142" s="6"/>
      <c r="CC142" s="6"/>
      <c r="CD142" s="67">
        <v>0</v>
      </c>
      <c r="CE142" s="67">
        <v>0</v>
      </c>
      <c r="CF142" s="67" t="e">
        <v>#REF!</v>
      </c>
      <c r="CG142" s="68" cm="1">
        <f t="array" ref="CG142">SUMPRODUCT(--(LEN(TRIM(BL142:BT142))&gt;0))</f>
        <v>4</v>
      </c>
      <c r="CH142" s="59" t="str">
        <f>IF(CG142=2,"y","n")</f>
        <v>n</v>
      </c>
      <c r="CI142" s="59" t="str">
        <f>IF(CG142=3,"y","n")</f>
        <v>n</v>
      </c>
      <c r="CJ142" s="59" t="str">
        <f>IF(CG142=4,"y","n")</f>
        <v>y</v>
      </c>
      <c r="CK142" s="59" t="str">
        <f>IF(CG142&gt;4,"y","n")</f>
        <v>n</v>
      </c>
      <c r="CL142" s="59" t="str">
        <f>IF(S142=0,"y","n")</f>
        <v>n</v>
      </c>
      <c r="CM142" s="59" t="str">
        <f>IF(S142=2,"y","n")</f>
        <v>n</v>
      </c>
      <c r="CN142" s="59" t="str">
        <f>IF(S142=3,"y","n")</f>
        <v>y</v>
      </c>
      <c r="CO142" s="59" t="str">
        <f>IF(S142&gt;=4,"y","n")</f>
        <v>n</v>
      </c>
      <c r="CP142" s="59" t="str">
        <f>IF(AT142=0,"y","n")</f>
        <v>n</v>
      </c>
      <c r="CQ142" s="59" t="str">
        <f>IF(AT142=1,"y","n")</f>
        <v>n</v>
      </c>
      <c r="CR142" s="59" t="str">
        <f>IF(AT142=2,"y","n")</f>
        <v>n</v>
      </c>
      <c r="CS142" s="59" t="str">
        <f>IF(AT142&gt;=3,"y","n")</f>
        <v>y</v>
      </c>
      <c r="CT142" s="69" t="str">
        <f>CHAR(34)&amp;A142&amp;CHAR(34)</f>
        <v>"[USA] Durham"</v>
      </c>
      <c r="CU142" s="70" t="str">
        <f>CHAR(34)&amp;"rgn_"&amp;R142&amp;CHAR(34)</f>
        <v>"rgn_North America"</v>
      </c>
      <c r="CV142" s="48" t="str">
        <f>CHAR(34)&amp;D142&amp;CHAR(34)</f>
        <v>"https://upload.wikimedia.org/wikipedia/commons/thumb/0/04/Flag_of_Durham%2C_North_Carolina.svg/1024px-Flag_of_Durham%2C_North_Carolina.svg.png"</v>
      </c>
      <c r="CW142" s="48" t="str">
        <f>IF(CH142="y",CHAR(34)&amp;CH$1&amp;CHAR(34)&amp;",","")</f>
        <v/>
      </c>
      <c r="CX142" s="48" t="str">
        <f>IF(CI142="y",CHAR(34)&amp;CI$1&amp;CHAR(34)&amp;",","")</f>
        <v/>
      </c>
      <c r="CY142" s="48" t="str">
        <f>IF(CJ142="y",CHAR(34)&amp;CJ$1&amp;CHAR(34)&amp;",","")</f>
        <v>"4Color",</v>
      </c>
      <c r="CZ142" s="48" t="str">
        <f>IF(CK142="y",CHAR(34)&amp;CK$1&amp;CHAR(34)&amp;",","")</f>
        <v/>
      </c>
      <c r="DA142" s="48" t="str">
        <f>IF(Q142&gt;1,CHAR(34)&amp;"words2"&amp;CHAR(34)&amp;",","")</f>
        <v>"words2",</v>
      </c>
      <c r="DB142" s="48" t="str">
        <f>IF(Q142&gt;2,CHAR(34)&amp;"words3"&amp;CHAR(34)&amp;",","")</f>
        <v>"words3",</v>
      </c>
      <c r="DD142" s="48" t="str">
        <f>IF(LEN(CHAR(34)&amp;"lets"&amp;LEN(SUBSTITUTE(SUBSTITUTE(IFERROR(TRIM(SUBSTITUTE(A142,MID(A142,FIND("[",A142),FIND("]",A142)-FIND("[",A142)+1),"")),A142)," ",""),"-",""))&amp;CHAR(34)&amp;",")=9,CHAR(34)&amp;"lets"&amp;LEN(SUBSTITUTE(SUBSTITUTE(IFERROR(TRIM(SUBSTITUTE(A142,MID(A142,FIND("[",A142),FIND("]",A142)-FIND("[",A142)+1),"")),A142)," ",""),"-",""))&amp;CHAR(34)&amp;",",CHAR(34)&amp;"lets0"&amp;LEN(SUBSTITUTE(SUBSTITUTE(IFERROR(TRIM(SUBSTITUTE(A142,MID(A142,FIND("[",A142),FIND("]",A142)-FIND("[",A142)+1),"")),A142)," ",""),"-",""))&amp;CHAR(34)&amp;",")</f>
        <v>"lets06",</v>
      </c>
      <c r="DE142" s="48" t="str">
        <f>CHAR(34)&amp;"start"&amp;IFERROR(LEFT(SUBSTITUTE(A142,"["&amp;MID(A142,FIND("[",A142)+1,FIND("]",A142)-FIND("[",A142)-1)&amp;"] ",""),1),LEFT(A142,1))&amp;CHAR(34)&amp;","</f>
        <v>"startD",</v>
      </c>
      <c r="DF142" s="48" t="str">
        <f>IFERROR(IF(SEARCH("tan",A142)&gt;0,CHAR(34)&amp;"withtn"&amp;CHAR(34)&amp;",",""),"")</f>
        <v/>
      </c>
      <c r="DG142" s="48" t="str">
        <f>IFERROR(IF(SEARCH("q",A142)&gt;0,CHAR(34)&amp;"with_q"&amp;CHAR(34)&amp;",",""),"")</f>
        <v/>
      </c>
      <c r="DH142" s="48" t="str">
        <f>IFERROR(IF(SEARCH("v",A142)&gt;0,CHAR(34)&amp;"with_v"&amp;CHAR(34)&amp;",",""),"")</f>
        <v/>
      </c>
      <c r="DI142" s="48" t="str">
        <f>IFERROR(IF(SEARCH("w",A142)&gt;0,CHAR(34)&amp;"with_w"&amp;CHAR(34)&amp;",",""),"")</f>
        <v/>
      </c>
      <c r="DJ142" s="48" t="str">
        <f>IFERROR(IF(SEARCH("y",A142)&gt;0,CHAR(34)&amp;"with_y"&amp;CHAR(34)&amp;",",""),"")</f>
        <v/>
      </c>
      <c r="DK142" s="48" t="str">
        <f>IFERROR(IF(SEARCH("z",A142)&gt;0,CHAR(34)&amp;"with_z"&amp;CHAR(34)&amp;",",""),"")</f>
        <v/>
      </c>
      <c r="DL142" s="48" t="str">
        <f>IF(CG142=2, CHAR(34) &amp; _xlfn.TEXTJOIN("", TRUE, _xlfn._xlws.SORT(HP142:HX142)) &amp; CHAR(34) &amp; ",", "")</f>
        <v/>
      </c>
      <c r="DM142" s="48" t="str" cm="1">
        <f t="array" ref="DM142">IF(CG142=3,CHAR(34) &amp; _xlfn.TEXTJOIN("", TRUE, RIGHT(HP142:HX142, 2)) &amp; CHAR(34) &amp; ",", "")</f>
        <v/>
      </c>
      <c r="DN142" s="48" t="str">
        <f>IF(AND(ISNUMBER(SEARCH("18", O142)), ISERROR(SEARCH("1918", O142)), ISERROR(SEARCH("2018", O142))), CHAR(34) &amp; "year18" &amp; CHAR(34) &amp; ",", "")</f>
        <v/>
      </c>
      <c r="DO142" s="48" t="str">
        <f>IF(AND(ISNUMBER(SEARCH("19", O142)), ISERROR(SEARCH("1819", O142)),  ISERROR(SEARCH("1219", O142)),ISERROR(SEARCH("1119", O142)),ISERROR(SEARCH("1190", O142)),ISERROR(SEARCH("2019", O142))), CHAR(34) &amp; "year19" &amp; CHAR(34) &amp; ",", "")</f>
        <v>"year19",</v>
      </c>
      <c r="DP142" s="6" t="str">
        <f>IF(AND(ISNUMBER(SEARCH("20", O142)), ISERROR(SEARCH("1920", O142))), CHAR(34)&amp;"year00"&amp;CHAR(34)&amp;",", "")</f>
        <v/>
      </c>
      <c r="DQ142" s="6" t="str">
        <f>IF(CC142="y",CHAR(34)&amp;"soviet"&amp;CHAR(34)&amp;",","")</f>
        <v/>
      </c>
      <c r="DR142" s="6" t="str">
        <f>IF(BY142="y",CHAR(34)&amp;"dgband"&amp;CHAR(34)&amp;",","")</f>
        <v/>
      </c>
      <c r="DS142" s="6" t="str">
        <f>IF(W142="y",IF(AND(V142="n",BY142&lt;&gt;"y"),CHAR(34)&amp;"allver"&amp;CHAR(34)&amp;",",""),"")</f>
        <v>"allver",</v>
      </c>
      <c r="DT142" s="6" t="str">
        <f>IF(V142="y",IF(AND(W142="n",BY142&lt;&gt;"y"),CHAR(34)&amp;"allhor"&amp;CHAR(34)&amp;",",""),"")</f>
        <v/>
      </c>
      <c r="DU142" s="6" t="str">
        <f>IF(BY142="y",IF(AND(W142="n",V142="n"),CHAR(34)&amp;"alldia"&amp;CHAR(34)&amp;",",""),"")</f>
        <v/>
      </c>
      <c r="DW142" s="48" t="str">
        <f>IF(CL142="y",CHAR(34)&amp;CL$1&amp;CHAR(34)&amp;",","")</f>
        <v/>
      </c>
      <c r="DX142" s="48" t="str">
        <f>IF(CM142="y",CHAR(34)&amp;CM$1&amp;CHAR(34)&amp;",","")</f>
        <v/>
      </c>
      <c r="DY142" s="48" t="str">
        <f>IF(CN142="y",CHAR(34)&amp;CN$1&amp;CHAR(34)&amp;",","")</f>
        <v>"3Bands",</v>
      </c>
      <c r="DZ142" s="48" t="str">
        <f>IF(CO142="y",CHAR(34)&amp;CO$1&amp;CHAR(34)&amp;",","")</f>
        <v/>
      </c>
      <c r="EA142" s="48" t="str">
        <f>IF(T142="y",CHAR(34)&amp;T$1&amp;CHAR(34)&amp;",","")</f>
        <v/>
      </c>
      <c r="EB142" s="48" t="str">
        <f>IF(U142="y",CHAR(34)&amp;U$1&amp;CHAR(34)&amp;",","")</f>
        <v/>
      </c>
      <c r="EC142" s="48" t="str">
        <f>IF(V142="y",CHAR(34)&amp;V$1&amp;CHAR(34)&amp;",","")</f>
        <v/>
      </c>
      <c r="ED142" s="48" t="str">
        <f>IF(W142="y",CHAR(34)&amp;W$1&amp;CHAR(34)&amp;",","")</f>
        <v>"Vertic",</v>
      </c>
      <c r="EE142" s="48" t="str">
        <f>IF(X142="y",CHAR(34)&amp;X$1&amp;CHAR(34)&amp;",","")</f>
        <v/>
      </c>
      <c r="EF142" s="48" t="str">
        <f>IF(AND(Y142&lt;&gt;"n",Y142&lt;&gt;""),CHAR(34)&amp;Y$1&amp;CHAR(34)&amp;",","")</f>
        <v/>
      </c>
      <c r="EG142" s="48" t="str">
        <f>IF(Z142="y",CHAR(34)&amp;Z$1&amp;CHAR(34)&amp;",","")</f>
        <v/>
      </c>
      <c r="EH142" s="48" t="str">
        <f>IF(AA142="y",CHAR(34)&amp;AA$1&amp;CHAR(34)&amp;",","")</f>
        <v/>
      </c>
      <c r="EI142" s="48" t="str">
        <f>IF(AB142="y",CHAR(34)&amp;AB$1&amp;CHAR(34)&amp;",","")</f>
        <v/>
      </c>
      <c r="EJ142" s="48" t="str">
        <f>IF(AC142="y",CHAR(34)&amp;AC$1&amp;CHAR(34)&amp;",","")</f>
        <v/>
      </c>
      <c r="EK142" s="48" t="str">
        <f>IF(AD142="y",CHAR(34)&amp;AD$1&amp;CHAR(34)&amp;",","")</f>
        <v/>
      </c>
      <c r="EL142" s="48" t="str">
        <f>IF(AE142="y",CHAR(34)&amp;AE$1&amp;CHAR(34)&amp;",","")</f>
        <v/>
      </c>
      <c r="EM142" s="48" t="str">
        <f>IF(AF142="y",CHAR(34)&amp;AF$1&amp;CHAR(34)&amp;",","")</f>
        <v/>
      </c>
      <c r="EN142" s="48" t="str">
        <f>IF(AG142="y",CHAR(34)&amp;AG$1&amp;CHAR(34)&amp;",","")</f>
        <v/>
      </c>
      <c r="EO142" s="48" t="str">
        <f>IF(AH142="y",CHAR(34)&amp;AH$1&amp;CHAR(34)&amp;",","")</f>
        <v/>
      </c>
      <c r="EP142" s="48" t="str">
        <f>IF(AI142="y",CHAR(34)&amp;AI$1&amp;CHAR(34)&amp;",","")</f>
        <v/>
      </c>
      <c r="EQ142" s="48" t="str">
        <f>IF(AJ142="y",CHAR(34)&amp;AJ$1&amp;CHAR(34)&amp;",","")</f>
        <v/>
      </c>
      <c r="ER142" s="48" t="str">
        <f>IF(AK142="y",CHAR(34)&amp;AK$1&amp;CHAR(34)&amp;",","")</f>
        <v/>
      </c>
      <c r="ES142" s="48" t="str">
        <f>IF(AL142="y",CHAR(34)&amp;AL$1&amp;CHAR(34)&amp;",","")</f>
        <v/>
      </c>
      <c r="ET142" s="48" t="str">
        <f>IF(AM142="y",CHAR(34)&amp;AM$1&amp;CHAR(34)&amp;",","")</f>
        <v/>
      </c>
      <c r="EU142" s="48" t="str">
        <f>IF(AN142="y",CHAR(34)&amp;AN$1&amp;CHAR(34)&amp;",","")</f>
        <v/>
      </c>
      <c r="EV142" s="48" t="str">
        <f>IF(AO142="y",CHAR(34)&amp;AO$1&amp;CHAR(34)&amp;",","")</f>
        <v/>
      </c>
      <c r="EW142" s="48" t="str">
        <f>IF(AP142="y",CHAR(34)&amp;AP$1&amp;CHAR(34)&amp;",","")</f>
        <v/>
      </c>
      <c r="EX142" s="48" t="str">
        <f>IF(AQ142="y",CHAR(34)&amp;AQ$1&amp;CHAR(34)&amp;",","")</f>
        <v/>
      </c>
      <c r="EY142" s="48" t="str">
        <f>IF(AR142="y",CHAR(34)&amp;AR$1&amp;CHAR(34)&amp;",","")</f>
        <v/>
      </c>
      <c r="EZ142" s="48" t="str">
        <f>IF(AS142="y",CHAR(34)&amp;AS$1&amp;CHAR(34)&amp;",","")</f>
        <v/>
      </c>
      <c r="FA142" s="48" t="str">
        <f>IF(AT142&gt;0,CHAR(34)&amp;"sta"&amp;AZ142&amp;CHAR(34)&amp;",","")</f>
        <v>"staWHI",</v>
      </c>
      <c r="FB142" s="48" t="str">
        <f>IF(AND(AT142&gt;0,BA142&lt;&gt;""),CHAR(34)&amp;"sta"&amp;BA142&amp;CHAR(34)&amp;",","")</f>
        <v/>
      </c>
      <c r="FD142" s="48" t="str">
        <f>IF(BV142="n",CHAR(34)&amp;"tcWHYE"&amp;CHAR(34)&amp;",",IF(BV142="y",CHAR(34)&amp;FD$1&amp;CHAR(34)&amp;",",""))</f>
        <v/>
      </c>
      <c r="FE142" s="48" t="str">
        <f>IF(COUNTIF(BL142:BT142,"BLU")=0,CHAR(34)&amp;"NO_BLU"&amp;CHAR(34)&amp;",", "")</f>
        <v/>
      </c>
      <c r="FF142" s="48" t="str">
        <f>IF(COUNTIF(BL142:BT142,"WHI")=0,CHAR(34)&amp;"NO_WHI"&amp;CHAR(34)&amp;",", "")</f>
        <v/>
      </c>
      <c r="FG142" s="48" t="str">
        <f>IF(COUNTIF(BL142:BT142,"RED")=0,CHAR(34)&amp;"NO_RED"&amp;CHAR(34)&amp;",", "")</f>
        <v/>
      </c>
      <c r="FH142" s="48" t="str">
        <f>IF(COUNTIF(BL142:BS142,"GRE")=0,CHAR(34)&amp;"NO_GRE"&amp;CHAR(34)&amp;",", "")</f>
        <v>"NO_GRE",</v>
      </c>
      <c r="FI142" s="48" t="str">
        <f>IF(COUNTIF(BL142:BT142,"YEL")=0,CHAR(34)&amp;"NO_YEL"&amp;CHAR(34)&amp;",", "")</f>
        <v/>
      </c>
      <c r="FJ142" s="48" t="str">
        <f>IF(COUNTIF(BL142:BT142,"BLA")=0,CHAR(34)&amp;"NO_BLA"&amp;CHAR(34)&amp;",", "")</f>
        <v>"NO_BLA",</v>
      </c>
      <c r="FK142" s="48" t="str">
        <f>IF(AND(FH142&lt;&gt;"",FF142&lt;&gt;""),CHAR(34)&amp;"WHGRNO"&amp;CHAR(34)&amp;",","")</f>
        <v/>
      </c>
      <c r="FL142" s="48" t="str">
        <f>IF(AND(FI142&lt;&gt;"",FF142&lt;&gt;""),CHAR(34)&amp;"WHYENO"&amp;CHAR(34)&amp;",","")</f>
        <v/>
      </c>
      <c r="FM142" s="48" t="str">
        <f>IF(AND(FJ142&lt;&gt;"",FF142&lt;&gt;""),CHAR(34)&amp;"BAWHNO"&amp;CHAR(34)&amp;",","")</f>
        <v/>
      </c>
      <c r="FN142" s="48" t="str">
        <f>IF(AND(FE142&lt;&gt;"",FF142&lt;&gt;""),CHAR(34)&amp;"BLWHNO"&amp;CHAR(34)&amp;",","")</f>
        <v/>
      </c>
      <c r="FO142" s="48" t="str">
        <f>IF(AND(FE142&lt;&gt;"",FG142&lt;&gt;""),CHAR(34)&amp;"BLRENO"&amp;CHAR(34)&amp;",","")</f>
        <v/>
      </c>
      <c r="FP142" s="48" t="str">
        <f>IF(AND(FF142&lt;&gt;"",FF142&lt;&gt;""),CHAR(34)&amp;"WHRENO"&amp;CHAR(34)&amp;",","")</f>
        <v/>
      </c>
      <c r="FQ142" s="48" t="str">
        <f>IF(LEN(BF142)=3,CHAR(34)&amp;"001"&amp;BF142&amp;CHAR(34)&amp;",","")</f>
        <v>"001RED",</v>
      </c>
      <c r="FR142" s="48" t="str">
        <f>IF(LEN(BG142)=3,CHAR(34)&amp;"002"&amp;BG142&amp;CHAR(34)&amp;",","")</f>
        <v>"002YEL",</v>
      </c>
      <c r="FS142" s="48" t="str">
        <f>IF(LEN(BH142)=3,CHAR(34)&amp;"003"&amp;BH142&amp;CHAR(34)&amp;",","")</f>
        <v>"003BLU",</v>
      </c>
      <c r="FT142" s="48" t="str">
        <f>CHAR(34)&amp;"myr"&amp;BD142&amp;CHAR(34)&amp;","</f>
        <v>"myrBLU",</v>
      </c>
      <c r="FU142" s="48" t="str">
        <f>IF(AY142="y",CHAR(34)&amp;"island"&amp;CHAR(34)&amp;",","")</f>
        <v/>
      </c>
      <c r="FV142" s="48" t="str">
        <f>IF(BZ142="y",CHAR(34)&amp;"landlo"&amp;CHAR(34)&amp;",","")</f>
        <v/>
      </c>
      <c r="FW142" s="48" t="str">
        <f>IF(CA142="y",CHAR(34)&amp;"eunion"&amp;CHAR(34)&amp;",","")</f>
        <v/>
      </c>
      <c r="FY142" s="48" t="str">
        <f>IFERROR(IF(SEARCH("Arabic",CB142)&gt;0,CHAR(34)&amp;"arabic"&amp;CHAR(34)&amp;",",""),"")</f>
        <v/>
      </c>
      <c r="FZ142" s="48" t="str">
        <f>IFERROR(IF(SEARCH("English",CB142)&gt;0,CHAR(34)&amp;"englis"&amp;CHAR(34)&amp;",",""),"")</f>
        <v/>
      </c>
      <c r="GA142" s="48" t="str">
        <f>IFERROR(IF(SEARCH("French",CB142)&gt;0,CHAR(34)&amp;"french"&amp;CHAR(34)&amp;",",""),"")</f>
        <v/>
      </c>
      <c r="GB142" s="48" t="str">
        <f>IFERROR(IF(SEARCH("Spanish",CB142)&gt;0,CHAR(34)&amp;"spanis"&amp;CHAR(34)&amp;",",""),"")</f>
        <v/>
      </c>
      <c r="GE142" s="48" t="str">
        <f>IFERROR(IF(SEARCH("Dutch",CB142)&gt;0,CHAR(34)&amp;"dutchs"&amp;CHAR(34)&amp;",",""),"")</f>
        <v/>
      </c>
      <c r="GF142" s="48" t="str">
        <f>IFERROR(IF(SEARCH("Historical",AU142)&gt;0,CHAR(34)&amp;"histor"&amp;CHAR(34)&amp;",",""),"")</f>
        <v/>
      </c>
      <c r="GG142" s="48" t="str">
        <f>IF(BU142="y",CHAR(34)&amp;"unjack"&amp;CHAR(34)&amp;",","")</f>
        <v/>
      </c>
      <c r="GH142" s="48" t="str">
        <f>IF(CD142=1,CHAR(34)&amp;"southc"&amp;CHAR(34)&amp;",","")</f>
        <v/>
      </c>
      <c r="GI142" s="48" t="str">
        <f>IF(CE142=1,CHAR(34)&amp;"hasmap"&amp;CHAR(34)&amp;",","")</f>
        <v/>
      </c>
      <c r="GJ142" s="48" t="str">
        <f>IF(CP142="y",CHAR(34)&amp;CP$1&amp;CHAR(34)&amp;",","")</f>
        <v/>
      </c>
      <c r="GK142" s="48" t="str">
        <f>IF(GJ142="",CHAR(34)&amp;"HasSta"&amp;CHAR(34)&amp;",","")</f>
        <v>"HasSta",</v>
      </c>
      <c r="GL142" s="48" t="str">
        <f>IF(CQ142="y",CHAR(34)&amp;CQ$1&amp;CHAR(34)&amp;",","")</f>
        <v/>
      </c>
      <c r="GM142" s="48" t="str">
        <f>IF(CR142="y",CHAR(34)&amp;CR$1&amp;CHAR(34)&amp;",","")</f>
        <v/>
      </c>
      <c r="GN142" s="48" t="str">
        <f>IF(CS142="y",CHAR(34)&amp;CS$1&amp;CHAR(34)&amp;",","")</f>
        <v>"3+Star",</v>
      </c>
      <c r="GP142" s="48" t="str">
        <f>CHAR(34)&amp;AU142&amp;CHAR(34)</f>
        <v>"City"</v>
      </c>
      <c r="GS142" s="48" t="str">
        <f>SUBSTITUTE("["&amp;_xlfn.CONCAT(CW142:GN142)&amp;"]",",]","]")</f>
        <v>["4Color","words2","words3","lets06","startD","year19","allver","3Bands","Vertic","staWHI","NO_GRE","NO_BLA","001RED","002YEL","003BLU","myrBLU","HasSta","3+Star"]</v>
      </c>
      <c r="GT142" s="48" t="str">
        <f>IF(BL142&lt;&gt;"",CHAR(34)&amp;"cl_"&amp;BL142&amp;CHAR(34)&amp;",","")</f>
        <v/>
      </c>
      <c r="GU142" s="48" t="str">
        <f>IF(BM142&lt;&gt;"",CHAR(34)&amp;"cl_"&amp;BM142&amp;CHAR(34)&amp;",","")</f>
        <v>"cl_BLU",</v>
      </c>
      <c r="GV142" s="48" t="str">
        <f>IF(BN142&lt;&gt;"",CHAR(34)&amp;"cl_"&amp;BN142&amp;CHAR(34)&amp;",","")</f>
        <v/>
      </c>
      <c r="GW142" s="48" t="str">
        <f>IF(BO142&lt;&gt;"",CHAR(34)&amp;"cl_"&amp;BO142&amp;CHAR(34)&amp;",","")</f>
        <v>"cl_RED",</v>
      </c>
      <c r="GX142" s="48" t="str">
        <f>IF(BP142&lt;&gt;"",CHAR(34)&amp;"cl_"&amp;BP142&amp;CHAR(34)&amp;",","")</f>
        <v>"cl_YEL",</v>
      </c>
      <c r="GY142" s="48" t="str">
        <f>IF(BQ142&lt;&gt;"",CHAR(34)&amp;"cl_"&amp;BQ142&amp;CHAR(34)&amp;",","")</f>
        <v/>
      </c>
      <c r="GZ142" s="48" t="str">
        <f>IF(BR142&lt;&gt;"",CHAR(34)&amp;"cl_"&amp;BR142&amp;CHAR(34)&amp;",","")</f>
        <v/>
      </c>
      <c r="HA142" s="48" t="str">
        <f>IF(BS142&lt;&gt;"",CHAR(34)&amp;"cl_"&amp;BS142&amp;CHAR(34)&amp;",","")</f>
        <v/>
      </c>
      <c r="HB142" s="48" t="str">
        <f>IF(BT142&lt;&gt;"",CHAR(34)&amp;"cl_"&amp;BT142&amp;CHAR(34)&amp;",","")</f>
        <v>"cl_WHI",</v>
      </c>
      <c r="HC142" s="48" t="str">
        <f>SUBSTITUTE("["&amp;_xlfn.CONCAT(GT142:HB142)&amp;"]",",]","]")</f>
        <v>["cl_BLU","cl_RED","cl_YEL","cl_WHI"]</v>
      </c>
      <c r="HE142" s="71"/>
      <c r="HF142" s="72" t="str">
        <f>"{couname:"&amp;CT142&amp;(IF(HK142&lt;&gt;"",",subtype:"&amp;CHAR(34)&amp;HK142&amp;CHAR(34),""))&amp;",year:"&amp;HJ142&amp;",region:"&amp;CU142&amp;",Colors:"&amp;HC142&amp;",Items:"&amp;GS142&amp;",Flag:"&amp;CV142&amp;",HDFlag:"&amp;CHAR(34)&amp;E142&amp;CHAR(34)&amp;",type:"&amp;GP142&amp;", describe: "&amp;HH142&amp;", isnew:"&amp;CHAR(34)&amp;F142&amp;CHAR(34)&amp;", links: "&amp;HL142&amp;"},"</f>
        <v>{couname:"[USA] Durham",year:"1989",region:"rgn_North America",Colors:["cl_BLU","cl_RED","cl_YEL","cl_WHI"],Items:["4Color","words2","words3","lets06","startD","year19","allver","3Bands","Vertic","staWHI","NO_GRE","NO_BLA","001RED","002YEL","003BLU","myrBLU","HasSta","3+Star"],Flag:"https://upload.wikimedia.org/wikipedia/commons/thumb/0/04/Flag_of_Durham%2C_North_Carolina.svg/1024px-Flag_of_Durham%2C_North_Carolina.svg.png",HDFlag:"https://upload.wikimedia.org/wikipedia/commons/thumb/0/04/Flag_of_Durham%2C_North_Carolina.svg/2560px-Flag_of_Durham%2C_North_Carolina.svg.png",type:"City", describe: "\nThe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 isnew:".", links: "https://en.wikipedia.org/wiki/Flag_of_Durham,_North_Carolina"},</v>
      </c>
      <c r="HG142" s="73" t="str">
        <f>"{couname:"&amp;CT142&amp;(IF(HK142&lt;&gt;"",",subtype:"&amp;CHAR(34)&amp;HK142&amp;CHAR(34),""))&amp;",year:"&amp;HJ142&amp;",region:"&amp;CU142&amp;",Colors:"&amp;HC142&amp;",Items:"&amp;GS142&amp;",Flag:"&amp;CV142&amp;",HDFlag:"&amp;CHAR(34)&amp;E142&amp;CHAR(34)&amp;",type:"&amp;GP142&amp;", describe: "&amp;HI142&amp;", links: "&amp;HL142&amp;"},"</f>
        <v>{couname:"[USA] Durham",year:"1989",region:"rgn_North America",Colors:["cl_BLU","cl_RED","cl_YEL","cl_WHI"],Items:["4Color","words2","words3","lets06","startD","year19","allver","3Bands","Vertic","staWHI","NO_GRE","NO_BLA","001RED","002YEL","003BLU","myrBLU","HasSta","3+Star"],Flag:"https://upload.wikimedia.org/wikipedia/commons/thumb/0/04/Flag_of_Durham%2C_North_Carolina.svg/1024px-Flag_of_Durham%2C_North_Carolina.svg.png",HDFlag:"https://upload.wikimedia.org/wikipedia/commons/thumb/0/04/Flag_of_Durham%2C_North_Carolina.svg/2560px-Flag_of_Durham%2C_North_Carolina.svg.png",type:"City", describe: "\nThe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 links: "https://en.wikipedia.org/wiki/Flag_of_Durham,_North_Carolina"},</v>
      </c>
      <c r="HH142" s="48" t="str">
        <f>IF(P142&lt;&gt;"",CHAR(34)&amp;"\n"&amp;P142&amp;CHAR(34),CHAR(34)&amp;CHAR(34))</f>
        <v>"\nThe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v>
      </c>
      <c r="HI142" s="48" t="str">
        <f>IF(J142=0,CHAR(34)&amp;CHAR(34),HH142)</f>
        <v>"\nThe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v>
      </c>
      <c r="HJ142" s="48" t="str">
        <f>CHAR(34)&amp;O142&amp;CHAR(34)</f>
        <v>"1989"</v>
      </c>
      <c r="HL142" s="48" t="str">
        <f>CHAR(34)&amp;I142&amp;CHAR(34)</f>
        <v>"https://en.wikipedia.org/wiki/Flag_of_Durham,_North_Carolina"</v>
      </c>
      <c r="HM142" s="72" t="str">
        <f>"{"&amp;CHAR(34)&amp;"couname"&amp;CHAR(34)&amp;":"&amp;CT142&amp;(IF(H142&lt;&gt;"",","&amp;CHAR(34)&amp;"subtype"&amp;CHAR(34)&amp;":"&amp;CHAR(34)&amp;H142&amp;CHAR(34),""))&amp;","&amp;CHAR(34)&amp;"year"&amp;CHAR(34)&amp;":"&amp;HJ142&amp;","&amp;CHAR(34)&amp;"region"&amp;CHAR(34)&amp;":"&amp;CU142&amp;","&amp;CHAR(34)&amp;"Colors"&amp;CHAR(34)&amp;":"&amp;HC142&amp;","&amp;CHAR(34)&amp;"Items"&amp;CHAR(34)&amp;":"&amp;GS142&amp;","&amp;CHAR(34)&amp;"Flag"&amp;CHAR(34)&amp;":"&amp;CV142&amp;","&amp;CHAR(34)&amp;"HDFlag"&amp;CHAR(34)&amp;":"&amp;CHAR(34)&amp;E142&amp;CHAR(34)&amp;","&amp;CHAR(34)&amp;"type"&amp;CHAR(34)&amp;":"&amp;GP142&amp;", "&amp;CHAR(34)&amp;"describe"&amp;CHAR(34)&amp;": "&amp;HH142&amp;", "&amp;CHAR(34)&amp;"isnew"&amp;CHAR(34)&amp;": "&amp;CHAR(34)&amp;F142&amp;CHAR(34)&amp;", "&amp;CHAR(34)&amp;"links"&amp;CHAR(34)&amp;": "&amp;HL142&amp;"},"</f>
        <v>{"couname":"[USA] Durham","subtype":"[USA] North Carolina","year":"1989","region":"rgn_North America","Colors":["cl_BLU","cl_RED","cl_YEL","cl_WHI"],"Items":["4Color","words2","words3","lets06","startD","year19","allver","3Bands","Vertic","staWHI","NO_GRE","NO_BLA","001RED","002YEL","003BLU","myrBLU","HasSta","3+Star"],"Flag":"https://upload.wikimedia.org/wikipedia/commons/thumb/0/04/Flag_of_Durham%2C_North_Carolina.svg/1024px-Flag_of_Durham%2C_North_Carolina.svg.png","HDFlag":"https://upload.wikimedia.org/wikipedia/commons/thumb/0/04/Flag_of_Durham%2C_North_Carolina.svg/2560px-Flag_of_Durham%2C_North_Carolina.svg.png","type":"City", "describe": "\nThe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 "isnew": ".", "links": "https://en.wikipedia.org/wiki/Flag_of_Durham,_North_Carolina"},</v>
      </c>
      <c r="HN142" s="74" t="str">
        <f>"{"&amp;CHAR(34)&amp;"couname"&amp;CHAR(34)&amp;":"&amp;CT142&amp;(IF(H142&lt;&gt;"",","&amp;CHAR(34)&amp;"subtype"&amp;CHAR(34)&amp;":"&amp;CHAR(34)&amp;H142&amp;CHAR(34),""))&amp;","&amp;CHAR(34)&amp;"year"&amp;CHAR(34)&amp;":"&amp;HJ142&amp;","&amp;CHAR(34)&amp;"region"&amp;CHAR(34)&amp;":"&amp;CU142&amp;","&amp;CHAR(34)&amp;"Colors"&amp;CHAR(34)&amp;":"&amp;HC142&amp;","&amp;CHAR(34)&amp;"Items"&amp;CHAR(34)&amp;":"&amp;GS142&amp;","&amp;CHAR(34)&amp;"Flag"&amp;CHAR(34)&amp;":"&amp;CV142&amp;","&amp;CHAR(34)&amp;"HDFlag"&amp;CHAR(34)&amp;":"&amp;CHAR(34)&amp;E142&amp;CHAR(34)&amp;","&amp;CHAR(34)&amp;"type"&amp;CHAR(34)&amp;":"&amp;GP142&amp;", "&amp;CHAR(34)&amp;"describe"&amp;CHAR(34)&amp;": "&amp;HI142&amp;", "&amp;CHAR(34)&amp;"isnew"&amp;CHAR(34)&amp;": "&amp;CHAR(34)&amp;F142&amp;CHAR(34)&amp;", "&amp;CHAR(34)&amp;"links"&amp;CHAR(34)&amp;": "&amp;HL142&amp;"},"</f>
        <v>{"couname":"[USA] Durham","subtype":"[USA] North Carolina","year":"1989","region":"rgn_North America","Colors":["cl_BLU","cl_RED","cl_YEL","cl_WHI"],"Items":["4Color","words2","words3","lets06","startD","year19","allver","3Bands","Vertic","staWHI","NO_GRE","NO_BLA","001RED","002YEL","003BLU","myrBLU","HasSta","3+Star"],"Flag":"https://upload.wikimedia.org/wikipedia/commons/thumb/0/04/Flag_of_Durham%2C_North_Carolina.svg/1024px-Flag_of_Durham%2C_North_Carolina.svg.png","HDFlag":"https://upload.wikimedia.org/wikipedia/commons/thumb/0/04/Flag_of_Durham%2C_North_Carolina.svg/2560px-Flag_of_Durham%2C_North_Carolina.svg.png","type":"City", "describe": "\nThe intention of the flag design contest was to create a flag representing the 'New Spirit' of Durham, intending to tie the city's history with its future. Blue was chosen to represent courage, red to represent action and progress, gold to represent high quality and effort in growth, and white to represent high ideals. The seven stars on the flag represent a group known as the Pleiades, found in the Taurus constellation.", "isnew": ".", "links": "https://en.wikipedia.org/wiki/Flag_of_Durham,_North_Carolina"},</v>
      </c>
      <c r="HO142" s="75">
        <v>45618</v>
      </c>
      <c r="HP142" s="48" t="str" cm="1">
        <f t="array" ref="HP142">IF(_xlfn.TEXTJOIN(", ", TRUE, IF(ISNUMBER(SEARCH("BLA", BL142:BT142)), COLUMN(BL142:BT142) - COLUMN(BL142) + 1, ""))&lt;&gt;"","BLA","")</f>
        <v/>
      </c>
      <c r="HQ142" s="48" t="str" cm="1">
        <f t="array" ref="HQ142">IF(_xlfn.TEXTJOIN(", ", TRUE, IF(ISNUMBER(SEARCH("BLU", BL142:BT142)), COLUMN(BL142:BT142) - COLUMN(BL142) + 1, ""))&lt;&gt;"","BLU","")</f>
        <v>BLU</v>
      </c>
      <c r="HR142" s="48" t="str" cm="1">
        <f t="array" ref="HR142">IF(_xlfn.TEXTJOIN(", ", TRUE, IF(ISNUMBER(SEARCH("GRE", BL142:BT142)), COLUMN(BL142:BT142) - COLUMN(BL142) + 1, ""))&lt;&gt;"","GRE","")</f>
        <v/>
      </c>
      <c r="HS142" s="48" t="str" cm="1">
        <f t="array" ref="HS142">IF(_xlfn.TEXTJOIN(", ", TRUE, IF(ISNUMBER(SEARCH("RED", BL142:BT142)), COLUMN(BL142:BT142) - COLUMN(BL142) + 1, ""))&lt;&gt;"","RED","")</f>
        <v>RED</v>
      </c>
      <c r="HT142" s="48" t="str" cm="1">
        <f t="array" ref="HT142">IF(_xlfn.TEXTJOIN(", ", TRUE, IF(ISNUMBER(SEARCH("YEL", BL142:BT142)), COLUMN(BL142:BT142) - COLUMN(BL142) + 1, ""))&lt;&gt;"","YEL","")</f>
        <v>YEL</v>
      </c>
      <c r="HU142" s="48" t="str" cm="1">
        <f t="array" ref="HU142">IF(_xlfn.TEXTJOIN(", ", TRUE, IF(ISNUMBER(SEARCH("ORA", BL142:BT142)), COLUMN(BL142:BT142) - COLUMN(BL142) + 1, ""))&lt;&gt;"","ORA","")</f>
        <v/>
      </c>
      <c r="HV142" s="48" t="str" cm="1">
        <f t="array" ref="HV142">IF(_xlfn.TEXTJOIN(", ", TRUE, IF(ISNUMBER(SEARCH("BRO", BL142:BT142)), COLUMN(BL142:BT142) - COLUMN(BL142) + 1, ""))&lt;&gt;"","BRO","")</f>
        <v/>
      </c>
      <c r="HW142" s="48" t="str" cm="1">
        <f t="array" ref="HW142">IF(_xlfn.TEXTJOIN(", ", TRUE, IF(ISNUMBER(SEARCH("PUR", BL142:BT142)), COLUMN(BL142:BT142) - COLUMN(BL142) + 1, ""))&lt;&gt;"","PUR","")</f>
        <v/>
      </c>
      <c r="HX142" s="48" t="str" cm="1">
        <f t="array" ref="HX142">IF(_xlfn.TEXTJOIN(", ", TRUE, IF(ISNUMBER(SEARCH("WHI", BL142:BT142)), COLUMN(BL142:BT142) - COLUMN(BL142) + 1, ""))&lt;&gt;"","WHI","")</f>
        <v>WHI</v>
      </c>
      <c r="HY142" s="76"/>
      <c r="HZ142" s="76"/>
      <c r="IA142" s="6"/>
      <c r="IB142" s="6"/>
      <c r="IC142" s="77"/>
      <c r="ID142" s="77"/>
      <c r="IE142" s="77"/>
      <c r="IF142" s="77"/>
      <c r="IG142" s="77"/>
      <c r="IH142" s="77"/>
      <c r="II142" s="77"/>
      <c r="IJ142" s="77"/>
      <c r="IK142" s="77"/>
      <c r="IM142" s="45">
        <f>COUNTIF(IC142:IK142,"&gt;0")-CG142</f>
        <v>-4</v>
      </c>
      <c r="IN142" s="78" t="str">
        <f>"http://mkweb.bcgsc.ca/color-summarizer/?url="&amp;D142&amp;"&amp;precision=low&amp;num_clusters="&amp;CG142&amp;"&amp;text=1"</f>
        <v>http://mkweb.bcgsc.ca/color-summarizer/?url=https://upload.wikimedia.org/wikipedia/commons/thumb/0/04/Flag_of_Durham%2C_North_Carolina.svg/1024px-Flag_of_Durham%2C_North_Carolina.svg.png&amp;precision=low&amp;num_clusters=4&amp;text=1</v>
      </c>
      <c r="IO142" s="48" t="str">
        <f>IF(HP142&lt;&gt;"",CHAR(34)&amp;"black"&amp;CHAR(34),"")</f>
        <v/>
      </c>
      <c r="IP142" s="48" t="str">
        <f>IF(HQ142&lt;&gt;"",CHAR(34)&amp;"blue"&amp;CHAR(34),"")</f>
        <v>"blue"</v>
      </c>
      <c r="IQ142" s="48" t="str">
        <f>IF(HR142&lt;&gt;"",CHAR(34)&amp;"green"&amp;CHAR(34),"")</f>
        <v/>
      </c>
      <c r="IR142" s="48" t="str">
        <f>IF(HS142&lt;&gt;"",CHAR(34)&amp;"red"&amp;CHAR(34),"")</f>
        <v>"red"</v>
      </c>
      <c r="IS142" s="48" t="str">
        <f>IF(HT142&lt;&gt;"",CHAR(34)&amp;"yellow"&amp;CHAR(34),"")</f>
        <v>"yellow"</v>
      </c>
      <c r="IT142" s="48" t="str">
        <f>IF(HU142&lt;&gt;"",CHAR(34)&amp;"orange"&amp;CHAR(34),"")</f>
        <v/>
      </c>
      <c r="IU142" s="48" t="str">
        <f>IF(HV142&lt;&gt;"",CHAR(34)&amp;"brown"&amp;CHAR(34),"")</f>
        <v/>
      </c>
      <c r="IV142" s="48" t="str">
        <f>IF(HW142&lt;&gt;"",CHAR(34)&amp;"purple"&amp;CHAR(34),"")</f>
        <v/>
      </c>
      <c r="IW142" s="48" t="str">
        <f>IF(HX142&lt;&gt;"",CHAR(34)&amp;"white"&amp;CHAR(34),"")</f>
        <v>"white"</v>
      </c>
      <c r="IX142" s="48" t="str">
        <f>"{"&amp;CHAR(34)&amp;"url"&amp;CHAR(34)&amp;":"&amp;CHAR(34)&amp;IN142&amp;CHAR(34)&amp;","&amp;CHAR(34)&amp;"name"&amp;CHAR(34)&amp;":"&amp;CHAR(34)&amp;A142&amp;CHAR(34)&amp;"},"</f>
        <v>{"url":"http://mkweb.bcgsc.ca/color-summarizer/?url=https://upload.wikimedia.org/wikipedia/commons/thumb/0/04/Flag_of_Durham%2C_North_Carolina.svg/1024px-Flag_of_Durham%2C_North_Carolina.svg.png&amp;precision=low&amp;num_clusters=4&amp;text=1","name":"[USA] Durham"},</v>
      </c>
      <c r="IY142" s="48">
        <v>1145</v>
      </c>
    </row>
    <row r="143" spans="1:259" s="48" customFormat="1" ht="38.4" customHeight="1" thickBot="1" x14ac:dyDescent="0.35">
      <c r="A143" s="97" t="s">
        <v>390</v>
      </c>
      <c r="B143" s="40" t="e" vm="284">
        <v>#VALUE!</v>
      </c>
      <c r="C143" s="41">
        <v>3</v>
      </c>
      <c r="D143" s="42" t="s">
        <v>391</v>
      </c>
      <c r="E143" s="43" t="s">
        <v>392</v>
      </c>
      <c r="F143" s="44" t="s">
        <v>163</v>
      </c>
      <c r="G143" s="45">
        <f>COUNTIF($A$1:$A$8580,A143)</f>
        <v>1</v>
      </c>
      <c r="H143" s="46" t="s">
        <v>393</v>
      </c>
      <c r="I143" s="47" t="s">
        <v>394</v>
      </c>
      <c r="J143" s="48" t="str">
        <f>""</f>
        <v/>
      </c>
      <c r="K143" s="49"/>
      <c r="L143" s="50"/>
      <c r="M143" s="50"/>
      <c r="N143" s="51" t="s">
        <v>231</v>
      </c>
      <c r="O143" s="52">
        <v>1896</v>
      </c>
      <c r="P143" s="53" t="s">
        <v>395</v>
      </c>
      <c r="Q143" s="54">
        <v>1</v>
      </c>
      <c r="R143" s="55" t="s">
        <v>231</v>
      </c>
      <c r="S143" s="56">
        <v>7</v>
      </c>
      <c r="T143" s="57" t="s">
        <v>164</v>
      </c>
      <c r="U143" s="58" t="s">
        <v>164</v>
      </c>
      <c r="V143" s="58" t="s">
        <v>165</v>
      </c>
      <c r="W143" s="58" t="s">
        <v>164</v>
      </c>
      <c r="X143" s="58" t="s">
        <v>165</v>
      </c>
      <c r="Y143" s="58" t="s">
        <v>164</v>
      </c>
      <c r="Z143" s="58" t="s">
        <v>164</v>
      </c>
      <c r="AA143" s="58" t="s">
        <v>165</v>
      </c>
      <c r="AB143" s="58" t="s">
        <v>165</v>
      </c>
      <c r="AC143" s="58" t="s">
        <v>165</v>
      </c>
      <c r="AD143" s="58" t="s">
        <v>164</v>
      </c>
      <c r="AE143" s="58" t="s">
        <v>164</v>
      </c>
      <c r="AF143" s="59" t="s">
        <v>164</v>
      </c>
      <c r="AG143" s="59" t="s">
        <v>164</v>
      </c>
      <c r="AH143" s="59" t="s">
        <v>165</v>
      </c>
      <c r="AI143" s="59" t="s">
        <v>164</v>
      </c>
      <c r="AJ143" s="59" t="s">
        <v>164</v>
      </c>
      <c r="AK143" s="59" t="s">
        <v>164</v>
      </c>
      <c r="AL143" s="59" t="s">
        <v>164</v>
      </c>
      <c r="AM143" s="59" t="s">
        <v>164</v>
      </c>
      <c r="AN143" s="59" t="s">
        <v>164</v>
      </c>
      <c r="AO143" s="59" t="s">
        <v>164</v>
      </c>
      <c r="AP143" s="59" t="s">
        <v>164</v>
      </c>
      <c r="AQ143" s="59" t="s">
        <v>164</v>
      </c>
      <c r="AR143" s="59" t="s">
        <v>164</v>
      </c>
      <c r="AS143" s="59" t="s">
        <v>164</v>
      </c>
      <c r="AT143" s="60">
        <v>0</v>
      </c>
      <c r="AU143" s="59" t="s">
        <v>196</v>
      </c>
      <c r="AV143" s="59" t="str">
        <f>IF(LEFT(A143,1)="[",LEFT(A143,5)&amp;AU143&amp;A143,"")</f>
        <v>[USA]City[USA] Cincinnati</v>
      </c>
      <c r="AW143" s="59" t="str">
        <f>C143&amp;H143&amp;A143</f>
        <v>3[USA] Ohio[USA] Cincinnati</v>
      </c>
      <c r="AX143" s="61"/>
      <c r="AY143" s="61"/>
      <c r="AZ143" s="62" t="s">
        <v>167</v>
      </c>
      <c r="BA143" s="62" t="s">
        <v>167</v>
      </c>
      <c r="BB143" s="62"/>
      <c r="BC143" s="63"/>
      <c r="BD143" s="64" t="s">
        <v>159</v>
      </c>
      <c r="BE143" s="47"/>
      <c r="BF143" s="64" t="s">
        <v>159</v>
      </c>
      <c r="BG143" s="64" t="s">
        <v>152</v>
      </c>
      <c r="BH143" s="64" t="s">
        <v>159</v>
      </c>
      <c r="BI143" s="64"/>
      <c r="BJ143" s="64"/>
      <c r="BK143" s="47"/>
      <c r="BL143" s="64" t="s">
        <v>167</v>
      </c>
      <c r="BM143" s="64" t="s">
        <v>152</v>
      </c>
      <c r="BN143" s="64" t="s">
        <v>167</v>
      </c>
      <c r="BO143" s="64" t="s">
        <v>154</v>
      </c>
      <c r="BP143" s="64" t="s">
        <v>167</v>
      </c>
      <c r="BQ143" s="64" t="s">
        <v>167</v>
      </c>
      <c r="BR143" s="64" t="s">
        <v>167</v>
      </c>
      <c r="BS143" s="64" t="s">
        <v>167</v>
      </c>
      <c r="BT143" s="64" t="s">
        <v>159</v>
      </c>
      <c r="BU143" s="65"/>
      <c r="BV143" s="66"/>
      <c r="BW143" s="66">
        <v>0</v>
      </c>
      <c r="BX143" s="47"/>
      <c r="CB143" s="6"/>
      <c r="CC143" s="6"/>
      <c r="CD143" s="67">
        <v>0</v>
      </c>
      <c r="CE143" s="67">
        <v>0</v>
      </c>
      <c r="CF143" s="67" t="e">
        <v>#REF!</v>
      </c>
      <c r="CG143" s="68" cm="1">
        <f t="array" ref="CG143">SUMPRODUCT(--(LEN(TRIM(BL143:BT143))&gt;0))</f>
        <v>3</v>
      </c>
      <c r="CH143" s="59" t="str">
        <f>IF(CG143=2,"y","n")</f>
        <v>n</v>
      </c>
      <c r="CI143" s="59" t="str">
        <f>IF(CG143=3,"y","n")</f>
        <v>y</v>
      </c>
      <c r="CJ143" s="59" t="str">
        <f>IF(CG143=4,"y","n")</f>
        <v>n</v>
      </c>
      <c r="CK143" s="59" t="str">
        <f>IF(CG143&gt;4,"y","n")</f>
        <v>n</v>
      </c>
      <c r="CL143" s="59" t="str">
        <f>IF(S143=0,"y","n")</f>
        <v>n</v>
      </c>
      <c r="CM143" s="59" t="str">
        <f>IF(S143=2,"y","n")</f>
        <v>n</v>
      </c>
      <c r="CN143" s="59" t="str">
        <f>IF(S143=3,"y","n")</f>
        <v>n</v>
      </c>
      <c r="CO143" s="59" t="str">
        <f>IF(S143&gt;=4,"y","n")</f>
        <v>y</v>
      </c>
      <c r="CP143" s="59" t="str">
        <f>IF(AT143=0,"y","n")</f>
        <v>y</v>
      </c>
      <c r="CQ143" s="59" t="str">
        <f>IF(AT143=1,"y","n")</f>
        <v>n</v>
      </c>
      <c r="CR143" s="59" t="str">
        <f>IF(AT143=2,"y","n")</f>
        <v>n</v>
      </c>
      <c r="CS143" s="59" t="str">
        <f>IF(AT143&gt;=3,"y","n")</f>
        <v>n</v>
      </c>
      <c r="CT143" s="69" t="str">
        <f>CHAR(34)&amp;A143&amp;CHAR(34)</f>
        <v>"[USA] Cincinnati"</v>
      </c>
      <c r="CU143" s="70" t="str">
        <f>CHAR(34)&amp;"rgn_"&amp;R143&amp;CHAR(34)</f>
        <v>"rgn_North America"</v>
      </c>
      <c r="CV143" s="48" t="str">
        <f>CHAR(34)&amp;D143&amp;CHAR(34)</f>
        <v>"https://upload.wikimedia.org/wikipedia/commons/thumb/d/dd/Flag_of_Cincinnati%2C_Ohio.svg/320px-Flag_of_Cincinnati%2C_Ohio.svg.png"</v>
      </c>
      <c r="CW143" s="48" t="str">
        <f>IF(CH143="y",CHAR(34)&amp;CH$1&amp;CHAR(34)&amp;",","")</f>
        <v/>
      </c>
      <c r="CX143" s="48" t="str">
        <f>IF(CI143="y",CHAR(34)&amp;CI$1&amp;CHAR(34)&amp;",","")</f>
        <v>"3Color",</v>
      </c>
      <c r="CY143" s="48" t="str">
        <f>IF(CJ143="y",CHAR(34)&amp;CJ$1&amp;CHAR(34)&amp;",","")</f>
        <v/>
      </c>
      <c r="CZ143" s="48" t="str">
        <f>IF(CK143="y",CHAR(34)&amp;CK$1&amp;CHAR(34)&amp;",","")</f>
        <v/>
      </c>
      <c r="DA143" s="48" t="str">
        <f>IF(Q143&gt;1,CHAR(34)&amp;"words2"&amp;CHAR(34)&amp;",","")</f>
        <v/>
      </c>
      <c r="DB143" s="48" t="str">
        <f>IF(Q143&gt;2,CHAR(34)&amp;"words3"&amp;CHAR(34)&amp;",","")</f>
        <v/>
      </c>
      <c r="DD143" s="48" t="str">
        <f>IF(LEN(CHAR(34)&amp;"lets"&amp;LEN(SUBSTITUTE(SUBSTITUTE(IFERROR(TRIM(SUBSTITUTE(A143,MID(A143,FIND("[",A143),FIND("]",A143)-FIND("[",A143)+1),"")),A143)," ",""),"-",""))&amp;CHAR(34)&amp;",")=9,CHAR(34)&amp;"lets"&amp;LEN(SUBSTITUTE(SUBSTITUTE(IFERROR(TRIM(SUBSTITUTE(A143,MID(A143,FIND("[",A143),FIND("]",A143)-FIND("[",A143)+1),"")),A143)," ",""),"-",""))&amp;CHAR(34)&amp;",",CHAR(34)&amp;"lets0"&amp;LEN(SUBSTITUTE(SUBSTITUTE(IFERROR(TRIM(SUBSTITUTE(A143,MID(A143,FIND("[",A143),FIND("]",A143)-FIND("[",A143)+1),"")),A143)," ",""),"-",""))&amp;CHAR(34)&amp;",")</f>
        <v>"lets10",</v>
      </c>
      <c r="DE143" s="48" t="str">
        <f>CHAR(34)&amp;"start"&amp;IFERROR(LEFT(SUBSTITUTE(A143,"["&amp;MID(A143,FIND("[",A143)+1,FIND("]",A143)-FIND("[",A143)-1)&amp;"] ",""),1),LEFT(A143,1))&amp;CHAR(34)&amp;","</f>
        <v>"startC",</v>
      </c>
      <c r="DF143" s="48" t="str">
        <f>IFERROR(IF(SEARCH("tan",A143)&gt;0,CHAR(34)&amp;"withtn"&amp;CHAR(34)&amp;",",""),"")</f>
        <v/>
      </c>
      <c r="DG143" s="48" t="str">
        <f>IFERROR(IF(SEARCH("q",A143)&gt;0,CHAR(34)&amp;"with_q"&amp;CHAR(34)&amp;",",""),"")</f>
        <v/>
      </c>
      <c r="DH143" s="48" t="str">
        <f>IFERROR(IF(SEARCH("v",A143)&gt;0,CHAR(34)&amp;"with_v"&amp;CHAR(34)&amp;",",""),"")</f>
        <v/>
      </c>
      <c r="DI143" s="48" t="str">
        <f>IFERROR(IF(SEARCH("w",A143)&gt;0,CHAR(34)&amp;"with_w"&amp;CHAR(34)&amp;",",""),"")</f>
        <v/>
      </c>
      <c r="DJ143" s="48" t="str">
        <f>IFERROR(IF(SEARCH("y",A143)&gt;0,CHAR(34)&amp;"with_y"&amp;CHAR(34)&amp;",",""),"")</f>
        <v/>
      </c>
      <c r="DK143" s="48" t="str">
        <f>IFERROR(IF(SEARCH("z",A143)&gt;0,CHAR(34)&amp;"with_z"&amp;CHAR(34)&amp;",",""),"")</f>
        <v/>
      </c>
      <c r="DL143" s="48" t="str">
        <f>IF(CG143=2, CHAR(34) &amp; _xlfn.TEXTJOIN("", TRUE, _xlfn._xlws.SORT(HP143:HX143)) &amp; CHAR(34) &amp; ",", "")</f>
        <v/>
      </c>
      <c r="DM143" s="48" t="str" cm="1">
        <f t="array" ref="DM143">IF(CG143=3,CHAR(34) &amp; _xlfn.TEXTJOIN("", TRUE, RIGHT(HP143:HX143, 2)) &amp; CHAR(34) &amp; ",", "")</f>
        <v>"LUEDHI",</v>
      </c>
      <c r="DN143" s="48" t="str">
        <f>IF(AND(ISNUMBER(SEARCH("18", O143)), ISERROR(SEARCH("1918", O143)), ISERROR(SEARCH("2018", O143))), CHAR(34) &amp; "year18" &amp; CHAR(34) &amp; ",", "")</f>
        <v>"year18",</v>
      </c>
      <c r="DO143" s="48" t="str">
        <f>IF(AND(ISNUMBER(SEARCH("19", O143)), ISERROR(SEARCH("1819", O143)),  ISERROR(SEARCH("1219", O143)),ISERROR(SEARCH("1119", O143)),ISERROR(SEARCH("1190", O143)),ISERROR(SEARCH("2019", O143))), CHAR(34) &amp; "year19" &amp; CHAR(34) &amp; ",", "")</f>
        <v/>
      </c>
      <c r="DP143" s="6" t="str">
        <f>IF(AND(ISNUMBER(SEARCH("20", O143)), ISERROR(SEARCH("1920", O143))), CHAR(34)&amp;"year00"&amp;CHAR(34)&amp;",", "")</f>
        <v/>
      </c>
      <c r="DQ143" s="6" t="str">
        <f>IF(CC143="y",CHAR(34)&amp;"soviet"&amp;CHAR(34)&amp;",","")</f>
        <v/>
      </c>
      <c r="DR143" s="6" t="str">
        <f>IF(BY143="y",CHAR(34)&amp;"dgband"&amp;CHAR(34)&amp;",","")</f>
        <v/>
      </c>
      <c r="DS143" s="6" t="str">
        <f>IF(W143="y",IF(AND(V143="n",BY143&lt;&gt;"y"),CHAR(34)&amp;"allver"&amp;CHAR(34)&amp;",",""),"")</f>
        <v/>
      </c>
      <c r="DT143" s="6" t="str">
        <f>IF(V143="y",IF(AND(W143="n",BY143&lt;&gt;"y"),CHAR(34)&amp;"allhor"&amp;CHAR(34)&amp;",",""),"")</f>
        <v>"allhor",</v>
      </c>
      <c r="DU143" s="6" t="str">
        <f>IF(BY143="y",IF(AND(W143="n",V143="n"),CHAR(34)&amp;"alldia"&amp;CHAR(34)&amp;",",""),"")</f>
        <v/>
      </c>
      <c r="DW143" s="48" t="str">
        <f>IF(CL143="y",CHAR(34)&amp;CL$1&amp;CHAR(34)&amp;",","")</f>
        <v/>
      </c>
      <c r="DX143" s="48" t="str">
        <f>IF(CM143="y",CHAR(34)&amp;CM$1&amp;CHAR(34)&amp;",","")</f>
        <v/>
      </c>
      <c r="DY143" s="48" t="str">
        <f>IF(CN143="y",CHAR(34)&amp;CN$1&amp;CHAR(34)&amp;",","")</f>
        <v/>
      </c>
      <c r="DZ143" s="48" t="str">
        <f>IF(CO143="y",CHAR(34)&amp;CO$1&amp;CHAR(34)&amp;",","")</f>
        <v>"4+Band",</v>
      </c>
      <c r="EA143" s="48" t="str">
        <f>IF(T143="y",CHAR(34)&amp;T$1&amp;CHAR(34)&amp;",","")</f>
        <v/>
      </c>
      <c r="EB143" s="48" t="str">
        <f>IF(U143="y",CHAR(34)&amp;U$1&amp;CHAR(34)&amp;",","")</f>
        <v/>
      </c>
      <c r="EC143" s="48" t="str">
        <f>IF(V143="y",CHAR(34)&amp;V$1&amp;CHAR(34)&amp;",","")</f>
        <v>"Horizo",</v>
      </c>
      <c r="ED143" s="48" t="str">
        <f>IF(W143="y",CHAR(34)&amp;W$1&amp;CHAR(34)&amp;",","")</f>
        <v/>
      </c>
      <c r="EE143" s="48" t="str">
        <f>IF(X143="y",CHAR(34)&amp;X$1&amp;CHAR(34)&amp;",","")</f>
        <v>"Circle",</v>
      </c>
      <c r="EF143" s="48" t="str">
        <f>IF(AND(Y143&lt;&gt;"n",Y143&lt;&gt;""),CHAR(34)&amp;Y$1&amp;CHAR(34)&amp;",","")</f>
        <v/>
      </c>
      <c r="EG143" s="48" t="str">
        <f>IF(Z143="y",CHAR(34)&amp;Z$1&amp;CHAR(34)&amp;",","")</f>
        <v/>
      </c>
      <c r="EH143" s="48" t="str">
        <f>IF(AA143="y",CHAR(34)&amp;AA$1&amp;CHAR(34)&amp;",","")</f>
        <v>"Plants",</v>
      </c>
      <c r="EI143" s="48" t="str">
        <f>IF(AB143="y",CHAR(34)&amp;AB$1&amp;CHAR(34)&amp;",","")</f>
        <v>"Texted",</v>
      </c>
      <c r="EJ143" s="48" t="str">
        <f>IF(AC143="y",CHAR(34)&amp;AC$1&amp;CHAR(34)&amp;",","")</f>
        <v>"Weapon",</v>
      </c>
      <c r="EK143" s="48" t="str">
        <f>IF(AD143="y",CHAR(34)&amp;AD$1&amp;CHAR(34)&amp;",","")</f>
        <v/>
      </c>
      <c r="EL143" s="48" t="str">
        <f>IF(AE143="y",CHAR(34)&amp;AE$1&amp;CHAR(34)&amp;",","")</f>
        <v/>
      </c>
      <c r="EM143" s="48" t="str">
        <f>IF(AF143="y",CHAR(34)&amp;AF$1&amp;CHAR(34)&amp;",","")</f>
        <v/>
      </c>
      <c r="EN143" s="48" t="str">
        <f>IF(AG143="y",CHAR(34)&amp;AG$1&amp;CHAR(34)&amp;",","")</f>
        <v/>
      </c>
      <c r="EO143" s="48" t="str">
        <f>IF(AH143="y",CHAR(34)&amp;AH$1&amp;CHAR(34)&amp;",","")</f>
        <v>"Center",</v>
      </c>
      <c r="EP143" s="48" t="str">
        <f>IF(AI143="y",CHAR(34)&amp;AI$1&amp;CHAR(34)&amp;",","")</f>
        <v/>
      </c>
      <c r="EQ143" s="48" t="str">
        <f>IF(AJ143="y",CHAR(34)&amp;AJ$1&amp;CHAR(34)&amp;",","")</f>
        <v/>
      </c>
      <c r="ER143" s="48" t="str">
        <f>IF(AK143="y",CHAR(34)&amp;AK$1&amp;CHAR(34)&amp;",","")</f>
        <v/>
      </c>
      <c r="ES143" s="48" t="str">
        <f>IF(AL143="y",CHAR(34)&amp;AL$1&amp;CHAR(34)&amp;",","")</f>
        <v/>
      </c>
      <c r="ET143" s="48" t="str">
        <f>IF(AM143="y",CHAR(34)&amp;AM$1&amp;CHAR(34)&amp;",","")</f>
        <v/>
      </c>
      <c r="EU143" s="48" t="str">
        <f>IF(AN143="y",CHAR(34)&amp;AN$1&amp;CHAR(34)&amp;",","")</f>
        <v/>
      </c>
      <c r="EV143" s="48" t="str">
        <f>IF(AO143="y",CHAR(34)&amp;AO$1&amp;CHAR(34)&amp;",","")</f>
        <v/>
      </c>
      <c r="EW143" s="48" t="str">
        <f>IF(AP143="y",CHAR(34)&amp;AP$1&amp;CHAR(34)&amp;",","")</f>
        <v/>
      </c>
      <c r="EX143" s="48" t="str">
        <f>IF(AQ143="y",CHAR(34)&amp;AQ$1&amp;CHAR(34)&amp;",","")</f>
        <v/>
      </c>
      <c r="EY143" s="48" t="str">
        <f>IF(AR143="y",CHAR(34)&amp;AR$1&amp;CHAR(34)&amp;",","")</f>
        <v/>
      </c>
      <c r="EZ143" s="48" t="str">
        <f>IF(AS143="y",CHAR(34)&amp;AS$1&amp;CHAR(34)&amp;",","")</f>
        <v/>
      </c>
      <c r="FA143" s="48" t="str">
        <f>IF(AT143&gt;0,CHAR(34)&amp;"sta"&amp;AZ143&amp;CHAR(34)&amp;",","")</f>
        <v/>
      </c>
      <c r="FB143" s="48" t="str">
        <f>IF(AND(AT143&gt;0,BA143&lt;&gt;""),CHAR(34)&amp;"sta"&amp;BA143&amp;CHAR(34)&amp;",","")</f>
        <v/>
      </c>
      <c r="FD143" s="48" t="str">
        <f>IF(BV143="n",CHAR(34)&amp;"tcWHYE"&amp;CHAR(34)&amp;",",IF(BV143="y",CHAR(34)&amp;FD$1&amp;CHAR(34)&amp;",",""))</f>
        <v/>
      </c>
      <c r="FE143" s="48" t="str">
        <f>IF(COUNTIF(BL143:BT143,"BLU")=0,CHAR(34)&amp;"NO_BLU"&amp;CHAR(34)&amp;",", "")</f>
        <v/>
      </c>
      <c r="FF143" s="48" t="str">
        <f>IF(COUNTIF(BL143:BT143,"WHI")=0,CHAR(34)&amp;"NO_WHI"&amp;CHAR(34)&amp;",", "")</f>
        <v/>
      </c>
      <c r="FG143" s="48" t="str">
        <f>IF(COUNTIF(BL143:BT143,"RED")=0,CHAR(34)&amp;"NO_RED"&amp;CHAR(34)&amp;",", "")</f>
        <v/>
      </c>
      <c r="FH143" s="48" t="str">
        <f>IF(COUNTIF(BL143:BS143,"GRE")=0,CHAR(34)&amp;"NO_GRE"&amp;CHAR(34)&amp;",", "")</f>
        <v>"NO_GRE",</v>
      </c>
      <c r="FI143" s="48" t="str">
        <f>IF(COUNTIF(BL143:BT143,"YEL")=0,CHAR(34)&amp;"NO_YEL"&amp;CHAR(34)&amp;",", "")</f>
        <v>"NO_YEL",</v>
      </c>
      <c r="FJ143" s="48" t="str">
        <f>IF(COUNTIF(BL143:BT143,"BLA")=0,CHAR(34)&amp;"NO_BLA"&amp;CHAR(34)&amp;",", "")</f>
        <v>"NO_BLA",</v>
      </c>
      <c r="FK143" s="48" t="str">
        <f>IF(AND(FH143&lt;&gt;"",FF143&lt;&gt;""),CHAR(34)&amp;"WHGRNO"&amp;CHAR(34)&amp;",","")</f>
        <v/>
      </c>
      <c r="FL143" s="48" t="str">
        <f>IF(AND(FI143&lt;&gt;"",FF143&lt;&gt;""),CHAR(34)&amp;"WHYENO"&amp;CHAR(34)&amp;",","")</f>
        <v/>
      </c>
      <c r="FM143" s="48" t="str">
        <f>IF(AND(FJ143&lt;&gt;"",FF143&lt;&gt;""),CHAR(34)&amp;"BAWHNO"&amp;CHAR(34)&amp;",","")</f>
        <v/>
      </c>
      <c r="FN143" s="48" t="str">
        <f>IF(AND(FE143&lt;&gt;"",FF143&lt;&gt;""),CHAR(34)&amp;"BLWHNO"&amp;CHAR(34)&amp;",","")</f>
        <v/>
      </c>
      <c r="FO143" s="48" t="str">
        <f>IF(AND(FE143&lt;&gt;"",FG143&lt;&gt;""),CHAR(34)&amp;"BLRENO"&amp;CHAR(34)&amp;",","")</f>
        <v/>
      </c>
      <c r="FP143" s="48" t="str">
        <f>IF(AND(FF143&lt;&gt;"",FF143&lt;&gt;""),CHAR(34)&amp;"WHRENO"&amp;CHAR(34)&amp;",","")</f>
        <v/>
      </c>
      <c r="FQ143" s="48" t="str">
        <f>IF(LEN(BF143)=3,CHAR(34)&amp;"001"&amp;BF143&amp;CHAR(34)&amp;",","")</f>
        <v>"001WHI",</v>
      </c>
      <c r="FR143" s="48" t="str">
        <f>IF(LEN(BG143)=3,CHAR(34)&amp;"002"&amp;BG143&amp;CHAR(34)&amp;",","")</f>
        <v>"002BLU",</v>
      </c>
      <c r="FS143" s="48" t="str">
        <f>IF(LEN(BH143)=3,CHAR(34)&amp;"003"&amp;BH143&amp;CHAR(34)&amp;",","")</f>
        <v>"003WHI",</v>
      </c>
      <c r="FT143" s="48" t="str">
        <f>CHAR(34)&amp;"myr"&amp;BD143&amp;CHAR(34)&amp;","</f>
        <v>"myrWHI",</v>
      </c>
      <c r="FU143" s="48" t="str">
        <f>IF(AY143="y",CHAR(34)&amp;"island"&amp;CHAR(34)&amp;",","")</f>
        <v/>
      </c>
      <c r="FV143" s="48" t="str">
        <f>IF(BZ143="y",CHAR(34)&amp;"landlo"&amp;CHAR(34)&amp;",","")</f>
        <v/>
      </c>
      <c r="FW143" s="48" t="str">
        <f>IF(CA143="y",CHAR(34)&amp;"eunion"&amp;CHAR(34)&amp;",","")</f>
        <v/>
      </c>
      <c r="FY143" s="48" t="str">
        <f>IFERROR(IF(SEARCH("Arabic",CB143)&gt;0,CHAR(34)&amp;"arabic"&amp;CHAR(34)&amp;",",""),"")</f>
        <v/>
      </c>
      <c r="FZ143" s="48" t="str">
        <f>IFERROR(IF(SEARCH("English",CB143)&gt;0,CHAR(34)&amp;"englis"&amp;CHAR(34)&amp;",",""),"")</f>
        <v/>
      </c>
      <c r="GA143" s="48" t="str">
        <f>IFERROR(IF(SEARCH("French",CB143)&gt;0,CHAR(34)&amp;"french"&amp;CHAR(34)&amp;",",""),"")</f>
        <v/>
      </c>
      <c r="GB143" s="48" t="str">
        <f>IFERROR(IF(SEARCH("Spanish",CB143)&gt;0,CHAR(34)&amp;"spanis"&amp;CHAR(34)&amp;",",""),"")</f>
        <v/>
      </c>
      <c r="GE143" s="48" t="str">
        <f>IFERROR(IF(SEARCH("Dutch",CB143)&gt;0,CHAR(34)&amp;"dutchs"&amp;CHAR(34)&amp;",",""),"")</f>
        <v/>
      </c>
      <c r="GF143" s="48" t="str">
        <f>IFERROR(IF(SEARCH("Historical",AU143)&gt;0,CHAR(34)&amp;"histor"&amp;CHAR(34)&amp;",",""),"")</f>
        <v/>
      </c>
      <c r="GG143" s="48" t="str">
        <f>IF(BU143="y",CHAR(34)&amp;"unjack"&amp;CHAR(34)&amp;",","")</f>
        <v/>
      </c>
      <c r="GH143" s="48" t="str">
        <f>IF(CD143=1,CHAR(34)&amp;"southc"&amp;CHAR(34)&amp;",","")</f>
        <v/>
      </c>
      <c r="GI143" s="48" t="str">
        <f>IF(CE143=1,CHAR(34)&amp;"hasmap"&amp;CHAR(34)&amp;",","")</f>
        <v/>
      </c>
      <c r="GJ143" s="48" t="str">
        <f>IF(CP143="y",CHAR(34)&amp;CP$1&amp;CHAR(34)&amp;",","")</f>
        <v>"NoStar",</v>
      </c>
      <c r="GK143" s="48" t="str">
        <f>IF(GJ143="",CHAR(34)&amp;"HasSta"&amp;CHAR(34)&amp;",","")</f>
        <v/>
      </c>
      <c r="GL143" s="48" t="str">
        <f>IF(CQ143="y",CHAR(34)&amp;CQ$1&amp;CHAR(34)&amp;",","")</f>
        <v/>
      </c>
      <c r="GM143" s="48" t="str">
        <f>IF(CR143="y",CHAR(34)&amp;CR$1&amp;CHAR(34)&amp;",","")</f>
        <v/>
      </c>
      <c r="GN143" s="48" t="str">
        <f>IF(CS143="y",CHAR(34)&amp;CS$1&amp;CHAR(34)&amp;",","")</f>
        <v/>
      </c>
      <c r="GP143" s="48" t="str">
        <f>CHAR(34)&amp;AU143&amp;CHAR(34)</f>
        <v>"City"</v>
      </c>
      <c r="GS143" s="48" t="str">
        <f>SUBSTITUTE("["&amp;_xlfn.CONCAT(CW143:GN143)&amp;"]",",]","]")</f>
        <v>["3Color","lets10","startC","LUEDHI","year18","allhor","4+Band","Horizo","Circle","Plants","Texted","Weapon","Center","NO_GRE","NO_YEL","NO_BLA","001WHI","002BLU","003WHI","myrWHI","NoStar"]</v>
      </c>
      <c r="GT143" s="48" t="str">
        <f>IF(BL143&lt;&gt;"",CHAR(34)&amp;"cl_"&amp;BL143&amp;CHAR(34)&amp;",","")</f>
        <v/>
      </c>
      <c r="GU143" s="48" t="str">
        <f>IF(BM143&lt;&gt;"",CHAR(34)&amp;"cl_"&amp;BM143&amp;CHAR(34)&amp;",","")</f>
        <v>"cl_BLU",</v>
      </c>
      <c r="GV143" s="48" t="str">
        <f>IF(BN143&lt;&gt;"",CHAR(34)&amp;"cl_"&amp;BN143&amp;CHAR(34)&amp;",","")</f>
        <v/>
      </c>
      <c r="GW143" s="48" t="str">
        <f>IF(BO143&lt;&gt;"",CHAR(34)&amp;"cl_"&amp;BO143&amp;CHAR(34)&amp;",","")</f>
        <v>"cl_RED",</v>
      </c>
      <c r="GX143" s="48" t="str">
        <f>IF(BP143&lt;&gt;"",CHAR(34)&amp;"cl_"&amp;BP143&amp;CHAR(34)&amp;",","")</f>
        <v/>
      </c>
      <c r="GY143" s="48" t="str">
        <f>IF(BQ143&lt;&gt;"",CHAR(34)&amp;"cl_"&amp;BQ143&amp;CHAR(34)&amp;",","")</f>
        <v/>
      </c>
      <c r="GZ143" s="48" t="str">
        <f>IF(BR143&lt;&gt;"",CHAR(34)&amp;"cl_"&amp;BR143&amp;CHAR(34)&amp;",","")</f>
        <v/>
      </c>
      <c r="HA143" s="48" t="str">
        <f>IF(BS143&lt;&gt;"",CHAR(34)&amp;"cl_"&amp;BS143&amp;CHAR(34)&amp;",","")</f>
        <v/>
      </c>
      <c r="HB143" s="48" t="str">
        <f>IF(BT143&lt;&gt;"",CHAR(34)&amp;"cl_"&amp;BT143&amp;CHAR(34)&amp;",","")</f>
        <v>"cl_WHI",</v>
      </c>
      <c r="HC143" s="48" t="str">
        <f>SUBSTITUTE("["&amp;_xlfn.CONCAT(GT143:HB143)&amp;"]",",]","]")</f>
        <v>["cl_BLU","cl_RED","cl_WHI"]</v>
      </c>
      <c r="HE143" s="71"/>
      <c r="HF143" s="72" t="str">
        <f>"{couname:"&amp;CT143&amp;(IF(HK143&lt;&gt;"",",subtype:"&amp;CHAR(34)&amp;HK143&amp;CHAR(34),""))&amp;",year:"&amp;HJ143&amp;",region:"&amp;CU143&amp;",Colors:"&amp;HC143&amp;",Items:"&amp;GS143&amp;",Flag:"&amp;CV143&amp;",HDFlag:"&amp;CHAR(34)&amp;E143&amp;CHAR(34)&amp;",type:"&amp;GP143&amp;", describe: "&amp;HH143&amp;", isnew:"&amp;CHAR(34)&amp;F143&amp;CHAR(34)&amp;", links: "&amp;HL143&amp;"},"</f>
        <v>{couname:"[USA] Cincinnati",year:"1896",region:"rgn_North America",Colors:["cl_BLU","cl_RED","cl_WHI"],Items:["3Color","lets10","startC","LUEDHI","year18","allhor","4+Band","Horizo","Circle","Plants","Texted","Weapon","Center","NO_GRE","NO_YEL","NO_BLA","001WHI","002BLU","003WHI","myrWHI","NoStar"],Flag:"https://upload.wikimedia.org/wikipedia/commons/thumb/d/dd/Flag_of_Cincinnati%2C_Ohio.svg/320px-Flag_of_Cincinnati%2C_Ohio.svg.png",HDFlag:"https://upload.wikimedia.org/wikipedia/commons/thumb/d/dd/Flag_of_Cincinnati%2C_Ohio.svg/2560px-Flag_of_Cincinnati%2C_Ohio.svg.png",type:"City", describe: "\nThe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 isnew:".", links: "https://en.wikipedia.org/wiki/Flag_of_Cincinnati"},</v>
      </c>
      <c r="HG143" s="73" t="str">
        <f>"{couname:"&amp;CT143&amp;(IF(HK143&lt;&gt;"",",subtype:"&amp;CHAR(34)&amp;HK143&amp;CHAR(34),""))&amp;",year:"&amp;HJ143&amp;",region:"&amp;CU143&amp;",Colors:"&amp;HC143&amp;",Items:"&amp;GS143&amp;",Flag:"&amp;CV143&amp;",HDFlag:"&amp;CHAR(34)&amp;E143&amp;CHAR(34)&amp;",type:"&amp;GP143&amp;", describe: "&amp;HI143&amp;", links: "&amp;HL143&amp;"},"</f>
        <v>{couname:"[USA] Cincinnati",year:"1896",region:"rgn_North America",Colors:["cl_BLU","cl_RED","cl_WHI"],Items:["3Color","lets10","startC","LUEDHI","year18","allhor","4+Band","Horizo","Circle","Plants","Texted","Weapon","Center","NO_GRE","NO_YEL","NO_BLA","001WHI","002BLU","003WHI","myrWHI","NoStar"],Flag:"https://upload.wikimedia.org/wikipedia/commons/thumb/d/dd/Flag_of_Cincinnati%2C_Ohio.svg/320px-Flag_of_Cincinnati%2C_Ohio.svg.png",HDFlag:"https://upload.wikimedia.org/wikipedia/commons/thumb/d/dd/Flag_of_Cincinnati%2C_Ohio.svg/2560px-Flag_of_Cincinnati%2C_Ohio.svg.png",type:"City", describe: "\nThe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 links: "https://en.wikipedia.org/wiki/Flag_of_Cincinnati"},</v>
      </c>
      <c r="HH143" s="48" t="str">
        <f>IF(P143&lt;&gt;"",CHAR(34)&amp;"\n"&amp;P143&amp;CHAR(34),CHAR(34)&amp;CHAR(34))</f>
        <v>"\nThe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v>
      </c>
      <c r="HI143" s="48" t="str">
        <f>IF(J143=0,CHAR(34)&amp;CHAR(34),HH143)</f>
        <v>"\nThe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v>
      </c>
      <c r="HJ143" s="48" t="str">
        <f>CHAR(34)&amp;O143&amp;CHAR(34)</f>
        <v>"1896"</v>
      </c>
      <c r="HL143" s="48" t="str">
        <f>CHAR(34)&amp;I143&amp;CHAR(34)</f>
        <v>"https://en.wikipedia.org/wiki/Flag_of_Cincinnati"</v>
      </c>
      <c r="HM143" s="72" t="str">
        <f>"{"&amp;CHAR(34)&amp;"couname"&amp;CHAR(34)&amp;":"&amp;CT143&amp;(IF(H143&lt;&gt;"",","&amp;CHAR(34)&amp;"subtype"&amp;CHAR(34)&amp;":"&amp;CHAR(34)&amp;H143&amp;CHAR(34),""))&amp;","&amp;CHAR(34)&amp;"year"&amp;CHAR(34)&amp;":"&amp;HJ143&amp;","&amp;CHAR(34)&amp;"region"&amp;CHAR(34)&amp;":"&amp;CU143&amp;","&amp;CHAR(34)&amp;"Colors"&amp;CHAR(34)&amp;":"&amp;HC143&amp;","&amp;CHAR(34)&amp;"Items"&amp;CHAR(34)&amp;":"&amp;GS143&amp;","&amp;CHAR(34)&amp;"Flag"&amp;CHAR(34)&amp;":"&amp;CV143&amp;","&amp;CHAR(34)&amp;"HDFlag"&amp;CHAR(34)&amp;":"&amp;CHAR(34)&amp;E143&amp;CHAR(34)&amp;","&amp;CHAR(34)&amp;"type"&amp;CHAR(34)&amp;":"&amp;GP143&amp;", "&amp;CHAR(34)&amp;"describe"&amp;CHAR(34)&amp;": "&amp;HH143&amp;", "&amp;CHAR(34)&amp;"isnew"&amp;CHAR(34)&amp;": "&amp;CHAR(34)&amp;F143&amp;CHAR(34)&amp;", "&amp;CHAR(34)&amp;"links"&amp;CHAR(34)&amp;": "&amp;HL143&amp;"},"</f>
        <v>{"couname":"[USA] Cincinnati","subtype":"[USA] Ohio","year":"1896","region":"rgn_North America","Colors":["cl_BLU","cl_RED","cl_WHI"],"Items":["3Color","lets10","startC","LUEDHI","year18","allhor","4+Band","Horizo","Circle","Plants","Texted","Weapon","Center","NO_GRE","NO_YEL","NO_BLA","001WHI","002BLU","003WHI","myrWHI","NoStar"],"Flag":"https://upload.wikimedia.org/wikipedia/commons/thumb/d/dd/Flag_of_Cincinnati%2C_Ohio.svg/320px-Flag_of_Cincinnati%2C_Ohio.svg.png","HDFlag":"https://upload.wikimedia.org/wikipedia/commons/thumb/d/dd/Flag_of_Cincinnati%2C_Ohio.svg/2560px-Flag_of_Cincinnati%2C_Ohio.svg.png","type":"City", "describe": "\nThe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 "isnew": ".", "links": "https://en.wikipedia.org/wiki/Flag_of_Cincinnati"},</v>
      </c>
      <c r="HN143" s="74" t="str">
        <f>"{"&amp;CHAR(34)&amp;"couname"&amp;CHAR(34)&amp;":"&amp;CT143&amp;(IF(H143&lt;&gt;"",","&amp;CHAR(34)&amp;"subtype"&amp;CHAR(34)&amp;":"&amp;CHAR(34)&amp;H143&amp;CHAR(34),""))&amp;","&amp;CHAR(34)&amp;"year"&amp;CHAR(34)&amp;":"&amp;HJ143&amp;","&amp;CHAR(34)&amp;"region"&amp;CHAR(34)&amp;":"&amp;CU143&amp;","&amp;CHAR(34)&amp;"Colors"&amp;CHAR(34)&amp;":"&amp;HC143&amp;","&amp;CHAR(34)&amp;"Items"&amp;CHAR(34)&amp;":"&amp;GS143&amp;","&amp;CHAR(34)&amp;"Flag"&amp;CHAR(34)&amp;":"&amp;CV143&amp;","&amp;CHAR(34)&amp;"HDFlag"&amp;CHAR(34)&amp;":"&amp;CHAR(34)&amp;E143&amp;CHAR(34)&amp;","&amp;CHAR(34)&amp;"type"&amp;CHAR(34)&amp;":"&amp;GP143&amp;", "&amp;CHAR(34)&amp;"describe"&amp;CHAR(34)&amp;": "&amp;HI143&amp;", "&amp;CHAR(34)&amp;"isnew"&amp;CHAR(34)&amp;": "&amp;CHAR(34)&amp;F143&amp;CHAR(34)&amp;", "&amp;CHAR(34)&amp;"links"&amp;CHAR(34)&amp;": "&amp;HL143&amp;"},"</f>
        <v>{"couname":"[USA] Cincinnati","subtype":"[USA] Ohio","year":"1896","region":"rgn_North America","Colors":["cl_BLU","cl_RED","cl_WHI"],"Items":["3Color","lets10","startC","LUEDHI","year18","allhor","4+Band","Horizo","Circle","Plants","Texted","Weapon","Center","NO_GRE","NO_YEL","NO_BLA","001WHI","002BLU","003WHI","myrWHI","NoStar"],"Flag":"https://upload.wikimedia.org/wikipedia/commons/thumb/d/dd/Flag_of_Cincinnati%2C_Ohio.svg/320px-Flag_of_Cincinnati%2C_Ohio.svg.png","HDFlag":"https://upload.wikimedia.org/wikipedia/commons/thumb/d/dd/Flag_of_Cincinnati%2C_Ohio.svg/2560px-Flag_of_Cincinnati%2C_Ohio.svg.png","type":"City", "describe": "\nThe blue waves represent the Ohio River, upon which the city was founded. The red 'C' in the center stands for Cincinnati and a red buckeye leaf rests atop the letter to symbolize the State of Ohio. The center of the C features the seal of Cincinnati as it was at the flag's introduction in 1896.", "isnew": ".", "links": "https://en.wikipedia.org/wiki/Flag_of_Cincinnati"},</v>
      </c>
      <c r="HO143" s="75">
        <v>45618</v>
      </c>
      <c r="HP143" s="48" t="str" cm="1">
        <f t="array" ref="HP143">IF(_xlfn.TEXTJOIN(", ", TRUE, IF(ISNUMBER(SEARCH("BLA", BL143:BT143)), COLUMN(BL143:BT143) - COLUMN(BL143) + 1, ""))&lt;&gt;"","BLA","")</f>
        <v/>
      </c>
      <c r="HQ143" s="48" t="str" cm="1">
        <f t="array" ref="HQ143">IF(_xlfn.TEXTJOIN(", ", TRUE, IF(ISNUMBER(SEARCH("BLU", BL143:BT143)), COLUMN(BL143:BT143) - COLUMN(BL143) + 1, ""))&lt;&gt;"","BLU","")</f>
        <v>BLU</v>
      </c>
      <c r="HR143" s="48" t="str" cm="1">
        <f t="array" ref="HR143">IF(_xlfn.TEXTJOIN(", ", TRUE, IF(ISNUMBER(SEARCH("GRE", BL143:BT143)), COLUMN(BL143:BT143) - COLUMN(BL143) + 1, ""))&lt;&gt;"","GRE","")</f>
        <v/>
      </c>
      <c r="HS143" s="48" t="str" cm="1">
        <f t="array" ref="HS143">IF(_xlfn.TEXTJOIN(", ", TRUE, IF(ISNUMBER(SEARCH("RED", BL143:BT143)), COLUMN(BL143:BT143) - COLUMN(BL143) + 1, ""))&lt;&gt;"","RED","")</f>
        <v>RED</v>
      </c>
      <c r="HT143" s="48" t="str" cm="1">
        <f t="array" ref="HT143">IF(_xlfn.TEXTJOIN(", ", TRUE, IF(ISNUMBER(SEARCH("YEL", BL143:BT143)), COLUMN(BL143:BT143) - COLUMN(BL143) + 1, ""))&lt;&gt;"","YEL","")</f>
        <v/>
      </c>
      <c r="HU143" s="48" t="str" cm="1">
        <f t="array" ref="HU143">IF(_xlfn.TEXTJOIN(", ", TRUE, IF(ISNUMBER(SEARCH("ORA", BL143:BT143)), COLUMN(BL143:BT143) - COLUMN(BL143) + 1, ""))&lt;&gt;"","ORA","")</f>
        <v/>
      </c>
      <c r="HV143" s="48" t="str" cm="1">
        <f t="array" ref="HV143">IF(_xlfn.TEXTJOIN(", ", TRUE, IF(ISNUMBER(SEARCH("BRO", BL143:BT143)), COLUMN(BL143:BT143) - COLUMN(BL143) + 1, ""))&lt;&gt;"","BRO","")</f>
        <v/>
      </c>
      <c r="HW143" s="48" t="str" cm="1">
        <f t="array" ref="HW143">IF(_xlfn.TEXTJOIN(", ", TRUE, IF(ISNUMBER(SEARCH("PUR", BL143:BT143)), COLUMN(BL143:BT143) - COLUMN(BL143) + 1, ""))&lt;&gt;"","PUR","")</f>
        <v/>
      </c>
      <c r="HX143" s="48" t="str" cm="1">
        <f t="array" ref="HX143">IF(_xlfn.TEXTJOIN(", ", TRUE, IF(ISNUMBER(SEARCH("WHI", BL143:BT143)), COLUMN(BL143:BT143) - COLUMN(BL143) + 1, ""))&lt;&gt;"","WHI","")</f>
        <v>WHI</v>
      </c>
      <c r="HY143" s="76"/>
      <c r="HZ143" s="76"/>
      <c r="IA143" s="6"/>
      <c r="IB143" s="6"/>
      <c r="IC143" s="77"/>
      <c r="ID143" s="77"/>
      <c r="IE143" s="77"/>
      <c r="IF143" s="77"/>
      <c r="IG143" s="77"/>
      <c r="IH143" s="77"/>
      <c r="II143" s="77"/>
      <c r="IJ143" s="77"/>
      <c r="IK143" s="77"/>
      <c r="IM143" s="45">
        <f>COUNTIF(IC143:IK143,"&gt;0")-CG143</f>
        <v>-3</v>
      </c>
      <c r="IN143" s="78" t="str">
        <f>"http://mkweb.bcgsc.ca/color-summarizer/?url="&amp;D143&amp;"&amp;precision=low&amp;num_clusters="&amp;CG143&amp;"&amp;text=1"</f>
        <v>http://mkweb.bcgsc.ca/color-summarizer/?url=https://upload.wikimedia.org/wikipedia/commons/thumb/d/dd/Flag_of_Cincinnati%2C_Ohio.svg/320px-Flag_of_Cincinnati%2C_Ohio.svg.png&amp;precision=low&amp;num_clusters=3&amp;text=1</v>
      </c>
      <c r="IO143" s="48" t="str">
        <f>IF(HP143&lt;&gt;"",CHAR(34)&amp;"black"&amp;CHAR(34),"")</f>
        <v/>
      </c>
      <c r="IP143" s="48" t="str">
        <f>IF(HQ143&lt;&gt;"",CHAR(34)&amp;"blue"&amp;CHAR(34),"")</f>
        <v>"blue"</v>
      </c>
      <c r="IQ143" s="48" t="str">
        <f>IF(HR143&lt;&gt;"",CHAR(34)&amp;"green"&amp;CHAR(34),"")</f>
        <v/>
      </c>
      <c r="IR143" s="48" t="str">
        <f>IF(HS143&lt;&gt;"",CHAR(34)&amp;"red"&amp;CHAR(34),"")</f>
        <v>"red"</v>
      </c>
      <c r="IS143" s="48" t="str">
        <f>IF(HT143&lt;&gt;"",CHAR(34)&amp;"yellow"&amp;CHAR(34),"")</f>
        <v/>
      </c>
      <c r="IT143" s="48" t="str">
        <f>IF(HU143&lt;&gt;"",CHAR(34)&amp;"orange"&amp;CHAR(34),"")</f>
        <v/>
      </c>
      <c r="IU143" s="48" t="str">
        <f>IF(HV143&lt;&gt;"",CHAR(34)&amp;"brown"&amp;CHAR(34),"")</f>
        <v/>
      </c>
      <c r="IV143" s="48" t="str">
        <f>IF(HW143&lt;&gt;"",CHAR(34)&amp;"purple"&amp;CHAR(34),"")</f>
        <v/>
      </c>
      <c r="IW143" s="48" t="str">
        <f>IF(HX143&lt;&gt;"",CHAR(34)&amp;"white"&amp;CHAR(34),"")</f>
        <v>"white"</v>
      </c>
      <c r="IX143" s="48" t="str">
        <f>"{"&amp;CHAR(34)&amp;"url"&amp;CHAR(34)&amp;":"&amp;CHAR(34)&amp;IN143&amp;CHAR(34)&amp;","&amp;CHAR(34)&amp;"name"&amp;CHAR(34)&amp;":"&amp;CHAR(34)&amp;A143&amp;CHAR(34)&amp;"},"</f>
        <v>{"url":"http://mkweb.bcgsc.ca/color-summarizer/?url=https://upload.wikimedia.org/wikipedia/commons/thumb/d/dd/Flag_of_Cincinnati%2C_Ohio.svg/320px-Flag_of_Cincinnati%2C_Ohio.svg.png&amp;precision=low&amp;num_clusters=3&amp;text=1","name":"[USA] Cincinnati"},</v>
      </c>
      <c r="IY143" s="48">
        <v>1136</v>
      </c>
    </row>
    <row r="144" spans="1:259" s="48" customFormat="1" ht="38.4" customHeight="1" thickBot="1" x14ac:dyDescent="0.35">
      <c r="A144" s="97" t="s">
        <v>396</v>
      </c>
      <c r="B144" s="40" t="e" vm="285">
        <v>#VALUE!</v>
      </c>
      <c r="C144" s="41">
        <v>3</v>
      </c>
      <c r="D144" s="42" t="s">
        <v>397</v>
      </c>
      <c r="E144" s="43" t="s">
        <v>398</v>
      </c>
      <c r="F144" s="44" t="s">
        <v>163</v>
      </c>
      <c r="G144" s="45">
        <f>COUNTIF($A$1:$A$8580,A144)</f>
        <v>1</v>
      </c>
      <c r="H144" s="46" t="s">
        <v>393</v>
      </c>
      <c r="I144" s="47" t="s">
        <v>399</v>
      </c>
      <c r="J144" s="48" t="str">
        <f>""</f>
        <v/>
      </c>
      <c r="K144" s="49"/>
      <c r="L144" s="50"/>
      <c r="M144" s="50"/>
      <c r="N144" s="51" t="s">
        <v>231</v>
      </c>
      <c r="O144" s="52">
        <v>1895</v>
      </c>
      <c r="P144" s="53" t="s">
        <v>400</v>
      </c>
      <c r="Q144" s="54">
        <v>1</v>
      </c>
      <c r="R144" s="55" t="s">
        <v>231</v>
      </c>
      <c r="S144" s="56">
        <v>3</v>
      </c>
      <c r="T144" s="57" t="s">
        <v>164</v>
      </c>
      <c r="U144" s="58" t="s">
        <v>164</v>
      </c>
      <c r="V144" s="58" t="s">
        <v>164</v>
      </c>
      <c r="W144" s="58" t="s">
        <v>165</v>
      </c>
      <c r="X144" s="58" t="s">
        <v>165</v>
      </c>
      <c r="Y144" s="58" t="s">
        <v>164</v>
      </c>
      <c r="Z144" s="58" t="s">
        <v>164</v>
      </c>
      <c r="AA144" s="58" t="s">
        <v>165</v>
      </c>
      <c r="AB144" s="58" t="s">
        <v>165</v>
      </c>
      <c r="AC144" s="58" t="s">
        <v>164</v>
      </c>
      <c r="AD144" s="58" t="s">
        <v>164</v>
      </c>
      <c r="AE144" s="58" t="s">
        <v>164</v>
      </c>
      <c r="AF144" s="59" t="s">
        <v>164</v>
      </c>
      <c r="AG144" s="59" t="s">
        <v>165</v>
      </c>
      <c r="AH144" s="59" t="s">
        <v>165</v>
      </c>
      <c r="AI144" s="59" t="s">
        <v>164</v>
      </c>
      <c r="AJ144" s="59" t="s">
        <v>164</v>
      </c>
      <c r="AK144" s="59" t="s">
        <v>164</v>
      </c>
      <c r="AL144" s="59" t="s">
        <v>164</v>
      </c>
      <c r="AM144" s="59" t="s">
        <v>164</v>
      </c>
      <c r="AN144" s="59" t="s">
        <v>164</v>
      </c>
      <c r="AO144" s="59" t="s">
        <v>164</v>
      </c>
      <c r="AP144" s="59" t="s">
        <v>164</v>
      </c>
      <c r="AQ144" s="59" t="s">
        <v>164</v>
      </c>
      <c r="AR144" s="59" t="s">
        <v>164</v>
      </c>
      <c r="AS144" s="59" t="s">
        <v>164</v>
      </c>
      <c r="AT144" s="60">
        <v>0</v>
      </c>
      <c r="AU144" s="59" t="s">
        <v>196</v>
      </c>
      <c r="AV144" s="59" t="str">
        <f>IF(LEFT(A144,1)="[",LEFT(A144,5)&amp;AU144&amp;A144,"")</f>
        <v>[USA]City[USA] Cleveland</v>
      </c>
      <c r="AW144" s="59" t="str">
        <f>C144&amp;H144&amp;A144</f>
        <v>3[USA] Ohio[USA] Cleveland</v>
      </c>
      <c r="AX144" s="61"/>
      <c r="AY144" s="61"/>
      <c r="AZ144" s="62" t="s">
        <v>167</v>
      </c>
      <c r="BA144" s="62" t="s">
        <v>167</v>
      </c>
      <c r="BB144" s="62"/>
      <c r="BC144" s="63"/>
      <c r="BD144" s="64" t="s">
        <v>168</v>
      </c>
      <c r="BE144" s="47"/>
      <c r="BF144" s="64" t="s">
        <v>154</v>
      </c>
      <c r="BG144" s="64" t="s">
        <v>159</v>
      </c>
      <c r="BH144" s="64" t="s">
        <v>152</v>
      </c>
      <c r="BI144" s="64"/>
      <c r="BJ144" s="64"/>
      <c r="BK144" s="47"/>
      <c r="BL144" s="64" t="s">
        <v>151</v>
      </c>
      <c r="BM144" s="64" t="s">
        <v>152</v>
      </c>
      <c r="BN144" s="64" t="s">
        <v>153</v>
      </c>
      <c r="BO144" s="64" t="s">
        <v>154</v>
      </c>
      <c r="BP144" s="64" t="s">
        <v>167</v>
      </c>
      <c r="BQ144" s="64" t="s">
        <v>167</v>
      </c>
      <c r="BR144" s="64" t="s">
        <v>167</v>
      </c>
      <c r="BS144" s="64" t="s">
        <v>167</v>
      </c>
      <c r="BT144" s="64" t="s">
        <v>159</v>
      </c>
      <c r="BU144" s="65"/>
      <c r="BV144" s="66"/>
      <c r="BW144" s="66">
        <v>0</v>
      </c>
      <c r="BX144" s="47"/>
      <c r="CB144" s="6"/>
      <c r="CC144" s="6"/>
      <c r="CD144" s="67">
        <v>0</v>
      </c>
      <c r="CE144" s="67">
        <v>0</v>
      </c>
      <c r="CF144" s="67" t="e">
        <v>#REF!</v>
      </c>
      <c r="CG144" s="68" cm="1">
        <f t="array" ref="CG144">SUMPRODUCT(--(LEN(TRIM(BL144:BT144))&gt;0))</f>
        <v>5</v>
      </c>
      <c r="CH144" s="59" t="str">
        <f>IF(CG144=2,"y","n")</f>
        <v>n</v>
      </c>
      <c r="CI144" s="59" t="str">
        <f>IF(CG144=3,"y","n")</f>
        <v>n</v>
      </c>
      <c r="CJ144" s="59" t="str">
        <f>IF(CG144=4,"y","n")</f>
        <v>n</v>
      </c>
      <c r="CK144" s="59" t="str">
        <f>IF(CG144&gt;4,"y","n")</f>
        <v>y</v>
      </c>
      <c r="CL144" s="59" t="str">
        <f>IF(S144=0,"y","n")</f>
        <v>n</v>
      </c>
      <c r="CM144" s="59" t="str">
        <f>IF(S144=2,"y","n")</f>
        <v>n</v>
      </c>
      <c r="CN144" s="59" t="str">
        <f>IF(S144=3,"y","n")</f>
        <v>y</v>
      </c>
      <c r="CO144" s="59" t="str">
        <f>IF(S144&gt;=4,"y","n")</f>
        <v>n</v>
      </c>
      <c r="CP144" s="59" t="str">
        <f>IF(AT144=0,"y","n")</f>
        <v>y</v>
      </c>
      <c r="CQ144" s="59" t="str">
        <f>IF(AT144=1,"y","n")</f>
        <v>n</v>
      </c>
      <c r="CR144" s="59" t="str">
        <f>IF(AT144=2,"y","n")</f>
        <v>n</v>
      </c>
      <c r="CS144" s="59" t="str">
        <f>IF(AT144&gt;=3,"y","n")</f>
        <v>n</v>
      </c>
      <c r="CT144" s="69" t="str">
        <f>CHAR(34)&amp;A144&amp;CHAR(34)</f>
        <v>"[USA] Cleveland"</v>
      </c>
      <c r="CU144" s="70" t="str">
        <f>CHAR(34)&amp;"rgn_"&amp;R144&amp;CHAR(34)</f>
        <v>"rgn_North America"</v>
      </c>
      <c r="CV144" s="48" t="str">
        <f>CHAR(34)&amp;D144&amp;CHAR(34)</f>
        <v>"https://upload.wikimedia.org/wikipedia/commons/thumb/3/30/Flag_of_Cleveland%2C_Ohio.svg/320px-Flag_of_Cleveland%2C_Ohio.svg.png"</v>
      </c>
      <c r="CW144" s="48" t="str">
        <f>IF(CH144="y",CHAR(34)&amp;CH$1&amp;CHAR(34)&amp;",","")</f>
        <v/>
      </c>
      <c r="CX144" s="48" t="str">
        <f>IF(CI144="y",CHAR(34)&amp;CI$1&amp;CHAR(34)&amp;",","")</f>
        <v/>
      </c>
      <c r="CY144" s="48" t="str">
        <f>IF(CJ144="y",CHAR(34)&amp;CJ$1&amp;CHAR(34)&amp;",","")</f>
        <v/>
      </c>
      <c r="CZ144" s="48" t="str">
        <f>IF(CK144="y",CHAR(34)&amp;CK$1&amp;CHAR(34)&amp;",","")</f>
        <v>"5+Colo",</v>
      </c>
      <c r="DA144" s="48" t="str">
        <f>IF(Q144&gt;1,CHAR(34)&amp;"words2"&amp;CHAR(34)&amp;",","")</f>
        <v/>
      </c>
      <c r="DB144" s="48" t="str">
        <f>IF(Q144&gt;2,CHAR(34)&amp;"words3"&amp;CHAR(34)&amp;",","")</f>
        <v/>
      </c>
      <c r="DD144" s="48" t="str">
        <f>IF(LEN(CHAR(34)&amp;"lets"&amp;LEN(SUBSTITUTE(SUBSTITUTE(IFERROR(TRIM(SUBSTITUTE(A144,MID(A144,FIND("[",A144),FIND("]",A144)-FIND("[",A144)+1),"")),A144)," ",""),"-",""))&amp;CHAR(34)&amp;",")=9,CHAR(34)&amp;"lets"&amp;LEN(SUBSTITUTE(SUBSTITUTE(IFERROR(TRIM(SUBSTITUTE(A144,MID(A144,FIND("[",A144),FIND("]",A144)-FIND("[",A144)+1),"")),A144)," ",""),"-",""))&amp;CHAR(34)&amp;",",CHAR(34)&amp;"lets0"&amp;LEN(SUBSTITUTE(SUBSTITUTE(IFERROR(TRIM(SUBSTITUTE(A144,MID(A144,FIND("[",A144),FIND("]",A144)-FIND("[",A144)+1),"")),A144)," ",""),"-",""))&amp;CHAR(34)&amp;",")</f>
        <v>"lets09",</v>
      </c>
      <c r="DE144" s="48" t="str">
        <f>CHAR(34)&amp;"start"&amp;IFERROR(LEFT(SUBSTITUTE(A144,"["&amp;MID(A144,FIND("[",A144)+1,FIND("]",A144)-FIND("[",A144)-1)&amp;"] ",""),1),LEFT(A144,1))&amp;CHAR(34)&amp;","</f>
        <v>"startC",</v>
      </c>
      <c r="DF144" s="48" t="str">
        <f>IFERROR(IF(SEARCH("tan",A144)&gt;0,CHAR(34)&amp;"withtn"&amp;CHAR(34)&amp;",",""),"")</f>
        <v/>
      </c>
      <c r="DG144" s="48" t="str">
        <f>IFERROR(IF(SEARCH("q",A144)&gt;0,CHAR(34)&amp;"with_q"&amp;CHAR(34)&amp;",",""),"")</f>
        <v/>
      </c>
      <c r="DH144" s="48" t="str">
        <f>IFERROR(IF(SEARCH("v",A144)&gt;0,CHAR(34)&amp;"with_v"&amp;CHAR(34)&amp;",",""),"")</f>
        <v>"with_v",</v>
      </c>
      <c r="DI144" s="48" t="str">
        <f>IFERROR(IF(SEARCH("w",A144)&gt;0,CHAR(34)&amp;"with_w"&amp;CHAR(34)&amp;",",""),"")</f>
        <v/>
      </c>
      <c r="DJ144" s="48" t="str">
        <f>IFERROR(IF(SEARCH("y",A144)&gt;0,CHAR(34)&amp;"with_y"&amp;CHAR(34)&amp;",",""),"")</f>
        <v/>
      </c>
      <c r="DK144" s="48" t="str">
        <f>IFERROR(IF(SEARCH("z",A144)&gt;0,CHAR(34)&amp;"with_z"&amp;CHAR(34)&amp;",",""),"")</f>
        <v/>
      </c>
      <c r="DL144" s="48" t="str">
        <f>IF(CG144=2, CHAR(34) &amp; _xlfn.TEXTJOIN("", TRUE, _xlfn._xlws.SORT(HP144:HX144)) &amp; CHAR(34) &amp; ",", "")</f>
        <v/>
      </c>
      <c r="DM144" s="48" t="str" cm="1">
        <f t="array" ref="DM144">IF(CG144=3,CHAR(34) &amp; _xlfn.TEXTJOIN("", TRUE, RIGHT(HP144:HX144, 2)) &amp; CHAR(34) &amp; ",", "")</f>
        <v/>
      </c>
      <c r="DN144" s="48" t="str">
        <f>IF(AND(ISNUMBER(SEARCH("18", O144)), ISERROR(SEARCH("1918", O144)), ISERROR(SEARCH("2018", O144))), CHAR(34) &amp; "year18" &amp; CHAR(34) &amp; ",", "")</f>
        <v>"year18",</v>
      </c>
      <c r="DO144" s="48" t="str">
        <f>IF(AND(ISNUMBER(SEARCH("19", O144)), ISERROR(SEARCH("1819", O144)),  ISERROR(SEARCH("1219", O144)),ISERROR(SEARCH("1119", O144)),ISERROR(SEARCH("1190", O144)),ISERROR(SEARCH("2019", O144))), CHAR(34) &amp; "year19" &amp; CHAR(34) &amp; ",", "")</f>
        <v/>
      </c>
      <c r="DP144" s="6" t="str">
        <f>IF(AND(ISNUMBER(SEARCH("20", O144)), ISERROR(SEARCH("1920", O144))), CHAR(34)&amp;"year00"&amp;CHAR(34)&amp;",", "")</f>
        <v/>
      </c>
      <c r="DQ144" s="6" t="str">
        <f>IF(CC144="y",CHAR(34)&amp;"soviet"&amp;CHAR(34)&amp;",","")</f>
        <v/>
      </c>
      <c r="DR144" s="6" t="str">
        <f>IF(BY144="y",CHAR(34)&amp;"dgband"&amp;CHAR(34)&amp;",","")</f>
        <v/>
      </c>
      <c r="DS144" s="6" t="str">
        <f>IF(W144="y",IF(AND(V144="n",BY144&lt;&gt;"y"),CHAR(34)&amp;"allver"&amp;CHAR(34)&amp;",",""),"")</f>
        <v>"allver",</v>
      </c>
      <c r="DT144" s="6" t="str">
        <f>IF(V144="y",IF(AND(W144="n",BY144&lt;&gt;"y"),CHAR(34)&amp;"allhor"&amp;CHAR(34)&amp;",",""),"")</f>
        <v/>
      </c>
      <c r="DU144" s="6" t="str">
        <f>IF(BY144="y",IF(AND(W144="n",V144="n"),CHAR(34)&amp;"alldia"&amp;CHAR(34)&amp;",",""),"")</f>
        <v/>
      </c>
      <c r="DW144" s="48" t="str">
        <f>IF(CL144="y",CHAR(34)&amp;CL$1&amp;CHAR(34)&amp;",","")</f>
        <v/>
      </c>
      <c r="DX144" s="48" t="str">
        <f>IF(CM144="y",CHAR(34)&amp;CM$1&amp;CHAR(34)&amp;",","")</f>
        <v/>
      </c>
      <c r="DY144" s="48" t="str">
        <f>IF(CN144="y",CHAR(34)&amp;CN$1&amp;CHAR(34)&amp;",","")</f>
        <v>"3Bands",</v>
      </c>
      <c r="DZ144" s="48" t="str">
        <f>IF(CO144="y",CHAR(34)&amp;CO$1&amp;CHAR(34)&amp;",","")</f>
        <v/>
      </c>
      <c r="EA144" s="48" t="str">
        <f>IF(T144="y",CHAR(34)&amp;T$1&amp;CHAR(34)&amp;",","")</f>
        <v/>
      </c>
      <c r="EB144" s="48" t="str">
        <f>IF(U144="y",CHAR(34)&amp;U$1&amp;CHAR(34)&amp;",","")</f>
        <v/>
      </c>
      <c r="EC144" s="48" t="str">
        <f>IF(V144="y",CHAR(34)&amp;V$1&amp;CHAR(34)&amp;",","")</f>
        <v/>
      </c>
      <c r="ED144" s="48" t="str">
        <f>IF(W144="y",CHAR(34)&amp;W$1&amp;CHAR(34)&amp;",","")</f>
        <v>"Vertic",</v>
      </c>
      <c r="EE144" s="48" t="str">
        <f>IF(X144="y",CHAR(34)&amp;X$1&amp;CHAR(34)&amp;",","")</f>
        <v>"Circle",</v>
      </c>
      <c r="EF144" s="48" t="str">
        <f>IF(AND(Y144&lt;&gt;"n",Y144&lt;&gt;""),CHAR(34)&amp;Y$1&amp;CHAR(34)&amp;",","")</f>
        <v/>
      </c>
      <c r="EG144" s="48" t="str">
        <f>IF(Z144="y",CHAR(34)&amp;Z$1&amp;CHAR(34)&amp;",","")</f>
        <v/>
      </c>
      <c r="EH144" s="48" t="str">
        <f>IF(AA144="y",CHAR(34)&amp;AA$1&amp;CHAR(34)&amp;",","")</f>
        <v>"Plants",</v>
      </c>
      <c r="EI144" s="48" t="str">
        <f>IF(AB144="y",CHAR(34)&amp;AB$1&amp;CHAR(34)&amp;",","")</f>
        <v>"Texted",</v>
      </c>
      <c r="EJ144" s="48" t="str">
        <f>IF(AC144="y",CHAR(34)&amp;AC$1&amp;CHAR(34)&amp;",","")</f>
        <v/>
      </c>
      <c r="EK144" s="48" t="str">
        <f>IF(AD144="y",CHAR(34)&amp;AD$1&amp;CHAR(34)&amp;",","")</f>
        <v/>
      </c>
      <c r="EL144" s="48" t="str">
        <f>IF(AE144="y",CHAR(34)&amp;AE$1&amp;CHAR(34)&amp;",","")</f>
        <v/>
      </c>
      <c r="EM144" s="48" t="str">
        <f>IF(AF144="y",CHAR(34)&amp;AF$1&amp;CHAR(34)&amp;",","")</f>
        <v/>
      </c>
      <c r="EN144" s="48" t="str">
        <f>IF(AG144="y",CHAR(34)&amp;AG$1&amp;CHAR(34)&amp;",","")</f>
        <v>"Unequa",</v>
      </c>
      <c r="EO144" s="48" t="str">
        <f>IF(AH144="y",CHAR(34)&amp;AH$1&amp;CHAR(34)&amp;",","")</f>
        <v>"Center",</v>
      </c>
      <c r="EP144" s="48" t="str">
        <f>IF(AI144="y",CHAR(34)&amp;AI$1&amp;CHAR(34)&amp;",","")</f>
        <v/>
      </c>
      <c r="EQ144" s="48" t="str">
        <f>IF(AJ144="y",CHAR(34)&amp;AJ$1&amp;CHAR(34)&amp;",","")</f>
        <v/>
      </c>
      <c r="ER144" s="48" t="str">
        <f>IF(AK144="y",CHAR(34)&amp;AK$1&amp;CHAR(34)&amp;",","")</f>
        <v/>
      </c>
      <c r="ES144" s="48" t="str">
        <f>IF(AL144="y",CHAR(34)&amp;AL$1&amp;CHAR(34)&amp;",","")</f>
        <v/>
      </c>
      <c r="ET144" s="48" t="str">
        <f>IF(AM144="y",CHAR(34)&amp;AM$1&amp;CHAR(34)&amp;",","")</f>
        <v/>
      </c>
      <c r="EU144" s="48" t="str">
        <f>IF(AN144="y",CHAR(34)&amp;AN$1&amp;CHAR(34)&amp;",","")</f>
        <v/>
      </c>
      <c r="EV144" s="48" t="str">
        <f>IF(AO144="y",CHAR(34)&amp;AO$1&amp;CHAR(34)&amp;",","")</f>
        <v/>
      </c>
      <c r="EW144" s="48" t="str">
        <f>IF(AP144="y",CHAR(34)&amp;AP$1&amp;CHAR(34)&amp;",","")</f>
        <v/>
      </c>
      <c r="EX144" s="48" t="str">
        <f>IF(AQ144="y",CHAR(34)&amp;AQ$1&amp;CHAR(34)&amp;",","")</f>
        <v/>
      </c>
      <c r="EY144" s="48" t="str">
        <f>IF(AR144="y",CHAR(34)&amp;AR$1&amp;CHAR(34)&amp;",","")</f>
        <v/>
      </c>
      <c r="EZ144" s="48" t="str">
        <f>IF(AS144="y",CHAR(34)&amp;AS$1&amp;CHAR(34)&amp;",","")</f>
        <v/>
      </c>
      <c r="FA144" s="48" t="str">
        <f>IF(AT144&gt;0,CHAR(34)&amp;"sta"&amp;AZ144&amp;CHAR(34)&amp;",","")</f>
        <v/>
      </c>
      <c r="FB144" s="48" t="str">
        <f>IF(AND(AT144&gt;0,BA144&lt;&gt;""),CHAR(34)&amp;"sta"&amp;BA144&amp;CHAR(34)&amp;",","")</f>
        <v/>
      </c>
      <c r="FD144" s="48" t="str">
        <f>IF(BV144="n",CHAR(34)&amp;"tcWHYE"&amp;CHAR(34)&amp;",",IF(BV144="y",CHAR(34)&amp;FD$1&amp;CHAR(34)&amp;",",""))</f>
        <v/>
      </c>
      <c r="FE144" s="48" t="str">
        <f>IF(COUNTIF(BL144:BT144,"BLU")=0,CHAR(34)&amp;"NO_BLU"&amp;CHAR(34)&amp;",", "")</f>
        <v/>
      </c>
      <c r="FF144" s="48" t="str">
        <f>IF(COUNTIF(BL144:BT144,"WHI")=0,CHAR(34)&amp;"NO_WHI"&amp;CHAR(34)&amp;",", "")</f>
        <v/>
      </c>
      <c r="FG144" s="48" t="str">
        <f>IF(COUNTIF(BL144:BT144,"RED")=0,CHAR(34)&amp;"NO_RED"&amp;CHAR(34)&amp;",", "")</f>
        <v/>
      </c>
      <c r="FH144" s="48" t="str">
        <f>IF(COUNTIF(BL144:BS144,"GRE")=0,CHAR(34)&amp;"NO_GRE"&amp;CHAR(34)&amp;",", "")</f>
        <v/>
      </c>
      <c r="FI144" s="48" t="str">
        <f>IF(COUNTIF(BL144:BT144,"YEL")=0,CHAR(34)&amp;"NO_YEL"&amp;CHAR(34)&amp;",", "")</f>
        <v>"NO_YEL",</v>
      </c>
      <c r="FJ144" s="48" t="str">
        <f>IF(COUNTIF(BL144:BT144,"BLA")=0,CHAR(34)&amp;"NO_BLA"&amp;CHAR(34)&amp;",", "")</f>
        <v/>
      </c>
      <c r="FK144" s="48" t="str">
        <f>IF(AND(FH144&lt;&gt;"",FF144&lt;&gt;""),CHAR(34)&amp;"WHGRNO"&amp;CHAR(34)&amp;",","")</f>
        <v/>
      </c>
      <c r="FL144" s="48" t="str">
        <f>IF(AND(FI144&lt;&gt;"",FF144&lt;&gt;""),CHAR(34)&amp;"WHYENO"&amp;CHAR(34)&amp;",","")</f>
        <v/>
      </c>
      <c r="FM144" s="48" t="str">
        <f>IF(AND(FJ144&lt;&gt;"",FF144&lt;&gt;""),CHAR(34)&amp;"BAWHNO"&amp;CHAR(34)&amp;",","")</f>
        <v/>
      </c>
      <c r="FN144" s="48" t="str">
        <f>IF(AND(FE144&lt;&gt;"",FF144&lt;&gt;""),CHAR(34)&amp;"BLWHNO"&amp;CHAR(34)&amp;",","")</f>
        <v/>
      </c>
      <c r="FO144" s="48" t="str">
        <f>IF(AND(FE144&lt;&gt;"",FG144&lt;&gt;""),CHAR(34)&amp;"BLRENO"&amp;CHAR(34)&amp;",","")</f>
        <v/>
      </c>
      <c r="FP144" s="48" t="str">
        <f>IF(AND(FF144&lt;&gt;"",FF144&lt;&gt;""),CHAR(34)&amp;"WHRENO"&amp;CHAR(34)&amp;",","")</f>
        <v/>
      </c>
      <c r="FQ144" s="48" t="str">
        <f>IF(LEN(BF144)=3,CHAR(34)&amp;"001"&amp;BF144&amp;CHAR(34)&amp;",","")</f>
        <v>"001RED",</v>
      </c>
      <c r="FR144" s="48" t="str">
        <f>IF(LEN(BG144)=3,CHAR(34)&amp;"002"&amp;BG144&amp;CHAR(34)&amp;",","")</f>
        <v>"002WHI",</v>
      </c>
      <c r="FS144" s="48" t="str">
        <f>IF(LEN(BH144)=3,CHAR(34)&amp;"003"&amp;BH144&amp;CHAR(34)&amp;",","")</f>
        <v>"003BLU",</v>
      </c>
      <c r="FT144" s="48" t="str">
        <f>CHAR(34)&amp;"myr"&amp;BD144&amp;CHAR(34)&amp;","</f>
        <v>"myrEQ",</v>
      </c>
      <c r="FU144" s="48" t="str">
        <f>IF(AY144="y",CHAR(34)&amp;"island"&amp;CHAR(34)&amp;",","")</f>
        <v/>
      </c>
      <c r="FV144" s="48" t="str">
        <f>IF(BZ144="y",CHAR(34)&amp;"landlo"&amp;CHAR(34)&amp;",","")</f>
        <v/>
      </c>
      <c r="FW144" s="48" t="str">
        <f>IF(CA144="y",CHAR(34)&amp;"eunion"&amp;CHAR(34)&amp;",","")</f>
        <v/>
      </c>
      <c r="FY144" s="48" t="str">
        <f>IFERROR(IF(SEARCH("Arabic",CB144)&gt;0,CHAR(34)&amp;"arabic"&amp;CHAR(34)&amp;",",""),"")</f>
        <v/>
      </c>
      <c r="FZ144" s="48" t="str">
        <f>IFERROR(IF(SEARCH("English",CB144)&gt;0,CHAR(34)&amp;"englis"&amp;CHAR(34)&amp;",",""),"")</f>
        <v/>
      </c>
      <c r="GA144" s="48" t="str">
        <f>IFERROR(IF(SEARCH("French",CB144)&gt;0,CHAR(34)&amp;"french"&amp;CHAR(34)&amp;",",""),"")</f>
        <v/>
      </c>
      <c r="GB144" s="48" t="str">
        <f>IFERROR(IF(SEARCH("Spanish",CB144)&gt;0,CHAR(34)&amp;"spanis"&amp;CHAR(34)&amp;",",""),"")</f>
        <v/>
      </c>
      <c r="GE144" s="48" t="str">
        <f>IFERROR(IF(SEARCH("Dutch",CB144)&gt;0,CHAR(34)&amp;"dutchs"&amp;CHAR(34)&amp;",",""),"")</f>
        <v/>
      </c>
      <c r="GF144" s="48" t="str">
        <f>IFERROR(IF(SEARCH("Historical",AU144)&gt;0,CHAR(34)&amp;"histor"&amp;CHAR(34)&amp;",",""),"")</f>
        <v/>
      </c>
      <c r="GG144" s="48" t="str">
        <f>IF(BU144="y",CHAR(34)&amp;"unjack"&amp;CHAR(34)&amp;",","")</f>
        <v/>
      </c>
      <c r="GH144" s="48" t="str">
        <f>IF(CD144=1,CHAR(34)&amp;"southc"&amp;CHAR(34)&amp;",","")</f>
        <v/>
      </c>
      <c r="GI144" s="48" t="str">
        <f>IF(CE144=1,CHAR(34)&amp;"hasmap"&amp;CHAR(34)&amp;",","")</f>
        <v/>
      </c>
      <c r="GJ144" s="48" t="str">
        <f>IF(CP144="y",CHAR(34)&amp;CP$1&amp;CHAR(34)&amp;",","")</f>
        <v>"NoStar",</v>
      </c>
      <c r="GK144" s="48" t="str">
        <f>IF(GJ144="",CHAR(34)&amp;"HasSta"&amp;CHAR(34)&amp;",","")</f>
        <v/>
      </c>
      <c r="GL144" s="48" t="str">
        <f>IF(CQ144="y",CHAR(34)&amp;CQ$1&amp;CHAR(34)&amp;",","")</f>
        <v/>
      </c>
      <c r="GM144" s="48" t="str">
        <f>IF(CR144="y",CHAR(34)&amp;CR$1&amp;CHAR(34)&amp;",","")</f>
        <v/>
      </c>
      <c r="GN144" s="48" t="str">
        <f>IF(CS144="y",CHAR(34)&amp;CS$1&amp;CHAR(34)&amp;",","")</f>
        <v/>
      </c>
      <c r="GP144" s="48" t="str">
        <f>CHAR(34)&amp;AU144&amp;CHAR(34)</f>
        <v>"City"</v>
      </c>
      <c r="GS144" s="48" t="str">
        <f>SUBSTITUTE("["&amp;_xlfn.CONCAT(CW144:GN144)&amp;"]",",]","]")</f>
        <v>["5+Colo","lets09","startC","with_v","year18","allver","3Bands","Vertic","Circle","Plants","Texted","Unequa","Center","NO_YEL","001RED","002WHI","003BLU","myrEQ","NoStar"]</v>
      </c>
      <c r="GT144" s="48" t="str">
        <f>IF(BL144&lt;&gt;"",CHAR(34)&amp;"cl_"&amp;BL144&amp;CHAR(34)&amp;",","")</f>
        <v>"cl_BLA",</v>
      </c>
      <c r="GU144" s="48" t="str">
        <f>IF(BM144&lt;&gt;"",CHAR(34)&amp;"cl_"&amp;BM144&amp;CHAR(34)&amp;",","")</f>
        <v>"cl_BLU",</v>
      </c>
      <c r="GV144" s="48" t="str">
        <f>IF(BN144&lt;&gt;"",CHAR(34)&amp;"cl_"&amp;BN144&amp;CHAR(34)&amp;",","")</f>
        <v>"cl_GRE",</v>
      </c>
      <c r="GW144" s="48" t="str">
        <f>IF(BO144&lt;&gt;"",CHAR(34)&amp;"cl_"&amp;BO144&amp;CHAR(34)&amp;",","")</f>
        <v>"cl_RED",</v>
      </c>
      <c r="GX144" s="48" t="str">
        <f>IF(BP144&lt;&gt;"",CHAR(34)&amp;"cl_"&amp;BP144&amp;CHAR(34)&amp;",","")</f>
        <v/>
      </c>
      <c r="GY144" s="48" t="str">
        <f>IF(BQ144&lt;&gt;"",CHAR(34)&amp;"cl_"&amp;BQ144&amp;CHAR(34)&amp;",","")</f>
        <v/>
      </c>
      <c r="GZ144" s="48" t="str">
        <f>IF(BR144&lt;&gt;"",CHAR(34)&amp;"cl_"&amp;BR144&amp;CHAR(34)&amp;",","")</f>
        <v/>
      </c>
      <c r="HA144" s="48" t="str">
        <f>IF(BS144&lt;&gt;"",CHAR(34)&amp;"cl_"&amp;BS144&amp;CHAR(34)&amp;",","")</f>
        <v/>
      </c>
      <c r="HB144" s="48" t="str">
        <f>IF(BT144&lt;&gt;"",CHAR(34)&amp;"cl_"&amp;BT144&amp;CHAR(34)&amp;",","")</f>
        <v>"cl_WHI",</v>
      </c>
      <c r="HC144" s="48" t="str">
        <f>SUBSTITUTE("["&amp;_xlfn.CONCAT(GT144:HB144)&amp;"]",",]","]")</f>
        <v>["cl_BLA","cl_BLU","cl_GRE","cl_RED","cl_WHI"]</v>
      </c>
      <c r="HE144" s="71"/>
      <c r="HF144" s="72" t="str">
        <f>"{couname:"&amp;CT144&amp;(IF(HK144&lt;&gt;"",",subtype:"&amp;CHAR(34)&amp;HK144&amp;CHAR(34),""))&amp;",year:"&amp;HJ144&amp;",region:"&amp;CU144&amp;",Colors:"&amp;HC144&amp;",Items:"&amp;GS144&amp;",Flag:"&amp;CV144&amp;",HDFlag:"&amp;CHAR(34)&amp;E144&amp;CHAR(34)&amp;",type:"&amp;GP144&amp;", describe: "&amp;HH144&amp;", isnew:"&amp;CHAR(34)&amp;F144&amp;CHAR(34)&amp;", links: "&amp;HL144&amp;"},"</f>
        <v>{couname:"[USA] Cleveland",year:"1895",region:"rgn_North America",Colors:["cl_BLA","cl_BLU","cl_GRE","cl_RED","cl_WHI"],Items:["5+Colo","lets09","startC","with_v","year18","allver","3Bands","Vertic","Circle","Plants","Texted","Unequa","Center","NO_YEL","001RED","002WHI","003BLU","myrEQ","NoStar"],Flag:"https://upload.wikimedia.org/wikipedia/commons/thumb/3/30/Flag_of_Cleveland%2C_Ohio.svg/320px-Flag_of_Cleveland%2C_Ohio.svg.png",HDFlag:"https://upload.wikimedia.org/wikipedia/commons/thumb/3/30/Flag_of_Cleveland%2C_Ohio.svg/2560px-Flag_of_Cleveland%2C_Ohio.svg.png",type:"City", describe: "\nBoth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 isnew:".", links: "https://en.wikipedia.org/wiki/Flag_of_Cleveland"},</v>
      </c>
      <c r="HG144" s="73" t="str">
        <f>"{couname:"&amp;CT144&amp;(IF(HK144&lt;&gt;"",",subtype:"&amp;CHAR(34)&amp;HK144&amp;CHAR(34),""))&amp;",year:"&amp;HJ144&amp;",region:"&amp;CU144&amp;",Colors:"&amp;HC144&amp;",Items:"&amp;GS144&amp;",Flag:"&amp;CV144&amp;",HDFlag:"&amp;CHAR(34)&amp;E144&amp;CHAR(34)&amp;",type:"&amp;GP144&amp;", describe: "&amp;HI144&amp;", links: "&amp;HL144&amp;"},"</f>
        <v>{couname:"[USA] Cleveland",year:"1895",region:"rgn_North America",Colors:["cl_BLA","cl_BLU","cl_GRE","cl_RED","cl_WHI"],Items:["5+Colo","lets09","startC","with_v","year18","allver","3Bands","Vertic","Circle","Plants","Texted","Unequa","Center","NO_YEL","001RED","002WHI","003BLU","myrEQ","NoStar"],Flag:"https://upload.wikimedia.org/wikipedia/commons/thumb/3/30/Flag_of_Cleveland%2C_Ohio.svg/320px-Flag_of_Cleveland%2C_Ohio.svg.png",HDFlag:"https://upload.wikimedia.org/wikipedia/commons/thumb/3/30/Flag_of_Cleveland%2C_Ohio.svg/2560px-Flag_of_Cleveland%2C_Ohio.svg.png",type:"City", describe: "\nBoth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 links: "https://en.wikipedia.org/wiki/Flag_of_Cleveland"},</v>
      </c>
      <c r="HH144" s="48" t="str">
        <f>IF(P144&lt;&gt;"",CHAR(34)&amp;"\n"&amp;P144&amp;CHAR(34),CHAR(34)&amp;CHAR(34))</f>
        <v>"\nBoth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v>
      </c>
      <c r="HI144" s="48" t="str">
        <f>IF(J144=0,CHAR(34)&amp;CHAR(34),HH144)</f>
        <v>"\nBoth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v>
      </c>
      <c r="HJ144" s="48" t="str">
        <f>CHAR(34)&amp;O144&amp;CHAR(34)</f>
        <v>"1895"</v>
      </c>
      <c r="HL144" s="48" t="str">
        <f>CHAR(34)&amp;I144&amp;CHAR(34)</f>
        <v>"https://en.wikipedia.org/wiki/Flag_of_Cleveland"</v>
      </c>
      <c r="HM144" s="72" t="str">
        <f>"{"&amp;CHAR(34)&amp;"couname"&amp;CHAR(34)&amp;":"&amp;CT144&amp;(IF(H144&lt;&gt;"",","&amp;CHAR(34)&amp;"subtype"&amp;CHAR(34)&amp;":"&amp;CHAR(34)&amp;H144&amp;CHAR(34),""))&amp;","&amp;CHAR(34)&amp;"year"&amp;CHAR(34)&amp;":"&amp;HJ144&amp;","&amp;CHAR(34)&amp;"region"&amp;CHAR(34)&amp;":"&amp;CU144&amp;","&amp;CHAR(34)&amp;"Colors"&amp;CHAR(34)&amp;":"&amp;HC144&amp;","&amp;CHAR(34)&amp;"Items"&amp;CHAR(34)&amp;":"&amp;GS144&amp;","&amp;CHAR(34)&amp;"Flag"&amp;CHAR(34)&amp;":"&amp;CV144&amp;","&amp;CHAR(34)&amp;"HDFlag"&amp;CHAR(34)&amp;":"&amp;CHAR(34)&amp;E144&amp;CHAR(34)&amp;","&amp;CHAR(34)&amp;"type"&amp;CHAR(34)&amp;":"&amp;GP144&amp;", "&amp;CHAR(34)&amp;"describe"&amp;CHAR(34)&amp;": "&amp;HH144&amp;", "&amp;CHAR(34)&amp;"isnew"&amp;CHAR(34)&amp;": "&amp;CHAR(34)&amp;F144&amp;CHAR(34)&amp;", "&amp;CHAR(34)&amp;"links"&amp;CHAR(34)&amp;": "&amp;HL144&amp;"},"</f>
        <v>{"couname":"[USA] Cleveland","subtype":"[USA] Ohio","year":"1895","region":"rgn_North America","Colors":["cl_BLA","cl_BLU","cl_GRE","cl_RED","cl_WHI"],"Items":["5+Colo","lets09","startC","with_v","year18","allver","3Bands","Vertic","Circle","Plants","Texted","Unequa","Center","NO_YEL","001RED","002WHI","003BLU","myrEQ","NoStar"],"Flag":"https://upload.wikimedia.org/wikipedia/commons/thumb/3/30/Flag_of_Cleveland%2C_Ohio.svg/320px-Flag_of_Cleveland%2C_Ohio.svg.png","HDFlag":"https://upload.wikimedia.org/wikipedia/commons/thumb/3/30/Flag_of_Cleveland%2C_Ohio.svg/2560px-Flag_of_Cleveland%2C_Ohio.svg.png","type":"City", "describe": "\nBoth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 "isnew": ".", "links": "https://en.wikipedia.org/wiki/Flag_of_Cleveland"},</v>
      </c>
      <c r="HN144" s="74" t="str">
        <f>"{"&amp;CHAR(34)&amp;"couname"&amp;CHAR(34)&amp;":"&amp;CT144&amp;(IF(H144&lt;&gt;"",","&amp;CHAR(34)&amp;"subtype"&amp;CHAR(34)&amp;":"&amp;CHAR(34)&amp;H144&amp;CHAR(34),""))&amp;","&amp;CHAR(34)&amp;"year"&amp;CHAR(34)&amp;":"&amp;HJ144&amp;","&amp;CHAR(34)&amp;"region"&amp;CHAR(34)&amp;":"&amp;CU144&amp;","&amp;CHAR(34)&amp;"Colors"&amp;CHAR(34)&amp;":"&amp;HC144&amp;","&amp;CHAR(34)&amp;"Items"&amp;CHAR(34)&amp;":"&amp;GS144&amp;","&amp;CHAR(34)&amp;"Flag"&amp;CHAR(34)&amp;":"&amp;CV144&amp;","&amp;CHAR(34)&amp;"HDFlag"&amp;CHAR(34)&amp;":"&amp;CHAR(34)&amp;E144&amp;CHAR(34)&amp;","&amp;CHAR(34)&amp;"type"&amp;CHAR(34)&amp;":"&amp;GP144&amp;", "&amp;CHAR(34)&amp;"describe"&amp;CHAR(34)&amp;": "&amp;HI144&amp;", "&amp;CHAR(34)&amp;"isnew"&amp;CHAR(34)&amp;": "&amp;CHAR(34)&amp;F144&amp;CHAR(34)&amp;", "&amp;CHAR(34)&amp;"links"&amp;CHAR(34)&amp;": "&amp;HL144&amp;"},"</f>
        <v>{"couname":"[USA] Cleveland","subtype":"[USA] Ohio","year":"1895","region":"rgn_North America","Colors":["cl_BLA","cl_BLU","cl_GRE","cl_RED","cl_WHI"],"Items":["5+Colo","lets09","startC","with_v","year18","allver","3Bands","Vertic","Circle","Plants","Texted","Unequa","Center","NO_YEL","001RED","002WHI","003BLU","myrEQ","NoStar"],"Flag":"https://upload.wikimedia.org/wikipedia/commons/thumb/3/30/Flag_of_Cleveland%2C_Ohio.svg/320px-Flag_of_Cleveland%2C_Ohio.svg.png","HDFlag":"https://upload.wikimedia.org/wikipedia/commons/thumb/3/30/Flag_of_Cleveland%2C_Ohio.svg/2560px-Flag_of_Cleveland%2C_Ohio.svg.png","type":"City", "describe": "\nBoth the colors and the use of the American shield represent patriotism. 1796 is the year in which Cleveland was founded by General Moses Cleaveland. The anvil, hammer, and wheel represent industry and manufacturing, while the anchor, windlass (alternatively, capstan), and oars represent the city's status as a major port on the Great Lakes. The municipal motto, 'Progress and Prosperity', refers to the rapid growth that Cleveland experienced in the period of the flag's adoption.", "isnew": ".", "links": "https://en.wikipedia.org/wiki/Flag_of_Cleveland"},</v>
      </c>
      <c r="HO144" s="75">
        <v>45618</v>
      </c>
      <c r="HP144" s="48" t="str" cm="1">
        <f t="array" ref="HP144">IF(_xlfn.TEXTJOIN(", ", TRUE, IF(ISNUMBER(SEARCH("BLA", BL144:BT144)), COLUMN(BL144:BT144) - COLUMN(BL144) + 1, ""))&lt;&gt;"","BLA","")</f>
        <v>BLA</v>
      </c>
      <c r="HQ144" s="48" t="str" cm="1">
        <f t="array" ref="HQ144">IF(_xlfn.TEXTJOIN(", ", TRUE, IF(ISNUMBER(SEARCH("BLU", BL144:BT144)), COLUMN(BL144:BT144) - COLUMN(BL144) + 1, ""))&lt;&gt;"","BLU","")</f>
        <v>BLU</v>
      </c>
      <c r="HR144" s="48" t="str" cm="1">
        <f t="array" ref="HR144">IF(_xlfn.TEXTJOIN(", ", TRUE, IF(ISNUMBER(SEARCH("GRE", BL144:BT144)), COLUMN(BL144:BT144) - COLUMN(BL144) + 1, ""))&lt;&gt;"","GRE","")</f>
        <v>GRE</v>
      </c>
      <c r="HS144" s="48" t="str" cm="1">
        <f t="array" ref="HS144">IF(_xlfn.TEXTJOIN(", ", TRUE, IF(ISNUMBER(SEARCH("RED", BL144:BT144)), COLUMN(BL144:BT144) - COLUMN(BL144) + 1, ""))&lt;&gt;"","RED","")</f>
        <v>RED</v>
      </c>
      <c r="HT144" s="48" t="str" cm="1">
        <f t="array" ref="HT144">IF(_xlfn.TEXTJOIN(", ", TRUE, IF(ISNUMBER(SEARCH("YEL", BL144:BT144)), COLUMN(BL144:BT144) - COLUMN(BL144) + 1, ""))&lt;&gt;"","YEL","")</f>
        <v/>
      </c>
      <c r="HU144" s="48" t="str" cm="1">
        <f t="array" ref="HU144">IF(_xlfn.TEXTJOIN(", ", TRUE, IF(ISNUMBER(SEARCH("ORA", BL144:BT144)), COLUMN(BL144:BT144) - COLUMN(BL144) + 1, ""))&lt;&gt;"","ORA","")</f>
        <v/>
      </c>
      <c r="HV144" s="48" t="str" cm="1">
        <f t="array" ref="HV144">IF(_xlfn.TEXTJOIN(", ", TRUE, IF(ISNUMBER(SEARCH("BRO", BL144:BT144)), COLUMN(BL144:BT144) - COLUMN(BL144) + 1, ""))&lt;&gt;"","BRO","")</f>
        <v/>
      </c>
      <c r="HW144" s="48" t="str" cm="1">
        <f t="array" ref="HW144">IF(_xlfn.TEXTJOIN(", ", TRUE, IF(ISNUMBER(SEARCH("PUR", BL144:BT144)), COLUMN(BL144:BT144) - COLUMN(BL144) + 1, ""))&lt;&gt;"","PUR","")</f>
        <v/>
      </c>
      <c r="HX144" s="48" t="str" cm="1">
        <f t="array" ref="HX144">IF(_xlfn.TEXTJOIN(", ", TRUE, IF(ISNUMBER(SEARCH("WHI", BL144:BT144)), COLUMN(BL144:BT144) - COLUMN(BL144) + 1, ""))&lt;&gt;"","WHI","")</f>
        <v>WHI</v>
      </c>
      <c r="HY144" s="76"/>
      <c r="HZ144" s="76"/>
      <c r="IA144" s="6"/>
      <c r="IB144" s="6"/>
      <c r="IC144" s="77"/>
      <c r="ID144" s="77"/>
      <c r="IE144" s="77"/>
      <c r="IF144" s="77"/>
      <c r="IG144" s="77"/>
      <c r="IH144" s="77"/>
      <c r="II144" s="77"/>
      <c r="IJ144" s="77"/>
      <c r="IK144" s="77"/>
      <c r="IM144" s="45">
        <f>COUNTIF(IC144:IK144,"&gt;0")-CG144</f>
        <v>-5</v>
      </c>
      <c r="IN144" s="78" t="str">
        <f>"http://mkweb.bcgsc.ca/color-summarizer/?url="&amp;D144&amp;"&amp;precision=low&amp;num_clusters="&amp;CG144&amp;"&amp;text=1"</f>
        <v>http://mkweb.bcgsc.ca/color-summarizer/?url=https://upload.wikimedia.org/wikipedia/commons/thumb/3/30/Flag_of_Cleveland%2C_Ohio.svg/320px-Flag_of_Cleveland%2C_Ohio.svg.png&amp;precision=low&amp;num_clusters=5&amp;text=1</v>
      </c>
      <c r="IO144" s="48" t="str">
        <f>IF(HP144&lt;&gt;"",CHAR(34)&amp;"black"&amp;CHAR(34),"")</f>
        <v>"black"</v>
      </c>
      <c r="IP144" s="48" t="str">
        <f>IF(HQ144&lt;&gt;"",CHAR(34)&amp;"blue"&amp;CHAR(34),"")</f>
        <v>"blue"</v>
      </c>
      <c r="IQ144" s="48" t="str">
        <f>IF(HR144&lt;&gt;"",CHAR(34)&amp;"green"&amp;CHAR(34),"")</f>
        <v>"green"</v>
      </c>
      <c r="IR144" s="48" t="str">
        <f>IF(HS144&lt;&gt;"",CHAR(34)&amp;"red"&amp;CHAR(34),"")</f>
        <v>"red"</v>
      </c>
      <c r="IS144" s="48" t="str">
        <f>IF(HT144&lt;&gt;"",CHAR(34)&amp;"yellow"&amp;CHAR(34),"")</f>
        <v/>
      </c>
      <c r="IT144" s="48" t="str">
        <f>IF(HU144&lt;&gt;"",CHAR(34)&amp;"orange"&amp;CHAR(34),"")</f>
        <v/>
      </c>
      <c r="IU144" s="48" t="str">
        <f>IF(HV144&lt;&gt;"",CHAR(34)&amp;"brown"&amp;CHAR(34),"")</f>
        <v/>
      </c>
      <c r="IV144" s="48" t="str">
        <f>IF(HW144&lt;&gt;"",CHAR(34)&amp;"purple"&amp;CHAR(34),"")</f>
        <v/>
      </c>
      <c r="IW144" s="48" t="str">
        <f>IF(HX144&lt;&gt;"",CHAR(34)&amp;"white"&amp;CHAR(34),"")</f>
        <v>"white"</v>
      </c>
      <c r="IX144" s="48" t="str">
        <f>"{"&amp;CHAR(34)&amp;"url"&amp;CHAR(34)&amp;":"&amp;CHAR(34)&amp;IN144&amp;CHAR(34)&amp;","&amp;CHAR(34)&amp;"name"&amp;CHAR(34)&amp;":"&amp;CHAR(34)&amp;A144&amp;CHAR(34)&amp;"},"</f>
        <v>{"url":"http://mkweb.bcgsc.ca/color-summarizer/?url=https://upload.wikimedia.org/wikipedia/commons/thumb/3/30/Flag_of_Cleveland%2C_Ohio.svg/320px-Flag_of_Cleveland%2C_Ohio.svg.png&amp;precision=low&amp;num_clusters=5&amp;text=1","name":"[USA] Cleveland"},</v>
      </c>
      <c r="IY144" s="48">
        <v>1137</v>
      </c>
    </row>
    <row r="145" spans="1:259" s="48" customFormat="1" ht="38.4" customHeight="1" thickBot="1" x14ac:dyDescent="0.35">
      <c r="A145" s="97" t="s">
        <v>427</v>
      </c>
      <c r="B145" s="40" t="e" vm="286">
        <v>#VALUE!</v>
      </c>
      <c r="C145" s="41">
        <v>3</v>
      </c>
      <c r="D145" s="42" t="s">
        <v>428</v>
      </c>
      <c r="E145" s="43" t="s">
        <v>429</v>
      </c>
      <c r="F145" s="44" t="s">
        <v>163</v>
      </c>
      <c r="G145" s="45">
        <f>COUNTIF($A$1:$A$8580,A145)</f>
        <v>1</v>
      </c>
      <c r="H145" s="46" t="s">
        <v>393</v>
      </c>
      <c r="I145" s="47" t="s">
        <v>430</v>
      </c>
      <c r="J145" s="48" t="str">
        <f>""</f>
        <v/>
      </c>
      <c r="K145" s="49"/>
      <c r="L145" s="50"/>
      <c r="M145" s="50"/>
      <c r="N145" s="51" t="s">
        <v>231</v>
      </c>
      <c r="O145" s="52">
        <v>2021</v>
      </c>
      <c r="P145" s="53" t="s">
        <v>431</v>
      </c>
      <c r="Q145" s="54">
        <v>1</v>
      </c>
      <c r="R145" s="55" t="s">
        <v>231</v>
      </c>
      <c r="S145" s="56">
        <v>5</v>
      </c>
      <c r="T145" s="57" t="s">
        <v>165</v>
      </c>
      <c r="U145" s="58" t="s">
        <v>164</v>
      </c>
      <c r="V145" s="58" t="s">
        <v>164</v>
      </c>
      <c r="W145" s="58" t="s">
        <v>164</v>
      </c>
      <c r="X145" s="58" t="s">
        <v>164</v>
      </c>
      <c r="Y145" s="58" t="s">
        <v>164</v>
      </c>
      <c r="Z145" s="58" t="s">
        <v>164</v>
      </c>
      <c r="AA145" s="58" t="s">
        <v>164</v>
      </c>
      <c r="AB145" s="58" t="s">
        <v>164</v>
      </c>
      <c r="AC145" s="58" t="s">
        <v>164</v>
      </c>
      <c r="AD145" s="58" t="s">
        <v>164</v>
      </c>
      <c r="AE145" s="58" t="s">
        <v>164</v>
      </c>
      <c r="AF145" s="59" t="s">
        <v>164</v>
      </c>
      <c r="AG145" s="59" t="s">
        <v>164</v>
      </c>
      <c r="AH145" s="59" t="s">
        <v>164</v>
      </c>
      <c r="AI145" s="59" t="s">
        <v>164</v>
      </c>
      <c r="AJ145" s="59" t="s">
        <v>164</v>
      </c>
      <c r="AK145" s="59" t="s">
        <v>164</v>
      </c>
      <c r="AL145" s="59" t="s">
        <v>164</v>
      </c>
      <c r="AM145" s="59" t="s">
        <v>164</v>
      </c>
      <c r="AN145" s="59" t="s">
        <v>164</v>
      </c>
      <c r="AO145" s="59" t="s">
        <v>164</v>
      </c>
      <c r="AP145" s="59" t="s">
        <v>164</v>
      </c>
      <c r="AQ145" s="59" t="s">
        <v>164</v>
      </c>
      <c r="AR145" s="59" t="s">
        <v>164</v>
      </c>
      <c r="AS145" s="59" t="s">
        <v>164</v>
      </c>
      <c r="AT145" s="60">
        <v>0</v>
      </c>
      <c r="AU145" s="59" t="s">
        <v>196</v>
      </c>
      <c r="AV145" s="59" t="str">
        <f>IF(LEFT(A145,1)="[",LEFT(A145,5)&amp;AU145&amp;A145,"")</f>
        <v>[USA]City[USA] Dayton</v>
      </c>
      <c r="AW145" s="59" t="str">
        <f>C145&amp;H145&amp;A145</f>
        <v>3[USA] Ohio[USA] Dayton</v>
      </c>
      <c r="AX145" s="61"/>
      <c r="AY145" s="61"/>
      <c r="AZ145" s="62" t="s">
        <v>167</v>
      </c>
      <c r="BA145" s="62" t="s">
        <v>167</v>
      </c>
      <c r="BB145" s="62"/>
      <c r="BC145" s="63"/>
      <c r="BD145" s="64" t="s">
        <v>152</v>
      </c>
      <c r="BE145" s="47"/>
      <c r="BF145" s="64" t="s">
        <v>152</v>
      </c>
      <c r="BG145" s="64" t="s">
        <v>152</v>
      </c>
      <c r="BH145" s="64" t="s">
        <v>153</v>
      </c>
      <c r="BI145" s="64"/>
      <c r="BJ145" s="64"/>
      <c r="BK145" s="47"/>
      <c r="BL145" s="64" t="s">
        <v>167</v>
      </c>
      <c r="BM145" s="64" t="s">
        <v>152</v>
      </c>
      <c r="BN145" s="64" t="s">
        <v>153</v>
      </c>
      <c r="BO145" s="64" t="s">
        <v>167</v>
      </c>
      <c r="BP145" s="64" t="s">
        <v>167</v>
      </c>
      <c r="BQ145" s="64" t="s">
        <v>167</v>
      </c>
      <c r="BR145" s="64" t="s">
        <v>167</v>
      </c>
      <c r="BS145" s="64" t="s">
        <v>167</v>
      </c>
      <c r="BT145" s="64" t="s">
        <v>159</v>
      </c>
      <c r="BU145" s="65"/>
      <c r="BV145" s="66"/>
      <c r="BW145" s="66">
        <v>0</v>
      </c>
      <c r="BX145" s="47"/>
      <c r="BY145" s="48" t="s">
        <v>164</v>
      </c>
      <c r="CB145" s="6"/>
      <c r="CC145" s="6"/>
      <c r="CD145" s="67">
        <v>0</v>
      </c>
      <c r="CE145" s="67">
        <v>0</v>
      </c>
      <c r="CF145" s="67" t="e">
        <v>#REF!</v>
      </c>
      <c r="CG145" s="68" cm="1">
        <f t="array" ref="CG145">SUMPRODUCT(--(LEN(TRIM(BL145:BT145))&gt;0))</f>
        <v>3</v>
      </c>
      <c r="CH145" s="59" t="str">
        <f>IF(CG145=2,"y","n")</f>
        <v>n</v>
      </c>
      <c r="CI145" s="59" t="str">
        <f>IF(CG145=3,"y","n")</f>
        <v>y</v>
      </c>
      <c r="CJ145" s="59" t="str">
        <f>IF(CG145=4,"y","n")</f>
        <v>n</v>
      </c>
      <c r="CK145" s="59" t="str">
        <f>IF(CG145&gt;4,"y","n")</f>
        <v>n</v>
      </c>
      <c r="CL145" s="59" t="str">
        <f>IF(S145=0,"y","n")</f>
        <v>n</v>
      </c>
      <c r="CM145" s="59" t="str">
        <f>IF(S145=2,"y","n")</f>
        <v>n</v>
      </c>
      <c r="CN145" s="59" t="str">
        <f>IF(S145=3,"y","n")</f>
        <v>n</v>
      </c>
      <c r="CO145" s="59" t="str">
        <f>IF(S145&gt;=4,"y","n")</f>
        <v>y</v>
      </c>
      <c r="CP145" s="59" t="str">
        <f>IF(AT145=0,"y","n")</f>
        <v>y</v>
      </c>
      <c r="CQ145" s="59" t="str">
        <f>IF(AT145=1,"y","n")</f>
        <v>n</v>
      </c>
      <c r="CR145" s="59" t="str">
        <f>IF(AT145=2,"y","n")</f>
        <v>n</v>
      </c>
      <c r="CS145" s="59" t="str">
        <f>IF(AT145&gt;=3,"y","n")</f>
        <v>n</v>
      </c>
      <c r="CT145" s="69" t="str">
        <f>CHAR(34)&amp;A145&amp;CHAR(34)</f>
        <v>"[USA] Dayton"</v>
      </c>
      <c r="CU145" s="70" t="str">
        <f>CHAR(34)&amp;"rgn_"&amp;R145&amp;CHAR(34)</f>
        <v>"rgn_North America"</v>
      </c>
      <c r="CV145" s="48" t="str">
        <f>CHAR(34)&amp;D145&amp;CHAR(34)</f>
        <v>"https://upload.wikimedia.org/wikipedia/commons/thumb/2/28/Flag_of_Dayton%2C_Ohio.svg/640px-Flag_of_Dayton%2C_Ohio.svg.png"</v>
      </c>
      <c r="CW145" s="48" t="str">
        <f>IF(CH145="y",CHAR(34)&amp;CH$1&amp;CHAR(34)&amp;",","")</f>
        <v/>
      </c>
      <c r="CX145" s="48" t="str">
        <f>IF(CI145="y",CHAR(34)&amp;CI$1&amp;CHAR(34)&amp;",","")</f>
        <v>"3Color",</v>
      </c>
      <c r="CY145" s="48" t="str">
        <f>IF(CJ145="y",CHAR(34)&amp;CJ$1&amp;CHAR(34)&amp;",","")</f>
        <v/>
      </c>
      <c r="CZ145" s="48" t="str">
        <f>IF(CK145="y",CHAR(34)&amp;CK$1&amp;CHAR(34)&amp;",","")</f>
        <v/>
      </c>
      <c r="DA145" s="48" t="str">
        <f>IF(Q145&gt;1,CHAR(34)&amp;"words2"&amp;CHAR(34)&amp;",","")</f>
        <v/>
      </c>
      <c r="DB145" s="48" t="str">
        <f>IF(Q145&gt;2,CHAR(34)&amp;"words3"&amp;CHAR(34)&amp;",","")</f>
        <v/>
      </c>
      <c r="DD145" s="48" t="str">
        <f>IF(LEN(CHAR(34)&amp;"lets"&amp;LEN(SUBSTITUTE(SUBSTITUTE(IFERROR(TRIM(SUBSTITUTE(A145,MID(A145,FIND("[",A145),FIND("]",A145)-FIND("[",A145)+1),"")),A145)," ",""),"-",""))&amp;CHAR(34)&amp;",")=9,CHAR(34)&amp;"lets"&amp;LEN(SUBSTITUTE(SUBSTITUTE(IFERROR(TRIM(SUBSTITUTE(A145,MID(A145,FIND("[",A145),FIND("]",A145)-FIND("[",A145)+1),"")),A145)," ",""),"-",""))&amp;CHAR(34)&amp;",",CHAR(34)&amp;"lets0"&amp;LEN(SUBSTITUTE(SUBSTITUTE(IFERROR(TRIM(SUBSTITUTE(A145,MID(A145,FIND("[",A145),FIND("]",A145)-FIND("[",A145)+1),"")),A145)," ",""),"-",""))&amp;CHAR(34)&amp;",")</f>
        <v>"lets06",</v>
      </c>
      <c r="DE145" s="48" t="str">
        <f>CHAR(34)&amp;"start"&amp;IFERROR(LEFT(SUBSTITUTE(A145,"["&amp;MID(A145,FIND("[",A145)+1,FIND("]",A145)-FIND("[",A145)-1)&amp;"] ",""),1),LEFT(A145,1))&amp;CHAR(34)&amp;","</f>
        <v>"startD",</v>
      </c>
      <c r="DF145" s="48" t="str">
        <f>IFERROR(IF(SEARCH("tan",A145)&gt;0,CHAR(34)&amp;"withtn"&amp;CHAR(34)&amp;",",""),"")</f>
        <v/>
      </c>
      <c r="DG145" s="48" t="str">
        <f>IFERROR(IF(SEARCH("q",A145)&gt;0,CHAR(34)&amp;"with_q"&amp;CHAR(34)&amp;",",""),"")</f>
        <v/>
      </c>
      <c r="DH145" s="48" t="str">
        <f>IFERROR(IF(SEARCH("v",A145)&gt;0,CHAR(34)&amp;"with_v"&amp;CHAR(34)&amp;",",""),"")</f>
        <v/>
      </c>
      <c r="DI145" s="48" t="str">
        <f>IFERROR(IF(SEARCH("w",A145)&gt;0,CHAR(34)&amp;"with_w"&amp;CHAR(34)&amp;",",""),"")</f>
        <v/>
      </c>
      <c r="DJ145" s="48" t="str">
        <f>IFERROR(IF(SEARCH("y",A145)&gt;0,CHAR(34)&amp;"with_y"&amp;CHAR(34)&amp;",",""),"")</f>
        <v>"with_y",</v>
      </c>
      <c r="DK145" s="48" t="str">
        <f>IFERROR(IF(SEARCH("z",A145)&gt;0,CHAR(34)&amp;"with_z"&amp;CHAR(34)&amp;",",""),"")</f>
        <v/>
      </c>
      <c r="DL145" s="48" t="str">
        <f>IF(CG145=2, CHAR(34) &amp; _xlfn.TEXTJOIN("", TRUE, _xlfn._xlws.SORT(HP145:HX145)) &amp; CHAR(34) &amp; ",", "")</f>
        <v/>
      </c>
      <c r="DM145" s="48" t="str" cm="1">
        <f t="array" ref="DM145">IF(CG145=3,CHAR(34) &amp; _xlfn.TEXTJOIN("", TRUE, RIGHT(HP145:HX145, 2)) &amp; CHAR(34) &amp; ",", "")</f>
        <v>"LUREHI",</v>
      </c>
      <c r="DN145" s="48" t="str">
        <f>IF(AND(ISNUMBER(SEARCH("18", O145)), ISERROR(SEARCH("1918", O145)), ISERROR(SEARCH("2018", O145))), CHAR(34) &amp; "year18" &amp; CHAR(34) &amp; ",", "")</f>
        <v/>
      </c>
      <c r="DO145" s="48" t="str">
        <f>IF(AND(ISNUMBER(SEARCH("19", O145)), ISERROR(SEARCH("1819", O145)),  ISERROR(SEARCH("1219", O145)),ISERROR(SEARCH("1119", O145)),ISERROR(SEARCH("1190", O145)),ISERROR(SEARCH("2019", O145))), CHAR(34) &amp; "year19" &amp; CHAR(34) &amp; ",", "")</f>
        <v/>
      </c>
      <c r="DP145" s="6" t="str">
        <f>IF(AND(ISNUMBER(SEARCH("20", O145)), ISERROR(SEARCH("1920", O145))), CHAR(34)&amp;"year00"&amp;CHAR(34)&amp;",", "")</f>
        <v>"year00",</v>
      </c>
      <c r="DQ145" s="6" t="str">
        <f>IF(CC145="y",CHAR(34)&amp;"soviet"&amp;CHAR(34)&amp;",","")</f>
        <v/>
      </c>
      <c r="DR145" s="6" t="str">
        <f>IF(BY145="y",CHAR(34)&amp;"dgband"&amp;CHAR(34)&amp;",","")</f>
        <v/>
      </c>
      <c r="DS145" s="6" t="str">
        <f>IF(W145="y",IF(AND(V145="n",BY145&lt;&gt;"y"),CHAR(34)&amp;"allver"&amp;CHAR(34)&amp;",",""),"")</f>
        <v/>
      </c>
      <c r="DT145" s="6" t="str">
        <f>IF(V145="y",IF(AND(W145="n",BY145&lt;&gt;"y"),CHAR(34)&amp;"allhor"&amp;CHAR(34)&amp;",",""),"")</f>
        <v/>
      </c>
      <c r="DU145" s="6" t="str">
        <f>IF(BY145="y",IF(AND(W145="n",V145="n"),CHAR(34)&amp;"alldia"&amp;CHAR(34)&amp;",",""),"")</f>
        <v/>
      </c>
      <c r="DW145" s="48" t="str">
        <f>IF(CL145="y",CHAR(34)&amp;CL$1&amp;CHAR(34)&amp;",","")</f>
        <v/>
      </c>
      <c r="DX145" s="48" t="str">
        <f>IF(CM145="y",CHAR(34)&amp;CM$1&amp;CHAR(34)&amp;",","")</f>
        <v/>
      </c>
      <c r="DY145" s="48" t="str">
        <f>IF(CN145="y",CHAR(34)&amp;CN$1&amp;CHAR(34)&amp;",","")</f>
        <v/>
      </c>
      <c r="DZ145" s="48" t="str">
        <f>IF(CO145="y",CHAR(34)&amp;CO$1&amp;CHAR(34)&amp;",","")</f>
        <v>"4+Band",</v>
      </c>
      <c r="EA145" s="48" t="str">
        <f>IF(T145="y",CHAR(34)&amp;T$1&amp;CHAR(34)&amp;",","")</f>
        <v>"Diagon",</v>
      </c>
      <c r="EB145" s="48" t="str">
        <f>IF(U145="y",CHAR(34)&amp;U$1&amp;CHAR(34)&amp;",","")</f>
        <v/>
      </c>
      <c r="EC145" s="48" t="str">
        <f>IF(V145="y",CHAR(34)&amp;V$1&amp;CHAR(34)&amp;",","")</f>
        <v/>
      </c>
      <c r="ED145" s="48" t="str">
        <f>IF(W145="y",CHAR(34)&amp;W$1&amp;CHAR(34)&amp;",","")</f>
        <v/>
      </c>
      <c r="EE145" s="48" t="str">
        <f>IF(X145="y",CHAR(34)&amp;X$1&amp;CHAR(34)&amp;",","")</f>
        <v/>
      </c>
      <c r="EF145" s="48" t="str">
        <f>IF(AND(Y145&lt;&gt;"n",Y145&lt;&gt;""),CHAR(34)&amp;Y$1&amp;CHAR(34)&amp;",","")</f>
        <v/>
      </c>
      <c r="EG145" s="48" t="str">
        <f>IF(Z145="y",CHAR(34)&amp;Z$1&amp;CHAR(34)&amp;",","")</f>
        <v/>
      </c>
      <c r="EH145" s="48" t="str">
        <f>IF(AA145="y",CHAR(34)&amp;AA$1&amp;CHAR(34)&amp;",","")</f>
        <v/>
      </c>
      <c r="EI145" s="48" t="str">
        <f>IF(AB145="y",CHAR(34)&amp;AB$1&amp;CHAR(34)&amp;",","")</f>
        <v/>
      </c>
      <c r="EJ145" s="48" t="str">
        <f>IF(AC145="y",CHAR(34)&amp;AC$1&amp;CHAR(34)&amp;",","")</f>
        <v/>
      </c>
      <c r="EK145" s="48" t="str">
        <f>IF(AD145="y",CHAR(34)&amp;AD$1&amp;CHAR(34)&amp;",","")</f>
        <v/>
      </c>
      <c r="EL145" s="48" t="str">
        <f>IF(AE145="y",CHAR(34)&amp;AE$1&amp;CHAR(34)&amp;",","")</f>
        <v/>
      </c>
      <c r="EM145" s="48" t="str">
        <f>IF(AF145="y",CHAR(34)&amp;AF$1&amp;CHAR(34)&amp;",","")</f>
        <v/>
      </c>
      <c r="EN145" s="48" t="str">
        <f>IF(AG145="y",CHAR(34)&amp;AG$1&amp;CHAR(34)&amp;",","")</f>
        <v/>
      </c>
      <c r="EO145" s="48" t="str">
        <f>IF(AH145="y",CHAR(34)&amp;AH$1&amp;CHAR(34)&amp;",","")</f>
        <v/>
      </c>
      <c r="EP145" s="48" t="str">
        <f>IF(AI145="y",CHAR(34)&amp;AI$1&amp;CHAR(34)&amp;",","")</f>
        <v/>
      </c>
      <c r="EQ145" s="48" t="str">
        <f>IF(AJ145="y",CHAR(34)&amp;AJ$1&amp;CHAR(34)&amp;",","")</f>
        <v/>
      </c>
      <c r="ER145" s="48" t="str">
        <f>IF(AK145="y",CHAR(34)&amp;AK$1&amp;CHAR(34)&amp;",","")</f>
        <v/>
      </c>
      <c r="ES145" s="48" t="str">
        <f>IF(AL145="y",CHAR(34)&amp;AL$1&amp;CHAR(34)&amp;",","")</f>
        <v/>
      </c>
      <c r="ET145" s="48" t="str">
        <f>IF(AM145="y",CHAR(34)&amp;AM$1&amp;CHAR(34)&amp;",","")</f>
        <v/>
      </c>
      <c r="EU145" s="48" t="str">
        <f>IF(AN145="y",CHAR(34)&amp;AN$1&amp;CHAR(34)&amp;",","")</f>
        <v/>
      </c>
      <c r="EV145" s="48" t="str">
        <f>IF(AO145="y",CHAR(34)&amp;AO$1&amp;CHAR(34)&amp;",","")</f>
        <v/>
      </c>
      <c r="EW145" s="48" t="str">
        <f>IF(AP145="y",CHAR(34)&amp;AP$1&amp;CHAR(34)&amp;",","")</f>
        <v/>
      </c>
      <c r="EX145" s="48" t="str">
        <f>IF(AQ145="y",CHAR(34)&amp;AQ$1&amp;CHAR(34)&amp;",","")</f>
        <v/>
      </c>
      <c r="EY145" s="48" t="str">
        <f>IF(AR145="y",CHAR(34)&amp;AR$1&amp;CHAR(34)&amp;",","")</f>
        <v/>
      </c>
      <c r="EZ145" s="48" t="str">
        <f>IF(AS145="y",CHAR(34)&amp;AS$1&amp;CHAR(34)&amp;",","")</f>
        <v/>
      </c>
      <c r="FA145" s="48" t="str">
        <f>IF(AT145&gt;0,CHAR(34)&amp;"sta"&amp;AZ145&amp;CHAR(34)&amp;",","")</f>
        <v/>
      </c>
      <c r="FB145" s="48" t="str">
        <f>IF(AND(AT145&gt;0,BA145&lt;&gt;""),CHAR(34)&amp;"sta"&amp;BA145&amp;CHAR(34)&amp;",","")</f>
        <v/>
      </c>
      <c r="FD145" s="48" t="str">
        <f>IF(BV145="n",CHAR(34)&amp;"tcWHYE"&amp;CHAR(34)&amp;",",IF(BV145="y",CHAR(34)&amp;FD$1&amp;CHAR(34)&amp;",",""))</f>
        <v/>
      </c>
      <c r="FE145" s="48" t="str">
        <f>IF(COUNTIF(BL145:BT145,"BLU")=0,CHAR(34)&amp;"NO_BLU"&amp;CHAR(34)&amp;",", "")</f>
        <v/>
      </c>
      <c r="FF145" s="48" t="str">
        <f>IF(COUNTIF(BL145:BT145,"WHI")=0,CHAR(34)&amp;"NO_WHI"&amp;CHAR(34)&amp;",", "")</f>
        <v/>
      </c>
      <c r="FG145" s="48" t="str">
        <f>IF(COUNTIF(BL145:BT145,"RED")=0,CHAR(34)&amp;"NO_RED"&amp;CHAR(34)&amp;",", "")</f>
        <v>"NO_RED",</v>
      </c>
      <c r="FH145" s="48" t="str">
        <f>IF(COUNTIF(BL145:BS145,"GRE")=0,CHAR(34)&amp;"NO_GRE"&amp;CHAR(34)&amp;",", "")</f>
        <v/>
      </c>
      <c r="FI145" s="48" t="str">
        <f>IF(COUNTIF(BL145:BT145,"YEL")=0,CHAR(34)&amp;"NO_YEL"&amp;CHAR(34)&amp;",", "")</f>
        <v>"NO_YEL",</v>
      </c>
      <c r="FJ145" s="48" t="str">
        <f>IF(COUNTIF(BL145:BT145,"BLA")=0,CHAR(34)&amp;"NO_BLA"&amp;CHAR(34)&amp;",", "")</f>
        <v>"NO_BLA",</v>
      </c>
      <c r="FK145" s="48" t="str">
        <f>IF(AND(FH145&lt;&gt;"",FF145&lt;&gt;""),CHAR(34)&amp;"WHGRNO"&amp;CHAR(34)&amp;",","")</f>
        <v/>
      </c>
      <c r="FL145" s="48" t="str">
        <f>IF(AND(FI145&lt;&gt;"",FF145&lt;&gt;""),CHAR(34)&amp;"WHYENO"&amp;CHAR(34)&amp;",","")</f>
        <v/>
      </c>
      <c r="FM145" s="48" t="str">
        <f>IF(AND(FJ145&lt;&gt;"",FF145&lt;&gt;""),CHAR(34)&amp;"BAWHNO"&amp;CHAR(34)&amp;",","")</f>
        <v/>
      </c>
      <c r="FN145" s="48" t="str">
        <f>IF(AND(FE145&lt;&gt;"",FF145&lt;&gt;""),CHAR(34)&amp;"BLWHNO"&amp;CHAR(34)&amp;",","")</f>
        <v/>
      </c>
      <c r="FO145" s="48" t="str">
        <f>IF(AND(FE145&lt;&gt;"",FG145&lt;&gt;""),CHAR(34)&amp;"BLRENO"&amp;CHAR(34)&amp;",","")</f>
        <v/>
      </c>
      <c r="FP145" s="48" t="str">
        <f>IF(AND(FF145&lt;&gt;"",FF145&lt;&gt;""),CHAR(34)&amp;"WHRENO"&amp;CHAR(34)&amp;",","")</f>
        <v/>
      </c>
      <c r="FQ145" s="48" t="str">
        <f>IF(LEN(BF145)=3,CHAR(34)&amp;"001"&amp;BF145&amp;CHAR(34)&amp;",","")</f>
        <v>"001BLU",</v>
      </c>
      <c r="FR145" s="48" t="str">
        <f>IF(LEN(BG145)=3,CHAR(34)&amp;"002"&amp;BG145&amp;CHAR(34)&amp;",","")</f>
        <v>"002BLU",</v>
      </c>
      <c r="FS145" s="48" t="str">
        <f>IF(LEN(BH145)=3,CHAR(34)&amp;"003"&amp;BH145&amp;CHAR(34)&amp;",","")</f>
        <v>"003GRE",</v>
      </c>
      <c r="FT145" s="48" t="str">
        <f>CHAR(34)&amp;"myr"&amp;BD145&amp;CHAR(34)&amp;","</f>
        <v>"myrBLU",</v>
      </c>
      <c r="FU145" s="48" t="str">
        <f>IF(AY145="y",CHAR(34)&amp;"island"&amp;CHAR(34)&amp;",","")</f>
        <v/>
      </c>
      <c r="FV145" s="48" t="str">
        <f>IF(BZ145="y",CHAR(34)&amp;"landlo"&amp;CHAR(34)&amp;",","")</f>
        <v/>
      </c>
      <c r="FW145" s="48" t="str">
        <f>IF(CA145="y",CHAR(34)&amp;"eunion"&amp;CHAR(34)&amp;",","")</f>
        <v/>
      </c>
      <c r="FY145" s="48" t="str">
        <f>IFERROR(IF(SEARCH("Arabic",CB145)&gt;0,CHAR(34)&amp;"arabic"&amp;CHAR(34)&amp;",",""),"")</f>
        <v/>
      </c>
      <c r="FZ145" s="48" t="str">
        <f>IFERROR(IF(SEARCH("English",CB145)&gt;0,CHAR(34)&amp;"englis"&amp;CHAR(34)&amp;",",""),"")</f>
        <v/>
      </c>
      <c r="GA145" s="48" t="str">
        <f>IFERROR(IF(SEARCH("French",CB145)&gt;0,CHAR(34)&amp;"french"&amp;CHAR(34)&amp;",",""),"")</f>
        <v/>
      </c>
      <c r="GB145" s="48" t="str">
        <f>IFERROR(IF(SEARCH("Spanish",CB145)&gt;0,CHAR(34)&amp;"spanis"&amp;CHAR(34)&amp;",",""),"")</f>
        <v/>
      </c>
      <c r="GE145" s="48" t="str">
        <f>IFERROR(IF(SEARCH("Dutch",CB145)&gt;0,CHAR(34)&amp;"dutchs"&amp;CHAR(34)&amp;",",""),"")</f>
        <v/>
      </c>
      <c r="GF145" s="48" t="str">
        <f>IFERROR(IF(SEARCH("Historical",AU145)&gt;0,CHAR(34)&amp;"histor"&amp;CHAR(34)&amp;",",""),"")</f>
        <v/>
      </c>
      <c r="GG145" s="48" t="str">
        <f>IF(BU145="y",CHAR(34)&amp;"unjack"&amp;CHAR(34)&amp;",","")</f>
        <v/>
      </c>
      <c r="GH145" s="48" t="str">
        <f>IF(CD145=1,CHAR(34)&amp;"southc"&amp;CHAR(34)&amp;",","")</f>
        <v/>
      </c>
      <c r="GI145" s="48" t="str">
        <f>IF(CE145=1,CHAR(34)&amp;"hasmap"&amp;CHAR(34)&amp;",","")</f>
        <v/>
      </c>
      <c r="GJ145" s="48" t="str">
        <f>IF(CP145="y",CHAR(34)&amp;CP$1&amp;CHAR(34)&amp;",","")</f>
        <v>"NoStar",</v>
      </c>
      <c r="GK145" s="48" t="str">
        <f>IF(GJ145="",CHAR(34)&amp;"HasSta"&amp;CHAR(34)&amp;",","")</f>
        <v/>
      </c>
      <c r="GL145" s="48" t="str">
        <f>IF(CQ145="y",CHAR(34)&amp;CQ$1&amp;CHAR(34)&amp;",","")</f>
        <v/>
      </c>
      <c r="GM145" s="48" t="str">
        <f>IF(CR145="y",CHAR(34)&amp;CR$1&amp;CHAR(34)&amp;",","")</f>
        <v/>
      </c>
      <c r="GN145" s="48" t="str">
        <f>IF(CS145="y",CHAR(34)&amp;CS$1&amp;CHAR(34)&amp;",","")</f>
        <v/>
      </c>
      <c r="GP145" s="48" t="str">
        <f>CHAR(34)&amp;AU145&amp;CHAR(34)</f>
        <v>"City"</v>
      </c>
      <c r="GS145" s="48" t="str">
        <f>SUBSTITUTE("["&amp;_xlfn.CONCAT(CW145:GN145)&amp;"]",",]","]")</f>
        <v>["3Color","lets06","startD","with_y","LUREHI","year00","4+Band","Diagon","NO_RED","NO_YEL","NO_BLA","001BLU","002BLU","003GRE","myrBLU","NoStar"]</v>
      </c>
      <c r="GT145" s="48" t="str">
        <f>IF(BL145&lt;&gt;"",CHAR(34)&amp;"cl_"&amp;BL145&amp;CHAR(34)&amp;",","")</f>
        <v/>
      </c>
      <c r="GU145" s="48" t="str">
        <f>IF(BM145&lt;&gt;"",CHAR(34)&amp;"cl_"&amp;BM145&amp;CHAR(34)&amp;",","")</f>
        <v>"cl_BLU",</v>
      </c>
      <c r="GV145" s="48" t="str">
        <f>IF(BN145&lt;&gt;"",CHAR(34)&amp;"cl_"&amp;BN145&amp;CHAR(34)&amp;",","")</f>
        <v>"cl_GRE",</v>
      </c>
      <c r="GW145" s="48" t="str">
        <f>IF(BO145&lt;&gt;"",CHAR(34)&amp;"cl_"&amp;BO145&amp;CHAR(34)&amp;",","")</f>
        <v/>
      </c>
      <c r="GX145" s="48" t="str">
        <f>IF(BP145&lt;&gt;"",CHAR(34)&amp;"cl_"&amp;BP145&amp;CHAR(34)&amp;",","")</f>
        <v/>
      </c>
      <c r="GY145" s="48" t="str">
        <f>IF(BQ145&lt;&gt;"",CHAR(34)&amp;"cl_"&amp;BQ145&amp;CHAR(34)&amp;",","")</f>
        <v/>
      </c>
      <c r="GZ145" s="48" t="str">
        <f>IF(BR145&lt;&gt;"",CHAR(34)&amp;"cl_"&amp;BR145&amp;CHAR(34)&amp;",","")</f>
        <v/>
      </c>
      <c r="HA145" s="48" t="str">
        <f>IF(BS145&lt;&gt;"",CHAR(34)&amp;"cl_"&amp;BS145&amp;CHAR(34)&amp;",","")</f>
        <v/>
      </c>
      <c r="HB145" s="48" t="str">
        <f>IF(BT145&lt;&gt;"",CHAR(34)&amp;"cl_"&amp;BT145&amp;CHAR(34)&amp;",","")</f>
        <v>"cl_WHI",</v>
      </c>
      <c r="HC145" s="48" t="str">
        <f>SUBSTITUTE("["&amp;_xlfn.CONCAT(GT145:HB145)&amp;"]",",]","]")</f>
        <v>["cl_BLU","cl_GRE","cl_WHI"]</v>
      </c>
      <c r="HE145" s="71"/>
      <c r="HF145" s="72" t="str">
        <f>"{couname:"&amp;CT145&amp;(IF(HK145&lt;&gt;"",",subtype:"&amp;CHAR(34)&amp;HK145&amp;CHAR(34),""))&amp;",year:"&amp;HJ145&amp;",region:"&amp;CU145&amp;",Colors:"&amp;HC145&amp;",Items:"&amp;GS145&amp;",Flag:"&amp;CV145&amp;",HDFlag:"&amp;CHAR(34)&amp;E145&amp;CHAR(34)&amp;",type:"&amp;GP145&amp;", describe: "&amp;HH145&amp;", isnew:"&amp;CHAR(34)&amp;F145&amp;CHAR(34)&amp;", links: "&amp;HL145&amp;"},"</f>
        <v>{couname:"[USA] Dayton",year:"2021",region:"rgn_North America",Colors:["cl_BLU","cl_GRE","cl_WHI"],Items:["3Color","lets06","startD","with_y","LUREHI","year00","4+Band","Diagon","NO_RED","NO_YEL","NO_BLA","001BLU","002BLU","003GRE","myrBLU","NoStar"],Flag:"https://upload.wikimedia.org/wikipedia/commons/thumb/2/28/Flag_of_Dayton%2C_Ohio.svg/640px-Flag_of_Dayton%2C_Ohio.svg.png",HDFlag:"https://upload.wikimedia.org/wikipedia/commons/thumb/2/28/Flag_of_Dayton%2C_Ohio.svg/2560px-Flag_of_Dayton%2C_Ohio.svg.png",type:"City", describe: "\nThe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 isnew:".", links: "https://en.wikipedia.org/wiki/Flag_of_Dayton,_Ohio"},</v>
      </c>
      <c r="HG145" s="73" t="str">
        <f>"{couname:"&amp;CT145&amp;(IF(HK145&lt;&gt;"",",subtype:"&amp;CHAR(34)&amp;HK145&amp;CHAR(34),""))&amp;",year:"&amp;HJ145&amp;",region:"&amp;CU145&amp;",Colors:"&amp;HC145&amp;",Items:"&amp;GS145&amp;",Flag:"&amp;CV145&amp;",HDFlag:"&amp;CHAR(34)&amp;E145&amp;CHAR(34)&amp;",type:"&amp;GP145&amp;", describe: "&amp;HI145&amp;", links: "&amp;HL145&amp;"},"</f>
        <v>{couname:"[USA] Dayton",year:"2021",region:"rgn_North America",Colors:["cl_BLU","cl_GRE","cl_WHI"],Items:["3Color","lets06","startD","with_y","LUREHI","year00","4+Band","Diagon","NO_RED","NO_YEL","NO_BLA","001BLU","002BLU","003GRE","myrBLU","NoStar"],Flag:"https://upload.wikimedia.org/wikipedia/commons/thumb/2/28/Flag_of_Dayton%2C_Ohio.svg/640px-Flag_of_Dayton%2C_Ohio.svg.png",HDFlag:"https://upload.wikimedia.org/wikipedia/commons/thumb/2/28/Flag_of_Dayton%2C_Ohio.svg/2560px-Flag_of_Dayton%2C_Ohio.svg.png",type:"City", describe: "\nThe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 links: "https://en.wikipedia.org/wiki/Flag_of_Dayton,_Ohio"},</v>
      </c>
      <c r="HH145" s="48" t="str">
        <f>IF(P145&lt;&gt;"",CHAR(34)&amp;"\n"&amp;P145&amp;CHAR(34),CHAR(34)&amp;CHAR(34))</f>
        <v>"\nThe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v>
      </c>
      <c r="HI145" s="48" t="str">
        <f>IF(J145=0,CHAR(34)&amp;CHAR(34),HH145)</f>
        <v>"\nThe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v>
      </c>
      <c r="HJ145" s="48" t="str">
        <f>CHAR(34)&amp;O145&amp;CHAR(34)</f>
        <v>"2021"</v>
      </c>
      <c r="HL145" s="48" t="str">
        <f>CHAR(34)&amp;I145&amp;CHAR(34)</f>
        <v>"https://en.wikipedia.org/wiki/Flag_of_Dayton,_Ohio"</v>
      </c>
      <c r="HM145" s="72" t="str">
        <f>"{"&amp;CHAR(34)&amp;"couname"&amp;CHAR(34)&amp;":"&amp;CT145&amp;(IF(H145&lt;&gt;"",","&amp;CHAR(34)&amp;"subtype"&amp;CHAR(34)&amp;":"&amp;CHAR(34)&amp;H145&amp;CHAR(34),""))&amp;","&amp;CHAR(34)&amp;"year"&amp;CHAR(34)&amp;":"&amp;HJ145&amp;","&amp;CHAR(34)&amp;"region"&amp;CHAR(34)&amp;":"&amp;CU145&amp;","&amp;CHAR(34)&amp;"Colors"&amp;CHAR(34)&amp;":"&amp;HC145&amp;","&amp;CHAR(34)&amp;"Items"&amp;CHAR(34)&amp;":"&amp;GS145&amp;","&amp;CHAR(34)&amp;"Flag"&amp;CHAR(34)&amp;":"&amp;CV145&amp;","&amp;CHAR(34)&amp;"HDFlag"&amp;CHAR(34)&amp;":"&amp;CHAR(34)&amp;E145&amp;CHAR(34)&amp;","&amp;CHAR(34)&amp;"type"&amp;CHAR(34)&amp;":"&amp;GP145&amp;", "&amp;CHAR(34)&amp;"describe"&amp;CHAR(34)&amp;": "&amp;HH145&amp;", "&amp;CHAR(34)&amp;"isnew"&amp;CHAR(34)&amp;": "&amp;CHAR(34)&amp;F145&amp;CHAR(34)&amp;", "&amp;CHAR(34)&amp;"links"&amp;CHAR(34)&amp;": "&amp;HL145&amp;"},"</f>
        <v>{"couname":"[USA] Dayton","subtype":"[USA] Ohio","year":"2021","region":"rgn_North America","Colors":["cl_BLU","cl_GRE","cl_WHI"],"Items":["3Color","lets06","startD","with_y","LUREHI","year00","4+Band","Diagon","NO_RED","NO_YEL","NO_BLA","001BLU","002BLU","003GRE","myrBLU","NoStar"],"Flag":"https://upload.wikimedia.org/wikipedia/commons/thumb/2/28/Flag_of_Dayton%2C_Ohio.svg/640px-Flag_of_Dayton%2C_Ohio.svg.png","HDFlag":"https://upload.wikimedia.org/wikipedia/commons/thumb/2/28/Flag_of_Dayton%2C_Ohio.svg/2560px-Flag_of_Dayton%2C_Ohio.svg.png","type":"City", "describe": "\nThe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 "isnew": ".", "links": "https://en.wikipedia.org/wiki/Flag_of_Dayton,_Ohio"},</v>
      </c>
      <c r="HN145" s="74" t="str">
        <f>"{"&amp;CHAR(34)&amp;"couname"&amp;CHAR(34)&amp;":"&amp;CT145&amp;(IF(H145&lt;&gt;"",","&amp;CHAR(34)&amp;"subtype"&amp;CHAR(34)&amp;":"&amp;CHAR(34)&amp;H145&amp;CHAR(34),""))&amp;","&amp;CHAR(34)&amp;"year"&amp;CHAR(34)&amp;":"&amp;HJ145&amp;","&amp;CHAR(34)&amp;"region"&amp;CHAR(34)&amp;":"&amp;CU145&amp;","&amp;CHAR(34)&amp;"Colors"&amp;CHAR(34)&amp;":"&amp;HC145&amp;","&amp;CHAR(34)&amp;"Items"&amp;CHAR(34)&amp;":"&amp;GS145&amp;","&amp;CHAR(34)&amp;"Flag"&amp;CHAR(34)&amp;":"&amp;CV145&amp;","&amp;CHAR(34)&amp;"HDFlag"&amp;CHAR(34)&amp;":"&amp;CHAR(34)&amp;E145&amp;CHAR(34)&amp;","&amp;CHAR(34)&amp;"type"&amp;CHAR(34)&amp;":"&amp;GP145&amp;", "&amp;CHAR(34)&amp;"describe"&amp;CHAR(34)&amp;": "&amp;HI145&amp;", "&amp;CHAR(34)&amp;"isnew"&amp;CHAR(34)&amp;": "&amp;CHAR(34)&amp;F145&amp;CHAR(34)&amp;", "&amp;CHAR(34)&amp;"links"&amp;CHAR(34)&amp;": "&amp;HL145&amp;"},"</f>
        <v>{"couname":"[USA] Dayton","subtype":"[USA] Ohio","year":"2021","region":"rgn_North America","Colors":["cl_BLU","cl_GRE","cl_WHI"],"Items":["3Color","lets06","startD","with_y","LUREHI","year00","4+Band","Diagon","NO_RED","NO_YEL","NO_BLA","001BLU","002BLU","003GRE","myrBLU","NoStar"],"Flag":"https://upload.wikimedia.org/wikipedia/commons/thumb/2/28/Flag_of_Dayton%2C_Ohio.svg/640px-Flag_of_Dayton%2C_Ohio.svg.png","HDFlag":"https://upload.wikimedia.org/wikipedia/commons/thumb/2/28/Flag_of_Dayton%2C_Ohio.svg/2560px-Flag_of_Dayton%2C_Ohio.svg.png","type":"City", "describe": "\nThe design was partly inspired by the wings of the Wright Flyer. The bottom hoist side features a green band to the edge representing Dayton's nickname as the 'Gem City' and to 'showcase our reputation [...] as a community centered on grit and tenacity.' A dark blue band starting at 1/2 the length of the canton to with the bottom edge of the band terminating at the bottom corner of the fly side represents the water ways of Dayton. The top third features a pattern of light blue and partial white stripes where the light blue represents the sky, and the partial stripes creates a pattern of five bars for the five rivers in the Dayton area.", "isnew": ".", "links": "https://en.wikipedia.org/wiki/Flag_of_Dayton,_Ohio"},</v>
      </c>
      <c r="HO145" s="75">
        <v>45618</v>
      </c>
      <c r="HP145" s="48" t="str" cm="1">
        <f t="array" ref="HP145">IF(_xlfn.TEXTJOIN(", ", TRUE, IF(ISNUMBER(SEARCH("BLA", BL145:BT145)), COLUMN(BL145:BT145) - COLUMN(BL145) + 1, ""))&lt;&gt;"","BLA","")</f>
        <v/>
      </c>
      <c r="HQ145" s="48" t="str" cm="1">
        <f t="array" ref="HQ145">IF(_xlfn.TEXTJOIN(", ", TRUE, IF(ISNUMBER(SEARCH("BLU", BL145:BT145)), COLUMN(BL145:BT145) - COLUMN(BL145) + 1, ""))&lt;&gt;"","BLU","")</f>
        <v>BLU</v>
      </c>
      <c r="HR145" s="48" t="str" cm="1">
        <f t="array" ref="HR145">IF(_xlfn.TEXTJOIN(", ", TRUE, IF(ISNUMBER(SEARCH("GRE", BL145:BT145)), COLUMN(BL145:BT145) - COLUMN(BL145) + 1, ""))&lt;&gt;"","GRE","")</f>
        <v>GRE</v>
      </c>
      <c r="HS145" s="48" t="str" cm="1">
        <f t="array" ref="HS145">IF(_xlfn.TEXTJOIN(", ", TRUE, IF(ISNUMBER(SEARCH("RED", BL145:BT145)), COLUMN(BL145:BT145) - COLUMN(BL145) + 1, ""))&lt;&gt;"","RED","")</f>
        <v/>
      </c>
      <c r="HT145" s="48" t="str" cm="1">
        <f t="array" ref="HT145">IF(_xlfn.TEXTJOIN(", ", TRUE, IF(ISNUMBER(SEARCH("YEL", BL145:BT145)), COLUMN(BL145:BT145) - COLUMN(BL145) + 1, ""))&lt;&gt;"","YEL","")</f>
        <v/>
      </c>
      <c r="HU145" s="48" t="str" cm="1">
        <f t="array" ref="HU145">IF(_xlfn.TEXTJOIN(", ", TRUE, IF(ISNUMBER(SEARCH("ORA", BL145:BT145)), COLUMN(BL145:BT145) - COLUMN(BL145) + 1, ""))&lt;&gt;"","ORA","")</f>
        <v/>
      </c>
      <c r="HV145" s="48" t="str" cm="1">
        <f t="array" ref="HV145">IF(_xlfn.TEXTJOIN(", ", TRUE, IF(ISNUMBER(SEARCH("BRO", BL145:BT145)), COLUMN(BL145:BT145) - COLUMN(BL145) + 1, ""))&lt;&gt;"","BRO","")</f>
        <v/>
      </c>
      <c r="HW145" s="48" t="str" cm="1">
        <f t="array" ref="HW145">IF(_xlfn.TEXTJOIN(", ", TRUE, IF(ISNUMBER(SEARCH("PUR", BL145:BT145)), COLUMN(BL145:BT145) - COLUMN(BL145) + 1, ""))&lt;&gt;"","PUR","")</f>
        <v/>
      </c>
      <c r="HX145" s="48" t="str" cm="1">
        <f t="array" ref="HX145">IF(_xlfn.TEXTJOIN(", ", TRUE, IF(ISNUMBER(SEARCH("WHI", BL145:BT145)), COLUMN(BL145:BT145) - COLUMN(BL145) + 1, ""))&lt;&gt;"","WHI","")</f>
        <v>WHI</v>
      </c>
      <c r="HY145" s="76"/>
      <c r="HZ145" s="76"/>
      <c r="IA145" s="6"/>
      <c r="IB145" s="6"/>
      <c r="IC145" s="77"/>
      <c r="ID145" s="77"/>
      <c r="IE145" s="77"/>
      <c r="IF145" s="77"/>
      <c r="IG145" s="77"/>
      <c r="IH145" s="77"/>
      <c r="II145" s="77"/>
      <c r="IJ145" s="77"/>
      <c r="IK145" s="77"/>
      <c r="IM145" s="45">
        <f>COUNTIF(IC145:IK145,"&gt;0")-CG145</f>
        <v>-3</v>
      </c>
      <c r="IN145" s="78" t="str">
        <f>"http://mkweb.bcgsc.ca/color-summarizer/?url="&amp;D145&amp;"&amp;precision=low&amp;num_clusters="&amp;CG145&amp;"&amp;text=1"</f>
        <v>http://mkweb.bcgsc.ca/color-summarizer/?url=https://upload.wikimedia.org/wikipedia/commons/thumb/2/28/Flag_of_Dayton%2C_Ohio.svg/640px-Flag_of_Dayton%2C_Ohio.svg.png&amp;precision=low&amp;num_clusters=3&amp;text=1</v>
      </c>
      <c r="IO145" s="48" t="str">
        <f>IF(HP145&lt;&gt;"",CHAR(34)&amp;"black"&amp;CHAR(34),"")</f>
        <v/>
      </c>
      <c r="IP145" s="48" t="str">
        <f>IF(HQ145&lt;&gt;"",CHAR(34)&amp;"blue"&amp;CHAR(34),"")</f>
        <v>"blue"</v>
      </c>
      <c r="IQ145" s="48" t="str">
        <f>IF(HR145&lt;&gt;"",CHAR(34)&amp;"green"&amp;CHAR(34),"")</f>
        <v>"green"</v>
      </c>
      <c r="IR145" s="48" t="str">
        <f>IF(HS145&lt;&gt;"",CHAR(34)&amp;"red"&amp;CHAR(34),"")</f>
        <v/>
      </c>
      <c r="IS145" s="48" t="str">
        <f>IF(HT145&lt;&gt;"",CHAR(34)&amp;"yellow"&amp;CHAR(34),"")</f>
        <v/>
      </c>
      <c r="IT145" s="48" t="str">
        <f>IF(HU145&lt;&gt;"",CHAR(34)&amp;"orange"&amp;CHAR(34),"")</f>
        <v/>
      </c>
      <c r="IU145" s="48" t="str">
        <f>IF(HV145&lt;&gt;"",CHAR(34)&amp;"brown"&amp;CHAR(34),"")</f>
        <v/>
      </c>
      <c r="IV145" s="48" t="str">
        <f>IF(HW145&lt;&gt;"",CHAR(34)&amp;"purple"&amp;CHAR(34),"")</f>
        <v/>
      </c>
      <c r="IW145" s="48" t="str">
        <f>IF(HX145&lt;&gt;"",CHAR(34)&amp;"white"&amp;CHAR(34),"")</f>
        <v>"white"</v>
      </c>
      <c r="IX145" s="48" t="str">
        <f>"{"&amp;CHAR(34)&amp;"url"&amp;CHAR(34)&amp;":"&amp;CHAR(34)&amp;IN145&amp;CHAR(34)&amp;","&amp;CHAR(34)&amp;"name"&amp;CHAR(34)&amp;":"&amp;CHAR(34)&amp;A145&amp;CHAR(34)&amp;"},"</f>
        <v>{"url":"http://mkweb.bcgsc.ca/color-summarizer/?url=https://upload.wikimedia.org/wikipedia/commons/thumb/2/28/Flag_of_Dayton%2C_Ohio.svg/640px-Flag_of_Dayton%2C_Ohio.svg.png&amp;precision=low&amp;num_clusters=3&amp;text=1","name":"[USA] Dayton"},</v>
      </c>
      <c r="IY145" s="48">
        <v>1140</v>
      </c>
    </row>
    <row r="146" spans="1:259" s="48" customFormat="1" ht="38.4" customHeight="1" thickBot="1" x14ac:dyDescent="0.35">
      <c r="A146" s="97" t="s">
        <v>707</v>
      </c>
      <c r="B146" s="40" t="e" vm="287">
        <v>#VALUE!</v>
      </c>
      <c r="C146" s="41">
        <v>3</v>
      </c>
      <c r="D146" s="42" t="s">
        <v>708</v>
      </c>
      <c r="E146" s="43" t="s">
        <v>709</v>
      </c>
      <c r="F146" s="44" t="s">
        <v>212</v>
      </c>
      <c r="G146" s="45">
        <f>COUNTIF($A$1:$A$8580,A146)</f>
        <v>1</v>
      </c>
      <c r="H146" s="46" t="s">
        <v>393</v>
      </c>
      <c r="I146" s="47" t="s">
        <v>710</v>
      </c>
      <c r="J146" s="48" t="str">
        <f>""</f>
        <v/>
      </c>
      <c r="K146" s="49"/>
      <c r="L146" s="50"/>
      <c r="M146" s="50"/>
      <c r="N146" s="51" t="s">
        <v>231</v>
      </c>
      <c r="O146" s="52">
        <v>2002</v>
      </c>
      <c r="P146" s="53" t="s">
        <v>711</v>
      </c>
      <c r="Q146" s="54">
        <v>2</v>
      </c>
      <c r="R146" s="55" t="s">
        <v>231</v>
      </c>
      <c r="S146" s="56">
        <v>4</v>
      </c>
      <c r="T146" s="57" t="s">
        <v>165</v>
      </c>
      <c r="U146" s="58" t="s">
        <v>164</v>
      </c>
      <c r="V146" s="58" t="s">
        <v>165</v>
      </c>
      <c r="W146" s="58" t="s">
        <v>165</v>
      </c>
      <c r="X146" s="58" t="s">
        <v>164</v>
      </c>
      <c r="Y146" s="58" t="s">
        <v>164</v>
      </c>
      <c r="Z146" s="58" t="s">
        <v>164</v>
      </c>
      <c r="AA146" s="58" t="s">
        <v>164</v>
      </c>
      <c r="AB146" s="58" t="s">
        <v>165</v>
      </c>
      <c r="AC146" s="58" t="s">
        <v>164</v>
      </c>
      <c r="AD146" s="58" t="s">
        <v>164</v>
      </c>
      <c r="AE146" s="58" t="s">
        <v>164</v>
      </c>
      <c r="AF146" s="59" t="s">
        <v>165</v>
      </c>
      <c r="AG146" s="59" t="s">
        <v>164</v>
      </c>
      <c r="AH146" s="59" t="s">
        <v>165</v>
      </c>
      <c r="AI146" s="59" t="s">
        <v>164</v>
      </c>
      <c r="AJ146" s="59" t="s">
        <v>164</v>
      </c>
      <c r="AK146" s="59" t="s">
        <v>164</v>
      </c>
      <c r="AL146" s="59" t="s">
        <v>164</v>
      </c>
      <c r="AM146" s="59" t="s">
        <v>165</v>
      </c>
      <c r="AN146" s="59" t="s">
        <v>164</v>
      </c>
      <c r="AO146" s="59" t="s">
        <v>165</v>
      </c>
      <c r="AP146" s="59" t="s">
        <v>164</v>
      </c>
      <c r="AQ146" s="59" t="s">
        <v>164</v>
      </c>
      <c r="AR146" s="59" t="s">
        <v>164</v>
      </c>
      <c r="AS146" s="59" t="s">
        <v>164</v>
      </c>
      <c r="AT146" s="60">
        <v>0</v>
      </c>
      <c r="AU146" s="59" t="s">
        <v>220</v>
      </c>
      <c r="AV146" s="59" t="str">
        <f>IF(LEFT(A146,1)="[",LEFT(A146,5)&amp;AU146&amp;A146,"")</f>
        <v>[USA]County[USA] Mercer County</v>
      </c>
      <c r="AW146" s="59" t="str">
        <f>C146&amp;H146&amp;A146</f>
        <v>3[USA] Ohio[USA] Mercer County</v>
      </c>
      <c r="AX146" s="61"/>
      <c r="AY146" s="61"/>
      <c r="AZ146" s="62" t="s">
        <v>167</v>
      </c>
      <c r="BA146" s="62" t="s">
        <v>167</v>
      </c>
      <c r="BB146" s="62"/>
      <c r="BC146" s="63"/>
      <c r="BD146" s="64" t="s">
        <v>152</v>
      </c>
      <c r="BE146" s="47"/>
      <c r="BF146" s="64" t="s">
        <v>152</v>
      </c>
      <c r="BG146" s="64" t="s">
        <v>167</v>
      </c>
      <c r="BH146" s="64" t="s">
        <v>157</v>
      </c>
      <c r="BI146" s="64"/>
      <c r="BJ146" s="64"/>
      <c r="BK146" s="47"/>
      <c r="BL146" s="64" t="s">
        <v>151</v>
      </c>
      <c r="BM146" s="64" t="s">
        <v>152</v>
      </c>
      <c r="BN146" s="64" t="s">
        <v>153</v>
      </c>
      <c r="BO146" s="64" t="s">
        <v>154</v>
      </c>
      <c r="BP146" s="64" t="s">
        <v>155</v>
      </c>
      <c r="BQ146" s="64" t="s">
        <v>156</v>
      </c>
      <c r="BR146" s="64" t="s">
        <v>157</v>
      </c>
      <c r="BS146" s="64" t="s">
        <v>158</v>
      </c>
      <c r="BT146" s="64" t="s">
        <v>159</v>
      </c>
      <c r="BU146" s="65"/>
      <c r="BV146" s="66"/>
      <c r="BW146" s="66">
        <v>0</v>
      </c>
      <c r="BX146" s="47"/>
      <c r="BY146" s="48" t="s">
        <v>165</v>
      </c>
      <c r="CB146" s="6"/>
      <c r="CC146" s="6"/>
      <c r="CD146" s="67">
        <v>0</v>
      </c>
      <c r="CE146" s="67">
        <v>0</v>
      </c>
      <c r="CF146" s="67" t="e">
        <v>#REF!</v>
      </c>
      <c r="CG146" s="68" cm="1">
        <f t="array" ref="CG146">SUMPRODUCT(--(LEN(TRIM(BL146:BT146))&gt;0))</f>
        <v>9</v>
      </c>
      <c r="CH146" s="59" t="str">
        <f>IF(CG146=2,"y","n")</f>
        <v>n</v>
      </c>
      <c r="CI146" s="59" t="str">
        <f>IF(CG146=3,"y","n")</f>
        <v>n</v>
      </c>
      <c r="CJ146" s="59" t="str">
        <f>IF(CG146=4,"y","n")</f>
        <v>n</v>
      </c>
      <c r="CK146" s="59" t="str">
        <f>IF(CG146&gt;4,"y","n")</f>
        <v>y</v>
      </c>
      <c r="CL146" s="59" t="str">
        <f>IF(S146=0,"y","n")</f>
        <v>n</v>
      </c>
      <c r="CM146" s="59" t="str">
        <f>IF(S146=2,"y","n")</f>
        <v>n</v>
      </c>
      <c r="CN146" s="59" t="str">
        <f>IF(S146=3,"y","n")</f>
        <v>n</v>
      </c>
      <c r="CO146" s="59" t="str">
        <f>IF(S146&gt;=4,"y","n")</f>
        <v>y</v>
      </c>
      <c r="CP146" s="59" t="str">
        <f>IF(AT146=0,"y","n")</f>
        <v>y</v>
      </c>
      <c r="CQ146" s="59" t="str">
        <f>IF(AT146=1,"y","n")</f>
        <v>n</v>
      </c>
      <c r="CR146" s="59" t="str">
        <f>IF(AT146=2,"y","n")</f>
        <v>n</v>
      </c>
      <c r="CS146" s="59" t="str">
        <f>IF(AT146&gt;=3,"y","n")</f>
        <v>n</v>
      </c>
      <c r="CT146" s="69" t="str">
        <f>CHAR(34)&amp;A146&amp;CHAR(34)</f>
        <v>"[USA] Mercer County"</v>
      </c>
      <c r="CU146" s="70" t="str">
        <f>CHAR(34)&amp;"rgn_"&amp;R146&amp;CHAR(34)</f>
        <v>"rgn_North America"</v>
      </c>
      <c r="CV146" s="48" t="str">
        <f>CHAR(34)&amp;D146&amp;CHAR(34)</f>
        <v>"https://upload.wikimedia.org/wikipedia/commons/thumb/b/b1/Flag_of_Mercer_County%2C_Ohio.svg/640px-Flag_of_Mercer_County%2C_Ohio.svg.png"</v>
      </c>
      <c r="CW146" s="48" t="str">
        <f>IF(CH146="y",CHAR(34)&amp;CH$1&amp;CHAR(34)&amp;",","")</f>
        <v/>
      </c>
      <c r="CX146" s="48" t="str">
        <f>IF(CI146="y",CHAR(34)&amp;CI$1&amp;CHAR(34)&amp;",","")</f>
        <v/>
      </c>
      <c r="CY146" s="48" t="str">
        <f>IF(CJ146="y",CHAR(34)&amp;CJ$1&amp;CHAR(34)&amp;",","")</f>
        <v/>
      </c>
      <c r="CZ146" s="48" t="str">
        <f>IF(CK146="y",CHAR(34)&amp;CK$1&amp;CHAR(34)&amp;",","")</f>
        <v>"5+Colo",</v>
      </c>
      <c r="DA146" s="48" t="str">
        <f>IF(Q146&gt;1,CHAR(34)&amp;"words2"&amp;CHAR(34)&amp;",","")</f>
        <v>"words2",</v>
      </c>
      <c r="DB146" s="48" t="str">
        <f>IF(Q146&gt;2,CHAR(34)&amp;"words3"&amp;CHAR(34)&amp;",","")</f>
        <v/>
      </c>
      <c r="DD146" s="48" t="str">
        <f>IF(LEN(CHAR(34)&amp;"lets"&amp;LEN(SUBSTITUTE(SUBSTITUTE(IFERROR(TRIM(SUBSTITUTE(A146,MID(A146,FIND("[",A146),FIND("]",A146)-FIND("[",A146)+1),"")),A146)," ",""),"-",""))&amp;CHAR(34)&amp;",")=9,CHAR(34)&amp;"lets"&amp;LEN(SUBSTITUTE(SUBSTITUTE(IFERROR(TRIM(SUBSTITUTE(A146,MID(A146,FIND("[",A146),FIND("]",A146)-FIND("[",A146)+1),"")),A146)," ",""),"-",""))&amp;CHAR(34)&amp;",",CHAR(34)&amp;"lets0"&amp;LEN(SUBSTITUTE(SUBSTITUTE(IFERROR(TRIM(SUBSTITUTE(A146,MID(A146,FIND("[",A146),FIND("]",A146)-FIND("[",A146)+1),"")),A146)," ",""),"-",""))&amp;CHAR(34)&amp;",")</f>
        <v>"lets12",</v>
      </c>
      <c r="DE146" s="48" t="str">
        <f>CHAR(34)&amp;"start"&amp;IFERROR(LEFT(SUBSTITUTE(A146,"["&amp;MID(A146,FIND("[",A146)+1,FIND("]",A146)-FIND("[",A146)-1)&amp;"] ",""),1),LEFT(A146,1))&amp;CHAR(34)&amp;","</f>
        <v>"startM",</v>
      </c>
      <c r="DF146" s="48" t="str">
        <f>IFERROR(IF(SEARCH("tan",A146)&gt;0,CHAR(34)&amp;"withtn"&amp;CHAR(34)&amp;",",""),"")</f>
        <v/>
      </c>
      <c r="DG146" s="48" t="str">
        <f>IFERROR(IF(SEARCH("q",A146)&gt;0,CHAR(34)&amp;"with_q"&amp;CHAR(34)&amp;",",""),"")</f>
        <v/>
      </c>
      <c r="DH146" s="48" t="str">
        <f>IFERROR(IF(SEARCH("v",A146)&gt;0,CHAR(34)&amp;"with_v"&amp;CHAR(34)&amp;",",""),"")</f>
        <v/>
      </c>
      <c r="DI146" s="48" t="str">
        <f>IFERROR(IF(SEARCH("w",A146)&gt;0,CHAR(34)&amp;"with_w"&amp;CHAR(34)&amp;",",""),"")</f>
        <v/>
      </c>
      <c r="DJ146" s="48" t="str">
        <f>IFERROR(IF(SEARCH("y",A146)&gt;0,CHAR(34)&amp;"with_y"&amp;CHAR(34)&amp;",",""),"")</f>
        <v>"with_y",</v>
      </c>
      <c r="DK146" s="48" t="str">
        <f>IFERROR(IF(SEARCH("z",A146)&gt;0,CHAR(34)&amp;"with_z"&amp;CHAR(34)&amp;",",""),"")</f>
        <v/>
      </c>
      <c r="DL146" s="48" t="str">
        <f>IF(CG146=2, CHAR(34) &amp; _xlfn.TEXTJOIN("", TRUE, _xlfn._xlws.SORT(HP146:HX146)) &amp; CHAR(34) &amp; ",", "")</f>
        <v/>
      </c>
      <c r="DM146" s="48" t="str" cm="1">
        <f t="array" ref="DM146">IF(CG146=3,CHAR(34) &amp; _xlfn.TEXTJOIN("", TRUE, RIGHT(HP146:HX146, 2)) &amp; CHAR(34) &amp; ",", "")</f>
        <v/>
      </c>
      <c r="DN146" s="48" t="str">
        <f>IF(AND(ISNUMBER(SEARCH("18", O146)), ISERROR(SEARCH("1918", O146)), ISERROR(SEARCH("2018", O146))), CHAR(34) &amp; "year18" &amp; CHAR(34) &amp; ",", "")</f>
        <v/>
      </c>
      <c r="DO146" s="48" t="str">
        <f>IF(AND(ISNUMBER(SEARCH("19", O146)), ISERROR(SEARCH("1819", O146)),  ISERROR(SEARCH("1219", O146)),ISERROR(SEARCH("1119", O146)),ISERROR(SEARCH("1190", O146)),ISERROR(SEARCH("2019", O146))), CHAR(34) &amp; "year19" &amp; CHAR(34) &amp; ",", "")</f>
        <v/>
      </c>
      <c r="DP146" s="6" t="str">
        <f>IF(AND(ISNUMBER(SEARCH("20", O146)), ISERROR(SEARCH("1920", O146))), CHAR(34)&amp;"year00"&amp;CHAR(34)&amp;",", "")</f>
        <v>"year00",</v>
      </c>
      <c r="DQ146" s="6" t="str">
        <f>IF(CC146="y",CHAR(34)&amp;"soviet"&amp;CHAR(34)&amp;",","")</f>
        <v/>
      </c>
      <c r="DR146" s="6" t="str">
        <f>IF(BY146="y",CHAR(34)&amp;"dgband"&amp;CHAR(34)&amp;",","")</f>
        <v>"dgband",</v>
      </c>
      <c r="DS146" s="6" t="str">
        <f>IF(W146="y",IF(AND(V146="n",BY146&lt;&gt;"y"),CHAR(34)&amp;"allver"&amp;CHAR(34)&amp;",",""),"")</f>
        <v/>
      </c>
      <c r="DT146" s="6" t="str">
        <f>IF(V146="y",IF(AND(W146="n",BY146&lt;&gt;"y"),CHAR(34)&amp;"allhor"&amp;CHAR(34)&amp;",",""),"")</f>
        <v/>
      </c>
      <c r="DU146" s="6" t="str">
        <f>IF(BY146="y",IF(AND(W146="n",V146="n"),CHAR(34)&amp;"alldia"&amp;CHAR(34)&amp;",",""),"")</f>
        <v/>
      </c>
      <c r="DW146" s="48" t="str">
        <f>IF(CL146="y",CHAR(34)&amp;CL$1&amp;CHAR(34)&amp;",","")</f>
        <v/>
      </c>
      <c r="DX146" s="48" t="str">
        <f>IF(CM146="y",CHAR(34)&amp;CM$1&amp;CHAR(34)&amp;",","")</f>
        <v/>
      </c>
      <c r="DY146" s="48" t="str">
        <f>IF(CN146="y",CHAR(34)&amp;CN$1&amp;CHAR(34)&amp;",","")</f>
        <v/>
      </c>
      <c r="DZ146" s="48" t="str">
        <f>IF(CO146="y",CHAR(34)&amp;CO$1&amp;CHAR(34)&amp;",","")</f>
        <v>"4+Band",</v>
      </c>
      <c r="EA146" s="48" t="str">
        <f>IF(T146="y",CHAR(34)&amp;T$1&amp;CHAR(34)&amp;",","")</f>
        <v>"Diagon",</v>
      </c>
      <c r="EB146" s="48" t="str">
        <f>IF(U146="y",CHAR(34)&amp;U$1&amp;CHAR(34)&amp;",","")</f>
        <v/>
      </c>
      <c r="EC146" s="48" t="str">
        <f>IF(V146="y",CHAR(34)&amp;V$1&amp;CHAR(34)&amp;",","")</f>
        <v>"Horizo",</v>
      </c>
      <c r="ED146" s="48" t="str">
        <f>IF(W146="y",CHAR(34)&amp;W$1&amp;CHAR(34)&amp;",","")</f>
        <v>"Vertic",</v>
      </c>
      <c r="EE146" s="48" t="str">
        <f>IF(X146="y",CHAR(34)&amp;X$1&amp;CHAR(34)&amp;",","")</f>
        <v/>
      </c>
      <c r="EF146" s="48" t="str">
        <f>IF(AND(Y146&lt;&gt;"n",Y146&lt;&gt;""),CHAR(34)&amp;Y$1&amp;CHAR(34)&amp;",","")</f>
        <v/>
      </c>
      <c r="EG146" s="48" t="str">
        <f>IF(Z146="y",CHAR(34)&amp;Z$1&amp;CHAR(34)&amp;",","")</f>
        <v/>
      </c>
      <c r="EH146" s="48" t="str">
        <f>IF(AA146="y",CHAR(34)&amp;AA$1&amp;CHAR(34)&amp;",","")</f>
        <v/>
      </c>
      <c r="EI146" s="48" t="str">
        <f>IF(AB146="y",CHAR(34)&amp;AB$1&amp;CHAR(34)&amp;",","")</f>
        <v>"Texted",</v>
      </c>
      <c r="EJ146" s="48" t="str">
        <f>IF(AC146="y",CHAR(34)&amp;AC$1&amp;CHAR(34)&amp;",","")</f>
        <v/>
      </c>
      <c r="EK146" s="48" t="str">
        <f>IF(AD146="y",CHAR(34)&amp;AD$1&amp;CHAR(34)&amp;",","")</f>
        <v/>
      </c>
      <c r="EL146" s="48" t="str">
        <f>IF(AE146="y",CHAR(34)&amp;AE$1&amp;CHAR(34)&amp;",","")</f>
        <v/>
      </c>
      <c r="EM146" s="48" t="str">
        <f>IF(AF146="y",CHAR(34)&amp;AF$1&amp;CHAR(34)&amp;",","")</f>
        <v>"Trside",</v>
      </c>
      <c r="EN146" s="48" t="str">
        <f>IF(AG146="y",CHAR(34)&amp;AG$1&amp;CHAR(34)&amp;",","")</f>
        <v/>
      </c>
      <c r="EO146" s="48" t="str">
        <f>IF(AH146="y",CHAR(34)&amp;AH$1&amp;CHAR(34)&amp;",","")</f>
        <v>"Center",</v>
      </c>
      <c r="EP146" s="48" t="str">
        <f>IF(AI146="y",CHAR(34)&amp;AI$1&amp;CHAR(34)&amp;",","")</f>
        <v/>
      </c>
      <c r="EQ146" s="48" t="str">
        <f>IF(AJ146="y",CHAR(34)&amp;AJ$1&amp;CHAR(34)&amp;",","")</f>
        <v/>
      </c>
      <c r="ER146" s="48" t="str">
        <f>IF(AK146="y",CHAR(34)&amp;AK$1&amp;CHAR(34)&amp;",","")</f>
        <v/>
      </c>
      <c r="ES146" s="48" t="str">
        <f>IF(AL146="y",CHAR(34)&amp;AL$1&amp;CHAR(34)&amp;",","")</f>
        <v/>
      </c>
      <c r="ET146" s="48" t="str">
        <f>IF(AM146="y",CHAR(34)&amp;AM$1&amp;CHAR(34)&amp;",","")</f>
        <v>"Geogrh",</v>
      </c>
      <c r="EU146" s="48" t="str">
        <f>IF(AN146="y",CHAR(34)&amp;AN$1&amp;CHAR(34)&amp;",","")</f>
        <v/>
      </c>
      <c r="EV146" s="48" t="str">
        <f>IF(AO146="y",CHAR(34)&amp;AO$1&amp;CHAR(34)&amp;",","")</f>
        <v>"Builds",</v>
      </c>
      <c r="EW146" s="48" t="str">
        <f>IF(AP146="y",CHAR(34)&amp;AP$1&amp;CHAR(34)&amp;",","")</f>
        <v/>
      </c>
      <c r="EX146" s="48" t="str">
        <f>IF(AQ146="y",CHAR(34)&amp;AQ$1&amp;CHAR(34)&amp;",","")</f>
        <v/>
      </c>
      <c r="EY146" s="48" t="str">
        <f>IF(AR146="y",CHAR(34)&amp;AR$1&amp;CHAR(34)&amp;",","")</f>
        <v/>
      </c>
      <c r="EZ146" s="48" t="str">
        <f>IF(AS146="y",CHAR(34)&amp;AS$1&amp;CHAR(34)&amp;",","")</f>
        <v/>
      </c>
      <c r="FA146" s="48" t="str">
        <f>IF(AT146&gt;0,CHAR(34)&amp;"sta"&amp;AZ146&amp;CHAR(34)&amp;",","")</f>
        <v/>
      </c>
      <c r="FB146" s="48" t="str">
        <f>IF(AND(AT146&gt;0,BA146&lt;&gt;""),CHAR(34)&amp;"sta"&amp;BA146&amp;CHAR(34)&amp;",","")</f>
        <v/>
      </c>
      <c r="FD146" s="48" t="str">
        <f>IF(BV146="n",CHAR(34)&amp;"tcWHYE"&amp;CHAR(34)&amp;",",IF(BV146="y",CHAR(34)&amp;FD$1&amp;CHAR(34)&amp;",",""))</f>
        <v/>
      </c>
      <c r="FE146" s="48" t="str">
        <f>IF(COUNTIF(BL146:BT146,"BLU")=0,CHAR(34)&amp;"NO_BLU"&amp;CHAR(34)&amp;",", "")</f>
        <v/>
      </c>
      <c r="FF146" s="48" t="str">
        <f>IF(COUNTIF(BL146:BT146,"WHI")=0,CHAR(34)&amp;"NO_WHI"&amp;CHAR(34)&amp;",", "")</f>
        <v/>
      </c>
      <c r="FG146" s="48" t="str">
        <f>IF(COUNTIF(BL146:BT146,"RED")=0,CHAR(34)&amp;"NO_RED"&amp;CHAR(34)&amp;",", "")</f>
        <v/>
      </c>
      <c r="FH146" s="48" t="str">
        <f>IF(COUNTIF(BL146:BS146,"GRE")=0,CHAR(34)&amp;"NO_GRE"&amp;CHAR(34)&amp;",", "")</f>
        <v/>
      </c>
      <c r="FI146" s="48" t="str">
        <f>IF(COUNTIF(BL146:BT146,"YEL")=0,CHAR(34)&amp;"NO_YEL"&amp;CHAR(34)&amp;",", "")</f>
        <v/>
      </c>
      <c r="FJ146" s="48" t="str">
        <f>IF(COUNTIF(BL146:BT146,"BLA")=0,CHAR(34)&amp;"NO_BLA"&amp;CHAR(34)&amp;",", "")</f>
        <v/>
      </c>
      <c r="FK146" s="48" t="str">
        <f>IF(AND(FH146&lt;&gt;"",FF146&lt;&gt;""),CHAR(34)&amp;"WHGRNO"&amp;CHAR(34)&amp;",","")</f>
        <v/>
      </c>
      <c r="FL146" s="48" t="str">
        <f>IF(AND(FI146&lt;&gt;"",FF146&lt;&gt;""),CHAR(34)&amp;"WHYENO"&amp;CHAR(34)&amp;",","")</f>
        <v/>
      </c>
      <c r="FM146" s="48" t="str">
        <f>IF(AND(FJ146&lt;&gt;"",FF146&lt;&gt;""),CHAR(34)&amp;"BAWHNO"&amp;CHAR(34)&amp;",","")</f>
        <v/>
      </c>
      <c r="FN146" s="48" t="str">
        <f>IF(AND(FE146&lt;&gt;"",FF146&lt;&gt;""),CHAR(34)&amp;"BLWHNO"&amp;CHAR(34)&amp;",","")</f>
        <v/>
      </c>
      <c r="FO146" s="48" t="str">
        <f>IF(AND(FE146&lt;&gt;"",FG146&lt;&gt;""),CHAR(34)&amp;"BLRENO"&amp;CHAR(34)&amp;",","")</f>
        <v/>
      </c>
      <c r="FP146" s="48" t="str">
        <f>IF(AND(FF146&lt;&gt;"",FF146&lt;&gt;""),CHAR(34)&amp;"WHRENO"&amp;CHAR(34)&amp;",","")</f>
        <v/>
      </c>
      <c r="FQ146" s="48" t="str">
        <f>IF(LEN(BF146)=3,CHAR(34)&amp;"001"&amp;BF146&amp;CHAR(34)&amp;",","")</f>
        <v>"001BLU",</v>
      </c>
      <c r="FR146" s="48" t="str">
        <f>IF(LEN(BG146)=3,CHAR(34)&amp;"002"&amp;BG146&amp;CHAR(34)&amp;",","")</f>
        <v/>
      </c>
      <c r="FS146" s="48" t="str">
        <f>IF(LEN(BH146)=3,CHAR(34)&amp;"003"&amp;BH146&amp;CHAR(34)&amp;",","")</f>
        <v>"003BRO",</v>
      </c>
      <c r="FT146" s="48" t="str">
        <f>CHAR(34)&amp;"myr"&amp;BD146&amp;CHAR(34)&amp;","</f>
        <v>"myrBLU",</v>
      </c>
      <c r="FU146" s="48" t="str">
        <f>IF(AY146="y",CHAR(34)&amp;"island"&amp;CHAR(34)&amp;",","")</f>
        <v/>
      </c>
      <c r="FV146" s="48" t="str">
        <f>IF(BZ146="y",CHAR(34)&amp;"landlo"&amp;CHAR(34)&amp;",","")</f>
        <v/>
      </c>
      <c r="FW146" s="48" t="str">
        <f>IF(CA146="y",CHAR(34)&amp;"eunion"&amp;CHAR(34)&amp;",","")</f>
        <v/>
      </c>
      <c r="FY146" s="48" t="str">
        <f>IFERROR(IF(SEARCH("Arabic",CB146)&gt;0,CHAR(34)&amp;"arabic"&amp;CHAR(34)&amp;",",""),"")</f>
        <v/>
      </c>
      <c r="FZ146" s="48" t="str">
        <f>IFERROR(IF(SEARCH("English",CB146)&gt;0,CHAR(34)&amp;"englis"&amp;CHAR(34)&amp;",",""),"")</f>
        <v/>
      </c>
      <c r="GA146" s="48" t="str">
        <f>IFERROR(IF(SEARCH("French",CB146)&gt;0,CHAR(34)&amp;"french"&amp;CHAR(34)&amp;",",""),"")</f>
        <v/>
      </c>
      <c r="GB146" s="48" t="str">
        <f>IFERROR(IF(SEARCH("Spanish",CB146)&gt;0,CHAR(34)&amp;"spanis"&amp;CHAR(34)&amp;",",""),"")</f>
        <v/>
      </c>
      <c r="GE146" s="48" t="str">
        <f>IFERROR(IF(SEARCH("Dutch",CB146)&gt;0,CHAR(34)&amp;"dutchs"&amp;CHAR(34)&amp;",",""),"")</f>
        <v/>
      </c>
      <c r="GF146" s="48" t="str">
        <f>IFERROR(IF(SEARCH("Historical",AU146)&gt;0,CHAR(34)&amp;"histor"&amp;CHAR(34)&amp;",",""),"")</f>
        <v/>
      </c>
      <c r="GG146" s="48" t="str">
        <f>IF(BU146="y",CHAR(34)&amp;"unjack"&amp;CHAR(34)&amp;",","")</f>
        <v/>
      </c>
      <c r="GH146" s="48" t="str">
        <f>IF(CD146=1,CHAR(34)&amp;"southc"&amp;CHAR(34)&amp;",","")</f>
        <v/>
      </c>
      <c r="GI146" s="48" t="str">
        <f>IF(CE146=1,CHAR(34)&amp;"hasmap"&amp;CHAR(34)&amp;",","")</f>
        <v/>
      </c>
      <c r="GJ146" s="48" t="str">
        <f>IF(CP146="y",CHAR(34)&amp;CP$1&amp;CHAR(34)&amp;",","")</f>
        <v>"NoStar",</v>
      </c>
      <c r="GK146" s="48" t="str">
        <f>IF(GJ146="",CHAR(34)&amp;"HasSta"&amp;CHAR(34)&amp;",","")</f>
        <v/>
      </c>
      <c r="GL146" s="48" t="str">
        <f>IF(CQ146="y",CHAR(34)&amp;CQ$1&amp;CHAR(34)&amp;",","")</f>
        <v/>
      </c>
      <c r="GM146" s="48" t="str">
        <f>IF(CR146="y",CHAR(34)&amp;CR$1&amp;CHAR(34)&amp;",","")</f>
        <v/>
      </c>
      <c r="GN146" s="48" t="str">
        <f>IF(CS146="y",CHAR(34)&amp;CS$1&amp;CHAR(34)&amp;",","")</f>
        <v/>
      </c>
      <c r="GP146" s="48" t="str">
        <f>CHAR(34)&amp;AU146&amp;CHAR(34)</f>
        <v>"County"</v>
      </c>
      <c r="GS146" s="48" t="str">
        <f>SUBSTITUTE("["&amp;_xlfn.CONCAT(CW146:GN146)&amp;"]",",]","]")</f>
        <v>["5+Colo","words2","lets12","startM","with_y","year00","dgband","4+Band","Diagon","Horizo","Vertic","Texted","Trside","Center","Geogrh","Builds","001BLU","003BRO","myrBLU","NoStar"]</v>
      </c>
      <c r="GT146" s="48" t="str">
        <f>IF(BL146&lt;&gt;"",CHAR(34)&amp;"cl_"&amp;BL146&amp;CHAR(34)&amp;",","")</f>
        <v>"cl_BLA",</v>
      </c>
      <c r="GU146" s="48" t="str">
        <f>IF(BM146&lt;&gt;"",CHAR(34)&amp;"cl_"&amp;BM146&amp;CHAR(34)&amp;",","")</f>
        <v>"cl_BLU",</v>
      </c>
      <c r="GV146" s="48" t="str">
        <f>IF(BN146&lt;&gt;"",CHAR(34)&amp;"cl_"&amp;BN146&amp;CHAR(34)&amp;",","")</f>
        <v>"cl_GRE",</v>
      </c>
      <c r="GW146" s="48" t="str">
        <f>IF(BO146&lt;&gt;"",CHAR(34)&amp;"cl_"&amp;BO146&amp;CHAR(34)&amp;",","")</f>
        <v>"cl_RED",</v>
      </c>
      <c r="GX146" s="48" t="str">
        <f>IF(BP146&lt;&gt;"",CHAR(34)&amp;"cl_"&amp;BP146&amp;CHAR(34)&amp;",","")</f>
        <v>"cl_YEL",</v>
      </c>
      <c r="GY146" s="48" t="str">
        <f>IF(BQ146&lt;&gt;"",CHAR(34)&amp;"cl_"&amp;BQ146&amp;CHAR(34)&amp;",","")</f>
        <v>"cl_ORA",</v>
      </c>
      <c r="GZ146" s="48" t="str">
        <f>IF(BR146&lt;&gt;"",CHAR(34)&amp;"cl_"&amp;BR146&amp;CHAR(34)&amp;",","")</f>
        <v>"cl_BRO",</v>
      </c>
      <c r="HA146" s="48" t="str">
        <f>IF(BS146&lt;&gt;"",CHAR(34)&amp;"cl_"&amp;BS146&amp;CHAR(34)&amp;",","")</f>
        <v>"cl_PUR",</v>
      </c>
      <c r="HB146" s="48" t="str">
        <f>IF(BT146&lt;&gt;"",CHAR(34)&amp;"cl_"&amp;BT146&amp;CHAR(34)&amp;",","")</f>
        <v>"cl_WHI",</v>
      </c>
      <c r="HC146" s="48" t="str">
        <f>SUBSTITUTE("["&amp;_xlfn.CONCAT(GT146:HB146)&amp;"]",",]","]")</f>
        <v>["cl_BLA","cl_BLU","cl_GRE","cl_RED","cl_YEL","cl_ORA","cl_BRO","cl_PUR","cl_WHI"]</v>
      </c>
      <c r="HE146" s="71"/>
      <c r="HF146" s="72" t="str">
        <f>"{couname:"&amp;CT146&amp;(IF(HK146&lt;&gt;"",",subtype:"&amp;CHAR(34)&amp;HK146&amp;CHAR(34),""))&amp;",year:"&amp;HJ146&amp;",region:"&amp;CU146&amp;",Colors:"&amp;HC146&amp;",Items:"&amp;GS146&amp;",Flag:"&amp;CV146&amp;",HDFlag:"&amp;CHAR(34)&amp;E146&amp;CHAR(34)&amp;",type:"&amp;GP146&amp;", describe: "&amp;HH146&amp;", isnew:"&amp;CHAR(34)&amp;F146&amp;CHAR(34)&amp;", links: "&amp;HL146&amp;"},"</f>
        <v>{couname:"[USA] Mercer County",year:"2002",region:"rgn_North America",Colors:["cl_BLA","cl_BLU","cl_GRE","cl_RED","cl_YEL","cl_ORA","cl_BRO","cl_PUR","cl_WHI"],Items:["5+Colo","words2","lets12","startM","with_y","year00","dgband","4+Band","Diagon","Horizo","Vertic","Texted","Trside","Center","Geogrh","Builds","001BLU","003BRO","myrBLU","NoStar"],Flag:"https://upload.wikimedia.org/wikipedia/commons/thumb/b/b1/Flag_of_Mercer_County%2C_Ohio.svg/640px-Flag_of_Mercer_County%2C_Ohio.svg.png",HDFlag:"https://upload.wikimedia.org/wikipedia/commons/thumb/b/b1/Flag_of_Mercer_County%2C_Ohio.svg/2560px-Flag_of_Mercer_County%2C_Ohio.svg.png",type:"County", describe: "\nFrom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 isnew:"www", links: "From their website: https://www.mercercountyohio.org/about-us/mercer-county-flag/"},</v>
      </c>
      <c r="HG146" s="73" t="str">
        <f>"{couname:"&amp;CT146&amp;(IF(HK146&lt;&gt;"",",subtype:"&amp;CHAR(34)&amp;HK146&amp;CHAR(34),""))&amp;",year:"&amp;HJ146&amp;",region:"&amp;CU146&amp;",Colors:"&amp;HC146&amp;",Items:"&amp;GS146&amp;",Flag:"&amp;CV146&amp;",HDFlag:"&amp;CHAR(34)&amp;E146&amp;CHAR(34)&amp;",type:"&amp;GP146&amp;", describe: "&amp;HI146&amp;", links: "&amp;HL146&amp;"},"</f>
        <v>{couname:"[USA] Mercer County",year:"2002",region:"rgn_North America",Colors:["cl_BLA","cl_BLU","cl_GRE","cl_RED","cl_YEL","cl_ORA","cl_BRO","cl_PUR","cl_WHI"],Items:["5+Colo","words2","lets12","startM","with_y","year00","dgband","4+Band","Diagon","Horizo","Vertic","Texted","Trside","Center","Geogrh","Builds","001BLU","003BRO","myrBLU","NoStar"],Flag:"https://upload.wikimedia.org/wikipedia/commons/thumb/b/b1/Flag_of_Mercer_County%2C_Ohio.svg/640px-Flag_of_Mercer_County%2C_Ohio.svg.png",HDFlag:"https://upload.wikimedia.org/wikipedia/commons/thumb/b/b1/Flag_of_Mercer_County%2C_Ohio.svg/2560px-Flag_of_Mercer_County%2C_Ohio.svg.png",type:"County", describe: "\nFrom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 links: "From their website: https://www.mercercountyohio.org/about-us/mercer-county-flag/"},</v>
      </c>
      <c r="HH146" s="48" t="str">
        <f>IF(P146&lt;&gt;"",CHAR(34)&amp;"\n"&amp;P146&amp;CHAR(34),CHAR(34)&amp;CHAR(34))</f>
        <v>"\nFrom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v>
      </c>
      <c r="HI146" s="48" t="str">
        <f>IF(J146=0,CHAR(34)&amp;CHAR(34),HH146)</f>
        <v>"\nFrom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v>
      </c>
      <c r="HJ146" s="48" t="str">
        <f>CHAR(34)&amp;O146&amp;CHAR(34)</f>
        <v>"2002"</v>
      </c>
      <c r="HL146" s="48" t="str">
        <f>CHAR(34)&amp;I146&amp;CHAR(34)</f>
        <v>"From their website: https://www.mercercountyohio.org/about-us/mercer-county-flag/"</v>
      </c>
      <c r="HM146" s="72" t="str">
        <f>"{"&amp;CHAR(34)&amp;"couname"&amp;CHAR(34)&amp;":"&amp;CT146&amp;(IF(H146&lt;&gt;"",","&amp;CHAR(34)&amp;"subtype"&amp;CHAR(34)&amp;":"&amp;CHAR(34)&amp;H146&amp;CHAR(34),""))&amp;","&amp;CHAR(34)&amp;"year"&amp;CHAR(34)&amp;":"&amp;HJ146&amp;","&amp;CHAR(34)&amp;"region"&amp;CHAR(34)&amp;":"&amp;CU146&amp;","&amp;CHAR(34)&amp;"Colors"&amp;CHAR(34)&amp;":"&amp;HC146&amp;","&amp;CHAR(34)&amp;"Items"&amp;CHAR(34)&amp;":"&amp;GS146&amp;","&amp;CHAR(34)&amp;"Flag"&amp;CHAR(34)&amp;":"&amp;CV146&amp;","&amp;CHAR(34)&amp;"HDFlag"&amp;CHAR(34)&amp;":"&amp;CHAR(34)&amp;E146&amp;CHAR(34)&amp;","&amp;CHAR(34)&amp;"type"&amp;CHAR(34)&amp;":"&amp;GP146&amp;", "&amp;CHAR(34)&amp;"describe"&amp;CHAR(34)&amp;": "&amp;HH146&amp;", "&amp;CHAR(34)&amp;"isnew"&amp;CHAR(34)&amp;": "&amp;CHAR(34)&amp;F146&amp;CHAR(34)&amp;", "&amp;CHAR(34)&amp;"links"&amp;CHAR(34)&amp;": "&amp;HL146&amp;"},"</f>
        <v>{"couname":"[USA] Mercer County","subtype":"[USA] Ohio","year":"2002","region":"rgn_North America","Colors":["cl_BLA","cl_BLU","cl_GRE","cl_RED","cl_YEL","cl_ORA","cl_BRO","cl_PUR","cl_WHI"],"Items":["5+Colo","words2","lets12","startM","with_y","year00","dgband","4+Band","Diagon","Horizo","Vertic","Texted","Trside","Center","Geogrh","Builds","001BLU","003BRO","myrBLU","NoStar"],"Flag":"https://upload.wikimedia.org/wikipedia/commons/thumb/b/b1/Flag_of_Mercer_County%2C_Ohio.svg/640px-Flag_of_Mercer_County%2C_Ohio.svg.png","HDFlag":"https://upload.wikimedia.org/wikipedia/commons/thumb/b/b1/Flag_of_Mercer_County%2C_Ohio.svg/2560px-Flag_of_Mercer_County%2C_Ohio.svg.png","type":"County", "describe": "\nFrom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 "isnew": "www", "links": "From their website: https://www.mercercountyohio.org/about-us/mercer-county-flag/"},</v>
      </c>
      <c r="HN146" s="74" t="str">
        <f>"{"&amp;CHAR(34)&amp;"couname"&amp;CHAR(34)&amp;":"&amp;CT146&amp;(IF(H146&lt;&gt;"",","&amp;CHAR(34)&amp;"subtype"&amp;CHAR(34)&amp;":"&amp;CHAR(34)&amp;H146&amp;CHAR(34),""))&amp;","&amp;CHAR(34)&amp;"year"&amp;CHAR(34)&amp;":"&amp;HJ146&amp;","&amp;CHAR(34)&amp;"region"&amp;CHAR(34)&amp;":"&amp;CU146&amp;","&amp;CHAR(34)&amp;"Colors"&amp;CHAR(34)&amp;":"&amp;HC146&amp;","&amp;CHAR(34)&amp;"Items"&amp;CHAR(34)&amp;":"&amp;GS146&amp;","&amp;CHAR(34)&amp;"Flag"&amp;CHAR(34)&amp;":"&amp;CV146&amp;","&amp;CHAR(34)&amp;"HDFlag"&amp;CHAR(34)&amp;":"&amp;CHAR(34)&amp;E146&amp;CHAR(34)&amp;","&amp;CHAR(34)&amp;"type"&amp;CHAR(34)&amp;":"&amp;GP146&amp;", "&amp;CHAR(34)&amp;"describe"&amp;CHAR(34)&amp;": "&amp;HI146&amp;", "&amp;CHAR(34)&amp;"isnew"&amp;CHAR(34)&amp;": "&amp;CHAR(34)&amp;F146&amp;CHAR(34)&amp;", "&amp;CHAR(34)&amp;"links"&amp;CHAR(34)&amp;": "&amp;HL146&amp;"},"</f>
        <v>{"couname":"[USA] Mercer County","subtype":"[USA] Ohio","year":"2002","region":"rgn_North America","Colors":["cl_BLA","cl_BLU","cl_GRE","cl_RED","cl_YEL","cl_ORA","cl_BRO","cl_PUR","cl_WHI"],"Items":["5+Colo","words2","lets12","startM","with_y","year00","dgband","4+Band","Diagon","Horizo","Vertic","Texted","Trside","Center","Geogrh","Builds","001BLU","003BRO","myrBLU","NoStar"],"Flag":"https://upload.wikimedia.org/wikipedia/commons/thumb/b/b1/Flag_of_Mercer_County%2C_Ohio.svg/640px-Flag_of_Mercer_County%2C_Ohio.svg.png","HDFlag":"https://upload.wikimedia.org/wikipedia/commons/thumb/b/b1/Flag_of_Mercer_County%2C_Ohio.svg/2560px-Flag_of_Mercer_County%2C_Ohio.svg.png","type":"County", "describe": "\nFrom Mercer County's website: 'The flag design represents Mercer County, Ohio’s pride and strength…\n\nBarn –  Mercer County’s strength and heritage in agricultural is clearly represented by the silhouette of an 1800’s style barn.\n\nThree amber bands –  The three bands across the bottom of the flag represents the different colors of crops as they ripen and are ready for harvest.\n\nLighthouse –  The lighthouse is a symbol for Grand Lake.  The largest man-made lake in Ohio and a natural resource as well as recreation for Mercer County.\n\nSix Beams of Light –  Each of the six schools in Mercer County is represented by their prevalent school color as a beam of light coming from the lighthouse:  red for St. Henry, orange for Coldwater, gold for Parkway, green for Celina, blue for Marion Local, and purple for Fort Recovery.\n\nFoundation of Lighthouse – The foundation of the lighthouse is comprised of  fourteen stone blocks, representing the fourteen townships in Mercer County, Ohio.'", "isnew": "www", "links": "From their website: https://www.mercercountyohio.org/about-us/mercer-county-flag/"},</v>
      </c>
      <c r="HO146" s="75">
        <v>45653</v>
      </c>
      <c r="HP146" s="48" t="str" cm="1">
        <f t="array" ref="HP146">IF(_xlfn.TEXTJOIN(", ", TRUE, IF(ISNUMBER(SEARCH("BLA", BL146:BT146)), COLUMN(BL146:BT146) - COLUMN(BL146) + 1, ""))&lt;&gt;"","BLA","")</f>
        <v>BLA</v>
      </c>
      <c r="HQ146" s="48" t="str" cm="1">
        <f t="array" ref="HQ146">IF(_xlfn.TEXTJOIN(", ", TRUE, IF(ISNUMBER(SEARCH("BLU", BL146:BT146)), COLUMN(BL146:BT146) - COLUMN(BL146) + 1, ""))&lt;&gt;"","BLU","")</f>
        <v>BLU</v>
      </c>
      <c r="HR146" s="48" t="str" cm="1">
        <f t="array" ref="HR146">IF(_xlfn.TEXTJOIN(", ", TRUE, IF(ISNUMBER(SEARCH("GRE", BL146:BT146)), COLUMN(BL146:BT146) - COLUMN(BL146) + 1, ""))&lt;&gt;"","GRE","")</f>
        <v>GRE</v>
      </c>
      <c r="HS146" s="48" t="str" cm="1">
        <f t="array" ref="HS146">IF(_xlfn.TEXTJOIN(", ", TRUE, IF(ISNUMBER(SEARCH("RED", BL146:BT146)), COLUMN(BL146:BT146) - COLUMN(BL146) + 1, ""))&lt;&gt;"","RED","")</f>
        <v>RED</v>
      </c>
      <c r="HT146" s="48" t="str" cm="1">
        <f t="array" ref="HT146">IF(_xlfn.TEXTJOIN(", ", TRUE, IF(ISNUMBER(SEARCH("YEL", BL146:BT146)), COLUMN(BL146:BT146) - COLUMN(BL146) + 1, ""))&lt;&gt;"","YEL","")</f>
        <v>YEL</v>
      </c>
      <c r="HU146" s="48" t="str" cm="1">
        <f t="array" ref="HU146">IF(_xlfn.TEXTJOIN(", ", TRUE, IF(ISNUMBER(SEARCH("ORA", BL146:BT146)), COLUMN(BL146:BT146) - COLUMN(BL146) + 1, ""))&lt;&gt;"","ORA","")</f>
        <v>ORA</v>
      </c>
      <c r="HV146" s="48" t="str" cm="1">
        <f t="array" ref="HV146">IF(_xlfn.TEXTJOIN(", ", TRUE, IF(ISNUMBER(SEARCH("BRO", BL146:BT146)), COLUMN(BL146:BT146) - COLUMN(BL146) + 1, ""))&lt;&gt;"","BRO","")</f>
        <v>BRO</v>
      </c>
      <c r="HW146" s="48" t="str" cm="1">
        <f t="array" ref="HW146">IF(_xlfn.TEXTJOIN(", ", TRUE, IF(ISNUMBER(SEARCH("PUR", BL146:BT146)), COLUMN(BL146:BT146) - COLUMN(BL146) + 1, ""))&lt;&gt;"","PUR","")</f>
        <v>PUR</v>
      </c>
      <c r="HX146" s="48" t="str" cm="1">
        <f t="array" ref="HX146">IF(_xlfn.TEXTJOIN(", ", TRUE, IF(ISNUMBER(SEARCH("WHI", BL146:BT146)), COLUMN(BL146:BT146) - COLUMN(BL146) + 1, ""))&lt;&gt;"","WHI","")</f>
        <v>WHI</v>
      </c>
      <c r="HY146" s="76"/>
      <c r="HZ146" s="76"/>
      <c r="IA146" s="6"/>
      <c r="IB146" s="6"/>
      <c r="IC146" s="77"/>
      <c r="ID146" s="77"/>
      <c r="IE146" s="77"/>
      <c r="IF146" s="77"/>
      <c r="IG146" s="77"/>
      <c r="IH146" s="77"/>
      <c r="II146" s="77"/>
      <c r="IJ146" s="77"/>
      <c r="IK146" s="77"/>
      <c r="IM146" s="45">
        <f>COUNTIF(IC146:IK146,"&gt;0")-CG146</f>
        <v>-9</v>
      </c>
      <c r="IN146" s="78" t="str">
        <f>"http://mkweb.bcgsc.ca/color-summarizer/?url="&amp;D146&amp;"&amp;precision=low&amp;num_clusters="&amp;CG146&amp;"&amp;text=1"</f>
        <v>http://mkweb.bcgsc.ca/color-summarizer/?url=https://upload.wikimedia.org/wikipedia/commons/thumb/b/b1/Flag_of_Mercer_County%2C_Ohio.svg/640px-Flag_of_Mercer_County%2C_Ohio.svg.png&amp;precision=low&amp;num_clusters=9&amp;text=1</v>
      </c>
      <c r="IO146" s="48" t="str">
        <f>IF(HP146&lt;&gt;"",CHAR(34)&amp;"black"&amp;CHAR(34),"")</f>
        <v>"black"</v>
      </c>
      <c r="IP146" s="48" t="str">
        <f>IF(HQ146&lt;&gt;"",CHAR(34)&amp;"blue"&amp;CHAR(34),"")</f>
        <v>"blue"</v>
      </c>
      <c r="IQ146" s="48" t="str">
        <f>IF(HR146&lt;&gt;"",CHAR(34)&amp;"green"&amp;CHAR(34),"")</f>
        <v>"green"</v>
      </c>
      <c r="IR146" s="48" t="str">
        <f>IF(HS146&lt;&gt;"",CHAR(34)&amp;"red"&amp;CHAR(34),"")</f>
        <v>"red"</v>
      </c>
      <c r="IS146" s="48" t="str">
        <f>IF(HT146&lt;&gt;"",CHAR(34)&amp;"yellow"&amp;CHAR(34),"")</f>
        <v>"yellow"</v>
      </c>
      <c r="IT146" s="48" t="str">
        <f>IF(HU146&lt;&gt;"",CHAR(34)&amp;"orange"&amp;CHAR(34),"")</f>
        <v>"orange"</v>
      </c>
      <c r="IU146" s="48" t="str">
        <f>IF(HV146&lt;&gt;"",CHAR(34)&amp;"brown"&amp;CHAR(34),"")</f>
        <v>"brown"</v>
      </c>
      <c r="IV146" s="48" t="str">
        <f>IF(HW146&lt;&gt;"",CHAR(34)&amp;"purple"&amp;CHAR(34),"")</f>
        <v>"purple"</v>
      </c>
      <c r="IW146" s="48" t="str">
        <f>IF(HX146&lt;&gt;"",CHAR(34)&amp;"white"&amp;CHAR(34),"")</f>
        <v>"white"</v>
      </c>
      <c r="IX146" s="48" t="str">
        <f>"{"&amp;CHAR(34)&amp;"url"&amp;CHAR(34)&amp;":"&amp;CHAR(34)&amp;IN146&amp;CHAR(34)&amp;","&amp;CHAR(34)&amp;"name"&amp;CHAR(34)&amp;":"&amp;CHAR(34)&amp;A146&amp;CHAR(34)&amp;"},"</f>
        <v>{"url":"http://mkweb.bcgsc.ca/color-summarizer/?url=https://upload.wikimedia.org/wikipedia/commons/thumb/b/b1/Flag_of_Mercer_County%2C_Ohio.svg/640px-Flag_of_Mercer_County%2C_Ohio.svg.png&amp;precision=low&amp;num_clusters=9&amp;text=1","name":"[USA] Mercer County"},</v>
      </c>
      <c r="IY146" s="48">
        <v>1503</v>
      </c>
    </row>
    <row r="147" spans="1:259" s="48" customFormat="1" ht="38.4" customHeight="1" thickBot="1" x14ac:dyDescent="0.35">
      <c r="A147" s="97" t="s">
        <v>1038</v>
      </c>
      <c r="B147" s="40" t="e" vm="288">
        <v>#VALUE!</v>
      </c>
      <c r="C147" s="41">
        <v>3</v>
      </c>
      <c r="D147" s="42" t="s">
        <v>1039</v>
      </c>
      <c r="E147" s="43" t="s">
        <v>1040</v>
      </c>
      <c r="F147" s="44" t="s">
        <v>163</v>
      </c>
      <c r="G147" s="45">
        <f>COUNTIF($A$1:$A$8580,A147)</f>
        <v>1</v>
      </c>
      <c r="H147" s="46" t="s">
        <v>856</v>
      </c>
      <c r="I147" s="47" t="s">
        <v>1041</v>
      </c>
      <c r="J147" s="48" t="str">
        <f>""</f>
        <v/>
      </c>
      <c r="K147" s="49"/>
      <c r="L147" s="50"/>
      <c r="M147" s="50"/>
      <c r="N147" s="51" t="s">
        <v>231</v>
      </c>
      <c r="O147" s="52">
        <v>2018</v>
      </c>
      <c r="P147" s="53" t="s">
        <v>1042</v>
      </c>
      <c r="Q147" s="54">
        <v>1</v>
      </c>
      <c r="R147" s="55" t="s">
        <v>231</v>
      </c>
      <c r="S147" s="56">
        <v>3</v>
      </c>
      <c r="T147" s="57" t="s">
        <v>164</v>
      </c>
      <c r="U147" s="58" t="s">
        <v>164</v>
      </c>
      <c r="V147" s="58" t="s">
        <v>165</v>
      </c>
      <c r="W147" s="58" t="s">
        <v>164</v>
      </c>
      <c r="X147" s="58" t="s">
        <v>165</v>
      </c>
      <c r="Y147" s="58" t="s">
        <v>164</v>
      </c>
      <c r="Z147" s="58" t="s">
        <v>164</v>
      </c>
      <c r="AA147" s="58" t="s">
        <v>164</v>
      </c>
      <c r="AB147" s="58" t="s">
        <v>164</v>
      </c>
      <c r="AC147" s="58" t="s">
        <v>164</v>
      </c>
      <c r="AD147" s="58" t="s">
        <v>164</v>
      </c>
      <c r="AE147" s="58" t="s">
        <v>164</v>
      </c>
      <c r="AF147" s="59" t="s">
        <v>164</v>
      </c>
      <c r="AG147" s="59" t="s">
        <v>164</v>
      </c>
      <c r="AH147" s="59" t="s">
        <v>164</v>
      </c>
      <c r="AI147" s="59" t="s">
        <v>164</v>
      </c>
      <c r="AJ147" s="59" t="s">
        <v>164</v>
      </c>
      <c r="AK147" s="59" t="s">
        <v>164</v>
      </c>
      <c r="AL147" s="59" t="s">
        <v>164</v>
      </c>
      <c r="AM147" s="59" t="s">
        <v>164</v>
      </c>
      <c r="AN147" s="59" t="s">
        <v>164</v>
      </c>
      <c r="AO147" s="59" t="s">
        <v>164</v>
      </c>
      <c r="AP147" s="59" t="s">
        <v>164</v>
      </c>
      <c r="AQ147" s="59" t="s">
        <v>164</v>
      </c>
      <c r="AR147" s="59" t="s">
        <v>164</v>
      </c>
      <c r="AS147" s="59" t="s">
        <v>164</v>
      </c>
      <c r="AT147" s="60">
        <v>1</v>
      </c>
      <c r="AU147" s="59" t="s">
        <v>196</v>
      </c>
      <c r="AV147" s="59" t="str">
        <f>IF(LEFT(A147,1)="[",LEFT(A147,5)&amp;AU147&amp;A147,"")</f>
        <v>[USA]City[USA] Tulsa</v>
      </c>
      <c r="AW147" s="59" t="str">
        <f>C147&amp;H147&amp;A147</f>
        <v>3[USA] Oklahoma[USA] Tulsa</v>
      </c>
      <c r="AX147" s="61"/>
      <c r="AY147" s="61"/>
      <c r="AZ147" s="62" t="s">
        <v>159</v>
      </c>
      <c r="BA147" s="62" t="s">
        <v>167</v>
      </c>
      <c r="BB147" s="62"/>
      <c r="BC147" s="63"/>
      <c r="BD147" s="64" t="s">
        <v>152</v>
      </c>
      <c r="BE147" s="47"/>
      <c r="BF147" s="64" t="s">
        <v>152</v>
      </c>
      <c r="BG147" s="64" t="s">
        <v>155</v>
      </c>
      <c r="BH147" s="64" t="s">
        <v>159</v>
      </c>
      <c r="BI147" s="64"/>
      <c r="BJ147" s="64"/>
      <c r="BK147" s="47"/>
      <c r="BL147" s="64" t="s">
        <v>167</v>
      </c>
      <c r="BM147" s="64" t="s">
        <v>152</v>
      </c>
      <c r="BN147" s="64" t="s">
        <v>167</v>
      </c>
      <c r="BO147" s="64" t="s">
        <v>154</v>
      </c>
      <c r="BP147" s="64" t="s">
        <v>155</v>
      </c>
      <c r="BQ147" s="64" t="s">
        <v>167</v>
      </c>
      <c r="BR147" s="64" t="s">
        <v>167</v>
      </c>
      <c r="BS147" s="64" t="s">
        <v>167</v>
      </c>
      <c r="BT147" s="64" t="s">
        <v>159</v>
      </c>
      <c r="BU147" s="65"/>
      <c r="BV147" s="66"/>
      <c r="BW147" s="66">
        <v>0</v>
      </c>
      <c r="BX147" s="47"/>
      <c r="CB147" s="6"/>
      <c r="CC147" s="6"/>
      <c r="CD147" s="67">
        <v>0</v>
      </c>
      <c r="CE147" s="67">
        <v>0</v>
      </c>
      <c r="CF147" s="67" t="e">
        <v>#REF!</v>
      </c>
      <c r="CG147" s="68" cm="1">
        <f t="array" ref="CG147">SUMPRODUCT(--(LEN(TRIM(BL147:BT147))&gt;0))</f>
        <v>4</v>
      </c>
      <c r="CH147" s="59" t="str">
        <f>IF(CG147=2,"y","n")</f>
        <v>n</v>
      </c>
      <c r="CI147" s="59" t="str">
        <f>IF(CG147=3,"y","n")</f>
        <v>n</v>
      </c>
      <c r="CJ147" s="59" t="str">
        <f>IF(CG147=4,"y","n")</f>
        <v>y</v>
      </c>
      <c r="CK147" s="59" t="str">
        <f>IF(CG147&gt;4,"y","n")</f>
        <v>n</v>
      </c>
      <c r="CL147" s="59" t="str">
        <f>IF(S147=0,"y","n")</f>
        <v>n</v>
      </c>
      <c r="CM147" s="59" t="str">
        <f>IF(S147=2,"y","n")</f>
        <v>n</v>
      </c>
      <c r="CN147" s="59" t="str">
        <f>IF(S147=3,"y","n")</f>
        <v>y</v>
      </c>
      <c r="CO147" s="59" t="str">
        <f>IF(S147&gt;=4,"y","n")</f>
        <v>n</v>
      </c>
      <c r="CP147" s="59" t="str">
        <f>IF(AT147=0,"y","n")</f>
        <v>n</v>
      </c>
      <c r="CQ147" s="59" t="str">
        <f>IF(AT147=1,"y","n")</f>
        <v>y</v>
      </c>
      <c r="CR147" s="59" t="str">
        <f>IF(AT147=2,"y","n")</f>
        <v>n</v>
      </c>
      <c r="CS147" s="59" t="str">
        <f>IF(AT147&gt;=3,"y","n")</f>
        <v>n</v>
      </c>
      <c r="CT147" s="69" t="str">
        <f>CHAR(34)&amp;A147&amp;CHAR(34)</f>
        <v>"[USA] Tulsa"</v>
      </c>
      <c r="CU147" s="70" t="str">
        <f>CHAR(34)&amp;"rgn_"&amp;R147&amp;CHAR(34)</f>
        <v>"rgn_North America"</v>
      </c>
      <c r="CV147" s="48" t="str">
        <f>CHAR(34)&amp;D147&amp;CHAR(34)</f>
        <v>"https://upload.wikimedia.org/wikipedia/commons/thumb/1/13/Flag_of_Tulsa%2C_Oklahoma_%282018%29.svg/320px-Flag_of_Tulsa%2C_Oklahoma_%282018%29.svg.png"</v>
      </c>
      <c r="CW147" s="48" t="str">
        <f>IF(CH147="y",CHAR(34)&amp;CH$1&amp;CHAR(34)&amp;",","")</f>
        <v/>
      </c>
      <c r="CX147" s="48" t="str">
        <f>IF(CI147="y",CHAR(34)&amp;CI$1&amp;CHAR(34)&amp;",","")</f>
        <v/>
      </c>
      <c r="CY147" s="48" t="str">
        <f>IF(CJ147="y",CHAR(34)&amp;CJ$1&amp;CHAR(34)&amp;",","")</f>
        <v>"4Color",</v>
      </c>
      <c r="CZ147" s="48" t="str">
        <f>IF(CK147="y",CHAR(34)&amp;CK$1&amp;CHAR(34)&amp;",","")</f>
        <v/>
      </c>
      <c r="DA147" s="48" t="str">
        <f>IF(Q147&gt;1,CHAR(34)&amp;"words2"&amp;CHAR(34)&amp;",","")</f>
        <v/>
      </c>
      <c r="DB147" s="48" t="str">
        <f>IF(Q147&gt;2,CHAR(34)&amp;"words3"&amp;CHAR(34)&amp;",","")</f>
        <v/>
      </c>
      <c r="DD147" s="48" t="str">
        <f>IF(LEN(CHAR(34)&amp;"lets"&amp;LEN(SUBSTITUTE(SUBSTITUTE(IFERROR(TRIM(SUBSTITUTE(A147,MID(A147,FIND("[",A147),FIND("]",A147)-FIND("[",A147)+1),"")),A147)," ",""),"-",""))&amp;CHAR(34)&amp;",")=9,CHAR(34)&amp;"lets"&amp;LEN(SUBSTITUTE(SUBSTITUTE(IFERROR(TRIM(SUBSTITUTE(A147,MID(A147,FIND("[",A147),FIND("]",A147)-FIND("[",A147)+1),"")),A147)," ",""),"-",""))&amp;CHAR(34)&amp;",",CHAR(34)&amp;"lets0"&amp;LEN(SUBSTITUTE(SUBSTITUTE(IFERROR(TRIM(SUBSTITUTE(A147,MID(A147,FIND("[",A147),FIND("]",A147)-FIND("[",A147)+1),"")),A147)," ",""),"-",""))&amp;CHAR(34)&amp;",")</f>
        <v>"lets05",</v>
      </c>
      <c r="DE147" s="48" t="str">
        <f>CHAR(34)&amp;"start"&amp;IFERROR(LEFT(SUBSTITUTE(A147,"["&amp;MID(A147,FIND("[",A147)+1,FIND("]",A147)-FIND("[",A147)-1)&amp;"] ",""),1),LEFT(A147,1))&amp;CHAR(34)&amp;","</f>
        <v>"startT",</v>
      </c>
      <c r="DF147" s="48" t="str">
        <f>IFERROR(IF(SEARCH("tan",A147)&gt;0,CHAR(34)&amp;"withtn"&amp;CHAR(34)&amp;",",""),"")</f>
        <v/>
      </c>
      <c r="DG147" s="48" t="str">
        <f>IFERROR(IF(SEARCH("q",A147)&gt;0,CHAR(34)&amp;"with_q"&amp;CHAR(34)&amp;",",""),"")</f>
        <v/>
      </c>
      <c r="DH147" s="48" t="str">
        <f>IFERROR(IF(SEARCH("v",A147)&gt;0,CHAR(34)&amp;"with_v"&amp;CHAR(34)&amp;",",""),"")</f>
        <v/>
      </c>
      <c r="DI147" s="48" t="str">
        <f>IFERROR(IF(SEARCH("w",A147)&gt;0,CHAR(34)&amp;"with_w"&amp;CHAR(34)&amp;",",""),"")</f>
        <v/>
      </c>
      <c r="DJ147" s="48" t="str">
        <f>IFERROR(IF(SEARCH("y",A147)&gt;0,CHAR(34)&amp;"with_y"&amp;CHAR(34)&amp;",",""),"")</f>
        <v/>
      </c>
      <c r="DK147" s="48" t="str">
        <f>IFERROR(IF(SEARCH("z",A147)&gt;0,CHAR(34)&amp;"with_z"&amp;CHAR(34)&amp;",",""),"")</f>
        <v/>
      </c>
      <c r="DL147" s="48" t="str">
        <f>IF(CG147=2, CHAR(34) &amp; _xlfn.TEXTJOIN("", TRUE, _xlfn._xlws.SORT(HP147:HX147)) &amp; CHAR(34) &amp; ",", "")</f>
        <v/>
      </c>
      <c r="DM147" s="48" t="str" cm="1">
        <f t="array" ref="DM147">IF(CG147=3,CHAR(34) &amp; _xlfn.TEXTJOIN("", TRUE, RIGHT(HP147:HX147, 2)) &amp; CHAR(34) &amp; ",", "")</f>
        <v/>
      </c>
      <c r="DN147" s="48" t="str">
        <f>IF(AND(ISNUMBER(SEARCH("18", O147)), ISERROR(SEARCH("1918", O147)), ISERROR(SEARCH("2018", O147))), CHAR(34) &amp; "year18" &amp; CHAR(34) &amp; ",", "")</f>
        <v/>
      </c>
      <c r="DO147" s="48" t="str">
        <f>IF(AND(ISNUMBER(SEARCH("19", O147)), ISERROR(SEARCH("1819", O147)),  ISERROR(SEARCH("1219", O147)),ISERROR(SEARCH("1119", O147)),ISERROR(SEARCH("1190", O147)),ISERROR(SEARCH("2019", O147))), CHAR(34) &amp; "year19" &amp; CHAR(34) &amp; ",", "")</f>
        <v/>
      </c>
      <c r="DP147" s="6" t="str">
        <f>IF(AND(ISNUMBER(SEARCH("20", O147)), ISERROR(SEARCH("1920", O147))), CHAR(34)&amp;"year00"&amp;CHAR(34)&amp;",", "")</f>
        <v>"year00",</v>
      </c>
      <c r="DQ147" s="6" t="str">
        <f>IF(CC147="y",CHAR(34)&amp;"soviet"&amp;CHAR(34)&amp;",","")</f>
        <v/>
      </c>
      <c r="DR147" s="6" t="str">
        <f>IF(BY147="y",CHAR(34)&amp;"dgband"&amp;CHAR(34)&amp;",","")</f>
        <v/>
      </c>
      <c r="DS147" s="6" t="str">
        <f>IF(W147="y",IF(AND(V147="n",BY147&lt;&gt;"y"),CHAR(34)&amp;"allver"&amp;CHAR(34)&amp;",",""),"")</f>
        <v/>
      </c>
      <c r="DT147" s="6" t="str">
        <f>IF(V147="y",IF(AND(W147="n",BY147&lt;&gt;"y"),CHAR(34)&amp;"allhor"&amp;CHAR(34)&amp;",",""),"")</f>
        <v>"allhor",</v>
      </c>
      <c r="DU147" s="6" t="str">
        <f>IF(BY147="y",IF(AND(W147="n",V147="n"),CHAR(34)&amp;"alldia"&amp;CHAR(34)&amp;",",""),"")</f>
        <v/>
      </c>
      <c r="DW147" s="48" t="str">
        <f>IF(CL147="y",CHAR(34)&amp;CL$1&amp;CHAR(34)&amp;",","")</f>
        <v/>
      </c>
      <c r="DX147" s="48" t="str">
        <f>IF(CM147="y",CHAR(34)&amp;CM$1&amp;CHAR(34)&amp;",","")</f>
        <v/>
      </c>
      <c r="DY147" s="48" t="str">
        <f>IF(CN147="y",CHAR(34)&amp;CN$1&amp;CHAR(34)&amp;",","")</f>
        <v>"3Bands",</v>
      </c>
      <c r="DZ147" s="48" t="str">
        <f>IF(CO147="y",CHAR(34)&amp;CO$1&amp;CHAR(34)&amp;",","")</f>
        <v/>
      </c>
      <c r="EA147" s="48" t="str">
        <f>IF(T147="y",CHAR(34)&amp;T$1&amp;CHAR(34)&amp;",","")</f>
        <v/>
      </c>
      <c r="EB147" s="48" t="str">
        <f>IF(U147="y",CHAR(34)&amp;U$1&amp;CHAR(34)&amp;",","")</f>
        <v/>
      </c>
      <c r="EC147" s="48" t="str">
        <f>IF(V147="y",CHAR(34)&amp;V$1&amp;CHAR(34)&amp;",","")</f>
        <v>"Horizo",</v>
      </c>
      <c r="ED147" s="48" t="str">
        <f>IF(W147="y",CHAR(34)&amp;W$1&amp;CHAR(34)&amp;",","")</f>
        <v/>
      </c>
      <c r="EE147" s="48" t="str">
        <f>IF(X147="y",CHAR(34)&amp;X$1&amp;CHAR(34)&amp;",","")</f>
        <v>"Circle",</v>
      </c>
      <c r="EF147" s="48" t="str">
        <f>IF(AND(Y147&lt;&gt;"n",Y147&lt;&gt;""),CHAR(34)&amp;Y$1&amp;CHAR(34)&amp;",","")</f>
        <v/>
      </c>
      <c r="EG147" s="48" t="str">
        <f>IF(Z147="y",CHAR(34)&amp;Z$1&amp;CHAR(34)&amp;",","")</f>
        <v/>
      </c>
      <c r="EH147" s="48" t="str">
        <f>IF(AA147="y",CHAR(34)&amp;AA$1&amp;CHAR(34)&amp;",","")</f>
        <v/>
      </c>
      <c r="EI147" s="48" t="str">
        <f>IF(AB147="y",CHAR(34)&amp;AB$1&amp;CHAR(34)&amp;",","")</f>
        <v/>
      </c>
      <c r="EJ147" s="48" t="str">
        <f>IF(AC147="y",CHAR(34)&amp;AC$1&amp;CHAR(34)&amp;",","")</f>
        <v/>
      </c>
      <c r="EK147" s="48" t="str">
        <f>IF(AD147="y",CHAR(34)&amp;AD$1&amp;CHAR(34)&amp;",","")</f>
        <v/>
      </c>
      <c r="EL147" s="48" t="str">
        <f>IF(AE147="y",CHAR(34)&amp;AE$1&amp;CHAR(34)&amp;",","")</f>
        <v/>
      </c>
      <c r="EM147" s="48" t="str">
        <f>IF(AF147="y",CHAR(34)&amp;AF$1&amp;CHAR(34)&amp;",","")</f>
        <v/>
      </c>
      <c r="EN147" s="48" t="str">
        <f>IF(AG147="y",CHAR(34)&amp;AG$1&amp;CHAR(34)&amp;",","")</f>
        <v/>
      </c>
      <c r="EO147" s="48" t="str">
        <f>IF(AH147="y",CHAR(34)&amp;AH$1&amp;CHAR(34)&amp;",","")</f>
        <v/>
      </c>
      <c r="EP147" s="48" t="str">
        <f>IF(AI147="y",CHAR(34)&amp;AI$1&amp;CHAR(34)&amp;",","")</f>
        <v/>
      </c>
      <c r="EQ147" s="48" t="str">
        <f>IF(AJ147="y",CHAR(34)&amp;AJ$1&amp;CHAR(34)&amp;",","")</f>
        <v/>
      </c>
      <c r="ER147" s="48" t="str">
        <f>IF(AK147="y",CHAR(34)&amp;AK$1&amp;CHAR(34)&amp;",","")</f>
        <v/>
      </c>
      <c r="ES147" s="48" t="str">
        <f>IF(AL147="y",CHAR(34)&amp;AL$1&amp;CHAR(34)&amp;",","")</f>
        <v/>
      </c>
      <c r="ET147" s="48" t="str">
        <f>IF(AM147="y",CHAR(34)&amp;AM$1&amp;CHAR(34)&amp;",","")</f>
        <v/>
      </c>
      <c r="EU147" s="48" t="str">
        <f>IF(AN147="y",CHAR(34)&amp;AN$1&amp;CHAR(34)&amp;",","")</f>
        <v/>
      </c>
      <c r="EV147" s="48" t="str">
        <f>IF(AO147="y",CHAR(34)&amp;AO$1&amp;CHAR(34)&amp;",","")</f>
        <v/>
      </c>
      <c r="EW147" s="48" t="str">
        <f>IF(AP147="y",CHAR(34)&amp;AP$1&amp;CHAR(34)&amp;",","")</f>
        <v/>
      </c>
      <c r="EX147" s="48" t="str">
        <f>IF(AQ147="y",CHAR(34)&amp;AQ$1&amp;CHAR(34)&amp;",","")</f>
        <v/>
      </c>
      <c r="EY147" s="48" t="str">
        <f>IF(AR147="y",CHAR(34)&amp;AR$1&amp;CHAR(34)&amp;",","")</f>
        <v/>
      </c>
      <c r="EZ147" s="48" t="str">
        <f>IF(AS147="y",CHAR(34)&amp;AS$1&amp;CHAR(34)&amp;",","")</f>
        <v/>
      </c>
      <c r="FA147" s="48" t="str">
        <f>IF(AT147&gt;0,CHAR(34)&amp;"sta"&amp;AZ147&amp;CHAR(34)&amp;",","")</f>
        <v>"staWHI",</v>
      </c>
      <c r="FB147" s="48" t="str">
        <f>IF(AND(AT147&gt;0,BA147&lt;&gt;""),CHAR(34)&amp;"sta"&amp;BA147&amp;CHAR(34)&amp;",","")</f>
        <v/>
      </c>
      <c r="FD147" s="48" t="str">
        <f>IF(BV147="n",CHAR(34)&amp;"tcWHYE"&amp;CHAR(34)&amp;",",IF(BV147="y",CHAR(34)&amp;FD$1&amp;CHAR(34)&amp;",",""))</f>
        <v/>
      </c>
      <c r="FE147" s="48" t="str">
        <f>IF(COUNTIF(BL147:BT147,"BLU")=0,CHAR(34)&amp;"NO_BLU"&amp;CHAR(34)&amp;",", "")</f>
        <v/>
      </c>
      <c r="FF147" s="48" t="str">
        <f>IF(COUNTIF(BL147:BT147,"WHI")=0,CHAR(34)&amp;"NO_WHI"&amp;CHAR(34)&amp;",", "")</f>
        <v/>
      </c>
      <c r="FG147" s="48" t="str">
        <f>IF(COUNTIF(BL147:BT147,"RED")=0,CHAR(34)&amp;"NO_RED"&amp;CHAR(34)&amp;",", "")</f>
        <v/>
      </c>
      <c r="FH147" s="48" t="str">
        <f>IF(COUNTIF(BL147:BS147,"GRE")=0,CHAR(34)&amp;"NO_GRE"&amp;CHAR(34)&amp;",", "")</f>
        <v>"NO_GRE",</v>
      </c>
      <c r="FI147" s="48" t="str">
        <f>IF(COUNTIF(BL147:BT147,"YEL")=0,CHAR(34)&amp;"NO_YEL"&amp;CHAR(34)&amp;",", "")</f>
        <v/>
      </c>
      <c r="FJ147" s="48" t="str">
        <f>IF(COUNTIF(BL147:BT147,"BLA")=0,CHAR(34)&amp;"NO_BLA"&amp;CHAR(34)&amp;",", "")</f>
        <v>"NO_BLA",</v>
      </c>
      <c r="FK147" s="48" t="str">
        <f>IF(AND(FH147&lt;&gt;"",FF147&lt;&gt;""),CHAR(34)&amp;"WHGRNO"&amp;CHAR(34)&amp;",","")</f>
        <v/>
      </c>
      <c r="FL147" s="48" t="str">
        <f>IF(AND(FI147&lt;&gt;"",FF147&lt;&gt;""),CHAR(34)&amp;"WHYENO"&amp;CHAR(34)&amp;",","")</f>
        <v/>
      </c>
      <c r="FM147" s="48" t="str">
        <f>IF(AND(FJ147&lt;&gt;"",FF147&lt;&gt;""),CHAR(34)&amp;"BAWHNO"&amp;CHAR(34)&amp;",","")</f>
        <v/>
      </c>
      <c r="FN147" s="48" t="str">
        <f>IF(AND(FE147&lt;&gt;"",FF147&lt;&gt;""),CHAR(34)&amp;"BLWHNO"&amp;CHAR(34)&amp;",","")</f>
        <v/>
      </c>
      <c r="FO147" s="48" t="str">
        <f>IF(AND(FE147&lt;&gt;"",FG147&lt;&gt;""),CHAR(34)&amp;"BLRENO"&amp;CHAR(34)&amp;",","")</f>
        <v/>
      </c>
      <c r="FP147" s="48" t="str">
        <f>IF(AND(FF147&lt;&gt;"",FF147&lt;&gt;""),CHAR(34)&amp;"WHRENO"&amp;CHAR(34)&amp;",","")</f>
        <v/>
      </c>
      <c r="FQ147" s="48" t="str">
        <f>IF(LEN(BF147)=3,CHAR(34)&amp;"001"&amp;BF147&amp;CHAR(34)&amp;",","")</f>
        <v>"001BLU",</v>
      </c>
      <c r="FR147" s="48" t="str">
        <f>IF(LEN(BG147)=3,CHAR(34)&amp;"002"&amp;BG147&amp;CHAR(34)&amp;",","")</f>
        <v>"002YEL",</v>
      </c>
      <c r="FS147" s="48" t="str">
        <f>IF(LEN(BH147)=3,CHAR(34)&amp;"003"&amp;BH147&amp;CHAR(34)&amp;",","")</f>
        <v>"003WHI",</v>
      </c>
      <c r="FT147" s="48" t="str">
        <f>CHAR(34)&amp;"myr"&amp;BD147&amp;CHAR(34)&amp;","</f>
        <v>"myrBLU",</v>
      </c>
      <c r="FU147" s="48" t="str">
        <f>IF(AY147="y",CHAR(34)&amp;"island"&amp;CHAR(34)&amp;",","")</f>
        <v/>
      </c>
      <c r="FV147" s="48" t="str">
        <f>IF(BZ147="y",CHAR(34)&amp;"landlo"&amp;CHAR(34)&amp;",","")</f>
        <v/>
      </c>
      <c r="FW147" s="48" t="str">
        <f>IF(CA147="y",CHAR(34)&amp;"eunion"&amp;CHAR(34)&amp;",","")</f>
        <v/>
      </c>
      <c r="FY147" s="48" t="str">
        <f>IFERROR(IF(SEARCH("Arabic",CB147)&gt;0,CHAR(34)&amp;"arabic"&amp;CHAR(34)&amp;",",""),"")</f>
        <v/>
      </c>
      <c r="FZ147" s="48" t="str">
        <f>IFERROR(IF(SEARCH("English",CB147)&gt;0,CHAR(34)&amp;"englis"&amp;CHAR(34)&amp;",",""),"")</f>
        <v/>
      </c>
      <c r="GA147" s="48" t="str">
        <f>IFERROR(IF(SEARCH("French",CB147)&gt;0,CHAR(34)&amp;"french"&amp;CHAR(34)&amp;",",""),"")</f>
        <v/>
      </c>
      <c r="GB147" s="48" t="str">
        <f>IFERROR(IF(SEARCH("Spanish",CB147)&gt;0,CHAR(34)&amp;"spanis"&amp;CHAR(34)&amp;",",""),"")</f>
        <v/>
      </c>
      <c r="GE147" s="48" t="str">
        <f>IFERROR(IF(SEARCH("Dutch",CB147)&gt;0,CHAR(34)&amp;"dutchs"&amp;CHAR(34)&amp;",",""),"")</f>
        <v/>
      </c>
      <c r="GF147" s="48" t="str">
        <f>IFERROR(IF(SEARCH("Historical",AU147)&gt;0,CHAR(34)&amp;"histor"&amp;CHAR(34)&amp;",",""),"")</f>
        <v/>
      </c>
      <c r="GG147" s="48" t="str">
        <f>IF(BU147="y",CHAR(34)&amp;"unjack"&amp;CHAR(34)&amp;",","")</f>
        <v/>
      </c>
      <c r="GH147" s="48" t="str">
        <f>IF(CD147=1,CHAR(34)&amp;"southc"&amp;CHAR(34)&amp;",","")</f>
        <v/>
      </c>
      <c r="GI147" s="48" t="str">
        <f>IF(CE147=1,CHAR(34)&amp;"hasmap"&amp;CHAR(34)&amp;",","")</f>
        <v/>
      </c>
      <c r="GJ147" s="48" t="str">
        <f>IF(CP147="y",CHAR(34)&amp;CP$1&amp;CHAR(34)&amp;",","")</f>
        <v/>
      </c>
      <c r="GK147" s="48" t="str">
        <f>IF(GJ147="",CHAR(34)&amp;"HasSta"&amp;CHAR(34)&amp;",","")</f>
        <v>"HasSta",</v>
      </c>
      <c r="GL147" s="48" t="str">
        <f>IF(CQ147="y",CHAR(34)&amp;CQ$1&amp;CHAR(34)&amp;",","")</f>
        <v>"1Stars",</v>
      </c>
      <c r="GM147" s="48" t="str">
        <f>IF(CR147="y",CHAR(34)&amp;CR$1&amp;CHAR(34)&amp;",","")</f>
        <v/>
      </c>
      <c r="GN147" s="48" t="str">
        <f>IF(CS147="y",CHAR(34)&amp;CS$1&amp;CHAR(34)&amp;",","")</f>
        <v/>
      </c>
      <c r="GP147" s="48" t="str">
        <f>CHAR(34)&amp;AU147&amp;CHAR(34)</f>
        <v>"City"</v>
      </c>
      <c r="GS147" s="48" t="str">
        <f>SUBSTITUTE("["&amp;_xlfn.CONCAT(CW147:GN147)&amp;"]",",]","]")</f>
        <v>["4Color","lets05","startT","year00","allhor","3Bands","Horizo","Circle","staWHI","NO_GRE","NO_BLA","001BLU","002YEL","003WHI","myrBLU","HasSta","1Stars"]</v>
      </c>
      <c r="GT147" s="48" t="str">
        <f>IF(BL147&lt;&gt;"",CHAR(34)&amp;"cl_"&amp;BL147&amp;CHAR(34)&amp;",","")</f>
        <v/>
      </c>
      <c r="GU147" s="48" t="str">
        <f>IF(BM147&lt;&gt;"",CHAR(34)&amp;"cl_"&amp;BM147&amp;CHAR(34)&amp;",","")</f>
        <v>"cl_BLU",</v>
      </c>
      <c r="GV147" s="48" t="str">
        <f>IF(BN147&lt;&gt;"",CHAR(34)&amp;"cl_"&amp;BN147&amp;CHAR(34)&amp;",","")</f>
        <v/>
      </c>
      <c r="GW147" s="48" t="str">
        <f>IF(BO147&lt;&gt;"",CHAR(34)&amp;"cl_"&amp;BO147&amp;CHAR(34)&amp;",","")</f>
        <v>"cl_RED",</v>
      </c>
      <c r="GX147" s="48" t="str">
        <f>IF(BP147&lt;&gt;"",CHAR(34)&amp;"cl_"&amp;BP147&amp;CHAR(34)&amp;",","")</f>
        <v>"cl_YEL",</v>
      </c>
      <c r="GY147" s="48" t="str">
        <f>IF(BQ147&lt;&gt;"",CHAR(34)&amp;"cl_"&amp;BQ147&amp;CHAR(34)&amp;",","")</f>
        <v/>
      </c>
      <c r="GZ147" s="48" t="str">
        <f>IF(BR147&lt;&gt;"",CHAR(34)&amp;"cl_"&amp;BR147&amp;CHAR(34)&amp;",","")</f>
        <v/>
      </c>
      <c r="HA147" s="48" t="str">
        <f>IF(BS147&lt;&gt;"",CHAR(34)&amp;"cl_"&amp;BS147&amp;CHAR(34)&amp;",","")</f>
        <v/>
      </c>
      <c r="HB147" s="48" t="str">
        <f>IF(BT147&lt;&gt;"",CHAR(34)&amp;"cl_"&amp;BT147&amp;CHAR(34)&amp;",","")</f>
        <v>"cl_WHI",</v>
      </c>
      <c r="HC147" s="48" t="str">
        <f>SUBSTITUTE("["&amp;_xlfn.CONCAT(GT147:HB147)&amp;"]",",]","]")</f>
        <v>["cl_BLU","cl_RED","cl_YEL","cl_WHI"]</v>
      </c>
      <c r="HE147" s="71"/>
      <c r="HF147" s="72" t="str">
        <f>"{couname:"&amp;CT147&amp;(IF(HK147&lt;&gt;"",",subtype:"&amp;CHAR(34)&amp;HK147&amp;CHAR(34),""))&amp;",year:"&amp;HJ147&amp;",region:"&amp;CU147&amp;",Colors:"&amp;HC147&amp;",Items:"&amp;GS147&amp;",Flag:"&amp;CV147&amp;",HDFlag:"&amp;CHAR(34)&amp;E147&amp;CHAR(34)&amp;",type:"&amp;GP147&amp;", describe: "&amp;HH147&amp;", isnew:"&amp;CHAR(34)&amp;F147&amp;CHAR(34)&amp;", links: "&amp;HL147&amp;"},"</f>
        <v>{couname:"[USA] Tulsa",year:"2018",region:"rgn_North America",Colors:["cl_BLU","cl_RED","cl_YEL","cl_WHI"],Items:["4Color","lets05","startT","year00","allhor","3Bands","Horizo","Circle","staWHI","NO_GRE","NO_BLA","001BLU","002YEL","003WHI","myrBLU","HasSta","1Stars"],Flag:"https://upload.wikimedia.org/wikipedia/commons/thumb/1/13/Flag_of_Tulsa%2C_Oklahoma_%282018%29.svg/320px-Flag_of_Tulsa%2C_Oklahoma_%282018%29.svg.png",HDFlag:"https://upload.wikimedia.org/wikipedia/commons/thumb/1/13/Flag_of_Tulsa%2C_Oklahoma_%282018%29.svg/2560px-Flag_of_Tulsa%2C_Oklahoma_%282018%29.svg.png",type:"City", describe: "\nThe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 isnew:".", links: "https://en.wikipedia.org/wiki/Flag_of_Tulsa"},</v>
      </c>
      <c r="HG147" s="73" t="str">
        <f>"{couname:"&amp;CT147&amp;(IF(HK147&lt;&gt;"",",subtype:"&amp;CHAR(34)&amp;HK147&amp;CHAR(34),""))&amp;",year:"&amp;HJ147&amp;",region:"&amp;CU147&amp;",Colors:"&amp;HC147&amp;",Items:"&amp;GS147&amp;",Flag:"&amp;CV147&amp;",HDFlag:"&amp;CHAR(34)&amp;E147&amp;CHAR(34)&amp;",type:"&amp;GP147&amp;", describe: "&amp;HI147&amp;", links: "&amp;HL147&amp;"},"</f>
        <v>{couname:"[USA] Tulsa",year:"2018",region:"rgn_North America",Colors:["cl_BLU","cl_RED","cl_YEL","cl_WHI"],Items:["4Color","lets05","startT","year00","allhor","3Bands","Horizo","Circle","staWHI","NO_GRE","NO_BLA","001BLU","002YEL","003WHI","myrBLU","HasSta","1Stars"],Flag:"https://upload.wikimedia.org/wikipedia/commons/thumb/1/13/Flag_of_Tulsa%2C_Oklahoma_%282018%29.svg/320px-Flag_of_Tulsa%2C_Oklahoma_%282018%29.svg.png",HDFlag:"https://upload.wikimedia.org/wikipedia/commons/thumb/1/13/Flag_of_Tulsa%2C_Oklahoma_%282018%29.svg/2560px-Flag_of_Tulsa%2C_Oklahoma_%282018%29.svg.png",type:"City", describe: "\nThe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 links: "https://en.wikipedia.org/wiki/Flag_of_Tulsa"},</v>
      </c>
      <c r="HH147" s="48" t="str">
        <f>IF(P147&lt;&gt;"",CHAR(34)&amp;"\n"&amp;P147&amp;CHAR(34),CHAR(34)&amp;CHAR(34))</f>
        <v>"\nThe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v>
      </c>
      <c r="HI147" s="48" t="str">
        <f>IF(J147=0,CHAR(34)&amp;CHAR(34),HH147)</f>
        <v>"\nThe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v>
      </c>
      <c r="HJ147" s="48" t="str">
        <f>CHAR(34)&amp;O147&amp;CHAR(34)</f>
        <v>"2018"</v>
      </c>
      <c r="HL147" s="48" t="str">
        <f>CHAR(34)&amp;I147&amp;CHAR(34)</f>
        <v>"https://en.wikipedia.org/wiki/Flag_of_Tulsa"</v>
      </c>
      <c r="HM147" s="72" t="str">
        <f>"{"&amp;CHAR(34)&amp;"couname"&amp;CHAR(34)&amp;":"&amp;CT147&amp;(IF(H147&lt;&gt;"",","&amp;CHAR(34)&amp;"subtype"&amp;CHAR(34)&amp;":"&amp;CHAR(34)&amp;H147&amp;CHAR(34),""))&amp;","&amp;CHAR(34)&amp;"year"&amp;CHAR(34)&amp;":"&amp;HJ147&amp;","&amp;CHAR(34)&amp;"region"&amp;CHAR(34)&amp;":"&amp;CU147&amp;","&amp;CHAR(34)&amp;"Colors"&amp;CHAR(34)&amp;":"&amp;HC147&amp;","&amp;CHAR(34)&amp;"Items"&amp;CHAR(34)&amp;":"&amp;GS147&amp;","&amp;CHAR(34)&amp;"Flag"&amp;CHAR(34)&amp;":"&amp;CV147&amp;","&amp;CHAR(34)&amp;"HDFlag"&amp;CHAR(34)&amp;":"&amp;CHAR(34)&amp;E147&amp;CHAR(34)&amp;","&amp;CHAR(34)&amp;"type"&amp;CHAR(34)&amp;":"&amp;GP147&amp;", "&amp;CHAR(34)&amp;"describe"&amp;CHAR(34)&amp;": "&amp;HH147&amp;", "&amp;CHAR(34)&amp;"isnew"&amp;CHAR(34)&amp;": "&amp;CHAR(34)&amp;F147&amp;CHAR(34)&amp;", "&amp;CHAR(34)&amp;"links"&amp;CHAR(34)&amp;": "&amp;HL147&amp;"},"</f>
        <v>{"couname":"[USA] Tulsa","subtype":"[USA] Oklahoma","year":"2018","region":"rgn_North America","Colors":["cl_BLU","cl_RED","cl_YEL","cl_WHI"],"Items":["4Color","lets05","startT","year00","allhor","3Bands","Horizo","Circle","staWHI","NO_GRE","NO_BLA","001BLU","002YEL","003WHI","myrBLU","HasSta","1Stars"],"Flag":"https://upload.wikimedia.org/wikipedia/commons/thumb/1/13/Flag_of_Tulsa%2C_Oklahoma_%282018%29.svg/320px-Flag_of_Tulsa%2C_Oklahoma_%282018%29.svg.png","HDFlag":"https://upload.wikimedia.org/wikipedia/commons/thumb/1/13/Flag_of_Tulsa%2C_Oklahoma_%282018%29.svg/2560px-Flag_of_Tulsa%2C_Oklahoma_%282018%29.svg.png","type":"City", "describe": "\nThe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 "isnew": ".", "links": "https://en.wikipedia.org/wiki/Flag_of_Tulsa"},</v>
      </c>
      <c r="HN147" s="74" t="str">
        <f>"{"&amp;CHAR(34)&amp;"couname"&amp;CHAR(34)&amp;":"&amp;CT147&amp;(IF(H147&lt;&gt;"",","&amp;CHAR(34)&amp;"subtype"&amp;CHAR(34)&amp;":"&amp;CHAR(34)&amp;H147&amp;CHAR(34),""))&amp;","&amp;CHAR(34)&amp;"year"&amp;CHAR(34)&amp;":"&amp;HJ147&amp;","&amp;CHAR(34)&amp;"region"&amp;CHAR(34)&amp;":"&amp;CU147&amp;","&amp;CHAR(34)&amp;"Colors"&amp;CHAR(34)&amp;":"&amp;HC147&amp;","&amp;CHAR(34)&amp;"Items"&amp;CHAR(34)&amp;":"&amp;GS147&amp;","&amp;CHAR(34)&amp;"Flag"&amp;CHAR(34)&amp;":"&amp;CV147&amp;","&amp;CHAR(34)&amp;"HDFlag"&amp;CHAR(34)&amp;":"&amp;CHAR(34)&amp;E147&amp;CHAR(34)&amp;","&amp;CHAR(34)&amp;"type"&amp;CHAR(34)&amp;":"&amp;GP147&amp;", "&amp;CHAR(34)&amp;"describe"&amp;CHAR(34)&amp;": "&amp;HI147&amp;", "&amp;CHAR(34)&amp;"isnew"&amp;CHAR(34)&amp;": "&amp;CHAR(34)&amp;F147&amp;CHAR(34)&amp;", "&amp;CHAR(34)&amp;"links"&amp;CHAR(34)&amp;": "&amp;HL147&amp;"},"</f>
        <v>{"couname":"[USA] Tulsa","subtype":"[USA] Oklahoma","year":"2018","region":"rgn_North America","Colors":["cl_BLU","cl_RED","cl_YEL","cl_WHI"],"Items":["4Color","lets05","startT","year00","allhor","3Bands","Horizo","Circle","staWHI","NO_GRE","NO_BLA","001BLU","002YEL","003WHI","myrBLU","HasSta","1Stars"],"Flag":"https://upload.wikimedia.org/wikipedia/commons/thumb/1/13/Flag_of_Tulsa%2C_Oklahoma_%282018%29.svg/320px-Flag_of_Tulsa%2C_Oklahoma_%282018%29.svg.png","HDFlag":"https://upload.wikimedia.org/wikipedia/commons/thumb/1/13/Flag_of_Tulsa%2C_Oklahoma_%282018%29.svg/2560px-Flag_of_Tulsa%2C_Oklahoma_%282018%29.svg.png","type":"City", "describe": "\nThe navy blue field represents the Arkansas River, which flows through the city. The gold line represents the 'black gold' discovered in the region in 1901 that led to economic prosperity. The shield is a simplified version of the shield on the Oklahoma state flag and represents Native Americans forcefully relocated to the Indian Territory. The red circle represents the blood of the victims of the Tulsa race massacre and the star represents the future of the city. The beige lower field represents warmth and community.", "isnew": ".", "links": "https://en.wikipedia.org/wiki/Flag_of_Tulsa"},</v>
      </c>
      <c r="HO147" s="75">
        <v>45618</v>
      </c>
      <c r="HP147" s="48" t="str" cm="1">
        <f t="array" ref="HP147">IF(_xlfn.TEXTJOIN(", ", TRUE, IF(ISNUMBER(SEARCH("BLA", BL147:BT147)), COLUMN(BL147:BT147) - COLUMN(BL147) + 1, ""))&lt;&gt;"","BLA","")</f>
        <v/>
      </c>
      <c r="HQ147" s="48" t="str" cm="1">
        <f t="array" ref="HQ147">IF(_xlfn.TEXTJOIN(", ", TRUE, IF(ISNUMBER(SEARCH("BLU", BL147:BT147)), COLUMN(BL147:BT147) - COLUMN(BL147) + 1, ""))&lt;&gt;"","BLU","")</f>
        <v>BLU</v>
      </c>
      <c r="HR147" s="48" t="str" cm="1">
        <f t="array" ref="HR147">IF(_xlfn.TEXTJOIN(", ", TRUE, IF(ISNUMBER(SEARCH("GRE", BL147:BT147)), COLUMN(BL147:BT147) - COLUMN(BL147) + 1, ""))&lt;&gt;"","GRE","")</f>
        <v/>
      </c>
      <c r="HS147" s="48" t="str" cm="1">
        <f t="array" ref="HS147">IF(_xlfn.TEXTJOIN(", ", TRUE, IF(ISNUMBER(SEARCH("RED", BL147:BT147)), COLUMN(BL147:BT147) - COLUMN(BL147) + 1, ""))&lt;&gt;"","RED","")</f>
        <v>RED</v>
      </c>
      <c r="HT147" s="48" t="str" cm="1">
        <f t="array" ref="HT147">IF(_xlfn.TEXTJOIN(", ", TRUE, IF(ISNUMBER(SEARCH("YEL", BL147:BT147)), COLUMN(BL147:BT147) - COLUMN(BL147) + 1, ""))&lt;&gt;"","YEL","")</f>
        <v>YEL</v>
      </c>
      <c r="HU147" s="48" t="str" cm="1">
        <f t="array" ref="HU147">IF(_xlfn.TEXTJOIN(", ", TRUE, IF(ISNUMBER(SEARCH("ORA", BL147:BT147)), COLUMN(BL147:BT147) - COLUMN(BL147) + 1, ""))&lt;&gt;"","ORA","")</f>
        <v/>
      </c>
      <c r="HV147" s="48" t="str" cm="1">
        <f t="array" ref="HV147">IF(_xlfn.TEXTJOIN(", ", TRUE, IF(ISNUMBER(SEARCH("BRO", BL147:BT147)), COLUMN(BL147:BT147) - COLUMN(BL147) + 1, ""))&lt;&gt;"","BRO","")</f>
        <v/>
      </c>
      <c r="HW147" s="48" t="str" cm="1">
        <f t="array" ref="HW147">IF(_xlfn.TEXTJOIN(", ", TRUE, IF(ISNUMBER(SEARCH("PUR", BL147:BT147)), COLUMN(BL147:BT147) - COLUMN(BL147) + 1, ""))&lt;&gt;"","PUR","")</f>
        <v/>
      </c>
      <c r="HX147" s="48" t="str" cm="1">
        <f t="array" ref="HX147">IF(_xlfn.TEXTJOIN(", ", TRUE, IF(ISNUMBER(SEARCH("WHI", BL147:BT147)), COLUMN(BL147:BT147) - COLUMN(BL147) + 1, ""))&lt;&gt;"","WHI","")</f>
        <v>WHI</v>
      </c>
      <c r="HY147" s="76"/>
      <c r="HZ147" s="76"/>
      <c r="IA147" s="6"/>
      <c r="IB147" s="6"/>
      <c r="IC147" s="77"/>
      <c r="ID147" s="77"/>
      <c r="IE147" s="77"/>
      <c r="IF147" s="77"/>
      <c r="IG147" s="77"/>
      <c r="IH147" s="77"/>
      <c r="II147" s="77"/>
      <c r="IJ147" s="77"/>
      <c r="IK147" s="77"/>
      <c r="IM147" s="45">
        <f>COUNTIF(IC147:IK147,"&gt;0")-CG147</f>
        <v>-4</v>
      </c>
      <c r="IN147" s="78" t="str">
        <f>"http://mkweb.bcgsc.ca/color-summarizer/?url="&amp;D147&amp;"&amp;precision=low&amp;num_clusters="&amp;CG147&amp;"&amp;text=1"</f>
        <v>http://mkweb.bcgsc.ca/color-summarizer/?url=https://upload.wikimedia.org/wikipedia/commons/thumb/1/13/Flag_of_Tulsa%2C_Oklahoma_%282018%29.svg/320px-Flag_of_Tulsa%2C_Oklahoma_%282018%29.svg.png&amp;precision=low&amp;num_clusters=4&amp;text=1</v>
      </c>
      <c r="IO147" s="48" t="str">
        <f>IF(HP147&lt;&gt;"",CHAR(34)&amp;"black"&amp;CHAR(34),"")</f>
        <v/>
      </c>
      <c r="IP147" s="48" t="str">
        <f>IF(HQ147&lt;&gt;"",CHAR(34)&amp;"blue"&amp;CHAR(34),"")</f>
        <v>"blue"</v>
      </c>
      <c r="IQ147" s="48" t="str">
        <f>IF(HR147&lt;&gt;"",CHAR(34)&amp;"green"&amp;CHAR(34),"")</f>
        <v/>
      </c>
      <c r="IR147" s="48" t="str">
        <f>IF(HS147&lt;&gt;"",CHAR(34)&amp;"red"&amp;CHAR(34),"")</f>
        <v>"red"</v>
      </c>
      <c r="IS147" s="48" t="str">
        <f>IF(HT147&lt;&gt;"",CHAR(34)&amp;"yellow"&amp;CHAR(34),"")</f>
        <v>"yellow"</v>
      </c>
      <c r="IT147" s="48" t="str">
        <f>IF(HU147&lt;&gt;"",CHAR(34)&amp;"orange"&amp;CHAR(34),"")</f>
        <v/>
      </c>
      <c r="IU147" s="48" t="str">
        <f>IF(HV147&lt;&gt;"",CHAR(34)&amp;"brown"&amp;CHAR(34),"")</f>
        <v/>
      </c>
      <c r="IV147" s="48" t="str">
        <f>IF(HW147&lt;&gt;"",CHAR(34)&amp;"purple"&amp;CHAR(34),"")</f>
        <v/>
      </c>
      <c r="IW147" s="48" t="str">
        <f>IF(HX147&lt;&gt;"",CHAR(34)&amp;"white"&amp;CHAR(34),"")</f>
        <v>"white"</v>
      </c>
      <c r="IX147" s="48" t="str">
        <f>"{"&amp;CHAR(34)&amp;"url"&amp;CHAR(34)&amp;":"&amp;CHAR(34)&amp;IN147&amp;CHAR(34)&amp;","&amp;CHAR(34)&amp;"name"&amp;CHAR(34)&amp;":"&amp;CHAR(34)&amp;A147&amp;CHAR(34)&amp;"},"</f>
        <v>{"url":"http://mkweb.bcgsc.ca/color-summarizer/?url=https://upload.wikimedia.org/wikipedia/commons/thumb/1/13/Flag_of_Tulsa%2C_Oklahoma_%282018%29.svg/320px-Flag_of_Tulsa%2C_Oklahoma_%282018%29.svg.png&amp;precision=low&amp;num_clusters=4&amp;text=1","name":"[USA] Tulsa"},</v>
      </c>
      <c r="IY147" s="48">
        <v>1183</v>
      </c>
    </row>
    <row r="148" spans="1:259" s="48" customFormat="1" ht="38.4" customHeight="1" thickBot="1" x14ac:dyDescent="0.35">
      <c r="A148" s="97" t="s">
        <v>516</v>
      </c>
      <c r="B148" s="40" t="e" vm="289">
        <v>#VALUE!</v>
      </c>
      <c r="C148" s="41">
        <v>3</v>
      </c>
      <c r="D148" s="42" t="s">
        <v>517</v>
      </c>
      <c r="E148" s="43" t="s">
        <v>518</v>
      </c>
      <c r="F148" s="44" t="s">
        <v>163</v>
      </c>
      <c r="G148" s="45">
        <f>COUNTIF($A$1:$A$8580,A148)</f>
        <v>1</v>
      </c>
      <c r="H148" s="46" t="s">
        <v>519</v>
      </c>
      <c r="I148" s="47" t="s">
        <v>520</v>
      </c>
      <c r="J148" s="48" t="str">
        <f>""</f>
        <v/>
      </c>
      <c r="K148" s="49"/>
      <c r="L148" s="50"/>
      <c r="M148" s="50"/>
      <c r="N148" s="51" t="s">
        <v>231</v>
      </c>
      <c r="O148" s="52">
        <v>2003</v>
      </c>
      <c r="P148" s="53" t="s">
        <v>521</v>
      </c>
      <c r="Q148" s="54">
        <v>2</v>
      </c>
      <c r="R148" s="55" t="s">
        <v>231</v>
      </c>
      <c r="S148" s="56">
        <v>4</v>
      </c>
      <c r="T148" s="57" t="s">
        <v>165</v>
      </c>
      <c r="U148" s="58" t="s">
        <v>165</v>
      </c>
      <c r="V148" s="58" t="s">
        <v>165</v>
      </c>
      <c r="W148" s="58" t="s">
        <v>165</v>
      </c>
      <c r="X148" s="58" t="s">
        <v>164</v>
      </c>
      <c r="Y148" s="58" t="s">
        <v>164</v>
      </c>
      <c r="Z148" s="58" t="s">
        <v>164</v>
      </c>
      <c r="AA148" s="58" t="s">
        <v>164</v>
      </c>
      <c r="AB148" s="58" t="s">
        <v>164</v>
      </c>
      <c r="AC148" s="58" t="s">
        <v>164</v>
      </c>
      <c r="AD148" s="58" t="s">
        <v>164</v>
      </c>
      <c r="AE148" s="58" t="s">
        <v>164</v>
      </c>
      <c r="AF148" s="59" t="s">
        <v>164</v>
      </c>
      <c r="AG148" s="59" t="s">
        <v>164</v>
      </c>
      <c r="AH148" s="59" t="s">
        <v>164</v>
      </c>
      <c r="AI148" s="59" t="s">
        <v>164</v>
      </c>
      <c r="AJ148" s="59" t="s">
        <v>164</v>
      </c>
      <c r="AK148" s="59" t="s">
        <v>164</v>
      </c>
      <c r="AL148" s="59" t="s">
        <v>164</v>
      </c>
      <c r="AM148" s="59" t="s">
        <v>164</v>
      </c>
      <c r="AN148" s="59" t="s">
        <v>164</v>
      </c>
      <c r="AO148" s="59" t="s">
        <v>164</v>
      </c>
      <c r="AP148" s="59" t="s">
        <v>164</v>
      </c>
      <c r="AQ148" s="59" t="s">
        <v>164</v>
      </c>
      <c r="AR148" s="59" t="s">
        <v>164</v>
      </c>
      <c r="AS148" s="59" t="s">
        <v>164</v>
      </c>
      <c r="AT148" s="60">
        <v>3</v>
      </c>
      <c r="AU148" s="59" t="s">
        <v>196</v>
      </c>
      <c r="AV148" s="59" t="str">
        <f>IF(LEFT(A148,1)="[",LEFT(A148,5)&amp;AU148&amp;A148,"")</f>
        <v>[USA]City[USA] Gettysburg</v>
      </c>
      <c r="AW148" s="59" t="str">
        <f>C148&amp;H148&amp;A148</f>
        <v>3[USA] Pennsylvania[USA] Gettysburg</v>
      </c>
      <c r="AX148" s="61"/>
      <c r="AY148" s="61"/>
      <c r="AZ148" s="62" t="s">
        <v>155</v>
      </c>
      <c r="BA148" s="62" t="s">
        <v>167</v>
      </c>
      <c r="BB148" s="62"/>
      <c r="BC148" s="63"/>
      <c r="BD148" s="64" t="s">
        <v>168</v>
      </c>
      <c r="BE148" s="47"/>
      <c r="BF148" s="64" t="s">
        <v>159</v>
      </c>
      <c r="BG148" s="64" t="s">
        <v>167</v>
      </c>
      <c r="BH148" s="64" t="s">
        <v>159</v>
      </c>
      <c r="BI148" s="64"/>
      <c r="BJ148" s="64"/>
      <c r="BK148" s="47"/>
      <c r="BL148" s="64" t="s">
        <v>167</v>
      </c>
      <c r="BM148" s="64" t="s">
        <v>152</v>
      </c>
      <c r="BN148" s="64" t="s">
        <v>167</v>
      </c>
      <c r="BO148" s="64" t="s">
        <v>154</v>
      </c>
      <c r="BP148" s="64" t="s">
        <v>155</v>
      </c>
      <c r="BQ148" s="64" t="s">
        <v>167</v>
      </c>
      <c r="BR148" s="64" t="s">
        <v>167</v>
      </c>
      <c r="BS148" s="64" t="s">
        <v>167</v>
      </c>
      <c r="BT148" s="64" t="s">
        <v>159</v>
      </c>
      <c r="BU148" s="65"/>
      <c r="BV148" s="66"/>
      <c r="BW148" s="66">
        <v>0</v>
      </c>
      <c r="BX148" s="47"/>
      <c r="BY148" s="48" t="s">
        <v>164</v>
      </c>
      <c r="CB148" s="6"/>
      <c r="CC148" s="6"/>
      <c r="CD148" s="67">
        <v>0</v>
      </c>
      <c r="CE148" s="67">
        <v>0</v>
      </c>
      <c r="CF148" s="67" t="e">
        <v>#REF!</v>
      </c>
      <c r="CG148" s="68" cm="1">
        <f t="array" ref="CG148">SUMPRODUCT(--(LEN(TRIM(BL148:BT148))&gt;0))</f>
        <v>4</v>
      </c>
      <c r="CH148" s="59" t="str">
        <f>IF(CG148=2,"y","n")</f>
        <v>n</v>
      </c>
      <c r="CI148" s="59" t="str">
        <f>IF(CG148=3,"y","n")</f>
        <v>n</v>
      </c>
      <c r="CJ148" s="59" t="str">
        <f>IF(CG148=4,"y","n")</f>
        <v>y</v>
      </c>
      <c r="CK148" s="59" t="str">
        <f>IF(CG148&gt;4,"y","n")</f>
        <v>n</v>
      </c>
      <c r="CL148" s="59" t="str">
        <f>IF(S148=0,"y","n")</f>
        <v>n</v>
      </c>
      <c r="CM148" s="59" t="str">
        <f>IF(S148=2,"y","n")</f>
        <v>n</v>
      </c>
      <c r="CN148" s="59" t="str">
        <f>IF(S148=3,"y","n")</f>
        <v>n</v>
      </c>
      <c r="CO148" s="59" t="str">
        <f>IF(S148&gt;=4,"y","n")</f>
        <v>y</v>
      </c>
      <c r="CP148" s="59" t="str">
        <f>IF(AT148=0,"y","n")</f>
        <v>n</v>
      </c>
      <c r="CQ148" s="59" t="str">
        <f>IF(AT148=1,"y","n")</f>
        <v>n</v>
      </c>
      <c r="CR148" s="59" t="str">
        <f>IF(AT148=2,"y","n")</f>
        <v>n</v>
      </c>
      <c r="CS148" s="59" t="str">
        <f>IF(AT148&gt;=3,"y","n")</f>
        <v>y</v>
      </c>
      <c r="CT148" s="69" t="str">
        <f>CHAR(34)&amp;A148&amp;CHAR(34)</f>
        <v>"[USA] Gettysburg"</v>
      </c>
      <c r="CU148" s="70" t="str">
        <f>CHAR(34)&amp;"rgn_"&amp;R148&amp;CHAR(34)</f>
        <v>"rgn_North America"</v>
      </c>
      <c r="CV148" s="48" t="str">
        <f>CHAR(34)&amp;D148&amp;CHAR(34)</f>
        <v>"https://upload.wikimedia.org/wikipedia/commons/thumb/a/a1/Flag_of_Gettysburg%2C_Pennsylvania.svg/640px-Flag_of_Gettysburg%2C_Pennsylvania.svg.png"</v>
      </c>
      <c r="CW148" s="48" t="str">
        <f>IF(CH148="y",CHAR(34)&amp;CH$1&amp;CHAR(34)&amp;",","")</f>
        <v/>
      </c>
      <c r="CX148" s="48" t="str">
        <f>IF(CI148="y",CHAR(34)&amp;CI$1&amp;CHAR(34)&amp;",","")</f>
        <v/>
      </c>
      <c r="CY148" s="48" t="str">
        <f>IF(CJ148="y",CHAR(34)&amp;CJ$1&amp;CHAR(34)&amp;",","")</f>
        <v>"4Color",</v>
      </c>
      <c r="CZ148" s="48" t="str">
        <f>IF(CK148="y",CHAR(34)&amp;CK$1&amp;CHAR(34)&amp;",","")</f>
        <v/>
      </c>
      <c r="DA148" s="48" t="str">
        <f>IF(Q148&gt;1,CHAR(34)&amp;"words2"&amp;CHAR(34)&amp;",","")</f>
        <v>"words2",</v>
      </c>
      <c r="DB148" s="48" t="str">
        <f>IF(Q148&gt;2,CHAR(34)&amp;"words3"&amp;CHAR(34)&amp;",","")</f>
        <v/>
      </c>
      <c r="DD148" s="48" t="str">
        <f>IF(LEN(CHAR(34)&amp;"lets"&amp;LEN(SUBSTITUTE(SUBSTITUTE(IFERROR(TRIM(SUBSTITUTE(A148,MID(A148,FIND("[",A148),FIND("]",A148)-FIND("[",A148)+1),"")),A148)," ",""),"-",""))&amp;CHAR(34)&amp;",")=9,CHAR(34)&amp;"lets"&amp;LEN(SUBSTITUTE(SUBSTITUTE(IFERROR(TRIM(SUBSTITUTE(A148,MID(A148,FIND("[",A148),FIND("]",A148)-FIND("[",A148)+1),"")),A148)," ",""),"-",""))&amp;CHAR(34)&amp;",",CHAR(34)&amp;"lets0"&amp;LEN(SUBSTITUTE(SUBSTITUTE(IFERROR(TRIM(SUBSTITUTE(A148,MID(A148,FIND("[",A148),FIND("]",A148)-FIND("[",A148)+1),"")),A148)," ",""),"-",""))&amp;CHAR(34)&amp;",")</f>
        <v>"lets10",</v>
      </c>
      <c r="DE148" s="48" t="str">
        <f>CHAR(34)&amp;"start"&amp;IFERROR(LEFT(SUBSTITUTE(A148,"["&amp;MID(A148,FIND("[",A148)+1,FIND("]",A148)-FIND("[",A148)-1)&amp;"] ",""),1),LEFT(A148,1))&amp;CHAR(34)&amp;","</f>
        <v>"startG",</v>
      </c>
      <c r="DF148" s="48" t="str">
        <f>IFERROR(IF(SEARCH("tan",A148)&gt;0,CHAR(34)&amp;"withtn"&amp;CHAR(34)&amp;",",""),"")</f>
        <v/>
      </c>
      <c r="DG148" s="48" t="str">
        <f>IFERROR(IF(SEARCH("q",A148)&gt;0,CHAR(34)&amp;"with_q"&amp;CHAR(34)&amp;",",""),"")</f>
        <v/>
      </c>
      <c r="DH148" s="48" t="str">
        <f>IFERROR(IF(SEARCH("v",A148)&gt;0,CHAR(34)&amp;"with_v"&amp;CHAR(34)&amp;",",""),"")</f>
        <v/>
      </c>
      <c r="DI148" s="48" t="str">
        <f>IFERROR(IF(SEARCH("w",A148)&gt;0,CHAR(34)&amp;"with_w"&amp;CHAR(34)&amp;",",""),"")</f>
        <v/>
      </c>
      <c r="DJ148" s="48" t="str">
        <f>IFERROR(IF(SEARCH("y",A148)&gt;0,CHAR(34)&amp;"with_y"&amp;CHAR(34)&amp;",",""),"")</f>
        <v>"with_y",</v>
      </c>
      <c r="DK148" s="48" t="str">
        <f>IFERROR(IF(SEARCH("z",A148)&gt;0,CHAR(34)&amp;"with_z"&amp;CHAR(34)&amp;",",""),"")</f>
        <v/>
      </c>
      <c r="DL148" s="48" t="str">
        <f>IF(CG148=2, CHAR(34) &amp; _xlfn.TEXTJOIN("", TRUE, _xlfn._xlws.SORT(HP148:HX148)) &amp; CHAR(34) &amp; ",", "")</f>
        <v/>
      </c>
      <c r="DM148" s="48" t="str" cm="1">
        <f t="array" ref="DM148">IF(CG148=3,CHAR(34) &amp; _xlfn.TEXTJOIN("", TRUE, RIGHT(HP148:HX148, 2)) &amp; CHAR(34) &amp; ",", "")</f>
        <v/>
      </c>
      <c r="DN148" s="48" t="str">
        <f>IF(AND(ISNUMBER(SEARCH("18", O148)), ISERROR(SEARCH("1918", O148)), ISERROR(SEARCH("2018", O148))), CHAR(34) &amp; "year18" &amp; CHAR(34) &amp; ",", "")</f>
        <v/>
      </c>
      <c r="DO148" s="48" t="str">
        <f>IF(AND(ISNUMBER(SEARCH("19", O148)), ISERROR(SEARCH("1819", O148)),  ISERROR(SEARCH("1219", O148)),ISERROR(SEARCH("1119", O148)),ISERROR(SEARCH("1190", O148)),ISERROR(SEARCH("2019", O148))), CHAR(34) &amp; "year19" &amp; CHAR(34) &amp; ",", "")</f>
        <v/>
      </c>
      <c r="DP148" s="6" t="str">
        <f>IF(AND(ISNUMBER(SEARCH("20", O148)), ISERROR(SEARCH("1920", O148))), CHAR(34)&amp;"year00"&amp;CHAR(34)&amp;",", "")</f>
        <v>"year00",</v>
      </c>
      <c r="DQ148" s="6" t="str">
        <f>IF(CC148="y",CHAR(34)&amp;"soviet"&amp;CHAR(34)&amp;",","")</f>
        <v/>
      </c>
      <c r="DR148" s="6" t="str">
        <f>IF(BY148="y",CHAR(34)&amp;"dgband"&amp;CHAR(34)&amp;",","")</f>
        <v/>
      </c>
      <c r="DS148" s="6" t="str">
        <f>IF(W148="y",IF(AND(V148="n",BY148&lt;&gt;"y"),CHAR(34)&amp;"allver"&amp;CHAR(34)&amp;",",""),"")</f>
        <v/>
      </c>
      <c r="DT148" s="6" t="str">
        <f>IF(V148="y",IF(AND(W148="n",BY148&lt;&gt;"y"),CHAR(34)&amp;"allhor"&amp;CHAR(34)&amp;",",""),"")</f>
        <v/>
      </c>
      <c r="DU148" s="6" t="str">
        <f>IF(BY148="y",IF(AND(W148="n",V148="n"),CHAR(34)&amp;"alldia"&amp;CHAR(34)&amp;",",""),"")</f>
        <v/>
      </c>
      <c r="DW148" s="48" t="str">
        <f>IF(CL148="y",CHAR(34)&amp;CL$1&amp;CHAR(34)&amp;",","")</f>
        <v/>
      </c>
      <c r="DX148" s="48" t="str">
        <f>IF(CM148="y",CHAR(34)&amp;CM$1&amp;CHAR(34)&amp;",","")</f>
        <v/>
      </c>
      <c r="DY148" s="48" t="str">
        <f>IF(CN148="y",CHAR(34)&amp;CN$1&amp;CHAR(34)&amp;",","")</f>
        <v/>
      </c>
      <c r="DZ148" s="48" t="str">
        <f>IF(CO148="y",CHAR(34)&amp;CO$1&amp;CHAR(34)&amp;",","")</f>
        <v>"4+Band",</v>
      </c>
      <c r="EA148" s="48" t="str">
        <f>IF(T148="y",CHAR(34)&amp;T$1&amp;CHAR(34)&amp;",","")</f>
        <v>"Diagon",</v>
      </c>
      <c r="EB148" s="48" t="str">
        <f>IF(U148="y",CHAR(34)&amp;U$1&amp;CHAR(34)&amp;",","")</f>
        <v>"Crosse",</v>
      </c>
      <c r="EC148" s="48" t="str">
        <f>IF(V148="y",CHAR(34)&amp;V$1&amp;CHAR(34)&amp;",","")</f>
        <v>"Horizo",</v>
      </c>
      <c r="ED148" s="48" t="str">
        <f>IF(W148="y",CHAR(34)&amp;W$1&amp;CHAR(34)&amp;",","")</f>
        <v>"Vertic",</v>
      </c>
      <c r="EE148" s="48" t="str">
        <f>IF(X148="y",CHAR(34)&amp;X$1&amp;CHAR(34)&amp;",","")</f>
        <v/>
      </c>
      <c r="EF148" s="48" t="str">
        <f>IF(AND(Y148&lt;&gt;"n",Y148&lt;&gt;""),CHAR(34)&amp;Y$1&amp;CHAR(34)&amp;",","")</f>
        <v/>
      </c>
      <c r="EG148" s="48" t="str">
        <f>IF(Z148="y",CHAR(34)&amp;Z$1&amp;CHAR(34)&amp;",","")</f>
        <v/>
      </c>
      <c r="EH148" s="48" t="str">
        <f>IF(AA148="y",CHAR(34)&amp;AA$1&amp;CHAR(34)&amp;",","")</f>
        <v/>
      </c>
      <c r="EI148" s="48" t="str">
        <f>IF(AB148="y",CHAR(34)&amp;AB$1&amp;CHAR(34)&amp;",","")</f>
        <v/>
      </c>
      <c r="EJ148" s="48" t="str">
        <f>IF(AC148="y",CHAR(34)&amp;AC$1&amp;CHAR(34)&amp;",","")</f>
        <v/>
      </c>
      <c r="EK148" s="48" t="str">
        <f>IF(AD148="y",CHAR(34)&amp;AD$1&amp;CHAR(34)&amp;",","")</f>
        <v/>
      </c>
      <c r="EL148" s="48" t="str">
        <f>IF(AE148="y",CHAR(34)&amp;AE$1&amp;CHAR(34)&amp;",","")</f>
        <v/>
      </c>
      <c r="EM148" s="48" t="str">
        <f>IF(AF148="y",CHAR(34)&amp;AF$1&amp;CHAR(34)&amp;",","")</f>
        <v/>
      </c>
      <c r="EN148" s="48" t="str">
        <f>IF(AG148="y",CHAR(34)&amp;AG$1&amp;CHAR(34)&amp;",","")</f>
        <v/>
      </c>
      <c r="EO148" s="48" t="str">
        <f>IF(AH148="y",CHAR(34)&amp;AH$1&amp;CHAR(34)&amp;",","")</f>
        <v/>
      </c>
      <c r="EP148" s="48" t="str">
        <f>IF(AI148="y",CHAR(34)&amp;AI$1&amp;CHAR(34)&amp;",","")</f>
        <v/>
      </c>
      <c r="EQ148" s="48" t="str">
        <f>IF(AJ148="y",CHAR(34)&amp;AJ$1&amp;CHAR(34)&amp;",","")</f>
        <v/>
      </c>
      <c r="ER148" s="48" t="str">
        <f>IF(AK148="y",CHAR(34)&amp;AK$1&amp;CHAR(34)&amp;",","")</f>
        <v/>
      </c>
      <c r="ES148" s="48" t="str">
        <f>IF(AL148="y",CHAR(34)&amp;AL$1&amp;CHAR(34)&amp;",","")</f>
        <v/>
      </c>
      <c r="ET148" s="48" t="str">
        <f>IF(AM148="y",CHAR(34)&amp;AM$1&amp;CHAR(34)&amp;",","")</f>
        <v/>
      </c>
      <c r="EU148" s="48" t="str">
        <f>IF(AN148="y",CHAR(34)&amp;AN$1&amp;CHAR(34)&amp;",","")</f>
        <v/>
      </c>
      <c r="EV148" s="48" t="str">
        <f>IF(AO148="y",CHAR(34)&amp;AO$1&amp;CHAR(34)&amp;",","")</f>
        <v/>
      </c>
      <c r="EW148" s="48" t="str">
        <f>IF(AP148="y",CHAR(34)&amp;AP$1&amp;CHAR(34)&amp;",","")</f>
        <v/>
      </c>
      <c r="EX148" s="48" t="str">
        <f>IF(AQ148="y",CHAR(34)&amp;AQ$1&amp;CHAR(34)&amp;",","")</f>
        <v/>
      </c>
      <c r="EY148" s="48" t="str">
        <f>IF(AR148="y",CHAR(34)&amp;AR$1&amp;CHAR(34)&amp;",","")</f>
        <v/>
      </c>
      <c r="EZ148" s="48" t="str">
        <f>IF(AS148="y",CHAR(34)&amp;AS$1&amp;CHAR(34)&amp;",","")</f>
        <v/>
      </c>
      <c r="FA148" s="48" t="str">
        <f>IF(AT148&gt;0,CHAR(34)&amp;"sta"&amp;AZ148&amp;CHAR(34)&amp;",","")</f>
        <v>"staYEL",</v>
      </c>
      <c r="FB148" s="48" t="str">
        <f>IF(AND(AT148&gt;0,BA148&lt;&gt;""),CHAR(34)&amp;"sta"&amp;BA148&amp;CHAR(34)&amp;",","")</f>
        <v/>
      </c>
      <c r="FD148" s="48" t="str">
        <f>IF(BV148="n",CHAR(34)&amp;"tcWHYE"&amp;CHAR(34)&amp;",",IF(BV148="y",CHAR(34)&amp;FD$1&amp;CHAR(34)&amp;",",""))</f>
        <v/>
      </c>
      <c r="FE148" s="48" t="str">
        <f>IF(COUNTIF(BL148:BT148,"BLU")=0,CHAR(34)&amp;"NO_BLU"&amp;CHAR(34)&amp;",", "")</f>
        <v/>
      </c>
      <c r="FF148" s="48" t="str">
        <f>IF(COUNTIF(BL148:BT148,"WHI")=0,CHAR(34)&amp;"NO_WHI"&amp;CHAR(34)&amp;",", "")</f>
        <v/>
      </c>
      <c r="FG148" s="48" t="str">
        <f>IF(COUNTIF(BL148:BT148,"RED")=0,CHAR(34)&amp;"NO_RED"&amp;CHAR(34)&amp;",", "")</f>
        <v/>
      </c>
      <c r="FH148" s="48" t="str">
        <f>IF(COUNTIF(BL148:BS148,"GRE")=0,CHAR(34)&amp;"NO_GRE"&amp;CHAR(34)&amp;",", "")</f>
        <v>"NO_GRE",</v>
      </c>
      <c r="FI148" s="48" t="str">
        <f>IF(COUNTIF(BL148:BT148,"YEL")=0,CHAR(34)&amp;"NO_YEL"&amp;CHAR(34)&amp;",", "")</f>
        <v/>
      </c>
      <c r="FJ148" s="48" t="str">
        <f>IF(COUNTIF(BL148:BT148,"BLA")=0,CHAR(34)&amp;"NO_BLA"&amp;CHAR(34)&amp;",", "")</f>
        <v>"NO_BLA",</v>
      </c>
      <c r="FK148" s="48" t="str">
        <f>IF(AND(FH148&lt;&gt;"",FF148&lt;&gt;""),CHAR(34)&amp;"WHGRNO"&amp;CHAR(34)&amp;",","")</f>
        <v/>
      </c>
      <c r="FL148" s="48" t="str">
        <f>IF(AND(FI148&lt;&gt;"",FF148&lt;&gt;""),CHAR(34)&amp;"WHYENO"&amp;CHAR(34)&amp;",","")</f>
        <v/>
      </c>
      <c r="FM148" s="48" t="str">
        <f>IF(AND(FJ148&lt;&gt;"",FF148&lt;&gt;""),CHAR(34)&amp;"BAWHNO"&amp;CHAR(34)&amp;",","")</f>
        <v/>
      </c>
      <c r="FN148" s="48" t="str">
        <f>IF(AND(FE148&lt;&gt;"",FF148&lt;&gt;""),CHAR(34)&amp;"BLWHNO"&amp;CHAR(34)&amp;",","")</f>
        <v/>
      </c>
      <c r="FO148" s="48" t="str">
        <f>IF(AND(FE148&lt;&gt;"",FG148&lt;&gt;""),CHAR(34)&amp;"BLRENO"&amp;CHAR(34)&amp;",","")</f>
        <v/>
      </c>
      <c r="FP148" s="48" t="str">
        <f>IF(AND(FF148&lt;&gt;"",FF148&lt;&gt;""),CHAR(34)&amp;"WHRENO"&amp;CHAR(34)&amp;",","")</f>
        <v/>
      </c>
      <c r="FQ148" s="48" t="str">
        <f>IF(LEN(BF148)=3,CHAR(34)&amp;"001"&amp;BF148&amp;CHAR(34)&amp;",","")</f>
        <v>"001WHI",</v>
      </c>
      <c r="FR148" s="48" t="str">
        <f>IF(LEN(BG148)=3,CHAR(34)&amp;"002"&amp;BG148&amp;CHAR(34)&amp;",","")</f>
        <v/>
      </c>
      <c r="FS148" s="48" t="str">
        <f>IF(LEN(BH148)=3,CHAR(34)&amp;"003"&amp;BH148&amp;CHAR(34)&amp;",","")</f>
        <v>"003WHI",</v>
      </c>
      <c r="FT148" s="48" t="str">
        <f>CHAR(34)&amp;"myr"&amp;BD148&amp;CHAR(34)&amp;","</f>
        <v>"myrEQ",</v>
      </c>
      <c r="FU148" s="48" t="str">
        <f>IF(AY148="y",CHAR(34)&amp;"island"&amp;CHAR(34)&amp;",","")</f>
        <v/>
      </c>
      <c r="FV148" s="48" t="str">
        <f>IF(BZ148="y",CHAR(34)&amp;"landlo"&amp;CHAR(34)&amp;",","")</f>
        <v/>
      </c>
      <c r="FW148" s="48" t="str">
        <f>IF(CA148="y",CHAR(34)&amp;"eunion"&amp;CHAR(34)&amp;",","")</f>
        <v/>
      </c>
      <c r="FY148" s="48" t="str">
        <f>IFERROR(IF(SEARCH("Arabic",CB148)&gt;0,CHAR(34)&amp;"arabic"&amp;CHAR(34)&amp;",",""),"")</f>
        <v/>
      </c>
      <c r="FZ148" s="48" t="str">
        <f>IFERROR(IF(SEARCH("English",CB148)&gt;0,CHAR(34)&amp;"englis"&amp;CHAR(34)&amp;",",""),"")</f>
        <v/>
      </c>
      <c r="GA148" s="48" t="str">
        <f>IFERROR(IF(SEARCH("French",CB148)&gt;0,CHAR(34)&amp;"french"&amp;CHAR(34)&amp;",",""),"")</f>
        <v/>
      </c>
      <c r="GB148" s="48" t="str">
        <f>IFERROR(IF(SEARCH("Spanish",CB148)&gt;0,CHAR(34)&amp;"spanis"&amp;CHAR(34)&amp;",",""),"")</f>
        <v/>
      </c>
      <c r="GE148" s="48" t="str">
        <f>IFERROR(IF(SEARCH("Dutch",CB148)&gt;0,CHAR(34)&amp;"dutchs"&amp;CHAR(34)&amp;",",""),"")</f>
        <v/>
      </c>
      <c r="GF148" s="48" t="str">
        <f>IFERROR(IF(SEARCH("Historical",AU148)&gt;0,CHAR(34)&amp;"histor"&amp;CHAR(34)&amp;",",""),"")</f>
        <v/>
      </c>
      <c r="GG148" s="48" t="str">
        <f>IF(BU148="y",CHAR(34)&amp;"unjack"&amp;CHAR(34)&amp;",","")</f>
        <v/>
      </c>
      <c r="GH148" s="48" t="str">
        <f>IF(CD148=1,CHAR(34)&amp;"southc"&amp;CHAR(34)&amp;",","")</f>
        <v/>
      </c>
      <c r="GI148" s="48" t="str">
        <f>IF(CE148=1,CHAR(34)&amp;"hasmap"&amp;CHAR(34)&amp;",","")</f>
        <v/>
      </c>
      <c r="GJ148" s="48" t="str">
        <f>IF(CP148="y",CHAR(34)&amp;CP$1&amp;CHAR(34)&amp;",","")</f>
        <v/>
      </c>
      <c r="GK148" s="48" t="str">
        <f>IF(GJ148="",CHAR(34)&amp;"HasSta"&amp;CHAR(34)&amp;",","")</f>
        <v>"HasSta",</v>
      </c>
      <c r="GL148" s="48" t="str">
        <f>IF(CQ148="y",CHAR(34)&amp;CQ$1&amp;CHAR(34)&amp;",","")</f>
        <v/>
      </c>
      <c r="GM148" s="48" t="str">
        <f>IF(CR148="y",CHAR(34)&amp;CR$1&amp;CHAR(34)&amp;",","")</f>
        <v/>
      </c>
      <c r="GN148" s="48" t="str">
        <f>IF(CS148="y",CHAR(34)&amp;CS$1&amp;CHAR(34)&amp;",","")</f>
        <v>"3+Star",</v>
      </c>
      <c r="GP148" s="48" t="str">
        <f>CHAR(34)&amp;AU148&amp;CHAR(34)</f>
        <v>"City"</v>
      </c>
      <c r="GS148" s="48" t="str">
        <f>SUBSTITUTE("["&amp;_xlfn.CONCAT(CW148:GN148)&amp;"]",",]","]")</f>
        <v>["4Color","words2","lets10","startG","with_y","year00","4+Band","Diagon","Crosse","Horizo","Vertic","staYEL","NO_GRE","NO_BLA","001WHI","003WHI","myrEQ","HasSta","3+Star"]</v>
      </c>
      <c r="GT148" s="48" t="str">
        <f>IF(BL148&lt;&gt;"",CHAR(34)&amp;"cl_"&amp;BL148&amp;CHAR(34)&amp;",","")</f>
        <v/>
      </c>
      <c r="GU148" s="48" t="str">
        <f>IF(BM148&lt;&gt;"",CHAR(34)&amp;"cl_"&amp;BM148&amp;CHAR(34)&amp;",","")</f>
        <v>"cl_BLU",</v>
      </c>
      <c r="GV148" s="48" t="str">
        <f>IF(BN148&lt;&gt;"",CHAR(34)&amp;"cl_"&amp;BN148&amp;CHAR(34)&amp;",","")</f>
        <v/>
      </c>
      <c r="GW148" s="48" t="str">
        <f>IF(BO148&lt;&gt;"",CHAR(34)&amp;"cl_"&amp;BO148&amp;CHAR(34)&amp;",","")</f>
        <v>"cl_RED",</v>
      </c>
      <c r="GX148" s="48" t="str">
        <f>IF(BP148&lt;&gt;"",CHAR(34)&amp;"cl_"&amp;BP148&amp;CHAR(34)&amp;",","")</f>
        <v>"cl_YEL",</v>
      </c>
      <c r="GY148" s="48" t="str">
        <f>IF(BQ148&lt;&gt;"",CHAR(34)&amp;"cl_"&amp;BQ148&amp;CHAR(34)&amp;",","")</f>
        <v/>
      </c>
      <c r="GZ148" s="48" t="str">
        <f>IF(BR148&lt;&gt;"",CHAR(34)&amp;"cl_"&amp;BR148&amp;CHAR(34)&amp;",","")</f>
        <v/>
      </c>
      <c r="HA148" s="48" t="str">
        <f>IF(BS148&lt;&gt;"",CHAR(34)&amp;"cl_"&amp;BS148&amp;CHAR(34)&amp;",","")</f>
        <v/>
      </c>
      <c r="HB148" s="48" t="str">
        <f>IF(BT148&lt;&gt;"",CHAR(34)&amp;"cl_"&amp;BT148&amp;CHAR(34)&amp;",","")</f>
        <v>"cl_WHI",</v>
      </c>
      <c r="HC148" s="48" t="str">
        <f>SUBSTITUTE("["&amp;_xlfn.CONCAT(GT148:HB148)&amp;"]",",]","]")</f>
        <v>["cl_BLU","cl_RED","cl_YEL","cl_WHI"]</v>
      </c>
      <c r="HE148" s="71"/>
      <c r="HF148" s="72" t="str">
        <f>"{couname:"&amp;CT148&amp;(IF(HK148&lt;&gt;"",",subtype:"&amp;CHAR(34)&amp;HK148&amp;CHAR(34),""))&amp;",year:"&amp;HJ148&amp;",region:"&amp;CU148&amp;",Colors:"&amp;HC148&amp;",Items:"&amp;GS148&amp;",Flag:"&amp;CV148&amp;",HDFlag:"&amp;CHAR(34)&amp;E148&amp;CHAR(34)&amp;",type:"&amp;GP148&amp;", describe: "&amp;HH148&amp;", isnew:"&amp;CHAR(34)&amp;F148&amp;CHAR(34)&amp;", links: "&amp;HL148&amp;"},"</f>
        <v>{couname:"[USA] Gettysburg",year:"2003",region:"rgn_North America",Colors:["cl_BLU","cl_RED","cl_YEL","cl_WHI"],Items:["4Color","words2","lets10","startG","with_y","year00","4+Band","Diagon","Crosse","Horizo","Vertic","staYEL","NO_GRE","NO_BLA","001WHI","003WHI","myrEQ","HasSta","3+Star"],Flag:"https://upload.wikimedia.org/wikipedia/commons/thumb/a/a1/Flag_of_Gettysburg%2C_Pennsylvania.svg/640px-Flag_of_Gettysburg%2C_Pennsylvania.svg.png",HDFlag:"https://upload.wikimedia.org/wikipedia/commons/thumb/a/a1/Flag_of_Gettysburg%2C_Pennsylvania.svg/1280px-Flag_of_Gettysburg%2C_Pennsylvania.svg.png",type:"City", describe: "\nThe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 isnew:".", links: "https://en.m.wikipedia.org/wiki/Gettysburg,_Pennsylvania"},</v>
      </c>
      <c r="HG148" s="73" t="str">
        <f>"{couname:"&amp;CT148&amp;(IF(HK148&lt;&gt;"",",subtype:"&amp;CHAR(34)&amp;HK148&amp;CHAR(34),""))&amp;",year:"&amp;HJ148&amp;",region:"&amp;CU148&amp;",Colors:"&amp;HC148&amp;",Items:"&amp;GS148&amp;",Flag:"&amp;CV148&amp;",HDFlag:"&amp;CHAR(34)&amp;E148&amp;CHAR(34)&amp;",type:"&amp;GP148&amp;", describe: "&amp;HI148&amp;", links: "&amp;HL148&amp;"},"</f>
        <v>{couname:"[USA] Gettysburg",year:"2003",region:"rgn_North America",Colors:["cl_BLU","cl_RED","cl_YEL","cl_WHI"],Items:["4Color","words2","lets10","startG","with_y","year00","4+Band","Diagon","Crosse","Horizo","Vertic","staYEL","NO_GRE","NO_BLA","001WHI","003WHI","myrEQ","HasSta","3+Star"],Flag:"https://upload.wikimedia.org/wikipedia/commons/thumb/a/a1/Flag_of_Gettysburg%2C_Pennsylvania.svg/640px-Flag_of_Gettysburg%2C_Pennsylvania.svg.png",HDFlag:"https://upload.wikimedia.org/wikipedia/commons/thumb/a/a1/Flag_of_Gettysburg%2C_Pennsylvania.svg/1280px-Flag_of_Gettysburg%2C_Pennsylvania.svg.png",type:"City", describe: "\nThe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 links: "https://en.m.wikipedia.org/wiki/Gettysburg,_Pennsylvania"},</v>
      </c>
      <c r="HH148" s="48" t="str">
        <f>IF(P148&lt;&gt;"",CHAR(34)&amp;"\n"&amp;P148&amp;CHAR(34),CHAR(34)&amp;CHAR(34))</f>
        <v>"\nThe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v>
      </c>
      <c r="HI148" s="48" t="str">
        <f>IF(J148=0,CHAR(34)&amp;CHAR(34),HH148)</f>
        <v>"\nThe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v>
      </c>
      <c r="HJ148" s="48" t="str">
        <f>CHAR(34)&amp;O148&amp;CHAR(34)</f>
        <v>"2003"</v>
      </c>
      <c r="HL148" s="48" t="str">
        <f>CHAR(34)&amp;I148&amp;CHAR(34)</f>
        <v>"https://en.m.wikipedia.org/wiki/Gettysburg,_Pennsylvania"</v>
      </c>
      <c r="HM148" s="72" t="str">
        <f>"{"&amp;CHAR(34)&amp;"couname"&amp;CHAR(34)&amp;":"&amp;CT148&amp;(IF(H148&lt;&gt;"",","&amp;CHAR(34)&amp;"subtype"&amp;CHAR(34)&amp;":"&amp;CHAR(34)&amp;H148&amp;CHAR(34),""))&amp;","&amp;CHAR(34)&amp;"year"&amp;CHAR(34)&amp;":"&amp;HJ148&amp;","&amp;CHAR(34)&amp;"region"&amp;CHAR(34)&amp;":"&amp;CU148&amp;","&amp;CHAR(34)&amp;"Colors"&amp;CHAR(34)&amp;":"&amp;HC148&amp;","&amp;CHAR(34)&amp;"Items"&amp;CHAR(34)&amp;":"&amp;GS148&amp;","&amp;CHAR(34)&amp;"Flag"&amp;CHAR(34)&amp;":"&amp;CV148&amp;","&amp;CHAR(34)&amp;"HDFlag"&amp;CHAR(34)&amp;":"&amp;CHAR(34)&amp;E148&amp;CHAR(34)&amp;","&amp;CHAR(34)&amp;"type"&amp;CHAR(34)&amp;":"&amp;GP148&amp;", "&amp;CHAR(34)&amp;"describe"&amp;CHAR(34)&amp;": "&amp;HH148&amp;", "&amp;CHAR(34)&amp;"isnew"&amp;CHAR(34)&amp;": "&amp;CHAR(34)&amp;F148&amp;CHAR(34)&amp;", "&amp;CHAR(34)&amp;"links"&amp;CHAR(34)&amp;": "&amp;HL148&amp;"},"</f>
        <v>{"couname":"[USA] Gettysburg","subtype":"[USA] Pennsylvania","year":"2003","region":"rgn_North America","Colors":["cl_BLU","cl_RED","cl_YEL","cl_WHI"],"Items":["4Color","words2","lets10","startG","with_y","year00","4+Band","Diagon","Crosse","Horizo","Vertic","staYEL","NO_GRE","NO_BLA","001WHI","003WHI","myrEQ","HasSta","3+Star"],"Flag":"https://upload.wikimedia.org/wikipedia/commons/thumb/a/a1/Flag_of_Gettysburg%2C_Pennsylvania.svg/640px-Flag_of_Gettysburg%2C_Pennsylvania.svg.png","HDFlag":"https://upload.wikimedia.org/wikipedia/commons/thumb/a/a1/Flag_of_Gettysburg%2C_Pennsylvania.svg/1280px-Flag_of_Gettysburg%2C_Pennsylvania.svg.png","type":"City", "describe": "\nThe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 "isnew": ".", "links": "https://en.m.wikipedia.org/wiki/Gettysburg,_Pennsylvania"},</v>
      </c>
      <c r="HN148" s="74" t="str">
        <f>"{"&amp;CHAR(34)&amp;"couname"&amp;CHAR(34)&amp;":"&amp;CT148&amp;(IF(H148&lt;&gt;"",","&amp;CHAR(34)&amp;"subtype"&amp;CHAR(34)&amp;":"&amp;CHAR(34)&amp;H148&amp;CHAR(34),""))&amp;","&amp;CHAR(34)&amp;"year"&amp;CHAR(34)&amp;":"&amp;HJ148&amp;","&amp;CHAR(34)&amp;"region"&amp;CHAR(34)&amp;":"&amp;CU148&amp;","&amp;CHAR(34)&amp;"Colors"&amp;CHAR(34)&amp;":"&amp;HC148&amp;","&amp;CHAR(34)&amp;"Items"&amp;CHAR(34)&amp;":"&amp;GS148&amp;","&amp;CHAR(34)&amp;"Flag"&amp;CHAR(34)&amp;":"&amp;CV148&amp;","&amp;CHAR(34)&amp;"HDFlag"&amp;CHAR(34)&amp;":"&amp;CHAR(34)&amp;E148&amp;CHAR(34)&amp;","&amp;CHAR(34)&amp;"type"&amp;CHAR(34)&amp;":"&amp;GP148&amp;", "&amp;CHAR(34)&amp;"describe"&amp;CHAR(34)&amp;": "&amp;HI148&amp;", "&amp;CHAR(34)&amp;"isnew"&amp;CHAR(34)&amp;": "&amp;CHAR(34)&amp;F148&amp;CHAR(34)&amp;", "&amp;CHAR(34)&amp;"links"&amp;CHAR(34)&amp;": "&amp;HL148&amp;"},"</f>
        <v>{"couname":"[USA] Gettysburg","subtype":"[USA] Pennsylvania","year":"2003","region":"rgn_North America","Colors":["cl_BLU","cl_RED","cl_YEL","cl_WHI"],"Items":["4Color","words2","lets10","startG","with_y","year00","4+Band","Diagon","Crosse","Horizo","Vertic","staYEL","NO_GRE","NO_BLA","001WHI","003WHI","myrEQ","HasSta","3+Star"],"Flag":"https://upload.wikimedia.org/wikipedia/commons/thumb/a/a1/Flag_of_Gettysburg%2C_Pennsylvania.svg/640px-Flag_of_Gettysburg%2C_Pennsylvania.svg.png","HDFlag":"https://upload.wikimedia.org/wikipedia/commons/thumb/a/a1/Flag_of_Gettysburg%2C_Pennsylvania.svg/1280px-Flag_of_Gettysburg%2C_Pennsylvania.svg.png","type":"City", "describe": "\nThe dominate element of the flag design is a stylized representation of Lincoln Square, Gettysburg's 'historic crossroads.' The three stars represent the three days of the Battle of Gettysburg and the three wards into which the Borough is divided.\n\nFederal colors of red, white and blue denote Gettysburg's significance in United States history. The blue field with gold stars denotes the Pennsylvania state colors.", "isnew": ".", "links": "https://en.m.wikipedia.org/wiki/Gettysburg,_Pennsylvania"},</v>
      </c>
      <c r="HO148" s="75">
        <v>45618</v>
      </c>
      <c r="HP148" s="48" t="str" cm="1">
        <f t="array" ref="HP148">IF(_xlfn.TEXTJOIN(", ", TRUE, IF(ISNUMBER(SEARCH("BLA", BL148:BT148)), COLUMN(BL148:BT148) - COLUMN(BL148) + 1, ""))&lt;&gt;"","BLA","")</f>
        <v/>
      </c>
      <c r="HQ148" s="48" t="str" cm="1">
        <f t="array" ref="HQ148">IF(_xlfn.TEXTJOIN(", ", TRUE, IF(ISNUMBER(SEARCH("BLU", BL148:BT148)), COLUMN(BL148:BT148) - COLUMN(BL148) + 1, ""))&lt;&gt;"","BLU","")</f>
        <v>BLU</v>
      </c>
      <c r="HR148" s="48" t="str" cm="1">
        <f t="array" ref="HR148">IF(_xlfn.TEXTJOIN(", ", TRUE, IF(ISNUMBER(SEARCH("GRE", BL148:BT148)), COLUMN(BL148:BT148) - COLUMN(BL148) + 1, ""))&lt;&gt;"","GRE","")</f>
        <v/>
      </c>
      <c r="HS148" s="48" t="str" cm="1">
        <f t="array" ref="HS148">IF(_xlfn.TEXTJOIN(", ", TRUE, IF(ISNUMBER(SEARCH("RED", BL148:BT148)), COLUMN(BL148:BT148) - COLUMN(BL148) + 1, ""))&lt;&gt;"","RED","")</f>
        <v>RED</v>
      </c>
      <c r="HT148" s="48" t="str" cm="1">
        <f t="array" ref="HT148">IF(_xlfn.TEXTJOIN(", ", TRUE, IF(ISNUMBER(SEARCH("YEL", BL148:BT148)), COLUMN(BL148:BT148) - COLUMN(BL148) + 1, ""))&lt;&gt;"","YEL","")</f>
        <v>YEL</v>
      </c>
      <c r="HU148" s="48" t="str" cm="1">
        <f t="array" ref="HU148">IF(_xlfn.TEXTJOIN(", ", TRUE, IF(ISNUMBER(SEARCH("ORA", BL148:BT148)), COLUMN(BL148:BT148) - COLUMN(BL148) + 1, ""))&lt;&gt;"","ORA","")</f>
        <v/>
      </c>
      <c r="HV148" s="48" t="str" cm="1">
        <f t="array" ref="HV148">IF(_xlfn.TEXTJOIN(", ", TRUE, IF(ISNUMBER(SEARCH("BRO", BL148:BT148)), COLUMN(BL148:BT148) - COLUMN(BL148) + 1, ""))&lt;&gt;"","BRO","")</f>
        <v/>
      </c>
      <c r="HW148" s="48" t="str" cm="1">
        <f t="array" ref="HW148">IF(_xlfn.TEXTJOIN(", ", TRUE, IF(ISNUMBER(SEARCH("PUR", BL148:BT148)), COLUMN(BL148:BT148) - COLUMN(BL148) + 1, ""))&lt;&gt;"","PUR","")</f>
        <v/>
      </c>
      <c r="HX148" s="48" t="str" cm="1">
        <f t="array" ref="HX148">IF(_xlfn.TEXTJOIN(", ", TRUE, IF(ISNUMBER(SEARCH("WHI", BL148:BT148)), COLUMN(BL148:BT148) - COLUMN(BL148) + 1, ""))&lt;&gt;"","WHI","")</f>
        <v>WHI</v>
      </c>
      <c r="HY148" s="76"/>
      <c r="HZ148" s="76"/>
      <c r="IA148" s="6"/>
      <c r="IB148" s="6"/>
      <c r="IC148" s="77"/>
      <c r="ID148" s="77"/>
      <c r="IE148" s="77"/>
      <c r="IF148" s="77"/>
      <c r="IG148" s="77"/>
      <c r="IH148" s="77"/>
      <c r="II148" s="77"/>
      <c r="IJ148" s="77"/>
      <c r="IK148" s="77"/>
      <c r="IM148" s="45">
        <f>COUNTIF(IC148:IK148,"&gt;0")-CG148</f>
        <v>-4</v>
      </c>
      <c r="IN148" s="78" t="str">
        <f>"http://mkweb.bcgsc.ca/color-summarizer/?url="&amp;D148&amp;"&amp;precision=low&amp;num_clusters="&amp;CG148&amp;"&amp;text=1"</f>
        <v>http://mkweb.bcgsc.ca/color-summarizer/?url=https://upload.wikimedia.org/wikipedia/commons/thumb/a/a1/Flag_of_Gettysburg%2C_Pennsylvania.svg/640px-Flag_of_Gettysburg%2C_Pennsylvania.svg.png&amp;precision=low&amp;num_clusters=4&amp;text=1</v>
      </c>
      <c r="IO148" s="48" t="str">
        <f>IF(HP148&lt;&gt;"",CHAR(34)&amp;"black"&amp;CHAR(34),"")</f>
        <v/>
      </c>
      <c r="IP148" s="48" t="str">
        <f>IF(HQ148&lt;&gt;"",CHAR(34)&amp;"blue"&amp;CHAR(34),"")</f>
        <v>"blue"</v>
      </c>
      <c r="IQ148" s="48" t="str">
        <f>IF(HR148&lt;&gt;"",CHAR(34)&amp;"green"&amp;CHAR(34),"")</f>
        <v/>
      </c>
      <c r="IR148" s="48" t="str">
        <f>IF(HS148&lt;&gt;"",CHAR(34)&amp;"red"&amp;CHAR(34),"")</f>
        <v>"red"</v>
      </c>
      <c r="IS148" s="48" t="str">
        <f>IF(HT148&lt;&gt;"",CHAR(34)&amp;"yellow"&amp;CHAR(34),"")</f>
        <v>"yellow"</v>
      </c>
      <c r="IT148" s="48" t="str">
        <f>IF(HU148&lt;&gt;"",CHAR(34)&amp;"orange"&amp;CHAR(34),"")</f>
        <v/>
      </c>
      <c r="IU148" s="48" t="str">
        <f>IF(HV148&lt;&gt;"",CHAR(34)&amp;"brown"&amp;CHAR(34),"")</f>
        <v/>
      </c>
      <c r="IV148" s="48" t="str">
        <f>IF(HW148&lt;&gt;"",CHAR(34)&amp;"purple"&amp;CHAR(34),"")</f>
        <v/>
      </c>
      <c r="IW148" s="48" t="str">
        <f>IF(HX148&lt;&gt;"",CHAR(34)&amp;"white"&amp;CHAR(34),"")</f>
        <v>"white"</v>
      </c>
      <c r="IX148" s="48" t="str">
        <f>"{"&amp;CHAR(34)&amp;"url"&amp;CHAR(34)&amp;":"&amp;CHAR(34)&amp;IN148&amp;CHAR(34)&amp;","&amp;CHAR(34)&amp;"name"&amp;CHAR(34)&amp;":"&amp;CHAR(34)&amp;A148&amp;CHAR(34)&amp;"},"</f>
        <v>{"url":"http://mkweb.bcgsc.ca/color-summarizer/?url=https://upload.wikimedia.org/wikipedia/commons/thumb/a/a1/Flag_of_Gettysburg%2C_Pennsylvania.svg/640px-Flag_of_Gettysburg%2C_Pennsylvania.svg.png&amp;precision=low&amp;num_clusters=4&amp;text=1","name":"[USA] Gettysburg"},</v>
      </c>
      <c r="IY148" s="48">
        <v>1148</v>
      </c>
    </row>
    <row r="149" spans="1:259" s="48" customFormat="1" ht="38.4" customHeight="1" thickBot="1" x14ac:dyDescent="0.35">
      <c r="A149" s="97" t="s">
        <v>895</v>
      </c>
      <c r="B149" s="40" t="e" vm="290">
        <v>#VALUE!</v>
      </c>
      <c r="C149" s="41">
        <v>3</v>
      </c>
      <c r="D149" s="42" t="s">
        <v>896</v>
      </c>
      <c r="E149" s="43" t="s">
        <v>897</v>
      </c>
      <c r="F149" s="44" t="s">
        <v>163</v>
      </c>
      <c r="G149" s="45">
        <f>COUNTIF($A$1:$A$8580,A149)</f>
        <v>1</v>
      </c>
      <c r="H149" s="46" t="s">
        <v>519</v>
      </c>
      <c r="I149" s="47" t="s">
        <v>898</v>
      </c>
      <c r="J149" s="48" t="str">
        <f>""</f>
        <v/>
      </c>
      <c r="K149" s="49"/>
      <c r="L149" s="50"/>
      <c r="M149" s="50"/>
      <c r="N149" s="51" t="s">
        <v>231</v>
      </c>
      <c r="O149" s="52">
        <v>1895</v>
      </c>
      <c r="P149" s="53" t="s">
        <v>899</v>
      </c>
      <c r="Q149" s="54">
        <v>1</v>
      </c>
      <c r="R149" s="55" t="s">
        <v>231</v>
      </c>
      <c r="S149" s="56">
        <v>3</v>
      </c>
      <c r="T149" s="57" t="s">
        <v>164</v>
      </c>
      <c r="U149" s="58" t="s">
        <v>164</v>
      </c>
      <c r="V149" s="58" t="s">
        <v>164</v>
      </c>
      <c r="W149" s="58" t="s">
        <v>165</v>
      </c>
      <c r="X149" s="58" t="s">
        <v>164</v>
      </c>
      <c r="Y149" s="58" t="s">
        <v>164</v>
      </c>
      <c r="Z149" s="58" t="s">
        <v>164</v>
      </c>
      <c r="AA149" s="58" t="s">
        <v>165</v>
      </c>
      <c r="AB149" s="58" t="s">
        <v>165</v>
      </c>
      <c r="AC149" s="58" t="s">
        <v>164</v>
      </c>
      <c r="AD149" s="58" t="s">
        <v>164</v>
      </c>
      <c r="AE149" s="58" t="s">
        <v>164</v>
      </c>
      <c r="AF149" s="59" t="s">
        <v>164</v>
      </c>
      <c r="AG149" s="59" t="s">
        <v>164</v>
      </c>
      <c r="AH149" s="59" t="s">
        <v>165</v>
      </c>
      <c r="AI149" s="59" t="s">
        <v>164</v>
      </c>
      <c r="AJ149" s="59" t="s">
        <v>164</v>
      </c>
      <c r="AK149" s="59" t="s">
        <v>164</v>
      </c>
      <c r="AL149" s="59" t="s">
        <v>164</v>
      </c>
      <c r="AM149" s="59" t="s">
        <v>164</v>
      </c>
      <c r="AN149" s="59" t="s">
        <v>165</v>
      </c>
      <c r="AO149" s="59" t="s">
        <v>164</v>
      </c>
      <c r="AP149" s="59" t="s">
        <v>165</v>
      </c>
      <c r="AQ149" s="59" t="s">
        <v>164</v>
      </c>
      <c r="AR149" s="59" t="s">
        <v>164</v>
      </c>
      <c r="AS149" s="59" t="s">
        <v>164</v>
      </c>
      <c r="AT149" s="60">
        <v>0</v>
      </c>
      <c r="AU149" s="59" t="s">
        <v>196</v>
      </c>
      <c r="AV149" s="59" t="str">
        <f>IF(LEFT(A149,1)="[",LEFT(A149,5)&amp;AU149&amp;A149,"")</f>
        <v>[USA]City[USA] Philadelphia</v>
      </c>
      <c r="AW149" s="59" t="str">
        <f>C149&amp;H149&amp;A149</f>
        <v>3[USA] Pennsylvania[USA] Philadelphia</v>
      </c>
      <c r="AX149" s="61"/>
      <c r="AY149" s="61"/>
      <c r="AZ149" s="62" t="s">
        <v>167</v>
      </c>
      <c r="BA149" s="62" t="s">
        <v>167</v>
      </c>
      <c r="BB149" s="62"/>
      <c r="BC149" s="63"/>
      <c r="BD149" s="64" t="s">
        <v>152</v>
      </c>
      <c r="BE149" s="47"/>
      <c r="BF149" s="64" t="s">
        <v>152</v>
      </c>
      <c r="BG149" s="64" t="s">
        <v>155</v>
      </c>
      <c r="BH149" s="64" t="s">
        <v>152</v>
      </c>
      <c r="BI149" s="64"/>
      <c r="BJ149" s="64"/>
      <c r="BK149" s="47"/>
      <c r="BL149" s="64" t="s">
        <v>151</v>
      </c>
      <c r="BM149" s="64" t="s">
        <v>152</v>
      </c>
      <c r="BN149" s="64" t="s">
        <v>153</v>
      </c>
      <c r="BO149" s="64" t="s">
        <v>154</v>
      </c>
      <c r="BP149" s="64" t="s">
        <v>155</v>
      </c>
      <c r="BQ149" s="64" t="s">
        <v>156</v>
      </c>
      <c r="BR149" s="64" t="s">
        <v>157</v>
      </c>
      <c r="BS149" s="64" t="s">
        <v>158</v>
      </c>
      <c r="BT149" s="64" t="s">
        <v>159</v>
      </c>
      <c r="BU149" s="65"/>
      <c r="BV149" s="66"/>
      <c r="BW149" s="66">
        <v>0</v>
      </c>
      <c r="BX149" s="47"/>
      <c r="CB149" s="6"/>
      <c r="CC149" s="6"/>
      <c r="CD149" s="67">
        <v>0</v>
      </c>
      <c r="CE149" s="67">
        <v>0</v>
      </c>
      <c r="CF149" s="67" t="e">
        <v>#REF!</v>
      </c>
      <c r="CG149" s="68" cm="1">
        <f t="array" ref="CG149">SUMPRODUCT(--(LEN(TRIM(BL149:BT149))&gt;0))</f>
        <v>9</v>
      </c>
      <c r="CH149" s="59" t="str">
        <f>IF(CG149=2,"y","n")</f>
        <v>n</v>
      </c>
      <c r="CI149" s="59" t="str">
        <f>IF(CG149=3,"y","n")</f>
        <v>n</v>
      </c>
      <c r="CJ149" s="59" t="str">
        <f>IF(CG149=4,"y","n")</f>
        <v>n</v>
      </c>
      <c r="CK149" s="59" t="str">
        <f>IF(CG149&gt;4,"y","n")</f>
        <v>y</v>
      </c>
      <c r="CL149" s="59" t="str">
        <f>IF(S149=0,"y","n")</f>
        <v>n</v>
      </c>
      <c r="CM149" s="59" t="str">
        <f>IF(S149=2,"y","n")</f>
        <v>n</v>
      </c>
      <c r="CN149" s="59" t="str">
        <f>IF(S149=3,"y","n")</f>
        <v>y</v>
      </c>
      <c r="CO149" s="59" t="str">
        <f>IF(S149&gt;=4,"y","n")</f>
        <v>n</v>
      </c>
      <c r="CP149" s="59" t="str">
        <f>IF(AT149=0,"y","n")</f>
        <v>y</v>
      </c>
      <c r="CQ149" s="59" t="str">
        <f>IF(AT149=1,"y","n")</f>
        <v>n</v>
      </c>
      <c r="CR149" s="59" t="str">
        <f>IF(AT149=2,"y","n")</f>
        <v>n</v>
      </c>
      <c r="CS149" s="59" t="str">
        <f>IF(AT149&gt;=3,"y","n")</f>
        <v>n</v>
      </c>
      <c r="CT149" s="69" t="str">
        <f>CHAR(34)&amp;A149&amp;CHAR(34)</f>
        <v>"[USA] Philadelphia"</v>
      </c>
      <c r="CU149" s="70" t="str">
        <f>CHAR(34)&amp;"rgn_"&amp;R149&amp;CHAR(34)</f>
        <v>"rgn_North America"</v>
      </c>
      <c r="CV149" s="48" t="str">
        <f>CHAR(34)&amp;D149&amp;CHAR(34)</f>
        <v>"https://upload.wikimedia.org/wikipedia/commons/thumb/5/5d/Flag_of_Philadelphia%2C_Pennsylvania.svg/320px-Flag_of_Philadelphia%2C_Pennsylvania.svg.png"</v>
      </c>
      <c r="CW149" s="48" t="str">
        <f>IF(CH149="y",CHAR(34)&amp;CH$1&amp;CHAR(34)&amp;",","")</f>
        <v/>
      </c>
      <c r="CX149" s="48" t="str">
        <f>IF(CI149="y",CHAR(34)&amp;CI$1&amp;CHAR(34)&amp;",","")</f>
        <v/>
      </c>
      <c r="CY149" s="48" t="str">
        <f>IF(CJ149="y",CHAR(34)&amp;CJ$1&amp;CHAR(34)&amp;",","")</f>
        <v/>
      </c>
      <c r="CZ149" s="48" t="str">
        <f>IF(CK149="y",CHAR(34)&amp;CK$1&amp;CHAR(34)&amp;",","")</f>
        <v>"5+Colo",</v>
      </c>
      <c r="DA149" s="48" t="str">
        <f>IF(Q149&gt;1,CHAR(34)&amp;"words2"&amp;CHAR(34)&amp;",","")</f>
        <v/>
      </c>
      <c r="DB149" s="48" t="str">
        <f>IF(Q149&gt;2,CHAR(34)&amp;"words3"&amp;CHAR(34)&amp;",","")</f>
        <v/>
      </c>
      <c r="DD149" s="48" t="str">
        <f>IF(LEN(CHAR(34)&amp;"lets"&amp;LEN(SUBSTITUTE(SUBSTITUTE(IFERROR(TRIM(SUBSTITUTE(A149,MID(A149,FIND("[",A149),FIND("]",A149)-FIND("[",A149)+1),"")),A149)," ",""),"-",""))&amp;CHAR(34)&amp;",")=9,CHAR(34)&amp;"lets"&amp;LEN(SUBSTITUTE(SUBSTITUTE(IFERROR(TRIM(SUBSTITUTE(A149,MID(A149,FIND("[",A149),FIND("]",A149)-FIND("[",A149)+1),"")),A149)," ",""),"-",""))&amp;CHAR(34)&amp;",",CHAR(34)&amp;"lets0"&amp;LEN(SUBSTITUTE(SUBSTITUTE(IFERROR(TRIM(SUBSTITUTE(A149,MID(A149,FIND("[",A149),FIND("]",A149)-FIND("[",A149)+1),"")),A149)," ",""),"-",""))&amp;CHAR(34)&amp;",")</f>
        <v>"lets12",</v>
      </c>
      <c r="DE149" s="48" t="str">
        <f>CHAR(34)&amp;"start"&amp;IFERROR(LEFT(SUBSTITUTE(A149,"["&amp;MID(A149,FIND("[",A149)+1,FIND("]",A149)-FIND("[",A149)-1)&amp;"] ",""),1),LEFT(A149,1))&amp;CHAR(34)&amp;","</f>
        <v>"startP",</v>
      </c>
      <c r="DF149" s="48" t="str">
        <f>IFERROR(IF(SEARCH("tan",A149)&gt;0,CHAR(34)&amp;"withtn"&amp;CHAR(34)&amp;",",""),"")</f>
        <v/>
      </c>
      <c r="DG149" s="48" t="str">
        <f>IFERROR(IF(SEARCH("q",A149)&gt;0,CHAR(34)&amp;"with_q"&amp;CHAR(34)&amp;",",""),"")</f>
        <v/>
      </c>
      <c r="DH149" s="48" t="str">
        <f>IFERROR(IF(SEARCH("v",A149)&gt;0,CHAR(34)&amp;"with_v"&amp;CHAR(34)&amp;",",""),"")</f>
        <v/>
      </c>
      <c r="DI149" s="48" t="str">
        <f>IFERROR(IF(SEARCH("w",A149)&gt;0,CHAR(34)&amp;"with_w"&amp;CHAR(34)&amp;",",""),"")</f>
        <v/>
      </c>
      <c r="DJ149" s="48" t="str">
        <f>IFERROR(IF(SEARCH("y",A149)&gt;0,CHAR(34)&amp;"with_y"&amp;CHAR(34)&amp;",",""),"")</f>
        <v/>
      </c>
      <c r="DK149" s="48" t="str">
        <f>IFERROR(IF(SEARCH("z",A149)&gt;0,CHAR(34)&amp;"with_z"&amp;CHAR(34)&amp;",",""),"")</f>
        <v/>
      </c>
      <c r="DL149" s="48" t="str">
        <f>IF(CG149=2, CHAR(34) &amp; _xlfn.TEXTJOIN("", TRUE, _xlfn._xlws.SORT(HP149:HX149)) &amp; CHAR(34) &amp; ",", "")</f>
        <v/>
      </c>
      <c r="DM149" s="48" t="str" cm="1">
        <f t="array" ref="DM149">IF(CG149=3,CHAR(34) &amp; _xlfn.TEXTJOIN("", TRUE, RIGHT(HP149:HX149, 2)) &amp; CHAR(34) &amp; ",", "")</f>
        <v/>
      </c>
      <c r="DN149" s="48" t="str">
        <f>IF(AND(ISNUMBER(SEARCH("18", O149)), ISERROR(SEARCH("1918", O149)), ISERROR(SEARCH("2018", O149))), CHAR(34) &amp; "year18" &amp; CHAR(34) &amp; ",", "")</f>
        <v>"year18",</v>
      </c>
      <c r="DO149" s="48" t="str">
        <f>IF(AND(ISNUMBER(SEARCH("19", O149)), ISERROR(SEARCH("1819", O149)),  ISERROR(SEARCH("1219", O149)),ISERROR(SEARCH("1119", O149)),ISERROR(SEARCH("1190", O149)),ISERROR(SEARCH("2019", O149))), CHAR(34) &amp; "year19" &amp; CHAR(34) &amp; ",", "")</f>
        <v/>
      </c>
      <c r="DP149" s="6" t="str">
        <f>IF(AND(ISNUMBER(SEARCH("20", O149)), ISERROR(SEARCH("1920", O149))), CHAR(34)&amp;"year00"&amp;CHAR(34)&amp;",", "")</f>
        <v/>
      </c>
      <c r="DQ149" s="6" t="str">
        <f>IF(CC149="y",CHAR(34)&amp;"soviet"&amp;CHAR(34)&amp;",","")</f>
        <v/>
      </c>
      <c r="DR149" s="6" t="str">
        <f>IF(BY149="y",CHAR(34)&amp;"dgband"&amp;CHAR(34)&amp;",","")</f>
        <v/>
      </c>
      <c r="DS149" s="6" t="str">
        <f>IF(W149="y",IF(AND(V149="n",BY149&lt;&gt;"y"),CHAR(34)&amp;"allver"&amp;CHAR(34)&amp;",",""),"")</f>
        <v>"allver",</v>
      </c>
      <c r="DT149" s="6" t="str">
        <f>IF(V149="y",IF(AND(W149="n",BY149&lt;&gt;"y"),CHAR(34)&amp;"allhor"&amp;CHAR(34)&amp;",",""),"")</f>
        <v/>
      </c>
      <c r="DU149" s="6" t="str">
        <f>IF(BY149="y",IF(AND(W149="n",V149="n"),CHAR(34)&amp;"alldia"&amp;CHAR(34)&amp;",",""),"")</f>
        <v/>
      </c>
      <c r="DW149" s="48" t="str">
        <f>IF(CL149="y",CHAR(34)&amp;CL$1&amp;CHAR(34)&amp;",","")</f>
        <v/>
      </c>
      <c r="DX149" s="48" t="str">
        <f>IF(CM149="y",CHAR(34)&amp;CM$1&amp;CHAR(34)&amp;",","")</f>
        <v/>
      </c>
      <c r="DY149" s="48" t="str">
        <f>IF(CN149="y",CHAR(34)&amp;CN$1&amp;CHAR(34)&amp;",","")</f>
        <v>"3Bands",</v>
      </c>
      <c r="DZ149" s="48" t="str">
        <f>IF(CO149="y",CHAR(34)&amp;CO$1&amp;CHAR(34)&amp;",","")</f>
        <v/>
      </c>
      <c r="EA149" s="48" t="str">
        <f>IF(T149="y",CHAR(34)&amp;T$1&amp;CHAR(34)&amp;",","")</f>
        <v/>
      </c>
      <c r="EB149" s="48" t="str">
        <f>IF(U149="y",CHAR(34)&amp;U$1&amp;CHAR(34)&amp;",","")</f>
        <v/>
      </c>
      <c r="EC149" s="48" t="str">
        <f>IF(V149="y",CHAR(34)&amp;V$1&amp;CHAR(34)&amp;",","")</f>
        <v/>
      </c>
      <c r="ED149" s="48" t="str">
        <f>IF(W149="y",CHAR(34)&amp;W$1&amp;CHAR(34)&amp;",","")</f>
        <v>"Vertic",</v>
      </c>
      <c r="EE149" s="48" t="str">
        <f>IF(X149="y",CHAR(34)&amp;X$1&amp;CHAR(34)&amp;",","")</f>
        <v/>
      </c>
      <c r="EF149" s="48" t="str">
        <f>IF(AND(Y149&lt;&gt;"n",Y149&lt;&gt;""),CHAR(34)&amp;Y$1&amp;CHAR(34)&amp;",","")</f>
        <v/>
      </c>
      <c r="EG149" s="48" t="str">
        <f>IF(Z149="y",CHAR(34)&amp;Z$1&amp;CHAR(34)&amp;",","")</f>
        <v/>
      </c>
      <c r="EH149" s="48" t="str">
        <f>IF(AA149="y",CHAR(34)&amp;AA$1&amp;CHAR(34)&amp;",","")</f>
        <v>"Plants",</v>
      </c>
      <c r="EI149" s="48" t="str">
        <f>IF(AB149="y",CHAR(34)&amp;AB$1&amp;CHAR(34)&amp;",","")</f>
        <v>"Texted",</v>
      </c>
      <c r="EJ149" s="48" t="str">
        <f>IF(AC149="y",CHAR(34)&amp;AC$1&amp;CHAR(34)&amp;",","")</f>
        <v/>
      </c>
      <c r="EK149" s="48" t="str">
        <f>IF(AD149="y",CHAR(34)&amp;AD$1&amp;CHAR(34)&amp;",","")</f>
        <v/>
      </c>
      <c r="EL149" s="48" t="str">
        <f>IF(AE149="y",CHAR(34)&amp;AE$1&amp;CHAR(34)&amp;",","")</f>
        <v/>
      </c>
      <c r="EM149" s="48" t="str">
        <f>IF(AF149="y",CHAR(34)&amp;AF$1&amp;CHAR(34)&amp;",","")</f>
        <v/>
      </c>
      <c r="EN149" s="48" t="str">
        <f>IF(AG149="y",CHAR(34)&amp;AG$1&amp;CHAR(34)&amp;",","")</f>
        <v/>
      </c>
      <c r="EO149" s="48" t="str">
        <f>IF(AH149="y",CHAR(34)&amp;AH$1&amp;CHAR(34)&amp;",","")</f>
        <v>"Center",</v>
      </c>
      <c r="EP149" s="48" t="str">
        <f>IF(AI149="y",CHAR(34)&amp;AI$1&amp;CHAR(34)&amp;",","")</f>
        <v/>
      </c>
      <c r="EQ149" s="48" t="str">
        <f>IF(AJ149="y",CHAR(34)&amp;AJ$1&amp;CHAR(34)&amp;",","")</f>
        <v/>
      </c>
      <c r="ER149" s="48" t="str">
        <f>IF(AK149="y",CHAR(34)&amp;AK$1&amp;CHAR(34)&amp;",","")</f>
        <v/>
      </c>
      <c r="ES149" s="48" t="str">
        <f>IF(AL149="y",CHAR(34)&amp;AL$1&amp;CHAR(34)&amp;",","")</f>
        <v/>
      </c>
      <c r="ET149" s="48" t="str">
        <f>IF(AM149="y",CHAR(34)&amp;AM$1&amp;CHAR(34)&amp;",","")</f>
        <v/>
      </c>
      <c r="EU149" s="48" t="str">
        <f>IF(AN149="y",CHAR(34)&amp;AN$1&amp;CHAR(34)&amp;",","")</f>
        <v>"Humans",</v>
      </c>
      <c r="EV149" s="48" t="str">
        <f>IF(AO149="y",CHAR(34)&amp;AO$1&amp;CHAR(34)&amp;",","")</f>
        <v/>
      </c>
      <c r="EW149" s="48" t="str">
        <f>IF(AP149="y",CHAR(34)&amp;AP$1&amp;CHAR(34)&amp;",","")</f>
        <v>"Ships!",</v>
      </c>
      <c r="EX149" s="48" t="str">
        <f>IF(AQ149="y",CHAR(34)&amp;AQ$1&amp;CHAR(34)&amp;",","")</f>
        <v/>
      </c>
      <c r="EY149" s="48" t="str">
        <f>IF(AR149="y",CHAR(34)&amp;AR$1&amp;CHAR(34)&amp;",","")</f>
        <v/>
      </c>
      <c r="EZ149" s="48" t="str">
        <f>IF(AS149="y",CHAR(34)&amp;AS$1&amp;CHAR(34)&amp;",","")</f>
        <v/>
      </c>
      <c r="FA149" s="48" t="str">
        <f>IF(AT149&gt;0,CHAR(34)&amp;"sta"&amp;AZ149&amp;CHAR(34)&amp;",","")</f>
        <v/>
      </c>
      <c r="FB149" s="48" t="str">
        <f>IF(AND(AT149&gt;0,BA149&lt;&gt;""),CHAR(34)&amp;"sta"&amp;BA149&amp;CHAR(34)&amp;",","")</f>
        <v/>
      </c>
      <c r="FD149" s="48" t="str">
        <f>IF(BV149="n",CHAR(34)&amp;"tcWHYE"&amp;CHAR(34)&amp;",",IF(BV149="y",CHAR(34)&amp;FD$1&amp;CHAR(34)&amp;",",""))</f>
        <v/>
      </c>
      <c r="FE149" s="48" t="str">
        <f>IF(COUNTIF(BL149:BT149,"BLU")=0,CHAR(34)&amp;"NO_BLU"&amp;CHAR(34)&amp;",", "")</f>
        <v/>
      </c>
      <c r="FF149" s="48" t="str">
        <f>IF(COUNTIF(BL149:BT149,"WHI")=0,CHAR(34)&amp;"NO_WHI"&amp;CHAR(34)&amp;",", "")</f>
        <v/>
      </c>
      <c r="FG149" s="48" t="str">
        <f>IF(COUNTIF(BL149:BT149,"RED")=0,CHAR(34)&amp;"NO_RED"&amp;CHAR(34)&amp;",", "")</f>
        <v/>
      </c>
      <c r="FH149" s="48" t="str">
        <f>IF(COUNTIF(BL149:BS149,"GRE")=0,CHAR(34)&amp;"NO_GRE"&amp;CHAR(34)&amp;",", "")</f>
        <v/>
      </c>
      <c r="FI149" s="48" t="str">
        <f>IF(COUNTIF(BL149:BT149,"YEL")=0,CHAR(34)&amp;"NO_YEL"&amp;CHAR(34)&amp;",", "")</f>
        <v/>
      </c>
      <c r="FJ149" s="48" t="str">
        <f>IF(COUNTIF(BL149:BT149,"BLA")=0,CHAR(34)&amp;"NO_BLA"&amp;CHAR(34)&amp;",", "")</f>
        <v/>
      </c>
      <c r="FK149" s="48" t="str">
        <f>IF(AND(FH149&lt;&gt;"",FF149&lt;&gt;""),CHAR(34)&amp;"WHGRNO"&amp;CHAR(34)&amp;",","")</f>
        <v/>
      </c>
      <c r="FL149" s="48" t="str">
        <f>IF(AND(FI149&lt;&gt;"",FF149&lt;&gt;""),CHAR(34)&amp;"WHYENO"&amp;CHAR(34)&amp;",","")</f>
        <v/>
      </c>
      <c r="FM149" s="48" t="str">
        <f>IF(AND(FJ149&lt;&gt;"",FF149&lt;&gt;""),CHAR(34)&amp;"BAWHNO"&amp;CHAR(34)&amp;",","")</f>
        <v/>
      </c>
      <c r="FN149" s="48" t="str">
        <f>IF(AND(FE149&lt;&gt;"",FF149&lt;&gt;""),CHAR(34)&amp;"BLWHNO"&amp;CHAR(34)&amp;",","")</f>
        <v/>
      </c>
      <c r="FO149" s="48" t="str">
        <f>IF(AND(FE149&lt;&gt;"",FG149&lt;&gt;""),CHAR(34)&amp;"BLRENO"&amp;CHAR(34)&amp;",","")</f>
        <v/>
      </c>
      <c r="FP149" s="48" t="str">
        <f>IF(AND(FF149&lt;&gt;"",FF149&lt;&gt;""),CHAR(34)&amp;"WHRENO"&amp;CHAR(34)&amp;",","")</f>
        <v/>
      </c>
      <c r="FQ149" s="48" t="str">
        <f>IF(LEN(BF149)=3,CHAR(34)&amp;"001"&amp;BF149&amp;CHAR(34)&amp;",","")</f>
        <v>"001BLU",</v>
      </c>
      <c r="FR149" s="48" t="str">
        <f>IF(LEN(BG149)=3,CHAR(34)&amp;"002"&amp;BG149&amp;CHAR(34)&amp;",","")</f>
        <v>"002YEL",</v>
      </c>
      <c r="FS149" s="48" t="str">
        <f>IF(LEN(BH149)=3,CHAR(34)&amp;"003"&amp;BH149&amp;CHAR(34)&amp;",","")</f>
        <v>"003BLU",</v>
      </c>
      <c r="FT149" s="48" t="str">
        <f>CHAR(34)&amp;"myr"&amp;BD149&amp;CHAR(34)&amp;","</f>
        <v>"myrBLU",</v>
      </c>
      <c r="FU149" s="48" t="str">
        <f>IF(AY149="y",CHAR(34)&amp;"island"&amp;CHAR(34)&amp;",","")</f>
        <v/>
      </c>
      <c r="FV149" s="48" t="str">
        <f>IF(BZ149="y",CHAR(34)&amp;"landlo"&amp;CHAR(34)&amp;",","")</f>
        <v/>
      </c>
      <c r="FW149" s="48" t="str">
        <f>IF(CA149="y",CHAR(34)&amp;"eunion"&amp;CHAR(34)&amp;",","")</f>
        <v/>
      </c>
      <c r="FY149" s="48" t="str">
        <f>IFERROR(IF(SEARCH("Arabic",CB149)&gt;0,CHAR(34)&amp;"arabic"&amp;CHAR(34)&amp;",",""),"")</f>
        <v/>
      </c>
      <c r="FZ149" s="48" t="str">
        <f>IFERROR(IF(SEARCH("English",CB149)&gt;0,CHAR(34)&amp;"englis"&amp;CHAR(34)&amp;",",""),"")</f>
        <v/>
      </c>
      <c r="GA149" s="48" t="str">
        <f>IFERROR(IF(SEARCH("French",CB149)&gt;0,CHAR(34)&amp;"french"&amp;CHAR(34)&amp;",",""),"")</f>
        <v/>
      </c>
      <c r="GB149" s="48" t="str">
        <f>IFERROR(IF(SEARCH("Spanish",CB149)&gt;0,CHAR(34)&amp;"spanis"&amp;CHAR(34)&amp;",",""),"")</f>
        <v/>
      </c>
      <c r="GE149" s="48" t="str">
        <f>IFERROR(IF(SEARCH("Dutch",CB149)&gt;0,CHAR(34)&amp;"dutchs"&amp;CHAR(34)&amp;",",""),"")</f>
        <v/>
      </c>
      <c r="GF149" s="48" t="str">
        <f>IFERROR(IF(SEARCH("Historical",AU149)&gt;0,CHAR(34)&amp;"histor"&amp;CHAR(34)&amp;",",""),"")</f>
        <v/>
      </c>
      <c r="GG149" s="48" t="str">
        <f>IF(BU149="y",CHAR(34)&amp;"unjack"&amp;CHAR(34)&amp;",","")</f>
        <v/>
      </c>
      <c r="GH149" s="48" t="str">
        <f>IF(CD149=1,CHAR(34)&amp;"southc"&amp;CHAR(34)&amp;",","")</f>
        <v/>
      </c>
      <c r="GI149" s="48" t="str">
        <f>IF(CE149=1,CHAR(34)&amp;"hasmap"&amp;CHAR(34)&amp;",","")</f>
        <v/>
      </c>
      <c r="GJ149" s="48" t="str">
        <f>IF(CP149="y",CHAR(34)&amp;CP$1&amp;CHAR(34)&amp;",","")</f>
        <v>"NoStar",</v>
      </c>
      <c r="GK149" s="48" t="str">
        <f>IF(GJ149="",CHAR(34)&amp;"HasSta"&amp;CHAR(34)&amp;",","")</f>
        <v/>
      </c>
      <c r="GL149" s="48" t="str">
        <f>IF(CQ149="y",CHAR(34)&amp;CQ$1&amp;CHAR(34)&amp;",","")</f>
        <v/>
      </c>
      <c r="GM149" s="48" t="str">
        <f>IF(CR149="y",CHAR(34)&amp;CR$1&amp;CHAR(34)&amp;",","")</f>
        <v/>
      </c>
      <c r="GN149" s="48" t="str">
        <f>IF(CS149="y",CHAR(34)&amp;CS$1&amp;CHAR(34)&amp;",","")</f>
        <v/>
      </c>
      <c r="GP149" s="48" t="str">
        <f>CHAR(34)&amp;AU149&amp;CHAR(34)</f>
        <v>"City"</v>
      </c>
      <c r="GS149" s="48" t="str">
        <f>SUBSTITUTE("["&amp;_xlfn.CONCAT(CW149:GN149)&amp;"]",",]","]")</f>
        <v>["5+Colo","lets12","startP","year18","allver","3Bands","Vertic","Plants","Texted","Center","Humans","Ships!","001BLU","002YEL","003BLU","myrBLU","NoStar"]</v>
      </c>
      <c r="GT149" s="48" t="str">
        <f>IF(BL149&lt;&gt;"",CHAR(34)&amp;"cl_"&amp;BL149&amp;CHAR(34)&amp;",","")</f>
        <v>"cl_BLA",</v>
      </c>
      <c r="GU149" s="48" t="str">
        <f>IF(BM149&lt;&gt;"",CHAR(34)&amp;"cl_"&amp;BM149&amp;CHAR(34)&amp;",","")</f>
        <v>"cl_BLU",</v>
      </c>
      <c r="GV149" s="48" t="str">
        <f>IF(BN149&lt;&gt;"",CHAR(34)&amp;"cl_"&amp;BN149&amp;CHAR(34)&amp;",","")</f>
        <v>"cl_GRE",</v>
      </c>
      <c r="GW149" s="48" t="str">
        <f>IF(BO149&lt;&gt;"",CHAR(34)&amp;"cl_"&amp;BO149&amp;CHAR(34)&amp;",","")</f>
        <v>"cl_RED",</v>
      </c>
      <c r="GX149" s="48" t="str">
        <f>IF(BP149&lt;&gt;"",CHAR(34)&amp;"cl_"&amp;BP149&amp;CHAR(34)&amp;",","")</f>
        <v>"cl_YEL",</v>
      </c>
      <c r="GY149" s="48" t="str">
        <f>IF(BQ149&lt;&gt;"",CHAR(34)&amp;"cl_"&amp;BQ149&amp;CHAR(34)&amp;",","")</f>
        <v>"cl_ORA",</v>
      </c>
      <c r="GZ149" s="48" t="str">
        <f>IF(BR149&lt;&gt;"",CHAR(34)&amp;"cl_"&amp;BR149&amp;CHAR(34)&amp;",","")</f>
        <v>"cl_BRO",</v>
      </c>
      <c r="HA149" s="48" t="str">
        <f>IF(BS149&lt;&gt;"",CHAR(34)&amp;"cl_"&amp;BS149&amp;CHAR(34)&amp;",","")</f>
        <v>"cl_PUR",</v>
      </c>
      <c r="HB149" s="48" t="str">
        <f>IF(BT149&lt;&gt;"",CHAR(34)&amp;"cl_"&amp;BT149&amp;CHAR(34)&amp;",","")</f>
        <v>"cl_WHI",</v>
      </c>
      <c r="HC149" s="48" t="str">
        <f>SUBSTITUTE("["&amp;_xlfn.CONCAT(GT149:HB149)&amp;"]",",]","]")</f>
        <v>["cl_BLA","cl_BLU","cl_GRE","cl_RED","cl_YEL","cl_ORA","cl_BRO","cl_PUR","cl_WHI"]</v>
      </c>
      <c r="HE149" s="71"/>
      <c r="HF149" s="72" t="str">
        <f>"{couname:"&amp;CT149&amp;(IF(HK149&lt;&gt;"",",subtype:"&amp;CHAR(34)&amp;HK149&amp;CHAR(34),""))&amp;",year:"&amp;HJ149&amp;",region:"&amp;CU149&amp;",Colors:"&amp;HC149&amp;",Items:"&amp;GS149&amp;",Flag:"&amp;CV149&amp;",HDFlag:"&amp;CHAR(34)&amp;E149&amp;CHAR(34)&amp;",type:"&amp;GP149&amp;", describe: "&amp;HH149&amp;", isnew:"&amp;CHAR(34)&amp;F149&amp;CHAR(34)&amp;", links: "&amp;HL149&amp;"},"</f>
        <v>{couname:"[USA] Philadelphia",year:"1895",region:"rgn_North America",Colors:["cl_BLA","cl_BLU","cl_GRE","cl_RED","cl_YEL","cl_ORA","cl_BRO","cl_PUR","cl_WHI"],Items:["5+Colo","lets12","startP","year18","allver","3Bands","Vertic","Plants","Texted","Center","Humans","Ships!","001BLU","002YEL","003BLU","myrBLU","NoStar"],Flag:"https://upload.wikimedia.org/wikipedia/commons/thumb/5/5d/Flag_of_Philadelphia%2C_Pennsylvania.svg/320px-Flag_of_Philadelphia%2C_Pennsylvania.svg.png",HDFlag:"https://upload.wikimedia.org/wikipedia/commons/thumb/5/5d/Flag_of_Philadelphia%2C_Pennsylvania.svg/800px-Flag_of_Philadelphia%2C_Pennsylvania.svg.png",type:"City", describe: "\nThe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 isnew:".", links: "https://en.m.wikipedia.org/wiki/Flag_of_Philadelphia"},</v>
      </c>
      <c r="HG149" s="73" t="str">
        <f>"{couname:"&amp;CT149&amp;(IF(HK149&lt;&gt;"",",subtype:"&amp;CHAR(34)&amp;HK149&amp;CHAR(34),""))&amp;",year:"&amp;HJ149&amp;",region:"&amp;CU149&amp;",Colors:"&amp;HC149&amp;",Items:"&amp;GS149&amp;",Flag:"&amp;CV149&amp;",HDFlag:"&amp;CHAR(34)&amp;E149&amp;CHAR(34)&amp;",type:"&amp;GP149&amp;", describe: "&amp;HI149&amp;", links: "&amp;HL149&amp;"},"</f>
        <v>{couname:"[USA] Philadelphia",year:"1895",region:"rgn_North America",Colors:["cl_BLA","cl_BLU","cl_GRE","cl_RED","cl_YEL","cl_ORA","cl_BRO","cl_PUR","cl_WHI"],Items:["5+Colo","lets12","startP","year18","allver","3Bands","Vertic","Plants","Texted","Center","Humans","Ships!","001BLU","002YEL","003BLU","myrBLU","NoStar"],Flag:"https://upload.wikimedia.org/wikipedia/commons/thumb/5/5d/Flag_of_Philadelphia%2C_Pennsylvania.svg/320px-Flag_of_Philadelphia%2C_Pennsylvania.svg.png",HDFlag:"https://upload.wikimedia.org/wikipedia/commons/thumb/5/5d/Flag_of_Philadelphia%2C_Pennsylvania.svg/800px-Flag_of_Philadelphia%2C_Pennsylvania.svg.png",type:"City", describe: "\nThe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 links: "https://en.m.wikipedia.org/wiki/Flag_of_Philadelphia"},</v>
      </c>
      <c r="HH149" s="48" t="str">
        <f>IF(P149&lt;&gt;"",CHAR(34)&amp;"\n"&amp;P149&amp;CHAR(34),CHAR(34)&amp;CHAR(34))</f>
        <v>"\nThe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v>
      </c>
      <c r="HI149" s="48" t="str">
        <f>IF(J149=0,CHAR(34)&amp;CHAR(34),HH149)</f>
        <v>"\nThe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v>
      </c>
      <c r="HJ149" s="48" t="str">
        <f>CHAR(34)&amp;O149&amp;CHAR(34)</f>
        <v>"1895"</v>
      </c>
      <c r="HL149" s="48" t="str">
        <f>CHAR(34)&amp;I149&amp;CHAR(34)</f>
        <v>"https://en.m.wikipedia.org/wiki/Flag_of_Philadelphia"</v>
      </c>
      <c r="HM149" s="72" t="str">
        <f>"{"&amp;CHAR(34)&amp;"couname"&amp;CHAR(34)&amp;":"&amp;CT149&amp;(IF(H149&lt;&gt;"",","&amp;CHAR(34)&amp;"subtype"&amp;CHAR(34)&amp;":"&amp;CHAR(34)&amp;H149&amp;CHAR(34),""))&amp;","&amp;CHAR(34)&amp;"year"&amp;CHAR(34)&amp;":"&amp;HJ149&amp;","&amp;CHAR(34)&amp;"region"&amp;CHAR(34)&amp;":"&amp;CU149&amp;","&amp;CHAR(34)&amp;"Colors"&amp;CHAR(34)&amp;":"&amp;HC149&amp;","&amp;CHAR(34)&amp;"Items"&amp;CHAR(34)&amp;":"&amp;GS149&amp;","&amp;CHAR(34)&amp;"Flag"&amp;CHAR(34)&amp;":"&amp;CV149&amp;","&amp;CHAR(34)&amp;"HDFlag"&amp;CHAR(34)&amp;":"&amp;CHAR(34)&amp;E149&amp;CHAR(34)&amp;","&amp;CHAR(34)&amp;"type"&amp;CHAR(34)&amp;":"&amp;GP149&amp;", "&amp;CHAR(34)&amp;"describe"&amp;CHAR(34)&amp;": "&amp;HH149&amp;", "&amp;CHAR(34)&amp;"isnew"&amp;CHAR(34)&amp;": "&amp;CHAR(34)&amp;F149&amp;CHAR(34)&amp;", "&amp;CHAR(34)&amp;"links"&amp;CHAR(34)&amp;": "&amp;HL149&amp;"},"</f>
        <v>{"couname":"[USA] Philadelphia","subtype":"[USA] Pennsylvania","year":"1895","region":"rgn_North America","Colors":["cl_BLA","cl_BLU","cl_GRE","cl_RED","cl_YEL","cl_ORA","cl_BRO","cl_PUR","cl_WHI"],"Items":["5+Colo","lets12","startP","year18","allver","3Bands","Vertic","Plants","Texted","Center","Humans","Ships!","001BLU","002YEL","003BLU","myrBLU","NoStar"],"Flag":"https://upload.wikimedia.org/wikipedia/commons/thumb/5/5d/Flag_of_Philadelphia%2C_Pennsylvania.svg/320px-Flag_of_Philadelphia%2C_Pennsylvania.svg.png","HDFlag":"https://upload.wikimedia.org/wikipedia/commons/thumb/5/5d/Flag_of_Philadelphia%2C_Pennsylvania.svg/800px-Flag_of_Philadelphia%2C_Pennsylvania.svg.png","type":"City", "describe": "\nThe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 "isnew": ".", "links": "https://en.m.wikipedia.org/wiki/Flag_of_Philadelphia"},</v>
      </c>
      <c r="HN149" s="74" t="str">
        <f>"{"&amp;CHAR(34)&amp;"couname"&amp;CHAR(34)&amp;":"&amp;CT149&amp;(IF(H149&lt;&gt;"",","&amp;CHAR(34)&amp;"subtype"&amp;CHAR(34)&amp;":"&amp;CHAR(34)&amp;H149&amp;CHAR(34),""))&amp;","&amp;CHAR(34)&amp;"year"&amp;CHAR(34)&amp;":"&amp;HJ149&amp;","&amp;CHAR(34)&amp;"region"&amp;CHAR(34)&amp;":"&amp;CU149&amp;","&amp;CHAR(34)&amp;"Colors"&amp;CHAR(34)&amp;":"&amp;HC149&amp;","&amp;CHAR(34)&amp;"Items"&amp;CHAR(34)&amp;":"&amp;GS149&amp;","&amp;CHAR(34)&amp;"Flag"&amp;CHAR(34)&amp;":"&amp;CV149&amp;","&amp;CHAR(34)&amp;"HDFlag"&amp;CHAR(34)&amp;":"&amp;CHAR(34)&amp;E149&amp;CHAR(34)&amp;","&amp;CHAR(34)&amp;"type"&amp;CHAR(34)&amp;":"&amp;GP149&amp;", "&amp;CHAR(34)&amp;"describe"&amp;CHAR(34)&amp;": "&amp;HI149&amp;", "&amp;CHAR(34)&amp;"isnew"&amp;CHAR(34)&amp;": "&amp;CHAR(34)&amp;F149&amp;CHAR(34)&amp;", "&amp;CHAR(34)&amp;"links"&amp;CHAR(34)&amp;": "&amp;HL149&amp;"},"</f>
        <v>{"couname":"[USA] Philadelphia","subtype":"[USA] Pennsylvania","year":"1895","region":"rgn_North America","Colors":["cl_BLA","cl_BLU","cl_GRE","cl_RED","cl_YEL","cl_ORA","cl_BRO","cl_PUR","cl_WHI"],"Items":["5+Colo","lets12","startP","year18","allver","3Bands","Vertic","Plants","Texted","Center","Humans","Ships!","001BLU","002YEL","003BLU","myrBLU","NoStar"],"Flag":"https://upload.wikimedia.org/wikipedia/commons/thumb/5/5d/Flag_of_Philadelphia%2C_Pennsylvania.svg/320px-Flag_of_Philadelphia%2C_Pennsylvania.svg.png","HDFlag":"https://upload.wikimedia.org/wikipedia/commons/thumb/5/5d/Flag_of_Philadelphia%2C_Pennsylvania.svg/800px-Flag_of_Philadelphia%2C_Pennsylvania.svg.png","type":"City", "describe": "\nThe flag of Philadelphia was officially adopted by city ordinance on 1895 and is the municipal flag of the city of Philadelphia. The blue and yellow colors commemorate the original Swedish colonization of Philadelphia. The center of the flag is defaced with the seal of Philadelphia.", "isnew": ".", "links": "https://en.m.wikipedia.org/wiki/Flag_of_Philadelphia"},</v>
      </c>
      <c r="HO149" s="75">
        <v>45618</v>
      </c>
      <c r="HP149" s="48" t="str" cm="1">
        <f t="array" ref="HP149">IF(_xlfn.TEXTJOIN(", ", TRUE, IF(ISNUMBER(SEARCH("BLA", BL149:BT149)), COLUMN(BL149:BT149) - COLUMN(BL149) + 1, ""))&lt;&gt;"","BLA","")</f>
        <v>BLA</v>
      </c>
      <c r="HQ149" s="48" t="str" cm="1">
        <f t="array" ref="HQ149">IF(_xlfn.TEXTJOIN(", ", TRUE, IF(ISNUMBER(SEARCH("BLU", BL149:BT149)), COLUMN(BL149:BT149) - COLUMN(BL149) + 1, ""))&lt;&gt;"","BLU","")</f>
        <v>BLU</v>
      </c>
      <c r="HR149" s="48" t="str" cm="1">
        <f t="array" ref="HR149">IF(_xlfn.TEXTJOIN(", ", TRUE, IF(ISNUMBER(SEARCH("GRE", BL149:BT149)), COLUMN(BL149:BT149) - COLUMN(BL149) + 1, ""))&lt;&gt;"","GRE","")</f>
        <v>GRE</v>
      </c>
      <c r="HS149" s="48" t="str" cm="1">
        <f t="array" ref="HS149">IF(_xlfn.TEXTJOIN(", ", TRUE, IF(ISNUMBER(SEARCH("RED", BL149:BT149)), COLUMN(BL149:BT149) - COLUMN(BL149) + 1, ""))&lt;&gt;"","RED","")</f>
        <v>RED</v>
      </c>
      <c r="HT149" s="48" t="str" cm="1">
        <f t="array" ref="HT149">IF(_xlfn.TEXTJOIN(", ", TRUE, IF(ISNUMBER(SEARCH("YEL", BL149:BT149)), COLUMN(BL149:BT149) - COLUMN(BL149) + 1, ""))&lt;&gt;"","YEL","")</f>
        <v>YEL</v>
      </c>
      <c r="HU149" s="48" t="str" cm="1">
        <f t="array" ref="HU149">IF(_xlfn.TEXTJOIN(", ", TRUE, IF(ISNUMBER(SEARCH("ORA", BL149:BT149)), COLUMN(BL149:BT149) - COLUMN(BL149) + 1, ""))&lt;&gt;"","ORA","")</f>
        <v>ORA</v>
      </c>
      <c r="HV149" s="48" t="str" cm="1">
        <f t="array" ref="HV149">IF(_xlfn.TEXTJOIN(", ", TRUE, IF(ISNUMBER(SEARCH("BRO", BL149:BT149)), COLUMN(BL149:BT149) - COLUMN(BL149) + 1, ""))&lt;&gt;"","BRO","")</f>
        <v>BRO</v>
      </c>
      <c r="HW149" s="48" t="str" cm="1">
        <f t="array" ref="HW149">IF(_xlfn.TEXTJOIN(", ", TRUE, IF(ISNUMBER(SEARCH("PUR", BL149:BT149)), COLUMN(BL149:BT149) - COLUMN(BL149) + 1, ""))&lt;&gt;"","PUR","")</f>
        <v>PUR</v>
      </c>
      <c r="HX149" s="48" t="str" cm="1">
        <f t="array" ref="HX149">IF(_xlfn.TEXTJOIN(", ", TRUE, IF(ISNUMBER(SEARCH("WHI", BL149:BT149)), COLUMN(BL149:BT149) - COLUMN(BL149) + 1, ""))&lt;&gt;"","WHI","")</f>
        <v>WHI</v>
      </c>
      <c r="HY149" s="76"/>
      <c r="HZ149" s="76"/>
      <c r="IA149" s="6"/>
      <c r="IB149" s="6"/>
      <c r="IC149" s="77"/>
      <c r="ID149" s="77"/>
      <c r="IE149" s="77"/>
      <c r="IF149" s="77"/>
      <c r="IG149" s="77"/>
      <c r="IH149" s="77"/>
      <c r="II149" s="77"/>
      <c r="IJ149" s="77"/>
      <c r="IK149" s="77"/>
      <c r="IM149" s="45">
        <f>COUNTIF(IC149:IK149,"&gt;0")-CG149</f>
        <v>-9</v>
      </c>
      <c r="IN149" s="78" t="str">
        <f>"http://mkweb.bcgsc.ca/color-summarizer/?url="&amp;D149&amp;"&amp;precision=low&amp;num_clusters="&amp;CG149&amp;"&amp;text=1"</f>
        <v>http://mkweb.bcgsc.ca/color-summarizer/?url=https://upload.wikimedia.org/wikipedia/commons/thumb/5/5d/Flag_of_Philadelphia%2C_Pennsylvania.svg/320px-Flag_of_Philadelphia%2C_Pennsylvania.svg.png&amp;precision=low&amp;num_clusters=9&amp;text=1</v>
      </c>
      <c r="IO149" s="48" t="str">
        <f>IF(HP149&lt;&gt;"",CHAR(34)&amp;"black"&amp;CHAR(34),"")</f>
        <v>"black"</v>
      </c>
      <c r="IP149" s="48" t="str">
        <f>IF(HQ149&lt;&gt;"",CHAR(34)&amp;"blue"&amp;CHAR(34),"")</f>
        <v>"blue"</v>
      </c>
      <c r="IQ149" s="48" t="str">
        <f>IF(HR149&lt;&gt;"",CHAR(34)&amp;"green"&amp;CHAR(34),"")</f>
        <v>"green"</v>
      </c>
      <c r="IR149" s="48" t="str">
        <f>IF(HS149&lt;&gt;"",CHAR(34)&amp;"red"&amp;CHAR(34),"")</f>
        <v>"red"</v>
      </c>
      <c r="IS149" s="48" t="str">
        <f>IF(HT149&lt;&gt;"",CHAR(34)&amp;"yellow"&amp;CHAR(34),"")</f>
        <v>"yellow"</v>
      </c>
      <c r="IT149" s="48" t="str">
        <f>IF(HU149&lt;&gt;"",CHAR(34)&amp;"orange"&amp;CHAR(34),"")</f>
        <v>"orange"</v>
      </c>
      <c r="IU149" s="48" t="str">
        <f>IF(HV149&lt;&gt;"",CHAR(34)&amp;"brown"&amp;CHAR(34),"")</f>
        <v>"brown"</v>
      </c>
      <c r="IV149" s="48" t="str">
        <f>IF(HW149&lt;&gt;"",CHAR(34)&amp;"purple"&amp;CHAR(34),"")</f>
        <v>"purple"</v>
      </c>
      <c r="IW149" s="48" t="str">
        <f>IF(HX149&lt;&gt;"",CHAR(34)&amp;"white"&amp;CHAR(34),"")</f>
        <v>"white"</v>
      </c>
      <c r="IX149" s="48" t="str">
        <f>"{"&amp;CHAR(34)&amp;"url"&amp;CHAR(34)&amp;":"&amp;CHAR(34)&amp;IN149&amp;CHAR(34)&amp;","&amp;CHAR(34)&amp;"name"&amp;CHAR(34)&amp;":"&amp;CHAR(34)&amp;A149&amp;CHAR(34)&amp;"},"</f>
        <v>{"url":"http://mkweb.bcgsc.ca/color-summarizer/?url=https://upload.wikimedia.org/wikipedia/commons/thumb/5/5d/Flag_of_Philadelphia%2C_Pennsylvania.svg/320px-Flag_of_Philadelphia%2C_Pennsylvania.svg.png&amp;precision=low&amp;num_clusters=9&amp;text=1","name":"[USA] Philadelphia"},</v>
      </c>
      <c r="IY149" s="48">
        <v>1166</v>
      </c>
    </row>
    <row r="150" spans="1:259" s="48" customFormat="1" ht="38.4" customHeight="1" thickBot="1" x14ac:dyDescent="0.35">
      <c r="A150" s="97" t="s">
        <v>905</v>
      </c>
      <c r="B150" s="40" t="e" vm="291">
        <v>#VALUE!</v>
      </c>
      <c r="C150" s="41">
        <v>3</v>
      </c>
      <c r="D150" s="42" t="s">
        <v>906</v>
      </c>
      <c r="E150" s="43" t="s">
        <v>907</v>
      </c>
      <c r="F150" s="44" t="s">
        <v>163</v>
      </c>
      <c r="G150" s="45">
        <f>COUNTIF($A$1:$A$8580,A150)</f>
        <v>1</v>
      </c>
      <c r="H150" s="46" t="s">
        <v>519</v>
      </c>
      <c r="I150" s="47" t="s">
        <v>908</v>
      </c>
      <c r="J150" s="48" t="str">
        <f>""</f>
        <v/>
      </c>
      <c r="K150" s="49"/>
      <c r="L150" s="50"/>
      <c r="M150" s="50"/>
      <c r="N150" s="51" t="s">
        <v>231</v>
      </c>
      <c r="O150" s="52">
        <v>1899</v>
      </c>
      <c r="P150" s="53" t="s">
        <v>909</v>
      </c>
      <c r="Q150" s="54">
        <v>1</v>
      </c>
      <c r="R150" s="55" t="s">
        <v>231</v>
      </c>
      <c r="S150" s="56">
        <v>3</v>
      </c>
      <c r="T150" s="57" t="s">
        <v>164</v>
      </c>
      <c r="U150" s="58" t="s">
        <v>164</v>
      </c>
      <c r="V150" s="58" t="s">
        <v>165</v>
      </c>
      <c r="W150" s="58" t="s">
        <v>165</v>
      </c>
      <c r="X150" s="58" t="s">
        <v>165</v>
      </c>
      <c r="Y150" s="58" t="s">
        <v>165</v>
      </c>
      <c r="Z150" s="58" t="s">
        <v>164</v>
      </c>
      <c r="AA150" s="58" t="s">
        <v>164</v>
      </c>
      <c r="AB150" s="58" t="s">
        <v>164</v>
      </c>
      <c r="AC150" s="58" t="s">
        <v>164</v>
      </c>
      <c r="AD150" s="58" t="s">
        <v>164</v>
      </c>
      <c r="AE150" s="58" t="s">
        <v>164</v>
      </c>
      <c r="AF150" s="59" t="s">
        <v>164</v>
      </c>
      <c r="AG150" s="59" t="s">
        <v>165</v>
      </c>
      <c r="AH150" s="59" t="s">
        <v>165</v>
      </c>
      <c r="AI150" s="59" t="s">
        <v>164</v>
      </c>
      <c r="AJ150" s="59" t="s">
        <v>164</v>
      </c>
      <c r="AK150" s="59" t="s">
        <v>164</v>
      </c>
      <c r="AL150" s="59" t="s">
        <v>164</v>
      </c>
      <c r="AM150" s="59" t="s">
        <v>164</v>
      </c>
      <c r="AN150" s="59" t="s">
        <v>164</v>
      </c>
      <c r="AO150" s="59" t="s">
        <v>165</v>
      </c>
      <c r="AP150" s="59" t="s">
        <v>164</v>
      </c>
      <c r="AQ150" s="59" t="s">
        <v>164</v>
      </c>
      <c r="AR150" s="59" t="s">
        <v>164</v>
      </c>
      <c r="AS150" s="59" t="s">
        <v>164</v>
      </c>
      <c r="AT150" s="60">
        <v>0</v>
      </c>
      <c r="AU150" s="59" t="s">
        <v>196</v>
      </c>
      <c r="AV150" s="59" t="str">
        <f>IF(LEFT(A150,1)="[",LEFT(A150,5)&amp;AU150&amp;A150,"")</f>
        <v>[USA]City[USA] Pittsburgh</v>
      </c>
      <c r="AW150" s="59" t="str">
        <f>C150&amp;H150&amp;A150</f>
        <v>3[USA] Pennsylvania[USA] Pittsburgh</v>
      </c>
      <c r="AX150" s="61"/>
      <c r="AY150" s="61"/>
      <c r="AZ150" s="62"/>
      <c r="BA150" s="62"/>
      <c r="BB150" s="62"/>
      <c r="BC150" s="63"/>
      <c r="BD150" s="64" t="s">
        <v>151</v>
      </c>
      <c r="BE150" s="47"/>
      <c r="BF150" s="64" t="s">
        <v>151</v>
      </c>
      <c r="BG150" s="64" t="s">
        <v>155</v>
      </c>
      <c r="BH150" s="64" t="s">
        <v>151</v>
      </c>
      <c r="BI150" s="64"/>
      <c r="BJ150" s="64"/>
      <c r="BK150" s="47"/>
      <c r="BL150" s="64" t="s">
        <v>151</v>
      </c>
      <c r="BM150" s="64" t="s">
        <v>152</v>
      </c>
      <c r="BN150" s="64" t="s">
        <v>167</v>
      </c>
      <c r="BO150" s="64" t="s">
        <v>167</v>
      </c>
      <c r="BP150" s="64" t="s">
        <v>155</v>
      </c>
      <c r="BQ150" s="64" t="s">
        <v>167</v>
      </c>
      <c r="BR150" s="64" t="s">
        <v>167</v>
      </c>
      <c r="BS150" s="64" t="s">
        <v>167</v>
      </c>
      <c r="BT150" s="64" t="s">
        <v>159</v>
      </c>
      <c r="BU150" s="65"/>
      <c r="BV150" s="66"/>
      <c r="BW150" s="66">
        <v>0</v>
      </c>
      <c r="BX150" s="47"/>
      <c r="CB150" s="6"/>
      <c r="CC150" s="6"/>
      <c r="CD150" s="67">
        <v>0</v>
      </c>
      <c r="CE150" s="67">
        <v>0</v>
      </c>
      <c r="CF150" s="67" t="e">
        <v>#REF!</v>
      </c>
      <c r="CG150" s="68" cm="1">
        <f t="array" ref="CG150">SUMPRODUCT(--(LEN(TRIM(BL150:BT150))&gt;0))</f>
        <v>4</v>
      </c>
      <c r="CH150" s="59" t="str">
        <f>IF(CG150=2,"y","n")</f>
        <v>n</v>
      </c>
      <c r="CI150" s="59" t="str">
        <f>IF(CG150=3,"y","n")</f>
        <v>n</v>
      </c>
      <c r="CJ150" s="59" t="str">
        <f>IF(CG150=4,"y","n")</f>
        <v>y</v>
      </c>
      <c r="CK150" s="59" t="str">
        <f>IF(CG150&gt;4,"y","n")</f>
        <v>n</v>
      </c>
      <c r="CL150" s="59" t="str">
        <f>IF(S150=0,"y","n")</f>
        <v>n</v>
      </c>
      <c r="CM150" s="59" t="str">
        <f>IF(S150=2,"y","n")</f>
        <v>n</v>
      </c>
      <c r="CN150" s="59" t="str">
        <f>IF(S150=3,"y","n")</f>
        <v>y</v>
      </c>
      <c r="CO150" s="59" t="str">
        <f>IF(S150&gt;=4,"y","n")</f>
        <v>n</v>
      </c>
      <c r="CP150" s="59" t="str">
        <f>IF(AT150=0,"y","n")</f>
        <v>y</v>
      </c>
      <c r="CQ150" s="59" t="str">
        <f>IF(AT150=1,"y","n")</f>
        <v>n</v>
      </c>
      <c r="CR150" s="59" t="str">
        <f>IF(AT150=2,"y","n")</f>
        <v>n</v>
      </c>
      <c r="CS150" s="59" t="str">
        <f>IF(AT150&gt;=3,"y","n")</f>
        <v>n</v>
      </c>
      <c r="CT150" s="69" t="str">
        <f>CHAR(34)&amp;A150&amp;CHAR(34)</f>
        <v>"[USA] Pittsburgh"</v>
      </c>
      <c r="CU150" s="70" t="str">
        <f>CHAR(34)&amp;"rgn_"&amp;R150&amp;CHAR(34)</f>
        <v>"rgn_North America"</v>
      </c>
      <c r="CV150" s="48" t="str">
        <f>CHAR(34)&amp;D150&amp;CHAR(34)</f>
        <v>"https://upload.wikimedia.org/wikipedia/commons/thumb/8/82/Flag_of_Pittsburgh%2C_Pennsylvania.svg/320px-Flag_of_Pittsburgh%2C_Pennsylvania.svg.png"</v>
      </c>
      <c r="CW150" s="48" t="str">
        <f>IF(CH150="y",CHAR(34)&amp;CH$1&amp;CHAR(34)&amp;",","")</f>
        <v/>
      </c>
      <c r="CX150" s="48" t="str">
        <f>IF(CI150="y",CHAR(34)&amp;CI$1&amp;CHAR(34)&amp;",","")</f>
        <v/>
      </c>
      <c r="CY150" s="48" t="str">
        <f>IF(CJ150="y",CHAR(34)&amp;CJ$1&amp;CHAR(34)&amp;",","")</f>
        <v>"4Color",</v>
      </c>
      <c r="CZ150" s="48" t="str">
        <f>IF(CK150="y",CHAR(34)&amp;CK$1&amp;CHAR(34)&amp;",","")</f>
        <v/>
      </c>
      <c r="DA150" s="48" t="str">
        <f>IF(Q150&gt;1,CHAR(34)&amp;"words2"&amp;CHAR(34)&amp;",","")</f>
        <v/>
      </c>
      <c r="DB150" s="48" t="str">
        <f>IF(Q150&gt;2,CHAR(34)&amp;"words3"&amp;CHAR(34)&amp;",","")</f>
        <v/>
      </c>
      <c r="DC150" s="48" t="str">
        <f>IF(Q150=2,CHAR(34)&amp;"exact2"&amp;CHAR(34)&amp;",","")</f>
        <v/>
      </c>
      <c r="DD150" s="48" t="str">
        <f>IF(LEN(CHAR(34)&amp;"lets"&amp;LEN(SUBSTITUTE(SUBSTITUTE(IFERROR(TRIM(SUBSTITUTE(SUBSTITUTE(SUBSTITUTE(IFERROR(TRIM(SUBSTITUTE(A150,MID(A150,FIND("(",A150),FIND(")",A150)-FIND("(",A150)+1),"")),A150)," ",""),"-",""),MID(SUBSTITUTE(SUBSTITUTE(IFERROR(TRIM(SUBSTITUTE(A150,MID(A150,FIND("(",A150),FIND(")",A150)-FIND("(",A150)+1),"")),A150)," ",""),"-",""),FIND("[",SUBSTITUTE(SUBSTITUTE(IFERROR(TRIM(SUBSTITUTE(A150,MID(A150,FIND("(",A150),FIND(")",A150)-FIND("(",A150)+1),"")),A150)," ",""),"-","")),FIND("]",SUBSTITUTE(SUBSTITUTE(IFERROR(TRIM(SUBSTITUTE(A150,MID(A150,FIND("(",A150),FIND(")",A150)-FIND("(",A150)+1),"")),A150)," ",""),"-",""))-FIND("[",SUBSTITUTE(SUBSTITUTE(IFERROR(TRIM(SUBSTITUTE(A150,MID(A150,FIND("(",A150),FIND(")",A150)-FIND("(",A150)+1),"")),A150)," ",""),"-",""))+1),"")),SUBSTITUTE(SUBSTITUTE(IFERROR(TRIM(SUBSTITUTE(A150,MID(A150,FIND("(",A150),FIND(")",A150)-FIND("(",A150)+1),"")),A150)," ",""),"-",""))," ",""),"-",""))&amp;CHAR(34)&amp;",")=9,CHAR(34)&amp;"lets"&amp;LEN(SUBSTITUTE(SUBSTITUTE(IFERROR(TRIM(SUBSTITUTE(SUBSTITUTE(SUBSTITUTE(IFERROR(TRIM(SUBSTITUTE(A150,MID(A150,FIND("(",A150),FIND(")",A150)-FIND("(",A150)+1),"")),A150)," ",""),"-",""),MID(SUBSTITUTE(SUBSTITUTE(IFERROR(TRIM(SUBSTITUTE(A150,MID(A150,FIND("(",A150),FIND(")",A150)-FIND("(",A150)+1),"")),A150)," ",""),"-",""),FIND("[",SUBSTITUTE(SUBSTITUTE(IFERROR(TRIM(SUBSTITUTE(A150,MID(A150,FIND("(",A150),FIND(")",A150)-FIND("(",A150)+1),"")),A150)," ",""),"-","")),FIND("]",SUBSTITUTE(SUBSTITUTE(IFERROR(TRIM(SUBSTITUTE(A150,MID(A150,FIND("(",A150),FIND(")",A150)-FIND("(",A150)+1),"")),A150)," ",""),"-",""))-FIND("[",SUBSTITUTE(SUBSTITUTE(IFERROR(TRIM(SUBSTITUTE(A150,MID(A150,FIND("(",A150),FIND(")",A150)-FIND("(",A150)+1),"")),A150)," ",""),"-",""))+1),"")),SUBSTITUTE(SUBSTITUTE(IFERROR(TRIM(SUBSTITUTE(A150,MID(A150,FIND("(",A150),FIND(")",A150)-FIND("(",A150)+1),"")),A150)," ",""),"-",""))," ",""),"-",""))&amp;CHAR(34)&amp;",",CHAR(34)&amp;"lets0"&amp;LEN(SUBSTITUTE(SUBSTITUTE(IFERROR(TRIM(SUBSTITUTE(SUBSTITUTE(SUBSTITUTE(IFERROR(TRIM(SUBSTITUTE(A150,MID(A150,FIND("(",A150),FIND(")",A150)-FIND("(",A150)+1),"")),A150)," ",""),"-",""),MID(SUBSTITUTE(SUBSTITUTE(IFERROR(TRIM(SUBSTITUTE(A150,MID(A150,FIND("(",A150),FIND(")",A150)-FIND("(",A150)+1),"")),A150)," ",""),"-",""),FIND("[",SUBSTITUTE(SUBSTITUTE(IFERROR(TRIM(SUBSTITUTE(A150,MID(A150,FIND("(",A150),FIND(")",A150)-FIND("(",A150)+1),"")),A150)," ",""),"-","")),FIND("]",SUBSTITUTE(SUBSTITUTE(IFERROR(TRIM(SUBSTITUTE(A150,MID(A150,FIND("(",A150),FIND(")",A150)-FIND("(",A150)+1),"")),A150)," ",""),"-",""))-FIND("[",SUBSTITUTE(SUBSTITUTE(IFERROR(TRIM(SUBSTITUTE(A150,MID(A150,FIND("(",A150),FIND(")",A150)-FIND("(",A150)+1),"")),A150)," ",""),"-",""))+1),"")),SUBSTITUTE(SUBSTITUTE(IFERROR(TRIM(SUBSTITUTE(A150,MID(A150,FIND("(",A150),FIND(")",A150)-FIND("(",A150)+1),"")),A150)," ",""),"-",""))," ",""),"-",""))&amp;CHAR(34)&amp;",")</f>
        <v>"lets10",</v>
      </c>
      <c r="DE150" s="48" t="str">
        <f>IFERROR(CHAR(34)&amp;"start"&amp;LEFT(TRIM(SUBSTITUTE(SUBSTITUTE(TRIM(SUBSTITUTE(SUBSTITUTE(A150, MID(A150, FIND("[", A150), FIND("]", A150) - FIND("[", A150) + 1), ""), "  ", " ")), MID(TRIM(SUBSTITUTE(SUBSTITUTE(A150, MID(A150, FIND("[", A150), FIND("]", A150) - FIND("[", A150) + 1), ""), "  ", " ")), FIND("[", TRIM(SUBSTITUTE(SUBSTITUTE(A150, MID(A150, FIND("[", A150), FIND("]", A150) - FIND("[", A150) + 1), ""), "  ", " "))), FIND("]", TRIM(SUBSTITUTE(SUBSTITUTE(A150, MID(A150, FIND("[", A150), FIND("]", A150) - FIND("[", A150) + 1), ""), "  ", " "))) - FIND("[", TRIM(SUBSTITUTE(SUBSTITUTE(A150, MID(A150, FIND("[", A150), FIND("]", A150) - FIND("[", A150) + 1), ""), "  ", " "))) + 1), ""), "  ", " ")),1)&amp;CHAR(34)&amp;",",CHAR(34)&amp;"start"&amp;IFERROR(LEFT(SUBSTITUTE(A150,"["&amp;MID(A150,FIND("[",A150)+1,FIND("]",A150)-FIND("[",A150)-1)&amp;"] ",""),1),LEFT(A150,1))&amp;CHAR(34)&amp;",")</f>
        <v>"startP",</v>
      </c>
      <c r="DF150" s="48" t="str">
        <f>IFERROR(IF(SEARCH("tan",A150)&gt;0,CHAR(34)&amp;"withtn"&amp;CHAR(34)&amp;",",""),"")</f>
        <v/>
      </c>
      <c r="DG150" s="48" t="str">
        <f>IFERROR(IF(SEARCH("q",A150)&gt;0,CHAR(34)&amp;"with_q"&amp;CHAR(34)&amp;",",""),"")</f>
        <v/>
      </c>
      <c r="DH150" s="48" t="str">
        <f>IFERROR(IF(SEARCH("v",A150)&gt;0,CHAR(34)&amp;"with_v"&amp;CHAR(34)&amp;",",""),"")</f>
        <v/>
      </c>
      <c r="DI150" s="48" t="str">
        <f>IFERROR(IF(SEARCH("w",A150)&gt;0,CHAR(34)&amp;"with_w"&amp;CHAR(34)&amp;",",""),"")</f>
        <v/>
      </c>
      <c r="DJ150" s="48" t="str">
        <f>IFERROR(IF(SEARCH("y",A150)&gt;0,CHAR(34)&amp;"with_y"&amp;CHAR(34)&amp;",",""),"")</f>
        <v/>
      </c>
      <c r="DK150" s="48" t="str">
        <f>IFERROR(IF(SEARCH("z",A150)&gt;0,CHAR(34)&amp;"with_z"&amp;CHAR(34)&amp;",",""),"")</f>
        <v/>
      </c>
      <c r="DL150" s="48" t="str">
        <f>IF(CG150=2, CHAR(34) &amp; _xlfn.TEXTJOIN("", TRUE, _xlfn._xlws.SORT(HP150:HX150)) &amp; CHAR(34) &amp; ",", "")</f>
        <v/>
      </c>
      <c r="DM150" s="48" t="str" cm="1">
        <f t="array" ref="DM150">IF(CG150=3,CHAR(34) &amp; _xlfn.TEXTJOIN("", TRUE, RIGHT(HP150:HX150, 2)) &amp; CHAR(34) &amp; ",", "")</f>
        <v/>
      </c>
      <c r="DN150" s="48" t="str">
        <f>IF(AND(ISNUMBER(SEARCH("18", O150)), ISERROR(SEARCH("1918", O150)), ISERROR(SEARCH("2018", O150))), CHAR(34) &amp; "year18" &amp; CHAR(34) &amp; ",", "")</f>
        <v>"year18",</v>
      </c>
      <c r="DO150" s="48" t="str">
        <f>IF(AND(ISNUMBER(SEARCH("19", O150)), ISERROR(SEARCH("1819", O150)),  ISERROR(SEARCH("1219", O150)),ISERROR(SEARCH("1119", O150)),ISERROR(SEARCH("1190", O150)),ISERROR(SEARCH("2019", O150))), CHAR(34) &amp; "year19" &amp; CHAR(34) &amp; ",", "")</f>
        <v/>
      </c>
      <c r="DP150" s="6" t="str">
        <f>IF(AND(ISNUMBER(SEARCH("20", O150)), ISERROR(SEARCH("1920", O150))), CHAR(34)&amp;"year00"&amp;CHAR(34)&amp;",", "")</f>
        <v/>
      </c>
      <c r="DQ150" s="6" t="str">
        <f>IF(CC150="y",CHAR(34)&amp;"soviet"&amp;CHAR(34)&amp;",","")</f>
        <v/>
      </c>
      <c r="DR150" s="6" t="str">
        <f>IF(BY150="y",CHAR(34)&amp;"dgband"&amp;CHAR(34)&amp;",","")</f>
        <v/>
      </c>
      <c r="DS150" s="6" t="str">
        <f>IF(W150="y",IF(AND(V150="n",BY150&lt;&gt;"y"),CHAR(34)&amp;"allver"&amp;CHAR(34)&amp;",",""),"")</f>
        <v/>
      </c>
      <c r="DT150" s="6" t="str">
        <f>IF(V150="y",IF(AND(W150="n",BY150&lt;&gt;"y"),CHAR(34)&amp;"allhor"&amp;CHAR(34)&amp;",",""),"")</f>
        <v/>
      </c>
      <c r="DU150" s="6" t="str">
        <f>IF(BY150="y",IF(AND(W150="n",V150="n"),CHAR(34)&amp;"alldia"&amp;CHAR(34)&amp;",",""),"")</f>
        <v/>
      </c>
      <c r="DV150" s="48" t="str">
        <f>IF(IA150&lt;&gt;"",(IF(IA150="y",CHAR(34)&amp;"largec"&amp;CHAR(34)&amp;",",CHAR(34)&amp;"smallc"&amp;CHAR(34)&amp;",")),"")</f>
        <v/>
      </c>
      <c r="DW150" s="48" t="str">
        <f>IF(CL150="y",CHAR(34)&amp;CL$1&amp;CHAR(34)&amp;",","")</f>
        <v/>
      </c>
      <c r="DX150" s="48" t="str">
        <f>IF(CM150="y",CHAR(34)&amp;CM$1&amp;CHAR(34)&amp;",","")</f>
        <v/>
      </c>
      <c r="DY150" s="48" t="str">
        <f>IF(CN150="y",CHAR(34)&amp;CN$1&amp;CHAR(34)&amp;",","")</f>
        <v>"3Bands",</v>
      </c>
      <c r="DZ150" s="48" t="str">
        <f>IF(CO150="y",CHAR(34)&amp;CO$1&amp;CHAR(34)&amp;",","")</f>
        <v/>
      </c>
      <c r="EA150" s="48" t="str">
        <f>IF(T150="y",CHAR(34)&amp;T$1&amp;CHAR(34)&amp;",","")</f>
        <v/>
      </c>
      <c r="EB150" s="48" t="str">
        <f>IF(U150="y",CHAR(34)&amp;U$1&amp;CHAR(34)&amp;",","")</f>
        <v/>
      </c>
      <c r="EC150" s="48" t="str">
        <f>IF(V150="y",CHAR(34)&amp;V$1&amp;CHAR(34)&amp;",","")</f>
        <v>"Horizo",</v>
      </c>
      <c r="ED150" s="48" t="str">
        <f>IF(W150="y",CHAR(34)&amp;W$1&amp;CHAR(34)&amp;",","")</f>
        <v>"Vertic",</v>
      </c>
      <c r="EE150" s="48" t="str">
        <f>IF(X150="y",CHAR(34)&amp;X$1&amp;CHAR(34)&amp;",","")</f>
        <v>"Circle",</v>
      </c>
      <c r="EF150" s="48" t="str">
        <f>IF(AND(Y150&lt;&gt;"n",Y150&lt;&gt;""),CHAR(34)&amp;Y$1&amp;CHAR(34)&amp;",","")</f>
        <v>"Animal",</v>
      </c>
      <c r="EG150" s="48" t="str">
        <f>IF(Z150="y",CHAR(34)&amp;Z$1&amp;CHAR(34)&amp;",","")</f>
        <v/>
      </c>
      <c r="EH150" s="48" t="str">
        <f>IF(AA150="y",CHAR(34)&amp;AA$1&amp;CHAR(34)&amp;",","")</f>
        <v/>
      </c>
      <c r="EI150" s="48" t="str">
        <f>IF(AB150="y",CHAR(34)&amp;AB$1&amp;CHAR(34)&amp;",","")</f>
        <v/>
      </c>
      <c r="EJ150" s="48" t="str">
        <f>IF(AC150="y",CHAR(34)&amp;AC$1&amp;CHAR(34)&amp;",","")</f>
        <v/>
      </c>
      <c r="EK150" s="48" t="str">
        <f>IF(AD150="y",CHAR(34)&amp;AD$1&amp;CHAR(34)&amp;",","")</f>
        <v/>
      </c>
      <c r="EL150" s="48" t="str">
        <f>IF(AE150="y",CHAR(34)&amp;AE$1&amp;CHAR(34)&amp;",","")</f>
        <v/>
      </c>
      <c r="EM150" s="48" t="str">
        <f>IF(AF150="y",CHAR(34)&amp;AF$1&amp;CHAR(34)&amp;",","")</f>
        <v/>
      </c>
      <c r="EN150" s="48" t="str">
        <f>IF(AG150="y",CHAR(34)&amp;AG$1&amp;CHAR(34)&amp;",","")</f>
        <v>"Unequa",</v>
      </c>
      <c r="EO150" s="48" t="str">
        <f>IF(AH150="y",CHAR(34)&amp;AH$1&amp;CHAR(34)&amp;",","")</f>
        <v>"Center",</v>
      </c>
      <c r="EP150" s="48" t="str">
        <f>IF(AI150="y",CHAR(34)&amp;AI$1&amp;CHAR(34)&amp;",","")</f>
        <v/>
      </c>
      <c r="EQ150" s="48" t="str">
        <f>IF(AJ150="y",CHAR(34)&amp;AJ$1&amp;CHAR(34)&amp;",","")</f>
        <v/>
      </c>
      <c r="ER150" s="48" t="str">
        <f>IF(AK150="y",CHAR(34)&amp;AK$1&amp;CHAR(34)&amp;",","")</f>
        <v/>
      </c>
      <c r="ES150" s="48" t="str">
        <f>IF(AL150="y",CHAR(34)&amp;AL$1&amp;CHAR(34)&amp;",","")</f>
        <v/>
      </c>
      <c r="ET150" s="48" t="str">
        <f>IF(AM150="y",CHAR(34)&amp;AM$1&amp;CHAR(34)&amp;",","")</f>
        <v/>
      </c>
      <c r="EU150" s="48" t="str">
        <f>IF(AN150="y",CHAR(34)&amp;AN$1&amp;CHAR(34)&amp;",","")</f>
        <v/>
      </c>
      <c r="EV150" s="48" t="str">
        <f>IF(AO150="y",CHAR(34)&amp;AO$1&amp;CHAR(34)&amp;",","")</f>
        <v>"Builds",</v>
      </c>
      <c r="EW150" s="48" t="str">
        <f>IF(AP150="y",CHAR(34)&amp;AP$1&amp;CHAR(34)&amp;",","")</f>
        <v/>
      </c>
      <c r="EX150" s="48" t="str">
        <f>IF(AQ150="y",CHAR(34)&amp;AQ$1&amp;CHAR(34)&amp;",","")</f>
        <v/>
      </c>
      <c r="EY150" s="48" t="str">
        <f>IF(AR150="y",CHAR(34)&amp;AR$1&amp;CHAR(34)&amp;",","")</f>
        <v/>
      </c>
      <c r="EZ150" s="48" t="str">
        <f>IF(AS150="y",CHAR(34)&amp;AS$1&amp;CHAR(34)&amp;",","")</f>
        <v/>
      </c>
      <c r="FA150" s="48" t="str">
        <f>IF(AT150&gt;0,CHAR(34)&amp;"sta"&amp;AZ150&amp;CHAR(34)&amp;",","")</f>
        <v/>
      </c>
      <c r="FB150" s="48" t="str">
        <f>IF(AND(AT150&gt;0,BA150&lt;&gt;""),CHAR(34)&amp;"sta"&amp;BA150&amp;CHAR(34)&amp;",","")</f>
        <v/>
      </c>
      <c r="FC150" s="48" t="str">
        <f>IF(AND(AT150&gt;0,BB150&lt;&gt;""),CHAR(34)&amp;"sta"&amp;BB150&amp;CHAR(34)&amp;",","")</f>
        <v/>
      </c>
      <c r="FD150" s="48" t="str">
        <f>IF(BV150="n",CHAR(34)&amp;"tcWHYE"&amp;CHAR(34)&amp;",",IF(BV150="y",CHAR(34)&amp;FD$1&amp;CHAR(34)&amp;",",""))</f>
        <v/>
      </c>
      <c r="FE150" s="48" t="str">
        <f>IF(COUNTIF(BL150:BT150,"BLU")=0,CHAR(34)&amp;"NO_BLU"&amp;CHAR(34)&amp;",", "")</f>
        <v/>
      </c>
      <c r="FF150" s="48" t="str">
        <f>IF(COUNTIF(BL150:BT150,"WHI")=0,CHAR(34)&amp;"NO_WHI"&amp;CHAR(34)&amp;",", "")</f>
        <v/>
      </c>
      <c r="FG150" s="48" t="str">
        <f>IF(COUNTIF(BL150:BT150,"RED")=0,CHAR(34)&amp;"NO_RED"&amp;CHAR(34)&amp;",", "")</f>
        <v>"NO_RED",</v>
      </c>
      <c r="FH150" s="48" t="str">
        <f>IF(COUNTIF(BL150:BS150,"GRE")=0,CHAR(34)&amp;"NO_GRE"&amp;CHAR(34)&amp;",", "")</f>
        <v>"NO_GRE",</v>
      </c>
      <c r="FI150" s="48" t="str">
        <f>IF(COUNTIF(BL150:BT150,"YEL")=0,CHAR(34)&amp;"NO_YEL"&amp;CHAR(34)&amp;",", "")</f>
        <v/>
      </c>
      <c r="FJ150" s="48" t="str">
        <f>IF(COUNTIF(BL150:BT150,"BLA")=0,CHAR(34)&amp;"NO_BLA"&amp;CHAR(34)&amp;",", "")</f>
        <v/>
      </c>
      <c r="FK150" s="48" t="str">
        <f>IF(AND(FH150&lt;&gt;"",FF150&lt;&gt;""),CHAR(34)&amp;"WHGRNO"&amp;CHAR(34)&amp;",","")</f>
        <v/>
      </c>
      <c r="FL150" s="48" t="str">
        <f>IF(AND(FI150&lt;&gt;"",FF150&lt;&gt;""),CHAR(34)&amp;"WHYENO"&amp;CHAR(34)&amp;",","")</f>
        <v/>
      </c>
      <c r="FM150" s="48" t="str">
        <f>IF(AND(FJ150&lt;&gt;"",FF150&lt;&gt;""),CHAR(34)&amp;"BAWHNO"&amp;CHAR(34)&amp;",","")</f>
        <v/>
      </c>
      <c r="FN150" s="48" t="str">
        <f>IF(AND(FE150&lt;&gt;"",FF150&lt;&gt;""),CHAR(34)&amp;"BLWHNO"&amp;CHAR(34)&amp;",","")</f>
        <v/>
      </c>
      <c r="FO150" s="48" t="str">
        <f>IF(AND(FE150&lt;&gt;"",FG150&lt;&gt;""),CHAR(34)&amp;"BLRENO"&amp;CHAR(34)&amp;",","")</f>
        <v/>
      </c>
      <c r="FP150" s="48" t="str">
        <f>IF(AND(FF150&lt;&gt;"",FF150&lt;&gt;""),CHAR(34)&amp;"WHRENO"&amp;CHAR(34)&amp;",","")</f>
        <v/>
      </c>
      <c r="FQ150" s="48" t="str">
        <f>IF(LEN(BF150)=3,CHAR(34)&amp;"001"&amp;BF150&amp;CHAR(34)&amp;",","")</f>
        <v>"001BLA",</v>
      </c>
      <c r="FR150" s="48" t="str">
        <f>IF(LEN(BG150)=3,CHAR(34)&amp;"002"&amp;BG150&amp;CHAR(34)&amp;",","")</f>
        <v>"002YEL",</v>
      </c>
      <c r="FS150" s="48" t="str">
        <f>IF(LEN(BH150)=3,CHAR(34)&amp;"003"&amp;BH150&amp;CHAR(34)&amp;",","")</f>
        <v>"003BLA",</v>
      </c>
      <c r="FT150" s="48" t="str">
        <f>CHAR(34)&amp;"myr"&amp;BD150&amp;CHAR(34)&amp;","</f>
        <v>"myrBLA",</v>
      </c>
      <c r="FU150" s="48" t="str">
        <f>IF(AY150="y",CHAR(34)&amp;"island"&amp;CHAR(34)&amp;",","")</f>
        <v/>
      </c>
      <c r="FV150" s="48" t="str">
        <f>IF(BZ150="y",CHAR(34)&amp;"landlo"&amp;CHAR(34)&amp;",","")</f>
        <v/>
      </c>
      <c r="FW150" s="48" t="str">
        <f>IF(CA150="y",CHAR(34)&amp;"eunion"&amp;CHAR(34)&amp;",","")</f>
        <v/>
      </c>
      <c r="FX150" s="48" t="str">
        <f>SUBSTITUTE(IFERROR(SEARCH("[",A150),IFERROR(IF(AND(CA150&lt;&gt;"y",SEARCH("Europe",R150)&gt;0),CHAR(34)&amp;"noeuni"&amp;CHAR(34)&amp;",",""),"")),"1","")</f>
        <v/>
      </c>
      <c r="FY150" s="48" t="str">
        <f>IFERROR(IF(SEARCH("Arabic",CB150)&gt;0,CHAR(34)&amp;"arabic"&amp;CHAR(34)&amp;",",""),"")</f>
        <v/>
      </c>
      <c r="FZ150" s="48" t="str">
        <f>IFERROR(IF(SEARCH("English",CB150)&gt;0,CHAR(34)&amp;"englis"&amp;CHAR(34)&amp;",",""),"")</f>
        <v/>
      </c>
      <c r="GA150" s="48" t="str">
        <f>IFERROR(IF(SEARCH("French",CB150)&gt;0,CHAR(34)&amp;"french"&amp;CHAR(34)&amp;",",""),"")</f>
        <v/>
      </c>
      <c r="GB150" s="48" t="str">
        <f>IFERROR(IF(SEARCH("Spanish",CB150)&gt;0,CHAR(34)&amp;"spanis"&amp;CHAR(34)&amp;",",""),"")</f>
        <v/>
      </c>
      <c r="GC150" s="48" t="str">
        <f>IFERROR(IF(SEARCH("Portuguese",CB150)&gt;0,CHAR(34)&amp;"portug"&amp;CHAR(34)&amp;",",""),"")</f>
        <v/>
      </c>
      <c r="GD150" s="48" t="str">
        <f>IFERROR(IF(SEARCH("German",CB150)&gt;0,CHAR(34)&amp;"german"&amp;CHAR(34)&amp;",",""),"")</f>
        <v/>
      </c>
      <c r="GE150" s="48" t="str">
        <f>IFERROR(IF(SEARCH("Dutch",CB150)&gt;0,CHAR(34)&amp;"dutchs"&amp;CHAR(34)&amp;",",""),"")</f>
        <v/>
      </c>
      <c r="GF150" s="48" t="str">
        <f>IFERROR(IF(SEARCH("Historical",AU150)&gt;0,CHAR(34)&amp;"histor"&amp;CHAR(34)&amp;",",""),"")</f>
        <v/>
      </c>
      <c r="GG150" s="48" t="str">
        <f>IF(BU150="y",CHAR(34)&amp;"unjack"&amp;CHAR(34)&amp;",","")</f>
        <v/>
      </c>
      <c r="GH150" s="48" t="str">
        <f>IF(CD150=1,CHAR(34)&amp;"southc"&amp;CHAR(34)&amp;",","")</f>
        <v/>
      </c>
      <c r="GI150" s="48" t="str">
        <f>IF(CE150=1,CHAR(34)&amp;"hasmap"&amp;CHAR(34)&amp;",","")</f>
        <v/>
      </c>
      <c r="GJ150" s="48" t="str">
        <f>IF(CP150="y",CHAR(34)&amp;CP$1&amp;CHAR(34)&amp;",","")</f>
        <v>"NoStar",</v>
      </c>
      <c r="GK150" s="48" t="str">
        <f>IF(GJ150="",CHAR(34)&amp;"HasSta"&amp;CHAR(34)&amp;",","")</f>
        <v/>
      </c>
      <c r="GL150" s="48" t="str">
        <f>IF(CQ150="y",CHAR(34)&amp;CQ$1&amp;CHAR(34)&amp;",","")</f>
        <v/>
      </c>
      <c r="GM150" s="48" t="str">
        <f>IF(CR150="y",CHAR(34)&amp;CR$1&amp;CHAR(34)&amp;",","")</f>
        <v/>
      </c>
      <c r="GN150" s="48" t="str">
        <f>IF(CS150="y",CHAR(34)&amp;CS$1&amp;CHAR(34)&amp;",","")</f>
        <v/>
      </c>
      <c r="GP150" s="48" t="str">
        <f>CHAR(34)&amp;AU150&amp;CHAR(34)</f>
        <v>"City"</v>
      </c>
      <c r="GS150" s="48" t="str">
        <f>SUBSTITUTE("["&amp;_xlfn.CONCAT(CW150:GN150)&amp;"]",",]","]")</f>
        <v>["4Color","lets10","startP","year18","3Bands","Horizo","Vertic","Circle","Animal","Unequa","Center","Builds","NO_RED","NO_GRE","001BLA","002YEL","003BLA","myrBLA","NoStar"]</v>
      </c>
      <c r="GT150" s="48" t="str">
        <f>IF(BL150&lt;&gt;"",CHAR(34)&amp;"cl_"&amp;BL150&amp;CHAR(34)&amp;",","")</f>
        <v>"cl_BLA",</v>
      </c>
      <c r="GU150" s="48" t="str">
        <f>IF(BM150&lt;&gt;"",CHAR(34)&amp;"cl_"&amp;BM150&amp;CHAR(34)&amp;",","")</f>
        <v>"cl_BLU",</v>
      </c>
      <c r="GV150" s="48" t="str">
        <f>IF(BN150&lt;&gt;"",CHAR(34)&amp;"cl_"&amp;BN150&amp;CHAR(34)&amp;",","")</f>
        <v/>
      </c>
      <c r="GW150" s="48" t="str">
        <f>IF(BO150&lt;&gt;"",CHAR(34)&amp;"cl_"&amp;BO150&amp;CHAR(34)&amp;",","")</f>
        <v/>
      </c>
      <c r="GX150" s="48" t="str">
        <f>IF(BP150&lt;&gt;"",CHAR(34)&amp;"cl_"&amp;BP150&amp;CHAR(34)&amp;",","")</f>
        <v>"cl_YEL",</v>
      </c>
      <c r="GY150" s="48" t="str">
        <f>IF(BQ150&lt;&gt;"",CHAR(34)&amp;"cl_"&amp;BQ150&amp;CHAR(34)&amp;",","")</f>
        <v/>
      </c>
      <c r="GZ150" s="48" t="str">
        <f>IF(BR150&lt;&gt;"",CHAR(34)&amp;"cl_"&amp;BR150&amp;CHAR(34)&amp;",","")</f>
        <v/>
      </c>
      <c r="HA150" s="48" t="str">
        <f>IF(BS150&lt;&gt;"",CHAR(34)&amp;"cl_"&amp;BS150&amp;CHAR(34)&amp;",","")</f>
        <v/>
      </c>
      <c r="HB150" s="48" t="str">
        <f>IF(BT150&lt;&gt;"",CHAR(34)&amp;"cl_"&amp;BT150&amp;CHAR(34)&amp;",","")</f>
        <v>"cl_WHI",</v>
      </c>
      <c r="HC150" s="48" t="str">
        <f>SUBSTITUTE("["&amp;_xlfn.CONCAT(GT150:HB150)&amp;"]",",]","]")</f>
        <v>["cl_BLA","cl_BLU","cl_YEL","cl_WHI"]</v>
      </c>
      <c r="HE150" s="71"/>
      <c r="HF150" s="72" t="str">
        <f>"{couname:"&amp;CT150&amp;(IF(HK150&lt;&gt;"",",subtype:"&amp;CHAR(34)&amp;HK150&amp;CHAR(34),""))&amp;",year:"&amp;HJ150&amp;",region:"&amp;CU150&amp;",Colors:"&amp;HC150&amp;",Items:"&amp;GS150&amp;",Flag:"&amp;CV150&amp;",HDFlag:"&amp;CHAR(34)&amp;E150&amp;CHAR(34)&amp;",type:"&amp;GP150&amp;", describe: "&amp;HH150&amp;", isnew:"&amp;CHAR(34)&amp;F150&amp;CHAR(34)&amp;", links: "&amp;HL150&amp;"},"</f>
        <v>{couname:"[USA] Pittsburgh",year:"1899",region:"rgn_North America",Colors:["cl_BLA","cl_BLU","cl_YEL","cl_WHI"],Items:["4Color","lets10","startP","year18","3Bands","Horizo","Vertic","Circle","Animal","Unequa","Center","Builds","NO_RED","NO_GRE","001BLA","002YEL","003BLA","myrBLA","NoStar"],Flag:"https://upload.wikimedia.org/wikipedia/commons/thumb/8/82/Flag_of_Pittsburgh%2C_Pennsylvania.svg/320px-Flag_of_Pittsburgh%2C_Pennsylvania.svg.png",HDFlag:"https://upload.wikimedia.org/wikipedia/commons/thumb/8/82/Flag_of_Pittsburgh%2C_Pennsylvania.svg/1280px-Flag_of_Pittsburgh%2C_Pennsylvania.svg.png",type:"City", describe: "\nA vertical tricolor of black, gold and black charged in the center with the arms of the City of Pittsburgh", isnew:".", links: "https://en.wikipedia.org/wiki/Flag_of_Pittsburgh"},</v>
      </c>
      <c r="HG150" s="73" t="str">
        <f>"{couname:"&amp;CT150&amp;(IF(HK150&lt;&gt;"",",subtype:"&amp;CHAR(34)&amp;HK150&amp;CHAR(34),""))&amp;",year:"&amp;HJ150&amp;",region:"&amp;CU150&amp;",Colors:"&amp;HC150&amp;",Items:"&amp;GS150&amp;",Flag:"&amp;CV150&amp;",HDFlag:"&amp;CHAR(34)&amp;E150&amp;CHAR(34)&amp;",type:"&amp;GP150&amp;", describe: "&amp;HI150&amp;", links: "&amp;HL150&amp;"},"</f>
        <v>{couname:"[USA] Pittsburgh",year:"1899",region:"rgn_North America",Colors:["cl_BLA","cl_BLU","cl_YEL","cl_WHI"],Items:["4Color","lets10","startP","year18","3Bands","Horizo","Vertic","Circle","Animal","Unequa","Center","Builds","NO_RED","NO_GRE","001BLA","002YEL","003BLA","myrBLA","NoStar"],Flag:"https://upload.wikimedia.org/wikipedia/commons/thumb/8/82/Flag_of_Pittsburgh%2C_Pennsylvania.svg/320px-Flag_of_Pittsburgh%2C_Pennsylvania.svg.png",HDFlag:"https://upload.wikimedia.org/wikipedia/commons/thumb/8/82/Flag_of_Pittsburgh%2C_Pennsylvania.svg/1280px-Flag_of_Pittsburgh%2C_Pennsylvania.svg.png",type:"City", describe: "\nA vertical tricolor of black, gold and black charged in the center with the arms of the City of Pittsburgh", links: "https://en.wikipedia.org/wiki/Flag_of_Pittsburgh"},</v>
      </c>
      <c r="HH150" s="48" t="str">
        <f>IF(P150&lt;&gt;"",CHAR(34)&amp;"\n"&amp;P150&amp;CHAR(34),CHAR(34)&amp;CHAR(34))</f>
        <v>"\nA vertical tricolor of black, gold and black charged in the center with the arms of the City of Pittsburgh"</v>
      </c>
      <c r="HI150" s="48" t="str">
        <f>IF(J150=0,CHAR(34)&amp;CHAR(34),HH150)</f>
        <v>"\nA vertical tricolor of black, gold and black charged in the center with the arms of the City of Pittsburgh"</v>
      </c>
      <c r="HJ150" s="48" t="str">
        <f>CHAR(34)&amp;O150&amp;CHAR(34)</f>
        <v>"1899"</v>
      </c>
      <c r="HL150" s="48" t="str">
        <f>CHAR(34)&amp;I150&amp;CHAR(34)</f>
        <v>"https://en.wikipedia.org/wiki/Flag_of_Pittsburgh"</v>
      </c>
      <c r="HM150" s="72" t="str">
        <f>"{"&amp;CHAR(34)&amp;"couname"&amp;CHAR(34)&amp;":"&amp;CT150&amp;(IF(H150&lt;&gt;"",","&amp;CHAR(34)&amp;"subtype"&amp;CHAR(34)&amp;":"&amp;CHAR(34)&amp;H150&amp;CHAR(34),""))&amp;","&amp;CHAR(34)&amp;"year"&amp;CHAR(34)&amp;":"&amp;HJ150&amp;","&amp;CHAR(34)&amp;"region"&amp;CHAR(34)&amp;":"&amp;CU150&amp;","&amp;CHAR(34)&amp;"Colors"&amp;CHAR(34)&amp;":"&amp;HC150&amp;","&amp;CHAR(34)&amp;"Items"&amp;CHAR(34)&amp;":"&amp;GS150&amp;","&amp;CHAR(34)&amp;"Flag"&amp;CHAR(34)&amp;":"&amp;CV150&amp;","&amp;CHAR(34)&amp;"HDFlag"&amp;CHAR(34)&amp;":"&amp;CHAR(34)&amp;E150&amp;CHAR(34)&amp;","&amp;CHAR(34)&amp;"type"&amp;CHAR(34)&amp;":"&amp;GP150&amp;", "&amp;CHAR(34)&amp;"describe"&amp;CHAR(34)&amp;": "&amp;HH150&amp;", "&amp;CHAR(34)&amp;"isnew"&amp;CHAR(34)&amp;": "&amp;CHAR(34)&amp;F150&amp;CHAR(34)&amp;", "&amp;CHAR(34)&amp;"links"&amp;CHAR(34)&amp;": "&amp;HL150&amp;"},"</f>
        <v>{"couname":"[USA] Pittsburgh","subtype":"[USA] Pennsylvania","year":"1899","region":"rgn_North America","Colors":["cl_BLA","cl_BLU","cl_YEL","cl_WHI"],"Items":["4Color","lets10","startP","year18","3Bands","Horizo","Vertic","Circle","Animal","Unequa","Center","Builds","NO_RED","NO_GRE","001BLA","002YEL","003BLA","myrBLA","NoStar"],"Flag":"https://upload.wikimedia.org/wikipedia/commons/thumb/8/82/Flag_of_Pittsburgh%2C_Pennsylvania.svg/320px-Flag_of_Pittsburgh%2C_Pennsylvania.svg.png","HDFlag":"https://upload.wikimedia.org/wikipedia/commons/thumb/8/82/Flag_of_Pittsburgh%2C_Pennsylvania.svg/1280px-Flag_of_Pittsburgh%2C_Pennsylvania.svg.png","type":"City", "describe": "\nA vertical tricolor of black, gold and black charged in the center with the arms of the City of Pittsburgh", "isnew": ".", "links": "https://en.wikipedia.org/wiki/Flag_of_Pittsburgh"},</v>
      </c>
      <c r="HN150" s="74" t="str">
        <f>"{"&amp;CHAR(34)&amp;"couname"&amp;CHAR(34)&amp;":"&amp;CT150&amp;(IF(H150&lt;&gt;"",","&amp;CHAR(34)&amp;"subtype"&amp;CHAR(34)&amp;":"&amp;CHAR(34)&amp;H150&amp;CHAR(34),""))&amp;","&amp;CHAR(34)&amp;"year"&amp;CHAR(34)&amp;":"&amp;HJ150&amp;","&amp;CHAR(34)&amp;"region"&amp;CHAR(34)&amp;":"&amp;CU150&amp;","&amp;CHAR(34)&amp;"Colors"&amp;CHAR(34)&amp;":"&amp;HC150&amp;","&amp;CHAR(34)&amp;"Items"&amp;CHAR(34)&amp;":"&amp;GS150&amp;","&amp;CHAR(34)&amp;"Flag"&amp;CHAR(34)&amp;":"&amp;CV150&amp;","&amp;CHAR(34)&amp;"HDFlag"&amp;CHAR(34)&amp;":"&amp;CHAR(34)&amp;E150&amp;CHAR(34)&amp;","&amp;CHAR(34)&amp;"type"&amp;CHAR(34)&amp;":"&amp;GP150&amp;", "&amp;CHAR(34)&amp;"describe"&amp;CHAR(34)&amp;": "&amp;HI150&amp;", "&amp;CHAR(34)&amp;"isnew"&amp;CHAR(34)&amp;": "&amp;CHAR(34)&amp;F150&amp;CHAR(34)&amp;", "&amp;CHAR(34)&amp;"links"&amp;CHAR(34)&amp;": "&amp;HL150&amp;"},"</f>
        <v>{"couname":"[USA] Pittsburgh","subtype":"[USA] Pennsylvania","year":"1899","region":"rgn_North America","Colors":["cl_BLA","cl_BLU","cl_YEL","cl_WHI"],"Items":["4Color","lets10","startP","year18","3Bands","Horizo","Vertic","Circle","Animal","Unequa","Center","Builds","NO_RED","NO_GRE","001BLA","002YEL","003BLA","myrBLA","NoStar"],"Flag":"https://upload.wikimedia.org/wikipedia/commons/thumb/8/82/Flag_of_Pittsburgh%2C_Pennsylvania.svg/320px-Flag_of_Pittsburgh%2C_Pennsylvania.svg.png","HDFlag":"https://upload.wikimedia.org/wikipedia/commons/thumb/8/82/Flag_of_Pittsburgh%2C_Pennsylvania.svg/1280px-Flag_of_Pittsburgh%2C_Pennsylvania.svg.png","type":"City", "describe": "\nA vertical tricolor of black, gold and black charged in the center with the arms of the City of Pittsburgh", "isnew": ".", "links": "https://en.wikipedia.org/wiki/Flag_of_Pittsburgh"},</v>
      </c>
      <c r="HO150" s="75">
        <v>45583</v>
      </c>
      <c r="HP150" s="48" t="str" cm="1">
        <f t="array" ref="HP150">IF(_xlfn.TEXTJOIN(", ", TRUE, IF(ISNUMBER(SEARCH("BLA", BL150:BT150)), COLUMN(BL150:BT150) - COLUMN(BL150) + 1, ""))&lt;&gt;"","BLA","")</f>
        <v>BLA</v>
      </c>
      <c r="HQ150" s="48" t="str" cm="1">
        <f t="array" ref="HQ150">IF(_xlfn.TEXTJOIN(", ", TRUE, IF(ISNUMBER(SEARCH("BLU", BL150:BT150)), COLUMN(BL150:BT150) - COLUMN(BL150) + 1, ""))&lt;&gt;"","BLU","")</f>
        <v>BLU</v>
      </c>
      <c r="HR150" s="48" t="str" cm="1">
        <f t="array" ref="HR150">IF(_xlfn.TEXTJOIN(", ", TRUE, IF(ISNUMBER(SEARCH("GRE", BL150:BT150)), COLUMN(BL150:BT150) - COLUMN(BL150) + 1, ""))&lt;&gt;"","GRE","")</f>
        <v/>
      </c>
      <c r="HS150" s="48" t="str" cm="1">
        <f t="array" ref="HS150">IF(_xlfn.TEXTJOIN(", ", TRUE, IF(ISNUMBER(SEARCH("RED", BL150:BT150)), COLUMN(BL150:BT150) - COLUMN(BL150) + 1, ""))&lt;&gt;"","RED","")</f>
        <v/>
      </c>
      <c r="HT150" s="48" t="str" cm="1">
        <f t="array" ref="HT150">IF(_xlfn.TEXTJOIN(", ", TRUE, IF(ISNUMBER(SEARCH("YEL", BL150:BT150)), COLUMN(BL150:BT150) - COLUMN(BL150) + 1, ""))&lt;&gt;"","YEL","")</f>
        <v>YEL</v>
      </c>
      <c r="HU150" s="48" t="str" cm="1">
        <f t="array" ref="HU150">IF(_xlfn.TEXTJOIN(", ", TRUE, IF(ISNUMBER(SEARCH("ORA", BL150:BT150)), COLUMN(BL150:BT150) - COLUMN(BL150) + 1, ""))&lt;&gt;"","ORA","")</f>
        <v/>
      </c>
      <c r="HV150" s="48" t="str" cm="1">
        <f t="array" ref="HV150">IF(_xlfn.TEXTJOIN(", ", TRUE, IF(ISNUMBER(SEARCH("BRO", BL150:BT150)), COLUMN(BL150:BT150) - COLUMN(BL150) + 1, ""))&lt;&gt;"","BRO","")</f>
        <v/>
      </c>
      <c r="HW150" s="48" t="str" cm="1">
        <f t="array" ref="HW150">IF(_xlfn.TEXTJOIN(", ", TRUE, IF(ISNUMBER(SEARCH("PUR", BL150:BT150)), COLUMN(BL150:BT150) - COLUMN(BL150) + 1, ""))&lt;&gt;"","PUR","")</f>
        <v/>
      </c>
      <c r="HX150" s="48" t="str" cm="1">
        <f t="array" ref="HX150">IF(_xlfn.TEXTJOIN(", ", TRUE, IF(ISNUMBER(SEARCH("WHI", BL150:BT150)), COLUMN(BL150:BT150) - COLUMN(BL150) + 1, ""))&lt;&gt;"","WHI","")</f>
        <v>WHI</v>
      </c>
      <c r="HY150" s="76"/>
      <c r="HZ150" s="76"/>
      <c r="IA150" s="6"/>
      <c r="IB150" s="6"/>
      <c r="IC150" s="77"/>
      <c r="ID150" s="77"/>
      <c r="IE150" s="77"/>
      <c r="IF150" s="77"/>
      <c r="IG150" s="77"/>
      <c r="IH150" s="77"/>
      <c r="II150" s="77"/>
      <c r="IJ150" s="77"/>
      <c r="IK150" s="77"/>
      <c r="IL150" s="48">
        <f>SUM(IC150:IK150)</f>
        <v>0</v>
      </c>
      <c r="IM150" s="45">
        <f>COUNTIF(IC150:IK150,"&gt;0")-CG150</f>
        <v>-4</v>
      </c>
      <c r="IN150" s="78" t="str">
        <f>"http://mkweb.bcgsc.ca/color-summarizer/?url="&amp;D150&amp;"&amp;precision=low&amp;num_clusters="&amp;CG150&amp;"&amp;text=1"</f>
        <v>http://mkweb.bcgsc.ca/color-summarizer/?url=https://upload.wikimedia.org/wikipedia/commons/thumb/8/82/Flag_of_Pittsburgh%2C_Pennsylvania.svg/320px-Flag_of_Pittsburgh%2C_Pennsylvania.svg.png&amp;precision=low&amp;num_clusters=4&amp;text=1</v>
      </c>
      <c r="IO150" s="48" t="str">
        <f>IF(HP150&lt;&gt;"",CHAR(34)&amp;"black"&amp;CHAR(34),"")</f>
        <v>"black"</v>
      </c>
      <c r="IP150" s="48" t="str">
        <f>IF(HQ150&lt;&gt;"",CHAR(34)&amp;"blue"&amp;CHAR(34),"")</f>
        <v>"blue"</v>
      </c>
      <c r="IQ150" s="48" t="str">
        <f>IF(HR150&lt;&gt;"",CHAR(34)&amp;"green"&amp;CHAR(34),"")</f>
        <v/>
      </c>
      <c r="IR150" s="48" t="str">
        <f>IF(HS150&lt;&gt;"",CHAR(34)&amp;"red"&amp;CHAR(34),"")</f>
        <v/>
      </c>
      <c r="IS150" s="48" t="str">
        <f>IF(HT150&lt;&gt;"",CHAR(34)&amp;"yellow"&amp;CHAR(34),"")</f>
        <v>"yellow"</v>
      </c>
      <c r="IT150" s="48" t="str">
        <f>IF(HU150&lt;&gt;"",CHAR(34)&amp;"orange"&amp;CHAR(34),"")</f>
        <v/>
      </c>
      <c r="IU150" s="48" t="str">
        <f>IF(HV150&lt;&gt;"",CHAR(34)&amp;"brown"&amp;CHAR(34),"")</f>
        <v/>
      </c>
      <c r="IV150" s="48" t="str">
        <f>IF(HW150&lt;&gt;"",CHAR(34)&amp;"purple"&amp;CHAR(34),"")</f>
        <v/>
      </c>
      <c r="IW150" s="48" t="str">
        <f>IF(HX150&lt;&gt;"",CHAR(34)&amp;"white"&amp;CHAR(34),"")</f>
        <v>"white"</v>
      </c>
      <c r="IX150" s="48" t="str">
        <f>"{"&amp;CHAR(34)&amp;"url"&amp;CHAR(34)&amp;":"&amp;CHAR(34)&amp;IN150&amp;CHAR(34)&amp;","&amp;CHAR(34)&amp;"name"&amp;CHAR(34)&amp;":"&amp;CHAR(34)&amp;A150&amp;CHAR(34)&amp;"},"</f>
        <v>{"url":"http://mkweb.bcgsc.ca/color-summarizer/?url=https://upload.wikimedia.org/wikipedia/commons/thumb/8/82/Flag_of_Pittsburgh%2C_Pennsylvania.svg/320px-Flag_of_Pittsburgh%2C_Pennsylvania.svg.png&amp;precision=low&amp;num_clusters=4&amp;text=1","name":"[USA] Pittsburgh"},</v>
      </c>
      <c r="IY150" s="48">
        <v>1168</v>
      </c>
    </row>
    <row r="151" spans="1:259" s="48" customFormat="1" ht="38.4" customHeight="1" thickBot="1" x14ac:dyDescent="0.35">
      <c r="A151" s="97" t="s">
        <v>886</v>
      </c>
      <c r="B151" s="40" t="e" vm="292">
        <v>#VALUE!</v>
      </c>
      <c r="C151" s="41">
        <v>3</v>
      </c>
      <c r="D151" s="42" t="s">
        <v>887</v>
      </c>
      <c r="E151" s="43" t="s">
        <v>888</v>
      </c>
      <c r="F151" s="44" t="s">
        <v>163</v>
      </c>
      <c r="G151" s="45">
        <f>COUNTIF($A$1:$A$8580,A151)</f>
        <v>1</v>
      </c>
      <c r="H151" s="46" t="s">
        <v>889</v>
      </c>
      <c r="I151" s="47" t="s">
        <v>890</v>
      </c>
      <c r="J151" s="48" t="str">
        <f>""</f>
        <v/>
      </c>
      <c r="K151" s="49"/>
      <c r="L151" s="50"/>
      <c r="M151" s="50"/>
      <c r="N151" s="51" t="s">
        <v>231</v>
      </c>
      <c r="O151" s="52" t="s">
        <v>176</v>
      </c>
      <c r="P151" s="53" t="s">
        <v>891</v>
      </c>
      <c r="Q151" s="54">
        <v>1</v>
      </c>
      <c r="R151" s="55" t="s">
        <v>231</v>
      </c>
      <c r="S151" s="56">
        <v>1</v>
      </c>
      <c r="T151" s="57" t="s">
        <v>164</v>
      </c>
      <c r="U151" s="58" t="s">
        <v>164</v>
      </c>
      <c r="V151" s="58" t="s">
        <v>164</v>
      </c>
      <c r="W151" s="58" t="s">
        <v>165</v>
      </c>
      <c r="X151" s="58" t="s">
        <v>164</v>
      </c>
      <c r="Y151" s="58" t="s">
        <v>164</v>
      </c>
      <c r="Z151" s="58" t="s">
        <v>164</v>
      </c>
      <c r="AA151" s="58" t="s">
        <v>165</v>
      </c>
      <c r="AB151" s="58" t="s">
        <v>165</v>
      </c>
      <c r="AC151" s="58" t="s">
        <v>164</v>
      </c>
      <c r="AD151" s="58" t="s">
        <v>164</v>
      </c>
      <c r="AE151" s="58" t="s">
        <v>164</v>
      </c>
      <c r="AF151" s="59" t="s">
        <v>164</v>
      </c>
      <c r="AG151" s="59" t="s">
        <v>164</v>
      </c>
      <c r="AH151" s="59" t="s">
        <v>164</v>
      </c>
      <c r="AI151" s="59" t="s">
        <v>164</v>
      </c>
      <c r="AJ151" s="59" t="s">
        <v>164</v>
      </c>
      <c r="AK151" s="59" t="s">
        <v>164</v>
      </c>
      <c r="AL151" s="59" t="s">
        <v>164</v>
      </c>
      <c r="AM151" s="59" t="s">
        <v>165</v>
      </c>
      <c r="AN151" s="59" t="s">
        <v>164</v>
      </c>
      <c r="AO151" s="59" t="s">
        <v>165</v>
      </c>
      <c r="AP151" s="59" t="s">
        <v>164</v>
      </c>
      <c r="AQ151" s="59" t="s">
        <v>164</v>
      </c>
      <c r="AR151" s="59" t="s">
        <v>164</v>
      </c>
      <c r="AS151" s="59" t="s">
        <v>164</v>
      </c>
      <c r="AT151" s="60">
        <v>0</v>
      </c>
      <c r="AU151" s="59" t="s">
        <v>196</v>
      </c>
      <c r="AV151" s="59" t="str">
        <f>IF(LEFT(A151,1)="[",LEFT(A151,5)&amp;AU151&amp;A151,"")</f>
        <v>[USA]City[USA] Pawtucket</v>
      </c>
      <c r="AW151" s="59" t="str">
        <f>C151&amp;H151&amp;A151</f>
        <v>3[USA] Rhode Island[USA] Pawtucket</v>
      </c>
      <c r="AX151" s="61"/>
      <c r="AY151" s="61"/>
      <c r="AZ151" s="62" t="s">
        <v>167</v>
      </c>
      <c r="BA151" s="62" t="s">
        <v>167</v>
      </c>
      <c r="BB151" s="62"/>
      <c r="BC151" s="63"/>
      <c r="BD151" s="64" t="s">
        <v>159</v>
      </c>
      <c r="BE151" s="47"/>
      <c r="BF151" s="64" t="s">
        <v>167</v>
      </c>
      <c r="BG151" s="64" t="s">
        <v>167</v>
      </c>
      <c r="BH151" s="64" t="s">
        <v>152</v>
      </c>
      <c r="BI151" s="64"/>
      <c r="BJ151" s="64"/>
      <c r="BK151" s="47"/>
      <c r="BL151" s="64" t="s">
        <v>151</v>
      </c>
      <c r="BM151" s="64" t="s">
        <v>152</v>
      </c>
      <c r="BN151" s="64" t="s">
        <v>167</v>
      </c>
      <c r="BO151" s="64" t="s">
        <v>167</v>
      </c>
      <c r="BP151" s="64" t="s">
        <v>167</v>
      </c>
      <c r="BQ151" s="64" t="s">
        <v>167</v>
      </c>
      <c r="BR151" s="64" t="s">
        <v>167</v>
      </c>
      <c r="BS151" s="64" t="s">
        <v>167</v>
      </c>
      <c r="BT151" s="64" t="s">
        <v>159</v>
      </c>
      <c r="BU151" s="65"/>
      <c r="BV151" s="66"/>
      <c r="BW151" s="66">
        <v>0</v>
      </c>
      <c r="BX151" s="47"/>
      <c r="CB151" s="6"/>
      <c r="CC151" s="6"/>
      <c r="CD151" s="67">
        <v>0</v>
      </c>
      <c r="CE151" s="67">
        <v>0</v>
      </c>
      <c r="CF151" s="67" t="e">
        <v>#REF!</v>
      </c>
      <c r="CG151" s="68" cm="1">
        <f t="array" ref="CG151">SUMPRODUCT(--(LEN(TRIM(BL151:BT151))&gt;0))</f>
        <v>3</v>
      </c>
      <c r="CH151" s="59" t="str">
        <f>IF(CG151=2,"y","n")</f>
        <v>n</v>
      </c>
      <c r="CI151" s="59" t="str">
        <f>IF(CG151=3,"y","n")</f>
        <v>y</v>
      </c>
      <c r="CJ151" s="59" t="str">
        <f>IF(CG151=4,"y","n")</f>
        <v>n</v>
      </c>
      <c r="CK151" s="59" t="str">
        <f>IF(CG151&gt;4,"y","n")</f>
        <v>n</v>
      </c>
      <c r="CL151" s="59" t="str">
        <f>IF(S151=0,"y","n")</f>
        <v>n</v>
      </c>
      <c r="CM151" s="59" t="str">
        <f>IF(S151=2,"y","n")</f>
        <v>n</v>
      </c>
      <c r="CN151" s="59" t="str">
        <f>IF(S151=3,"y","n")</f>
        <v>n</v>
      </c>
      <c r="CO151" s="59" t="str">
        <f>IF(S151&gt;=4,"y","n")</f>
        <v>n</v>
      </c>
      <c r="CP151" s="59" t="str">
        <f>IF(AT151=0,"y","n")</f>
        <v>y</v>
      </c>
      <c r="CQ151" s="59" t="str">
        <f>IF(AT151=1,"y","n")</f>
        <v>n</v>
      </c>
      <c r="CR151" s="59" t="str">
        <f>IF(AT151=2,"y","n")</f>
        <v>n</v>
      </c>
      <c r="CS151" s="59" t="str">
        <f>IF(AT151&gt;=3,"y","n")</f>
        <v>n</v>
      </c>
      <c r="CT151" s="69" t="str">
        <f>CHAR(34)&amp;A151&amp;CHAR(34)</f>
        <v>"[USA] Pawtucket"</v>
      </c>
      <c r="CU151" s="70" t="str">
        <f>CHAR(34)&amp;"rgn_"&amp;R151&amp;CHAR(34)</f>
        <v>"rgn_North America"</v>
      </c>
      <c r="CV151" s="48" t="str">
        <f>CHAR(34)&amp;D151&amp;CHAR(34)</f>
        <v>"https://upload.wikimedia.org/wikipedia/commons/thumb/a/a6/Flag_of_Pawtucket%2C_Rhode_Island.png/640px-Flag_of_Pawtucket%2C_Rhode_Island.png"</v>
      </c>
      <c r="CW151" s="48" t="str">
        <f>IF(CH151="y",CHAR(34)&amp;CH$1&amp;CHAR(34)&amp;",","")</f>
        <v/>
      </c>
      <c r="CX151" s="48" t="str">
        <f>IF(CI151="y",CHAR(34)&amp;CI$1&amp;CHAR(34)&amp;",","")</f>
        <v>"3Color",</v>
      </c>
      <c r="CY151" s="48" t="str">
        <f>IF(CJ151="y",CHAR(34)&amp;CJ$1&amp;CHAR(34)&amp;",","")</f>
        <v/>
      </c>
      <c r="CZ151" s="48" t="str">
        <f>IF(CK151="y",CHAR(34)&amp;CK$1&amp;CHAR(34)&amp;",","")</f>
        <v/>
      </c>
      <c r="DA151" s="48" t="str">
        <f>IF(Q151&gt;1,CHAR(34)&amp;"words2"&amp;CHAR(34)&amp;",","")</f>
        <v/>
      </c>
      <c r="DB151" s="48" t="str">
        <f>IF(Q151&gt;2,CHAR(34)&amp;"words3"&amp;CHAR(34)&amp;",","")</f>
        <v/>
      </c>
      <c r="DD151" s="48" t="str">
        <f>IF(LEN(CHAR(34)&amp;"lets"&amp;LEN(SUBSTITUTE(SUBSTITUTE(IFERROR(TRIM(SUBSTITUTE(A151,MID(A151,FIND("[",A151),FIND("]",A151)-FIND("[",A151)+1),"")),A151)," ",""),"-",""))&amp;CHAR(34)&amp;",")=9,CHAR(34)&amp;"lets"&amp;LEN(SUBSTITUTE(SUBSTITUTE(IFERROR(TRIM(SUBSTITUTE(A151,MID(A151,FIND("[",A151),FIND("]",A151)-FIND("[",A151)+1),"")),A151)," ",""),"-",""))&amp;CHAR(34)&amp;",",CHAR(34)&amp;"lets0"&amp;LEN(SUBSTITUTE(SUBSTITUTE(IFERROR(TRIM(SUBSTITUTE(A151,MID(A151,FIND("[",A151),FIND("]",A151)-FIND("[",A151)+1),"")),A151)," ",""),"-",""))&amp;CHAR(34)&amp;",")</f>
        <v>"lets09",</v>
      </c>
      <c r="DE151" s="48" t="str">
        <f>CHAR(34)&amp;"start"&amp;IFERROR(LEFT(SUBSTITUTE(A151,"["&amp;MID(A151,FIND("[",A151)+1,FIND("]",A151)-FIND("[",A151)-1)&amp;"] ",""),1),LEFT(A151,1))&amp;CHAR(34)&amp;","</f>
        <v>"startP",</v>
      </c>
      <c r="DF151" s="48" t="str">
        <f>IFERROR(IF(SEARCH("tan",A151)&gt;0,CHAR(34)&amp;"withtn"&amp;CHAR(34)&amp;",",""),"")</f>
        <v/>
      </c>
      <c r="DG151" s="48" t="str">
        <f>IFERROR(IF(SEARCH("q",A151)&gt;0,CHAR(34)&amp;"with_q"&amp;CHAR(34)&amp;",",""),"")</f>
        <v/>
      </c>
      <c r="DH151" s="48" t="str">
        <f>IFERROR(IF(SEARCH("v",A151)&gt;0,CHAR(34)&amp;"with_v"&amp;CHAR(34)&amp;",",""),"")</f>
        <v/>
      </c>
      <c r="DI151" s="48" t="str">
        <f>IFERROR(IF(SEARCH("w",A151)&gt;0,CHAR(34)&amp;"with_w"&amp;CHAR(34)&amp;",",""),"")</f>
        <v>"with_w",</v>
      </c>
      <c r="DJ151" s="48" t="str">
        <f>IFERROR(IF(SEARCH("y",A151)&gt;0,CHAR(34)&amp;"with_y"&amp;CHAR(34)&amp;",",""),"")</f>
        <v/>
      </c>
      <c r="DK151" s="48" t="str">
        <f>IFERROR(IF(SEARCH("z",A151)&gt;0,CHAR(34)&amp;"with_z"&amp;CHAR(34)&amp;",",""),"")</f>
        <v/>
      </c>
      <c r="DL151" s="48" t="str">
        <f>IF(CG151=2, CHAR(34) &amp; _xlfn.TEXTJOIN("", TRUE, _xlfn._xlws.SORT(HP151:HX151)) &amp; CHAR(34) &amp; ",", "")</f>
        <v/>
      </c>
      <c r="DM151" s="48" t="str" cm="1">
        <f t="array" ref="DM151">IF(CG151=3,CHAR(34) &amp; _xlfn.TEXTJOIN("", TRUE, RIGHT(HP151:HX151, 2)) &amp; CHAR(34) &amp; ",", "")</f>
        <v>"LALUHI",</v>
      </c>
      <c r="DN151" s="48" t="str">
        <f>IF(AND(ISNUMBER(SEARCH("18", O151)), ISERROR(SEARCH("1918", O151)), ISERROR(SEARCH("2018", O151))), CHAR(34) &amp; "year18" &amp; CHAR(34) &amp; ",", "")</f>
        <v/>
      </c>
      <c r="DO151" s="48" t="str">
        <f>IF(AND(ISNUMBER(SEARCH("19", O151)), ISERROR(SEARCH("1819", O151)),  ISERROR(SEARCH("1219", O151)),ISERROR(SEARCH("1119", O151)),ISERROR(SEARCH("1190", O151)),ISERROR(SEARCH("2019", O151))), CHAR(34) &amp; "year19" &amp; CHAR(34) &amp; ",", "")</f>
        <v/>
      </c>
      <c r="DP151" s="6" t="str">
        <f>IF(AND(ISNUMBER(SEARCH("20", O151)), ISERROR(SEARCH("1920", O151))), CHAR(34)&amp;"year00"&amp;CHAR(34)&amp;",", "")</f>
        <v/>
      </c>
      <c r="DQ151" s="6" t="str">
        <f>IF(CC151="y",CHAR(34)&amp;"soviet"&amp;CHAR(34)&amp;",","")</f>
        <v/>
      </c>
      <c r="DR151" s="6" t="str">
        <f>IF(BY151="y",CHAR(34)&amp;"dgband"&amp;CHAR(34)&amp;",","")</f>
        <v/>
      </c>
      <c r="DS151" s="6" t="str">
        <f>IF(W151="y",IF(AND(V151="n",BY151&lt;&gt;"y"),CHAR(34)&amp;"allver"&amp;CHAR(34)&amp;",",""),"")</f>
        <v>"allver",</v>
      </c>
      <c r="DT151" s="6" t="str">
        <f>IF(V151="y",IF(AND(W151="n",BY151&lt;&gt;"y"),CHAR(34)&amp;"allhor"&amp;CHAR(34)&amp;",",""),"")</f>
        <v/>
      </c>
      <c r="DU151" s="6" t="str">
        <f>IF(BY151="y",IF(AND(W151="n",V151="n"),CHAR(34)&amp;"alldia"&amp;CHAR(34)&amp;",",""),"")</f>
        <v/>
      </c>
      <c r="DW151" s="48" t="str">
        <f>IF(CL151="y",CHAR(34)&amp;CL$1&amp;CHAR(34)&amp;",","")</f>
        <v/>
      </c>
      <c r="DX151" s="48" t="str">
        <f>IF(CM151="y",CHAR(34)&amp;CM$1&amp;CHAR(34)&amp;",","")</f>
        <v/>
      </c>
      <c r="DY151" s="48" t="str">
        <f>IF(CN151="y",CHAR(34)&amp;CN$1&amp;CHAR(34)&amp;",","")</f>
        <v/>
      </c>
      <c r="DZ151" s="48" t="str">
        <f>IF(CO151="y",CHAR(34)&amp;CO$1&amp;CHAR(34)&amp;",","")</f>
        <v/>
      </c>
      <c r="EA151" s="48" t="str">
        <f>IF(T151="y",CHAR(34)&amp;T$1&amp;CHAR(34)&amp;",","")</f>
        <v/>
      </c>
      <c r="EB151" s="48" t="str">
        <f>IF(U151="y",CHAR(34)&amp;U$1&amp;CHAR(34)&amp;",","")</f>
        <v/>
      </c>
      <c r="EC151" s="48" t="str">
        <f>IF(V151="y",CHAR(34)&amp;V$1&amp;CHAR(34)&amp;",","")</f>
        <v/>
      </c>
      <c r="ED151" s="48" t="str">
        <f>IF(W151="y",CHAR(34)&amp;W$1&amp;CHAR(34)&amp;",","")</f>
        <v>"Vertic",</v>
      </c>
      <c r="EE151" s="48" t="str">
        <f>IF(X151="y",CHAR(34)&amp;X$1&amp;CHAR(34)&amp;",","")</f>
        <v/>
      </c>
      <c r="EF151" s="48" t="str">
        <f>IF(AND(Y151&lt;&gt;"n",Y151&lt;&gt;""),CHAR(34)&amp;Y$1&amp;CHAR(34)&amp;",","")</f>
        <v/>
      </c>
      <c r="EG151" s="48" t="str">
        <f>IF(Z151="y",CHAR(34)&amp;Z$1&amp;CHAR(34)&amp;",","")</f>
        <v/>
      </c>
      <c r="EH151" s="48" t="str">
        <f>IF(AA151="y",CHAR(34)&amp;AA$1&amp;CHAR(34)&amp;",","")</f>
        <v>"Plants",</v>
      </c>
      <c r="EI151" s="48" t="str">
        <f>IF(AB151="y",CHAR(34)&amp;AB$1&amp;CHAR(34)&amp;",","")</f>
        <v>"Texted",</v>
      </c>
      <c r="EJ151" s="48" t="str">
        <f>IF(AC151="y",CHAR(34)&amp;AC$1&amp;CHAR(34)&amp;",","")</f>
        <v/>
      </c>
      <c r="EK151" s="48" t="str">
        <f>IF(AD151="y",CHAR(34)&amp;AD$1&amp;CHAR(34)&amp;",","")</f>
        <v/>
      </c>
      <c r="EL151" s="48" t="str">
        <f>IF(AE151="y",CHAR(34)&amp;AE$1&amp;CHAR(34)&amp;",","")</f>
        <v/>
      </c>
      <c r="EM151" s="48" t="str">
        <f>IF(AF151="y",CHAR(34)&amp;AF$1&amp;CHAR(34)&amp;",","")</f>
        <v/>
      </c>
      <c r="EN151" s="48" t="str">
        <f>IF(AG151="y",CHAR(34)&amp;AG$1&amp;CHAR(34)&amp;",","")</f>
        <v/>
      </c>
      <c r="EO151" s="48" t="str">
        <f>IF(AH151="y",CHAR(34)&amp;AH$1&amp;CHAR(34)&amp;",","")</f>
        <v/>
      </c>
      <c r="EP151" s="48" t="str">
        <f>IF(AI151="y",CHAR(34)&amp;AI$1&amp;CHAR(34)&amp;",","")</f>
        <v/>
      </c>
      <c r="EQ151" s="48" t="str">
        <f>IF(AJ151="y",CHAR(34)&amp;AJ$1&amp;CHAR(34)&amp;",","")</f>
        <v/>
      </c>
      <c r="ER151" s="48" t="str">
        <f>IF(AK151="y",CHAR(34)&amp;AK$1&amp;CHAR(34)&amp;",","")</f>
        <v/>
      </c>
      <c r="ES151" s="48" t="str">
        <f>IF(AL151="y",CHAR(34)&amp;AL$1&amp;CHAR(34)&amp;",","")</f>
        <v/>
      </c>
      <c r="ET151" s="48" t="str">
        <f>IF(AM151="y",CHAR(34)&amp;AM$1&amp;CHAR(34)&amp;",","")</f>
        <v>"Geogrh",</v>
      </c>
      <c r="EU151" s="48" t="str">
        <f>IF(AN151="y",CHAR(34)&amp;AN$1&amp;CHAR(34)&amp;",","")</f>
        <v/>
      </c>
      <c r="EV151" s="48" t="str">
        <f>IF(AO151="y",CHAR(34)&amp;AO$1&amp;CHAR(34)&amp;",","")</f>
        <v>"Builds",</v>
      </c>
      <c r="EW151" s="48" t="str">
        <f>IF(AP151="y",CHAR(34)&amp;AP$1&amp;CHAR(34)&amp;",","")</f>
        <v/>
      </c>
      <c r="EX151" s="48" t="str">
        <f>IF(AQ151="y",CHAR(34)&amp;AQ$1&amp;CHAR(34)&amp;",","")</f>
        <v/>
      </c>
      <c r="EY151" s="48" t="str">
        <f>IF(AR151="y",CHAR(34)&amp;AR$1&amp;CHAR(34)&amp;",","")</f>
        <v/>
      </c>
      <c r="EZ151" s="48" t="str">
        <f>IF(AS151="y",CHAR(34)&amp;AS$1&amp;CHAR(34)&amp;",","")</f>
        <v/>
      </c>
      <c r="FA151" s="48" t="str">
        <f>IF(AT151&gt;0,CHAR(34)&amp;"sta"&amp;AZ151&amp;CHAR(34)&amp;",","")</f>
        <v/>
      </c>
      <c r="FB151" s="48" t="str">
        <f>IF(AND(AT151&gt;0,BA151&lt;&gt;""),CHAR(34)&amp;"sta"&amp;BA151&amp;CHAR(34)&amp;",","")</f>
        <v/>
      </c>
      <c r="FD151" s="48" t="str">
        <f>IF(BV151="n",CHAR(34)&amp;"tcWHYE"&amp;CHAR(34)&amp;",",IF(BV151="y",CHAR(34)&amp;FD$1&amp;CHAR(34)&amp;",",""))</f>
        <v/>
      </c>
      <c r="FE151" s="48" t="str">
        <f>IF(COUNTIF(BL151:BT151,"BLU")=0,CHAR(34)&amp;"NO_BLU"&amp;CHAR(34)&amp;",", "")</f>
        <v/>
      </c>
      <c r="FF151" s="48" t="str">
        <f>IF(COUNTIF(BL151:BT151,"WHI")=0,CHAR(34)&amp;"NO_WHI"&amp;CHAR(34)&amp;",", "")</f>
        <v/>
      </c>
      <c r="FG151" s="48" t="str">
        <f>IF(COUNTIF(BL151:BT151,"RED")=0,CHAR(34)&amp;"NO_RED"&amp;CHAR(34)&amp;",", "")</f>
        <v>"NO_RED",</v>
      </c>
      <c r="FH151" s="48" t="str">
        <f>IF(COUNTIF(BL151:BS151,"GRE")=0,CHAR(34)&amp;"NO_GRE"&amp;CHAR(34)&amp;",", "")</f>
        <v>"NO_GRE",</v>
      </c>
      <c r="FI151" s="48" t="str">
        <f>IF(COUNTIF(BL151:BT151,"YEL")=0,CHAR(34)&amp;"NO_YEL"&amp;CHAR(34)&amp;",", "")</f>
        <v>"NO_YEL",</v>
      </c>
      <c r="FJ151" s="48" t="str">
        <f>IF(COUNTIF(BL151:BT151,"BLA")=0,CHAR(34)&amp;"NO_BLA"&amp;CHAR(34)&amp;",", "")</f>
        <v/>
      </c>
      <c r="FK151" s="48" t="str">
        <f>IF(AND(FH151&lt;&gt;"",FF151&lt;&gt;""),CHAR(34)&amp;"WHGRNO"&amp;CHAR(34)&amp;",","")</f>
        <v/>
      </c>
      <c r="FL151" s="48" t="str">
        <f>IF(AND(FI151&lt;&gt;"",FF151&lt;&gt;""),CHAR(34)&amp;"WHYENO"&amp;CHAR(34)&amp;",","")</f>
        <v/>
      </c>
      <c r="FM151" s="48" t="str">
        <f>IF(AND(FJ151&lt;&gt;"",FF151&lt;&gt;""),CHAR(34)&amp;"BAWHNO"&amp;CHAR(34)&amp;",","")</f>
        <v/>
      </c>
      <c r="FN151" s="48" t="str">
        <f>IF(AND(FE151&lt;&gt;"",FF151&lt;&gt;""),CHAR(34)&amp;"BLWHNO"&amp;CHAR(34)&amp;",","")</f>
        <v/>
      </c>
      <c r="FO151" s="48" t="str">
        <f>IF(AND(FE151&lt;&gt;"",FG151&lt;&gt;""),CHAR(34)&amp;"BLRENO"&amp;CHAR(34)&amp;",","")</f>
        <v/>
      </c>
      <c r="FP151" s="48" t="str">
        <f>IF(AND(FF151&lt;&gt;"",FF151&lt;&gt;""),CHAR(34)&amp;"WHRENO"&amp;CHAR(34)&amp;",","")</f>
        <v/>
      </c>
      <c r="FQ151" s="48" t="str">
        <f>IF(LEN(BF151)=3,CHAR(34)&amp;"001"&amp;BF151&amp;CHAR(34)&amp;",","")</f>
        <v/>
      </c>
      <c r="FR151" s="48" t="str">
        <f>IF(LEN(BG151)=3,CHAR(34)&amp;"002"&amp;BG151&amp;CHAR(34)&amp;",","")</f>
        <v/>
      </c>
      <c r="FS151" s="48" t="str">
        <f>IF(LEN(BH151)=3,CHAR(34)&amp;"003"&amp;BH151&amp;CHAR(34)&amp;",","")</f>
        <v>"003BLU",</v>
      </c>
      <c r="FT151" s="48" t="str">
        <f>CHAR(34)&amp;"myr"&amp;BD151&amp;CHAR(34)&amp;","</f>
        <v>"myrWHI",</v>
      </c>
      <c r="FU151" s="48" t="str">
        <f>IF(AY151="y",CHAR(34)&amp;"island"&amp;CHAR(34)&amp;",","")</f>
        <v/>
      </c>
      <c r="FV151" s="48" t="str">
        <f>IF(BZ151="y",CHAR(34)&amp;"landlo"&amp;CHAR(34)&amp;",","")</f>
        <v/>
      </c>
      <c r="FW151" s="48" t="str">
        <f>IF(CA151="y",CHAR(34)&amp;"eunion"&amp;CHAR(34)&amp;",","")</f>
        <v/>
      </c>
      <c r="FY151" s="48" t="str">
        <f>IFERROR(IF(SEARCH("Arabic",CB151)&gt;0,CHAR(34)&amp;"arabic"&amp;CHAR(34)&amp;",",""),"")</f>
        <v/>
      </c>
      <c r="FZ151" s="48" t="str">
        <f>IFERROR(IF(SEARCH("English",CB151)&gt;0,CHAR(34)&amp;"englis"&amp;CHAR(34)&amp;",",""),"")</f>
        <v/>
      </c>
      <c r="GA151" s="48" t="str">
        <f>IFERROR(IF(SEARCH("French",CB151)&gt;0,CHAR(34)&amp;"french"&amp;CHAR(34)&amp;",",""),"")</f>
        <v/>
      </c>
      <c r="GB151" s="48" t="str">
        <f>IFERROR(IF(SEARCH("Spanish",CB151)&gt;0,CHAR(34)&amp;"spanis"&amp;CHAR(34)&amp;",",""),"")</f>
        <v/>
      </c>
      <c r="GE151" s="48" t="str">
        <f>IFERROR(IF(SEARCH("Dutch",CB151)&gt;0,CHAR(34)&amp;"dutchs"&amp;CHAR(34)&amp;",",""),"")</f>
        <v/>
      </c>
      <c r="GF151" s="48" t="str">
        <f>IFERROR(IF(SEARCH("Historical",AU151)&gt;0,CHAR(34)&amp;"histor"&amp;CHAR(34)&amp;",",""),"")</f>
        <v/>
      </c>
      <c r="GG151" s="48" t="str">
        <f>IF(BU151="y",CHAR(34)&amp;"unjack"&amp;CHAR(34)&amp;",","")</f>
        <v/>
      </c>
      <c r="GH151" s="48" t="str">
        <f>IF(CD151=1,CHAR(34)&amp;"southc"&amp;CHAR(34)&amp;",","")</f>
        <v/>
      </c>
      <c r="GI151" s="48" t="str">
        <f>IF(CE151=1,CHAR(34)&amp;"hasmap"&amp;CHAR(34)&amp;",","")</f>
        <v/>
      </c>
      <c r="GJ151" s="48" t="str">
        <f>IF(CP151="y",CHAR(34)&amp;CP$1&amp;CHAR(34)&amp;",","")</f>
        <v>"NoStar",</v>
      </c>
      <c r="GK151" s="48" t="str">
        <f>IF(GJ151="",CHAR(34)&amp;"HasSta"&amp;CHAR(34)&amp;",","")</f>
        <v/>
      </c>
      <c r="GL151" s="48" t="str">
        <f>IF(CQ151="y",CHAR(34)&amp;CQ$1&amp;CHAR(34)&amp;",","")</f>
        <v/>
      </c>
      <c r="GM151" s="48" t="str">
        <f>IF(CR151="y",CHAR(34)&amp;CR$1&amp;CHAR(34)&amp;",","")</f>
        <v/>
      </c>
      <c r="GN151" s="48" t="str">
        <f>IF(CS151="y",CHAR(34)&amp;CS$1&amp;CHAR(34)&amp;",","")</f>
        <v/>
      </c>
      <c r="GP151" s="48" t="str">
        <f>CHAR(34)&amp;AU151&amp;CHAR(34)</f>
        <v>"City"</v>
      </c>
      <c r="GS151" s="48" t="str">
        <f>SUBSTITUTE("["&amp;_xlfn.CONCAT(CW151:GN151)&amp;"]",",]","]")</f>
        <v>["3Color","lets09","startP","with_w","LALUHI","allver","Vertic","Plants","Texted","Geogrh","Builds","NO_RED","NO_GRE","NO_YEL","003BLU","myrWHI","NoStar"]</v>
      </c>
      <c r="GT151" s="48" t="str">
        <f>IF(BL151&lt;&gt;"",CHAR(34)&amp;"cl_"&amp;BL151&amp;CHAR(34)&amp;",","")</f>
        <v>"cl_BLA",</v>
      </c>
      <c r="GU151" s="48" t="str">
        <f>IF(BM151&lt;&gt;"",CHAR(34)&amp;"cl_"&amp;BM151&amp;CHAR(34)&amp;",","")</f>
        <v>"cl_BLU",</v>
      </c>
      <c r="GV151" s="48" t="str">
        <f>IF(BN151&lt;&gt;"",CHAR(34)&amp;"cl_"&amp;BN151&amp;CHAR(34)&amp;",","")</f>
        <v/>
      </c>
      <c r="GW151" s="48" t="str">
        <f>IF(BO151&lt;&gt;"",CHAR(34)&amp;"cl_"&amp;BO151&amp;CHAR(34)&amp;",","")</f>
        <v/>
      </c>
      <c r="GX151" s="48" t="str">
        <f>IF(BP151&lt;&gt;"",CHAR(34)&amp;"cl_"&amp;BP151&amp;CHAR(34)&amp;",","")</f>
        <v/>
      </c>
      <c r="GY151" s="48" t="str">
        <f>IF(BQ151&lt;&gt;"",CHAR(34)&amp;"cl_"&amp;BQ151&amp;CHAR(34)&amp;",","")</f>
        <v/>
      </c>
      <c r="GZ151" s="48" t="str">
        <f>IF(BR151&lt;&gt;"",CHAR(34)&amp;"cl_"&amp;BR151&amp;CHAR(34)&amp;",","")</f>
        <v/>
      </c>
      <c r="HA151" s="48" t="str">
        <f>IF(BS151&lt;&gt;"",CHAR(34)&amp;"cl_"&amp;BS151&amp;CHAR(34)&amp;",","")</f>
        <v/>
      </c>
      <c r="HB151" s="48" t="str">
        <f>IF(BT151&lt;&gt;"",CHAR(34)&amp;"cl_"&amp;BT151&amp;CHAR(34)&amp;",","")</f>
        <v>"cl_WHI",</v>
      </c>
      <c r="HC151" s="48" t="str">
        <f>SUBSTITUTE("["&amp;_xlfn.CONCAT(GT151:HB151)&amp;"]",",]","]")</f>
        <v>["cl_BLA","cl_BLU","cl_WHI"]</v>
      </c>
      <c r="HE151" s="71"/>
      <c r="HF151" s="72" t="str">
        <f>"{couname:"&amp;CT151&amp;(IF(HK151&lt;&gt;"",",subtype:"&amp;CHAR(34)&amp;HK151&amp;CHAR(34),""))&amp;",year:"&amp;HJ151&amp;",region:"&amp;CU151&amp;",Colors:"&amp;HC151&amp;",Items:"&amp;GS151&amp;",Flag:"&amp;CV151&amp;",HDFlag:"&amp;CHAR(34)&amp;E151&amp;CHAR(34)&amp;",type:"&amp;GP151&amp;", describe: "&amp;HH151&amp;", isnew:"&amp;CHAR(34)&amp;F151&amp;CHAR(34)&amp;", links: "&amp;HL151&amp;"},"</f>
        <v>{couname:"[USA] Pawtucket",year:"???",region:"rgn_North America",Colors:["cl_BLA","cl_BLU","cl_WHI"],Items:["3Color","lets09","startP","with_w","LALUHI","allver","Vertic","Plants","Texted","Geogrh","Builds","NO_RED","NO_GRE","NO_YEL","003BLU","myrWHI","NoStar"],Flag:"https://upload.wikimedia.org/wikipedia/commons/thumb/a/a6/Flag_of_Pawtucket%2C_Rhode_Island.png/640px-Flag_of_Pawtucket%2C_Rhode_Island.png",HDFlag:"https://upload.wikimedia.org/wikipedia/commons/a/a6/Flag_of_Pawtucket%2C_Rhode_Island.png",type:"City", describe: "\nThe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 isnew:".", links: "https://en.m.wikipedia.org/wiki/Pawtucket,_Rhode_Island"},</v>
      </c>
      <c r="HG151" s="73" t="str">
        <f>"{couname:"&amp;CT151&amp;(IF(HK151&lt;&gt;"",",subtype:"&amp;CHAR(34)&amp;HK151&amp;CHAR(34),""))&amp;",year:"&amp;HJ151&amp;",region:"&amp;CU151&amp;",Colors:"&amp;HC151&amp;",Items:"&amp;GS151&amp;",Flag:"&amp;CV151&amp;",HDFlag:"&amp;CHAR(34)&amp;E151&amp;CHAR(34)&amp;",type:"&amp;GP151&amp;", describe: "&amp;HI151&amp;", links: "&amp;HL151&amp;"},"</f>
        <v>{couname:"[USA] Pawtucket",year:"???",region:"rgn_North America",Colors:["cl_BLA","cl_BLU","cl_WHI"],Items:["3Color","lets09","startP","with_w","LALUHI","allver","Vertic","Plants","Texted","Geogrh","Builds","NO_RED","NO_GRE","NO_YEL","003BLU","myrWHI","NoStar"],Flag:"https://upload.wikimedia.org/wikipedia/commons/thumb/a/a6/Flag_of_Pawtucket%2C_Rhode_Island.png/640px-Flag_of_Pawtucket%2C_Rhode_Island.png",HDFlag:"https://upload.wikimedia.org/wikipedia/commons/a/a6/Flag_of_Pawtucket%2C_Rhode_Island.png",type:"City", describe: "\nThe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 links: "https://en.m.wikipedia.org/wiki/Pawtucket,_Rhode_Island"},</v>
      </c>
      <c r="HH151" s="48" t="str">
        <f>IF(P151&lt;&gt;"",CHAR(34)&amp;"\n"&amp;P151&amp;CHAR(34),CHAR(34)&amp;CHAR(34))</f>
        <v>"\nThe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v>
      </c>
      <c r="HI151" s="48" t="str">
        <f>IF(J151=0,CHAR(34)&amp;CHAR(34),HH151)</f>
        <v>"\nThe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v>
      </c>
      <c r="HJ151" s="48" t="str">
        <f>CHAR(34)&amp;O151&amp;CHAR(34)</f>
        <v>"???"</v>
      </c>
      <c r="HL151" s="48" t="str">
        <f>CHAR(34)&amp;I151&amp;CHAR(34)</f>
        <v>"https://en.m.wikipedia.org/wiki/Pawtucket,_Rhode_Island"</v>
      </c>
      <c r="HM151" s="72" t="str">
        <f>"{"&amp;CHAR(34)&amp;"couname"&amp;CHAR(34)&amp;":"&amp;CT151&amp;(IF(H151&lt;&gt;"",","&amp;CHAR(34)&amp;"subtype"&amp;CHAR(34)&amp;":"&amp;CHAR(34)&amp;H151&amp;CHAR(34),""))&amp;","&amp;CHAR(34)&amp;"year"&amp;CHAR(34)&amp;":"&amp;HJ151&amp;","&amp;CHAR(34)&amp;"region"&amp;CHAR(34)&amp;":"&amp;CU151&amp;","&amp;CHAR(34)&amp;"Colors"&amp;CHAR(34)&amp;":"&amp;HC151&amp;","&amp;CHAR(34)&amp;"Items"&amp;CHAR(34)&amp;":"&amp;GS151&amp;","&amp;CHAR(34)&amp;"Flag"&amp;CHAR(34)&amp;":"&amp;CV151&amp;","&amp;CHAR(34)&amp;"HDFlag"&amp;CHAR(34)&amp;":"&amp;CHAR(34)&amp;E151&amp;CHAR(34)&amp;","&amp;CHAR(34)&amp;"type"&amp;CHAR(34)&amp;":"&amp;GP151&amp;", "&amp;CHAR(34)&amp;"describe"&amp;CHAR(34)&amp;": "&amp;HH151&amp;", "&amp;CHAR(34)&amp;"isnew"&amp;CHAR(34)&amp;": "&amp;CHAR(34)&amp;F151&amp;CHAR(34)&amp;", "&amp;CHAR(34)&amp;"links"&amp;CHAR(34)&amp;": "&amp;HL151&amp;"},"</f>
        <v>{"couname":"[USA] Pawtucket","subtype":"[USA] Rhode Island","year":"???","region":"rgn_North America","Colors":["cl_BLA","cl_BLU","cl_WHI"],"Items":["3Color","lets09","startP","with_w","LALUHI","allver","Vertic","Plants","Texted","Geogrh","Builds","NO_RED","NO_GRE","NO_YEL","003BLU","myrWHI","NoStar"],"Flag":"https://upload.wikimedia.org/wikipedia/commons/thumb/a/a6/Flag_of_Pawtucket%2C_Rhode_Island.png/640px-Flag_of_Pawtucket%2C_Rhode_Island.png","HDFlag":"https://upload.wikimedia.org/wikipedia/commons/a/a6/Flag_of_Pawtucket%2C_Rhode_Island.png","type":"City", "describe": "\nThe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 "isnew": ".", "links": "https://en.m.wikipedia.org/wiki/Pawtucket,_Rhode_Island"},</v>
      </c>
      <c r="HN151" s="74" t="str">
        <f>"{"&amp;CHAR(34)&amp;"couname"&amp;CHAR(34)&amp;":"&amp;CT151&amp;(IF(H151&lt;&gt;"",","&amp;CHAR(34)&amp;"subtype"&amp;CHAR(34)&amp;":"&amp;CHAR(34)&amp;H151&amp;CHAR(34),""))&amp;","&amp;CHAR(34)&amp;"year"&amp;CHAR(34)&amp;":"&amp;HJ151&amp;","&amp;CHAR(34)&amp;"region"&amp;CHAR(34)&amp;":"&amp;CU151&amp;","&amp;CHAR(34)&amp;"Colors"&amp;CHAR(34)&amp;":"&amp;HC151&amp;","&amp;CHAR(34)&amp;"Items"&amp;CHAR(34)&amp;":"&amp;GS151&amp;","&amp;CHAR(34)&amp;"Flag"&amp;CHAR(34)&amp;":"&amp;CV151&amp;","&amp;CHAR(34)&amp;"HDFlag"&amp;CHAR(34)&amp;":"&amp;CHAR(34)&amp;E151&amp;CHAR(34)&amp;","&amp;CHAR(34)&amp;"type"&amp;CHAR(34)&amp;":"&amp;GP151&amp;", "&amp;CHAR(34)&amp;"describe"&amp;CHAR(34)&amp;": "&amp;HI151&amp;", "&amp;CHAR(34)&amp;"isnew"&amp;CHAR(34)&amp;": "&amp;CHAR(34)&amp;F151&amp;CHAR(34)&amp;", "&amp;CHAR(34)&amp;"links"&amp;CHAR(34)&amp;": "&amp;HL151&amp;"},"</f>
        <v>{"couname":"[USA] Pawtucket","subtype":"[USA] Rhode Island","year":"???","region":"rgn_North America","Colors":["cl_BLA","cl_BLU","cl_WHI"],"Items":["3Color","lets09","startP","with_w","LALUHI","allver","Vertic","Plants","Texted","Geogrh","Builds","NO_RED","NO_GRE","NO_YEL","003BLU","myrWHI","NoStar"],"Flag":"https://upload.wikimedia.org/wikipedia/commons/thumb/a/a6/Flag_of_Pawtucket%2C_Rhode_Island.png/640px-Flag_of_Pawtucket%2C_Rhode_Island.png","HDFlag":"https://upload.wikimedia.org/wikipedia/commons/a/a6/Flag_of_Pawtucket%2C_Rhode_Island.png","type":"City", "describe": "\nThe flag of Pawtucket is very simple to explain just by looking at it. It is a vintage photo of the old section of Pawtucket. The main building that you can see is the Old Slater Mill. The picture could be considered outdated as some of the buildings in the photo are no longer there. Here is a Google maps link to the location of the photo in the flag. On the flyer side of the flag is a sky blue vertical bar. On the bar are the words 'Pawtucket', it is rotated vertically and is colored white. under that is the founding and the incorporation as a city, along with their dates.", "isnew": ".", "links": "https://en.m.wikipedia.org/wiki/Pawtucket,_Rhode_Island"},</v>
      </c>
      <c r="HO151" s="75">
        <v>45618</v>
      </c>
      <c r="HP151" s="48" t="str" cm="1">
        <f t="array" ref="HP151">IF(_xlfn.TEXTJOIN(", ", TRUE, IF(ISNUMBER(SEARCH("BLA", BL151:BT151)), COLUMN(BL151:BT151) - COLUMN(BL151) + 1, ""))&lt;&gt;"","BLA","")</f>
        <v>BLA</v>
      </c>
      <c r="HQ151" s="48" t="str" cm="1">
        <f t="array" ref="HQ151">IF(_xlfn.TEXTJOIN(", ", TRUE, IF(ISNUMBER(SEARCH("BLU", BL151:BT151)), COLUMN(BL151:BT151) - COLUMN(BL151) + 1, ""))&lt;&gt;"","BLU","")</f>
        <v>BLU</v>
      </c>
      <c r="HR151" s="48" t="str" cm="1">
        <f t="array" ref="HR151">IF(_xlfn.TEXTJOIN(", ", TRUE, IF(ISNUMBER(SEARCH("GRE", BL151:BT151)), COLUMN(BL151:BT151) - COLUMN(BL151) + 1, ""))&lt;&gt;"","GRE","")</f>
        <v/>
      </c>
      <c r="HS151" s="48" t="str" cm="1">
        <f t="array" ref="HS151">IF(_xlfn.TEXTJOIN(", ", TRUE, IF(ISNUMBER(SEARCH("RED", BL151:BT151)), COLUMN(BL151:BT151) - COLUMN(BL151) + 1, ""))&lt;&gt;"","RED","")</f>
        <v/>
      </c>
      <c r="HT151" s="48" t="str" cm="1">
        <f t="array" ref="HT151">IF(_xlfn.TEXTJOIN(", ", TRUE, IF(ISNUMBER(SEARCH("YEL", BL151:BT151)), COLUMN(BL151:BT151) - COLUMN(BL151) + 1, ""))&lt;&gt;"","YEL","")</f>
        <v/>
      </c>
      <c r="HU151" s="48" t="str" cm="1">
        <f t="array" ref="HU151">IF(_xlfn.TEXTJOIN(", ", TRUE, IF(ISNUMBER(SEARCH("ORA", BL151:BT151)), COLUMN(BL151:BT151) - COLUMN(BL151) + 1, ""))&lt;&gt;"","ORA","")</f>
        <v/>
      </c>
      <c r="HV151" s="48" t="str" cm="1">
        <f t="array" ref="HV151">IF(_xlfn.TEXTJOIN(", ", TRUE, IF(ISNUMBER(SEARCH("BRO", BL151:BT151)), COLUMN(BL151:BT151) - COLUMN(BL151) + 1, ""))&lt;&gt;"","BRO","")</f>
        <v/>
      </c>
      <c r="HW151" s="48" t="str" cm="1">
        <f t="array" ref="HW151">IF(_xlfn.TEXTJOIN(", ", TRUE, IF(ISNUMBER(SEARCH("PUR", BL151:BT151)), COLUMN(BL151:BT151) - COLUMN(BL151) + 1, ""))&lt;&gt;"","PUR","")</f>
        <v/>
      </c>
      <c r="HX151" s="48" t="str" cm="1">
        <f t="array" ref="HX151">IF(_xlfn.TEXTJOIN(", ", TRUE, IF(ISNUMBER(SEARCH("WHI", BL151:BT151)), COLUMN(BL151:BT151) - COLUMN(BL151) + 1, ""))&lt;&gt;"","WHI","")</f>
        <v>WHI</v>
      </c>
      <c r="HY151" s="76"/>
      <c r="HZ151" s="76"/>
      <c r="IA151" s="6"/>
      <c r="IB151" s="6"/>
      <c r="IC151" s="77"/>
      <c r="ID151" s="77"/>
      <c r="IE151" s="77"/>
      <c r="IF151" s="77"/>
      <c r="IG151" s="77"/>
      <c r="IH151" s="77"/>
      <c r="II151" s="77"/>
      <c r="IJ151" s="77"/>
      <c r="IK151" s="77"/>
      <c r="IM151" s="45">
        <f>COUNTIF(IC151:IK151,"&gt;0")-CG151</f>
        <v>-3</v>
      </c>
      <c r="IN151" s="78" t="str">
        <f>"http://mkweb.bcgsc.ca/color-summarizer/?url="&amp;D151&amp;"&amp;precision=low&amp;num_clusters="&amp;CG151&amp;"&amp;text=1"</f>
        <v>http://mkweb.bcgsc.ca/color-summarizer/?url=https://upload.wikimedia.org/wikipedia/commons/thumb/a/a6/Flag_of_Pawtucket%2C_Rhode_Island.png/640px-Flag_of_Pawtucket%2C_Rhode_Island.png&amp;precision=low&amp;num_clusters=3&amp;text=1</v>
      </c>
      <c r="IO151" s="48" t="str">
        <f>IF(HP151&lt;&gt;"",CHAR(34)&amp;"black"&amp;CHAR(34),"")</f>
        <v>"black"</v>
      </c>
      <c r="IP151" s="48" t="str">
        <f>IF(HQ151&lt;&gt;"",CHAR(34)&amp;"blue"&amp;CHAR(34),"")</f>
        <v>"blue"</v>
      </c>
      <c r="IQ151" s="48" t="str">
        <f>IF(HR151&lt;&gt;"",CHAR(34)&amp;"green"&amp;CHAR(34),"")</f>
        <v/>
      </c>
      <c r="IR151" s="48" t="str">
        <f>IF(HS151&lt;&gt;"",CHAR(34)&amp;"red"&amp;CHAR(34),"")</f>
        <v/>
      </c>
      <c r="IS151" s="48" t="str">
        <f>IF(HT151&lt;&gt;"",CHAR(34)&amp;"yellow"&amp;CHAR(34),"")</f>
        <v/>
      </c>
      <c r="IT151" s="48" t="str">
        <f>IF(HU151&lt;&gt;"",CHAR(34)&amp;"orange"&amp;CHAR(34),"")</f>
        <v/>
      </c>
      <c r="IU151" s="48" t="str">
        <f>IF(HV151&lt;&gt;"",CHAR(34)&amp;"brown"&amp;CHAR(34),"")</f>
        <v/>
      </c>
      <c r="IV151" s="48" t="str">
        <f>IF(HW151&lt;&gt;"",CHAR(34)&amp;"purple"&amp;CHAR(34),"")</f>
        <v/>
      </c>
      <c r="IW151" s="48" t="str">
        <f>IF(HX151&lt;&gt;"",CHAR(34)&amp;"white"&amp;CHAR(34),"")</f>
        <v>"white"</v>
      </c>
      <c r="IX151" s="48" t="str">
        <f>"{"&amp;CHAR(34)&amp;"url"&amp;CHAR(34)&amp;":"&amp;CHAR(34)&amp;IN151&amp;CHAR(34)&amp;","&amp;CHAR(34)&amp;"name"&amp;CHAR(34)&amp;":"&amp;CHAR(34)&amp;A151&amp;CHAR(34)&amp;"},"</f>
        <v>{"url":"http://mkweb.bcgsc.ca/color-summarizer/?url=https://upload.wikimedia.org/wikipedia/commons/thumb/a/a6/Flag_of_Pawtucket%2C_Rhode_Island.png/640px-Flag_of_Pawtucket%2C_Rhode_Island.png&amp;precision=low&amp;num_clusters=3&amp;text=1","name":"[USA] Pawtucket"},</v>
      </c>
      <c r="IY151" s="48">
        <v>1165</v>
      </c>
    </row>
    <row r="152" spans="1:259" s="48" customFormat="1" ht="38.4" customHeight="1" thickBot="1" x14ac:dyDescent="0.35">
      <c r="A152" s="97" t="s">
        <v>410</v>
      </c>
      <c r="B152" s="40" t="e" vm="293">
        <v>#VALUE!</v>
      </c>
      <c r="C152" s="41">
        <v>3</v>
      </c>
      <c r="D152" s="42" t="s">
        <v>411</v>
      </c>
      <c r="E152" s="43" t="s">
        <v>412</v>
      </c>
      <c r="F152" s="44" t="s">
        <v>163</v>
      </c>
      <c r="G152" s="45">
        <f>COUNTIF($A$1:$A$8580,A152)</f>
        <v>1</v>
      </c>
      <c r="H152" s="46" t="s">
        <v>413</v>
      </c>
      <c r="I152" s="47" t="s">
        <v>414</v>
      </c>
      <c r="J152" s="48" t="str">
        <f>""</f>
        <v/>
      </c>
      <c r="K152" s="49"/>
      <c r="L152" s="50"/>
      <c r="M152" s="50"/>
      <c r="N152" s="51" t="s">
        <v>231</v>
      </c>
      <c r="O152" s="52">
        <v>2020</v>
      </c>
      <c r="P152" s="53" t="s">
        <v>415</v>
      </c>
      <c r="Q152" s="54">
        <v>1</v>
      </c>
      <c r="R152" s="55" t="s">
        <v>231</v>
      </c>
      <c r="S152" s="56">
        <v>0</v>
      </c>
      <c r="T152" s="57" t="s">
        <v>165</v>
      </c>
      <c r="U152" s="58" t="s">
        <v>164</v>
      </c>
      <c r="V152" s="58" t="s">
        <v>164</v>
      </c>
      <c r="W152" s="58" t="s">
        <v>164</v>
      </c>
      <c r="X152" s="58" t="s">
        <v>164</v>
      </c>
      <c r="Y152" s="58" t="s">
        <v>164</v>
      </c>
      <c r="Z152" s="58" t="s">
        <v>164</v>
      </c>
      <c r="AA152" s="58" t="s">
        <v>164</v>
      </c>
      <c r="AB152" s="58" t="s">
        <v>164</v>
      </c>
      <c r="AC152" s="58" t="s">
        <v>164</v>
      </c>
      <c r="AD152" s="58" t="s">
        <v>164</v>
      </c>
      <c r="AE152" s="58" t="s">
        <v>164</v>
      </c>
      <c r="AF152" s="59" t="s">
        <v>165</v>
      </c>
      <c r="AG152" s="59" t="s">
        <v>164</v>
      </c>
      <c r="AH152" s="59" t="s">
        <v>164</v>
      </c>
      <c r="AI152" s="59" t="s">
        <v>165</v>
      </c>
      <c r="AJ152" s="59" t="s">
        <v>164</v>
      </c>
      <c r="AK152" s="59" t="s">
        <v>164</v>
      </c>
      <c r="AL152" s="59" t="s">
        <v>164</v>
      </c>
      <c r="AM152" s="59" t="s">
        <v>164</v>
      </c>
      <c r="AN152" s="59" t="s">
        <v>164</v>
      </c>
      <c r="AO152" s="59" t="s">
        <v>164</v>
      </c>
      <c r="AP152" s="59" t="s">
        <v>164</v>
      </c>
      <c r="AQ152" s="59" t="s">
        <v>164</v>
      </c>
      <c r="AR152" s="59" t="s">
        <v>164</v>
      </c>
      <c r="AS152" s="59" t="s">
        <v>164</v>
      </c>
      <c r="AT152" s="60">
        <v>1</v>
      </c>
      <c r="AU152" s="59" t="s">
        <v>196</v>
      </c>
      <c r="AV152" s="59" t="str">
        <f>IF(LEFT(A152,1)="[",LEFT(A152,5)&amp;AU152&amp;A152,"")</f>
        <v>[USA]City[USA] Columbia</v>
      </c>
      <c r="AW152" s="59" t="str">
        <f>C152&amp;H152&amp;A152</f>
        <v>3[USA] South Carolina[USA] Columbia</v>
      </c>
      <c r="AX152" s="61"/>
      <c r="AY152" s="61"/>
      <c r="AZ152" s="62" t="s">
        <v>159</v>
      </c>
      <c r="BA152" s="62" t="s">
        <v>167</v>
      </c>
      <c r="BB152" s="62"/>
      <c r="BC152" s="63"/>
      <c r="BD152" s="64" t="s">
        <v>152</v>
      </c>
      <c r="BE152" s="47"/>
      <c r="BF152" s="64" t="s">
        <v>167</v>
      </c>
      <c r="BG152" s="64" t="s">
        <v>167</v>
      </c>
      <c r="BH152" s="64" t="s">
        <v>167</v>
      </c>
      <c r="BI152" s="64"/>
      <c r="BJ152" s="64"/>
      <c r="BK152" s="47"/>
      <c r="BL152" s="64" t="s">
        <v>167</v>
      </c>
      <c r="BM152" s="64" t="s">
        <v>152</v>
      </c>
      <c r="BN152" s="64" t="s">
        <v>167</v>
      </c>
      <c r="BO152" s="64" t="s">
        <v>167</v>
      </c>
      <c r="BP152" s="64" t="s">
        <v>167</v>
      </c>
      <c r="BQ152" s="64" t="s">
        <v>167</v>
      </c>
      <c r="BR152" s="64" t="s">
        <v>167</v>
      </c>
      <c r="BS152" s="64" t="s">
        <v>167</v>
      </c>
      <c r="BT152" s="64" t="s">
        <v>159</v>
      </c>
      <c r="BU152" s="65" t="s">
        <v>164</v>
      </c>
      <c r="BV152" s="66"/>
      <c r="BW152" s="66">
        <v>0</v>
      </c>
      <c r="BX152" s="47"/>
      <c r="BY152" s="48" t="s">
        <v>164</v>
      </c>
      <c r="CB152" s="6"/>
      <c r="CC152" s="6"/>
      <c r="CD152" s="67">
        <v>0</v>
      </c>
      <c r="CE152" s="67">
        <v>0</v>
      </c>
      <c r="CF152" s="67" t="e">
        <v>#REF!</v>
      </c>
      <c r="CG152" s="68" cm="1">
        <f t="array" ref="CG152">SUMPRODUCT(--(LEN(TRIM(BL152:BT152))&gt;0))</f>
        <v>2</v>
      </c>
      <c r="CH152" s="59" t="str">
        <f>IF(CG152=2,"y","n")</f>
        <v>y</v>
      </c>
      <c r="CI152" s="59" t="str">
        <f>IF(CG152=3,"y","n")</f>
        <v>n</v>
      </c>
      <c r="CJ152" s="59" t="str">
        <f>IF(CG152=4,"y","n")</f>
        <v>n</v>
      </c>
      <c r="CK152" s="59" t="str">
        <f>IF(CG152&gt;4,"y","n")</f>
        <v>n</v>
      </c>
      <c r="CL152" s="59" t="str">
        <f>IF(S152=0,"y","n")</f>
        <v>y</v>
      </c>
      <c r="CM152" s="59" t="str">
        <f>IF(S152=2,"y","n")</f>
        <v>n</v>
      </c>
      <c r="CN152" s="59" t="str">
        <f>IF(S152=3,"y","n")</f>
        <v>n</v>
      </c>
      <c r="CO152" s="59" t="str">
        <f>IF(S152&gt;=4,"y","n")</f>
        <v>n</v>
      </c>
      <c r="CP152" s="59" t="str">
        <f>IF(AT152=0,"y","n")</f>
        <v>n</v>
      </c>
      <c r="CQ152" s="59" t="str">
        <f>IF(AT152=1,"y","n")</f>
        <v>y</v>
      </c>
      <c r="CR152" s="59" t="str">
        <f>IF(AT152=2,"y","n")</f>
        <v>n</v>
      </c>
      <c r="CS152" s="59" t="str">
        <f>IF(AT152&gt;=3,"y","n")</f>
        <v>n</v>
      </c>
      <c r="CT152" s="69" t="str">
        <f>CHAR(34)&amp;A152&amp;CHAR(34)</f>
        <v>"[USA] Columbia"</v>
      </c>
      <c r="CU152" s="70" t="str">
        <f>CHAR(34)&amp;"rgn_"&amp;R152&amp;CHAR(34)</f>
        <v>"rgn_North America"</v>
      </c>
      <c r="CV152" s="48" t="str">
        <f>CHAR(34)&amp;D152&amp;CHAR(34)</f>
        <v>"https://upload.wikimedia.org/wikipedia/commons/thumb/4/43/Flag_of_Columbia%2C_South_Carolina.svg/640px-Flag_of_Columbia%2C_South_Carolina.svg.png"</v>
      </c>
      <c r="CW152" s="48" t="str">
        <f>IF(CH152="y",CHAR(34)&amp;CH$1&amp;CHAR(34)&amp;",","")</f>
        <v>"2Color",</v>
      </c>
      <c r="CX152" s="48" t="str">
        <f>IF(CI152="y",CHAR(34)&amp;CI$1&amp;CHAR(34)&amp;",","")</f>
        <v/>
      </c>
      <c r="CY152" s="48" t="str">
        <f>IF(CJ152="y",CHAR(34)&amp;CJ$1&amp;CHAR(34)&amp;",","")</f>
        <v/>
      </c>
      <c r="CZ152" s="48" t="str">
        <f>IF(CK152="y",CHAR(34)&amp;CK$1&amp;CHAR(34)&amp;",","")</f>
        <v/>
      </c>
      <c r="DA152" s="48" t="str">
        <f>IF(Q152&gt;1,CHAR(34)&amp;"words2"&amp;CHAR(34)&amp;",","")</f>
        <v/>
      </c>
      <c r="DB152" s="48" t="str">
        <f>IF(Q152&gt;2,CHAR(34)&amp;"words3"&amp;CHAR(34)&amp;",","")</f>
        <v/>
      </c>
      <c r="DD152" s="48" t="str">
        <f>IF(LEN(CHAR(34)&amp;"lets"&amp;LEN(SUBSTITUTE(SUBSTITUTE(IFERROR(TRIM(SUBSTITUTE(A152,MID(A152,FIND("[",A152),FIND("]",A152)-FIND("[",A152)+1),"")),A152)," ",""),"-",""))&amp;CHAR(34)&amp;",")=9,CHAR(34)&amp;"lets"&amp;LEN(SUBSTITUTE(SUBSTITUTE(IFERROR(TRIM(SUBSTITUTE(A152,MID(A152,FIND("[",A152),FIND("]",A152)-FIND("[",A152)+1),"")),A152)," ",""),"-",""))&amp;CHAR(34)&amp;",",CHAR(34)&amp;"lets0"&amp;LEN(SUBSTITUTE(SUBSTITUTE(IFERROR(TRIM(SUBSTITUTE(A152,MID(A152,FIND("[",A152),FIND("]",A152)-FIND("[",A152)+1),"")),A152)," ",""),"-",""))&amp;CHAR(34)&amp;",")</f>
        <v>"lets08",</v>
      </c>
      <c r="DE152" s="48" t="str">
        <f>CHAR(34)&amp;"start"&amp;IFERROR(LEFT(SUBSTITUTE(A152,"["&amp;MID(A152,FIND("[",A152)+1,FIND("]",A152)-FIND("[",A152)-1)&amp;"] ",""),1),LEFT(A152,1))&amp;CHAR(34)&amp;","</f>
        <v>"startC",</v>
      </c>
      <c r="DF152" s="48" t="str">
        <f>IFERROR(IF(SEARCH("tan",A152)&gt;0,CHAR(34)&amp;"withtn"&amp;CHAR(34)&amp;",",""),"")</f>
        <v/>
      </c>
      <c r="DG152" s="48" t="str">
        <f>IFERROR(IF(SEARCH("q",A152)&gt;0,CHAR(34)&amp;"with_q"&amp;CHAR(34)&amp;",",""),"")</f>
        <v/>
      </c>
      <c r="DH152" s="48" t="str">
        <f>IFERROR(IF(SEARCH("v",A152)&gt;0,CHAR(34)&amp;"with_v"&amp;CHAR(34)&amp;",",""),"")</f>
        <v/>
      </c>
      <c r="DI152" s="48" t="str">
        <f>IFERROR(IF(SEARCH("w",A152)&gt;0,CHAR(34)&amp;"with_w"&amp;CHAR(34)&amp;",",""),"")</f>
        <v/>
      </c>
      <c r="DJ152" s="48" t="str">
        <f>IFERROR(IF(SEARCH("y",A152)&gt;0,CHAR(34)&amp;"with_y"&amp;CHAR(34)&amp;",",""),"")</f>
        <v/>
      </c>
      <c r="DK152" s="48" t="str">
        <f>IFERROR(IF(SEARCH("z",A152)&gt;0,CHAR(34)&amp;"with_z"&amp;CHAR(34)&amp;",",""),"")</f>
        <v/>
      </c>
      <c r="DL152" s="48" t="str">
        <f>IF(CG152=2, CHAR(34) &amp; _xlfn.TEXTJOIN("", TRUE, _xlfn._xlws.SORT(HP152:HX152)) &amp; CHAR(34) &amp; ",", "")</f>
        <v>"BLUWHI",</v>
      </c>
      <c r="DM152" s="48" t="str" cm="1">
        <f t="array" ref="DM152">IF(CG152=3,CHAR(34) &amp; _xlfn.TEXTJOIN("", TRUE, RIGHT(HP152:HX152, 2)) &amp; CHAR(34) &amp; ",", "")</f>
        <v/>
      </c>
      <c r="DN152" s="48" t="str">
        <f>IF(AND(ISNUMBER(SEARCH("18", O152)), ISERROR(SEARCH("1918", O152)), ISERROR(SEARCH("2018", O152))), CHAR(34) &amp; "year18" &amp; CHAR(34) &amp; ",", "")</f>
        <v/>
      </c>
      <c r="DO152" s="48" t="str">
        <f>IF(AND(ISNUMBER(SEARCH("19", O152)), ISERROR(SEARCH("1819", O152)),  ISERROR(SEARCH("1219", O152)),ISERROR(SEARCH("1119", O152)),ISERROR(SEARCH("1190", O152)),ISERROR(SEARCH("2019", O152))), CHAR(34) &amp; "year19" &amp; CHAR(34) &amp; ",", "")</f>
        <v/>
      </c>
      <c r="DP152" s="6" t="str">
        <f>IF(AND(ISNUMBER(SEARCH("20", O152)), ISERROR(SEARCH("1920", O152))), CHAR(34)&amp;"year00"&amp;CHAR(34)&amp;",", "")</f>
        <v>"year00",</v>
      </c>
      <c r="DQ152" s="6" t="str">
        <f>IF(CC152="y",CHAR(34)&amp;"soviet"&amp;CHAR(34)&amp;",","")</f>
        <v/>
      </c>
      <c r="DR152" s="6" t="str">
        <f>IF(BY152="y",CHAR(34)&amp;"dgband"&amp;CHAR(34)&amp;",","")</f>
        <v/>
      </c>
      <c r="DS152" s="6" t="str">
        <f>IF(W152="y",IF(AND(V152="n",BY152&lt;&gt;"y"),CHAR(34)&amp;"allver"&amp;CHAR(34)&amp;",",""),"")</f>
        <v/>
      </c>
      <c r="DT152" s="6" t="str">
        <f>IF(V152="y",IF(AND(W152="n",BY152&lt;&gt;"y"),CHAR(34)&amp;"allhor"&amp;CHAR(34)&amp;",",""),"")</f>
        <v/>
      </c>
      <c r="DU152" s="6" t="str">
        <f>IF(BY152="y",IF(AND(W152="n",V152="n"),CHAR(34)&amp;"alldia"&amp;CHAR(34)&amp;",",""),"")</f>
        <v/>
      </c>
      <c r="DW152" s="48" t="str">
        <f>IF(CL152="y",CHAR(34)&amp;CL$1&amp;CHAR(34)&amp;",","")</f>
        <v>"NoBand",</v>
      </c>
      <c r="DX152" s="48" t="str">
        <f>IF(CM152="y",CHAR(34)&amp;CM$1&amp;CHAR(34)&amp;",","")</f>
        <v/>
      </c>
      <c r="DY152" s="48" t="str">
        <f>IF(CN152="y",CHAR(34)&amp;CN$1&amp;CHAR(34)&amp;",","")</f>
        <v/>
      </c>
      <c r="DZ152" s="48" t="str">
        <f>IF(CO152="y",CHAR(34)&amp;CO$1&amp;CHAR(34)&amp;",","")</f>
        <v/>
      </c>
      <c r="EA152" s="48" t="str">
        <f>IF(T152="y",CHAR(34)&amp;T$1&amp;CHAR(34)&amp;",","")</f>
        <v>"Diagon",</v>
      </c>
      <c r="EB152" s="48" t="str">
        <f>IF(U152="y",CHAR(34)&amp;U$1&amp;CHAR(34)&amp;",","")</f>
        <v/>
      </c>
      <c r="EC152" s="48" t="str">
        <f>IF(V152="y",CHAR(34)&amp;V$1&amp;CHAR(34)&amp;",","")</f>
        <v/>
      </c>
      <c r="ED152" s="48" t="str">
        <f>IF(W152="y",CHAR(34)&amp;W$1&amp;CHAR(34)&amp;",","")</f>
        <v/>
      </c>
      <c r="EE152" s="48" t="str">
        <f>IF(X152="y",CHAR(34)&amp;X$1&amp;CHAR(34)&amp;",","")</f>
        <v/>
      </c>
      <c r="EF152" s="48" t="str">
        <f>IF(AND(Y152&lt;&gt;"n",Y152&lt;&gt;""),CHAR(34)&amp;Y$1&amp;CHAR(34)&amp;",","")</f>
        <v/>
      </c>
      <c r="EG152" s="48" t="str">
        <f>IF(Z152="y",CHAR(34)&amp;Z$1&amp;CHAR(34)&amp;",","")</f>
        <v/>
      </c>
      <c r="EH152" s="48" t="str">
        <f>IF(AA152="y",CHAR(34)&amp;AA$1&amp;CHAR(34)&amp;",","")</f>
        <v/>
      </c>
      <c r="EI152" s="48" t="str">
        <f>IF(AB152="y",CHAR(34)&amp;AB$1&amp;CHAR(34)&amp;",","")</f>
        <v/>
      </c>
      <c r="EJ152" s="48" t="str">
        <f>IF(AC152="y",CHAR(34)&amp;AC$1&amp;CHAR(34)&amp;",","")</f>
        <v/>
      </c>
      <c r="EK152" s="48" t="str">
        <f>IF(AD152="y",CHAR(34)&amp;AD$1&amp;CHAR(34)&amp;",","")</f>
        <v/>
      </c>
      <c r="EL152" s="48" t="str">
        <f>IF(AE152="y",CHAR(34)&amp;AE$1&amp;CHAR(34)&amp;",","")</f>
        <v/>
      </c>
      <c r="EM152" s="48" t="str">
        <f>IF(AF152="y",CHAR(34)&amp;AF$1&amp;CHAR(34)&amp;",","")</f>
        <v>"Trside",</v>
      </c>
      <c r="EN152" s="48" t="str">
        <f>IF(AG152="y",CHAR(34)&amp;AG$1&amp;CHAR(34)&amp;",","")</f>
        <v/>
      </c>
      <c r="EO152" s="48" t="str">
        <f>IF(AH152="y",CHAR(34)&amp;AH$1&amp;CHAR(34)&amp;",","")</f>
        <v/>
      </c>
      <c r="EP152" s="48" t="str">
        <f>IF(AI152="y",CHAR(34)&amp;AI$1&amp;CHAR(34)&amp;",","")</f>
        <v>"Canton",</v>
      </c>
      <c r="EQ152" s="48" t="str">
        <f>IF(AJ152="y",CHAR(34)&amp;AJ$1&amp;CHAR(34)&amp;",","")</f>
        <v/>
      </c>
      <c r="ER152" s="48" t="str">
        <f>IF(AK152="y",CHAR(34)&amp;AK$1&amp;CHAR(34)&amp;",","")</f>
        <v/>
      </c>
      <c r="ES152" s="48" t="str">
        <f>IF(AL152="y",CHAR(34)&amp;AL$1&amp;CHAR(34)&amp;",","")</f>
        <v/>
      </c>
      <c r="ET152" s="48" t="str">
        <f>IF(AM152="y",CHAR(34)&amp;AM$1&amp;CHAR(34)&amp;",","")</f>
        <v/>
      </c>
      <c r="EU152" s="48" t="str">
        <f>IF(AN152="y",CHAR(34)&amp;AN$1&amp;CHAR(34)&amp;",","")</f>
        <v/>
      </c>
      <c r="EV152" s="48" t="str">
        <f>IF(AO152="y",CHAR(34)&amp;AO$1&amp;CHAR(34)&amp;",","")</f>
        <v/>
      </c>
      <c r="EW152" s="48" t="str">
        <f>IF(AP152="y",CHAR(34)&amp;AP$1&amp;CHAR(34)&amp;",","")</f>
        <v/>
      </c>
      <c r="EX152" s="48" t="str">
        <f>IF(AQ152="y",CHAR(34)&amp;AQ$1&amp;CHAR(34)&amp;",","")</f>
        <v/>
      </c>
      <c r="EY152" s="48" t="str">
        <f>IF(AR152="y",CHAR(34)&amp;AR$1&amp;CHAR(34)&amp;",","")</f>
        <v/>
      </c>
      <c r="EZ152" s="48" t="str">
        <f>IF(AS152="y",CHAR(34)&amp;AS$1&amp;CHAR(34)&amp;",","")</f>
        <v/>
      </c>
      <c r="FA152" s="48" t="str">
        <f>IF(AT152&gt;0,CHAR(34)&amp;"sta"&amp;AZ152&amp;CHAR(34)&amp;",","")</f>
        <v>"staWHI",</v>
      </c>
      <c r="FB152" s="48" t="str">
        <f>IF(AND(AT152&gt;0,BA152&lt;&gt;""),CHAR(34)&amp;"sta"&amp;BA152&amp;CHAR(34)&amp;",","")</f>
        <v/>
      </c>
      <c r="FD152" s="48" t="str">
        <f>IF(BV152="n",CHAR(34)&amp;"tcWHYE"&amp;CHAR(34)&amp;",",IF(BV152="y",CHAR(34)&amp;FD$1&amp;CHAR(34)&amp;",",""))</f>
        <v/>
      </c>
      <c r="FE152" s="48" t="str">
        <f>IF(COUNTIF(BL152:BT152,"BLU")=0,CHAR(34)&amp;"NO_BLU"&amp;CHAR(34)&amp;",", "")</f>
        <v/>
      </c>
      <c r="FF152" s="48" t="str">
        <f>IF(COUNTIF(BL152:BT152,"WHI")=0,CHAR(34)&amp;"NO_WHI"&amp;CHAR(34)&amp;",", "")</f>
        <v/>
      </c>
      <c r="FG152" s="48" t="str">
        <f>IF(COUNTIF(BL152:BT152,"RED")=0,CHAR(34)&amp;"NO_RED"&amp;CHAR(34)&amp;",", "")</f>
        <v>"NO_RED",</v>
      </c>
      <c r="FH152" s="48" t="str">
        <f>IF(COUNTIF(BL152:BS152,"GRE")=0,CHAR(34)&amp;"NO_GRE"&amp;CHAR(34)&amp;",", "")</f>
        <v>"NO_GRE",</v>
      </c>
      <c r="FI152" s="48" t="str">
        <f>IF(COUNTIF(BL152:BT152,"YEL")=0,CHAR(34)&amp;"NO_YEL"&amp;CHAR(34)&amp;",", "")</f>
        <v>"NO_YEL",</v>
      </c>
      <c r="FJ152" s="48" t="str">
        <f>IF(COUNTIF(BL152:BT152,"BLA")=0,CHAR(34)&amp;"NO_BLA"&amp;CHAR(34)&amp;",", "")</f>
        <v>"NO_BLA",</v>
      </c>
      <c r="FK152" s="48" t="str">
        <f>IF(AND(FH152&lt;&gt;"",FF152&lt;&gt;""),CHAR(34)&amp;"WHGRNO"&amp;CHAR(34)&amp;",","")</f>
        <v/>
      </c>
      <c r="FL152" s="48" t="str">
        <f>IF(AND(FI152&lt;&gt;"",FF152&lt;&gt;""),CHAR(34)&amp;"WHYENO"&amp;CHAR(34)&amp;",","")</f>
        <v/>
      </c>
      <c r="FM152" s="48" t="str">
        <f>IF(AND(FJ152&lt;&gt;"",FF152&lt;&gt;""),CHAR(34)&amp;"BAWHNO"&amp;CHAR(34)&amp;",","")</f>
        <v/>
      </c>
      <c r="FN152" s="48" t="str">
        <f>IF(AND(FE152&lt;&gt;"",FF152&lt;&gt;""),CHAR(34)&amp;"BLWHNO"&amp;CHAR(34)&amp;",","")</f>
        <v/>
      </c>
      <c r="FO152" s="48" t="str">
        <f>IF(AND(FE152&lt;&gt;"",FG152&lt;&gt;""),CHAR(34)&amp;"BLRENO"&amp;CHAR(34)&amp;",","")</f>
        <v/>
      </c>
      <c r="FP152" s="48" t="str">
        <f>IF(AND(FF152&lt;&gt;"",FF152&lt;&gt;""),CHAR(34)&amp;"WHRENO"&amp;CHAR(34)&amp;",","")</f>
        <v/>
      </c>
      <c r="FQ152" s="48" t="str">
        <f>IF(LEN(BF152)=3,CHAR(34)&amp;"001"&amp;BF152&amp;CHAR(34)&amp;",","")</f>
        <v/>
      </c>
      <c r="FR152" s="48" t="str">
        <f>IF(LEN(BG152)=3,CHAR(34)&amp;"002"&amp;BG152&amp;CHAR(34)&amp;",","")</f>
        <v/>
      </c>
      <c r="FS152" s="48" t="str">
        <f>IF(LEN(BH152)=3,CHAR(34)&amp;"003"&amp;BH152&amp;CHAR(34)&amp;",","")</f>
        <v/>
      </c>
      <c r="FT152" s="48" t="str">
        <f>CHAR(34)&amp;"myr"&amp;BD152&amp;CHAR(34)&amp;","</f>
        <v>"myrBLU",</v>
      </c>
      <c r="FU152" s="48" t="str">
        <f>IF(AY152="y",CHAR(34)&amp;"island"&amp;CHAR(34)&amp;",","")</f>
        <v/>
      </c>
      <c r="FV152" s="48" t="str">
        <f>IF(BZ152="y",CHAR(34)&amp;"landlo"&amp;CHAR(34)&amp;",","")</f>
        <v/>
      </c>
      <c r="FW152" s="48" t="str">
        <f>IF(CA152="y",CHAR(34)&amp;"eunion"&amp;CHAR(34)&amp;",","")</f>
        <v/>
      </c>
      <c r="FY152" s="48" t="str">
        <f>IFERROR(IF(SEARCH("Arabic",CB152)&gt;0,CHAR(34)&amp;"arabic"&amp;CHAR(34)&amp;",",""),"")</f>
        <v/>
      </c>
      <c r="FZ152" s="48" t="str">
        <f>IFERROR(IF(SEARCH("English",CB152)&gt;0,CHAR(34)&amp;"englis"&amp;CHAR(34)&amp;",",""),"")</f>
        <v/>
      </c>
      <c r="GA152" s="48" t="str">
        <f>IFERROR(IF(SEARCH("French",CB152)&gt;0,CHAR(34)&amp;"french"&amp;CHAR(34)&amp;",",""),"")</f>
        <v/>
      </c>
      <c r="GB152" s="48" t="str">
        <f>IFERROR(IF(SEARCH("Spanish",CB152)&gt;0,CHAR(34)&amp;"spanis"&amp;CHAR(34)&amp;",",""),"")</f>
        <v/>
      </c>
      <c r="GE152" s="48" t="str">
        <f>IFERROR(IF(SEARCH("Dutch",CB152)&gt;0,CHAR(34)&amp;"dutchs"&amp;CHAR(34)&amp;",",""),"")</f>
        <v/>
      </c>
      <c r="GF152" s="48" t="str">
        <f>IFERROR(IF(SEARCH("Historical",AU152)&gt;0,CHAR(34)&amp;"histor"&amp;CHAR(34)&amp;",",""),"")</f>
        <v/>
      </c>
      <c r="GG152" s="48" t="str">
        <f>IF(BU152="y",CHAR(34)&amp;"unjack"&amp;CHAR(34)&amp;",","")</f>
        <v/>
      </c>
      <c r="GH152" s="48" t="str">
        <f>IF(CD152=1,CHAR(34)&amp;"southc"&amp;CHAR(34)&amp;",","")</f>
        <v/>
      </c>
      <c r="GI152" s="48" t="str">
        <f>IF(CE152=1,CHAR(34)&amp;"hasmap"&amp;CHAR(34)&amp;",","")</f>
        <v/>
      </c>
      <c r="GJ152" s="48" t="str">
        <f>IF(CP152="y",CHAR(34)&amp;CP$1&amp;CHAR(34)&amp;",","")</f>
        <v/>
      </c>
      <c r="GK152" s="48" t="str">
        <f>IF(GJ152="",CHAR(34)&amp;"HasSta"&amp;CHAR(34)&amp;",","")</f>
        <v>"HasSta",</v>
      </c>
      <c r="GL152" s="48" t="str">
        <f>IF(CQ152="y",CHAR(34)&amp;CQ$1&amp;CHAR(34)&amp;",","")</f>
        <v>"1Stars",</v>
      </c>
      <c r="GM152" s="48" t="str">
        <f>IF(CR152="y",CHAR(34)&amp;CR$1&amp;CHAR(34)&amp;",","")</f>
        <v/>
      </c>
      <c r="GN152" s="48" t="str">
        <f>IF(CS152="y",CHAR(34)&amp;CS$1&amp;CHAR(34)&amp;",","")</f>
        <v/>
      </c>
      <c r="GP152" s="48" t="str">
        <f>CHAR(34)&amp;AU152&amp;CHAR(34)</f>
        <v>"City"</v>
      </c>
      <c r="GS152" s="48" t="str">
        <f>SUBSTITUTE("["&amp;_xlfn.CONCAT(CW152:GN152)&amp;"]",",]","]")</f>
        <v>["2Color","lets08","startC","BLUWHI","year00","NoBand","Diagon","Trside","Canton","staWHI","NO_RED","NO_GRE","NO_YEL","NO_BLA","myrBLU","HasSta","1Stars"]</v>
      </c>
      <c r="GT152" s="48" t="str">
        <f>IF(BL152&lt;&gt;"",CHAR(34)&amp;"cl_"&amp;BL152&amp;CHAR(34)&amp;",","")</f>
        <v/>
      </c>
      <c r="GU152" s="48" t="str">
        <f>IF(BM152&lt;&gt;"",CHAR(34)&amp;"cl_"&amp;BM152&amp;CHAR(34)&amp;",","")</f>
        <v>"cl_BLU",</v>
      </c>
      <c r="GV152" s="48" t="str">
        <f>IF(BN152&lt;&gt;"",CHAR(34)&amp;"cl_"&amp;BN152&amp;CHAR(34)&amp;",","")</f>
        <v/>
      </c>
      <c r="GW152" s="48" t="str">
        <f>IF(BO152&lt;&gt;"",CHAR(34)&amp;"cl_"&amp;BO152&amp;CHAR(34)&amp;",","")</f>
        <v/>
      </c>
      <c r="GX152" s="48" t="str">
        <f>IF(BP152&lt;&gt;"",CHAR(34)&amp;"cl_"&amp;BP152&amp;CHAR(34)&amp;",","")</f>
        <v/>
      </c>
      <c r="GY152" s="48" t="str">
        <f>IF(BQ152&lt;&gt;"",CHAR(34)&amp;"cl_"&amp;BQ152&amp;CHAR(34)&amp;",","")</f>
        <v/>
      </c>
      <c r="GZ152" s="48" t="str">
        <f>IF(BR152&lt;&gt;"",CHAR(34)&amp;"cl_"&amp;BR152&amp;CHAR(34)&amp;",","")</f>
        <v/>
      </c>
      <c r="HA152" s="48" t="str">
        <f>IF(BS152&lt;&gt;"",CHAR(34)&amp;"cl_"&amp;BS152&amp;CHAR(34)&amp;",","")</f>
        <v/>
      </c>
      <c r="HB152" s="48" t="str">
        <f>IF(BT152&lt;&gt;"",CHAR(34)&amp;"cl_"&amp;BT152&amp;CHAR(34)&amp;",","")</f>
        <v>"cl_WHI",</v>
      </c>
      <c r="HC152" s="48" t="str">
        <f>SUBSTITUTE("["&amp;_xlfn.CONCAT(GT152:HB152)&amp;"]",",]","]")</f>
        <v>["cl_BLU","cl_WHI"]</v>
      </c>
      <c r="HE152" s="71"/>
      <c r="HF152" s="72" t="str">
        <f>"{couname:"&amp;CT152&amp;(IF(HK152&lt;&gt;"",",subtype:"&amp;CHAR(34)&amp;HK152&amp;CHAR(34),""))&amp;",year:"&amp;HJ152&amp;",region:"&amp;CU152&amp;",Colors:"&amp;HC152&amp;",Items:"&amp;GS152&amp;",Flag:"&amp;CV152&amp;",HDFlag:"&amp;CHAR(34)&amp;E152&amp;CHAR(34)&amp;",type:"&amp;GP152&amp;", describe: "&amp;HH152&amp;", isnew:"&amp;CHAR(34)&amp;F152&amp;CHAR(34)&amp;", links: "&amp;HL152&amp;"},"</f>
        <v>{couname:"[USA] Columbia",year:"2020",region:"rgn_North America",Colors:["cl_BLU","cl_WHI"],Items:["2Color","lets08","startC","BLUWHI","year00","NoBand","Diagon","Trside","Canton","staWHI","NO_RED","NO_GRE","NO_YEL","NO_BLA","myrBLU","HasSta","1Stars"],Flag:"https://upload.wikimedia.org/wikipedia/commons/thumb/4/43/Flag_of_Columbia%2C_South_Carolina.svg/640px-Flag_of_Columbia%2C_South_Carolina.svg.png",HDFlag:"https://upload.wikimedia.org/wikipedia/commons/thumb/4/43/Flag_of_Columbia%2C_South_Carolina.svg/2560px-Flag_of_Columbia%2C_South_Carolina.svg.png",type:"City", describe: "\nFrom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 isnew:".", links: "https://www.flagofcolumbia.com/"},</v>
      </c>
      <c r="HG152" s="73" t="str">
        <f>"{couname:"&amp;CT152&amp;(IF(HK152&lt;&gt;"",",subtype:"&amp;CHAR(34)&amp;HK152&amp;CHAR(34),""))&amp;",year:"&amp;HJ152&amp;",region:"&amp;CU152&amp;",Colors:"&amp;HC152&amp;",Items:"&amp;GS152&amp;",Flag:"&amp;CV152&amp;",HDFlag:"&amp;CHAR(34)&amp;E152&amp;CHAR(34)&amp;",type:"&amp;GP152&amp;", describe: "&amp;HI152&amp;", links: "&amp;HL152&amp;"},"</f>
        <v>{couname:"[USA] Columbia",year:"2020",region:"rgn_North America",Colors:["cl_BLU","cl_WHI"],Items:["2Color","lets08","startC","BLUWHI","year00","NoBand","Diagon","Trside","Canton","staWHI","NO_RED","NO_GRE","NO_YEL","NO_BLA","myrBLU","HasSta","1Stars"],Flag:"https://upload.wikimedia.org/wikipedia/commons/thumb/4/43/Flag_of_Columbia%2C_South_Carolina.svg/640px-Flag_of_Columbia%2C_South_Carolina.svg.png",HDFlag:"https://upload.wikimedia.org/wikipedia/commons/thumb/4/43/Flag_of_Columbia%2C_South_Carolina.svg/2560px-Flag_of_Columbia%2C_South_Carolina.svg.png",type:"City", describe: "\nFrom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 links: "https://www.flagofcolumbia.com/"},</v>
      </c>
      <c r="HH152" s="48" t="str">
        <f>IF(P152&lt;&gt;"",CHAR(34)&amp;"\n"&amp;P152&amp;CHAR(34),CHAR(34)&amp;CHAR(34))</f>
        <v>"\nFrom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v>
      </c>
      <c r="HI152" s="48" t="str">
        <f>IF(J152=0,CHAR(34)&amp;CHAR(34),HH152)</f>
        <v>"\nFrom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v>
      </c>
      <c r="HJ152" s="48" t="str">
        <f>CHAR(34)&amp;O152&amp;CHAR(34)</f>
        <v>"2020"</v>
      </c>
      <c r="HL152" s="48" t="str">
        <f>CHAR(34)&amp;I152&amp;CHAR(34)</f>
        <v>"https://www.flagofcolumbia.com/"</v>
      </c>
      <c r="HM152" s="72" t="str">
        <f>"{"&amp;CHAR(34)&amp;"couname"&amp;CHAR(34)&amp;":"&amp;CT152&amp;(IF(H152&lt;&gt;"",","&amp;CHAR(34)&amp;"subtype"&amp;CHAR(34)&amp;":"&amp;CHAR(34)&amp;H152&amp;CHAR(34),""))&amp;","&amp;CHAR(34)&amp;"year"&amp;CHAR(34)&amp;":"&amp;HJ152&amp;","&amp;CHAR(34)&amp;"region"&amp;CHAR(34)&amp;":"&amp;CU152&amp;","&amp;CHAR(34)&amp;"Colors"&amp;CHAR(34)&amp;":"&amp;HC152&amp;","&amp;CHAR(34)&amp;"Items"&amp;CHAR(34)&amp;":"&amp;GS152&amp;","&amp;CHAR(34)&amp;"Flag"&amp;CHAR(34)&amp;":"&amp;CV152&amp;","&amp;CHAR(34)&amp;"HDFlag"&amp;CHAR(34)&amp;":"&amp;CHAR(34)&amp;E152&amp;CHAR(34)&amp;","&amp;CHAR(34)&amp;"type"&amp;CHAR(34)&amp;":"&amp;GP152&amp;", "&amp;CHAR(34)&amp;"describe"&amp;CHAR(34)&amp;": "&amp;HH152&amp;", "&amp;CHAR(34)&amp;"isnew"&amp;CHAR(34)&amp;": "&amp;CHAR(34)&amp;F152&amp;CHAR(34)&amp;", "&amp;CHAR(34)&amp;"links"&amp;CHAR(34)&amp;": "&amp;HL152&amp;"},"</f>
        <v>{"couname":"[USA] Columbia","subtype":"[USA] South Carolina","year":"2020","region":"rgn_North America","Colors":["cl_BLU","cl_WHI"],"Items":["2Color","lets08","startC","BLUWHI","year00","NoBand","Diagon","Trside","Canton","staWHI","NO_RED","NO_GRE","NO_YEL","NO_BLA","myrBLU","HasSta","1Stars"],"Flag":"https://upload.wikimedia.org/wikipedia/commons/thumb/4/43/Flag_of_Columbia%2C_South_Carolina.svg/640px-Flag_of_Columbia%2C_South_Carolina.svg.png","HDFlag":"https://upload.wikimedia.org/wikipedia/commons/thumb/4/43/Flag_of_Columbia%2C_South_Carolina.svg/2560px-Flag_of_Columbia%2C_South_Carolina.svg.png","type":"City", "describe": "\nFrom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 "isnew": ".", "links": "https://www.flagofcolumbia.com/"},</v>
      </c>
      <c r="HN152" s="74" t="str">
        <f>"{"&amp;CHAR(34)&amp;"couname"&amp;CHAR(34)&amp;":"&amp;CT152&amp;(IF(H152&lt;&gt;"",","&amp;CHAR(34)&amp;"subtype"&amp;CHAR(34)&amp;":"&amp;CHAR(34)&amp;H152&amp;CHAR(34),""))&amp;","&amp;CHAR(34)&amp;"year"&amp;CHAR(34)&amp;":"&amp;HJ152&amp;","&amp;CHAR(34)&amp;"region"&amp;CHAR(34)&amp;":"&amp;CU152&amp;","&amp;CHAR(34)&amp;"Colors"&amp;CHAR(34)&amp;":"&amp;HC152&amp;","&amp;CHAR(34)&amp;"Items"&amp;CHAR(34)&amp;":"&amp;GS152&amp;","&amp;CHAR(34)&amp;"Flag"&amp;CHAR(34)&amp;":"&amp;CV152&amp;","&amp;CHAR(34)&amp;"HDFlag"&amp;CHAR(34)&amp;":"&amp;CHAR(34)&amp;E152&amp;CHAR(34)&amp;","&amp;CHAR(34)&amp;"type"&amp;CHAR(34)&amp;":"&amp;GP152&amp;", "&amp;CHAR(34)&amp;"describe"&amp;CHAR(34)&amp;": "&amp;HI152&amp;", "&amp;CHAR(34)&amp;"isnew"&amp;CHAR(34)&amp;": "&amp;CHAR(34)&amp;F152&amp;CHAR(34)&amp;", "&amp;CHAR(34)&amp;"links"&amp;CHAR(34)&amp;": "&amp;HL152&amp;"},"</f>
        <v>{"couname":"[USA] Columbia","subtype":"[USA] South Carolina","year":"2020","region":"rgn_North America","Colors":["cl_BLU","cl_WHI"],"Items":["2Color","lets08","startC","BLUWHI","year00","NoBand","Diagon","Trside","Canton","staWHI","NO_RED","NO_GRE","NO_YEL","NO_BLA","myrBLU","HasSta","1Stars"],"Flag":"https://upload.wikimedia.org/wikipedia/commons/thumb/4/43/Flag_of_Columbia%2C_South_Carolina.svg/640px-Flag_of_Columbia%2C_South_Carolina.svg.png","HDFlag":"https://upload.wikimedia.org/wikipedia/commons/thumb/4/43/Flag_of_Columbia%2C_South_Carolina.svg/2560px-Flag_of_Columbia%2C_South_Carolina.svg.png","type":"City", "describe": "\nFrom https://www.flagofcolumbia.com/colors-and-symbols 'Symbols': 'A simple bold abstract wing set against a navy-blue field. The star represents Columbia as a capital city. The six points represent resilience, as Columbia has faced many challenges in its history. The three sections of the wing represent the three rivers, all converging together in Columbia and a vital part of the unique identity of the City.'", "isnew": ".", "links": "https://www.flagofcolumbia.com/"},</v>
      </c>
      <c r="HO152" s="75">
        <v>45618</v>
      </c>
      <c r="HP152" s="48" t="str" cm="1">
        <f t="array" ref="HP152">IF(_xlfn.TEXTJOIN(", ", TRUE, IF(ISNUMBER(SEARCH("BLA", BL152:BT152)), COLUMN(BL152:BT152) - COLUMN(BL152) + 1, ""))&lt;&gt;"","BLA","")</f>
        <v/>
      </c>
      <c r="HQ152" s="48" t="str" cm="1">
        <f t="array" ref="HQ152">IF(_xlfn.TEXTJOIN(", ", TRUE, IF(ISNUMBER(SEARCH("BLU", BL152:BT152)), COLUMN(BL152:BT152) - COLUMN(BL152) + 1, ""))&lt;&gt;"","BLU","")</f>
        <v>BLU</v>
      </c>
      <c r="HR152" s="48" t="str" cm="1">
        <f t="array" ref="HR152">IF(_xlfn.TEXTJOIN(", ", TRUE, IF(ISNUMBER(SEARCH("GRE", BL152:BT152)), COLUMN(BL152:BT152) - COLUMN(BL152) + 1, ""))&lt;&gt;"","GRE","")</f>
        <v/>
      </c>
      <c r="HS152" s="48" t="str" cm="1">
        <f t="array" ref="HS152">IF(_xlfn.TEXTJOIN(", ", TRUE, IF(ISNUMBER(SEARCH("RED", BL152:BT152)), COLUMN(BL152:BT152) - COLUMN(BL152) + 1, ""))&lt;&gt;"","RED","")</f>
        <v/>
      </c>
      <c r="HT152" s="48" t="str" cm="1">
        <f t="array" ref="HT152">IF(_xlfn.TEXTJOIN(", ", TRUE, IF(ISNUMBER(SEARCH("YEL", BL152:BT152)), COLUMN(BL152:BT152) - COLUMN(BL152) + 1, ""))&lt;&gt;"","YEL","")</f>
        <v/>
      </c>
      <c r="HU152" s="48" t="str" cm="1">
        <f t="array" ref="HU152">IF(_xlfn.TEXTJOIN(", ", TRUE, IF(ISNUMBER(SEARCH("ORA", BL152:BT152)), COLUMN(BL152:BT152) - COLUMN(BL152) + 1, ""))&lt;&gt;"","ORA","")</f>
        <v/>
      </c>
      <c r="HV152" s="48" t="str" cm="1">
        <f t="array" ref="HV152">IF(_xlfn.TEXTJOIN(", ", TRUE, IF(ISNUMBER(SEARCH("BRO", BL152:BT152)), COLUMN(BL152:BT152) - COLUMN(BL152) + 1, ""))&lt;&gt;"","BRO","")</f>
        <v/>
      </c>
      <c r="HW152" s="48" t="str" cm="1">
        <f t="array" ref="HW152">IF(_xlfn.TEXTJOIN(", ", TRUE, IF(ISNUMBER(SEARCH("PUR", BL152:BT152)), COLUMN(BL152:BT152) - COLUMN(BL152) + 1, ""))&lt;&gt;"","PUR","")</f>
        <v/>
      </c>
      <c r="HX152" s="48" t="str" cm="1">
        <f t="array" ref="HX152">IF(_xlfn.TEXTJOIN(", ", TRUE, IF(ISNUMBER(SEARCH("WHI", BL152:BT152)), COLUMN(BL152:BT152) - COLUMN(BL152) + 1, ""))&lt;&gt;"","WHI","")</f>
        <v>WHI</v>
      </c>
      <c r="HY152" s="76"/>
      <c r="HZ152" s="76"/>
      <c r="IA152" s="6"/>
      <c r="IB152" s="6"/>
      <c r="IC152" s="77"/>
      <c r="ID152" s="77"/>
      <c r="IE152" s="77"/>
      <c r="IF152" s="77"/>
      <c r="IG152" s="77"/>
      <c r="IH152" s="77"/>
      <c r="II152" s="77"/>
      <c r="IJ152" s="77"/>
      <c r="IK152" s="77"/>
      <c r="IM152" s="45">
        <f>COUNTIF(IC152:IK152,"&gt;0")-CG152</f>
        <v>-2</v>
      </c>
      <c r="IN152" s="78" t="str">
        <f>"http://mkweb.bcgsc.ca/color-summarizer/?url="&amp;D152&amp;"&amp;precision=low&amp;num_clusters="&amp;CG152&amp;"&amp;text=1"</f>
        <v>http://mkweb.bcgsc.ca/color-summarizer/?url=https://upload.wikimedia.org/wikipedia/commons/thumb/4/43/Flag_of_Columbia%2C_South_Carolina.svg/640px-Flag_of_Columbia%2C_South_Carolina.svg.png&amp;precision=low&amp;num_clusters=2&amp;text=1</v>
      </c>
      <c r="IO152" s="48" t="str">
        <f>IF(HP152&lt;&gt;"",CHAR(34)&amp;"black"&amp;CHAR(34),"")</f>
        <v/>
      </c>
      <c r="IP152" s="48" t="str">
        <f>IF(HQ152&lt;&gt;"",CHAR(34)&amp;"blue"&amp;CHAR(34),"")</f>
        <v>"blue"</v>
      </c>
      <c r="IQ152" s="48" t="str">
        <f>IF(HR152&lt;&gt;"",CHAR(34)&amp;"green"&amp;CHAR(34),"")</f>
        <v/>
      </c>
      <c r="IR152" s="48" t="str">
        <f>IF(HS152&lt;&gt;"",CHAR(34)&amp;"red"&amp;CHAR(34),"")</f>
        <v/>
      </c>
      <c r="IS152" s="48" t="str">
        <f>IF(HT152&lt;&gt;"",CHAR(34)&amp;"yellow"&amp;CHAR(34),"")</f>
        <v/>
      </c>
      <c r="IT152" s="48" t="str">
        <f>IF(HU152&lt;&gt;"",CHAR(34)&amp;"orange"&amp;CHAR(34),"")</f>
        <v/>
      </c>
      <c r="IU152" s="48" t="str">
        <f>IF(HV152&lt;&gt;"",CHAR(34)&amp;"brown"&amp;CHAR(34),"")</f>
        <v/>
      </c>
      <c r="IV152" s="48" t="str">
        <f>IF(HW152&lt;&gt;"",CHAR(34)&amp;"purple"&amp;CHAR(34),"")</f>
        <v/>
      </c>
      <c r="IW152" s="48" t="str">
        <f>IF(HX152&lt;&gt;"",CHAR(34)&amp;"white"&amp;CHAR(34),"")</f>
        <v>"white"</v>
      </c>
      <c r="IX152" s="48" t="str">
        <f>"{"&amp;CHAR(34)&amp;"url"&amp;CHAR(34)&amp;":"&amp;CHAR(34)&amp;IN152&amp;CHAR(34)&amp;","&amp;CHAR(34)&amp;"name"&amp;CHAR(34)&amp;":"&amp;CHAR(34)&amp;A152&amp;CHAR(34)&amp;"},"</f>
        <v>{"url":"http://mkweb.bcgsc.ca/color-summarizer/?url=https://upload.wikimedia.org/wikipedia/commons/thumb/4/43/Flag_of_Columbia%2C_South_Carolina.svg/640px-Flag_of_Columbia%2C_South_Carolina.svg.png&amp;precision=low&amp;num_clusters=2&amp;text=1","name":"[USA] Columbia"},</v>
      </c>
      <c r="IY152" s="48">
        <v>1139</v>
      </c>
    </row>
    <row r="153" spans="1:259" s="48" customFormat="1" ht="38.4" customHeight="1" thickBot="1" x14ac:dyDescent="0.35">
      <c r="A153" s="97" t="s">
        <v>372</v>
      </c>
      <c r="B153" s="40" t="e" vm="294">
        <v>#VALUE!</v>
      </c>
      <c r="C153" s="41">
        <v>3</v>
      </c>
      <c r="D153" s="42" t="s">
        <v>373</v>
      </c>
      <c r="E153" s="43" t="s">
        <v>374</v>
      </c>
      <c r="F153" s="44" t="s">
        <v>163</v>
      </c>
      <c r="G153" s="45">
        <f>COUNTIF($A$1:$A$8580,A153)</f>
        <v>1</v>
      </c>
      <c r="H153" s="46" t="s">
        <v>375</v>
      </c>
      <c r="I153" s="47" t="s">
        <v>376</v>
      </c>
      <c r="J153" s="48" t="str">
        <f>""</f>
        <v/>
      </c>
      <c r="K153" s="49"/>
      <c r="L153" s="50"/>
      <c r="M153" s="50"/>
      <c r="N153" s="51" t="s">
        <v>231</v>
      </c>
      <c r="O153" s="52">
        <v>2012</v>
      </c>
      <c r="P153" s="53" t="s">
        <v>377</v>
      </c>
      <c r="Q153" s="54">
        <v>1</v>
      </c>
      <c r="R153" s="55" t="s">
        <v>231</v>
      </c>
      <c r="S153" s="56">
        <v>3</v>
      </c>
      <c r="T153" s="57" t="s">
        <v>164</v>
      </c>
      <c r="U153" s="58" t="s">
        <v>164</v>
      </c>
      <c r="V153" s="58" t="s">
        <v>165</v>
      </c>
      <c r="W153" s="58" t="s">
        <v>164</v>
      </c>
      <c r="X153" s="58" t="s">
        <v>165</v>
      </c>
      <c r="Y153" s="58" t="s">
        <v>164</v>
      </c>
      <c r="Z153" s="58" t="s">
        <v>164</v>
      </c>
      <c r="AA153" s="58" t="s">
        <v>164</v>
      </c>
      <c r="AB153" s="58" t="s">
        <v>165</v>
      </c>
      <c r="AC153" s="58" t="s">
        <v>165</v>
      </c>
      <c r="AD153" s="58" t="s">
        <v>164</v>
      </c>
      <c r="AE153" s="58" t="s">
        <v>164</v>
      </c>
      <c r="AF153" s="59" t="s">
        <v>164</v>
      </c>
      <c r="AG153" s="59" t="s">
        <v>165</v>
      </c>
      <c r="AH153" s="59" t="s">
        <v>165</v>
      </c>
      <c r="AI153" s="59" t="s">
        <v>164</v>
      </c>
      <c r="AJ153" s="59" t="s">
        <v>164</v>
      </c>
      <c r="AK153" s="59" t="s">
        <v>164</v>
      </c>
      <c r="AL153" s="59" t="s">
        <v>164</v>
      </c>
      <c r="AM153" s="59" t="s">
        <v>165</v>
      </c>
      <c r="AN153" s="59" t="s">
        <v>164</v>
      </c>
      <c r="AO153" s="59" t="s">
        <v>165</v>
      </c>
      <c r="AP153" s="59" t="s">
        <v>164</v>
      </c>
      <c r="AQ153" s="59" t="s">
        <v>164</v>
      </c>
      <c r="AR153" s="59" t="s">
        <v>164</v>
      </c>
      <c r="AS153" s="59" t="s">
        <v>164</v>
      </c>
      <c r="AT153" s="60">
        <v>0</v>
      </c>
      <c r="AU153" s="59" t="s">
        <v>196</v>
      </c>
      <c r="AV153" s="59" t="str">
        <f>IF(LEFT(A153,1)="[",LEFT(A153,5)&amp;AU153&amp;A153,"")</f>
        <v>[USA]City[USA] Chattanooga</v>
      </c>
      <c r="AW153" s="59" t="str">
        <f>C153&amp;H153&amp;A153</f>
        <v>3[USA] Tennessee[USA] Chattanooga</v>
      </c>
      <c r="AX153" s="61"/>
      <c r="AY153" s="61"/>
      <c r="AZ153" s="62" t="s">
        <v>167</v>
      </c>
      <c r="BA153" s="62" t="s">
        <v>167</v>
      </c>
      <c r="BB153" s="62"/>
      <c r="BC153" s="63"/>
      <c r="BD153" s="64" t="s">
        <v>153</v>
      </c>
      <c r="BE153" s="47"/>
      <c r="BF153" s="64" t="s">
        <v>153</v>
      </c>
      <c r="BG153" s="64" t="s">
        <v>152</v>
      </c>
      <c r="BH153" s="64" t="s">
        <v>153</v>
      </c>
      <c r="BI153" s="64"/>
      <c r="BJ153" s="64"/>
      <c r="BK153" s="47"/>
      <c r="BL153" s="64" t="s">
        <v>151</v>
      </c>
      <c r="BM153" s="64" t="s">
        <v>152</v>
      </c>
      <c r="BN153" s="64" t="s">
        <v>153</v>
      </c>
      <c r="BO153" s="64" t="s">
        <v>167</v>
      </c>
      <c r="BP153" s="64" t="s">
        <v>155</v>
      </c>
      <c r="BQ153" s="64" t="s">
        <v>167</v>
      </c>
      <c r="BR153" s="64" t="s">
        <v>157</v>
      </c>
      <c r="BS153" s="64" t="s">
        <v>158</v>
      </c>
      <c r="BT153" s="64" t="s">
        <v>159</v>
      </c>
      <c r="BU153" s="65"/>
      <c r="BV153" s="66"/>
      <c r="BW153" s="66">
        <v>0</v>
      </c>
      <c r="BX153" s="47"/>
      <c r="CB153" s="6"/>
      <c r="CC153" s="6"/>
      <c r="CD153" s="67">
        <v>0</v>
      </c>
      <c r="CE153" s="67">
        <v>0</v>
      </c>
      <c r="CF153" s="67" t="e">
        <v>#REF!</v>
      </c>
      <c r="CG153" s="68" cm="1">
        <f t="array" ref="CG153">SUMPRODUCT(--(LEN(TRIM(BL153:BT153))&gt;0))</f>
        <v>7</v>
      </c>
      <c r="CH153" s="59" t="str">
        <f>IF(CG153=2,"y","n")</f>
        <v>n</v>
      </c>
      <c r="CI153" s="59" t="str">
        <f>IF(CG153=3,"y","n")</f>
        <v>n</v>
      </c>
      <c r="CJ153" s="59" t="str">
        <f>IF(CG153=4,"y","n")</f>
        <v>n</v>
      </c>
      <c r="CK153" s="59" t="str">
        <f>IF(CG153&gt;4,"y","n")</f>
        <v>y</v>
      </c>
      <c r="CL153" s="59" t="str">
        <f>IF(S153=0,"y","n")</f>
        <v>n</v>
      </c>
      <c r="CM153" s="59" t="str">
        <f>IF(S153=2,"y","n")</f>
        <v>n</v>
      </c>
      <c r="CN153" s="59" t="str">
        <f>IF(S153=3,"y","n")</f>
        <v>y</v>
      </c>
      <c r="CO153" s="59" t="str">
        <f>IF(S153&gt;=4,"y","n")</f>
        <v>n</v>
      </c>
      <c r="CP153" s="59" t="str">
        <f>IF(AT153=0,"y","n")</f>
        <v>y</v>
      </c>
      <c r="CQ153" s="59" t="str">
        <f>IF(AT153=1,"y","n")</f>
        <v>n</v>
      </c>
      <c r="CR153" s="59" t="str">
        <f>IF(AT153=2,"y","n")</f>
        <v>n</v>
      </c>
      <c r="CS153" s="59" t="str">
        <f>IF(AT153&gt;=3,"y","n")</f>
        <v>n</v>
      </c>
      <c r="CT153" s="69" t="str">
        <f>CHAR(34)&amp;A153&amp;CHAR(34)</f>
        <v>"[USA] Chattanooga"</v>
      </c>
      <c r="CU153" s="70" t="str">
        <f>CHAR(34)&amp;"rgn_"&amp;R153&amp;CHAR(34)</f>
        <v>"rgn_North America"</v>
      </c>
      <c r="CV153" s="48" t="str">
        <f>CHAR(34)&amp;D153&amp;CHAR(34)</f>
        <v>"https://upload.wikimedia.org/wikipedia/commons/thumb/3/3c/Flag_of_Chattanooga%2C_Tennessee.svg/320px-Flag_of_Chattanooga%2C_Tennessee.svg.png"</v>
      </c>
      <c r="CW153" s="48" t="str">
        <f>IF(CH153="y",CHAR(34)&amp;CH$1&amp;CHAR(34)&amp;",","")</f>
        <v/>
      </c>
      <c r="CX153" s="48" t="str">
        <f>IF(CI153="y",CHAR(34)&amp;CI$1&amp;CHAR(34)&amp;",","")</f>
        <v/>
      </c>
      <c r="CY153" s="48" t="str">
        <f>IF(CJ153="y",CHAR(34)&amp;CJ$1&amp;CHAR(34)&amp;",","")</f>
        <v/>
      </c>
      <c r="CZ153" s="48" t="str">
        <f>IF(CK153="y",CHAR(34)&amp;CK$1&amp;CHAR(34)&amp;",","")</f>
        <v>"5+Colo",</v>
      </c>
      <c r="DA153" s="48" t="str">
        <f>IF(Q153&gt;1,CHAR(34)&amp;"words2"&amp;CHAR(34)&amp;",","")</f>
        <v/>
      </c>
      <c r="DB153" s="48" t="str">
        <f>IF(Q153&gt;2,CHAR(34)&amp;"words3"&amp;CHAR(34)&amp;",","")</f>
        <v/>
      </c>
      <c r="DD153" s="48" t="str">
        <f>IF(LEN(CHAR(34)&amp;"lets"&amp;LEN(SUBSTITUTE(SUBSTITUTE(IFERROR(TRIM(SUBSTITUTE(A153,MID(A153,FIND("[",A153),FIND("]",A153)-FIND("[",A153)+1),"")),A153)," ",""),"-",""))&amp;CHAR(34)&amp;",")=9,CHAR(34)&amp;"lets"&amp;LEN(SUBSTITUTE(SUBSTITUTE(IFERROR(TRIM(SUBSTITUTE(A153,MID(A153,FIND("[",A153),FIND("]",A153)-FIND("[",A153)+1),"")),A153)," ",""),"-",""))&amp;CHAR(34)&amp;",",CHAR(34)&amp;"lets0"&amp;LEN(SUBSTITUTE(SUBSTITUTE(IFERROR(TRIM(SUBSTITUTE(A153,MID(A153,FIND("[",A153),FIND("]",A153)-FIND("[",A153)+1),"")),A153)," ",""),"-",""))&amp;CHAR(34)&amp;",")</f>
        <v>"lets11",</v>
      </c>
      <c r="DE153" s="48" t="str">
        <f>CHAR(34)&amp;"start"&amp;IFERROR(LEFT(SUBSTITUTE(A153,"["&amp;MID(A153,FIND("[",A153)+1,FIND("]",A153)-FIND("[",A153)-1)&amp;"] ",""),1),LEFT(A153,1))&amp;CHAR(34)&amp;","</f>
        <v>"startC",</v>
      </c>
      <c r="DF153" s="48" t="str">
        <f>IFERROR(IF(SEARCH("tan",A153)&gt;0,CHAR(34)&amp;"withtn"&amp;CHAR(34)&amp;",",""),"")</f>
        <v>"withtn",</v>
      </c>
      <c r="DG153" s="48" t="str">
        <f>IFERROR(IF(SEARCH("q",A153)&gt;0,CHAR(34)&amp;"with_q"&amp;CHAR(34)&amp;",",""),"")</f>
        <v/>
      </c>
      <c r="DH153" s="48" t="str">
        <f>IFERROR(IF(SEARCH("v",A153)&gt;0,CHAR(34)&amp;"with_v"&amp;CHAR(34)&amp;",",""),"")</f>
        <v/>
      </c>
      <c r="DI153" s="48" t="str">
        <f>IFERROR(IF(SEARCH("w",A153)&gt;0,CHAR(34)&amp;"with_w"&amp;CHAR(34)&amp;",",""),"")</f>
        <v/>
      </c>
      <c r="DJ153" s="48" t="str">
        <f>IFERROR(IF(SEARCH("y",A153)&gt;0,CHAR(34)&amp;"with_y"&amp;CHAR(34)&amp;",",""),"")</f>
        <v/>
      </c>
      <c r="DK153" s="48" t="str">
        <f>IFERROR(IF(SEARCH("z",A153)&gt;0,CHAR(34)&amp;"with_z"&amp;CHAR(34)&amp;",",""),"")</f>
        <v/>
      </c>
      <c r="DL153" s="48" t="str">
        <f>IF(CG153=2, CHAR(34) &amp; _xlfn.TEXTJOIN("", TRUE, _xlfn._xlws.SORT(HP153:HX153)) &amp; CHAR(34) &amp; ",", "")</f>
        <v/>
      </c>
      <c r="DM153" s="48" t="str" cm="1">
        <f t="array" ref="DM153">IF(CG153=3,CHAR(34) &amp; _xlfn.TEXTJOIN("", TRUE, RIGHT(HP153:HX153, 2)) &amp; CHAR(34) &amp; ",", "")</f>
        <v/>
      </c>
      <c r="DN153" s="48" t="str">
        <f>IF(AND(ISNUMBER(SEARCH("18", O153)), ISERROR(SEARCH("1918", O153)), ISERROR(SEARCH("2018", O153))), CHAR(34) &amp; "year18" &amp; CHAR(34) &amp; ",", "")</f>
        <v/>
      </c>
      <c r="DO153" s="48" t="str">
        <f>IF(AND(ISNUMBER(SEARCH("19", O153)), ISERROR(SEARCH("1819", O153)),  ISERROR(SEARCH("1219", O153)),ISERROR(SEARCH("1119", O153)),ISERROR(SEARCH("1190", O153)),ISERROR(SEARCH("2019", O153))), CHAR(34) &amp; "year19" &amp; CHAR(34) &amp; ",", "")</f>
        <v/>
      </c>
      <c r="DP153" s="6" t="str">
        <f>IF(AND(ISNUMBER(SEARCH("20", O153)), ISERROR(SEARCH("1920", O153))), CHAR(34)&amp;"year00"&amp;CHAR(34)&amp;",", "")</f>
        <v>"year00",</v>
      </c>
      <c r="DQ153" s="6" t="str">
        <f>IF(CC153="y",CHAR(34)&amp;"soviet"&amp;CHAR(34)&amp;",","")</f>
        <v/>
      </c>
      <c r="DR153" s="6" t="str">
        <f>IF(BY153="y",CHAR(34)&amp;"dgband"&amp;CHAR(34)&amp;",","")</f>
        <v/>
      </c>
      <c r="DS153" s="6" t="str">
        <f>IF(W153="y",IF(AND(V153="n",BY153&lt;&gt;"y"),CHAR(34)&amp;"allver"&amp;CHAR(34)&amp;",",""),"")</f>
        <v/>
      </c>
      <c r="DT153" s="6" t="str">
        <f>IF(V153="y",IF(AND(W153="n",BY153&lt;&gt;"y"),CHAR(34)&amp;"allhor"&amp;CHAR(34)&amp;",",""),"")</f>
        <v>"allhor",</v>
      </c>
      <c r="DU153" s="6" t="str">
        <f>IF(BY153="y",IF(AND(W153="n",V153="n"),CHAR(34)&amp;"alldia"&amp;CHAR(34)&amp;",",""),"")</f>
        <v/>
      </c>
      <c r="DW153" s="48" t="str">
        <f>IF(CL153="y",CHAR(34)&amp;CL$1&amp;CHAR(34)&amp;",","")</f>
        <v/>
      </c>
      <c r="DX153" s="48" t="str">
        <f>IF(CM153="y",CHAR(34)&amp;CM$1&amp;CHAR(34)&amp;",","")</f>
        <v/>
      </c>
      <c r="DY153" s="48" t="str">
        <f>IF(CN153="y",CHAR(34)&amp;CN$1&amp;CHAR(34)&amp;",","")</f>
        <v>"3Bands",</v>
      </c>
      <c r="DZ153" s="48" t="str">
        <f>IF(CO153="y",CHAR(34)&amp;CO$1&amp;CHAR(34)&amp;",","")</f>
        <v/>
      </c>
      <c r="EA153" s="48" t="str">
        <f>IF(T153="y",CHAR(34)&amp;T$1&amp;CHAR(34)&amp;",","")</f>
        <v/>
      </c>
      <c r="EB153" s="48" t="str">
        <f>IF(U153="y",CHAR(34)&amp;U$1&amp;CHAR(34)&amp;",","")</f>
        <v/>
      </c>
      <c r="EC153" s="48" t="str">
        <f>IF(V153="y",CHAR(34)&amp;V$1&amp;CHAR(34)&amp;",","")</f>
        <v>"Horizo",</v>
      </c>
      <c r="ED153" s="48" t="str">
        <f>IF(W153="y",CHAR(34)&amp;W$1&amp;CHAR(34)&amp;",","")</f>
        <v/>
      </c>
      <c r="EE153" s="48" t="str">
        <f>IF(X153="y",CHAR(34)&amp;X$1&amp;CHAR(34)&amp;",","")</f>
        <v>"Circle",</v>
      </c>
      <c r="EF153" s="48" t="str">
        <f>IF(AND(Y153&lt;&gt;"n",Y153&lt;&gt;""),CHAR(34)&amp;Y$1&amp;CHAR(34)&amp;",","")</f>
        <v/>
      </c>
      <c r="EG153" s="48" t="str">
        <f>IF(Z153="y",CHAR(34)&amp;Z$1&amp;CHAR(34)&amp;",","")</f>
        <v/>
      </c>
      <c r="EH153" s="48" t="str">
        <f>IF(AA153="y",CHAR(34)&amp;AA$1&amp;CHAR(34)&amp;",","")</f>
        <v/>
      </c>
      <c r="EI153" s="48" t="str">
        <f>IF(AB153="y",CHAR(34)&amp;AB$1&amp;CHAR(34)&amp;",","")</f>
        <v>"Texted",</v>
      </c>
      <c r="EJ153" s="48" t="str">
        <f>IF(AC153="y",CHAR(34)&amp;AC$1&amp;CHAR(34)&amp;",","")</f>
        <v>"Weapon",</v>
      </c>
      <c r="EK153" s="48" t="str">
        <f>IF(AD153="y",CHAR(34)&amp;AD$1&amp;CHAR(34)&amp;",","")</f>
        <v/>
      </c>
      <c r="EL153" s="48" t="str">
        <f>IF(AE153="y",CHAR(34)&amp;AE$1&amp;CHAR(34)&amp;",","")</f>
        <v/>
      </c>
      <c r="EM153" s="48" t="str">
        <f>IF(AF153="y",CHAR(34)&amp;AF$1&amp;CHAR(34)&amp;",","")</f>
        <v/>
      </c>
      <c r="EN153" s="48" t="str">
        <f>IF(AG153="y",CHAR(34)&amp;AG$1&amp;CHAR(34)&amp;",","")</f>
        <v>"Unequa",</v>
      </c>
      <c r="EO153" s="48" t="str">
        <f>IF(AH153="y",CHAR(34)&amp;AH$1&amp;CHAR(34)&amp;",","")</f>
        <v>"Center",</v>
      </c>
      <c r="EP153" s="48" t="str">
        <f>IF(AI153="y",CHAR(34)&amp;AI$1&amp;CHAR(34)&amp;",","")</f>
        <v/>
      </c>
      <c r="EQ153" s="48" t="str">
        <f>IF(AJ153="y",CHAR(34)&amp;AJ$1&amp;CHAR(34)&amp;",","")</f>
        <v/>
      </c>
      <c r="ER153" s="48" t="str">
        <f>IF(AK153="y",CHAR(34)&amp;AK$1&amp;CHAR(34)&amp;",","")</f>
        <v/>
      </c>
      <c r="ES153" s="48" t="str">
        <f>IF(AL153="y",CHAR(34)&amp;AL$1&amp;CHAR(34)&amp;",","")</f>
        <v/>
      </c>
      <c r="ET153" s="48" t="str">
        <f>IF(AM153="y",CHAR(34)&amp;AM$1&amp;CHAR(34)&amp;",","")</f>
        <v>"Geogrh",</v>
      </c>
      <c r="EU153" s="48" t="str">
        <f>IF(AN153="y",CHAR(34)&amp;AN$1&amp;CHAR(34)&amp;",","")</f>
        <v/>
      </c>
      <c r="EV153" s="48" t="str">
        <f>IF(AO153="y",CHAR(34)&amp;AO$1&amp;CHAR(34)&amp;",","")</f>
        <v>"Builds",</v>
      </c>
      <c r="EW153" s="48" t="str">
        <f>IF(AP153="y",CHAR(34)&amp;AP$1&amp;CHAR(34)&amp;",","")</f>
        <v/>
      </c>
      <c r="EX153" s="48" t="str">
        <f>IF(AQ153="y",CHAR(34)&amp;AQ$1&amp;CHAR(34)&amp;",","")</f>
        <v/>
      </c>
      <c r="EY153" s="48" t="str">
        <f>IF(AR153="y",CHAR(34)&amp;AR$1&amp;CHAR(34)&amp;",","")</f>
        <v/>
      </c>
      <c r="EZ153" s="48" t="str">
        <f>IF(AS153="y",CHAR(34)&amp;AS$1&amp;CHAR(34)&amp;",","")</f>
        <v/>
      </c>
      <c r="FA153" s="48" t="str">
        <f>IF(AT153&gt;0,CHAR(34)&amp;"sta"&amp;AZ153&amp;CHAR(34)&amp;",","")</f>
        <v/>
      </c>
      <c r="FB153" s="48" t="str">
        <f>IF(AND(AT153&gt;0,BA153&lt;&gt;""),CHAR(34)&amp;"sta"&amp;BA153&amp;CHAR(34)&amp;",","")</f>
        <v/>
      </c>
      <c r="FD153" s="48" t="str">
        <f>IF(BV153="n",CHAR(34)&amp;"tcWHYE"&amp;CHAR(34)&amp;",",IF(BV153="y",CHAR(34)&amp;FD$1&amp;CHAR(34)&amp;",",""))</f>
        <v/>
      </c>
      <c r="FE153" s="48" t="str">
        <f>IF(COUNTIF(BL153:BT153,"BLU")=0,CHAR(34)&amp;"NO_BLU"&amp;CHAR(34)&amp;",", "")</f>
        <v/>
      </c>
      <c r="FF153" s="48" t="str">
        <f>IF(COUNTIF(BL153:BT153,"WHI")=0,CHAR(34)&amp;"NO_WHI"&amp;CHAR(34)&amp;",", "")</f>
        <v/>
      </c>
      <c r="FG153" s="48" t="str">
        <f>IF(COUNTIF(BL153:BT153,"RED")=0,CHAR(34)&amp;"NO_RED"&amp;CHAR(34)&amp;",", "")</f>
        <v>"NO_RED",</v>
      </c>
      <c r="FH153" s="48" t="str">
        <f>IF(COUNTIF(BL153:BS153,"GRE")=0,CHAR(34)&amp;"NO_GRE"&amp;CHAR(34)&amp;",", "")</f>
        <v/>
      </c>
      <c r="FI153" s="48" t="str">
        <f>IF(COUNTIF(BL153:BT153,"YEL")=0,CHAR(34)&amp;"NO_YEL"&amp;CHAR(34)&amp;",", "")</f>
        <v/>
      </c>
      <c r="FJ153" s="48" t="str">
        <f>IF(COUNTIF(BL153:BT153,"BLA")=0,CHAR(34)&amp;"NO_BLA"&amp;CHAR(34)&amp;",", "")</f>
        <v/>
      </c>
      <c r="FK153" s="48" t="str">
        <f>IF(AND(FH153&lt;&gt;"",FF153&lt;&gt;""),CHAR(34)&amp;"WHGRNO"&amp;CHAR(34)&amp;",","")</f>
        <v/>
      </c>
      <c r="FL153" s="48" t="str">
        <f>IF(AND(FI153&lt;&gt;"",FF153&lt;&gt;""),CHAR(34)&amp;"WHYENO"&amp;CHAR(34)&amp;",","")</f>
        <v/>
      </c>
      <c r="FM153" s="48" t="str">
        <f>IF(AND(FJ153&lt;&gt;"",FF153&lt;&gt;""),CHAR(34)&amp;"BAWHNO"&amp;CHAR(34)&amp;",","")</f>
        <v/>
      </c>
      <c r="FN153" s="48" t="str">
        <f>IF(AND(FE153&lt;&gt;"",FF153&lt;&gt;""),CHAR(34)&amp;"BLWHNO"&amp;CHAR(34)&amp;",","")</f>
        <v/>
      </c>
      <c r="FO153" s="48" t="str">
        <f>IF(AND(FE153&lt;&gt;"",FG153&lt;&gt;""),CHAR(34)&amp;"BLRENO"&amp;CHAR(34)&amp;",","")</f>
        <v/>
      </c>
      <c r="FP153" s="48" t="str">
        <f>IF(AND(FF153&lt;&gt;"",FF153&lt;&gt;""),CHAR(34)&amp;"WHRENO"&amp;CHAR(34)&amp;",","")</f>
        <v/>
      </c>
      <c r="FQ153" s="48" t="str">
        <f>IF(LEN(BF153)=3,CHAR(34)&amp;"001"&amp;BF153&amp;CHAR(34)&amp;",","")</f>
        <v>"001GRE",</v>
      </c>
      <c r="FR153" s="48" t="str">
        <f>IF(LEN(BG153)=3,CHAR(34)&amp;"002"&amp;BG153&amp;CHAR(34)&amp;",","")</f>
        <v>"002BLU",</v>
      </c>
      <c r="FS153" s="48" t="str">
        <f>IF(LEN(BH153)=3,CHAR(34)&amp;"003"&amp;BH153&amp;CHAR(34)&amp;",","")</f>
        <v>"003GRE",</v>
      </c>
      <c r="FT153" s="48" t="str">
        <f>CHAR(34)&amp;"myr"&amp;BD153&amp;CHAR(34)&amp;","</f>
        <v>"myrGRE",</v>
      </c>
      <c r="FU153" s="48" t="str">
        <f>IF(AY153="y",CHAR(34)&amp;"island"&amp;CHAR(34)&amp;",","")</f>
        <v/>
      </c>
      <c r="FV153" s="48" t="str">
        <f>IF(BZ153="y",CHAR(34)&amp;"landlo"&amp;CHAR(34)&amp;",","")</f>
        <v/>
      </c>
      <c r="FW153" s="48" t="str">
        <f>IF(CA153="y",CHAR(34)&amp;"eunion"&amp;CHAR(34)&amp;",","")</f>
        <v/>
      </c>
      <c r="FY153" s="48" t="str">
        <f>IFERROR(IF(SEARCH("Arabic",CB153)&gt;0,CHAR(34)&amp;"arabic"&amp;CHAR(34)&amp;",",""),"")</f>
        <v/>
      </c>
      <c r="FZ153" s="48" t="str">
        <f>IFERROR(IF(SEARCH("English",CB153)&gt;0,CHAR(34)&amp;"englis"&amp;CHAR(34)&amp;",",""),"")</f>
        <v/>
      </c>
      <c r="GA153" s="48" t="str">
        <f>IFERROR(IF(SEARCH("French",CB153)&gt;0,CHAR(34)&amp;"french"&amp;CHAR(34)&amp;",",""),"")</f>
        <v/>
      </c>
      <c r="GB153" s="48" t="str">
        <f>IFERROR(IF(SEARCH("Spanish",CB153)&gt;0,CHAR(34)&amp;"spanis"&amp;CHAR(34)&amp;",",""),"")</f>
        <v/>
      </c>
      <c r="GE153" s="48" t="str">
        <f>IFERROR(IF(SEARCH("Dutch",CB153)&gt;0,CHAR(34)&amp;"dutchs"&amp;CHAR(34)&amp;",",""),"")</f>
        <v/>
      </c>
      <c r="GF153" s="48" t="str">
        <f>IFERROR(IF(SEARCH("Historical",AU153)&gt;0,CHAR(34)&amp;"histor"&amp;CHAR(34)&amp;",",""),"")</f>
        <v/>
      </c>
      <c r="GG153" s="48" t="str">
        <f>IF(BU153="y",CHAR(34)&amp;"unjack"&amp;CHAR(34)&amp;",","")</f>
        <v/>
      </c>
      <c r="GH153" s="48" t="str">
        <f>IF(CD153=1,CHAR(34)&amp;"southc"&amp;CHAR(34)&amp;",","")</f>
        <v/>
      </c>
      <c r="GI153" s="48" t="str">
        <f>IF(CE153=1,CHAR(34)&amp;"hasmap"&amp;CHAR(34)&amp;",","")</f>
        <v/>
      </c>
      <c r="GJ153" s="48" t="str">
        <f>IF(CP153="y",CHAR(34)&amp;CP$1&amp;CHAR(34)&amp;",","")</f>
        <v>"NoStar",</v>
      </c>
      <c r="GK153" s="48" t="str">
        <f>IF(GJ153="",CHAR(34)&amp;"HasSta"&amp;CHAR(34)&amp;",","")</f>
        <v/>
      </c>
      <c r="GL153" s="48" t="str">
        <f>IF(CQ153="y",CHAR(34)&amp;CQ$1&amp;CHAR(34)&amp;",","")</f>
        <v/>
      </c>
      <c r="GM153" s="48" t="str">
        <f>IF(CR153="y",CHAR(34)&amp;CR$1&amp;CHAR(34)&amp;",","")</f>
        <v/>
      </c>
      <c r="GN153" s="48" t="str">
        <f>IF(CS153="y",CHAR(34)&amp;CS$1&amp;CHAR(34)&amp;",","")</f>
        <v/>
      </c>
      <c r="GP153" s="48" t="str">
        <f>CHAR(34)&amp;AU153&amp;CHAR(34)</f>
        <v>"City"</v>
      </c>
      <c r="GS153" s="48" t="str">
        <f>SUBSTITUTE("["&amp;_xlfn.CONCAT(CW153:GN153)&amp;"]",",]","]")</f>
        <v>["5+Colo","lets11","startC","withtn","year00","allhor","3Bands","Horizo","Circle","Texted","Weapon","Unequa","Center","Geogrh","Builds","NO_RED","001GRE","002BLU","003GRE","myrGRE","NoStar"]</v>
      </c>
      <c r="GT153" s="48" t="str">
        <f>IF(BL153&lt;&gt;"",CHAR(34)&amp;"cl_"&amp;BL153&amp;CHAR(34)&amp;",","")</f>
        <v>"cl_BLA",</v>
      </c>
      <c r="GU153" s="48" t="str">
        <f>IF(BM153&lt;&gt;"",CHAR(34)&amp;"cl_"&amp;BM153&amp;CHAR(34)&amp;",","")</f>
        <v>"cl_BLU",</v>
      </c>
      <c r="GV153" s="48" t="str">
        <f>IF(BN153&lt;&gt;"",CHAR(34)&amp;"cl_"&amp;BN153&amp;CHAR(34)&amp;",","")</f>
        <v>"cl_GRE",</v>
      </c>
      <c r="GW153" s="48" t="str">
        <f>IF(BO153&lt;&gt;"",CHAR(34)&amp;"cl_"&amp;BO153&amp;CHAR(34)&amp;",","")</f>
        <v/>
      </c>
      <c r="GX153" s="48" t="str">
        <f>IF(BP153&lt;&gt;"",CHAR(34)&amp;"cl_"&amp;BP153&amp;CHAR(34)&amp;",","")</f>
        <v>"cl_YEL",</v>
      </c>
      <c r="GY153" s="48" t="str">
        <f>IF(BQ153&lt;&gt;"",CHAR(34)&amp;"cl_"&amp;BQ153&amp;CHAR(34)&amp;",","")</f>
        <v/>
      </c>
      <c r="GZ153" s="48" t="str">
        <f>IF(BR153&lt;&gt;"",CHAR(34)&amp;"cl_"&amp;BR153&amp;CHAR(34)&amp;",","")</f>
        <v>"cl_BRO",</v>
      </c>
      <c r="HA153" s="48" t="str">
        <f>IF(BS153&lt;&gt;"",CHAR(34)&amp;"cl_"&amp;BS153&amp;CHAR(34)&amp;",","")</f>
        <v>"cl_PUR",</v>
      </c>
      <c r="HB153" s="48" t="str">
        <f>IF(BT153&lt;&gt;"",CHAR(34)&amp;"cl_"&amp;BT153&amp;CHAR(34)&amp;",","")</f>
        <v>"cl_WHI",</v>
      </c>
      <c r="HC153" s="48" t="str">
        <f>SUBSTITUTE("["&amp;_xlfn.CONCAT(GT153:HB153)&amp;"]",",]","]")</f>
        <v>["cl_BLA","cl_BLU","cl_GRE","cl_YEL","cl_BRO","cl_PUR","cl_WHI"]</v>
      </c>
      <c r="HE153" s="71"/>
      <c r="HF153" s="72" t="str">
        <f>"{couname:"&amp;CT153&amp;(IF(HK153&lt;&gt;"",",subtype:"&amp;CHAR(34)&amp;HK153&amp;CHAR(34),""))&amp;",year:"&amp;HJ153&amp;",region:"&amp;CU153&amp;",Colors:"&amp;HC153&amp;",Items:"&amp;GS153&amp;",Flag:"&amp;CV153&amp;",HDFlag:"&amp;CHAR(34)&amp;E153&amp;CHAR(34)&amp;",type:"&amp;GP153&amp;", describe: "&amp;HH153&amp;", isnew:"&amp;CHAR(34)&amp;F153&amp;CHAR(34)&amp;", links: "&amp;HL153&amp;"},"</f>
        <v>{couname:"[USA] Chattanooga",year:"2012",region:"rgn_North America",Colors:["cl_BLA","cl_BLU","cl_GRE","cl_YEL","cl_BRO","cl_PUR","cl_WHI"],Items:["5+Colo","lets11","startC","withtn","year00","allhor","3Bands","Horizo","Circle","Texted","Weapon","Unequa","Center","Geogrh","Builds","NO_RED","001GRE","002BLU","003GRE","myrGRE","NoStar"],Flag:"https://upload.wikimedia.org/wikipedia/commons/thumb/3/3c/Flag_of_Chattanooga%2C_Tennessee.svg/320px-Flag_of_Chattanooga%2C_Tennessee.svg.png",HDFlag:"https://upload.wikimedia.org/wikipedia/commons/thumb/3/3c/Flag_of_Chattanooga%2C_Tennessee.svg/2560px-Flag_of_Chattanooga%2C_Tennessee.svg.png",type:"City", describe: "\nThe current flag, adopted in 2012, is a green-blue-green horizontal triband with a modified version of the city's seal in the center. The green stripes represent mountains while the blue stripe represents the Tennessee River.", isnew:".", links: "https://en.wikipedia.org/wiki/Flag_of_Chattanooga,_Tennessee"},</v>
      </c>
      <c r="HG153" s="73" t="str">
        <f>"{couname:"&amp;CT153&amp;(IF(HK153&lt;&gt;"",",subtype:"&amp;CHAR(34)&amp;HK153&amp;CHAR(34),""))&amp;",year:"&amp;HJ153&amp;",region:"&amp;CU153&amp;",Colors:"&amp;HC153&amp;",Items:"&amp;GS153&amp;",Flag:"&amp;CV153&amp;",HDFlag:"&amp;CHAR(34)&amp;E153&amp;CHAR(34)&amp;",type:"&amp;GP153&amp;", describe: "&amp;HI153&amp;", links: "&amp;HL153&amp;"},"</f>
        <v>{couname:"[USA] Chattanooga",year:"2012",region:"rgn_North America",Colors:["cl_BLA","cl_BLU","cl_GRE","cl_YEL","cl_BRO","cl_PUR","cl_WHI"],Items:["5+Colo","lets11","startC","withtn","year00","allhor","3Bands","Horizo","Circle","Texted","Weapon","Unequa","Center","Geogrh","Builds","NO_RED","001GRE","002BLU","003GRE","myrGRE","NoStar"],Flag:"https://upload.wikimedia.org/wikipedia/commons/thumb/3/3c/Flag_of_Chattanooga%2C_Tennessee.svg/320px-Flag_of_Chattanooga%2C_Tennessee.svg.png",HDFlag:"https://upload.wikimedia.org/wikipedia/commons/thumb/3/3c/Flag_of_Chattanooga%2C_Tennessee.svg/2560px-Flag_of_Chattanooga%2C_Tennessee.svg.png",type:"City", describe: "\nThe current flag, adopted in 2012, is a green-blue-green horizontal triband with a modified version of the city's seal in the center. The green stripes represent mountains while the blue stripe represents the Tennessee River.", links: "https://en.wikipedia.org/wiki/Flag_of_Chattanooga,_Tennessee"},</v>
      </c>
      <c r="HH153" s="48" t="str">
        <f>IF(P153&lt;&gt;"",CHAR(34)&amp;"\n"&amp;P153&amp;CHAR(34),CHAR(34)&amp;CHAR(34))</f>
        <v>"\nThe current flag, adopted in 2012, is a green-blue-green horizontal triband with a modified version of the city's seal in the center. The green stripes represent mountains while the blue stripe represents the Tennessee River."</v>
      </c>
      <c r="HI153" s="48" t="str">
        <f>IF(J153=0,CHAR(34)&amp;CHAR(34),HH153)</f>
        <v>"\nThe current flag, adopted in 2012, is a green-blue-green horizontal triband with a modified version of the city's seal in the center. The green stripes represent mountains while the blue stripe represents the Tennessee River."</v>
      </c>
      <c r="HJ153" s="48" t="str">
        <f>CHAR(34)&amp;O153&amp;CHAR(34)</f>
        <v>"2012"</v>
      </c>
      <c r="HL153" s="48" t="str">
        <f>CHAR(34)&amp;I153&amp;CHAR(34)</f>
        <v>"https://en.wikipedia.org/wiki/Flag_of_Chattanooga,_Tennessee"</v>
      </c>
      <c r="HM153" s="72" t="str">
        <f>"{"&amp;CHAR(34)&amp;"couname"&amp;CHAR(34)&amp;":"&amp;CT153&amp;(IF(H153&lt;&gt;"",","&amp;CHAR(34)&amp;"subtype"&amp;CHAR(34)&amp;":"&amp;CHAR(34)&amp;H153&amp;CHAR(34),""))&amp;","&amp;CHAR(34)&amp;"year"&amp;CHAR(34)&amp;":"&amp;HJ153&amp;","&amp;CHAR(34)&amp;"region"&amp;CHAR(34)&amp;":"&amp;CU153&amp;","&amp;CHAR(34)&amp;"Colors"&amp;CHAR(34)&amp;":"&amp;HC153&amp;","&amp;CHAR(34)&amp;"Items"&amp;CHAR(34)&amp;":"&amp;GS153&amp;","&amp;CHAR(34)&amp;"Flag"&amp;CHAR(34)&amp;":"&amp;CV153&amp;","&amp;CHAR(34)&amp;"HDFlag"&amp;CHAR(34)&amp;":"&amp;CHAR(34)&amp;E153&amp;CHAR(34)&amp;","&amp;CHAR(34)&amp;"type"&amp;CHAR(34)&amp;":"&amp;GP153&amp;", "&amp;CHAR(34)&amp;"describe"&amp;CHAR(34)&amp;": "&amp;HH153&amp;", "&amp;CHAR(34)&amp;"isnew"&amp;CHAR(34)&amp;": "&amp;CHAR(34)&amp;F153&amp;CHAR(34)&amp;", "&amp;CHAR(34)&amp;"links"&amp;CHAR(34)&amp;": "&amp;HL153&amp;"},"</f>
        <v>{"couname":"[USA] Chattanooga","subtype":"[USA] Tennessee","year":"2012","region":"rgn_North America","Colors":["cl_BLA","cl_BLU","cl_GRE","cl_YEL","cl_BRO","cl_PUR","cl_WHI"],"Items":["5+Colo","lets11","startC","withtn","year00","allhor","3Bands","Horizo","Circle","Texted","Weapon","Unequa","Center","Geogrh","Builds","NO_RED","001GRE","002BLU","003GRE","myrGRE","NoStar"],"Flag":"https://upload.wikimedia.org/wikipedia/commons/thumb/3/3c/Flag_of_Chattanooga%2C_Tennessee.svg/320px-Flag_of_Chattanooga%2C_Tennessee.svg.png","HDFlag":"https://upload.wikimedia.org/wikipedia/commons/thumb/3/3c/Flag_of_Chattanooga%2C_Tennessee.svg/2560px-Flag_of_Chattanooga%2C_Tennessee.svg.png","type":"City", "describe": "\nThe current flag, adopted in 2012, is a green-blue-green horizontal triband with a modified version of the city's seal in the center. The green stripes represent mountains while the blue stripe represents the Tennessee River.", "isnew": ".", "links": "https://en.wikipedia.org/wiki/Flag_of_Chattanooga,_Tennessee"},</v>
      </c>
      <c r="HN153" s="74" t="str">
        <f>"{"&amp;CHAR(34)&amp;"couname"&amp;CHAR(34)&amp;":"&amp;CT153&amp;(IF(H153&lt;&gt;"",","&amp;CHAR(34)&amp;"subtype"&amp;CHAR(34)&amp;":"&amp;CHAR(34)&amp;H153&amp;CHAR(34),""))&amp;","&amp;CHAR(34)&amp;"year"&amp;CHAR(34)&amp;":"&amp;HJ153&amp;","&amp;CHAR(34)&amp;"region"&amp;CHAR(34)&amp;":"&amp;CU153&amp;","&amp;CHAR(34)&amp;"Colors"&amp;CHAR(34)&amp;":"&amp;HC153&amp;","&amp;CHAR(34)&amp;"Items"&amp;CHAR(34)&amp;":"&amp;GS153&amp;","&amp;CHAR(34)&amp;"Flag"&amp;CHAR(34)&amp;":"&amp;CV153&amp;","&amp;CHAR(34)&amp;"HDFlag"&amp;CHAR(34)&amp;":"&amp;CHAR(34)&amp;E153&amp;CHAR(34)&amp;","&amp;CHAR(34)&amp;"type"&amp;CHAR(34)&amp;":"&amp;GP153&amp;", "&amp;CHAR(34)&amp;"describe"&amp;CHAR(34)&amp;": "&amp;HI153&amp;", "&amp;CHAR(34)&amp;"isnew"&amp;CHAR(34)&amp;": "&amp;CHAR(34)&amp;F153&amp;CHAR(34)&amp;", "&amp;CHAR(34)&amp;"links"&amp;CHAR(34)&amp;": "&amp;HL153&amp;"},"</f>
        <v>{"couname":"[USA] Chattanooga","subtype":"[USA] Tennessee","year":"2012","region":"rgn_North America","Colors":["cl_BLA","cl_BLU","cl_GRE","cl_YEL","cl_BRO","cl_PUR","cl_WHI"],"Items":["5+Colo","lets11","startC","withtn","year00","allhor","3Bands","Horizo","Circle","Texted","Weapon","Unequa","Center","Geogrh","Builds","NO_RED","001GRE","002BLU","003GRE","myrGRE","NoStar"],"Flag":"https://upload.wikimedia.org/wikipedia/commons/thumb/3/3c/Flag_of_Chattanooga%2C_Tennessee.svg/320px-Flag_of_Chattanooga%2C_Tennessee.svg.png","HDFlag":"https://upload.wikimedia.org/wikipedia/commons/thumb/3/3c/Flag_of_Chattanooga%2C_Tennessee.svg/2560px-Flag_of_Chattanooga%2C_Tennessee.svg.png","type":"City", "describe": "\nThe current flag, adopted in 2012, is a green-blue-green horizontal triband with a modified version of the city's seal in the center. The green stripes represent mountains while the blue stripe represents the Tennessee River.", "isnew": ".", "links": "https://en.wikipedia.org/wiki/Flag_of_Chattanooga,_Tennessee"},</v>
      </c>
      <c r="HO153" s="75">
        <v>45618</v>
      </c>
      <c r="HP153" s="48" t="str" cm="1">
        <f t="array" ref="HP153">IF(_xlfn.TEXTJOIN(", ", TRUE, IF(ISNUMBER(SEARCH("BLA", BL153:BT153)), COLUMN(BL153:BT153) - COLUMN(BL153) + 1, ""))&lt;&gt;"","BLA","")</f>
        <v>BLA</v>
      </c>
      <c r="HQ153" s="48" t="str" cm="1">
        <f t="array" ref="HQ153">IF(_xlfn.TEXTJOIN(", ", TRUE, IF(ISNUMBER(SEARCH("BLU", BL153:BT153)), COLUMN(BL153:BT153) - COLUMN(BL153) + 1, ""))&lt;&gt;"","BLU","")</f>
        <v>BLU</v>
      </c>
      <c r="HR153" s="48" t="str" cm="1">
        <f t="array" ref="HR153">IF(_xlfn.TEXTJOIN(", ", TRUE, IF(ISNUMBER(SEARCH("GRE", BL153:BT153)), COLUMN(BL153:BT153) - COLUMN(BL153) + 1, ""))&lt;&gt;"","GRE","")</f>
        <v>GRE</v>
      </c>
      <c r="HS153" s="48" t="str" cm="1">
        <f t="array" ref="HS153">IF(_xlfn.TEXTJOIN(", ", TRUE, IF(ISNUMBER(SEARCH("RED", BL153:BT153)), COLUMN(BL153:BT153) - COLUMN(BL153) + 1, ""))&lt;&gt;"","RED","")</f>
        <v/>
      </c>
      <c r="HT153" s="48" t="str" cm="1">
        <f t="array" ref="HT153">IF(_xlfn.TEXTJOIN(", ", TRUE, IF(ISNUMBER(SEARCH("YEL", BL153:BT153)), COLUMN(BL153:BT153) - COLUMN(BL153) + 1, ""))&lt;&gt;"","YEL","")</f>
        <v>YEL</v>
      </c>
      <c r="HU153" s="48" t="str" cm="1">
        <f t="array" ref="HU153">IF(_xlfn.TEXTJOIN(", ", TRUE, IF(ISNUMBER(SEARCH("ORA", BL153:BT153)), COLUMN(BL153:BT153) - COLUMN(BL153) + 1, ""))&lt;&gt;"","ORA","")</f>
        <v/>
      </c>
      <c r="HV153" s="48" t="str" cm="1">
        <f t="array" ref="HV153">IF(_xlfn.TEXTJOIN(", ", TRUE, IF(ISNUMBER(SEARCH("BRO", BL153:BT153)), COLUMN(BL153:BT153) - COLUMN(BL153) + 1, ""))&lt;&gt;"","BRO","")</f>
        <v>BRO</v>
      </c>
      <c r="HW153" s="48" t="str" cm="1">
        <f t="array" ref="HW153">IF(_xlfn.TEXTJOIN(", ", TRUE, IF(ISNUMBER(SEARCH("PUR", BL153:BT153)), COLUMN(BL153:BT153) - COLUMN(BL153) + 1, ""))&lt;&gt;"","PUR","")</f>
        <v>PUR</v>
      </c>
      <c r="HX153" s="48" t="str" cm="1">
        <f t="array" ref="HX153">IF(_xlfn.TEXTJOIN(", ", TRUE, IF(ISNUMBER(SEARCH("WHI", BL153:BT153)), COLUMN(BL153:BT153) - COLUMN(BL153) + 1, ""))&lt;&gt;"","WHI","")</f>
        <v>WHI</v>
      </c>
      <c r="HY153" s="76"/>
      <c r="HZ153" s="76"/>
      <c r="IA153" s="6"/>
      <c r="IB153" s="6"/>
      <c r="IC153" s="77"/>
      <c r="ID153" s="77"/>
      <c r="IE153" s="77"/>
      <c r="IF153" s="77"/>
      <c r="IG153" s="77"/>
      <c r="IH153" s="77"/>
      <c r="II153" s="77"/>
      <c r="IJ153" s="77"/>
      <c r="IK153" s="77"/>
      <c r="IM153" s="45">
        <f>COUNTIF(IC153:IK153,"&gt;0")-CG153</f>
        <v>-7</v>
      </c>
      <c r="IN153" s="78" t="str">
        <f>"http://mkweb.bcgsc.ca/color-summarizer/?url="&amp;D153&amp;"&amp;precision=low&amp;num_clusters="&amp;CG153&amp;"&amp;text=1"</f>
        <v>http://mkweb.bcgsc.ca/color-summarizer/?url=https://upload.wikimedia.org/wikipedia/commons/thumb/3/3c/Flag_of_Chattanooga%2C_Tennessee.svg/320px-Flag_of_Chattanooga%2C_Tennessee.svg.png&amp;precision=low&amp;num_clusters=7&amp;text=1</v>
      </c>
      <c r="IO153" s="48" t="str">
        <f>IF(HP153&lt;&gt;"",CHAR(34)&amp;"black"&amp;CHAR(34),"")</f>
        <v>"black"</v>
      </c>
      <c r="IP153" s="48" t="str">
        <f>IF(HQ153&lt;&gt;"",CHAR(34)&amp;"blue"&amp;CHAR(34),"")</f>
        <v>"blue"</v>
      </c>
      <c r="IQ153" s="48" t="str">
        <f>IF(HR153&lt;&gt;"",CHAR(34)&amp;"green"&amp;CHAR(34),"")</f>
        <v>"green"</v>
      </c>
      <c r="IR153" s="48" t="str">
        <f>IF(HS153&lt;&gt;"",CHAR(34)&amp;"red"&amp;CHAR(34),"")</f>
        <v/>
      </c>
      <c r="IS153" s="48" t="str">
        <f>IF(HT153&lt;&gt;"",CHAR(34)&amp;"yellow"&amp;CHAR(34),"")</f>
        <v>"yellow"</v>
      </c>
      <c r="IT153" s="48" t="str">
        <f>IF(HU153&lt;&gt;"",CHAR(34)&amp;"orange"&amp;CHAR(34),"")</f>
        <v/>
      </c>
      <c r="IU153" s="48" t="str">
        <f>IF(HV153&lt;&gt;"",CHAR(34)&amp;"brown"&amp;CHAR(34),"")</f>
        <v>"brown"</v>
      </c>
      <c r="IV153" s="48" t="str">
        <f>IF(HW153&lt;&gt;"",CHAR(34)&amp;"purple"&amp;CHAR(34),"")</f>
        <v>"purple"</v>
      </c>
      <c r="IW153" s="48" t="str">
        <f>IF(HX153&lt;&gt;"",CHAR(34)&amp;"white"&amp;CHAR(34),"")</f>
        <v>"white"</v>
      </c>
      <c r="IX153" s="48" t="str">
        <f>"{"&amp;CHAR(34)&amp;"url"&amp;CHAR(34)&amp;":"&amp;CHAR(34)&amp;IN153&amp;CHAR(34)&amp;","&amp;CHAR(34)&amp;"name"&amp;CHAR(34)&amp;":"&amp;CHAR(34)&amp;A153&amp;CHAR(34)&amp;"},"</f>
        <v>{"url":"http://mkweb.bcgsc.ca/color-summarizer/?url=https://upload.wikimedia.org/wikipedia/commons/thumb/3/3c/Flag_of_Chattanooga%2C_Tennessee.svg/320px-Flag_of_Chattanooga%2C_Tennessee.svg.png&amp;precision=low&amp;num_clusters=7&amp;text=1","name":"[USA] Chattanooga"},</v>
      </c>
      <c r="IY153" s="48">
        <v>1134</v>
      </c>
    </row>
    <row r="154" spans="1:259" s="48" customFormat="1" ht="38.4" customHeight="1" thickBot="1" x14ac:dyDescent="0.35">
      <c r="A154" s="97" t="s">
        <v>781</v>
      </c>
      <c r="B154" s="40" t="e" vm="295">
        <v>#VALUE!</v>
      </c>
      <c r="C154" s="41">
        <v>3</v>
      </c>
      <c r="D154" s="42" t="s">
        <v>782</v>
      </c>
      <c r="E154" s="43" t="s">
        <v>782</v>
      </c>
      <c r="F154" s="44" t="s">
        <v>163</v>
      </c>
      <c r="G154" s="45">
        <f>COUNTIF($A$1:$A$8580,A154)</f>
        <v>1</v>
      </c>
      <c r="H154" s="46" t="s">
        <v>375</v>
      </c>
      <c r="I154" s="47" t="s">
        <v>783</v>
      </c>
      <c r="J154" s="48" t="str">
        <f>""</f>
        <v/>
      </c>
      <c r="K154" s="49"/>
      <c r="L154" s="50"/>
      <c r="M154" s="50"/>
      <c r="N154" s="51" t="s">
        <v>231</v>
      </c>
      <c r="O154" s="52">
        <v>1963</v>
      </c>
      <c r="P154" s="53" t="s">
        <v>784</v>
      </c>
      <c r="Q154" s="54">
        <v>1</v>
      </c>
      <c r="R154" s="55" t="s">
        <v>231</v>
      </c>
      <c r="S154" s="56">
        <v>2</v>
      </c>
      <c r="T154" s="57" t="s">
        <v>164</v>
      </c>
      <c r="U154" s="58" t="s">
        <v>164</v>
      </c>
      <c r="V154" s="58" t="s">
        <v>164</v>
      </c>
      <c r="W154" s="58" t="s">
        <v>165</v>
      </c>
      <c r="X154" s="58" t="s">
        <v>165</v>
      </c>
      <c r="Y154" s="58" t="s">
        <v>165</v>
      </c>
      <c r="Z154" s="58" t="s">
        <v>164</v>
      </c>
      <c r="AA154" s="58" t="s">
        <v>165</v>
      </c>
      <c r="AB154" s="58" t="s">
        <v>165</v>
      </c>
      <c r="AC154" s="58" t="s">
        <v>165</v>
      </c>
      <c r="AD154" s="58" t="s">
        <v>164</v>
      </c>
      <c r="AE154" s="58" t="s">
        <v>164</v>
      </c>
      <c r="AF154" s="59" t="s">
        <v>164</v>
      </c>
      <c r="AG154" s="59" t="s">
        <v>164</v>
      </c>
      <c r="AH154" s="59" t="s">
        <v>165</v>
      </c>
      <c r="AI154" s="59" t="s">
        <v>164</v>
      </c>
      <c r="AJ154" s="59" t="s">
        <v>164</v>
      </c>
      <c r="AK154" s="59" t="s">
        <v>164</v>
      </c>
      <c r="AL154" s="59" t="s">
        <v>164</v>
      </c>
      <c r="AM154" s="59" t="s">
        <v>165</v>
      </c>
      <c r="AN154" s="59" t="s">
        <v>165</v>
      </c>
      <c r="AO154" s="59" t="s">
        <v>164</v>
      </c>
      <c r="AP154" s="59" t="s">
        <v>164</v>
      </c>
      <c r="AQ154" s="59" t="s">
        <v>164</v>
      </c>
      <c r="AR154" s="59" t="s">
        <v>164</v>
      </c>
      <c r="AS154" s="59" t="s">
        <v>164</v>
      </c>
      <c r="AT154" s="60">
        <v>1</v>
      </c>
      <c r="AU154" s="59" t="s">
        <v>196</v>
      </c>
      <c r="AV154" s="59" t="str">
        <f>IF(LEFT(A154,1)="[",LEFT(A154,5)&amp;AU154&amp;A154,"")</f>
        <v>[USA]City[USA] Nashville</v>
      </c>
      <c r="AW154" s="59" t="str">
        <f>C154&amp;H154&amp;A154</f>
        <v>3[USA] Tennessee[USA] Nashville</v>
      </c>
      <c r="AX154" s="61"/>
      <c r="AY154" s="61"/>
      <c r="AZ154" s="62" t="s">
        <v>167</v>
      </c>
      <c r="BA154" s="62"/>
      <c r="BB154" s="62"/>
      <c r="BC154" s="63"/>
      <c r="BD154" s="64" t="s">
        <v>152</v>
      </c>
      <c r="BE154" s="47"/>
      <c r="BF154" s="64" t="s">
        <v>152</v>
      </c>
      <c r="BG154" s="64" t="s">
        <v>159</v>
      </c>
      <c r="BH154" s="64" t="s">
        <v>155</v>
      </c>
      <c r="BI154" s="64"/>
      <c r="BJ154" s="64"/>
      <c r="BK154" s="47"/>
      <c r="BL154" s="64" t="s">
        <v>167</v>
      </c>
      <c r="BM154" s="64" t="s">
        <v>152</v>
      </c>
      <c r="BN154" s="64" t="s">
        <v>167</v>
      </c>
      <c r="BO154" s="64" t="s">
        <v>167</v>
      </c>
      <c r="BP154" s="64" t="s">
        <v>155</v>
      </c>
      <c r="BQ154" s="64" t="s">
        <v>167</v>
      </c>
      <c r="BR154" s="64" t="s">
        <v>167</v>
      </c>
      <c r="BS154" s="64" t="s">
        <v>167</v>
      </c>
      <c r="BT154" s="64" t="s">
        <v>159</v>
      </c>
      <c r="BU154" s="65"/>
      <c r="BV154" s="66"/>
      <c r="BW154" s="66">
        <v>0</v>
      </c>
      <c r="BX154" s="47"/>
      <c r="CB154" s="6"/>
      <c r="CC154" s="6"/>
      <c r="CD154" s="67">
        <v>0</v>
      </c>
      <c r="CE154" s="67">
        <v>0</v>
      </c>
      <c r="CF154" s="67" t="e">
        <v>#REF!</v>
      </c>
      <c r="CG154" s="68" cm="1">
        <f t="array" ref="CG154">SUMPRODUCT(--(LEN(TRIM(BL154:BT154))&gt;0))</f>
        <v>3</v>
      </c>
      <c r="CH154" s="59" t="str">
        <f>IF(CG154=2,"y","n")</f>
        <v>n</v>
      </c>
      <c r="CI154" s="59" t="str">
        <f>IF(CG154=3,"y","n")</f>
        <v>y</v>
      </c>
      <c r="CJ154" s="59" t="str">
        <f>IF(CG154=4,"y","n")</f>
        <v>n</v>
      </c>
      <c r="CK154" s="59" t="str">
        <f>IF(CG154&gt;4,"y","n")</f>
        <v>n</v>
      </c>
      <c r="CL154" s="59" t="str">
        <f>IF(S154=0,"y","n")</f>
        <v>n</v>
      </c>
      <c r="CM154" s="59" t="str">
        <f>IF(S154=2,"y","n")</f>
        <v>y</v>
      </c>
      <c r="CN154" s="59" t="str">
        <f>IF(S154=3,"y","n")</f>
        <v>n</v>
      </c>
      <c r="CO154" s="59" t="str">
        <f>IF(S154&gt;=4,"y","n")</f>
        <v>n</v>
      </c>
      <c r="CP154" s="59" t="str">
        <f>IF(AT154=0,"y","n")</f>
        <v>n</v>
      </c>
      <c r="CQ154" s="59" t="str">
        <f>IF(AT154=1,"y","n")</f>
        <v>y</v>
      </c>
      <c r="CR154" s="59" t="str">
        <f>IF(AT154=2,"y","n")</f>
        <v>n</v>
      </c>
      <c r="CS154" s="59" t="str">
        <f>IF(AT154&gt;=3,"y","n")</f>
        <v>n</v>
      </c>
      <c r="CT154" s="69" t="str">
        <f>CHAR(34)&amp;A154&amp;CHAR(34)</f>
        <v>"[USA] Nashville"</v>
      </c>
      <c r="CU154" s="70" t="str">
        <f>CHAR(34)&amp;"rgn_"&amp;R154&amp;CHAR(34)</f>
        <v>"rgn_North America"</v>
      </c>
      <c r="CV154" s="48" t="str">
        <f>CHAR(34)&amp;D154&amp;CHAR(34)</f>
        <v>"https://upload.wikimedia.org/wikipedia/commons/thumb/b/ba/Flag_of_Nashville.png/1024px-Flag_of_Nashville.png"</v>
      </c>
      <c r="CW154" s="48" t="str">
        <f>IF(CH154="y",CHAR(34)&amp;CH$1&amp;CHAR(34)&amp;",","")</f>
        <v/>
      </c>
      <c r="CX154" s="48" t="str">
        <f>IF(CI154="y",CHAR(34)&amp;CI$1&amp;CHAR(34)&amp;",","")</f>
        <v>"3Color",</v>
      </c>
      <c r="CY154" s="48" t="str">
        <f>IF(CJ154="y",CHAR(34)&amp;CJ$1&amp;CHAR(34)&amp;",","")</f>
        <v/>
      </c>
      <c r="CZ154" s="48" t="str">
        <f>IF(CK154="y",CHAR(34)&amp;CK$1&amp;CHAR(34)&amp;",","")</f>
        <v/>
      </c>
      <c r="DA154" s="48" t="str">
        <f>IF(Q154&gt;1,CHAR(34)&amp;"words2"&amp;CHAR(34)&amp;",","")</f>
        <v/>
      </c>
      <c r="DB154" s="48" t="str">
        <f>IF(Q154&gt;2,CHAR(34)&amp;"words3"&amp;CHAR(34)&amp;",","")</f>
        <v/>
      </c>
      <c r="DC154" s="48" t="str">
        <f>IF(Q154=2,CHAR(34)&amp;"exact2"&amp;CHAR(34)&amp;",","")</f>
        <v/>
      </c>
      <c r="DD154" s="48" t="str">
        <f>IF(LEN(CHAR(34)&amp;"lets"&amp;LEN(SUBSTITUTE(SUBSTITUTE(IFERROR(TRIM(SUBSTITUTE(SUBSTITUTE(SUBSTITUTE(IFERROR(TRIM(SUBSTITUTE(A154,MID(A154,FIND("(",A154),FIND(")",A154)-FIND("(",A154)+1),"")),A154)," ",""),"-",""),MID(SUBSTITUTE(SUBSTITUTE(IFERROR(TRIM(SUBSTITUTE(A154,MID(A154,FIND("(",A154),FIND(")",A154)-FIND("(",A154)+1),"")),A154)," ",""),"-",""),FIND("[",SUBSTITUTE(SUBSTITUTE(IFERROR(TRIM(SUBSTITUTE(A154,MID(A154,FIND("(",A154),FIND(")",A154)-FIND("(",A154)+1),"")),A154)," ",""),"-","")),FIND("]",SUBSTITUTE(SUBSTITUTE(IFERROR(TRIM(SUBSTITUTE(A154,MID(A154,FIND("(",A154),FIND(")",A154)-FIND("(",A154)+1),"")),A154)," ",""),"-",""))-FIND("[",SUBSTITUTE(SUBSTITUTE(IFERROR(TRIM(SUBSTITUTE(A154,MID(A154,FIND("(",A154),FIND(")",A154)-FIND("(",A154)+1),"")),A154)," ",""),"-",""))+1),"")),SUBSTITUTE(SUBSTITUTE(IFERROR(TRIM(SUBSTITUTE(A154,MID(A154,FIND("(",A154),FIND(")",A154)-FIND("(",A154)+1),"")),A154)," ",""),"-",""))," ",""),"-",""))&amp;CHAR(34)&amp;",")=9,CHAR(34)&amp;"lets"&amp;LEN(SUBSTITUTE(SUBSTITUTE(IFERROR(TRIM(SUBSTITUTE(SUBSTITUTE(SUBSTITUTE(IFERROR(TRIM(SUBSTITUTE(A154,MID(A154,FIND("(",A154),FIND(")",A154)-FIND("(",A154)+1),"")),A154)," ",""),"-",""),MID(SUBSTITUTE(SUBSTITUTE(IFERROR(TRIM(SUBSTITUTE(A154,MID(A154,FIND("(",A154),FIND(")",A154)-FIND("(",A154)+1),"")),A154)," ",""),"-",""),FIND("[",SUBSTITUTE(SUBSTITUTE(IFERROR(TRIM(SUBSTITUTE(A154,MID(A154,FIND("(",A154),FIND(")",A154)-FIND("(",A154)+1),"")),A154)," ",""),"-","")),FIND("]",SUBSTITUTE(SUBSTITUTE(IFERROR(TRIM(SUBSTITUTE(A154,MID(A154,FIND("(",A154),FIND(")",A154)-FIND("(",A154)+1),"")),A154)," ",""),"-",""))-FIND("[",SUBSTITUTE(SUBSTITUTE(IFERROR(TRIM(SUBSTITUTE(A154,MID(A154,FIND("(",A154),FIND(")",A154)-FIND("(",A154)+1),"")),A154)," ",""),"-",""))+1),"")),SUBSTITUTE(SUBSTITUTE(IFERROR(TRIM(SUBSTITUTE(A154,MID(A154,FIND("(",A154),FIND(")",A154)-FIND("(",A154)+1),"")),A154)," ",""),"-",""))," ",""),"-",""))&amp;CHAR(34)&amp;",",CHAR(34)&amp;"lets0"&amp;LEN(SUBSTITUTE(SUBSTITUTE(IFERROR(TRIM(SUBSTITUTE(SUBSTITUTE(SUBSTITUTE(IFERROR(TRIM(SUBSTITUTE(A154,MID(A154,FIND("(",A154),FIND(")",A154)-FIND("(",A154)+1),"")),A154)," ",""),"-",""),MID(SUBSTITUTE(SUBSTITUTE(IFERROR(TRIM(SUBSTITUTE(A154,MID(A154,FIND("(",A154),FIND(")",A154)-FIND("(",A154)+1),"")),A154)," ",""),"-",""),FIND("[",SUBSTITUTE(SUBSTITUTE(IFERROR(TRIM(SUBSTITUTE(A154,MID(A154,FIND("(",A154),FIND(")",A154)-FIND("(",A154)+1),"")),A154)," ",""),"-","")),FIND("]",SUBSTITUTE(SUBSTITUTE(IFERROR(TRIM(SUBSTITUTE(A154,MID(A154,FIND("(",A154),FIND(")",A154)-FIND("(",A154)+1),"")),A154)," ",""),"-",""))-FIND("[",SUBSTITUTE(SUBSTITUTE(IFERROR(TRIM(SUBSTITUTE(A154,MID(A154,FIND("(",A154),FIND(")",A154)-FIND("(",A154)+1),"")),A154)," ",""),"-",""))+1),"")),SUBSTITUTE(SUBSTITUTE(IFERROR(TRIM(SUBSTITUTE(A154,MID(A154,FIND("(",A154),FIND(")",A154)-FIND("(",A154)+1),"")),A154)," ",""),"-",""))," ",""),"-",""))&amp;CHAR(34)&amp;",")</f>
        <v>"lets09",</v>
      </c>
      <c r="DE154" s="48" t="str">
        <f>IFERROR(CHAR(34)&amp;"start"&amp;LEFT(TRIM(SUBSTITUTE(SUBSTITUTE(TRIM(SUBSTITUTE(SUBSTITUTE(A154, MID(A154, FIND("[", A154), FIND("]", A154) - FIND("[", A154) + 1), ""), "  ", " ")), MID(TRIM(SUBSTITUTE(SUBSTITUTE(A154, MID(A154, FIND("[", A154), FIND("]", A154) - FIND("[", A154) + 1), ""), "  ", " ")), FIND("[", TRIM(SUBSTITUTE(SUBSTITUTE(A154, MID(A154, FIND("[", A154), FIND("]", A154) - FIND("[", A154) + 1), ""), "  ", " "))), FIND("]", TRIM(SUBSTITUTE(SUBSTITUTE(A154, MID(A154, FIND("[", A154), FIND("]", A154) - FIND("[", A154) + 1), ""), "  ", " "))) - FIND("[", TRIM(SUBSTITUTE(SUBSTITUTE(A154, MID(A154, FIND("[", A154), FIND("]", A154) - FIND("[", A154) + 1), ""), "  ", " "))) + 1), ""), "  ", " ")),1)&amp;CHAR(34)&amp;",",CHAR(34)&amp;"start"&amp;IFERROR(LEFT(SUBSTITUTE(A154,"["&amp;MID(A154,FIND("[",A154)+1,FIND("]",A154)-FIND("[",A154)-1)&amp;"] ",""),1),LEFT(A154,1))&amp;CHAR(34)&amp;",")</f>
        <v>"startN",</v>
      </c>
      <c r="DF154" s="48" t="str">
        <f>IFERROR(IF(SEARCH("tan",A154)&gt;0,CHAR(34)&amp;"withtn"&amp;CHAR(34)&amp;",",""),"")</f>
        <v/>
      </c>
      <c r="DG154" s="48" t="str">
        <f>IFERROR(IF(SEARCH("q",A154)&gt;0,CHAR(34)&amp;"with_q"&amp;CHAR(34)&amp;",",""),"")</f>
        <v/>
      </c>
      <c r="DH154" s="48" t="str">
        <f>IFERROR(IF(SEARCH("v",A154)&gt;0,CHAR(34)&amp;"with_v"&amp;CHAR(34)&amp;",",""),"")</f>
        <v>"with_v",</v>
      </c>
      <c r="DI154" s="48" t="str">
        <f>IFERROR(IF(SEARCH("w",A154)&gt;0,CHAR(34)&amp;"with_w"&amp;CHAR(34)&amp;",",""),"")</f>
        <v/>
      </c>
      <c r="DJ154" s="48" t="str">
        <f>IFERROR(IF(SEARCH("y",A154)&gt;0,CHAR(34)&amp;"with_y"&amp;CHAR(34)&amp;",",""),"")</f>
        <v/>
      </c>
      <c r="DK154" s="48" t="str">
        <f>IFERROR(IF(SEARCH("z",A154)&gt;0,CHAR(34)&amp;"with_z"&amp;CHAR(34)&amp;",",""),"")</f>
        <v/>
      </c>
      <c r="DL154" s="48" t="str">
        <f>IF(CG154=2, CHAR(34) &amp; _xlfn.TEXTJOIN("", TRUE, _xlfn._xlws.SORT(HP154:HX154)) &amp; CHAR(34) &amp; ",", "")</f>
        <v/>
      </c>
      <c r="DM154" s="48" t="str" cm="1">
        <f t="array" ref="DM154">IF(CG154=3,CHAR(34) &amp; _xlfn.TEXTJOIN("", TRUE, RIGHT(HP154:HX154, 2)) &amp; CHAR(34) &amp; ",", "")</f>
        <v>"LUELHI",</v>
      </c>
      <c r="DN154" s="48" t="str">
        <f>IF(AND(ISNUMBER(SEARCH("18", O154)), ISERROR(SEARCH("1918", O154)), ISERROR(SEARCH("2018", O154))), CHAR(34) &amp; "year18" &amp; CHAR(34) &amp; ",", "")</f>
        <v/>
      </c>
      <c r="DO154" s="48" t="str">
        <f>IF(AND(ISNUMBER(SEARCH("19", O154)), ISERROR(SEARCH("1819", O154)),  ISERROR(SEARCH("1219", O154)),ISERROR(SEARCH("1119", O154)),ISERROR(SEARCH("1190", O154)),ISERROR(SEARCH("2019", O154))), CHAR(34) &amp; "year19" &amp; CHAR(34) &amp; ",", "")</f>
        <v>"year19",</v>
      </c>
      <c r="DP154" s="6" t="str">
        <f>IF(AND(ISNUMBER(SEARCH("20", O154)), ISERROR(SEARCH("1920", O154))), CHAR(34)&amp;"year00"&amp;CHAR(34)&amp;",", "")</f>
        <v/>
      </c>
      <c r="DQ154" s="6" t="str">
        <f>IF(CC154="y",CHAR(34)&amp;"soviet"&amp;CHAR(34)&amp;",","")</f>
        <v/>
      </c>
      <c r="DR154" s="6" t="str">
        <f>IF(BY154="y",CHAR(34)&amp;"dgband"&amp;CHAR(34)&amp;",","")</f>
        <v/>
      </c>
      <c r="DS154" s="6" t="str">
        <f>IF(W154="y",IF(AND(V154="n",BY154&lt;&gt;"y"),CHAR(34)&amp;"allver"&amp;CHAR(34)&amp;",",""),"")</f>
        <v>"allver",</v>
      </c>
      <c r="DT154" s="6" t="str">
        <f>IF(V154="y",IF(AND(W154="n",BY154&lt;&gt;"y"),CHAR(34)&amp;"allhor"&amp;CHAR(34)&amp;",",""),"")</f>
        <v/>
      </c>
      <c r="DU154" s="6" t="str">
        <f>IF(BY154="y",IF(AND(W154="n",V154="n"),CHAR(34)&amp;"alldia"&amp;CHAR(34)&amp;",",""),"")</f>
        <v/>
      </c>
      <c r="DV154" s="48" t="str">
        <f>IF(IA154&lt;&gt;"",(IF(IA154="y",CHAR(34)&amp;"largec"&amp;CHAR(34)&amp;",",CHAR(34)&amp;"smallc"&amp;CHAR(34)&amp;",")),"")</f>
        <v/>
      </c>
      <c r="DW154" s="48" t="str">
        <f>IF(CL154="y",CHAR(34)&amp;CL$1&amp;CHAR(34)&amp;",","")</f>
        <v/>
      </c>
      <c r="DX154" s="48" t="str">
        <f>IF(CM154="y",CHAR(34)&amp;CM$1&amp;CHAR(34)&amp;",","")</f>
        <v>"2Bands",</v>
      </c>
      <c r="DY154" s="48" t="str">
        <f>IF(CN154="y",CHAR(34)&amp;CN$1&amp;CHAR(34)&amp;",","")</f>
        <v/>
      </c>
      <c r="DZ154" s="48" t="str">
        <f>IF(CO154="y",CHAR(34)&amp;CO$1&amp;CHAR(34)&amp;",","")</f>
        <v/>
      </c>
      <c r="EA154" s="48" t="str">
        <f>IF(T154="y",CHAR(34)&amp;T$1&amp;CHAR(34)&amp;",","")</f>
        <v/>
      </c>
      <c r="EB154" s="48" t="str">
        <f>IF(U154="y",CHAR(34)&amp;U$1&amp;CHAR(34)&amp;",","")</f>
        <v/>
      </c>
      <c r="EC154" s="48" t="str">
        <f>IF(V154="y",CHAR(34)&amp;V$1&amp;CHAR(34)&amp;",","")</f>
        <v/>
      </c>
      <c r="ED154" s="48" t="str">
        <f>IF(W154="y",CHAR(34)&amp;W$1&amp;CHAR(34)&amp;",","")</f>
        <v>"Vertic",</v>
      </c>
      <c r="EE154" s="48" t="str">
        <f>IF(X154="y",CHAR(34)&amp;X$1&amp;CHAR(34)&amp;",","")</f>
        <v>"Circle",</v>
      </c>
      <c r="EF154" s="48" t="str">
        <f>IF(AND(Y154&lt;&gt;"n",Y154&lt;&gt;""),CHAR(34)&amp;Y$1&amp;CHAR(34)&amp;",","")</f>
        <v>"Animal",</v>
      </c>
      <c r="EG154" s="48" t="str">
        <f>IF(Z154="y",CHAR(34)&amp;Z$1&amp;CHAR(34)&amp;",","")</f>
        <v/>
      </c>
      <c r="EH154" s="48" t="str">
        <f>IF(AA154="y",CHAR(34)&amp;AA$1&amp;CHAR(34)&amp;",","")</f>
        <v>"Plants",</v>
      </c>
      <c r="EI154" s="48" t="str">
        <f>IF(AB154="y",CHAR(34)&amp;AB$1&amp;CHAR(34)&amp;",","")</f>
        <v>"Texted",</v>
      </c>
      <c r="EJ154" s="48" t="str">
        <f>IF(AC154="y",CHAR(34)&amp;AC$1&amp;CHAR(34)&amp;",","")</f>
        <v>"Weapon",</v>
      </c>
      <c r="EK154" s="48" t="str">
        <f>IF(AD154="y",CHAR(34)&amp;AD$1&amp;CHAR(34)&amp;",","")</f>
        <v/>
      </c>
      <c r="EL154" s="48" t="str">
        <f>IF(AE154="y",CHAR(34)&amp;AE$1&amp;CHAR(34)&amp;",","")</f>
        <v/>
      </c>
      <c r="EM154" s="48" t="str">
        <f>IF(AF154="y",CHAR(34)&amp;AF$1&amp;CHAR(34)&amp;",","")</f>
        <v/>
      </c>
      <c r="EN154" s="48" t="str">
        <f>IF(AG154="y",CHAR(34)&amp;AG$1&amp;CHAR(34)&amp;",","")</f>
        <v/>
      </c>
      <c r="EO154" s="48" t="str">
        <f>IF(AH154="y",CHAR(34)&amp;AH$1&amp;CHAR(34)&amp;",","")</f>
        <v>"Center",</v>
      </c>
      <c r="EP154" s="48" t="str">
        <f>IF(AI154="y",CHAR(34)&amp;AI$1&amp;CHAR(34)&amp;",","")</f>
        <v/>
      </c>
      <c r="EQ154" s="48" t="str">
        <f>IF(AJ154="y",CHAR(34)&amp;AJ$1&amp;CHAR(34)&amp;",","")</f>
        <v/>
      </c>
      <c r="ER154" s="48" t="str">
        <f>IF(AK154="y",CHAR(34)&amp;AK$1&amp;CHAR(34)&amp;",","")</f>
        <v/>
      </c>
      <c r="ES154" s="48" t="str">
        <f>IF(AL154="y",CHAR(34)&amp;AL$1&amp;CHAR(34)&amp;",","")</f>
        <v/>
      </c>
      <c r="ET154" s="48" t="str">
        <f>IF(AM154="y",CHAR(34)&amp;AM$1&amp;CHAR(34)&amp;",","")</f>
        <v>"Geogrh",</v>
      </c>
      <c r="EU154" s="48" t="str">
        <f>IF(AN154="y",CHAR(34)&amp;AN$1&amp;CHAR(34)&amp;",","")</f>
        <v>"Humans",</v>
      </c>
      <c r="EV154" s="48" t="str">
        <f>IF(AO154="y",CHAR(34)&amp;AO$1&amp;CHAR(34)&amp;",","")</f>
        <v/>
      </c>
      <c r="EW154" s="48" t="str">
        <f>IF(AP154="y",CHAR(34)&amp;AP$1&amp;CHAR(34)&amp;",","")</f>
        <v/>
      </c>
      <c r="EX154" s="48" t="str">
        <f>IF(AQ154="y",CHAR(34)&amp;AQ$1&amp;CHAR(34)&amp;",","")</f>
        <v/>
      </c>
      <c r="EY154" s="48" t="str">
        <f>IF(AR154="y",CHAR(34)&amp;AR$1&amp;CHAR(34)&amp;",","")</f>
        <v/>
      </c>
      <c r="EZ154" s="48" t="str">
        <f>IF(AS154="y",CHAR(34)&amp;AS$1&amp;CHAR(34)&amp;",","")</f>
        <v/>
      </c>
      <c r="FA154" s="48" t="str">
        <f>IF(AT154&gt;0,CHAR(34)&amp;"sta"&amp;AZ154&amp;CHAR(34)&amp;",","")</f>
        <v>"sta",</v>
      </c>
      <c r="FB154" s="48" t="str">
        <f>IF(AND(AT154&gt;0,BA154&lt;&gt;""),CHAR(34)&amp;"sta"&amp;BA154&amp;CHAR(34)&amp;",","")</f>
        <v/>
      </c>
      <c r="FC154" s="48" t="str">
        <f>IF(AND(AT154&gt;0,BB154&lt;&gt;""),CHAR(34)&amp;"sta"&amp;BB154&amp;CHAR(34)&amp;",","")</f>
        <v/>
      </c>
      <c r="FD154" s="48" t="str">
        <f>IF(BV154="n",CHAR(34)&amp;"tcWHYE"&amp;CHAR(34)&amp;",",IF(BV154="y",CHAR(34)&amp;FD$1&amp;CHAR(34)&amp;",",""))</f>
        <v/>
      </c>
      <c r="FE154" s="48" t="str">
        <f>IF(COUNTIF(BL154:BT154,"BLU")=0,CHAR(34)&amp;"NO_BLU"&amp;CHAR(34)&amp;",", "")</f>
        <v/>
      </c>
      <c r="FF154" s="48" t="str">
        <f>IF(COUNTIF(BL154:BT154,"WHI")=0,CHAR(34)&amp;"NO_WHI"&amp;CHAR(34)&amp;",", "")</f>
        <v/>
      </c>
      <c r="FG154" s="48" t="str">
        <f>IF(COUNTIF(BL154:BT154,"RED")=0,CHAR(34)&amp;"NO_RED"&amp;CHAR(34)&amp;",", "")</f>
        <v>"NO_RED",</v>
      </c>
      <c r="FH154" s="48" t="str">
        <f>IF(COUNTIF(BL154:BS154,"GRE")=0,CHAR(34)&amp;"NO_GRE"&amp;CHAR(34)&amp;",", "")</f>
        <v>"NO_GRE",</v>
      </c>
      <c r="FI154" s="48" t="str">
        <f>IF(COUNTIF(BL154:BT154,"YEL")=0,CHAR(34)&amp;"NO_YEL"&amp;CHAR(34)&amp;",", "")</f>
        <v/>
      </c>
      <c r="FJ154" s="48" t="str">
        <f>IF(COUNTIF(BL154:BT154,"BLA")=0,CHAR(34)&amp;"NO_BLA"&amp;CHAR(34)&amp;",", "")</f>
        <v>"NO_BLA",</v>
      </c>
      <c r="FK154" s="48" t="str">
        <f>IF(AND(FH154&lt;&gt;"",FF154&lt;&gt;""),CHAR(34)&amp;"WHGRNO"&amp;CHAR(34)&amp;",","")</f>
        <v/>
      </c>
      <c r="FL154" s="48" t="str">
        <f>IF(AND(FI154&lt;&gt;"",FF154&lt;&gt;""),CHAR(34)&amp;"WHYENO"&amp;CHAR(34)&amp;",","")</f>
        <v/>
      </c>
      <c r="FM154" s="48" t="str">
        <f>IF(AND(FJ154&lt;&gt;"",FF154&lt;&gt;""),CHAR(34)&amp;"BAWHNO"&amp;CHAR(34)&amp;",","")</f>
        <v/>
      </c>
      <c r="FN154" s="48" t="str">
        <f>IF(AND(FE154&lt;&gt;"",FF154&lt;&gt;""),CHAR(34)&amp;"BLWHNO"&amp;CHAR(34)&amp;",","")</f>
        <v/>
      </c>
      <c r="FO154" s="48" t="str">
        <f>IF(AND(FE154&lt;&gt;"",FG154&lt;&gt;""),CHAR(34)&amp;"BLRENO"&amp;CHAR(34)&amp;",","")</f>
        <v/>
      </c>
      <c r="FP154" s="48" t="str">
        <f>IF(AND(FF154&lt;&gt;"",FF154&lt;&gt;""),CHAR(34)&amp;"WHRENO"&amp;CHAR(34)&amp;",","")</f>
        <v/>
      </c>
      <c r="FQ154" s="48" t="str">
        <f>IF(LEN(BF154)=3,CHAR(34)&amp;"001"&amp;BF154&amp;CHAR(34)&amp;",","")</f>
        <v>"001BLU",</v>
      </c>
      <c r="FR154" s="48" t="str">
        <f>IF(LEN(BG154)=3,CHAR(34)&amp;"002"&amp;BG154&amp;CHAR(34)&amp;",","")</f>
        <v>"002WHI",</v>
      </c>
      <c r="FS154" s="48" t="str">
        <f>IF(LEN(BH154)=3,CHAR(34)&amp;"003"&amp;BH154&amp;CHAR(34)&amp;",","")</f>
        <v>"003YEL",</v>
      </c>
      <c r="FT154" s="48" t="str">
        <f>CHAR(34)&amp;"myr"&amp;BD154&amp;CHAR(34)&amp;","</f>
        <v>"myrBLU",</v>
      </c>
      <c r="FU154" s="48" t="str">
        <f>IF(AY154="y",CHAR(34)&amp;"island"&amp;CHAR(34)&amp;",","")</f>
        <v/>
      </c>
      <c r="FV154" s="48" t="str">
        <f>IF(BZ154="y",CHAR(34)&amp;"landlo"&amp;CHAR(34)&amp;",","")</f>
        <v/>
      </c>
      <c r="FW154" s="48" t="str">
        <f>IF(CA154="y",CHAR(34)&amp;"eunion"&amp;CHAR(34)&amp;",","")</f>
        <v/>
      </c>
      <c r="FX154" s="48" t="str">
        <f>SUBSTITUTE(IFERROR(SEARCH("[",A154),IFERROR(IF(AND(CA154&lt;&gt;"y",SEARCH("Europe",R154)&gt;0),CHAR(34)&amp;"noeuni"&amp;CHAR(34)&amp;",",""),"")),"1","")</f>
        <v/>
      </c>
      <c r="FY154" s="48" t="str">
        <f>IFERROR(IF(SEARCH("Arabic",CB154)&gt;0,CHAR(34)&amp;"arabic"&amp;CHAR(34)&amp;",",""),"")</f>
        <v/>
      </c>
      <c r="FZ154" s="48" t="str">
        <f>IFERROR(IF(SEARCH("English",CB154)&gt;0,CHAR(34)&amp;"englis"&amp;CHAR(34)&amp;",",""),"")</f>
        <v/>
      </c>
      <c r="GA154" s="48" t="str">
        <f>IFERROR(IF(SEARCH("French",CB154)&gt;0,CHAR(34)&amp;"french"&amp;CHAR(34)&amp;",",""),"")</f>
        <v/>
      </c>
      <c r="GB154" s="48" t="str">
        <f>IFERROR(IF(SEARCH("Spanish",CB154)&gt;0,CHAR(34)&amp;"spanis"&amp;CHAR(34)&amp;",",""),"")</f>
        <v/>
      </c>
      <c r="GC154" s="48" t="str">
        <f>IFERROR(IF(SEARCH("Portuguese",CB154)&gt;0,CHAR(34)&amp;"portug"&amp;CHAR(34)&amp;",",""),"")</f>
        <v/>
      </c>
      <c r="GD154" s="48" t="str">
        <f>IFERROR(IF(SEARCH("German",CB154)&gt;0,CHAR(34)&amp;"german"&amp;CHAR(34)&amp;",",""),"")</f>
        <v/>
      </c>
      <c r="GE154" s="48" t="str">
        <f>IFERROR(IF(SEARCH("Dutch",CB154)&gt;0,CHAR(34)&amp;"dutchs"&amp;CHAR(34)&amp;",",""),"")</f>
        <v/>
      </c>
      <c r="GF154" s="48" t="str">
        <f>IFERROR(IF(SEARCH("Historical",AU154)&gt;0,CHAR(34)&amp;"histor"&amp;CHAR(34)&amp;",",""),"")</f>
        <v/>
      </c>
      <c r="GG154" s="48" t="str">
        <f>IF(BU154="y",CHAR(34)&amp;"unjack"&amp;CHAR(34)&amp;",","")</f>
        <v/>
      </c>
      <c r="GH154" s="48" t="str">
        <f>IF(CD154=1,CHAR(34)&amp;"southc"&amp;CHAR(34)&amp;",","")</f>
        <v/>
      </c>
      <c r="GI154" s="48" t="str">
        <f>IF(CE154=1,CHAR(34)&amp;"hasmap"&amp;CHAR(34)&amp;",","")</f>
        <v/>
      </c>
      <c r="GJ154" s="48" t="str">
        <f>IF(CP154="y",CHAR(34)&amp;CP$1&amp;CHAR(34)&amp;",","")</f>
        <v/>
      </c>
      <c r="GK154" s="48" t="str">
        <f>IF(GJ154="",CHAR(34)&amp;"HasSta"&amp;CHAR(34)&amp;",","")</f>
        <v>"HasSta",</v>
      </c>
      <c r="GL154" s="48" t="str">
        <f>IF(CQ154="y",CHAR(34)&amp;CQ$1&amp;CHAR(34)&amp;",","")</f>
        <v>"1Stars",</v>
      </c>
      <c r="GM154" s="48" t="str">
        <f>IF(CR154="y",CHAR(34)&amp;CR$1&amp;CHAR(34)&amp;",","")</f>
        <v/>
      </c>
      <c r="GN154" s="48" t="str">
        <f>IF(CS154="y",CHAR(34)&amp;CS$1&amp;CHAR(34)&amp;",","")</f>
        <v/>
      </c>
      <c r="GP154" s="48" t="str">
        <f>CHAR(34)&amp;AU154&amp;CHAR(34)</f>
        <v>"City"</v>
      </c>
      <c r="GS154" s="48" t="str">
        <f>SUBSTITUTE("["&amp;_xlfn.CONCAT(CW154:GN154)&amp;"]",",]","]")</f>
        <v>["3Color","lets09","startN","with_v","LUELHI","year19","allver","2Bands","Vertic","Circle","Animal","Plants","Texted","Weapon","Center","Geogrh","Humans","sta","NO_RED","NO_GRE","NO_BLA","001BLU","002WHI","003YEL","myrBLU","HasSta","1Stars"]</v>
      </c>
      <c r="GT154" s="48" t="str">
        <f>IF(BL154&lt;&gt;"",CHAR(34)&amp;"cl_"&amp;BL154&amp;CHAR(34)&amp;",","")</f>
        <v/>
      </c>
      <c r="GU154" s="48" t="str">
        <f>IF(BM154&lt;&gt;"",CHAR(34)&amp;"cl_"&amp;BM154&amp;CHAR(34)&amp;",","")</f>
        <v>"cl_BLU",</v>
      </c>
      <c r="GV154" s="48" t="str">
        <f>IF(BN154&lt;&gt;"",CHAR(34)&amp;"cl_"&amp;BN154&amp;CHAR(34)&amp;",","")</f>
        <v/>
      </c>
      <c r="GW154" s="48" t="str">
        <f>IF(BO154&lt;&gt;"",CHAR(34)&amp;"cl_"&amp;BO154&amp;CHAR(34)&amp;",","")</f>
        <v/>
      </c>
      <c r="GX154" s="48" t="str">
        <f>IF(BP154&lt;&gt;"",CHAR(34)&amp;"cl_"&amp;BP154&amp;CHAR(34)&amp;",","")</f>
        <v>"cl_YEL",</v>
      </c>
      <c r="GY154" s="48" t="str">
        <f>IF(BQ154&lt;&gt;"",CHAR(34)&amp;"cl_"&amp;BQ154&amp;CHAR(34)&amp;",","")</f>
        <v/>
      </c>
      <c r="GZ154" s="48" t="str">
        <f>IF(BR154&lt;&gt;"",CHAR(34)&amp;"cl_"&amp;BR154&amp;CHAR(34)&amp;",","")</f>
        <v/>
      </c>
      <c r="HA154" s="48" t="str">
        <f>IF(BS154&lt;&gt;"",CHAR(34)&amp;"cl_"&amp;BS154&amp;CHAR(34)&amp;",","")</f>
        <v/>
      </c>
      <c r="HB154" s="48" t="str">
        <f>IF(BT154&lt;&gt;"",CHAR(34)&amp;"cl_"&amp;BT154&amp;CHAR(34)&amp;",","")</f>
        <v>"cl_WHI",</v>
      </c>
      <c r="HC154" s="48" t="str">
        <f>SUBSTITUTE("["&amp;_xlfn.CONCAT(GT154:HB154)&amp;"]",",]","]")</f>
        <v>["cl_BLU","cl_YEL","cl_WHI"]</v>
      </c>
      <c r="HE154" s="71"/>
      <c r="HF154" s="72" t="str">
        <f>"{couname:"&amp;CT154&amp;(IF(HK154&lt;&gt;"",",subtype:"&amp;CHAR(34)&amp;HK154&amp;CHAR(34),""))&amp;",year:"&amp;HJ154&amp;",region:"&amp;CU154&amp;",Colors:"&amp;HC154&amp;",Items:"&amp;GS154&amp;",Flag:"&amp;CV154&amp;",HDFlag:"&amp;CHAR(34)&amp;E154&amp;CHAR(34)&amp;",type:"&amp;GP154&amp;", describe: "&amp;HH154&amp;", isnew:"&amp;CHAR(34)&amp;F154&amp;CHAR(34)&amp;", links: "&amp;HL154&amp;"},"</f>
        <v>{couname:"[USA] Nashville",year:"1963",region:"rgn_North America",Colors:["cl_BLU","cl_YEL","cl_WHI"],Items:["3Color","lets09","startN","with_v","LUELHI","year19","allver","2Bands","Vertic","Circle","Animal","Plants","Texted","Weapon","Center","Geogrh","Humans","sta","NO_RED","NO_GRE","NO_BLA","001BLU","002WHI","003YEL","myrBLU","HasSta","1Stars"],Flag:"https://upload.wikimedia.org/wikipedia/commons/thumb/b/ba/Flag_of_Nashville.png/1024px-Flag_of_Nashville.png",HDFlag:"https://upload.wikimedia.org/wikipedia/commons/thumb/b/ba/Flag_of_Nashville.png/1024px-Flag_of_Nashville.png",type:"City", describe: "\nA blue field with the right edge in yellow, separated by a thin white strip, with the Seal of Nashville in the center of the blue portion", isnew:".", links: "https://en.wikipedia.org/wiki/Flag_of_Nashville,_Tennessee"},</v>
      </c>
      <c r="HG154" s="73" t="str">
        <f>"{couname:"&amp;CT154&amp;(IF(HK154&lt;&gt;"",",subtype:"&amp;CHAR(34)&amp;HK154&amp;CHAR(34),""))&amp;",year:"&amp;HJ154&amp;",region:"&amp;CU154&amp;",Colors:"&amp;HC154&amp;",Items:"&amp;GS154&amp;",Flag:"&amp;CV154&amp;",HDFlag:"&amp;CHAR(34)&amp;E154&amp;CHAR(34)&amp;",type:"&amp;GP154&amp;", describe: "&amp;HI154&amp;", links: "&amp;HL154&amp;"},"</f>
        <v>{couname:"[USA] Nashville",year:"1963",region:"rgn_North America",Colors:["cl_BLU","cl_YEL","cl_WHI"],Items:["3Color","lets09","startN","with_v","LUELHI","year19","allver","2Bands","Vertic","Circle","Animal","Plants","Texted","Weapon","Center","Geogrh","Humans","sta","NO_RED","NO_GRE","NO_BLA","001BLU","002WHI","003YEL","myrBLU","HasSta","1Stars"],Flag:"https://upload.wikimedia.org/wikipedia/commons/thumb/b/ba/Flag_of_Nashville.png/1024px-Flag_of_Nashville.png",HDFlag:"https://upload.wikimedia.org/wikipedia/commons/thumb/b/ba/Flag_of_Nashville.png/1024px-Flag_of_Nashville.png",type:"City", describe: "\nA blue field with the right edge in yellow, separated by a thin white strip, with the Seal of Nashville in the center of the blue portion", links: "https://en.wikipedia.org/wiki/Flag_of_Nashville,_Tennessee"},</v>
      </c>
      <c r="HH154" s="48" t="str">
        <f>IF(P154&lt;&gt;"",CHAR(34)&amp;"\n"&amp;P154&amp;CHAR(34),CHAR(34)&amp;CHAR(34))</f>
        <v>"\nA blue field with the right edge in yellow, separated by a thin white strip, with the Seal of Nashville in the center of the blue portion"</v>
      </c>
      <c r="HI154" s="48" t="str">
        <f>IF(J154=0,CHAR(34)&amp;CHAR(34),HH154)</f>
        <v>"\nA blue field with the right edge in yellow, separated by a thin white strip, with the Seal of Nashville in the center of the blue portion"</v>
      </c>
      <c r="HJ154" s="48" t="str">
        <f>CHAR(34)&amp;O154&amp;CHAR(34)</f>
        <v>"1963"</v>
      </c>
      <c r="HL154" s="48" t="str">
        <f>CHAR(34)&amp;I154&amp;CHAR(34)</f>
        <v>"https://en.wikipedia.org/wiki/Flag_of_Nashville,_Tennessee"</v>
      </c>
      <c r="HM154" s="72" t="str">
        <f>"{"&amp;CHAR(34)&amp;"couname"&amp;CHAR(34)&amp;":"&amp;CT154&amp;(IF(H154&lt;&gt;"",","&amp;CHAR(34)&amp;"subtype"&amp;CHAR(34)&amp;":"&amp;CHAR(34)&amp;H154&amp;CHAR(34),""))&amp;","&amp;CHAR(34)&amp;"year"&amp;CHAR(34)&amp;":"&amp;HJ154&amp;","&amp;CHAR(34)&amp;"region"&amp;CHAR(34)&amp;":"&amp;CU154&amp;","&amp;CHAR(34)&amp;"Colors"&amp;CHAR(34)&amp;":"&amp;HC154&amp;","&amp;CHAR(34)&amp;"Items"&amp;CHAR(34)&amp;":"&amp;GS154&amp;","&amp;CHAR(34)&amp;"Flag"&amp;CHAR(34)&amp;":"&amp;CV154&amp;","&amp;CHAR(34)&amp;"HDFlag"&amp;CHAR(34)&amp;":"&amp;CHAR(34)&amp;E154&amp;CHAR(34)&amp;","&amp;CHAR(34)&amp;"type"&amp;CHAR(34)&amp;":"&amp;GP154&amp;", "&amp;CHAR(34)&amp;"describe"&amp;CHAR(34)&amp;": "&amp;HH154&amp;", "&amp;CHAR(34)&amp;"isnew"&amp;CHAR(34)&amp;": "&amp;CHAR(34)&amp;F154&amp;CHAR(34)&amp;", "&amp;CHAR(34)&amp;"links"&amp;CHAR(34)&amp;": "&amp;HL154&amp;"},"</f>
        <v>{"couname":"[USA] Nashville","subtype":"[USA] Tennessee","year":"1963","region":"rgn_North America","Colors":["cl_BLU","cl_YEL","cl_WHI"],"Items":["3Color","lets09","startN","with_v","LUELHI","year19","allver","2Bands","Vertic","Circle","Animal","Plants","Texted","Weapon","Center","Geogrh","Humans","sta","NO_RED","NO_GRE","NO_BLA","001BLU","002WHI","003YEL","myrBLU","HasSta","1Stars"],"Flag":"https://upload.wikimedia.org/wikipedia/commons/thumb/b/ba/Flag_of_Nashville.png/1024px-Flag_of_Nashville.png","HDFlag":"https://upload.wikimedia.org/wikipedia/commons/thumb/b/ba/Flag_of_Nashville.png/1024px-Flag_of_Nashville.png","type":"City", "describe": "\nA blue field with the right edge in yellow, separated by a thin white strip, with the Seal of Nashville in the center of the blue portion", "isnew": ".", "links": "https://en.wikipedia.org/wiki/Flag_of_Nashville,_Tennessee"},</v>
      </c>
      <c r="HN154" s="74" t="str">
        <f>"{"&amp;CHAR(34)&amp;"couname"&amp;CHAR(34)&amp;":"&amp;CT154&amp;(IF(H154&lt;&gt;"",","&amp;CHAR(34)&amp;"subtype"&amp;CHAR(34)&amp;":"&amp;CHAR(34)&amp;H154&amp;CHAR(34),""))&amp;","&amp;CHAR(34)&amp;"year"&amp;CHAR(34)&amp;":"&amp;HJ154&amp;","&amp;CHAR(34)&amp;"region"&amp;CHAR(34)&amp;":"&amp;CU154&amp;","&amp;CHAR(34)&amp;"Colors"&amp;CHAR(34)&amp;":"&amp;HC154&amp;","&amp;CHAR(34)&amp;"Items"&amp;CHAR(34)&amp;":"&amp;GS154&amp;","&amp;CHAR(34)&amp;"Flag"&amp;CHAR(34)&amp;":"&amp;CV154&amp;","&amp;CHAR(34)&amp;"HDFlag"&amp;CHAR(34)&amp;":"&amp;CHAR(34)&amp;E154&amp;CHAR(34)&amp;","&amp;CHAR(34)&amp;"type"&amp;CHAR(34)&amp;":"&amp;GP154&amp;", "&amp;CHAR(34)&amp;"describe"&amp;CHAR(34)&amp;": "&amp;HI154&amp;", "&amp;CHAR(34)&amp;"isnew"&amp;CHAR(34)&amp;": "&amp;CHAR(34)&amp;F154&amp;CHAR(34)&amp;", "&amp;CHAR(34)&amp;"links"&amp;CHAR(34)&amp;": "&amp;HL154&amp;"},"</f>
        <v>{"couname":"[USA] Nashville","subtype":"[USA] Tennessee","year":"1963","region":"rgn_North America","Colors":["cl_BLU","cl_YEL","cl_WHI"],"Items":["3Color","lets09","startN","with_v","LUELHI","year19","allver","2Bands","Vertic","Circle","Animal","Plants","Texted","Weapon","Center","Geogrh","Humans","sta","NO_RED","NO_GRE","NO_BLA","001BLU","002WHI","003YEL","myrBLU","HasSta","1Stars"],"Flag":"https://upload.wikimedia.org/wikipedia/commons/thumb/b/ba/Flag_of_Nashville.png/1024px-Flag_of_Nashville.png","HDFlag":"https://upload.wikimedia.org/wikipedia/commons/thumb/b/ba/Flag_of_Nashville.png/1024px-Flag_of_Nashville.png","type":"City", "describe": "\nA blue field with the right edge in yellow, separated by a thin white strip, with the Seal of Nashville in the center of the blue portion", "isnew": ".", "links": "https://en.wikipedia.org/wiki/Flag_of_Nashville,_Tennessee"},</v>
      </c>
      <c r="HO154" s="75">
        <v>45576</v>
      </c>
      <c r="HP154" s="48" t="str" cm="1">
        <f t="array" ref="HP154">IF(_xlfn.TEXTJOIN(", ", TRUE, IF(ISNUMBER(SEARCH("BLA", BL154:BT154)), COLUMN(BL154:BT154) - COLUMN(BL154) + 1, ""))&lt;&gt;"","BLA","")</f>
        <v/>
      </c>
      <c r="HQ154" s="48" t="str" cm="1">
        <f t="array" ref="HQ154">IF(_xlfn.TEXTJOIN(", ", TRUE, IF(ISNUMBER(SEARCH("BLU", BL154:BT154)), COLUMN(BL154:BT154) - COLUMN(BL154) + 1, ""))&lt;&gt;"","BLU","")</f>
        <v>BLU</v>
      </c>
      <c r="HR154" s="48" t="str" cm="1">
        <f t="array" ref="HR154">IF(_xlfn.TEXTJOIN(", ", TRUE, IF(ISNUMBER(SEARCH("GRE", BL154:BT154)), COLUMN(BL154:BT154) - COLUMN(BL154) + 1, ""))&lt;&gt;"","GRE","")</f>
        <v/>
      </c>
      <c r="HS154" s="48" t="str" cm="1">
        <f t="array" ref="HS154">IF(_xlfn.TEXTJOIN(", ", TRUE, IF(ISNUMBER(SEARCH("RED", BL154:BT154)), COLUMN(BL154:BT154) - COLUMN(BL154) + 1, ""))&lt;&gt;"","RED","")</f>
        <v/>
      </c>
      <c r="HT154" s="48" t="str" cm="1">
        <f t="array" ref="HT154">IF(_xlfn.TEXTJOIN(", ", TRUE, IF(ISNUMBER(SEARCH("YEL", BL154:BT154)), COLUMN(BL154:BT154) - COLUMN(BL154) + 1, ""))&lt;&gt;"","YEL","")</f>
        <v>YEL</v>
      </c>
      <c r="HU154" s="48" t="str" cm="1">
        <f t="array" ref="HU154">IF(_xlfn.TEXTJOIN(", ", TRUE, IF(ISNUMBER(SEARCH("ORA", BL154:BT154)), COLUMN(BL154:BT154) - COLUMN(BL154) + 1, ""))&lt;&gt;"","ORA","")</f>
        <v/>
      </c>
      <c r="HV154" s="48" t="str" cm="1">
        <f t="array" ref="HV154">IF(_xlfn.TEXTJOIN(", ", TRUE, IF(ISNUMBER(SEARCH("BRO", BL154:BT154)), COLUMN(BL154:BT154) - COLUMN(BL154) + 1, ""))&lt;&gt;"","BRO","")</f>
        <v/>
      </c>
      <c r="HW154" s="48" t="str" cm="1">
        <f t="array" ref="HW154">IF(_xlfn.TEXTJOIN(", ", TRUE, IF(ISNUMBER(SEARCH("PUR", BL154:BT154)), COLUMN(BL154:BT154) - COLUMN(BL154) + 1, ""))&lt;&gt;"","PUR","")</f>
        <v/>
      </c>
      <c r="HX154" s="48" t="str" cm="1">
        <f t="array" ref="HX154">IF(_xlfn.TEXTJOIN(", ", TRUE, IF(ISNUMBER(SEARCH("WHI", BL154:BT154)), COLUMN(BL154:BT154) - COLUMN(BL154) + 1, ""))&lt;&gt;"","WHI","")</f>
        <v>WHI</v>
      </c>
      <c r="HY154" s="76"/>
      <c r="HZ154" s="76"/>
      <c r="IA154" s="6"/>
      <c r="IB154" s="6"/>
      <c r="IC154" s="77"/>
      <c r="ID154" s="77"/>
      <c r="IE154" s="77"/>
      <c r="IF154" s="77"/>
      <c r="IG154" s="77"/>
      <c r="IH154" s="77"/>
      <c r="II154" s="77"/>
      <c r="IJ154" s="77"/>
      <c r="IK154" s="77"/>
      <c r="IL154" s="48">
        <f>SUM(IC154:IK154)</f>
        <v>0</v>
      </c>
      <c r="IM154" s="45">
        <f>COUNTIF(IC154:IK154,"&gt;0")-CG154</f>
        <v>-3</v>
      </c>
      <c r="IN154" s="78" t="str">
        <f>"http://mkweb.bcgsc.ca/color-summarizer/?url="&amp;D154&amp;"&amp;precision=low&amp;num_clusters="&amp;CG154&amp;"&amp;text=1"</f>
        <v>http://mkweb.bcgsc.ca/color-summarizer/?url=https://upload.wikimedia.org/wikipedia/commons/thumb/b/ba/Flag_of_Nashville.png/1024px-Flag_of_Nashville.png&amp;precision=low&amp;num_clusters=3&amp;text=1</v>
      </c>
      <c r="IO154" s="48" t="str">
        <f>IF(HP154&lt;&gt;"",CHAR(34)&amp;"black"&amp;CHAR(34),"")</f>
        <v/>
      </c>
      <c r="IP154" s="48" t="str">
        <f>IF(HQ154&lt;&gt;"",CHAR(34)&amp;"blue"&amp;CHAR(34),"")</f>
        <v>"blue"</v>
      </c>
      <c r="IQ154" s="48" t="str">
        <f>IF(HR154&lt;&gt;"",CHAR(34)&amp;"green"&amp;CHAR(34),"")</f>
        <v/>
      </c>
      <c r="IR154" s="48" t="str">
        <f>IF(HS154&lt;&gt;"",CHAR(34)&amp;"red"&amp;CHAR(34),"")</f>
        <v/>
      </c>
      <c r="IS154" s="48" t="str">
        <f>IF(HT154&lt;&gt;"",CHAR(34)&amp;"yellow"&amp;CHAR(34),"")</f>
        <v>"yellow"</v>
      </c>
      <c r="IT154" s="48" t="str">
        <f>IF(HU154&lt;&gt;"",CHAR(34)&amp;"orange"&amp;CHAR(34),"")</f>
        <v/>
      </c>
      <c r="IU154" s="48" t="str">
        <f>IF(HV154&lt;&gt;"",CHAR(34)&amp;"brown"&amp;CHAR(34),"")</f>
        <v/>
      </c>
      <c r="IV154" s="48" t="str">
        <f>IF(HW154&lt;&gt;"",CHAR(34)&amp;"purple"&amp;CHAR(34),"")</f>
        <v/>
      </c>
      <c r="IW154" s="48" t="str">
        <f>IF(HX154&lt;&gt;"",CHAR(34)&amp;"white"&amp;CHAR(34),"")</f>
        <v>"white"</v>
      </c>
      <c r="IX154" s="48" t="str">
        <f>"{"&amp;CHAR(34)&amp;"url"&amp;CHAR(34)&amp;":"&amp;CHAR(34)&amp;IN154&amp;CHAR(34)&amp;","&amp;CHAR(34)&amp;"name"&amp;CHAR(34)&amp;":"&amp;CHAR(34)&amp;A154&amp;CHAR(34)&amp;"},"</f>
        <v>{"url":"http://mkweb.bcgsc.ca/color-summarizer/?url=https://upload.wikimedia.org/wikipedia/commons/thumb/b/ba/Flag_of_Nashville.png/1024px-Flag_of_Nashville.png&amp;precision=low&amp;num_clusters=3&amp;text=1","name":"[USA] Nashville"},</v>
      </c>
      <c r="IY154" s="48">
        <v>1157</v>
      </c>
    </row>
    <row r="155" spans="1:259" s="48" customFormat="1" ht="38.4" customHeight="1" thickBot="1" x14ac:dyDescent="0.35">
      <c r="A155" s="97" t="s">
        <v>1007</v>
      </c>
      <c r="B155" s="40" t="e" vm="296">
        <v>#VALUE!</v>
      </c>
      <c r="C155" s="41">
        <v>3</v>
      </c>
      <c r="D155" s="42" t="s">
        <v>1008</v>
      </c>
      <c r="E155" s="43" t="s">
        <v>1009</v>
      </c>
      <c r="F155" s="44" t="s">
        <v>163</v>
      </c>
      <c r="G155" s="45">
        <f>COUNTIF($A$1:$A$8580,A155)</f>
        <v>1</v>
      </c>
      <c r="H155" s="46" t="s">
        <v>375</v>
      </c>
      <c r="I155" s="47" t="s">
        <v>1010</v>
      </c>
      <c r="J155" s="48" t="str">
        <f>""</f>
        <v/>
      </c>
      <c r="K155" s="49"/>
      <c r="L155" s="50"/>
      <c r="M155" s="50"/>
      <c r="N155" s="51" t="s">
        <v>231</v>
      </c>
      <c r="O155" s="52">
        <v>1978</v>
      </c>
      <c r="P155" s="53" t="s">
        <v>1011</v>
      </c>
      <c r="Q155" s="54">
        <v>3</v>
      </c>
      <c r="R155" s="55" t="s">
        <v>231</v>
      </c>
      <c r="S155" s="56">
        <v>7</v>
      </c>
      <c r="T155" s="57" t="s">
        <v>165</v>
      </c>
      <c r="U155" s="58" t="s">
        <v>164</v>
      </c>
      <c r="V155" s="58" t="s">
        <v>165</v>
      </c>
      <c r="W155" s="58" t="s">
        <v>164</v>
      </c>
      <c r="X155" s="58" t="s">
        <v>165</v>
      </c>
      <c r="Y155" s="58" t="s">
        <v>164</v>
      </c>
      <c r="Z155" s="58" t="s">
        <v>164</v>
      </c>
      <c r="AA155" s="58" t="s">
        <v>165</v>
      </c>
      <c r="AB155" s="58" t="s">
        <v>165</v>
      </c>
      <c r="AC155" s="58" t="s">
        <v>164</v>
      </c>
      <c r="AD155" s="58" t="s">
        <v>164</v>
      </c>
      <c r="AE155" s="58" t="s">
        <v>164</v>
      </c>
      <c r="AF155" s="59" t="s">
        <v>164</v>
      </c>
      <c r="AG155" s="59" t="s">
        <v>164</v>
      </c>
      <c r="AH155" s="59" t="s">
        <v>165</v>
      </c>
      <c r="AI155" s="59" t="s">
        <v>164</v>
      </c>
      <c r="AJ155" s="59" t="s">
        <v>164</v>
      </c>
      <c r="AK155" s="59" t="s">
        <v>164</v>
      </c>
      <c r="AL155" s="59" t="s">
        <v>164</v>
      </c>
      <c r="AM155" s="59" t="s">
        <v>164</v>
      </c>
      <c r="AN155" s="59" t="s">
        <v>164</v>
      </c>
      <c r="AO155" s="59" t="s">
        <v>164</v>
      </c>
      <c r="AP155" s="59" t="s">
        <v>164</v>
      </c>
      <c r="AQ155" s="59" t="s">
        <v>164</v>
      </c>
      <c r="AR155" s="59" t="s">
        <v>164</v>
      </c>
      <c r="AS155" s="59" t="s">
        <v>164</v>
      </c>
      <c r="AT155" s="60">
        <v>3</v>
      </c>
      <c r="AU155" s="59" t="s">
        <v>1012</v>
      </c>
      <c r="AV155" s="59" t="str">
        <f>IF(LEFT(A155,1)="[",LEFT(A155,5)&amp;AU155&amp;A155,"")</f>
        <v>[USA]State Legislature[USA] Tennessee Grand Assembly</v>
      </c>
      <c r="AW155" s="59" t="str">
        <f>C155&amp;H155&amp;A155</f>
        <v>3[USA] Tennessee[USA] Tennessee Grand Assembly</v>
      </c>
      <c r="AX155" s="61"/>
      <c r="AY155" s="61"/>
      <c r="AZ155" s="62" t="s">
        <v>154</v>
      </c>
      <c r="BA155" s="62" t="s">
        <v>167</v>
      </c>
      <c r="BB155" s="62"/>
      <c r="BC155" s="63"/>
      <c r="BD155" s="64" t="s">
        <v>159</v>
      </c>
      <c r="BE155" s="47"/>
      <c r="BF155" s="64" t="s">
        <v>152</v>
      </c>
      <c r="BG155" s="64" t="s">
        <v>159</v>
      </c>
      <c r="BH155" s="64" t="s">
        <v>152</v>
      </c>
      <c r="BI155" s="64"/>
      <c r="BJ155" s="64"/>
      <c r="BK155" s="47"/>
      <c r="BL155" s="64" t="s">
        <v>151</v>
      </c>
      <c r="BM155" s="64" t="s">
        <v>152</v>
      </c>
      <c r="BN155" s="64" t="s">
        <v>167</v>
      </c>
      <c r="BO155" s="64" t="s">
        <v>154</v>
      </c>
      <c r="BP155" s="64" t="s">
        <v>155</v>
      </c>
      <c r="BQ155" s="64" t="s">
        <v>167</v>
      </c>
      <c r="BR155" s="64" t="s">
        <v>167</v>
      </c>
      <c r="BS155" s="64" t="s">
        <v>167</v>
      </c>
      <c r="BT155" s="64" t="s">
        <v>159</v>
      </c>
      <c r="BU155" s="65"/>
      <c r="BV155" s="66"/>
      <c r="BW155" s="66">
        <v>0</v>
      </c>
      <c r="BX155" s="47"/>
      <c r="BY155" s="48" t="s">
        <v>164</v>
      </c>
      <c r="CB155" s="6"/>
      <c r="CC155" s="6"/>
      <c r="CD155" s="67">
        <v>0</v>
      </c>
      <c r="CE155" s="67">
        <v>0</v>
      </c>
      <c r="CF155" s="67" t="e">
        <v>#REF!</v>
      </c>
      <c r="CG155" s="68" cm="1">
        <f t="array" ref="CG155">SUMPRODUCT(--(LEN(TRIM(BL155:BT155))&gt;0))</f>
        <v>5</v>
      </c>
      <c r="CH155" s="59" t="str">
        <f>IF(CG155=2,"y","n")</f>
        <v>n</v>
      </c>
      <c r="CI155" s="59" t="str">
        <f>IF(CG155=3,"y","n")</f>
        <v>n</v>
      </c>
      <c r="CJ155" s="59" t="str">
        <f>IF(CG155=4,"y","n")</f>
        <v>n</v>
      </c>
      <c r="CK155" s="59" t="str">
        <f>IF(CG155&gt;4,"y","n")</f>
        <v>y</v>
      </c>
      <c r="CL155" s="59" t="str">
        <f>IF(S155=0,"y","n")</f>
        <v>n</v>
      </c>
      <c r="CM155" s="59" t="str">
        <f>IF(S155=2,"y","n")</f>
        <v>n</v>
      </c>
      <c r="CN155" s="59" t="str">
        <f>IF(S155=3,"y","n")</f>
        <v>n</v>
      </c>
      <c r="CO155" s="59" t="str">
        <f>IF(S155&gt;=4,"y","n")</f>
        <v>y</v>
      </c>
      <c r="CP155" s="59" t="str">
        <f>IF(AT155=0,"y","n")</f>
        <v>n</v>
      </c>
      <c r="CQ155" s="59" t="str">
        <f>IF(AT155=1,"y","n")</f>
        <v>n</v>
      </c>
      <c r="CR155" s="59" t="str">
        <f>IF(AT155=2,"y","n")</f>
        <v>n</v>
      </c>
      <c r="CS155" s="59" t="str">
        <f>IF(AT155&gt;=3,"y","n")</f>
        <v>y</v>
      </c>
      <c r="CT155" s="69" t="str">
        <f>CHAR(34)&amp;A155&amp;CHAR(34)</f>
        <v>"[USA] Tennessee Grand Assembly"</v>
      </c>
      <c r="CU155" s="70" t="str">
        <f>CHAR(34)&amp;"rgn_"&amp;R155&amp;CHAR(34)</f>
        <v>"rgn_North America"</v>
      </c>
      <c r="CV155" s="48" t="str">
        <f>CHAR(34)&amp;D155&amp;CHAR(34)</f>
        <v>"https://upload.wikimedia.org/wikipedia/commons/thumb/b/b1/Flag_of_the_General_Assembly_of_Tennessee.svg/640px-Flag_of_the_General_Assembly_of_Tennessee.svg.png"</v>
      </c>
      <c r="CW155" s="48" t="str">
        <f>IF(CH155="y",CHAR(34)&amp;CH$1&amp;CHAR(34)&amp;",","")</f>
        <v/>
      </c>
      <c r="CX155" s="48" t="str">
        <f>IF(CI155="y",CHAR(34)&amp;CI$1&amp;CHAR(34)&amp;",","")</f>
        <v/>
      </c>
      <c r="CY155" s="48" t="str">
        <f>IF(CJ155="y",CHAR(34)&amp;CJ$1&amp;CHAR(34)&amp;",","")</f>
        <v/>
      </c>
      <c r="CZ155" s="48" t="str">
        <f>IF(CK155="y",CHAR(34)&amp;CK$1&amp;CHAR(34)&amp;",","")</f>
        <v>"5+Colo",</v>
      </c>
      <c r="DA155" s="48" t="str">
        <f>IF(Q155&gt;1,CHAR(34)&amp;"words2"&amp;CHAR(34)&amp;",","")</f>
        <v>"words2",</v>
      </c>
      <c r="DB155" s="48" t="str">
        <f>IF(Q155&gt;2,CHAR(34)&amp;"words3"&amp;CHAR(34)&amp;",","")</f>
        <v>"words3",</v>
      </c>
      <c r="DC155" s="48" t="str">
        <f>IF(Q155=2,CHAR(34)&amp;"exact2"&amp;CHAR(34)&amp;",","")</f>
        <v/>
      </c>
      <c r="DD155" s="48" t="str">
        <f>IF(LEN(CHAR(34)&amp;"lets"&amp;LEN(SUBSTITUTE(SUBSTITUTE(IFERROR(TRIM(SUBSTITUTE(SUBSTITUTE(SUBSTITUTE(IFERROR(TRIM(SUBSTITUTE(A155,MID(A155,FIND("(",A155),FIND(")",A155)-FIND("(",A155)+1),"")),A155)," ",""),"-",""),MID(SUBSTITUTE(SUBSTITUTE(IFERROR(TRIM(SUBSTITUTE(A155,MID(A155,FIND("(",A155),FIND(")",A155)-FIND("(",A155)+1),"")),A155)," ",""),"-",""),FIND("[",SUBSTITUTE(SUBSTITUTE(IFERROR(TRIM(SUBSTITUTE(A155,MID(A155,FIND("(",A155),FIND(")",A155)-FIND("(",A155)+1),"")),A155)," ",""),"-","")),FIND("]",SUBSTITUTE(SUBSTITUTE(IFERROR(TRIM(SUBSTITUTE(A155,MID(A155,FIND("(",A155),FIND(")",A155)-FIND("(",A155)+1),"")),A155)," ",""),"-",""))-FIND("[",SUBSTITUTE(SUBSTITUTE(IFERROR(TRIM(SUBSTITUTE(A155,MID(A155,FIND("(",A155),FIND(")",A155)-FIND("(",A155)+1),"")),A155)," ",""),"-",""))+1),"")),SUBSTITUTE(SUBSTITUTE(IFERROR(TRIM(SUBSTITUTE(A155,MID(A155,FIND("(",A155),FIND(")",A155)-FIND("(",A155)+1),"")),A155)," ",""),"-",""))," ",""),"-",""))&amp;CHAR(34)&amp;",")=9,CHAR(34)&amp;"lets"&amp;LEN(SUBSTITUTE(SUBSTITUTE(IFERROR(TRIM(SUBSTITUTE(SUBSTITUTE(SUBSTITUTE(IFERROR(TRIM(SUBSTITUTE(A155,MID(A155,FIND("(",A155),FIND(")",A155)-FIND("(",A155)+1),"")),A155)," ",""),"-",""),MID(SUBSTITUTE(SUBSTITUTE(IFERROR(TRIM(SUBSTITUTE(A155,MID(A155,FIND("(",A155),FIND(")",A155)-FIND("(",A155)+1),"")),A155)," ",""),"-",""),FIND("[",SUBSTITUTE(SUBSTITUTE(IFERROR(TRIM(SUBSTITUTE(A155,MID(A155,FIND("(",A155),FIND(")",A155)-FIND("(",A155)+1),"")),A155)," ",""),"-","")),FIND("]",SUBSTITUTE(SUBSTITUTE(IFERROR(TRIM(SUBSTITUTE(A155,MID(A155,FIND("(",A155),FIND(")",A155)-FIND("(",A155)+1),"")),A155)," ",""),"-",""))-FIND("[",SUBSTITUTE(SUBSTITUTE(IFERROR(TRIM(SUBSTITUTE(A155,MID(A155,FIND("(",A155),FIND(")",A155)-FIND("(",A155)+1),"")),A155)," ",""),"-",""))+1),"")),SUBSTITUTE(SUBSTITUTE(IFERROR(TRIM(SUBSTITUTE(A155,MID(A155,FIND("(",A155),FIND(")",A155)-FIND("(",A155)+1),"")),A155)," ",""),"-",""))," ",""),"-",""))&amp;CHAR(34)&amp;",",CHAR(34)&amp;"lets0"&amp;LEN(SUBSTITUTE(SUBSTITUTE(IFERROR(TRIM(SUBSTITUTE(SUBSTITUTE(SUBSTITUTE(IFERROR(TRIM(SUBSTITUTE(A155,MID(A155,FIND("(",A155),FIND(")",A155)-FIND("(",A155)+1),"")),A155)," ",""),"-",""),MID(SUBSTITUTE(SUBSTITUTE(IFERROR(TRIM(SUBSTITUTE(A155,MID(A155,FIND("(",A155),FIND(")",A155)-FIND("(",A155)+1),"")),A155)," ",""),"-",""),FIND("[",SUBSTITUTE(SUBSTITUTE(IFERROR(TRIM(SUBSTITUTE(A155,MID(A155,FIND("(",A155),FIND(")",A155)-FIND("(",A155)+1),"")),A155)," ",""),"-","")),FIND("]",SUBSTITUTE(SUBSTITUTE(IFERROR(TRIM(SUBSTITUTE(A155,MID(A155,FIND("(",A155),FIND(")",A155)-FIND("(",A155)+1),"")),A155)," ",""),"-",""))-FIND("[",SUBSTITUTE(SUBSTITUTE(IFERROR(TRIM(SUBSTITUTE(A155,MID(A155,FIND("(",A155),FIND(")",A155)-FIND("(",A155)+1),"")),A155)," ",""),"-",""))+1),"")),SUBSTITUTE(SUBSTITUTE(IFERROR(TRIM(SUBSTITUTE(A155,MID(A155,FIND("(",A155),FIND(")",A155)-FIND("(",A155)+1),"")),A155)," ",""),"-",""))," ",""),"-",""))&amp;CHAR(34)&amp;",")</f>
        <v>"lets22",</v>
      </c>
      <c r="DE155" s="48" t="str">
        <f>IFERROR(CHAR(34)&amp;"start"&amp;LEFT(TRIM(SUBSTITUTE(SUBSTITUTE(TRIM(SUBSTITUTE(SUBSTITUTE(A155, MID(A155, FIND("[", A155), FIND("]", A155) - FIND("[", A155) + 1), ""), "  ", " ")), MID(TRIM(SUBSTITUTE(SUBSTITUTE(A155, MID(A155, FIND("[", A155), FIND("]", A155) - FIND("[", A155) + 1), ""), "  ", " ")), FIND("[", TRIM(SUBSTITUTE(SUBSTITUTE(A155, MID(A155, FIND("[", A155), FIND("]", A155) - FIND("[", A155) + 1), ""), "  ", " "))), FIND("]", TRIM(SUBSTITUTE(SUBSTITUTE(A155, MID(A155, FIND("[", A155), FIND("]", A155) - FIND("[", A155) + 1), ""), "  ", " "))) - FIND("[", TRIM(SUBSTITUTE(SUBSTITUTE(A155, MID(A155, FIND("[", A155), FIND("]", A155) - FIND("[", A155) + 1), ""), "  ", " "))) + 1), ""), "  ", " ")),1)&amp;CHAR(34)&amp;",",CHAR(34)&amp;"start"&amp;IFERROR(LEFT(SUBSTITUTE(A155,"["&amp;MID(A155,FIND("[",A155)+1,FIND("]",A155)-FIND("[",A155)-1)&amp;"] ",""),1),LEFT(A155,1))&amp;CHAR(34)&amp;",")</f>
        <v>"startT",</v>
      </c>
      <c r="DF155" s="48" t="str">
        <f>IFERROR(IF(SEARCH("tan",A155)&gt;0,CHAR(34)&amp;"withtn"&amp;CHAR(34)&amp;",",""),"")</f>
        <v/>
      </c>
      <c r="DG155" s="48" t="str">
        <f>IFERROR(IF(SEARCH("q",A155)&gt;0,CHAR(34)&amp;"with_q"&amp;CHAR(34)&amp;",",""),"")</f>
        <v/>
      </c>
      <c r="DH155" s="48" t="str">
        <f>IFERROR(IF(SEARCH("v",A155)&gt;0,CHAR(34)&amp;"with_v"&amp;CHAR(34)&amp;",",""),"")</f>
        <v/>
      </c>
      <c r="DI155" s="48" t="str">
        <f>IFERROR(IF(SEARCH("w",A155)&gt;0,CHAR(34)&amp;"with_w"&amp;CHAR(34)&amp;",",""),"")</f>
        <v/>
      </c>
      <c r="DJ155" s="48" t="str">
        <f>IFERROR(IF(SEARCH("y",A155)&gt;0,CHAR(34)&amp;"with_y"&amp;CHAR(34)&amp;",",""),"")</f>
        <v>"with_y",</v>
      </c>
      <c r="DK155" s="48" t="str">
        <f>IFERROR(IF(SEARCH("z",A155)&gt;0,CHAR(34)&amp;"with_z"&amp;CHAR(34)&amp;",",""),"")</f>
        <v/>
      </c>
      <c r="DL155" s="48" t="str">
        <f>IF(CG155=2, CHAR(34) &amp; _xlfn.TEXTJOIN("", TRUE, _xlfn._xlws.SORT(HP155:HX155)) &amp; CHAR(34) &amp; ",", "")</f>
        <v/>
      </c>
      <c r="DM155" s="48" t="str" cm="1">
        <f t="array" ref="DM155">IF(CG155=3,CHAR(34) &amp; _xlfn.TEXTJOIN("", TRUE, RIGHT(HP155:HX155, 2)) &amp; CHAR(34) &amp; ",", "")</f>
        <v/>
      </c>
      <c r="DN155" s="48" t="str">
        <f>IF(AND(ISNUMBER(SEARCH("18", O155)), ISERROR(SEARCH("1918", O155)), ISERROR(SEARCH("2018", O155))), CHAR(34) &amp; "year18" &amp; CHAR(34) &amp; ",", "")</f>
        <v/>
      </c>
      <c r="DO155" s="48" t="str">
        <f>IF(AND(ISNUMBER(SEARCH("19", O155)), ISERROR(SEARCH("1819", O155)),  ISERROR(SEARCH("1219", O155)),ISERROR(SEARCH("1119", O155)),ISERROR(SEARCH("1190", O155)),ISERROR(SEARCH("2019", O155))), CHAR(34) &amp; "year19" &amp; CHAR(34) &amp; ",", "")</f>
        <v>"year19",</v>
      </c>
      <c r="DP155" s="6" t="str">
        <f>IF(AND(ISNUMBER(SEARCH("20", O155)), ISERROR(SEARCH("1920", O155))), CHAR(34)&amp;"year00"&amp;CHAR(34)&amp;",", "")</f>
        <v/>
      </c>
      <c r="DQ155" s="6" t="str">
        <f>IF(CC155="y",CHAR(34)&amp;"soviet"&amp;CHAR(34)&amp;",","")</f>
        <v/>
      </c>
      <c r="DR155" s="6" t="str">
        <f>IF(BY155="y",CHAR(34)&amp;"dgband"&amp;CHAR(34)&amp;",","")</f>
        <v/>
      </c>
      <c r="DS155" s="6" t="str">
        <f>IF(W155="y",IF(AND(V155="n",BY155&lt;&gt;"y"),CHAR(34)&amp;"allver"&amp;CHAR(34)&amp;",",""),"")</f>
        <v/>
      </c>
      <c r="DT155" s="6" t="str">
        <f>IF(V155="y",IF(AND(W155="n",BY155&lt;&gt;"y"),CHAR(34)&amp;"allhor"&amp;CHAR(34)&amp;",",""),"")</f>
        <v>"allhor",</v>
      </c>
      <c r="DU155" s="6" t="str">
        <f>IF(BY155="y",IF(AND(W155="n",V155="n"),CHAR(34)&amp;"alldia"&amp;CHAR(34)&amp;",",""),"")</f>
        <v/>
      </c>
      <c r="DV155" s="48" t="str">
        <f>IF(IA155&lt;&gt;"",(IF(IA155="y",CHAR(34)&amp;"largec"&amp;CHAR(34)&amp;",",CHAR(34)&amp;"smallc"&amp;CHAR(34)&amp;",")),"")</f>
        <v/>
      </c>
      <c r="DW155" s="48" t="str">
        <f>IF(CL155="y",CHAR(34)&amp;CL$1&amp;CHAR(34)&amp;",","")</f>
        <v/>
      </c>
      <c r="DX155" s="48" t="str">
        <f>IF(CM155="y",CHAR(34)&amp;CM$1&amp;CHAR(34)&amp;",","")</f>
        <v/>
      </c>
      <c r="DY155" s="48" t="str">
        <f>IF(CN155="y",CHAR(34)&amp;CN$1&amp;CHAR(34)&amp;",","")</f>
        <v/>
      </c>
      <c r="DZ155" s="48" t="str">
        <f>IF(CO155="y",CHAR(34)&amp;CO$1&amp;CHAR(34)&amp;",","")</f>
        <v>"4+Band",</v>
      </c>
      <c r="EA155" s="48" t="str">
        <f>IF(T155="y",CHAR(34)&amp;T$1&amp;CHAR(34)&amp;",","")</f>
        <v>"Diagon",</v>
      </c>
      <c r="EB155" s="48" t="str">
        <f>IF(U155="y",CHAR(34)&amp;U$1&amp;CHAR(34)&amp;",","")</f>
        <v/>
      </c>
      <c r="EC155" s="48" t="str">
        <f>IF(V155="y",CHAR(34)&amp;V$1&amp;CHAR(34)&amp;",","")</f>
        <v>"Horizo",</v>
      </c>
      <c r="ED155" s="48" t="str">
        <f>IF(W155="y",CHAR(34)&amp;W$1&amp;CHAR(34)&amp;",","")</f>
        <v/>
      </c>
      <c r="EE155" s="48" t="str">
        <f>IF(X155="y",CHAR(34)&amp;X$1&amp;CHAR(34)&amp;",","")</f>
        <v>"Circle",</v>
      </c>
      <c r="EF155" s="48" t="str">
        <f>IF(AND(Y155&lt;&gt;"n",Y155&lt;&gt;""),CHAR(34)&amp;Y$1&amp;CHAR(34)&amp;",","")</f>
        <v/>
      </c>
      <c r="EG155" s="48" t="str">
        <f>IF(Z155="y",CHAR(34)&amp;Z$1&amp;CHAR(34)&amp;",","")</f>
        <v/>
      </c>
      <c r="EH155" s="48" t="str">
        <f>IF(AA155="y",CHAR(34)&amp;AA$1&amp;CHAR(34)&amp;",","")</f>
        <v>"Plants",</v>
      </c>
      <c r="EI155" s="48" t="str">
        <f>IF(AB155="y",CHAR(34)&amp;AB$1&amp;CHAR(34)&amp;",","")</f>
        <v>"Texted",</v>
      </c>
      <c r="EJ155" s="48" t="str">
        <f>IF(AC155="y",CHAR(34)&amp;AC$1&amp;CHAR(34)&amp;",","")</f>
        <v/>
      </c>
      <c r="EK155" s="48" t="str">
        <f>IF(AD155="y",CHAR(34)&amp;AD$1&amp;CHAR(34)&amp;",","")</f>
        <v/>
      </c>
      <c r="EL155" s="48" t="str">
        <f>IF(AE155="y",CHAR(34)&amp;AE$1&amp;CHAR(34)&amp;",","")</f>
        <v/>
      </c>
      <c r="EM155" s="48" t="str">
        <f>IF(AF155="y",CHAR(34)&amp;AF$1&amp;CHAR(34)&amp;",","")</f>
        <v/>
      </c>
      <c r="EN155" s="48" t="str">
        <f>IF(AG155="y",CHAR(34)&amp;AG$1&amp;CHAR(34)&amp;",","")</f>
        <v/>
      </c>
      <c r="EO155" s="48" t="str">
        <f>IF(AH155="y",CHAR(34)&amp;AH$1&amp;CHAR(34)&amp;",","")</f>
        <v>"Center",</v>
      </c>
      <c r="EP155" s="48" t="str">
        <f>IF(AI155="y",CHAR(34)&amp;AI$1&amp;CHAR(34)&amp;",","")</f>
        <v/>
      </c>
      <c r="EQ155" s="48" t="str">
        <f>IF(AJ155="y",CHAR(34)&amp;AJ$1&amp;CHAR(34)&amp;",","")</f>
        <v/>
      </c>
      <c r="ER155" s="48" t="str">
        <f>IF(AK155="y",CHAR(34)&amp;AK$1&amp;CHAR(34)&amp;",","")</f>
        <v/>
      </c>
      <c r="ES155" s="48" t="str">
        <f>IF(AL155="y",CHAR(34)&amp;AL$1&amp;CHAR(34)&amp;",","")</f>
        <v/>
      </c>
      <c r="ET155" s="48" t="str">
        <f>IF(AM155="y",CHAR(34)&amp;AM$1&amp;CHAR(34)&amp;",","")</f>
        <v/>
      </c>
      <c r="EU155" s="48" t="str">
        <f>IF(AN155="y",CHAR(34)&amp;AN$1&amp;CHAR(34)&amp;",","")</f>
        <v/>
      </c>
      <c r="EV155" s="48" t="str">
        <f>IF(AO155="y",CHAR(34)&amp;AO$1&amp;CHAR(34)&amp;",","")</f>
        <v/>
      </c>
      <c r="EW155" s="48" t="str">
        <f>IF(AP155="y",CHAR(34)&amp;AP$1&amp;CHAR(34)&amp;",","")</f>
        <v/>
      </c>
      <c r="EX155" s="48" t="str">
        <f>IF(AQ155="y",CHAR(34)&amp;AQ$1&amp;CHAR(34)&amp;",","")</f>
        <v/>
      </c>
      <c r="EY155" s="48" t="str">
        <f>IF(AR155="y",CHAR(34)&amp;AR$1&amp;CHAR(34)&amp;",","")</f>
        <v/>
      </c>
      <c r="EZ155" s="48" t="str">
        <f>IF(AS155="y",CHAR(34)&amp;AS$1&amp;CHAR(34)&amp;",","")</f>
        <v/>
      </c>
      <c r="FA155" s="48" t="str">
        <f>IF(AT155&gt;0,CHAR(34)&amp;"sta"&amp;AZ155&amp;CHAR(34)&amp;",","")</f>
        <v>"staRED",</v>
      </c>
      <c r="FB155" s="48" t="str">
        <f>IF(AND(AT155&gt;0,BA155&lt;&gt;""),CHAR(34)&amp;"sta"&amp;BA155&amp;CHAR(34)&amp;",","")</f>
        <v/>
      </c>
      <c r="FC155" s="48" t="str">
        <f>IF(AND(AT155&gt;0,BB155&lt;&gt;""),CHAR(34)&amp;"sta"&amp;BB155&amp;CHAR(34)&amp;",","")</f>
        <v/>
      </c>
      <c r="FD155" s="48" t="str">
        <f>IF(BV155="n",CHAR(34)&amp;"tcWHYE"&amp;CHAR(34)&amp;",",IF(BV155="y",CHAR(34)&amp;FD$1&amp;CHAR(34)&amp;",",""))</f>
        <v/>
      </c>
      <c r="FE155" s="48" t="str">
        <f>IF(COUNTIF(BL155:BT155,"BLU")=0,CHAR(34)&amp;"NO_BLU"&amp;CHAR(34)&amp;",", "")</f>
        <v/>
      </c>
      <c r="FF155" s="48" t="str">
        <f>IF(COUNTIF(BL155:BT155,"WHI")=0,CHAR(34)&amp;"NO_WHI"&amp;CHAR(34)&amp;",", "")</f>
        <v/>
      </c>
      <c r="FG155" s="48" t="str">
        <f>IF(COUNTIF(BL155:BT155,"RED")=0,CHAR(34)&amp;"NO_RED"&amp;CHAR(34)&amp;",", "")</f>
        <v/>
      </c>
      <c r="FH155" s="48" t="str">
        <f>IF(COUNTIF(BL155:BS155,"GRE")=0,CHAR(34)&amp;"NO_GRE"&amp;CHAR(34)&amp;",", "")</f>
        <v>"NO_GRE",</v>
      </c>
      <c r="FI155" s="48" t="str">
        <f>IF(COUNTIF(BL155:BT155,"YEL")=0,CHAR(34)&amp;"NO_YEL"&amp;CHAR(34)&amp;",", "")</f>
        <v/>
      </c>
      <c r="FJ155" s="48" t="str">
        <f>IF(COUNTIF(BL155:BT155,"BLA")=0,CHAR(34)&amp;"NO_BLA"&amp;CHAR(34)&amp;",", "")</f>
        <v/>
      </c>
      <c r="FK155" s="48" t="str">
        <f>IF(AND(FH155&lt;&gt;"",FF155&lt;&gt;""),CHAR(34)&amp;"WHGRNO"&amp;CHAR(34)&amp;",","")</f>
        <v/>
      </c>
      <c r="FL155" s="48" t="str">
        <f>IF(AND(FI155&lt;&gt;"",FF155&lt;&gt;""),CHAR(34)&amp;"WHYENO"&amp;CHAR(34)&amp;",","")</f>
        <v/>
      </c>
      <c r="FM155" s="48" t="str">
        <f>IF(AND(FJ155&lt;&gt;"",FF155&lt;&gt;""),CHAR(34)&amp;"BAWHNO"&amp;CHAR(34)&amp;",","")</f>
        <v/>
      </c>
      <c r="FN155" s="48" t="str">
        <f>IF(AND(FE155&lt;&gt;"",FF155&lt;&gt;""),CHAR(34)&amp;"BLWHNO"&amp;CHAR(34)&amp;",","")</f>
        <v/>
      </c>
      <c r="FO155" s="48" t="str">
        <f>IF(AND(FE155&lt;&gt;"",FG155&lt;&gt;""),CHAR(34)&amp;"BLRENO"&amp;CHAR(34)&amp;",","")</f>
        <v/>
      </c>
      <c r="FP155" s="48" t="str">
        <f>IF(AND(FF155&lt;&gt;"",FF155&lt;&gt;""),CHAR(34)&amp;"WHRENO"&amp;CHAR(34)&amp;",","")</f>
        <v/>
      </c>
      <c r="FQ155" s="48" t="str">
        <f>IF(LEN(BF155)=3,CHAR(34)&amp;"001"&amp;BF155&amp;CHAR(34)&amp;",","")</f>
        <v>"001BLU",</v>
      </c>
      <c r="FR155" s="48" t="str">
        <f>IF(LEN(BG155)=3,CHAR(34)&amp;"002"&amp;BG155&amp;CHAR(34)&amp;",","")</f>
        <v>"002WHI",</v>
      </c>
      <c r="FS155" s="48" t="str">
        <f>IF(LEN(BH155)=3,CHAR(34)&amp;"003"&amp;BH155&amp;CHAR(34)&amp;",","")</f>
        <v>"003BLU",</v>
      </c>
      <c r="FT155" s="48" t="str">
        <f>CHAR(34)&amp;"myr"&amp;BD155&amp;CHAR(34)&amp;","</f>
        <v>"myrWHI",</v>
      </c>
      <c r="FU155" s="48" t="str">
        <f>IF(AY155="y",CHAR(34)&amp;"island"&amp;CHAR(34)&amp;",","")</f>
        <v/>
      </c>
      <c r="FV155" s="48" t="str">
        <f>IF(BZ155="y",CHAR(34)&amp;"landlo"&amp;CHAR(34)&amp;",","")</f>
        <v/>
      </c>
      <c r="FW155" s="48" t="str">
        <f>IF(CA155="y",CHAR(34)&amp;"eunion"&amp;CHAR(34)&amp;",","")</f>
        <v/>
      </c>
      <c r="FX155" s="48" t="str">
        <f>SUBSTITUTE(IFERROR(SEARCH("[",A155),IFERROR(IF(AND(CA155&lt;&gt;"y",SEARCH("Europe",R155)&gt;0),CHAR(34)&amp;"noeuni"&amp;CHAR(34)&amp;",",""),"")),"1","")</f>
        <v/>
      </c>
      <c r="FY155" s="48" t="str">
        <f>IFERROR(IF(SEARCH("Arabic",CB155)&gt;0,CHAR(34)&amp;"arabic"&amp;CHAR(34)&amp;",",""),"")</f>
        <v/>
      </c>
      <c r="FZ155" s="48" t="str">
        <f>IFERROR(IF(SEARCH("English",CB155)&gt;0,CHAR(34)&amp;"englis"&amp;CHAR(34)&amp;",",""),"")</f>
        <v/>
      </c>
      <c r="GA155" s="48" t="str">
        <f>IFERROR(IF(SEARCH("French",CB155)&gt;0,CHAR(34)&amp;"french"&amp;CHAR(34)&amp;",",""),"")</f>
        <v/>
      </c>
      <c r="GB155" s="48" t="str">
        <f>IFERROR(IF(SEARCH("Spanish",CB155)&gt;0,CHAR(34)&amp;"spanis"&amp;CHAR(34)&amp;",",""),"")</f>
        <v/>
      </c>
      <c r="GC155" s="48" t="str">
        <f>IFERROR(IF(SEARCH("Portuguese",CB155)&gt;0,CHAR(34)&amp;"portug"&amp;CHAR(34)&amp;",",""),"")</f>
        <v/>
      </c>
      <c r="GD155" s="48" t="str">
        <f>IFERROR(IF(SEARCH("German",CB155)&gt;0,CHAR(34)&amp;"german"&amp;CHAR(34)&amp;",",""),"")</f>
        <v/>
      </c>
      <c r="GE155" s="48" t="str">
        <f>IFERROR(IF(SEARCH("Dutch",CB155)&gt;0,CHAR(34)&amp;"dutchs"&amp;CHAR(34)&amp;",",""),"")</f>
        <v/>
      </c>
      <c r="GF155" s="48" t="str">
        <f>IFERROR(IF(SEARCH("Historical",AU155)&gt;0,CHAR(34)&amp;"histor"&amp;CHAR(34)&amp;",",""),"")</f>
        <v/>
      </c>
      <c r="GG155" s="48" t="str">
        <f>IF(BU155="y",CHAR(34)&amp;"unjack"&amp;CHAR(34)&amp;",","")</f>
        <v/>
      </c>
      <c r="GH155" s="48" t="str">
        <f>IF(CD155=1,CHAR(34)&amp;"southc"&amp;CHAR(34)&amp;",","")</f>
        <v/>
      </c>
      <c r="GI155" s="48" t="str">
        <f>IF(CE155=1,CHAR(34)&amp;"hasmap"&amp;CHAR(34)&amp;",","")</f>
        <v/>
      </c>
      <c r="GJ155" s="48" t="str">
        <f>IF(CP155="y",CHAR(34)&amp;CP$1&amp;CHAR(34)&amp;",","")</f>
        <v/>
      </c>
      <c r="GK155" s="48" t="str">
        <f>IF(GJ155="",CHAR(34)&amp;"HasSta"&amp;CHAR(34)&amp;",","")</f>
        <v>"HasSta",</v>
      </c>
      <c r="GL155" s="48" t="str">
        <f>IF(CQ155="y",CHAR(34)&amp;CQ$1&amp;CHAR(34)&amp;",","")</f>
        <v/>
      </c>
      <c r="GM155" s="48" t="str">
        <f>IF(CR155="y",CHAR(34)&amp;CR$1&amp;CHAR(34)&amp;",","")</f>
        <v/>
      </c>
      <c r="GN155" s="48" t="str">
        <f>IF(CS155="y",CHAR(34)&amp;CS$1&amp;CHAR(34)&amp;",","")</f>
        <v>"3+Star",</v>
      </c>
      <c r="GP155" s="48" t="str">
        <f>CHAR(34)&amp;AU155&amp;CHAR(34)</f>
        <v>"State Legislature"</v>
      </c>
      <c r="GS155" s="48" t="str">
        <f>SUBSTITUTE("["&amp;_xlfn.CONCAT(CW155:GN155)&amp;"]",",]","]")</f>
        <v>["5+Colo","words2","words3","lets22","startT","with_y","year19","allhor","4+Band","Diagon","Horizo","Circle","Plants","Texted","Center","staRED","NO_GRE","001BLU","002WHI","003BLU","myrWHI","HasSta","3+Star"]</v>
      </c>
      <c r="GT155" s="48" t="str">
        <f>IF(BL155&lt;&gt;"",CHAR(34)&amp;"cl_"&amp;BL155&amp;CHAR(34)&amp;",","")</f>
        <v>"cl_BLA",</v>
      </c>
      <c r="GU155" s="48" t="str">
        <f>IF(BM155&lt;&gt;"",CHAR(34)&amp;"cl_"&amp;BM155&amp;CHAR(34)&amp;",","")</f>
        <v>"cl_BLU",</v>
      </c>
      <c r="GV155" s="48" t="str">
        <f>IF(BN155&lt;&gt;"",CHAR(34)&amp;"cl_"&amp;BN155&amp;CHAR(34)&amp;",","")</f>
        <v/>
      </c>
      <c r="GW155" s="48" t="str">
        <f>IF(BO155&lt;&gt;"",CHAR(34)&amp;"cl_"&amp;BO155&amp;CHAR(34)&amp;",","")</f>
        <v>"cl_RED",</v>
      </c>
      <c r="GX155" s="48" t="str">
        <f>IF(BP155&lt;&gt;"",CHAR(34)&amp;"cl_"&amp;BP155&amp;CHAR(34)&amp;",","")</f>
        <v>"cl_YEL",</v>
      </c>
      <c r="GY155" s="48" t="str">
        <f>IF(BQ155&lt;&gt;"",CHAR(34)&amp;"cl_"&amp;BQ155&amp;CHAR(34)&amp;",","")</f>
        <v/>
      </c>
      <c r="GZ155" s="48" t="str">
        <f>IF(BR155&lt;&gt;"",CHAR(34)&amp;"cl_"&amp;BR155&amp;CHAR(34)&amp;",","")</f>
        <v/>
      </c>
      <c r="HA155" s="48" t="str">
        <f>IF(BS155&lt;&gt;"",CHAR(34)&amp;"cl_"&amp;BS155&amp;CHAR(34)&amp;",","")</f>
        <v/>
      </c>
      <c r="HB155" s="48" t="str">
        <f>IF(BT155&lt;&gt;"",CHAR(34)&amp;"cl_"&amp;BT155&amp;CHAR(34)&amp;",","")</f>
        <v>"cl_WHI",</v>
      </c>
      <c r="HC155" s="48" t="str">
        <f>SUBSTITUTE("["&amp;_xlfn.CONCAT(GT155:HB155)&amp;"]",",]","]")</f>
        <v>["cl_BLA","cl_BLU","cl_RED","cl_YEL","cl_WHI"]</v>
      </c>
      <c r="HE155" s="71"/>
      <c r="HF155" s="72" t="str">
        <f>"{couname:"&amp;CT155&amp;(IF(HK155&lt;&gt;"",",subtype:"&amp;CHAR(34)&amp;HK155&amp;CHAR(34),""))&amp;",year:"&amp;HJ155&amp;",region:"&amp;CU155&amp;",Colors:"&amp;HC155&amp;",Items:"&amp;GS155&amp;",Flag:"&amp;CV155&amp;",HDFlag:"&amp;CHAR(34)&amp;E155&amp;CHAR(34)&amp;",type:"&amp;GP155&amp;", describe: "&amp;HH155&amp;", isnew:"&amp;CHAR(34)&amp;F155&amp;CHAR(34)&amp;", links: "&amp;HL155&amp;"},"</f>
        <v>{couname:"[USA] Tennessee Grand Assembly",year:"1978",region:"rgn_North America",Colors:["cl_BLA","cl_BLU","cl_RED","cl_YEL","cl_WHI"],Items:["5+Colo","words2","words3","lets22","startT","with_y","year19","allhor","4+Band","Diagon","Horizo","Circle","Plants","Texted","Center","staRED","NO_GRE","001BLU","002WHI","003BLU","myrWHI","HasSta","3+Star"],Flag:"https://upload.wikimedia.org/wikipedia/commons/thumb/b/b1/Flag_of_the_General_Assembly_of_Tennessee.svg/640px-Flag_of_the_General_Assembly_of_Tennessee.svg.png",HDFlag:"https://upload.wikimedia.org/wikipedia/commons/thumb/b/b1/Flag_of_the_General_Assembly_of_Tennessee.svg/2560px-Flag_of_the_General_Assembly_of_Tennessee.svg.png",type:"State Legislature", describe: "\nFrom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 isnew:".", links: "https://sos.tn.gov/civics/pages/tennessee-state-symbols"},</v>
      </c>
      <c r="HG155" s="73" t="str">
        <f>"{couname:"&amp;CT155&amp;(IF(HK155&lt;&gt;"",",subtype:"&amp;CHAR(34)&amp;HK155&amp;CHAR(34),""))&amp;",year:"&amp;HJ155&amp;",region:"&amp;CU155&amp;",Colors:"&amp;HC155&amp;",Items:"&amp;GS155&amp;",Flag:"&amp;CV155&amp;",HDFlag:"&amp;CHAR(34)&amp;E155&amp;CHAR(34)&amp;",type:"&amp;GP155&amp;", describe: "&amp;HI155&amp;", links: "&amp;HL155&amp;"},"</f>
        <v>{couname:"[USA] Tennessee Grand Assembly",year:"1978",region:"rgn_North America",Colors:["cl_BLA","cl_BLU","cl_RED","cl_YEL","cl_WHI"],Items:["5+Colo","words2","words3","lets22","startT","with_y","year19","allhor","4+Band","Diagon","Horizo","Circle","Plants","Texted","Center","staRED","NO_GRE","001BLU","002WHI","003BLU","myrWHI","HasSta","3+Star"],Flag:"https://upload.wikimedia.org/wikipedia/commons/thumb/b/b1/Flag_of_the_General_Assembly_of_Tennessee.svg/640px-Flag_of_the_General_Assembly_of_Tennessee.svg.png",HDFlag:"https://upload.wikimedia.org/wikipedia/commons/thumb/b/b1/Flag_of_the_General_Assembly_of_Tennessee.svg/2560px-Flag_of_the_General_Assembly_of_Tennessee.svg.png",type:"State Legislature", describe: "\nFrom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 links: "https://sos.tn.gov/civics/pages/tennessee-state-symbols"},</v>
      </c>
      <c r="HH155" s="48" t="str">
        <f>IF(P155&lt;&gt;"",CHAR(34)&amp;"\n"&amp;P155&amp;CHAR(34),CHAR(34)&amp;CHAR(34))</f>
        <v>"\nFrom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v>
      </c>
      <c r="HI155" s="48" t="str">
        <f>IF(J155=0,CHAR(34)&amp;CHAR(34),HH155)</f>
        <v>"\nFrom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v>
      </c>
      <c r="HJ155" s="48" t="str">
        <f>CHAR(34)&amp;O155&amp;CHAR(34)</f>
        <v>"1978"</v>
      </c>
      <c r="HL155" s="48" t="str">
        <f>CHAR(34)&amp;I155&amp;CHAR(34)</f>
        <v>"https://sos.tn.gov/civics/pages/tennessee-state-symbols"</v>
      </c>
      <c r="HM155" s="72" t="str">
        <f>"{"&amp;CHAR(34)&amp;"couname"&amp;CHAR(34)&amp;":"&amp;CT155&amp;(IF(H155&lt;&gt;"",","&amp;CHAR(34)&amp;"subtype"&amp;CHAR(34)&amp;":"&amp;CHAR(34)&amp;H155&amp;CHAR(34),""))&amp;","&amp;CHAR(34)&amp;"year"&amp;CHAR(34)&amp;":"&amp;HJ155&amp;","&amp;CHAR(34)&amp;"region"&amp;CHAR(34)&amp;":"&amp;CU155&amp;","&amp;CHAR(34)&amp;"Colors"&amp;CHAR(34)&amp;":"&amp;HC155&amp;","&amp;CHAR(34)&amp;"Items"&amp;CHAR(34)&amp;":"&amp;GS155&amp;","&amp;CHAR(34)&amp;"Flag"&amp;CHAR(34)&amp;":"&amp;CV155&amp;","&amp;CHAR(34)&amp;"HDFlag"&amp;CHAR(34)&amp;":"&amp;CHAR(34)&amp;E155&amp;CHAR(34)&amp;","&amp;CHAR(34)&amp;"type"&amp;CHAR(34)&amp;":"&amp;GP155&amp;", "&amp;CHAR(34)&amp;"describe"&amp;CHAR(34)&amp;": "&amp;HH155&amp;", "&amp;CHAR(34)&amp;"isnew"&amp;CHAR(34)&amp;": "&amp;CHAR(34)&amp;F155&amp;CHAR(34)&amp;", "&amp;CHAR(34)&amp;"links"&amp;CHAR(34)&amp;": "&amp;HL155&amp;"},"</f>
        <v>{"couname":"[USA] Tennessee Grand Assembly","subtype":"[USA] Tennessee","year":"1978","region":"rgn_North America","Colors":["cl_BLA","cl_BLU","cl_RED","cl_YEL","cl_WHI"],"Items":["5+Colo","words2","words3","lets22","startT","with_y","year19","allhor","4+Band","Diagon","Horizo","Circle","Plants","Texted","Center","staRED","NO_GRE","001BLU","002WHI","003BLU","myrWHI","HasSta","3+Star"],"Flag":"https://upload.wikimedia.org/wikipedia/commons/thumb/b/b1/Flag_of_the_General_Assembly_of_Tennessee.svg/640px-Flag_of_the_General_Assembly_of_Tennessee.svg.png","HDFlag":"https://upload.wikimedia.org/wikipedia/commons/thumb/b/b1/Flag_of_the_General_Assembly_of_Tennessee.svg/2560px-Flag_of_the_General_Assembly_of_Tennessee.svg.png","type":"State Legislature", "describe": "\nFrom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 "isnew": ".", "links": "https://sos.tn.gov/civics/pages/tennessee-state-symbols"},</v>
      </c>
      <c r="HN155" s="74" t="str">
        <f>"{"&amp;CHAR(34)&amp;"couname"&amp;CHAR(34)&amp;":"&amp;CT155&amp;(IF(H155&lt;&gt;"",","&amp;CHAR(34)&amp;"subtype"&amp;CHAR(34)&amp;":"&amp;CHAR(34)&amp;H155&amp;CHAR(34),""))&amp;","&amp;CHAR(34)&amp;"year"&amp;CHAR(34)&amp;":"&amp;HJ155&amp;","&amp;CHAR(34)&amp;"region"&amp;CHAR(34)&amp;":"&amp;CU155&amp;","&amp;CHAR(34)&amp;"Colors"&amp;CHAR(34)&amp;":"&amp;HC155&amp;","&amp;CHAR(34)&amp;"Items"&amp;CHAR(34)&amp;":"&amp;GS155&amp;","&amp;CHAR(34)&amp;"Flag"&amp;CHAR(34)&amp;":"&amp;CV155&amp;","&amp;CHAR(34)&amp;"HDFlag"&amp;CHAR(34)&amp;":"&amp;CHAR(34)&amp;E155&amp;CHAR(34)&amp;","&amp;CHAR(34)&amp;"type"&amp;CHAR(34)&amp;":"&amp;GP155&amp;", "&amp;CHAR(34)&amp;"describe"&amp;CHAR(34)&amp;": "&amp;HI155&amp;", "&amp;CHAR(34)&amp;"isnew"&amp;CHAR(34)&amp;": "&amp;CHAR(34)&amp;F155&amp;CHAR(34)&amp;", "&amp;CHAR(34)&amp;"links"&amp;CHAR(34)&amp;": "&amp;HL155&amp;"},"</f>
        <v>{"couname":"[USA] Tennessee Grand Assembly","subtype":"[USA] Tennessee","year":"1978","region":"rgn_North America","Colors":["cl_BLA","cl_BLU","cl_RED","cl_YEL","cl_WHI"],"Items":["5+Colo","words2","words3","lets22","startT","with_y","year19","allhor","4+Band","Diagon","Horizo","Circle","Plants","Texted","Center","staRED","NO_GRE","001BLU","002WHI","003BLU","myrWHI","HasSta","3+Star"],"Flag":"https://upload.wikimedia.org/wikipedia/commons/thumb/b/b1/Flag_of_the_General_Assembly_of_Tennessee.svg/640px-Flag_of_the_General_Assembly_of_Tennessee.svg.png","HDFlag":"https://upload.wikimedia.org/wikipedia/commons/thumb/b/b1/Flag_of_the_General_Assembly_of_Tennessee.svg/2560px-Flag_of_the_General_Assembly_of_Tennessee.svg.png","type":"State Legislature", "describe": "\nFrom Tennessee website: 'white for purity, blue to denote respect for Tennessee, red as the traditional color for America; stars to symbolize the state’s three Grand Divisions; wheat for agricultural heritage; and the gavel for the power of the people vested in the state’s legislative body.'", "isnew": ".", "links": "https://sos.tn.gov/civics/pages/tennessee-state-symbols"},</v>
      </c>
      <c r="HO155" s="75">
        <v>45583</v>
      </c>
      <c r="HP155" s="48" t="str" cm="1">
        <f t="array" ref="HP155">IF(_xlfn.TEXTJOIN(", ", TRUE, IF(ISNUMBER(SEARCH("BLA", BL155:BT155)), COLUMN(BL155:BT155) - COLUMN(BL155) + 1, ""))&lt;&gt;"","BLA","")</f>
        <v>BLA</v>
      </c>
      <c r="HQ155" s="48" t="str" cm="1">
        <f t="array" ref="HQ155">IF(_xlfn.TEXTJOIN(", ", TRUE, IF(ISNUMBER(SEARCH("BLU", BL155:BT155)), COLUMN(BL155:BT155) - COLUMN(BL155) + 1, ""))&lt;&gt;"","BLU","")</f>
        <v>BLU</v>
      </c>
      <c r="HR155" s="48" t="str" cm="1">
        <f t="array" ref="HR155">IF(_xlfn.TEXTJOIN(", ", TRUE, IF(ISNUMBER(SEARCH("GRE", BL155:BT155)), COLUMN(BL155:BT155) - COLUMN(BL155) + 1, ""))&lt;&gt;"","GRE","")</f>
        <v/>
      </c>
      <c r="HS155" s="48" t="str" cm="1">
        <f t="array" ref="HS155">IF(_xlfn.TEXTJOIN(", ", TRUE, IF(ISNUMBER(SEARCH("RED", BL155:BT155)), COLUMN(BL155:BT155) - COLUMN(BL155) + 1, ""))&lt;&gt;"","RED","")</f>
        <v>RED</v>
      </c>
      <c r="HT155" s="48" t="str" cm="1">
        <f t="array" ref="HT155">IF(_xlfn.TEXTJOIN(", ", TRUE, IF(ISNUMBER(SEARCH("YEL", BL155:BT155)), COLUMN(BL155:BT155) - COLUMN(BL155) + 1, ""))&lt;&gt;"","YEL","")</f>
        <v>YEL</v>
      </c>
      <c r="HU155" s="48" t="str" cm="1">
        <f t="array" ref="HU155">IF(_xlfn.TEXTJOIN(", ", TRUE, IF(ISNUMBER(SEARCH("ORA", BL155:BT155)), COLUMN(BL155:BT155) - COLUMN(BL155) + 1, ""))&lt;&gt;"","ORA","")</f>
        <v/>
      </c>
      <c r="HV155" s="48" t="str" cm="1">
        <f t="array" ref="HV155">IF(_xlfn.TEXTJOIN(", ", TRUE, IF(ISNUMBER(SEARCH("BRO", BL155:BT155)), COLUMN(BL155:BT155) - COLUMN(BL155) + 1, ""))&lt;&gt;"","BRO","")</f>
        <v/>
      </c>
      <c r="HW155" s="48" t="str" cm="1">
        <f t="array" ref="HW155">IF(_xlfn.TEXTJOIN(", ", TRUE, IF(ISNUMBER(SEARCH("PUR", BL155:BT155)), COLUMN(BL155:BT155) - COLUMN(BL155) + 1, ""))&lt;&gt;"","PUR","")</f>
        <v/>
      </c>
      <c r="HX155" s="48" t="str" cm="1">
        <f t="array" ref="HX155">IF(_xlfn.TEXTJOIN(", ", TRUE, IF(ISNUMBER(SEARCH("WHI", BL155:BT155)), COLUMN(BL155:BT155) - COLUMN(BL155) + 1, ""))&lt;&gt;"","WHI","")</f>
        <v>WHI</v>
      </c>
      <c r="HY155" s="76"/>
      <c r="HZ155" s="76"/>
      <c r="IA155" s="6"/>
      <c r="IB155" s="6"/>
      <c r="IC155" s="77"/>
      <c r="ID155" s="77"/>
      <c r="IE155" s="77"/>
      <c r="IF155" s="77"/>
      <c r="IG155" s="77"/>
      <c r="IH155" s="77"/>
      <c r="II155" s="77"/>
      <c r="IJ155" s="77"/>
      <c r="IK155" s="77"/>
      <c r="IL155" s="48">
        <f>SUM(IC155:IK155)</f>
        <v>0</v>
      </c>
      <c r="IM155" s="45">
        <f>COUNTIF(IC155:IK155,"&gt;0")-CG155</f>
        <v>-5</v>
      </c>
      <c r="IN155" s="78" t="str">
        <f>"http://mkweb.bcgsc.ca/color-summarizer/?url="&amp;D155&amp;"&amp;precision=low&amp;num_clusters="&amp;CG155&amp;"&amp;text=1"</f>
        <v>http://mkweb.bcgsc.ca/color-summarizer/?url=https://upload.wikimedia.org/wikipedia/commons/thumb/b/b1/Flag_of_the_General_Assembly_of_Tennessee.svg/640px-Flag_of_the_General_Assembly_of_Tennessee.svg.png&amp;precision=low&amp;num_clusters=5&amp;text=1</v>
      </c>
      <c r="IO155" s="48" t="str">
        <f>IF(HP155&lt;&gt;"",CHAR(34)&amp;"black"&amp;CHAR(34),"")</f>
        <v>"black"</v>
      </c>
      <c r="IP155" s="48" t="str">
        <f>IF(HQ155&lt;&gt;"",CHAR(34)&amp;"blue"&amp;CHAR(34),"")</f>
        <v>"blue"</v>
      </c>
      <c r="IQ155" s="48" t="str">
        <f>IF(HR155&lt;&gt;"",CHAR(34)&amp;"green"&amp;CHAR(34),"")</f>
        <v/>
      </c>
      <c r="IR155" s="48" t="str">
        <f>IF(HS155&lt;&gt;"",CHAR(34)&amp;"red"&amp;CHAR(34),"")</f>
        <v>"red"</v>
      </c>
      <c r="IS155" s="48" t="str">
        <f>IF(HT155&lt;&gt;"",CHAR(34)&amp;"yellow"&amp;CHAR(34),"")</f>
        <v>"yellow"</v>
      </c>
      <c r="IT155" s="48" t="str">
        <f>IF(HU155&lt;&gt;"",CHAR(34)&amp;"orange"&amp;CHAR(34),"")</f>
        <v/>
      </c>
      <c r="IU155" s="48" t="str">
        <f>IF(HV155&lt;&gt;"",CHAR(34)&amp;"brown"&amp;CHAR(34),"")</f>
        <v/>
      </c>
      <c r="IV155" s="48" t="str">
        <f>IF(HW155&lt;&gt;"",CHAR(34)&amp;"purple"&amp;CHAR(34),"")</f>
        <v/>
      </c>
      <c r="IW155" s="48" t="str">
        <f>IF(HX155&lt;&gt;"",CHAR(34)&amp;"white"&amp;CHAR(34),"")</f>
        <v>"white"</v>
      </c>
      <c r="IX155" s="48" t="str">
        <f>"{"&amp;CHAR(34)&amp;"url"&amp;CHAR(34)&amp;":"&amp;CHAR(34)&amp;IN155&amp;CHAR(34)&amp;","&amp;CHAR(34)&amp;"name"&amp;CHAR(34)&amp;":"&amp;CHAR(34)&amp;A155&amp;CHAR(34)&amp;"},"</f>
        <v>{"url":"http://mkweb.bcgsc.ca/color-summarizer/?url=https://upload.wikimedia.org/wikipedia/commons/thumb/b/b1/Flag_of_the_General_Assembly_of_Tennessee.svg/640px-Flag_of_the_General_Assembly_of_Tennessee.svg.png&amp;precision=low&amp;num_clusters=5&amp;text=1","name":"[USA] Tennessee Grand Assembly"},</v>
      </c>
      <c r="IY155" s="48">
        <v>1192</v>
      </c>
    </row>
    <row r="156" spans="1:259" s="48" customFormat="1" ht="38.4" customHeight="1" thickBot="1" x14ac:dyDescent="0.35">
      <c r="A156" s="97" t="s">
        <v>300</v>
      </c>
      <c r="B156" s="40" t="e" vm="297">
        <v>#VALUE!</v>
      </c>
      <c r="C156" s="41">
        <v>3</v>
      </c>
      <c r="D156" s="42" t="s">
        <v>301</v>
      </c>
      <c r="E156" s="43" t="s">
        <v>302</v>
      </c>
      <c r="F156" s="44" t="s">
        <v>212</v>
      </c>
      <c r="G156" s="45">
        <f>COUNTIF($A$1:$A$8580,A156)</f>
        <v>1</v>
      </c>
      <c r="H156" s="46" t="s">
        <v>303</v>
      </c>
      <c r="I156" s="47" t="s">
        <v>304</v>
      </c>
      <c r="J156" s="48" t="str">
        <f>""</f>
        <v/>
      </c>
      <c r="K156" s="49"/>
      <c r="L156" s="50"/>
      <c r="M156" s="50"/>
      <c r="N156" s="51" t="s">
        <v>231</v>
      </c>
      <c r="O156" s="52">
        <v>1919</v>
      </c>
      <c r="P156" s="53" t="s">
        <v>305</v>
      </c>
      <c r="Q156" s="54">
        <v>1</v>
      </c>
      <c r="R156" s="55" t="s">
        <v>231</v>
      </c>
      <c r="S156" s="56">
        <v>0</v>
      </c>
      <c r="T156" s="57" t="s">
        <v>165</v>
      </c>
      <c r="U156" s="58" t="s">
        <v>165</v>
      </c>
      <c r="V156" s="58" t="s">
        <v>165</v>
      </c>
      <c r="W156" s="58" t="s">
        <v>165</v>
      </c>
      <c r="X156" s="58" t="s">
        <v>165</v>
      </c>
      <c r="Y156" s="58" t="s">
        <v>164</v>
      </c>
      <c r="Z156" s="58" t="s">
        <v>164</v>
      </c>
      <c r="AA156" s="58" t="s">
        <v>164</v>
      </c>
      <c r="AB156" s="58" t="s">
        <v>165</v>
      </c>
      <c r="AC156" s="58" t="s">
        <v>164</v>
      </c>
      <c r="AD156" s="58" t="s">
        <v>164</v>
      </c>
      <c r="AE156" s="58" t="s">
        <v>164</v>
      </c>
      <c r="AF156" s="59" t="s">
        <v>164</v>
      </c>
      <c r="AG156" s="59" t="s">
        <v>164</v>
      </c>
      <c r="AH156" s="59" t="s">
        <v>165</v>
      </c>
      <c r="AI156" s="59" t="s">
        <v>164</v>
      </c>
      <c r="AJ156" s="59" t="s">
        <v>164</v>
      </c>
      <c r="AK156" s="59" t="s">
        <v>164</v>
      </c>
      <c r="AL156" s="59" t="s">
        <v>164</v>
      </c>
      <c r="AM156" s="59" t="s">
        <v>164</v>
      </c>
      <c r="AN156" s="59" t="s">
        <v>164</v>
      </c>
      <c r="AO156" s="59" t="s">
        <v>165</v>
      </c>
      <c r="AP156" s="59" t="s">
        <v>164</v>
      </c>
      <c r="AQ156" s="59" t="s">
        <v>164</v>
      </c>
      <c r="AR156" s="59" t="s">
        <v>164</v>
      </c>
      <c r="AS156" s="59" t="s">
        <v>164</v>
      </c>
      <c r="AT156" s="60">
        <v>0</v>
      </c>
      <c r="AU156" s="59" t="s">
        <v>196</v>
      </c>
      <c r="AV156" s="59" t="str">
        <f>IF(LEFT(A156,1)="[",LEFT(A156,5)&amp;AU156&amp;A156,"")</f>
        <v>[USA]City[USA] Austin</v>
      </c>
      <c r="AW156" s="59" t="str">
        <f>C156&amp;H156&amp;A156</f>
        <v>3[USA] Texas[USA] Austin</v>
      </c>
      <c r="AX156" s="61"/>
      <c r="AY156" s="61"/>
      <c r="AZ156" s="62" t="s">
        <v>167</v>
      </c>
      <c r="BA156" s="62" t="s">
        <v>167</v>
      </c>
      <c r="BB156" s="62"/>
      <c r="BC156" s="63"/>
      <c r="BD156" s="64" t="s">
        <v>159</v>
      </c>
      <c r="BE156" s="47"/>
      <c r="BF156" s="64" t="s">
        <v>167</v>
      </c>
      <c r="BG156" s="64" t="s">
        <v>167</v>
      </c>
      <c r="BH156" s="64" t="s">
        <v>167</v>
      </c>
      <c r="BI156" s="64"/>
      <c r="BJ156" s="64"/>
      <c r="BK156" s="47"/>
      <c r="BL156" s="64" t="s">
        <v>167</v>
      </c>
      <c r="BM156" s="64" t="s">
        <v>152</v>
      </c>
      <c r="BN156" s="64" t="s">
        <v>167</v>
      </c>
      <c r="BO156" s="64" t="s">
        <v>154</v>
      </c>
      <c r="BP156" s="64" t="s">
        <v>155</v>
      </c>
      <c r="BQ156" s="64" t="s">
        <v>167</v>
      </c>
      <c r="BR156" s="64" t="s">
        <v>167</v>
      </c>
      <c r="BS156" s="64" t="s">
        <v>167</v>
      </c>
      <c r="BT156" s="64" t="s">
        <v>159</v>
      </c>
      <c r="BU156" s="65"/>
      <c r="BV156" s="66"/>
      <c r="BW156" s="66">
        <v>0</v>
      </c>
      <c r="BX156" s="47"/>
      <c r="CB156" s="6"/>
      <c r="CC156" s="6"/>
      <c r="CD156" s="67">
        <v>0</v>
      </c>
      <c r="CE156" s="67">
        <v>0</v>
      </c>
      <c r="CF156" s="67" t="e">
        <v>#REF!</v>
      </c>
      <c r="CG156" s="68" cm="1">
        <f t="array" ref="CG156">SUMPRODUCT(--(LEN(TRIM(BL156:BT156))&gt;0))</f>
        <v>4</v>
      </c>
      <c r="CH156" s="59" t="str">
        <f>IF(CG156=2,"y","n")</f>
        <v>n</v>
      </c>
      <c r="CI156" s="59" t="str">
        <f>IF(CG156=3,"y","n")</f>
        <v>n</v>
      </c>
      <c r="CJ156" s="59" t="str">
        <f>IF(CG156=4,"y","n")</f>
        <v>y</v>
      </c>
      <c r="CK156" s="59" t="str">
        <f>IF(CG156&gt;4,"y","n")</f>
        <v>n</v>
      </c>
      <c r="CL156" s="59" t="str">
        <f>IF(S156=0,"y","n")</f>
        <v>y</v>
      </c>
      <c r="CM156" s="59" t="str">
        <f>IF(S156=2,"y","n")</f>
        <v>n</v>
      </c>
      <c r="CN156" s="59" t="str">
        <f>IF(S156=3,"y","n")</f>
        <v>n</v>
      </c>
      <c r="CO156" s="59" t="str">
        <f>IF(S156&gt;=4,"y","n")</f>
        <v>n</v>
      </c>
      <c r="CP156" s="59" t="str">
        <f>IF(AT156=0,"y","n")</f>
        <v>y</v>
      </c>
      <c r="CQ156" s="59" t="str">
        <f>IF(AT156=1,"y","n")</f>
        <v>n</v>
      </c>
      <c r="CR156" s="59" t="str">
        <f>IF(AT156=2,"y","n")</f>
        <v>n</v>
      </c>
      <c r="CS156" s="59" t="str">
        <f>IF(AT156&gt;=3,"y","n")</f>
        <v>n</v>
      </c>
      <c r="CT156" s="69" t="str">
        <f>CHAR(34)&amp;A156&amp;CHAR(34)</f>
        <v>"[USA] Austin"</v>
      </c>
      <c r="CU156" s="70" t="str">
        <f>CHAR(34)&amp;"rgn_"&amp;R156&amp;CHAR(34)</f>
        <v>"rgn_North America"</v>
      </c>
      <c r="CV156" s="48" t="str">
        <f>CHAR(34)&amp;D156&amp;CHAR(34)</f>
        <v>"https://upload.wikimedia.org/wikipedia/commons/thumb/4/43/Flag_of_Austin%2C_Texas.svg/640px-Flag_of_Austin%2C_Texas.svg.png"</v>
      </c>
      <c r="CW156" s="48" t="str">
        <f>IF(CH156="y",CHAR(34)&amp;CH$1&amp;CHAR(34)&amp;",","")</f>
        <v/>
      </c>
      <c r="CX156" s="48" t="str">
        <f>IF(CI156="y",CHAR(34)&amp;CI$1&amp;CHAR(34)&amp;",","")</f>
        <v/>
      </c>
      <c r="CY156" s="48" t="str">
        <f>IF(CJ156="y",CHAR(34)&amp;CJ$1&amp;CHAR(34)&amp;",","")</f>
        <v>"4Color",</v>
      </c>
      <c r="CZ156" s="48" t="str">
        <f>IF(CK156="y",CHAR(34)&amp;CK$1&amp;CHAR(34)&amp;",","")</f>
        <v/>
      </c>
      <c r="DA156" s="48" t="str">
        <f>IF(Q156&gt;1,CHAR(34)&amp;"words2"&amp;CHAR(34)&amp;",","")</f>
        <v/>
      </c>
      <c r="DB156" s="48" t="str">
        <f>IF(Q156&gt;2,CHAR(34)&amp;"words3"&amp;CHAR(34)&amp;",","")</f>
        <v/>
      </c>
      <c r="DD156" s="48" t="str">
        <f>IF(LEN(CHAR(34)&amp;"lets"&amp;LEN(SUBSTITUTE(SUBSTITUTE(IFERROR(TRIM(SUBSTITUTE(A156,MID(A156,FIND("[",A156),FIND("]",A156)-FIND("[",A156)+1),"")),A156)," ",""),"-",""))&amp;CHAR(34)&amp;",")=9,CHAR(34)&amp;"lets"&amp;LEN(SUBSTITUTE(SUBSTITUTE(IFERROR(TRIM(SUBSTITUTE(A156,MID(A156,FIND("[",A156),FIND("]",A156)-FIND("[",A156)+1),"")),A156)," ",""),"-",""))&amp;CHAR(34)&amp;",",CHAR(34)&amp;"lets0"&amp;LEN(SUBSTITUTE(SUBSTITUTE(IFERROR(TRIM(SUBSTITUTE(A156,MID(A156,FIND("[",A156),FIND("]",A156)-FIND("[",A156)+1),"")),A156)," ",""),"-",""))&amp;CHAR(34)&amp;",")</f>
        <v>"lets06",</v>
      </c>
      <c r="DE156" s="48" t="str">
        <f>CHAR(34)&amp;"start"&amp;IFERROR(LEFT(SUBSTITUTE(A156,"["&amp;MID(A156,FIND("[",A156)+1,FIND("]",A156)-FIND("[",A156)-1)&amp;"] ",""),1),LEFT(A156,1))&amp;CHAR(34)&amp;","</f>
        <v>"startA",</v>
      </c>
      <c r="DF156" s="48" t="str">
        <f>IFERROR(IF(SEARCH("tan",A156)&gt;0,CHAR(34)&amp;"withtn"&amp;CHAR(34)&amp;",",""),"")</f>
        <v/>
      </c>
      <c r="DG156" s="48" t="str">
        <f>IFERROR(IF(SEARCH("q",A156)&gt;0,CHAR(34)&amp;"with_q"&amp;CHAR(34)&amp;",",""),"")</f>
        <v/>
      </c>
      <c r="DH156" s="48" t="str">
        <f>IFERROR(IF(SEARCH("v",A156)&gt;0,CHAR(34)&amp;"with_v"&amp;CHAR(34)&amp;",",""),"")</f>
        <v/>
      </c>
      <c r="DI156" s="48" t="str">
        <f>IFERROR(IF(SEARCH("w",A156)&gt;0,CHAR(34)&amp;"with_w"&amp;CHAR(34)&amp;",",""),"")</f>
        <v/>
      </c>
      <c r="DJ156" s="48" t="str">
        <f>IFERROR(IF(SEARCH("y",A156)&gt;0,CHAR(34)&amp;"with_y"&amp;CHAR(34)&amp;",",""),"")</f>
        <v/>
      </c>
      <c r="DK156" s="48" t="str">
        <f>IFERROR(IF(SEARCH("z",A156)&gt;0,CHAR(34)&amp;"with_z"&amp;CHAR(34)&amp;",",""),"")</f>
        <v/>
      </c>
      <c r="DL156" s="48" t="str">
        <f>IF(CG156=2, CHAR(34) &amp; _xlfn.TEXTJOIN("", TRUE, _xlfn._xlws.SORT(HP156:HX156)) &amp; CHAR(34) &amp; ",", "")</f>
        <v/>
      </c>
      <c r="DM156" s="48" t="str" cm="1">
        <f t="array" ref="DM156">IF(CG156=3,CHAR(34) &amp; _xlfn.TEXTJOIN("", TRUE, RIGHT(HP156:HX156, 2)) &amp; CHAR(34) &amp; ",", "")</f>
        <v/>
      </c>
      <c r="DN156" s="48" t="str">
        <f>IF(AND(ISNUMBER(SEARCH("18", O156)), ISERROR(SEARCH("1918", O156)), ISERROR(SEARCH("2018", O156))), CHAR(34) &amp; "year18" &amp; CHAR(34) &amp; ",", "")</f>
        <v/>
      </c>
      <c r="DO156" s="48" t="str">
        <f>IF(AND(ISNUMBER(SEARCH("19", O156)), ISERROR(SEARCH("1819", O156)),  ISERROR(SEARCH("1219", O156)),ISERROR(SEARCH("1119", O156)),ISERROR(SEARCH("1190", O156)),ISERROR(SEARCH("2019", O156))), CHAR(34) &amp; "year19" &amp; CHAR(34) &amp; ",", "")</f>
        <v>"year19",</v>
      </c>
      <c r="DP156" s="6" t="str">
        <f>IF(AND(ISNUMBER(SEARCH("20", O156)), ISERROR(SEARCH("1920", O156))), CHAR(34)&amp;"year00"&amp;CHAR(34)&amp;",", "")</f>
        <v/>
      </c>
      <c r="DQ156" s="6" t="str">
        <f>IF(CC156="y",CHAR(34)&amp;"soviet"&amp;CHAR(34)&amp;",","")</f>
        <v/>
      </c>
      <c r="DR156" s="6" t="str">
        <f>IF(BY156="y",CHAR(34)&amp;"dgband"&amp;CHAR(34)&amp;",","")</f>
        <v/>
      </c>
      <c r="DS156" s="6" t="str">
        <f>IF(W156="y",IF(AND(V156="n",BY156&lt;&gt;"y"),CHAR(34)&amp;"allver"&amp;CHAR(34)&amp;",",""),"")</f>
        <v/>
      </c>
      <c r="DT156" s="6" t="str">
        <f>IF(V156="y",IF(AND(W156="n",BY156&lt;&gt;"y"),CHAR(34)&amp;"allhor"&amp;CHAR(34)&amp;",",""),"")</f>
        <v/>
      </c>
      <c r="DU156" s="6" t="str">
        <f>IF(BY156="y",IF(AND(W156="n",V156="n"),CHAR(34)&amp;"alldia"&amp;CHAR(34)&amp;",",""),"")</f>
        <v/>
      </c>
      <c r="DW156" s="48" t="str">
        <f>IF(CL156="y",CHAR(34)&amp;CL$1&amp;CHAR(34)&amp;",","")</f>
        <v>"NoBand",</v>
      </c>
      <c r="DX156" s="48" t="str">
        <f>IF(CM156="y",CHAR(34)&amp;CM$1&amp;CHAR(34)&amp;",","")</f>
        <v/>
      </c>
      <c r="DY156" s="48" t="str">
        <f>IF(CN156="y",CHAR(34)&amp;CN$1&amp;CHAR(34)&amp;",","")</f>
        <v/>
      </c>
      <c r="DZ156" s="48" t="str">
        <f>IF(CO156="y",CHAR(34)&amp;CO$1&amp;CHAR(34)&amp;",","")</f>
        <v/>
      </c>
      <c r="EA156" s="48" t="str">
        <f>IF(T156="y",CHAR(34)&amp;T$1&amp;CHAR(34)&amp;",","")</f>
        <v>"Diagon",</v>
      </c>
      <c r="EB156" s="48" t="str">
        <f>IF(U156="y",CHAR(34)&amp;U$1&amp;CHAR(34)&amp;",","")</f>
        <v>"Crosse",</v>
      </c>
      <c r="EC156" s="48" t="str">
        <f>IF(V156="y",CHAR(34)&amp;V$1&amp;CHAR(34)&amp;",","")</f>
        <v>"Horizo",</v>
      </c>
      <c r="ED156" s="48" t="str">
        <f>IF(W156="y",CHAR(34)&amp;W$1&amp;CHAR(34)&amp;",","")</f>
        <v>"Vertic",</v>
      </c>
      <c r="EE156" s="48" t="str">
        <f>IF(X156="y",CHAR(34)&amp;X$1&amp;CHAR(34)&amp;",","")</f>
        <v>"Circle",</v>
      </c>
      <c r="EF156" s="48" t="str">
        <f>IF(AND(Y156&lt;&gt;"n",Y156&lt;&gt;""),CHAR(34)&amp;Y$1&amp;CHAR(34)&amp;",","")</f>
        <v/>
      </c>
      <c r="EG156" s="48" t="str">
        <f>IF(Z156="y",CHAR(34)&amp;Z$1&amp;CHAR(34)&amp;",","")</f>
        <v/>
      </c>
      <c r="EH156" s="48" t="str">
        <f>IF(AA156="y",CHAR(34)&amp;AA$1&amp;CHAR(34)&amp;",","")</f>
        <v/>
      </c>
      <c r="EI156" s="48" t="str">
        <f>IF(AB156="y",CHAR(34)&amp;AB$1&amp;CHAR(34)&amp;",","")</f>
        <v>"Texted",</v>
      </c>
      <c r="EJ156" s="48" t="str">
        <f>IF(AC156="y",CHAR(34)&amp;AC$1&amp;CHAR(34)&amp;",","")</f>
        <v/>
      </c>
      <c r="EK156" s="48" t="str">
        <f>IF(AD156="y",CHAR(34)&amp;AD$1&amp;CHAR(34)&amp;",","")</f>
        <v/>
      </c>
      <c r="EL156" s="48" t="str">
        <f>IF(AE156="y",CHAR(34)&amp;AE$1&amp;CHAR(34)&amp;",","")</f>
        <v/>
      </c>
      <c r="EM156" s="48" t="str">
        <f>IF(AF156="y",CHAR(34)&amp;AF$1&amp;CHAR(34)&amp;",","")</f>
        <v/>
      </c>
      <c r="EN156" s="48" t="str">
        <f>IF(AG156="y",CHAR(34)&amp;AG$1&amp;CHAR(34)&amp;",","")</f>
        <v/>
      </c>
      <c r="EO156" s="48" t="str">
        <f>IF(AH156="y",CHAR(34)&amp;AH$1&amp;CHAR(34)&amp;",","")</f>
        <v>"Center",</v>
      </c>
      <c r="EP156" s="48" t="str">
        <f>IF(AI156="y",CHAR(34)&amp;AI$1&amp;CHAR(34)&amp;",","")</f>
        <v/>
      </c>
      <c r="EQ156" s="48" t="str">
        <f>IF(AJ156="y",CHAR(34)&amp;AJ$1&amp;CHAR(34)&amp;",","")</f>
        <v/>
      </c>
      <c r="ER156" s="48" t="str">
        <f>IF(AK156="y",CHAR(34)&amp;AK$1&amp;CHAR(34)&amp;",","")</f>
        <v/>
      </c>
      <c r="ES156" s="48" t="str">
        <f>IF(AL156="y",CHAR(34)&amp;AL$1&amp;CHAR(34)&amp;",","")</f>
        <v/>
      </c>
      <c r="ET156" s="48" t="str">
        <f>IF(AM156="y",CHAR(34)&amp;AM$1&amp;CHAR(34)&amp;",","")</f>
        <v/>
      </c>
      <c r="EU156" s="48" t="str">
        <f>IF(AN156="y",CHAR(34)&amp;AN$1&amp;CHAR(34)&amp;",","")</f>
        <v/>
      </c>
      <c r="EV156" s="48" t="str">
        <f>IF(AO156="y",CHAR(34)&amp;AO$1&amp;CHAR(34)&amp;",","")</f>
        <v>"Builds",</v>
      </c>
      <c r="EW156" s="48" t="str">
        <f>IF(AP156="y",CHAR(34)&amp;AP$1&amp;CHAR(34)&amp;",","")</f>
        <v/>
      </c>
      <c r="EX156" s="48" t="str">
        <f>IF(AQ156="y",CHAR(34)&amp;AQ$1&amp;CHAR(34)&amp;",","")</f>
        <v/>
      </c>
      <c r="EY156" s="48" t="str">
        <f>IF(AR156="y",CHAR(34)&amp;AR$1&amp;CHAR(34)&amp;",","")</f>
        <v/>
      </c>
      <c r="EZ156" s="48" t="str">
        <f>IF(AS156="y",CHAR(34)&amp;AS$1&amp;CHAR(34)&amp;",","")</f>
        <v/>
      </c>
      <c r="FA156" s="48" t="str">
        <f>IF(AT156&gt;0,CHAR(34)&amp;"sta"&amp;AZ156&amp;CHAR(34)&amp;",","")</f>
        <v/>
      </c>
      <c r="FB156" s="48" t="str">
        <f>IF(AND(AT156&gt;0,BA156&lt;&gt;""),CHAR(34)&amp;"sta"&amp;BA156&amp;CHAR(34)&amp;",","")</f>
        <v/>
      </c>
      <c r="FD156" s="48" t="str">
        <f>IF(BV156="n",CHAR(34)&amp;"tcWHYE"&amp;CHAR(34)&amp;",",IF(BV156="y",CHAR(34)&amp;FD$1&amp;CHAR(34)&amp;",",""))</f>
        <v/>
      </c>
      <c r="FE156" s="48" t="str">
        <f>IF(COUNTIF(BL156:BT156,"BLU")=0,CHAR(34)&amp;"NO_BLU"&amp;CHAR(34)&amp;",", "")</f>
        <v/>
      </c>
      <c r="FF156" s="48" t="str">
        <f>IF(COUNTIF(BL156:BT156,"WHI")=0,CHAR(34)&amp;"NO_WHI"&amp;CHAR(34)&amp;",", "")</f>
        <v/>
      </c>
      <c r="FG156" s="48" t="str">
        <f>IF(COUNTIF(BL156:BT156,"RED")=0,CHAR(34)&amp;"NO_RED"&amp;CHAR(34)&amp;",", "")</f>
        <v/>
      </c>
      <c r="FH156" s="48" t="str">
        <f>IF(COUNTIF(BL156:BS156,"GRE")=0,CHAR(34)&amp;"NO_GRE"&amp;CHAR(34)&amp;",", "")</f>
        <v>"NO_GRE",</v>
      </c>
      <c r="FI156" s="48" t="str">
        <f>IF(COUNTIF(BL156:BT156,"YEL")=0,CHAR(34)&amp;"NO_YEL"&amp;CHAR(34)&amp;",", "")</f>
        <v/>
      </c>
      <c r="FJ156" s="48" t="str">
        <f>IF(COUNTIF(BL156:BT156,"BLA")=0,CHAR(34)&amp;"NO_BLA"&amp;CHAR(34)&amp;",", "")</f>
        <v>"NO_BLA",</v>
      </c>
      <c r="FK156" s="48" t="str">
        <f>IF(AND(FH156&lt;&gt;"",FF156&lt;&gt;""),CHAR(34)&amp;"WHGRNO"&amp;CHAR(34)&amp;",","")</f>
        <v/>
      </c>
      <c r="FL156" s="48" t="str">
        <f>IF(AND(FI156&lt;&gt;"",FF156&lt;&gt;""),CHAR(34)&amp;"WHYENO"&amp;CHAR(34)&amp;",","")</f>
        <v/>
      </c>
      <c r="FM156" s="48" t="str">
        <f>IF(AND(FJ156&lt;&gt;"",FF156&lt;&gt;""),CHAR(34)&amp;"BAWHNO"&amp;CHAR(34)&amp;",","")</f>
        <v/>
      </c>
      <c r="FN156" s="48" t="str">
        <f>IF(AND(FE156&lt;&gt;"",FF156&lt;&gt;""),CHAR(34)&amp;"BLWHNO"&amp;CHAR(34)&amp;",","")</f>
        <v/>
      </c>
      <c r="FO156" s="48" t="str">
        <f>IF(AND(FE156&lt;&gt;"",FG156&lt;&gt;""),CHAR(34)&amp;"BLRENO"&amp;CHAR(34)&amp;",","")</f>
        <v/>
      </c>
      <c r="FP156" s="48" t="str">
        <f>IF(AND(FF156&lt;&gt;"",FF156&lt;&gt;""),CHAR(34)&amp;"WHRENO"&amp;CHAR(34)&amp;",","")</f>
        <v/>
      </c>
      <c r="FQ156" s="48" t="str">
        <f>IF(LEN(BF156)=3,CHAR(34)&amp;"001"&amp;BF156&amp;CHAR(34)&amp;",","")</f>
        <v/>
      </c>
      <c r="FR156" s="48" t="str">
        <f>IF(LEN(BG156)=3,CHAR(34)&amp;"002"&amp;BG156&amp;CHAR(34)&amp;",","")</f>
        <v/>
      </c>
      <c r="FS156" s="48" t="str">
        <f>IF(LEN(BH156)=3,CHAR(34)&amp;"003"&amp;BH156&amp;CHAR(34)&amp;",","")</f>
        <v/>
      </c>
      <c r="FT156" s="48" t="str">
        <f>CHAR(34)&amp;"myr"&amp;BD156&amp;CHAR(34)&amp;","</f>
        <v>"myrWHI",</v>
      </c>
      <c r="FU156" s="48" t="str">
        <f>IF(AY156="y",CHAR(34)&amp;"island"&amp;CHAR(34)&amp;",","")</f>
        <v/>
      </c>
      <c r="FV156" s="48" t="str">
        <f>IF(BZ156="y",CHAR(34)&amp;"landlo"&amp;CHAR(34)&amp;",","")</f>
        <v/>
      </c>
      <c r="FW156" s="48" t="str">
        <f>IF(CA156="y",CHAR(34)&amp;"eunion"&amp;CHAR(34)&amp;",","")</f>
        <v/>
      </c>
      <c r="FY156" s="48" t="str">
        <f>IFERROR(IF(SEARCH("Arabic",CB156)&gt;0,CHAR(34)&amp;"arabic"&amp;CHAR(34)&amp;",",""),"")</f>
        <v/>
      </c>
      <c r="FZ156" s="48" t="str">
        <f>IFERROR(IF(SEARCH("English",CB156)&gt;0,CHAR(34)&amp;"englis"&amp;CHAR(34)&amp;",",""),"")</f>
        <v/>
      </c>
      <c r="GA156" s="48" t="str">
        <f>IFERROR(IF(SEARCH("French",CB156)&gt;0,CHAR(34)&amp;"french"&amp;CHAR(34)&amp;",",""),"")</f>
        <v/>
      </c>
      <c r="GB156" s="48" t="str">
        <f>IFERROR(IF(SEARCH("Spanish",CB156)&gt;0,CHAR(34)&amp;"spanis"&amp;CHAR(34)&amp;",",""),"")</f>
        <v/>
      </c>
      <c r="GE156" s="48" t="str">
        <f>IFERROR(IF(SEARCH("Dutch",CB156)&gt;0,CHAR(34)&amp;"dutchs"&amp;CHAR(34)&amp;",",""),"")</f>
        <v/>
      </c>
      <c r="GF156" s="48" t="str">
        <f>IFERROR(IF(SEARCH("Historical",AU156)&gt;0,CHAR(34)&amp;"histor"&amp;CHAR(34)&amp;",",""),"")</f>
        <v/>
      </c>
      <c r="GG156" s="48" t="str">
        <f>IF(BU156="y",CHAR(34)&amp;"unjack"&amp;CHAR(34)&amp;",","")</f>
        <v/>
      </c>
      <c r="GH156" s="48" t="str">
        <f>IF(CD156=1,CHAR(34)&amp;"southc"&amp;CHAR(34)&amp;",","")</f>
        <v/>
      </c>
      <c r="GI156" s="48" t="str">
        <f>IF(CE156=1,CHAR(34)&amp;"hasmap"&amp;CHAR(34)&amp;",","")</f>
        <v/>
      </c>
      <c r="GJ156" s="48" t="str">
        <f>IF(CP156="y",CHAR(34)&amp;CP$1&amp;CHAR(34)&amp;",","")</f>
        <v>"NoStar",</v>
      </c>
      <c r="GK156" s="48" t="str">
        <f>IF(GJ156="",CHAR(34)&amp;"HasSta"&amp;CHAR(34)&amp;",","")</f>
        <v/>
      </c>
      <c r="GL156" s="48" t="str">
        <f>IF(CQ156="y",CHAR(34)&amp;CQ$1&amp;CHAR(34)&amp;",","")</f>
        <v/>
      </c>
      <c r="GM156" s="48" t="str">
        <f>IF(CR156="y",CHAR(34)&amp;CR$1&amp;CHAR(34)&amp;",","")</f>
        <v/>
      </c>
      <c r="GN156" s="48" t="str">
        <f>IF(CS156="y",CHAR(34)&amp;CS$1&amp;CHAR(34)&amp;",","")</f>
        <v/>
      </c>
      <c r="GP156" s="48" t="str">
        <f>CHAR(34)&amp;AU156&amp;CHAR(34)</f>
        <v>"City"</v>
      </c>
      <c r="GS156" s="48" t="str">
        <f>SUBSTITUTE("["&amp;_xlfn.CONCAT(CW156:GN156)&amp;"]",",]","]")</f>
        <v>["4Color","lets06","startA","year19","NoBand","Diagon","Crosse","Horizo","Vertic","Circle","Texted","Center","Builds","NO_GRE","NO_BLA","myrWHI","NoStar"]</v>
      </c>
      <c r="GT156" s="48" t="str">
        <f>IF(BL156&lt;&gt;"",CHAR(34)&amp;"cl_"&amp;BL156&amp;CHAR(34)&amp;",","")</f>
        <v/>
      </c>
      <c r="GU156" s="48" t="str">
        <f>IF(BM156&lt;&gt;"",CHAR(34)&amp;"cl_"&amp;BM156&amp;CHAR(34)&amp;",","")</f>
        <v>"cl_BLU",</v>
      </c>
      <c r="GV156" s="48" t="str">
        <f>IF(BN156&lt;&gt;"",CHAR(34)&amp;"cl_"&amp;BN156&amp;CHAR(34)&amp;",","")</f>
        <v/>
      </c>
      <c r="GW156" s="48" t="str">
        <f>IF(BO156&lt;&gt;"",CHAR(34)&amp;"cl_"&amp;BO156&amp;CHAR(34)&amp;",","")</f>
        <v>"cl_RED",</v>
      </c>
      <c r="GX156" s="48" t="str">
        <f>IF(BP156&lt;&gt;"",CHAR(34)&amp;"cl_"&amp;BP156&amp;CHAR(34)&amp;",","")</f>
        <v>"cl_YEL",</v>
      </c>
      <c r="GY156" s="48" t="str">
        <f>IF(BQ156&lt;&gt;"",CHAR(34)&amp;"cl_"&amp;BQ156&amp;CHAR(34)&amp;",","")</f>
        <v/>
      </c>
      <c r="GZ156" s="48" t="str">
        <f>IF(BR156&lt;&gt;"",CHAR(34)&amp;"cl_"&amp;BR156&amp;CHAR(34)&amp;",","")</f>
        <v/>
      </c>
      <c r="HA156" s="48" t="str">
        <f>IF(BS156&lt;&gt;"",CHAR(34)&amp;"cl_"&amp;BS156&amp;CHAR(34)&amp;",","")</f>
        <v/>
      </c>
      <c r="HB156" s="48" t="str">
        <f>IF(BT156&lt;&gt;"",CHAR(34)&amp;"cl_"&amp;BT156&amp;CHAR(34)&amp;",","")</f>
        <v>"cl_WHI",</v>
      </c>
      <c r="HC156" s="48" t="str">
        <f>SUBSTITUTE("["&amp;_xlfn.CONCAT(GT156:HB156)&amp;"]",",]","]")</f>
        <v>["cl_BLU","cl_RED","cl_YEL","cl_WHI"]</v>
      </c>
      <c r="HE156" s="71"/>
      <c r="HF156" s="72" t="str">
        <f>"{couname:"&amp;CT156&amp;(IF(HK156&lt;&gt;"",",subtype:"&amp;CHAR(34)&amp;HK156&amp;CHAR(34),""))&amp;",year:"&amp;HJ156&amp;",region:"&amp;CU156&amp;",Colors:"&amp;HC156&amp;",Items:"&amp;GS156&amp;",Flag:"&amp;CV156&amp;",HDFlag:"&amp;CHAR(34)&amp;E156&amp;CHAR(34)&amp;",type:"&amp;GP156&amp;", describe: "&amp;HH156&amp;", isnew:"&amp;CHAR(34)&amp;F156&amp;CHAR(34)&amp;", links: "&amp;HL156&amp;"},"</f>
        <v>{couname:"[USA] Austin",year:"1919",region:"rgn_North America",Colors:["cl_BLU","cl_RED","cl_YEL","cl_WHI"],Items:["4Color","lets06","startA","year19","NoBand","Diagon","Crosse","Horizo","Vertic","Circle","Texted","Center","Builds","NO_GRE","NO_BLA","myrWHI","NoStar"],Flag:"https://upload.wikimedia.org/wikipedia/commons/thumb/4/43/Flag_of_Austin%2C_Texas.svg/640px-Flag_of_Austin%2C_Texas.svg.png",HDFlag:"https://upload.wikimedia.org/wikipedia/commons/thumb/4/43/Flag_of_Austin%2C_Texas.svg/2560px-Flag_of_Austin%2C_Texas.svg.png",type:"City", describe: "\nFrom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 isnew:"www", links: "https://en.m.wikipedia.org/wiki/Flag_of_Austin,_Texas"},</v>
      </c>
      <c r="HG156" s="73" t="str">
        <f>"{couname:"&amp;CT156&amp;(IF(HK156&lt;&gt;"",",subtype:"&amp;CHAR(34)&amp;HK156&amp;CHAR(34),""))&amp;",year:"&amp;HJ156&amp;",region:"&amp;CU156&amp;",Colors:"&amp;HC156&amp;",Items:"&amp;GS156&amp;",Flag:"&amp;CV156&amp;",HDFlag:"&amp;CHAR(34)&amp;E156&amp;CHAR(34)&amp;",type:"&amp;GP156&amp;", describe: "&amp;HI156&amp;", links: "&amp;HL156&amp;"},"</f>
        <v>{couname:"[USA] Austin",year:"1919",region:"rgn_North America",Colors:["cl_BLU","cl_RED","cl_YEL","cl_WHI"],Items:["4Color","lets06","startA","year19","NoBand","Diagon","Crosse","Horizo","Vertic","Circle","Texted","Center","Builds","NO_GRE","NO_BLA","myrWHI","NoStar"],Flag:"https://upload.wikimedia.org/wikipedia/commons/thumb/4/43/Flag_of_Austin%2C_Texas.svg/640px-Flag_of_Austin%2C_Texas.svg.png",HDFlag:"https://upload.wikimedia.org/wikipedia/commons/thumb/4/43/Flag_of_Austin%2C_Texas.svg/2560px-Flag_of_Austin%2C_Texas.svg.png",type:"City", describe: "\nFrom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 links: "https://en.m.wikipedia.org/wiki/Flag_of_Austin,_Texas"},</v>
      </c>
      <c r="HH156" s="48" t="str">
        <f>IF(P156&lt;&gt;"",CHAR(34)&amp;"\n"&amp;P156&amp;CHAR(34),CHAR(34)&amp;CHAR(34))</f>
        <v>"\nFrom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v>
      </c>
      <c r="HI156" s="48" t="str">
        <f>IF(J156=0,CHAR(34)&amp;CHAR(34),HH156)</f>
        <v>"\nFrom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v>
      </c>
      <c r="HJ156" s="48" t="str">
        <f>CHAR(34)&amp;O156&amp;CHAR(34)</f>
        <v>"1919"</v>
      </c>
      <c r="HL156" s="48" t="str">
        <f>CHAR(34)&amp;I156&amp;CHAR(34)</f>
        <v>"https://en.m.wikipedia.org/wiki/Flag_of_Austin,_Texas"</v>
      </c>
      <c r="HM156" s="72" t="str">
        <f>"{"&amp;CHAR(34)&amp;"couname"&amp;CHAR(34)&amp;":"&amp;CT156&amp;(IF(H156&lt;&gt;"",","&amp;CHAR(34)&amp;"subtype"&amp;CHAR(34)&amp;":"&amp;CHAR(34)&amp;H156&amp;CHAR(34),""))&amp;","&amp;CHAR(34)&amp;"year"&amp;CHAR(34)&amp;":"&amp;HJ156&amp;","&amp;CHAR(34)&amp;"region"&amp;CHAR(34)&amp;":"&amp;CU156&amp;","&amp;CHAR(34)&amp;"Colors"&amp;CHAR(34)&amp;":"&amp;HC156&amp;","&amp;CHAR(34)&amp;"Items"&amp;CHAR(34)&amp;":"&amp;GS156&amp;","&amp;CHAR(34)&amp;"Flag"&amp;CHAR(34)&amp;":"&amp;CV156&amp;","&amp;CHAR(34)&amp;"HDFlag"&amp;CHAR(34)&amp;":"&amp;CHAR(34)&amp;E156&amp;CHAR(34)&amp;","&amp;CHAR(34)&amp;"type"&amp;CHAR(34)&amp;":"&amp;GP156&amp;", "&amp;CHAR(34)&amp;"describe"&amp;CHAR(34)&amp;": "&amp;HH156&amp;", "&amp;CHAR(34)&amp;"isnew"&amp;CHAR(34)&amp;": "&amp;CHAR(34)&amp;F156&amp;CHAR(34)&amp;", "&amp;CHAR(34)&amp;"links"&amp;CHAR(34)&amp;": "&amp;HL156&amp;"},"</f>
        <v>{"couname":"[USA] Austin","subtype":"[USA] Texas","year":"1919","region":"rgn_North America","Colors":["cl_BLU","cl_RED","cl_YEL","cl_WHI"],"Items":["4Color","lets06","startA","year19","NoBand","Diagon","Crosse","Horizo","Vertic","Circle","Texted","Center","Builds","NO_GRE","NO_BLA","myrWHI","NoStar"],"Flag":"https://upload.wikimedia.org/wikipedia/commons/thumb/4/43/Flag_of_Austin%2C_Texas.svg/640px-Flag_of_Austin%2C_Texas.svg.png","HDFlag":"https://upload.wikimedia.org/wikipedia/commons/thumb/4/43/Flag_of_Austin%2C_Texas.svg/2560px-Flag_of_Austin%2C_Texas.svg.png","type":"City", "describe": "\nFrom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 "isnew": "www", "links": "https://en.m.wikipedia.org/wiki/Flag_of_Austin,_Texas"},</v>
      </c>
      <c r="HN156" s="74" t="str">
        <f>"{"&amp;CHAR(34)&amp;"couname"&amp;CHAR(34)&amp;":"&amp;CT156&amp;(IF(H156&lt;&gt;"",","&amp;CHAR(34)&amp;"subtype"&amp;CHAR(34)&amp;":"&amp;CHAR(34)&amp;H156&amp;CHAR(34),""))&amp;","&amp;CHAR(34)&amp;"year"&amp;CHAR(34)&amp;":"&amp;HJ156&amp;","&amp;CHAR(34)&amp;"region"&amp;CHAR(34)&amp;":"&amp;CU156&amp;","&amp;CHAR(34)&amp;"Colors"&amp;CHAR(34)&amp;":"&amp;HC156&amp;","&amp;CHAR(34)&amp;"Items"&amp;CHAR(34)&amp;":"&amp;GS156&amp;","&amp;CHAR(34)&amp;"Flag"&amp;CHAR(34)&amp;":"&amp;CV156&amp;","&amp;CHAR(34)&amp;"HDFlag"&amp;CHAR(34)&amp;":"&amp;CHAR(34)&amp;E156&amp;CHAR(34)&amp;","&amp;CHAR(34)&amp;"type"&amp;CHAR(34)&amp;":"&amp;GP156&amp;", "&amp;CHAR(34)&amp;"describe"&amp;CHAR(34)&amp;": "&amp;HI156&amp;", "&amp;CHAR(34)&amp;"isnew"&amp;CHAR(34)&amp;": "&amp;CHAR(34)&amp;F156&amp;CHAR(34)&amp;", "&amp;CHAR(34)&amp;"links"&amp;CHAR(34)&amp;": "&amp;HL156&amp;"},"</f>
        <v>{"couname":"[USA] Austin","subtype":"[USA] Texas","year":"1919","region":"rgn_North America","Colors":["cl_BLU","cl_RED","cl_YEL","cl_WHI"],"Items":["4Color","lets06","startA","year19","NoBand","Diagon","Crosse","Horizo","Vertic","Circle","Texted","Center","Builds","NO_GRE","NO_BLA","myrWHI","NoStar"],"Flag":"https://upload.wikimedia.org/wikipedia/commons/thumb/4/43/Flag_of_Austin%2C_Texas.svg/640px-Flag_of_Austin%2C_Texas.svg.png","HDFlag":"https://upload.wikimedia.org/wikipedia/commons/thumb/4/43/Flag_of_Austin%2C_Texas.svg/2560px-Flag_of_Austin%2C_Texas.svg.png","type":"City", "describe": "\nFrom Wikipedia: 'The red, white, and blue color scheme symbolizes that it is situated in Texas and the United States, as they both have red, white, and blue as their official colors. The oil lamp symbolizes knowledge and represents the various educational options within Austin, most notably the University of Texas at Austin located in the city (hence the choice of the orange color). Fimbriating the shield is a narrow gold border. The shield's crest rests on a white wreath. The crest consists of a gold latin cross with white wings outlined in blue protruding on either side. This crest is derived from the coat of arms of the city's namesake, Stephen F. Austin.Austin was known as the 'Father of Texas' due in large part to his efforts in the colonization and growth of the territory. The cross symbolized that an ancestor of Austin participated in a crusade, while the wings were designed to symbolize Saint Austin, Archbishop of Canterbury, who converted Wales to Christianity. This symbolism would prove important in the 1992 lawsuit. Behind the crest is a silhouette of the Texas State Capitol in red, with a blue outline. This represents its status as the capital city of Texas. Written in blue is the text 'CITY OF AUSTIN', which is arched counterclockwise in the bottom third of the flag.'", "isnew": "www", "links": "https://en.m.wikipedia.org/wiki/Flag_of_Austin,_Texas"},</v>
      </c>
      <c r="HO156" s="75">
        <v>45653</v>
      </c>
      <c r="HP156" s="48" t="str" cm="1">
        <f t="array" ref="HP156">IF(_xlfn.TEXTJOIN(", ", TRUE, IF(ISNUMBER(SEARCH("BLA", BL156:BT156)), COLUMN(BL156:BT156) - COLUMN(BL156) + 1, ""))&lt;&gt;"","BLA","")</f>
        <v/>
      </c>
      <c r="HQ156" s="48" t="str" cm="1">
        <f t="array" ref="HQ156">IF(_xlfn.TEXTJOIN(", ", TRUE, IF(ISNUMBER(SEARCH("BLU", BL156:BT156)), COLUMN(BL156:BT156) - COLUMN(BL156) + 1, ""))&lt;&gt;"","BLU","")</f>
        <v>BLU</v>
      </c>
      <c r="HR156" s="48" t="str" cm="1">
        <f t="array" ref="HR156">IF(_xlfn.TEXTJOIN(", ", TRUE, IF(ISNUMBER(SEARCH("GRE", BL156:BT156)), COLUMN(BL156:BT156) - COLUMN(BL156) + 1, ""))&lt;&gt;"","GRE","")</f>
        <v/>
      </c>
      <c r="HS156" s="48" t="str" cm="1">
        <f t="array" ref="HS156">IF(_xlfn.TEXTJOIN(", ", TRUE, IF(ISNUMBER(SEARCH("RED", BL156:BT156)), COLUMN(BL156:BT156) - COLUMN(BL156) + 1, ""))&lt;&gt;"","RED","")</f>
        <v>RED</v>
      </c>
      <c r="HT156" s="48" t="str" cm="1">
        <f t="array" ref="HT156">IF(_xlfn.TEXTJOIN(", ", TRUE, IF(ISNUMBER(SEARCH("YEL", BL156:BT156)), COLUMN(BL156:BT156) - COLUMN(BL156) + 1, ""))&lt;&gt;"","YEL","")</f>
        <v>YEL</v>
      </c>
      <c r="HU156" s="48" t="str" cm="1">
        <f t="array" ref="HU156">IF(_xlfn.TEXTJOIN(", ", TRUE, IF(ISNUMBER(SEARCH("ORA", BL156:BT156)), COLUMN(BL156:BT156) - COLUMN(BL156) + 1, ""))&lt;&gt;"","ORA","")</f>
        <v/>
      </c>
      <c r="HV156" s="48" t="str" cm="1">
        <f t="array" ref="HV156">IF(_xlfn.TEXTJOIN(", ", TRUE, IF(ISNUMBER(SEARCH("BRO", BL156:BT156)), COLUMN(BL156:BT156) - COLUMN(BL156) + 1, ""))&lt;&gt;"","BRO","")</f>
        <v/>
      </c>
      <c r="HW156" s="48" t="str" cm="1">
        <f t="array" ref="HW156">IF(_xlfn.TEXTJOIN(", ", TRUE, IF(ISNUMBER(SEARCH("PUR", BL156:BT156)), COLUMN(BL156:BT156) - COLUMN(BL156) + 1, ""))&lt;&gt;"","PUR","")</f>
        <v/>
      </c>
      <c r="HX156" s="48" t="str" cm="1">
        <f t="array" ref="HX156">IF(_xlfn.TEXTJOIN(", ", TRUE, IF(ISNUMBER(SEARCH("WHI", BL156:BT156)), COLUMN(BL156:BT156) - COLUMN(BL156) + 1, ""))&lt;&gt;"","WHI","")</f>
        <v>WHI</v>
      </c>
      <c r="HY156" s="76"/>
      <c r="HZ156" s="76"/>
      <c r="IA156" s="6"/>
      <c r="IB156" s="6"/>
      <c r="IC156" s="77"/>
      <c r="ID156" s="77"/>
      <c r="IE156" s="77"/>
      <c r="IF156" s="77"/>
      <c r="IG156" s="77"/>
      <c r="IH156" s="77"/>
      <c r="II156" s="77"/>
      <c r="IJ156" s="77"/>
      <c r="IK156" s="77"/>
      <c r="IM156" s="45">
        <f>COUNTIF(IC156:IK156,"&gt;0")-CG156</f>
        <v>-4</v>
      </c>
      <c r="IN156" s="78" t="str">
        <f>"http://mkweb.bcgsc.ca/color-summarizer/?url="&amp;D156&amp;"&amp;precision=low&amp;num_clusters="&amp;CG156&amp;"&amp;text=1"</f>
        <v>http://mkweb.bcgsc.ca/color-summarizer/?url=https://upload.wikimedia.org/wikipedia/commons/thumb/4/43/Flag_of_Austin%2C_Texas.svg/640px-Flag_of_Austin%2C_Texas.svg.png&amp;precision=low&amp;num_clusters=4&amp;text=1</v>
      </c>
      <c r="IO156" s="48" t="str">
        <f>IF(HP156&lt;&gt;"",CHAR(34)&amp;"black"&amp;CHAR(34),"")</f>
        <v/>
      </c>
      <c r="IP156" s="48" t="str">
        <f>IF(HQ156&lt;&gt;"",CHAR(34)&amp;"blue"&amp;CHAR(34),"")</f>
        <v>"blue"</v>
      </c>
      <c r="IQ156" s="48" t="str">
        <f>IF(HR156&lt;&gt;"",CHAR(34)&amp;"green"&amp;CHAR(34),"")</f>
        <v/>
      </c>
      <c r="IR156" s="48" t="str">
        <f>IF(HS156&lt;&gt;"",CHAR(34)&amp;"red"&amp;CHAR(34),"")</f>
        <v>"red"</v>
      </c>
      <c r="IS156" s="48" t="str">
        <f>IF(HT156&lt;&gt;"",CHAR(34)&amp;"yellow"&amp;CHAR(34),"")</f>
        <v>"yellow"</v>
      </c>
      <c r="IT156" s="48" t="str">
        <f>IF(HU156&lt;&gt;"",CHAR(34)&amp;"orange"&amp;CHAR(34),"")</f>
        <v/>
      </c>
      <c r="IU156" s="48" t="str">
        <f>IF(HV156&lt;&gt;"",CHAR(34)&amp;"brown"&amp;CHAR(34),"")</f>
        <v/>
      </c>
      <c r="IV156" s="48" t="str">
        <f>IF(HW156&lt;&gt;"",CHAR(34)&amp;"purple"&amp;CHAR(34),"")</f>
        <v/>
      </c>
      <c r="IW156" s="48" t="str">
        <f>IF(HX156&lt;&gt;"",CHAR(34)&amp;"white"&amp;CHAR(34),"")</f>
        <v>"white"</v>
      </c>
      <c r="IX156" s="48" t="str">
        <f>"{"&amp;CHAR(34)&amp;"url"&amp;CHAR(34)&amp;":"&amp;CHAR(34)&amp;IN156&amp;CHAR(34)&amp;","&amp;CHAR(34)&amp;"name"&amp;CHAR(34)&amp;":"&amp;CHAR(34)&amp;A156&amp;CHAR(34)&amp;"},"</f>
        <v>{"url":"http://mkweb.bcgsc.ca/color-summarizer/?url=https://upload.wikimedia.org/wikipedia/commons/thumb/4/43/Flag_of_Austin%2C_Texas.svg/640px-Flag_of_Austin%2C_Texas.svg.png&amp;precision=low&amp;num_clusters=4&amp;text=1","name":"[USA] Austin"},</v>
      </c>
      <c r="IY156" s="48">
        <v>1503</v>
      </c>
    </row>
    <row r="157" spans="1:259" s="48" customFormat="1" ht="38.4" customHeight="1" thickBot="1" x14ac:dyDescent="0.35">
      <c r="A157" s="97" t="s">
        <v>311</v>
      </c>
      <c r="B157" s="40" t="e" vm="298">
        <v>#VALUE!</v>
      </c>
      <c r="C157" s="41">
        <v>3</v>
      </c>
      <c r="D157" s="42" t="s">
        <v>312</v>
      </c>
      <c r="E157" s="43" t="s">
        <v>312</v>
      </c>
      <c r="F157" s="44" t="s">
        <v>212</v>
      </c>
      <c r="G157" s="45">
        <f>COUNTIF($A$1:$A$8580,A157)</f>
        <v>1</v>
      </c>
      <c r="H157" s="46" t="s">
        <v>303</v>
      </c>
      <c r="I157" s="47" t="s">
        <v>313</v>
      </c>
      <c r="J157" s="48" t="str">
        <f>""</f>
        <v/>
      </c>
      <c r="K157" s="49"/>
      <c r="L157" s="50"/>
      <c r="M157" s="50"/>
      <c r="N157" s="51" t="s">
        <v>231</v>
      </c>
      <c r="O157" s="52">
        <v>2006</v>
      </c>
      <c r="P157" s="53" t="s">
        <v>314</v>
      </c>
      <c r="Q157" s="54">
        <v>1</v>
      </c>
      <c r="R157" s="55" t="s">
        <v>231</v>
      </c>
      <c r="S157" s="56">
        <v>2</v>
      </c>
      <c r="T157" s="57" t="s">
        <v>165</v>
      </c>
      <c r="U157" s="58" t="s">
        <v>164</v>
      </c>
      <c r="V157" s="58" t="s">
        <v>165</v>
      </c>
      <c r="W157" s="58" t="s">
        <v>165</v>
      </c>
      <c r="X157" s="58" t="s">
        <v>165</v>
      </c>
      <c r="Y157" s="58" t="s">
        <v>165</v>
      </c>
      <c r="Z157" s="58" t="s">
        <v>164</v>
      </c>
      <c r="AA157" s="58" t="s">
        <v>164</v>
      </c>
      <c r="AB157" s="58" t="s">
        <v>165</v>
      </c>
      <c r="AC157" s="58" t="s">
        <v>164</v>
      </c>
      <c r="AD157" s="58" t="s">
        <v>164</v>
      </c>
      <c r="AE157" s="58" t="s">
        <v>164</v>
      </c>
      <c r="AF157" s="59" t="s">
        <v>164</v>
      </c>
      <c r="AG157" s="59" t="s">
        <v>165</v>
      </c>
      <c r="AH157" s="59" t="s">
        <v>165</v>
      </c>
      <c r="AI157" s="59" t="s">
        <v>164</v>
      </c>
      <c r="AJ157" s="59" t="s">
        <v>164</v>
      </c>
      <c r="AK157" s="59" t="s">
        <v>164</v>
      </c>
      <c r="AL157" s="59" t="s">
        <v>164</v>
      </c>
      <c r="AM157" s="59" t="s">
        <v>164</v>
      </c>
      <c r="AN157" s="59" t="s">
        <v>165</v>
      </c>
      <c r="AO157" s="59" t="s">
        <v>164</v>
      </c>
      <c r="AP157" s="59" t="s">
        <v>164</v>
      </c>
      <c r="AQ157" s="59" t="s">
        <v>164</v>
      </c>
      <c r="AR157" s="59" t="s">
        <v>164</v>
      </c>
      <c r="AS157" s="59" t="s">
        <v>164</v>
      </c>
      <c r="AT157" s="60">
        <v>0</v>
      </c>
      <c r="AU157" s="59" t="s">
        <v>196</v>
      </c>
      <c r="AV157" s="59" t="str">
        <f>IF(LEFT(A157,1)="[",LEFT(A157,5)&amp;AU157&amp;A157,"")</f>
        <v>[USA]City[USA] Bandera</v>
      </c>
      <c r="AW157" s="59" t="str">
        <f>C157&amp;H157&amp;A157</f>
        <v>3[USA] Texas[USA] Bandera</v>
      </c>
      <c r="AX157" s="61"/>
      <c r="AY157" s="61"/>
      <c r="AZ157" s="62" t="s">
        <v>167</v>
      </c>
      <c r="BA157" s="62" t="s">
        <v>167</v>
      </c>
      <c r="BB157" s="62"/>
      <c r="BC157" s="63"/>
      <c r="BD157" s="64" t="s">
        <v>154</v>
      </c>
      <c r="BE157" s="47"/>
      <c r="BF157" s="64" t="s">
        <v>152</v>
      </c>
      <c r="BG157" s="64" t="s">
        <v>167</v>
      </c>
      <c r="BH157" s="64" t="s">
        <v>154</v>
      </c>
      <c r="BI157" s="64"/>
      <c r="BJ157" s="64"/>
      <c r="BK157" s="47"/>
      <c r="BL157" s="64" t="s">
        <v>151</v>
      </c>
      <c r="BM157" s="64" t="s">
        <v>152</v>
      </c>
      <c r="BN157" s="64" t="s">
        <v>167</v>
      </c>
      <c r="BO157" s="64" t="s">
        <v>154</v>
      </c>
      <c r="BP157" s="64" t="s">
        <v>167</v>
      </c>
      <c r="BQ157" s="64" t="s">
        <v>167</v>
      </c>
      <c r="BR157" s="64" t="s">
        <v>167</v>
      </c>
      <c r="BS157" s="64" t="s">
        <v>167</v>
      </c>
      <c r="BT157" s="64" t="s">
        <v>159</v>
      </c>
      <c r="BU157" s="65"/>
      <c r="BV157" s="66"/>
      <c r="BW157" s="66">
        <v>0</v>
      </c>
      <c r="BX157" s="47"/>
      <c r="CB157" s="6"/>
      <c r="CC157" s="6"/>
      <c r="CD157" s="67">
        <v>0</v>
      </c>
      <c r="CE157" s="67">
        <v>0</v>
      </c>
      <c r="CF157" s="67" t="e">
        <v>#REF!</v>
      </c>
      <c r="CG157" s="68" cm="1">
        <f t="array" ref="CG157">SUMPRODUCT(--(LEN(TRIM(BL157:BT157))&gt;0))</f>
        <v>4</v>
      </c>
      <c r="CH157" s="59" t="str">
        <f>IF(CG157=2,"y","n")</f>
        <v>n</v>
      </c>
      <c r="CI157" s="59" t="str">
        <f>IF(CG157=3,"y","n")</f>
        <v>n</v>
      </c>
      <c r="CJ157" s="59" t="str">
        <f>IF(CG157=4,"y","n")</f>
        <v>y</v>
      </c>
      <c r="CK157" s="59" t="str">
        <f>IF(CG157&gt;4,"y","n")</f>
        <v>n</v>
      </c>
      <c r="CL157" s="59" t="str">
        <f>IF(S157=0,"y","n")</f>
        <v>n</v>
      </c>
      <c r="CM157" s="59" t="str">
        <f>IF(S157=2,"y","n")</f>
        <v>y</v>
      </c>
      <c r="CN157" s="59" t="str">
        <f>IF(S157=3,"y","n")</f>
        <v>n</v>
      </c>
      <c r="CO157" s="59" t="str">
        <f>IF(S157&gt;=4,"y","n")</f>
        <v>n</v>
      </c>
      <c r="CP157" s="59" t="str">
        <f>IF(AT157=0,"y","n")</f>
        <v>y</v>
      </c>
      <c r="CQ157" s="59" t="str">
        <f>IF(AT157=1,"y","n")</f>
        <v>n</v>
      </c>
      <c r="CR157" s="59" t="str">
        <f>IF(AT157=2,"y","n")</f>
        <v>n</v>
      </c>
      <c r="CS157" s="59" t="str">
        <f>IF(AT157&gt;=3,"y","n")</f>
        <v>n</v>
      </c>
      <c r="CT157" s="69" t="str">
        <f>CHAR(34)&amp;A157&amp;CHAR(34)</f>
        <v>"[USA] Bandera"</v>
      </c>
      <c r="CU157" s="70" t="str">
        <f>CHAR(34)&amp;"rgn_"&amp;R157&amp;CHAR(34)</f>
        <v>"rgn_North America"</v>
      </c>
      <c r="CV157" s="48" t="str">
        <f>CHAR(34)&amp;D157&amp;CHAR(34)</f>
        <v>"https://upload.wikimedia.org/wikipedia/commons/2/20/Flag_of_Bandera%2C_Texas.jpg"</v>
      </c>
      <c r="CW157" s="48" t="str">
        <f>IF(CH157="y",CHAR(34)&amp;CH$1&amp;CHAR(34)&amp;",","")</f>
        <v/>
      </c>
      <c r="CX157" s="48" t="str">
        <f>IF(CI157="y",CHAR(34)&amp;CI$1&amp;CHAR(34)&amp;",","")</f>
        <v/>
      </c>
      <c r="CY157" s="48" t="str">
        <f>IF(CJ157="y",CHAR(34)&amp;CJ$1&amp;CHAR(34)&amp;",","")</f>
        <v>"4Color",</v>
      </c>
      <c r="CZ157" s="48" t="str">
        <f>IF(CK157="y",CHAR(34)&amp;CK$1&amp;CHAR(34)&amp;",","")</f>
        <v/>
      </c>
      <c r="DA157" s="48" t="str">
        <f>IF(Q157&gt;1,CHAR(34)&amp;"words2"&amp;CHAR(34)&amp;",","")</f>
        <v/>
      </c>
      <c r="DB157" s="48" t="str">
        <f>IF(Q157&gt;2,CHAR(34)&amp;"words3"&amp;CHAR(34)&amp;",","")</f>
        <v/>
      </c>
      <c r="DD157" s="48" t="str">
        <f>IF(LEN(CHAR(34)&amp;"lets"&amp;LEN(SUBSTITUTE(SUBSTITUTE(IFERROR(TRIM(SUBSTITUTE(A157,MID(A157,FIND("[",A157),FIND("]",A157)-FIND("[",A157)+1),"")),A157)," ",""),"-",""))&amp;CHAR(34)&amp;",")=9,CHAR(34)&amp;"lets"&amp;LEN(SUBSTITUTE(SUBSTITUTE(IFERROR(TRIM(SUBSTITUTE(A157,MID(A157,FIND("[",A157),FIND("]",A157)-FIND("[",A157)+1),"")),A157)," ",""),"-",""))&amp;CHAR(34)&amp;",",CHAR(34)&amp;"lets0"&amp;LEN(SUBSTITUTE(SUBSTITUTE(IFERROR(TRIM(SUBSTITUTE(A157,MID(A157,FIND("[",A157),FIND("]",A157)-FIND("[",A157)+1),"")),A157)," ",""),"-",""))&amp;CHAR(34)&amp;",")</f>
        <v>"lets07",</v>
      </c>
      <c r="DE157" s="48" t="str">
        <f>CHAR(34)&amp;"start"&amp;IFERROR(LEFT(SUBSTITUTE(A157,"["&amp;MID(A157,FIND("[",A157)+1,FIND("]",A157)-FIND("[",A157)-1)&amp;"] ",""),1),LEFT(A157,1))&amp;CHAR(34)&amp;","</f>
        <v>"startB",</v>
      </c>
      <c r="DF157" s="48" t="str">
        <f>IFERROR(IF(SEARCH("tan",A157)&gt;0,CHAR(34)&amp;"withtn"&amp;CHAR(34)&amp;",",""),"")</f>
        <v/>
      </c>
      <c r="DG157" s="48" t="str">
        <f>IFERROR(IF(SEARCH("q",A157)&gt;0,CHAR(34)&amp;"with_q"&amp;CHAR(34)&amp;",",""),"")</f>
        <v/>
      </c>
      <c r="DH157" s="48" t="str">
        <f>IFERROR(IF(SEARCH("v",A157)&gt;0,CHAR(34)&amp;"with_v"&amp;CHAR(34)&amp;",",""),"")</f>
        <v/>
      </c>
      <c r="DI157" s="48" t="str">
        <f>IFERROR(IF(SEARCH("w",A157)&gt;0,CHAR(34)&amp;"with_w"&amp;CHAR(34)&amp;",",""),"")</f>
        <v/>
      </c>
      <c r="DJ157" s="48" t="str">
        <f>IFERROR(IF(SEARCH("y",A157)&gt;0,CHAR(34)&amp;"with_y"&amp;CHAR(34)&amp;",",""),"")</f>
        <v/>
      </c>
      <c r="DK157" s="48" t="str">
        <f>IFERROR(IF(SEARCH("z",A157)&gt;0,CHAR(34)&amp;"with_z"&amp;CHAR(34)&amp;",",""),"")</f>
        <v/>
      </c>
      <c r="DL157" s="48" t="str">
        <f>IF(CG157=2, CHAR(34) &amp; _xlfn.TEXTJOIN("", TRUE, _xlfn._xlws.SORT(HP157:HX157)) &amp; CHAR(34) &amp; ",", "")</f>
        <v/>
      </c>
      <c r="DM157" s="48" t="str" cm="1">
        <f t="array" ref="DM157">IF(CG157=3,CHAR(34) &amp; _xlfn.TEXTJOIN("", TRUE, RIGHT(HP157:HX157, 2)) &amp; CHAR(34) &amp; ",", "")</f>
        <v/>
      </c>
      <c r="DN157" s="48" t="str">
        <f>IF(AND(ISNUMBER(SEARCH("18", O157)), ISERROR(SEARCH("1918", O157)), ISERROR(SEARCH("2018", O157))), CHAR(34) &amp; "year18" &amp; CHAR(34) &amp; ",", "")</f>
        <v/>
      </c>
      <c r="DO157" s="48" t="str">
        <f>IF(AND(ISNUMBER(SEARCH("19", O157)), ISERROR(SEARCH("1819", O157)),  ISERROR(SEARCH("1219", O157)),ISERROR(SEARCH("1119", O157)),ISERROR(SEARCH("1190", O157)),ISERROR(SEARCH("2019", O157))), CHAR(34) &amp; "year19" &amp; CHAR(34) &amp; ",", "")</f>
        <v/>
      </c>
      <c r="DP157" s="6" t="str">
        <f>IF(AND(ISNUMBER(SEARCH("20", O157)), ISERROR(SEARCH("1920", O157))), CHAR(34)&amp;"year00"&amp;CHAR(34)&amp;",", "")</f>
        <v>"year00",</v>
      </c>
      <c r="DQ157" s="6" t="str">
        <f>IF(CC157="y",CHAR(34)&amp;"soviet"&amp;CHAR(34)&amp;",","")</f>
        <v/>
      </c>
      <c r="DR157" s="6" t="str">
        <f>IF(BY157="y",CHAR(34)&amp;"dgband"&amp;CHAR(34)&amp;",","")</f>
        <v/>
      </c>
      <c r="DS157" s="6" t="str">
        <f>IF(W157="y",IF(AND(V157="n",BY157&lt;&gt;"y"),CHAR(34)&amp;"allver"&amp;CHAR(34)&amp;",",""),"")</f>
        <v/>
      </c>
      <c r="DT157" s="6" t="str">
        <f>IF(V157="y",IF(AND(W157="n",BY157&lt;&gt;"y"),CHAR(34)&amp;"allhor"&amp;CHAR(34)&amp;",",""),"")</f>
        <v/>
      </c>
      <c r="DU157" s="6" t="str">
        <f>IF(BY157="y",IF(AND(W157="n",V157="n"),CHAR(34)&amp;"alldia"&amp;CHAR(34)&amp;",",""),"")</f>
        <v/>
      </c>
      <c r="DW157" s="48" t="str">
        <f>IF(CL157="y",CHAR(34)&amp;CL$1&amp;CHAR(34)&amp;",","")</f>
        <v/>
      </c>
      <c r="DX157" s="48" t="str">
        <f>IF(CM157="y",CHAR(34)&amp;CM$1&amp;CHAR(34)&amp;",","")</f>
        <v>"2Bands",</v>
      </c>
      <c r="DY157" s="48" t="str">
        <f>IF(CN157="y",CHAR(34)&amp;CN$1&amp;CHAR(34)&amp;",","")</f>
        <v/>
      </c>
      <c r="DZ157" s="48" t="str">
        <f>IF(CO157="y",CHAR(34)&amp;CO$1&amp;CHAR(34)&amp;",","")</f>
        <v/>
      </c>
      <c r="EA157" s="48" t="str">
        <f>IF(T157="y",CHAR(34)&amp;T$1&amp;CHAR(34)&amp;",","")</f>
        <v>"Diagon",</v>
      </c>
      <c r="EB157" s="48" t="str">
        <f>IF(U157="y",CHAR(34)&amp;U$1&amp;CHAR(34)&amp;",","")</f>
        <v/>
      </c>
      <c r="EC157" s="48" t="str">
        <f>IF(V157="y",CHAR(34)&amp;V$1&amp;CHAR(34)&amp;",","")</f>
        <v>"Horizo",</v>
      </c>
      <c r="ED157" s="48" t="str">
        <f>IF(W157="y",CHAR(34)&amp;W$1&amp;CHAR(34)&amp;",","")</f>
        <v>"Vertic",</v>
      </c>
      <c r="EE157" s="48" t="str">
        <f>IF(X157="y",CHAR(34)&amp;X$1&amp;CHAR(34)&amp;",","")</f>
        <v>"Circle",</v>
      </c>
      <c r="EF157" s="48" t="str">
        <f>IF(AND(Y157&lt;&gt;"n",Y157&lt;&gt;""),CHAR(34)&amp;Y$1&amp;CHAR(34)&amp;",","")</f>
        <v>"Animal",</v>
      </c>
      <c r="EG157" s="48" t="str">
        <f>IF(Z157="y",CHAR(34)&amp;Z$1&amp;CHAR(34)&amp;",","")</f>
        <v/>
      </c>
      <c r="EH157" s="48" t="str">
        <f>IF(AA157="y",CHAR(34)&amp;AA$1&amp;CHAR(34)&amp;",","")</f>
        <v/>
      </c>
      <c r="EI157" s="48" t="str">
        <f>IF(AB157="y",CHAR(34)&amp;AB$1&amp;CHAR(34)&amp;",","")</f>
        <v>"Texted",</v>
      </c>
      <c r="EJ157" s="48" t="str">
        <f>IF(AC157="y",CHAR(34)&amp;AC$1&amp;CHAR(34)&amp;",","")</f>
        <v/>
      </c>
      <c r="EK157" s="48" t="str">
        <f>IF(AD157="y",CHAR(34)&amp;AD$1&amp;CHAR(34)&amp;",","")</f>
        <v/>
      </c>
      <c r="EL157" s="48" t="str">
        <f>IF(AE157="y",CHAR(34)&amp;AE$1&amp;CHAR(34)&amp;",","")</f>
        <v/>
      </c>
      <c r="EM157" s="48" t="str">
        <f>IF(AF157="y",CHAR(34)&amp;AF$1&amp;CHAR(34)&amp;",","")</f>
        <v/>
      </c>
      <c r="EN157" s="48" t="str">
        <f>IF(AG157="y",CHAR(34)&amp;AG$1&amp;CHAR(34)&amp;",","")</f>
        <v>"Unequa",</v>
      </c>
      <c r="EO157" s="48" t="str">
        <f>IF(AH157="y",CHAR(34)&amp;AH$1&amp;CHAR(34)&amp;",","")</f>
        <v>"Center",</v>
      </c>
      <c r="EP157" s="48" t="str">
        <f>IF(AI157="y",CHAR(34)&amp;AI$1&amp;CHAR(34)&amp;",","")</f>
        <v/>
      </c>
      <c r="EQ157" s="48" t="str">
        <f>IF(AJ157="y",CHAR(34)&amp;AJ$1&amp;CHAR(34)&amp;",","")</f>
        <v/>
      </c>
      <c r="ER157" s="48" t="str">
        <f>IF(AK157="y",CHAR(34)&amp;AK$1&amp;CHAR(34)&amp;",","")</f>
        <v/>
      </c>
      <c r="ES157" s="48" t="str">
        <f>IF(AL157="y",CHAR(34)&amp;AL$1&amp;CHAR(34)&amp;",","")</f>
        <v/>
      </c>
      <c r="ET157" s="48" t="str">
        <f>IF(AM157="y",CHAR(34)&amp;AM$1&amp;CHAR(34)&amp;",","")</f>
        <v/>
      </c>
      <c r="EU157" s="48" t="str">
        <f>IF(AN157="y",CHAR(34)&amp;AN$1&amp;CHAR(34)&amp;",","")</f>
        <v>"Humans",</v>
      </c>
      <c r="EV157" s="48" t="str">
        <f>IF(AO157="y",CHAR(34)&amp;AO$1&amp;CHAR(34)&amp;",","")</f>
        <v/>
      </c>
      <c r="EW157" s="48" t="str">
        <f>IF(AP157="y",CHAR(34)&amp;AP$1&amp;CHAR(34)&amp;",","")</f>
        <v/>
      </c>
      <c r="EX157" s="48" t="str">
        <f>IF(AQ157="y",CHAR(34)&amp;AQ$1&amp;CHAR(34)&amp;",","")</f>
        <v/>
      </c>
      <c r="EY157" s="48" t="str">
        <f>IF(AR157="y",CHAR(34)&amp;AR$1&amp;CHAR(34)&amp;",","")</f>
        <v/>
      </c>
      <c r="EZ157" s="48" t="str">
        <f>IF(AS157="y",CHAR(34)&amp;AS$1&amp;CHAR(34)&amp;",","")</f>
        <v/>
      </c>
      <c r="FA157" s="48" t="str">
        <f>IF(AT157&gt;0,CHAR(34)&amp;"sta"&amp;AZ157&amp;CHAR(34)&amp;",","")</f>
        <v/>
      </c>
      <c r="FB157" s="48" t="str">
        <f>IF(AND(AT157&gt;0,BA157&lt;&gt;""),CHAR(34)&amp;"sta"&amp;BA157&amp;CHAR(34)&amp;",","")</f>
        <v/>
      </c>
      <c r="FD157" s="48" t="str">
        <f>IF(BV157="n",CHAR(34)&amp;"tcWHYE"&amp;CHAR(34)&amp;",",IF(BV157="y",CHAR(34)&amp;FD$1&amp;CHAR(34)&amp;",",""))</f>
        <v/>
      </c>
      <c r="FE157" s="48" t="str">
        <f>IF(COUNTIF(BL157:BT157,"BLU")=0,CHAR(34)&amp;"NO_BLU"&amp;CHAR(34)&amp;",", "")</f>
        <v/>
      </c>
      <c r="FF157" s="48" t="str">
        <f>IF(COUNTIF(BL157:BT157,"WHI")=0,CHAR(34)&amp;"NO_WHI"&amp;CHAR(34)&amp;",", "")</f>
        <v/>
      </c>
      <c r="FG157" s="48" t="str">
        <f>IF(COUNTIF(BL157:BT157,"RED")=0,CHAR(34)&amp;"NO_RED"&amp;CHAR(34)&amp;",", "")</f>
        <v/>
      </c>
      <c r="FH157" s="48" t="str">
        <f>IF(COUNTIF(BL157:BS157,"GRE")=0,CHAR(34)&amp;"NO_GRE"&amp;CHAR(34)&amp;",", "")</f>
        <v>"NO_GRE",</v>
      </c>
      <c r="FI157" s="48" t="str">
        <f>IF(COUNTIF(BL157:BT157,"YEL")=0,CHAR(34)&amp;"NO_YEL"&amp;CHAR(34)&amp;",", "")</f>
        <v>"NO_YEL",</v>
      </c>
      <c r="FJ157" s="48" t="str">
        <f>IF(COUNTIF(BL157:BT157,"BLA")=0,CHAR(34)&amp;"NO_BLA"&amp;CHAR(34)&amp;",", "")</f>
        <v/>
      </c>
      <c r="FK157" s="48" t="str">
        <f>IF(AND(FH157&lt;&gt;"",FF157&lt;&gt;""),CHAR(34)&amp;"WHGRNO"&amp;CHAR(34)&amp;",","")</f>
        <v/>
      </c>
      <c r="FL157" s="48" t="str">
        <f>IF(AND(FI157&lt;&gt;"",FF157&lt;&gt;""),CHAR(34)&amp;"WHYENO"&amp;CHAR(34)&amp;",","")</f>
        <v/>
      </c>
      <c r="FM157" s="48" t="str">
        <f>IF(AND(FJ157&lt;&gt;"",FF157&lt;&gt;""),CHAR(34)&amp;"BAWHNO"&amp;CHAR(34)&amp;",","")</f>
        <v/>
      </c>
      <c r="FN157" s="48" t="str">
        <f>IF(AND(FE157&lt;&gt;"",FF157&lt;&gt;""),CHAR(34)&amp;"BLWHNO"&amp;CHAR(34)&amp;",","")</f>
        <v/>
      </c>
      <c r="FO157" s="48" t="str">
        <f>IF(AND(FE157&lt;&gt;"",FG157&lt;&gt;""),CHAR(34)&amp;"BLRENO"&amp;CHAR(34)&amp;",","")</f>
        <v/>
      </c>
      <c r="FP157" s="48" t="str">
        <f>IF(AND(FF157&lt;&gt;"",FF157&lt;&gt;""),CHAR(34)&amp;"WHRENO"&amp;CHAR(34)&amp;",","")</f>
        <v/>
      </c>
      <c r="FQ157" s="48" t="str">
        <f>IF(LEN(BF157)=3,CHAR(34)&amp;"001"&amp;BF157&amp;CHAR(34)&amp;",","")</f>
        <v>"001BLU",</v>
      </c>
      <c r="FR157" s="48" t="str">
        <f>IF(LEN(BG157)=3,CHAR(34)&amp;"002"&amp;BG157&amp;CHAR(34)&amp;",","")</f>
        <v/>
      </c>
      <c r="FS157" s="48" t="str">
        <f>IF(LEN(BH157)=3,CHAR(34)&amp;"003"&amp;BH157&amp;CHAR(34)&amp;",","")</f>
        <v>"003RED",</v>
      </c>
      <c r="FT157" s="48" t="str">
        <f>CHAR(34)&amp;"myr"&amp;BD157&amp;CHAR(34)&amp;","</f>
        <v>"myrRED",</v>
      </c>
      <c r="FU157" s="48" t="str">
        <f>IF(AY157="y",CHAR(34)&amp;"island"&amp;CHAR(34)&amp;",","")</f>
        <v/>
      </c>
      <c r="FV157" s="48" t="str">
        <f>IF(BZ157="y",CHAR(34)&amp;"landlo"&amp;CHAR(34)&amp;",","")</f>
        <v/>
      </c>
      <c r="FW157" s="48" t="str">
        <f>IF(CA157="y",CHAR(34)&amp;"eunion"&amp;CHAR(34)&amp;",","")</f>
        <v/>
      </c>
      <c r="FY157" s="48" t="str">
        <f>IFERROR(IF(SEARCH("Arabic",CB157)&gt;0,CHAR(34)&amp;"arabic"&amp;CHAR(34)&amp;",",""),"")</f>
        <v/>
      </c>
      <c r="FZ157" s="48" t="str">
        <f>IFERROR(IF(SEARCH("English",CB157)&gt;0,CHAR(34)&amp;"englis"&amp;CHAR(34)&amp;",",""),"")</f>
        <v/>
      </c>
      <c r="GA157" s="48" t="str">
        <f>IFERROR(IF(SEARCH("French",CB157)&gt;0,CHAR(34)&amp;"french"&amp;CHAR(34)&amp;",",""),"")</f>
        <v/>
      </c>
      <c r="GB157" s="48" t="str">
        <f>IFERROR(IF(SEARCH("Spanish",CB157)&gt;0,CHAR(34)&amp;"spanis"&amp;CHAR(34)&amp;",",""),"")</f>
        <v/>
      </c>
      <c r="GE157" s="48" t="str">
        <f>IFERROR(IF(SEARCH("Dutch",CB157)&gt;0,CHAR(34)&amp;"dutchs"&amp;CHAR(34)&amp;",",""),"")</f>
        <v/>
      </c>
      <c r="GF157" s="48" t="str">
        <f>IFERROR(IF(SEARCH("Historical",AU157)&gt;0,CHAR(34)&amp;"histor"&amp;CHAR(34)&amp;",",""),"")</f>
        <v/>
      </c>
      <c r="GG157" s="48" t="str">
        <f>IF(BU157="y",CHAR(34)&amp;"unjack"&amp;CHAR(34)&amp;",","")</f>
        <v/>
      </c>
      <c r="GH157" s="48" t="str">
        <f>IF(CD157=1,CHAR(34)&amp;"southc"&amp;CHAR(34)&amp;",","")</f>
        <v/>
      </c>
      <c r="GI157" s="48" t="str">
        <f>IF(CE157=1,CHAR(34)&amp;"hasmap"&amp;CHAR(34)&amp;",","")</f>
        <v/>
      </c>
      <c r="GJ157" s="48" t="str">
        <f>IF(CP157="y",CHAR(34)&amp;CP$1&amp;CHAR(34)&amp;",","")</f>
        <v>"NoStar",</v>
      </c>
      <c r="GK157" s="48" t="str">
        <f>IF(GJ157="",CHAR(34)&amp;"HasSta"&amp;CHAR(34)&amp;",","")</f>
        <v/>
      </c>
      <c r="GL157" s="48" t="str">
        <f>IF(CQ157="y",CHAR(34)&amp;CQ$1&amp;CHAR(34)&amp;",","")</f>
        <v/>
      </c>
      <c r="GM157" s="48" t="str">
        <f>IF(CR157="y",CHAR(34)&amp;CR$1&amp;CHAR(34)&amp;",","")</f>
        <v/>
      </c>
      <c r="GN157" s="48" t="str">
        <f>IF(CS157="y",CHAR(34)&amp;CS$1&amp;CHAR(34)&amp;",","")</f>
        <v/>
      </c>
      <c r="GP157" s="48" t="str">
        <f>CHAR(34)&amp;AU157&amp;CHAR(34)</f>
        <v>"City"</v>
      </c>
      <c r="GS157" s="48" t="str">
        <f>SUBSTITUTE("["&amp;_xlfn.CONCAT(CW157:GN157)&amp;"]",",]","]")</f>
        <v>["4Color","lets07","startB","year00","2Bands","Diagon","Horizo","Vertic","Circle","Animal","Texted","Unequa","Center","Humans","NO_GRE","NO_YEL","001BLU","003RED","myrRED","NoStar"]</v>
      </c>
      <c r="GT157" s="48" t="str">
        <f>IF(BL157&lt;&gt;"",CHAR(34)&amp;"cl_"&amp;BL157&amp;CHAR(34)&amp;",","")</f>
        <v>"cl_BLA",</v>
      </c>
      <c r="GU157" s="48" t="str">
        <f>IF(BM157&lt;&gt;"",CHAR(34)&amp;"cl_"&amp;BM157&amp;CHAR(34)&amp;",","")</f>
        <v>"cl_BLU",</v>
      </c>
      <c r="GV157" s="48" t="str">
        <f>IF(BN157&lt;&gt;"",CHAR(34)&amp;"cl_"&amp;BN157&amp;CHAR(34)&amp;",","")</f>
        <v/>
      </c>
      <c r="GW157" s="48" t="str">
        <f>IF(BO157&lt;&gt;"",CHAR(34)&amp;"cl_"&amp;BO157&amp;CHAR(34)&amp;",","")</f>
        <v>"cl_RED",</v>
      </c>
      <c r="GX157" s="48" t="str">
        <f>IF(BP157&lt;&gt;"",CHAR(34)&amp;"cl_"&amp;BP157&amp;CHAR(34)&amp;",","")</f>
        <v/>
      </c>
      <c r="GY157" s="48" t="str">
        <f>IF(BQ157&lt;&gt;"",CHAR(34)&amp;"cl_"&amp;BQ157&amp;CHAR(34)&amp;",","")</f>
        <v/>
      </c>
      <c r="GZ157" s="48" t="str">
        <f>IF(BR157&lt;&gt;"",CHAR(34)&amp;"cl_"&amp;BR157&amp;CHAR(34)&amp;",","")</f>
        <v/>
      </c>
      <c r="HA157" s="48" t="str">
        <f>IF(BS157&lt;&gt;"",CHAR(34)&amp;"cl_"&amp;BS157&amp;CHAR(34)&amp;",","")</f>
        <v/>
      </c>
      <c r="HB157" s="48" t="str">
        <f>IF(BT157&lt;&gt;"",CHAR(34)&amp;"cl_"&amp;BT157&amp;CHAR(34)&amp;",","")</f>
        <v>"cl_WHI",</v>
      </c>
      <c r="HC157" s="48" t="str">
        <f>SUBSTITUTE("["&amp;_xlfn.CONCAT(GT157:HB157)&amp;"]",",]","]")</f>
        <v>["cl_BLA","cl_BLU","cl_RED","cl_WHI"]</v>
      </c>
      <c r="HE157" s="71"/>
      <c r="HF157" s="72" t="str">
        <f>"{couname:"&amp;CT157&amp;(IF(HK157&lt;&gt;"",",subtype:"&amp;CHAR(34)&amp;HK157&amp;CHAR(34),""))&amp;",year:"&amp;HJ157&amp;",region:"&amp;CU157&amp;",Colors:"&amp;HC157&amp;",Items:"&amp;GS157&amp;",Flag:"&amp;CV157&amp;",HDFlag:"&amp;CHAR(34)&amp;E157&amp;CHAR(34)&amp;",type:"&amp;GP157&amp;", describe: "&amp;HH157&amp;", isnew:"&amp;CHAR(34)&amp;F157&amp;CHAR(34)&amp;", links: "&amp;HL157&amp;"},"</f>
        <v>{couname:"[USA] Bandera",year:"2006",region:"rgn_North America",Colors:["cl_BLA","cl_BLU","cl_RED","cl_WHI"],Items:["4Color","lets07","startB","year00","2Bands","Diagon","Horizo","Vertic","Circle","Animal","Texted","Unequa","Center","Humans","NO_GRE","NO_YEL","001BLU","003RED","myrRED","NoStar"],Flag:"https://upload.wikimedia.org/wikipedia/commons/2/20/Flag_of_Bandera%2C_Texas.jpg",HDFlag:"https://upload.wikimedia.org/wikipedia/commons/2/20/Flag_of_Bandera%2C_Texas.jpg",type:"City", describe: "\nFlag of the city of Bandera, Texas", isnew:"www", links: "https://www.crwflags.com/fotw/flags/us-txbnd.html"},</v>
      </c>
      <c r="HG157" s="73" t="str">
        <f>"{couname:"&amp;CT157&amp;(IF(HK157&lt;&gt;"",",subtype:"&amp;CHAR(34)&amp;HK157&amp;CHAR(34),""))&amp;",year:"&amp;HJ157&amp;",region:"&amp;CU157&amp;",Colors:"&amp;HC157&amp;",Items:"&amp;GS157&amp;",Flag:"&amp;CV157&amp;",HDFlag:"&amp;CHAR(34)&amp;E157&amp;CHAR(34)&amp;",type:"&amp;GP157&amp;", describe: "&amp;HI157&amp;", links: "&amp;HL157&amp;"},"</f>
        <v>{couname:"[USA] Bandera",year:"2006",region:"rgn_North America",Colors:["cl_BLA","cl_BLU","cl_RED","cl_WHI"],Items:["4Color","lets07","startB","year00","2Bands","Diagon","Horizo","Vertic","Circle","Animal","Texted","Unequa","Center","Humans","NO_GRE","NO_YEL","001BLU","003RED","myrRED","NoStar"],Flag:"https://upload.wikimedia.org/wikipedia/commons/2/20/Flag_of_Bandera%2C_Texas.jpg",HDFlag:"https://upload.wikimedia.org/wikipedia/commons/2/20/Flag_of_Bandera%2C_Texas.jpg",type:"City", describe: "\nFlag of the city of Bandera, Texas", links: "https://www.crwflags.com/fotw/flags/us-txbnd.html"},</v>
      </c>
      <c r="HH157" s="48" t="str">
        <f>IF(P157&lt;&gt;"",CHAR(34)&amp;"\n"&amp;P157&amp;CHAR(34),CHAR(34)&amp;CHAR(34))</f>
        <v>"\nFlag of the city of Bandera, Texas"</v>
      </c>
      <c r="HI157" s="48" t="str">
        <f>IF(J157=0,CHAR(34)&amp;CHAR(34),HH157)</f>
        <v>"\nFlag of the city of Bandera, Texas"</v>
      </c>
      <c r="HJ157" s="48" t="str">
        <f>CHAR(34)&amp;O157&amp;CHAR(34)</f>
        <v>"2006"</v>
      </c>
      <c r="HL157" s="48" t="str">
        <f>CHAR(34)&amp;I157&amp;CHAR(34)</f>
        <v>"https://www.crwflags.com/fotw/flags/us-txbnd.html"</v>
      </c>
      <c r="HM157" s="72" t="str">
        <f>"{"&amp;CHAR(34)&amp;"couname"&amp;CHAR(34)&amp;":"&amp;CT157&amp;(IF(H157&lt;&gt;"",","&amp;CHAR(34)&amp;"subtype"&amp;CHAR(34)&amp;":"&amp;CHAR(34)&amp;H157&amp;CHAR(34),""))&amp;","&amp;CHAR(34)&amp;"year"&amp;CHAR(34)&amp;":"&amp;HJ157&amp;","&amp;CHAR(34)&amp;"region"&amp;CHAR(34)&amp;":"&amp;CU157&amp;","&amp;CHAR(34)&amp;"Colors"&amp;CHAR(34)&amp;":"&amp;HC157&amp;","&amp;CHAR(34)&amp;"Items"&amp;CHAR(34)&amp;":"&amp;GS157&amp;","&amp;CHAR(34)&amp;"Flag"&amp;CHAR(34)&amp;":"&amp;CV157&amp;","&amp;CHAR(34)&amp;"HDFlag"&amp;CHAR(34)&amp;":"&amp;CHAR(34)&amp;E157&amp;CHAR(34)&amp;","&amp;CHAR(34)&amp;"type"&amp;CHAR(34)&amp;":"&amp;GP157&amp;", "&amp;CHAR(34)&amp;"describe"&amp;CHAR(34)&amp;": "&amp;HH157&amp;", "&amp;CHAR(34)&amp;"isnew"&amp;CHAR(34)&amp;": "&amp;CHAR(34)&amp;F157&amp;CHAR(34)&amp;", "&amp;CHAR(34)&amp;"links"&amp;CHAR(34)&amp;": "&amp;HL157&amp;"},"</f>
        <v>{"couname":"[USA] Bandera","subtype":"[USA] Texas","year":"2006","region":"rgn_North America","Colors":["cl_BLA","cl_BLU","cl_RED","cl_WHI"],"Items":["4Color","lets07","startB","year00","2Bands","Diagon","Horizo","Vertic","Circle","Animal","Texted","Unequa","Center","Humans","NO_GRE","NO_YEL","001BLU","003RED","myrRED","NoStar"],"Flag":"https://upload.wikimedia.org/wikipedia/commons/2/20/Flag_of_Bandera%2C_Texas.jpg","HDFlag":"https://upload.wikimedia.org/wikipedia/commons/2/20/Flag_of_Bandera%2C_Texas.jpg","type":"City", "describe": "\nFlag of the city of Bandera, Texas", "isnew": "www", "links": "https://www.crwflags.com/fotw/flags/us-txbnd.html"},</v>
      </c>
      <c r="HN157" s="74" t="str">
        <f>"{"&amp;CHAR(34)&amp;"couname"&amp;CHAR(34)&amp;":"&amp;CT157&amp;(IF(H157&lt;&gt;"",","&amp;CHAR(34)&amp;"subtype"&amp;CHAR(34)&amp;":"&amp;CHAR(34)&amp;H157&amp;CHAR(34),""))&amp;","&amp;CHAR(34)&amp;"year"&amp;CHAR(34)&amp;":"&amp;HJ157&amp;","&amp;CHAR(34)&amp;"region"&amp;CHAR(34)&amp;":"&amp;CU157&amp;","&amp;CHAR(34)&amp;"Colors"&amp;CHAR(34)&amp;":"&amp;HC157&amp;","&amp;CHAR(34)&amp;"Items"&amp;CHAR(34)&amp;":"&amp;GS157&amp;","&amp;CHAR(34)&amp;"Flag"&amp;CHAR(34)&amp;":"&amp;CV157&amp;","&amp;CHAR(34)&amp;"HDFlag"&amp;CHAR(34)&amp;":"&amp;CHAR(34)&amp;E157&amp;CHAR(34)&amp;","&amp;CHAR(34)&amp;"type"&amp;CHAR(34)&amp;":"&amp;GP157&amp;", "&amp;CHAR(34)&amp;"describe"&amp;CHAR(34)&amp;": "&amp;HI157&amp;", "&amp;CHAR(34)&amp;"isnew"&amp;CHAR(34)&amp;": "&amp;CHAR(34)&amp;F157&amp;CHAR(34)&amp;", "&amp;CHAR(34)&amp;"links"&amp;CHAR(34)&amp;": "&amp;HL157&amp;"},"</f>
        <v>{"couname":"[USA] Bandera","subtype":"[USA] Texas","year":"2006","region":"rgn_North America","Colors":["cl_BLA","cl_BLU","cl_RED","cl_WHI"],"Items":["4Color","lets07","startB","year00","2Bands","Diagon","Horizo","Vertic","Circle","Animal","Texted","Unequa","Center","Humans","NO_GRE","NO_YEL","001BLU","003RED","myrRED","NoStar"],"Flag":"https://upload.wikimedia.org/wikipedia/commons/2/20/Flag_of_Bandera%2C_Texas.jpg","HDFlag":"https://upload.wikimedia.org/wikipedia/commons/2/20/Flag_of_Bandera%2C_Texas.jpg","type":"City", "describe": "\nFlag of the city of Bandera, Texas", "isnew": "www", "links": "https://www.crwflags.com/fotw/flags/us-txbnd.html"},</v>
      </c>
      <c r="HO157" s="75">
        <v>45653</v>
      </c>
      <c r="HP157" s="48" t="str" cm="1">
        <f t="array" ref="HP157">IF(_xlfn.TEXTJOIN(", ", TRUE, IF(ISNUMBER(SEARCH("BLA", BL157:BT157)), COLUMN(BL157:BT157) - COLUMN(BL157) + 1, ""))&lt;&gt;"","BLA","")</f>
        <v>BLA</v>
      </c>
      <c r="HQ157" s="48" t="str" cm="1">
        <f t="array" ref="HQ157">IF(_xlfn.TEXTJOIN(", ", TRUE, IF(ISNUMBER(SEARCH("BLU", BL157:BT157)), COLUMN(BL157:BT157) - COLUMN(BL157) + 1, ""))&lt;&gt;"","BLU","")</f>
        <v>BLU</v>
      </c>
      <c r="HR157" s="48" t="str" cm="1">
        <f t="array" ref="HR157">IF(_xlfn.TEXTJOIN(", ", TRUE, IF(ISNUMBER(SEARCH("GRE", BL157:BT157)), COLUMN(BL157:BT157) - COLUMN(BL157) + 1, ""))&lt;&gt;"","GRE","")</f>
        <v/>
      </c>
      <c r="HS157" s="48" t="str" cm="1">
        <f t="array" ref="HS157">IF(_xlfn.TEXTJOIN(", ", TRUE, IF(ISNUMBER(SEARCH("RED", BL157:BT157)), COLUMN(BL157:BT157) - COLUMN(BL157) + 1, ""))&lt;&gt;"","RED","")</f>
        <v>RED</v>
      </c>
      <c r="HT157" s="48" t="str" cm="1">
        <f t="array" ref="HT157">IF(_xlfn.TEXTJOIN(", ", TRUE, IF(ISNUMBER(SEARCH("YEL", BL157:BT157)), COLUMN(BL157:BT157) - COLUMN(BL157) + 1, ""))&lt;&gt;"","YEL","")</f>
        <v/>
      </c>
      <c r="HU157" s="48" t="str" cm="1">
        <f t="array" ref="HU157">IF(_xlfn.TEXTJOIN(", ", TRUE, IF(ISNUMBER(SEARCH("ORA", BL157:BT157)), COLUMN(BL157:BT157) - COLUMN(BL157) + 1, ""))&lt;&gt;"","ORA","")</f>
        <v/>
      </c>
      <c r="HV157" s="48" t="str" cm="1">
        <f t="array" ref="HV157">IF(_xlfn.TEXTJOIN(", ", TRUE, IF(ISNUMBER(SEARCH("BRO", BL157:BT157)), COLUMN(BL157:BT157) - COLUMN(BL157) + 1, ""))&lt;&gt;"","BRO","")</f>
        <v/>
      </c>
      <c r="HW157" s="48" t="str" cm="1">
        <f t="array" ref="HW157">IF(_xlfn.TEXTJOIN(", ", TRUE, IF(ISNUMBER(SEARCH("PUR", BL157:BT157)), COLUMN(BL157:BT157) - COLUMN(BL157) + 1, ""))&lt;&gt;"","PUR","")</f>
        <v/>
      </c>
      <c r="HX157" s="48" t="str" cm="1">
        <f t="array" ref="HX157">IF(_xlfn.TEXTJOIN(", ", TRUE, IF(ISNUMBER(SEARCH("WHI", BL157:BT157)), COLUMN(BL157:BT157) - COLUMN(BL157) + 1, ""))&lt;&gt;"","WHI","")</f>
        <v>WHI</v>
      </c>
      <c r="HY157" s="76"/>
      <c r="HZ157" s="76"/>
      <c r="IA157" s="6"/>
      <c r="IB157" s="6"/>
      <c r="IC157" s="77"/>
      <c r="ID157" s="77"/>
      <c r="IE157" s="77"/>
      <c r="IF157" s="77"/>
      <c r="IG157" s="77"/>
      <c r="IH157" s="77"/>
      <c r="II157" s="77"/>
      <c r="IJ157" s="77"/>
      <c r="IK157" s="77"/>
      <c r="IM157" s="45">
        <f>COUNTIF(IC157:IK157,"&gt;0")-CG157</f>
        <v>-4</v>
      </c>
      <c r="IN157" s="78" t="str">
        <f>"http://mkweb.bcgsc.ca/color-summarizer/?url="&amp;D157&amp;"&amp;precision=low&amp;num_clusters="&amp;CG157&amp;"&amp;text=1"</f>
        <v>http://mkweb.bcgsc.ca/color-summarizer/?url=https://upload.wikimedia.org/wikipedia/commons/2/20/Flag_of_Bandera%2C_Texas.jpg&amp;precision=low&amp;num_clusters=4&amp;text=1</v>
      </c>
      <c r="IO157" s="48" t="str">
        <f>IF(HP157&lt;&gt;"",CHAR(34)&amp;"black"&amp;CHAR(34),"")</f>
        <v>"black"</v>
      </c>
      <c r="IP157" s="48" t="str">
        <f>IF(HQ157&lt;&gt;"",CHAR(34)&amp;"blue"&amp;CHAR(34),"")</f>
        <v>"blue"</v>
      </c>
      <c r="IQ157" s="48" t="str">
        <f>IF(HR157&lt;&gt;"",CHAR(34)&amp;"green"&amp;CHAR(34),"")</f>
        <v/>
      </c>
      <c r="IR157" s="48" t="str">
        <f>IF(HS157&lt;&gt;"",CHAR(34)&amp;"red"&amp;CHAR(34),"")</f>
        <v>"red"</v>
      </c>
      <c r="IS157" s="48" t="str">
        <f>IF(HT157&lt;&gt;"",CHAR(34)&amp;"yellow"&amp;CHAR(34),"")</f>
        <v/>
      </c>
      <c r="IT157" s="48" t="str">
        <f>IF(HU157&lt;&gt;"",CHAR(34)&amp;"orange"&amp;CHAR(34),"")</f>
        <v/>
      </c>
      <c r="IU157" s="48" t="str">
        <f>IF(HV157&lt;&gt;"",CHAR(34)&amp;"brown"&amp;CHAR(34),"")</f>
        <v/>
      </c>
      <c r="IV157" s="48" t="str">
        <f>IF(HW157&lt;&gt;"",CHAR(34)&amp;"purple"&amp;CHAR(34),"")</f>
        <v/>
      </c>
      <c r="IW157" s="48" t="str">
        <f>IF(HX157&lt;&gt;"",CHAR(34)&amp;"white"&amp;CHAR(34),"")</f>
        <v>"white"</v>
      </c>
      <c r="IX157" s="48" t="str">
        <f>"{"&amp;CHAR(34)&amp;"url"&amp;CHAR(34)&amp;":"&amp;CHAR(34)&amp;IN157&amp;CHAR(34)&amp;","&amp;CHAR(34)&amp;"name"&amp;CHAR(34)&amp;":"&amp;CHAR(34)&amp;A157&amp;CHAR(34)&amp;"},"</f>
        <v>{"url":"http://mkweb.bcgsc.ca/color-summarizer/?url=https://upload.wikimedia.org/wikipedia/commons/2/20/Flag_of_Bandera%2C_Texas.jpg&amp;precision=low&amp;num_clusters=4&amp;text=1","name":"[USA] Bandera"},</v>
      </c>
      <c r="IY157" s="48">
        <v>1503</v>
      </c>
    </row>
    <row r="158" spans="1:259" s="48" customFormat="1" ht="38.4" customHeight="1" thickBot="1" x14ac:dyDescent="0.35">
      <c r="A158" s="97" t="s">
        <v>501</v>
      </c>
      <c r="B158" s="40" t="e" vm="299">
        <v>#VALUE!</v>
      </c>
      <c r="C158" s="41">
        <v>3</v>
      </c>
      <c r="D158" s="42" t="s">
        <v>502</v>
      </c>
      <c r="E158" s="43" t="s">
        <v>503</v>
      </c>
      <c r="F158" s="44" t="s">
        <v>212</v>
      </c>
      <c r="G158" s="45">
        <f>COUNTIF($A$1:$A$8580,A158)</f>
        <v>1</v>
      </c>
      <c r="H158" s="46" t="s">
        <v>303</v>
      </c>
      <c r="I158" s="47" t="s">
        <v>504</v>
      </c>
      <c r="J158" s="48" t="str">
        <f>""</f>
        <v/>
      </c>
      <c r="K158" s="49"/>
      <c r="L158" s="50"/>
      <c r="M158" s="50"/>
      <c r="N158" s="51" t="s">
        <v>231</v>
      </c>
      <c r="O158" s="52" t="s">
        <v>176</v>
      </c>
      <c r="P158" s="53" t="s">
        <v>505</v>
      </c>
      <c r="Q158" s="54">
        <v>1</v>
      </c>
      <c r="R158" s="55" t="s">
        <v>231</v>
      </c>
      <c r="S158" s="56">
        <v>0</v>
      </c>
      <c r="T158" s="57" t="s">
        <v>165</v>
      </c>
      <c r="U158" s="58" t="s">
        <v>164</v>
      </c>
      <c r="V158" s="58" t="s">
        <v>165</v>
      </c>
      <c r="W158" s="58" t="s">
        <v>165</v>
      </c>
      <c r="X158" s="58" t="s">
        <v>165</v>
      </c>
      <c r="Y158" s="58" t="s">
        <v>164</v>
      </c>
      <c r="Z158" s="58" t="s">
        <v>164</v>
      </c>
      <c r="AA158" s="58" t="s">
        <v>164</v>
      </c>
      <c r="AB158" s="58" t="s">
        <v>165</v>
      </c>
      <c r="AC158" s="58" t="s">
        <v>164</v>
      </c>
      <c r="AD158" s="58" t="s">
        <v>164</v>
      </c>
      <c r="AE158" s="58" t="s">
        <v>164</v>
      </c>
      <c r="AF158" s="59" t="s">
        <v>164</v>
      </c>
      <c r="AG158" s="59" t="s">
        <v>164</v>
      </c>
      <c r="AH158" s="59" t="s">
        <v>165</v>
      </c>
      <c r="AI158" s="59" t="s">
        <v>164</v>
      </c>
      <c r="AJ158" s="59" t="s">
        <v>164</v>
      </c>
      <c r="AK158" s="59" t="s">
        <v>164</v>
      </c>
      <c r="AL158" s="59" t="s">
        <v>164</v>
      </c>
      <c r="AM158" s="59" t="s">
        <v>164</v>
      </c>
      <c r="AN158" s="59" t="s">
        <v>164</v>
      </c>
      <c r="AO158" s="59" t="s">
        <v>164</v>
      </c>
      <c r="AP158" s="59" t="s">
        <v>164</v>
      </c>
      <c r="AQ158" s="59" t="s">
        <v>164</v>
      </c>
      <c r="AR158" s="59" t="s">
        <v>164</v>
      </c>
      <c r="AS158" s="59" t="s">
        <v>164</v>
      </c>
      <c r="AT158" s="60">
        <v>0</v>
      </c>
      <c r="AU158" s="59" t="s">
        <v>196</v>
      </c>
      <c r="AV158" s="59" t="str">
        <f>IF(LEFT(A158,1)="[",LEFT(A158,5)&amp;AU158&amp;A158,"")</f>
        <v>[USA]City[USA] Frisco</v>
      </c>
      <c r="AW158" s="59" t="str">
        <f>C158&amp;H158&amp;A158</f>
        <v>3[USA] Texas[USA] Frisco</v>
      </c>
      <c r="AX158" s="61"/>
      <c r="AY158" s="61"/>
      <c r="AZ158" s="62" t="s">
        <v>167</v>
      </c>
      <c r="BA158" s="62" t="s">
        <v>167</v>
      </c>
      <c r="BB158" s="62"/>
      <c r="BC158" s="63"/>
      <c r="BD158" s="64" t="s">
        <v>159</v>
      </c>
      <c r="BE158" s="47"/>
      <c r="BF158" s="64" t="s">
        <v>167</v>
      </c>
      <c r="BG158" s="64" t="s">
        <v>167</v>
      </c>
      <c r="BH158" s="64" t="s">
        <v>167</v>
      </c>
      <c r="BI158" s="64"/>
      <c r="BJ158" s="64"/>
      <c r="BK158" s="47"/>
      <c r="BL158" s="64" t="s">
        <v>151</v>
      </c>
      <c r="BM158" s="64" t="s">
        <v>167</v>
      </c>
      <c r="BN158" s="64" t="s">
        <v>167</v>
      </c>
      <c r="BO158" s="64" t="s">
        <v>154</v>
      </c>
      <c r="BP158" s="64" t="s">
        <v>167</v>
      </c>
      <c r="BQ158" s="64" t="s">
        <v>167</v>
      </c>
      <c r="BR158" s="64" t="s">
        <v>167</v>
      </c>
      <c r="BS158" s="64" t="s">
        <v>167</v>
      </c>
      <c r="BT158" s="64" t="s">
        <v>159</v>
      </c>
      <c r="BU158" s="65"/>
      <c r="BV158" s="66"/>
      <c r="BW158" s="66">
        <v>0</v>
      </c>
      <c r="BX158" s="47"/>
      <c r="CB158" s="6"/>
      <c r="CC158" s="6"/>
      <c r="CD158" s="67">
        <v>0</v>
      </c>
      <c r="CE158" s="67">
        <v>0</v>
      </c>
      <c r="CF158" s="67" t="e">
        <v>#REF!</v>
      </c>
      <c r="CG158" s="68" cm="1">
        <f t="array" ref="CG158">SUMPRODUCT(--(LEN(TRIM(BL158:BT158))&gt;0))</f>
        <v>3</v>
      </c>
      <c r="CH158" s="59" t="str">
        <f>IF(CG158=2,"y","n")</f>
        <v>n</v>
      </c>
      <c r="CI158" s="59" t="str">
        <f>IF(CG158=3,"y","n")</f>
        <v>y</v>
      </c>
      <c r="CJ158" s="59" t="str">
        <f>IF(CG158=4,"y","n")</f>
        <v>n</v>
      </c>
      <c r="CK158" s="59" t="str">
        <f>IF(CG158&gt;4,"y","n")</f>
        <v>n</v>
      </c>
      <c r="CL158" s="59" t="str">
        <f>IF(S158=0,"y","n")</f>
        <v>y</v>
      </c>
      <c r="CM158" s="59" t="str">
        <f>IF(S158=2,"y","n")</f>
        <v>n</v>
      </c>
      <c r="CN158" s="59" t="str">
        <f>IF(S158=3,"y","n")</f>
        <v>n</v>
      </c>
      <c r="CO158" s="59" t="str">
        <f>IF(S158&gt;=4,"y","n")</f>
        <v>n</v>
      </c>
      <c r="CP158" s="59" t="str">
        <f>IF(AT158=0,"y","n")</f>
        <v>y</v>
      </c>
      <c r="CQ158" s="59" t="str">
        <f>IF(AT158=1,"y","n")</f>
        <v>n</v>
      </c>
      <c r="CR158" s="59" t="str">
        <f>IF(AT158=2,"y","n")</f>
        <v>n</v>
      </c>
      <c r="CS158" s="59" t="str">
        <f>IF(AT158&gt;=3,"y","n")</f>
        <v>n</v>
      </c>
      <c r="CT158" s="69" t="str">
        <f>CHAR(34)&amp;A158&amp;CHAR(34)</f>
        <v>"[USA] Frisco"</v>
      </c>
      <c r="CU158" s="70" t="str">
        <f>CHAR(34)&amp;"rgn_"&amp;R158&amp;CHAR(34)</f>
        <v>"rgn_North America"</v>
      </c>
      <c r="CV158" s="48" t="str">
        <f>CHAR(34)&amp;D158&amp;CHAR(34)</f>
        <v>"https://upload.wikimedia.org/wikipedia/commons/thumb/8/85/Flag_of_Frisco%2C_Texas.svg/640px-Flag_of_Frisco%2C_Texas.svg.png"</v>
      </c>
      <c r="CW158" s="48" t="str">
        <f>IF(CH158="y",CHAR(34)&amp;CH$1&amp;CHAR(34)&amp;",","")</f>
        <v/>
      </c>
      <c r="CX158" s="48" t="str">
        <f>IF(CI158="y",CHAR(34)&amp;CI$1&amp;CHAR(34)&amp;",","")</f>
        <v>"3Color",</v>
      </c>
      <c r="CY158" s="48" t="str">
        <f>IF(CJ158="y",CHAR(34)&amp;CJ$1&amp;CHAR(34)&amp;",","")</f>
        <v/>
      </c>
      <c r="CZ158" s="48" t="str">
        <f>IF(CK158="y",CHAR(34)&amp;CK$1&amp;CHAR(34)&amp;",","")</f>
        <v/>
      </c>
      <c r="DA158" s="48" t="str">
        <f>IF(Q158&gt;1,CHAR(34)&amp;"words2"&amp;CHAR(34)&amp;",","")</f>
        <v/>
      </c>
      <c r="DB158" s="48" t="str">
        <f>IF(Q158&gt;2,CHAR(34)&amp;"words3"&amp;CHAR(34)&amp;",","")</f>
        <v/>
      </c>
      <c r="DD158" s="48" t="str">
        <f>IF(LEN(CHAR(34)&amp;"lets"&amp;LEN(SUBSTITUTE(SUBSTITUTE(IFERROR(TRIM(SUBSTITUTE(A158,MID(A158,FIND("[",A158),FIND("]",A158)-FIND("[",A158)+1),"")),A158)," ",""),"-",""))&amp;CHAR(34)&amp;",")=9,CHAR(34)&amp;"lets"&amp;LEN(SUBSTITUTE(SUBSTITUTE(IFERROR(TRIM(SUBSTITUTE(A158,MID(A158,FIND("[",A158),FIND("]",A158)-FIND("[",A158)+1),"")),A158)," ",""),"-",""))&amp;CHAR(34)&amp;",",CHAR(34)&amp;"lets0"&amp;LEN(SUBSTITUTE(SUBSTITUTE(IFERROR(TRIM(SUBSTITUTE(A158,MID(A158,FIND("[",A158),FIND("]",A158)-FIND("[",A158)+1),"")),A158)," ",""),"-",""))&amp;CHAR(34)&amp;",")</f>
        <v>"lets06",</v>
      </c>
      <c r="DE158" s="48" t="str">
        <f>CHAR(34)&amp;"start"&amp;IFERROR(LEFT(SUBSTITUTE(A158,"["&amp;MID(A158,FIND("[",A158)+1,FIND("]",A158)-FIND("[",A158)-1)&amp;"] ",""),1),LEFT(A158,1))&amp;CHAR(34)&amp;","</f>
        <v>"startF",</v>
      </c>
      <c r="DF158" s="48" t="str">
        <f>IFERROR(IF(SEARCH("tan",A158)&gt;0,CHAR(34)&amp;"withtn"&amp;CHAR(34)&amp;",",""),"")</f>
        <v/>
      </c>
      <c r="DG158" s="48" t="str">
        <f>IFERROR(IF(SEARCH("q",A158)&gt;0,CHAR(34)&amp;"with_q"&amp;CHAR(34)&amp;",",""),"")</f>
        <v/>
      </c>
      <c r="DH158" s="48" t="str">
        <f>IFERROR(IF(SEARCH("v",A158)&gt;0,CHAR(34)&amp;"with_v"&amp;CHAR(34)&amp;",",""),"")</f>
        <v/>
      </c>
      <c r="DI158" s="48" t="str">
        <f>IFERROR(IF(SEARCH("w",A158)&gt;0,CHAR(34)&amp;"with_w"&amp;CHAR(34)&amp;",",""),"")</f>
        <v/>
      </c>
      <c r="DJ158" s="48" t="str">
        <f>IFERROR(IF(SEARCH("y",A158)&gt;0,CHAR(34)&amp;"with_y"&amp;CHAR(34)&amp;",",""),"")</f>
        <v/>
      </c>
      <c r="DK158" s="48" t="str">
        <f>IFERROR(IF(SEARCH("z",A158)&gt;0,CHAR(34)&amp;"with_z"&amp;CHAR(34)&amp;",",""),"")</f>
        <v/>
      </c>
      <c r="DL158" s="48" t="str">
        <f>IF(CG158=2, CHAR(34) &amp; _xlfn.TEXTJOIN("", TRUE, _xlfn._xlws.SORT(HP158:HX158)) &amp; CHAR(34) &amp; ",", "")</f>
        <v/>
      </c>
      <c r="DM158" s="48" t="str" cm="1">
        <f t="array" ref="DM158">IF(CG158=3,CHAR(34) &amp; _xlfn.TEXTJOIN("", TRUE, RIGHT(HP158:HX158, 2)) &amp; CHAR(34) &amp; ",", "")</f>
        <v>"LAEDHI",</v>
      </c>
      <c r="DN158" s="48" t="str">
        <f>IF(AND(ISNUMBER(SEARCH("18", O158)), ISERROR(SEARCH("1918", O158)), ISERROR(SEARCH("2018", O158))), CHAR(34) &amp; "year18" &amp; CHAR(34) &amp; ",", "")</f>
        <v/>
      </c>
      <c r="DO158" s="48" t="str">
        <f>IF(AND(ISNUMBER(SEARCH("19", O158)), ISERROR(SEARCH("1819", O158)),  ISERROR(SEARCH("1219", O158)),ISERROR(SEARCH("1119", O158)),ISERROR(SEARCH("1190", O158)),ISERROR(SEARCH("2019", O158))), CHAR(34) &amp; "year19" &amp; CHAR(34) &amp; ",", "")</f>
        <v/>
      </c>
      <c r="DP158" s="6" t="str">
        <f>IF(AND(ISNUMBER(SEARCH("20", O158)), ISERROR(SEARCH("1920", O158))), CHAR(34)&amp;"year00"&amp;CHAR(34)&amp;",", "")</f>
        <v/>
      </c>
      <c r="DQ158" s="6" t="str">
        <f>IF(CC158="y",CHAR(34)&amp;"soviet"&amp;CHAR(34)&amp;",","")</f>
        <v/>
      </c>
      <c r="DR158" s="6" t="str">
        <f>IF(BY158="y",CHAR(34)&amp;"dgband"&amp;CHAR(34)&amp;",","")</f>
        <v/>
      </c>
      <c r="DS158" s="6" t="str">
        <f>IF(W158="y",IF(AND(V158="n",BY158&lt;&gt;"y"),CHAR(34)&amp;"allver"&amp;CHAR(34)&amp;",",""),"")</f>
        <v/>
      </c>
      <c r="DT158" s="6" t="str">
        <f>IF(V158="y",IF(AND(W158="n",BY158&lt;&gt;"y"),CHAR(34)&amp;"allhor"&amp;CHAR(34)&amp;",",""),"")</f>
        <v/>
      </c>
      <c r="DU158" s="6" t="str">
        <f>IF(BY158="y",IF(AND(W158="n",V158="n"),CHAR(34)&amp;"alldia"&amp;CHAR(34)&amp;",",""),"")</f>
        <v/>
      </c>
      <c r="DW158" s="48" t="str">
        <f>IF(CL158="y",CHAR(34)&amp;CL$1&amp;CHAR(34)&amp;",","")</f>
        <v>"NoBand",</v>
      </c>
      <c r="DX158" s="48" t="str">
        <f>IF(CM158="y",CHAR(34)&amp;CM$1&amp;CHAR(34)&amp;",","")</f>
        <v/>
      </c>
      <c r="DY158" s="48" t="str">
        <f>IF(CN158="y",CHAR(34)&amp;CN$1&amp;CHAR(34)&amp;",","")</f>
        <v/>
      </c>
      <c r="DZ158" s="48" t="str">
        <f>IF(CO158="y",CHAR(34)&amp;CO$1&amp;CHAR(34)&amp;",","")</f>
        <v/>
      </c>
      <c r="EA158" s="48" t="str">
        <f>IF(T158="y",CHAR(34)&amp;T$1&amp;CHAR(34)&amp;",","")</f>
        <v>"Diagon",</v>
      </c>
      <c r="EB158" s="48" t="str">
        <f>IF(U158="y",CHAR(34)&amp;U$1&amp;CHAR(34)&amp;",","")</f>
        <v/>
      </c>
      <c r="EC158" s="48" t="str">
        <f>IF(V158="y",CHAR(34)&amp;V$1&amp;CHAR(34)&amp;",","")</f>
        <v>"Horizo",</v>
      </c>
      <c r="ED158" s="48" t="str">
        <f>IF(W158="y",CHAR(34)&amp;W$1&amp;CHAR(34)&amp;",","")</f>
        <v>"Vertic",</v>
      </c>
      <c r="EE158" s="48" t="str">
        <f>IF(X158="y",CHAR(34)&amp;X$1&amp;CHAR(34)&amp;",","")</f>
        <v>"Circle",</v>
      </c>
      <c r="EF158" s="48" t="str">
        <f>IF(AND(Y158&lt;&gt;"n",Y158&lt;&gt;""),CHAR(34)&amp;Y$1&amp;CHAR(34)&amp;",","")</f>
        <v/>
      </c>
      <c r="EG158" s="48" t="str">
        <f>IF(Z158="y",CHAR(34)&amp;Z$1&amp;CHAR(34)&amp;",","")</f>
        <v/>
      </c>
      <c r="EH158" s="48" t="str">
        <f>IF(AA158="y",CHAR(34)&amp;AA$1&amp;CHAR(34)&amp;",","")</f>
        <v/>
      </c>
      <c r="EI158" s="48" t="str">
        <f>IF(AB158="y",CHAR(34)&amp;AB$1&amp;CHAR(34)&amp;",","")</f>
        <v>"Texted",</v>
      </c>
      <c r="EJ158" s="48" t="str">
        <f>IF(AC158="y",CHAR(34)&amp;AC$1&amp;CHAR(34)&amp;",","")</f>
        <v/>
      </c>
      <c r="EK158" s="48" t="str">
        <f>IF(AD158="y",CHAR(34)&amp;AD$1&amp;CHAR(34)&amp;",","")</f>
        <v/>
      </c>
      <c r="EL158" s="48" t="str">
        <f>IF(AE158="y",CHAR(34)&amp;AE$1&amp;CHAR(34)&amp;",","")</f>
        <v/>
      </c>
      <c r="EM158" s="48" t="str">
        <f>IF(AF158="y",CHAR(34)&amp;AF$1&amp;CHAR(34)&amp;",","")</f>
        <v/>
      </c>
      <c r="EN158" s="48" t="str">
        <f>IF(AG158="y",CHAR(34)&amp;AG$1&amp;CHAR(34)&amp;",","")</f>
        <v/>
      </c>
      <c r="EO158" s="48" t="str">
        <f>IF(AH158="y",CHAR(34)&amp;AH$1&amp;CHAR(34)&amp;",","")</f>
        <v>"Center",</v>
      </c>
      <c r="EP158" s="48" t="str">
        <f>IF(AI158="y",CHAR(34)&amp;AI$1&amp;CHAR(34)&amp;",","")</f>
        <v/>
      </c>
      <c r="EQ158" s="48" t="str">
        <f>IF(AJ158="y",CHAR(34)&amp;AJ$1&amp;CHAR(34)&amp;",","")</f>
        <v/>
      </c>
      <c r="ER158" s="48" t="str">
        <f>IF(AK158="y",CHAR(34)&amp;AK$1&amp;CHAR(34)&amp;",","")</f>
        <v/>
      </c>
      <c r="ES158" s="48" t="str">
        <f>IF(AL158="y",CHAR(34)&amp;AL$1&amp;CHAR(34)&amp;",","")</f>
        <v/>
      </c>
      <c r="ET158" s="48" t="str">
        <f>IF(AM158="y",CHAR(34)&amp;AM$1&amp;CHAR(34)&amp;",","")</f>
        <v/>
      </c>
      <c r="EU158" s="48" t="str">
        <f>IF(AN158="y",CHAR(34)&amp;AN$1&amp;CHAR(34)&amp;",","")</f>
        <v/>
      </c>
      <c r="EV158" s="48" t="str">
        <f>IF(AO158="y",CHAR(34)&amp;AO$1&amp;CHAR(34)&amp;",","")</f>
        <v/>
      </c>
      <c r="EW158" s="48" t="str">
        <f>IF(AP158="y",CHAR(34)&amp;AP$1&amp;CHAR(34)&amp;",","")</f>
        <v/>
      </c>
      <c r="EX158" s="48" t="str">
        <f>IF(AQ158="y",CHAR(34)&amp;AQ$1&amp;CHAR(34)&amp;",","")</f>
        <v/>
      </c>
      <c r="EY158" s="48" t="str">
        <f>IF(AR158="y",CHAR(34)&amp;AR$1&amp;CHAR(34)&amp;",","")</f>
        <v/>
      </c>
      <c r="EZ158" s="48" t="str">
        <f>IF(AS158="y",CHAR(34)&amp;AS$1&amp;CHAR(34)&amp;",","")</f>
        <v/>
      </c>
      <c r="FA158" s="48" t="str">
        <f>IF(AT158&gt;0,CHAR(34)&amp;"sta"&amp;AZ158&amp;CHAR(34)&amp;",","")</f>
        <v/>
      </c>
      <c r="FB158" s="48" t="str">
        <f>IF(AND(AT158&gt;0,BA158&lt;&gt;""),CHAR(34)&amp;"sta"&amp;BA158&amp;CHAR(34)&amp;",","")</f>
        <v/>
      </c>
      <c r="FD158" s="48" t="str">
        <f>IF(BV158="n",CHAR(34)&amp;"tcWHYE"&amp;CHAR(34)&amp;",",IF(BV158="y",CHAR(34)&amp;FD$1&amp;CHAR(34)&amp;",",""))</f>
        <v/>
      </c>
      <c r="FE158" s="48" t="str">
        <f>IF(COUNTIF(BL158:BT158,"BLU")=0,CHAR(34)&amp;"NO_BLU"&amp;CHAR(34)&amp;",", "")</f>
        <v>"NO_BLU",</v>
      </c>
      <c r="FF158" s="48" t="str">
        <f>IF(COUNTIF(BL158:BT158,"WHI")=0,CHAR(34)&amp;"NO_WHI"&amp;CHAR(34)&amp;",", "")</f>
        <v/>
      </c>
      <c r="FG158" s="48" t="str">
        <f>IF(COUNTIF(BL158:BT158,"RED")=0,CHAR(34)&amp;"NO_RED"&amp;CHAR(34)&amp;",", "")</f>
        <v/>
      </c>
      <c r="FH158" s="48" t="str">
        <f>IF(COUNTIF(BL158:BS158,"GRE")=0,CHAR(34)&amp;"NO_GRE"&amp;CHAR(34)&amp;",", "")</f>
        <v>"NO_GRE",</v>
      </c>
      <c r="FI158" s="48" t="str">
        <f>IF(COUNTIF(BL158:BT158,"YEL")=0,CHAR(34)&amp;"NO_YEL"&amp;CHAR(34)&amp;",", "")</f>
        <v>"NO_YEL",</v>
      </c>
      <c r="FJ158" s="48" t="str">
        <f>IF(COUNTIF(BL158:BT158,"BLA")=0,CHAR(34)&amp;"NO_BLA"&amp;CHAR(34)&amp;",", "")</f>
        <v/>
      </c>
      <c r="FK158" s="48" t="str">
        <f>IF(AND(FH158&lt;&gt;"",FF158&lt;&gt;""),CHAR(34)&amp;"WHGRNO"&amp;CHAR(34)&amp;",","")</f>
        <v/>
      </c>
      <c r="FL158" s="48" t="str">
        <f>IF(AND(FI158&lt;&gt;"",FF158&lt;&gt;""),CHAR(34)&amp;"WHYENO"&amp;CHAR(34)&amp;",","")</f>
        <v/>
      </c>
      <c r="FM158" s="48" t="str">
        <f>IF(AND(FJ158&lt;&gt;"",FF158&lt;&gt;""),CHAR(34)&amp;"BAWHNO"&amp;CHAR(34)&amp;",","")</f>
        <v/>
      </c>
      <c r="FN158" s="48" t="str">
        <f>IF(AND(FE158&lt;&gt;"",FF158&lt;&gt;""),CHAR(34)&amp;"BLWHNO"&amp;CHAR(34)&amp;",","")</f>
        <v/>
      </c>
      <c r="FO158" s="48" t="str">
        <f>IF(AND(FE158&lt;&gt;"",FG158&lt;&gt;""),CHAR(34)&amp;"BLRENO"&amp;CHAR(34)&amp;",","")</f>
        <v/>
      </c>
      <c r="FP158" s="48" t="str">
        <f>IF(AND(FF158&lt;&gt;"",FF158&lt;&gt;""),CHAR(34)&amp;"WHRENO"&amp;CHAR(34)&amp;",","")</f>
        <v/>
      </c>
      <c r="FQ158" s="48" t="str">
        <f>IF(LEN(BF158)=3,CHAR(34)&amp;"001"&amp;BF158&amp;CHAR(34)&amp;",","")</f>
        <v/>
      </c>
      <c r="FR158" s="48" t="str">
        <f>IF(LEN(BG158)=3,CHAR(34)&amp;"002"&amp;BG158&amp;CHAR(34)&amp;",","")</f>
        <v/>
      </c>
      <c r="FS158" s="48" t="str">
        <f>IF(LEN(BH158)=3,CHAR(34)&amp;"003"&amp;BH158&amp;CHAR(34)&amp;",","")</f>
        <v/>
      </c>
      <c r="FT158" s="48" t="str">
        <f>CHAR(34)&amp;"myr"&amp;BD158&amp;CHAR(34)&amp;","</f>
        <v>"myrWHI",</v>
      </c>
      <c r="FU158" s="48" t="str">
        <f>IF(AY158="y",CHAR(34)&amp;"island"&amp;CHAR(34)&amp;",","")</f>
        <v/>
      </c>
      <c r="FV158" s="48" t="str">
        <f>IF(BZ158="y",CHAR(34)&amp;"landlo"&amp;CHAR(34)&amp;",","")</f>
        <v/>
      </c>
      <c r="FW158" s="48" t="str">
        <f>IF(CA158="y",CHAR(34)&amp;"eunion"&amp;CHAR(34)&amp;",","")</f>
        <v/>
      </c>
      <c r="FY158" s="48" t="str">
        <f>IFERROR(IF(SEARCH("Arabic",CB158)&gt;0,CHAR(34)&amp;"arabic"&amp;CHAR(34)&amp;",",""),"")</f>
        <v/>
      </c>
      <c r="FZ158" s="48" t="str">
        <f>IFERROR(IF(SEARCH("English",CB158)&gt;0,CHAR(34)&amp;"englis"&amp;CHAR(34)&amp;",",""),"")</f>
        <v/>
      </c>
      <c r="GA158" s="48" t="str">
        <f>IFERROR(IF(SEARCH("French",CB158)&gt;0,CHAR(34)&amp;"french"&amp;CHAR(34)&amp;",",""),"")</f>
        <v/>
      </c>
      <c r="GB158" s="48" t="str">
        <f>IFERROR(IF(SEARCH("Spanish",CB158)&gt;0,CHAR(34)&amp;"spanis"&amp;CHAR(34)&amp;",",""),"")</f>
        <v/>
      </c>
      <c r="GE158" s="48" t="str">
        <f>IFERROR(IF(SEARCH("Dutch",CB158)&gt;0,CHAR(34)&amp;"dutchs"&amp;CHAR(34)&amp;",",""),"")</f>
        <v/>
      </c>
      <c r="GF158" s="48" t="str">
        <f>IFERROR(IF(SEARCH("Historical",AU158)&gt;0,CHAR(34)&amp;"histor"&amp;CHAR(34)&amp;",",""),"")</f>
        <v/>
      </c>
      <c r="GG158" s="48" t="str">
        <f>IF(BU158="y",CHAR(34)&amp;"unjack"&amp;CHAR(34)&amp;",","")</f>
        <v/>
      </c>
      <c r="GH158" s="48" t="str">
        <f>IF(CD158=1,CHAR(34)&amp;"southc"&amp;CHAR(34)&amp;",","")</f>
        <v/>
      </c>
      <c r="GI158" s="48" t="str">
        <f>IF(CE158=1,CHAR(34)&amp;"hasmap"&amp;CHAR(34)&amp;",","")</f>
        <v/>
      </c>
      <c r="GJ158" s="48" t="str">
        <f>IF(CP158="y",CHAR(34)&amp;CP$1&amp;CHAR(34)&amp;",","")</f>
        <v>"NoStar",</v>
      </c>
      <c r="GK158" s="48" t="str">
        <f>IF(GJ158="",CHAR(34)&amp;"HasSta"&amp;CHAR(34)&amp;",","")</f>
        <v/>
      </c>
      <c r="GL158" s="48" t="str">
        <f>IF(CQ158="y",CHAR(34)&amp;CQ$1&amp;CHAR(34)&amp;",","")</f>
        <v/>
      </c>
      <c r="GM158" s="48" t="str">
        <f>IF(CR158="y",CHAR(34)&amp;CR$1&amp;CHAR(34)&amp;",","")</f>
        <v/>
      </c>
      <c r="GN158" s="48" t="str">
        <f>IF(CS158="y",CHAR(34)&amp;CS$1&amp;CHAR(34)&amp;",","")</f>
        <v/>
      </c>
      <c r="GP158" s="48" t="str">
        <f>CHAR(34)&amp;AU158&amp;CHAR(34)</f>
        <v>"City"</v>
      </c>
      <c r="GS158" s="48" t="str">
        <f>SUBSTITUTE("["&amp;_xlfn.CONCAT(CW158:GN158)&amp;"]",",]","]")</f>
        <v>["3Color","lets06","startF","LAEDHI","NoBand","Diagon","Horizo","Vertic","Circle","Texted","Center","NO_BLU","NO_GRE","NO_YEL","myrWHI","NoStar"]</v>
      </c>
      <c r="GT158" s="48" t="str">
        <f>IF(BL158&lt;&gt;"",CHAR(34)&amp;"cl_"&amp;BL158&amp;CHAR(34)&amp;",","")</f>
        <v>"cl_BLA",</v>
      </c>
      <c r="GU158" s="48" t="str">
        <f>IF(BM158&lt;&gt;"",CHAR(34)&amp;"cl_"&amp;BM158&amp;CHAR(34)&amp;",","")</f>
        <v/>
      </c>
      <c r="GV158" s="48" t="str">
        <f>IF(BN158&lt;&gt;"",CHAR(34)&amp;"cl_"&amp;BN158&amp;CHAR(34)&amp;",","")</f>
        <v/>
      </c>
      <c r="GW158" s="48" t="str">
        <f>IF(BO158&lt;&gt;"",CHAR(34)&amp;"cl_"&amp;BO158&amp;CHAR(34)&amp;",","")</f>
        <v>"cl_RED",</v>
      </c>
      <c r="GX158" s="48" t="str">
        <f>IF(BP158&lt;&gt;"",CHAR(34)&amp;"cl_"&amp;BP158&amp;CHAR(34)&amp;",","")</f>
        <v/>
      </c>
      <c r="GY158" s="48" t="str">
        <f>IF(BQ158&lt;&gt;"",CHAR(34)&amp;"cl_"&amp;BQ158&amp;CHAR(34)&amp;",","")</f>
        <v/>
      </c>
      <c r="GZ158" s="48" t="str">
        <f>IF(BR158&lt;&gt;"",CHAR(34)&amp;"cl_"&amp;BR158&amp;CHAR(34)&amp;",","")</f>
        <v/>
      </c>
      <c r="HA158" s="48" t="str">
        <f>IF(BS158&lt;&gt;"",CHAR(34)&amp;"cl_"&amp;BS158&amp;CHAR(34)&amp;",","")</f>
        <v/>
      </c>
      <c r="HB158" s="48" t="str">
        <f>IF(BT158&lt;&gt;"",CHAR(34)&amp;"cl_"&amp;BT158&amp;CHAR(34)&amp;",","")</f>
        <v>"cl_WHI",</v>
      </c>
      <c r="HC158" s="48" t="str">
        <f>SUBSTITUTE("["&amp;_xlfn.CONCAT(GT158:HB158)&amp;"]",",]","]")</f>
        <v>["cl_BLA","cl_RED","cl_WHI"]</v>
      </c>
      <c r="HE158" s="71"/>
      <c r="HF158" s="72" t="str">
        <f>"{couname:"&amp;CT158&amp;(IF(HK158&lt;&gt;"",",subtype:"&amp;CHAR(34)&amp;HK158&amp;CHAR(34),""))&amp;",year:"&amp;HJ158&amp;",region:"&amp;CU158&amp;",Colors:"&amp;HC158&amp;",Items:"&amp;GS158&amp;",Flag:"&amp;CV158&amp;",HDFlag:"&amp;CHAR(34)&amp;E158&amp;CHAR(34)&amp;",type:"&amp;GP158&amp;", describe: "&amp;HH158&amp;", isnew:"&amp;CHAR(34)&amp;F158&amp;CHAR(34)&amp;", links: "&amp;HL158&amp;"},"</f>
        <v>{couname:"[USA] Frisco",year:"???",region:"rgn_North America",Colors:["cl_BLA","cl_RED","cl_WHI"],Items:["3Color","lets06","startF","LAEDHI","NoBand","Diagon","Horizo","Vertic","Circle","Texted","Center","NO_BLU","NO_GRE","NO_YEL","myrWHI","NoStar"],Flag:"https://upload.wikimedia.org/wikipedia/commons/thumb/8/85/Flag_of_Frisco%2C_Texas.svg/640px-Flag_of_Frisco%2C_Texas.svg.png",HDFlag:"https://upload.wikimedia.org/wikipedia/commons/thumb/8/85/Flag_of_Frisco%2C_Texas.svg/2560px-Flag_of_Frisco%2C_Texas.svg.png",type:"City", describe: "\nFrom Cwr: 'City logo on a white bedsheet, with city motto in black, below: PROGRESS IN MOTION'", isnew:"www", links: "https://www.crwflags.com/fotw/flags/us-txfrs.html"},</v>
      </c>
      <c r="HG158" s="73" t="str">
        <f>"{couname:"&amp;CT158&amp;(IF(HK158&lt;&gt;"",",subtype:"&amp;CHAR(34)&amp;HK158&amp;CHAR(34),""))&amp;",year:"&amp;HJ158&amp;",region:"&amp;CU158&amp;",Colors:"&amp;HC158&amp;",Items:"&amp;GS158&amp;",Flag:"&amp;CV158&amp;",HDFlag:"&amp;CHAR(34)&amp;E158&amp;CHAR(34)&amp;",type:"&amp;GP158&amp;", describe: "&amp;HI158&amp;", links: "&amp;HL158&amp;"},"</f>
        <v>{couname:"[USA] Frisco",year:"???",region:"rgn_North America",Colors:["cl_BLA","cl_RED","cl_WHI"],Items:["3Color","lets06","startF","LAEDHI","NoBand","Diagon","Horizo","Vertic","Circle","Texted","Center","NO_BLU","NO_GRE","NO_YEL","myrWHI","NoStar"],Flag:"https://upload.wikimedia.org/wikipedia/commons/thumb/8/85/Flag_of_Frisco%2C_Texas.svg/640px-Flag_of_Frisco%2C_Texas.svg.png",HDFlag:"https://upload.wikimedia.org/wikipedia/commons/thumb/8/85/Flag_of_Frisco%2C_Texas.svg/2560px-Flag_of_Frisco%2C_Texas.svg.png",type:"City", describe: "\nFrom Cwr: 'City logo on a white bedsheet, with city motto in black, below: PROGRESS IN MOTION'", links: "https://www.crwflags.com/fotw/flags/us-txfrs.html"},</v>
      </c>
      <c r="HH158" s="48" t="str">
        <f>IF(P158&lt;&gt;"",CHAR(34)&amp;"\n"&amp;P158&amp;CHAR(34),CHAR(34)&amp;CHAR(34))</f>
        <v>"\nFrom Cwr: 'City logo on a white bedsheet, with city motto in black, below: PROGRESS IN MOTION'"</v>
      </c>
      <c r="HI158" s="48" t="str">
        <f>IF(J158=0,CHAR(34)&amp;CHAR(34),HH158)</f>
        <v>"\nFrom Cwr: 'City logo on a white bedsheet, with city motto in black, below: PROGRESS IN MOTION'"</v>
      </c>
      <c r="HJ158" s="48" t="str">
        <f>CHAR(34)&amp;O158&amp;CHAR(34)</f>
        <v>"???"</v>
      </c>
      <c r="HL158" s="48" t="str">
        <f>CHAR(34)&amp;I158&amp;CHAR(34)</f>
        <v>"https://www.crwflags.com/fotw/flags/us-txfrs.html"</v>
      </c>
      <c r="HM158" s="72" t="str">
        <f>"{"&amp;CHAR(34)&amp;"couname"&amp;CHAR(34)&amp;":"&amp;CT158&amp;(IF(H158&lt;&gt;"",","&amp;CHAR(34)&amp;"subtype"&amp;CHAR(34)&amp;":"&amp;CHAR(34)&amp;H158&amp;CHAR(34),""))&amp;","&amp;CHAR(34)&amp;"year"&amp;CHAR(34)&amp;":"&amp;HJ158&amp;","&amp;CHAR(34)&amp;"region"&amp;CHAR(34)&amp;":"&amp;CU158&amp;","&amp;CHAR(34)&amp;"Colors"&amp;CHAR(34)&amp;":"&amp;HC158&amp;","&amp;CHAR(34)&amp;"Items"&amp;CHAR(34)&amp;":"&amp;GS158&amp;","&amp;CHAR(34)&amp;"Flag"&amp;CHAR(34)&amp;":"&amp;CV158&amp;","&amp;CHAR(34)&amp;"HDFlag"&amp;CHAR(34)&amp;":"&amp;CHAR(34)&amp;E158&amp;CHAR(34)&amp;","&amp;CHAR(34)&amp;"type"&amp;CHAR(34)&amp;":"&amp;GP158&amp;", "&amp;CHAR(34)&amp;"describe"&amp;CHAR(34)&amp;": "&amp;HH158&amp;", "&amp;CHAR(34)&amp;"isnew"&amp;CHAR(34)&amp;": "&amp;CHAR(34)&amp;F158&amp;CHAR(34)&amp;", "&amp;CHAR(34)&amp;"links"&amp;CHAR(34)&amp;": "&amp;HL158&amp;"},"</f>
        <v>{"couname":"[USA] Frisco","subtype":"[USA] Texas","year":"???","region":"rgn_North America","Colors":["cl_BLA","cl_RED","cl_WHI"],"Items":["3Color","lets06","startF","LAEDHI","NoBand","Diagon","Horizo","Vertic","Circle","Texted","Center","NO_BLU","NO_GRE","NO_YEL","myrWHI","NoStar"],"Flag":"https://upload.wikimedia.org/wikipedia/commons/thumb/8/85/Flag_of_Frisco%2C_Texas.svg/640px-Flag_of_Frisco%2C_Texas.svg.png","HDFlag":"https://upload.wikimedia.org/wikipedia/commons/thumb/8/85/Flag_of_Frisco%2C_Texas.svg/2560px-Flag_of_Frisco%2C_Texas.svg.png","type":"City", "describe": "\nFrom Cwr: 'City logo on a white bedsheet, with city motto in black, below: PROGRESS IN MOTION'", "isnew": "www", "links": "https://www.crwflags.com/fotw/flags/us-txfrs.html"},</v>
      </c>
      <c r="HN158" s="74" t="str">
        <f>"{"&amp;CHAR(34)&amp;"couname"&amp;CHAR(34)&amp;":"&amp;CT158&amp;(IF(H158&lt;&gt;"",","&amp;CHAR(34)&amp;"subtype"&amp;CHAR(34)&amp;":"&amp;CHAR(34)&amp;H158&amp;CHAR(34),""))&amp;","&amp;CHAR(34)&amp;"year"&amp;CHAR(34)&amp;":"&amp;HJ158&amp;","&amp;CHAR(34)&amp;"region"&amp;CHAR(34)&amp;":"&amp;CU158&amp;","&amp;CHAR(34)&amp;"Colors"&amp;CHAR(34)&amp;":"&amp;HC158&amp;","&amp;CHAR(34)&amp;"Items"&amp;CHAR(34)&amp;":"&amp;GS158&amp;","&amp;CHAR(34)&amp;"Flag"&amp;CHAR(34)&amp;":"&amp;CV158&amp;","&amp;CHAR(34)&amp;"HDFlag"&amp;CHAR(34)&amp;":"&amp;CHAR(34)&amp;E158&amp;CHAR(34)&amp;","&amp;CHAR(34)&amp;"type"&amp;CHAR(34)&amp;":"&amp;GP158&amp;", "&amp;CHAR(34)&amp;"describe"&amp;CHAR(34)&amp;": "&amp;HI158&amp;", "&amp;CHAR(34)&amp;"isnew"&amp;CHAR(34)&amp;": "&amp;CHAR(34)&amp;F158&amp;CHAR(34)&amp;", "&amp;CHAR(34)&amp;"links"&amp;CHAR(34)&amp;": "&amp;HL158&amp;"},"</f>
        <v>{"couname":"[USA] Frisco","subtype":"[USA] Texas","year":"???","region":"rgn_North America","Colors":["cl_BLA","cl_RED","cl_WHI"],"Items":["3Color","lets06","startF","LAEDHI","NoBand","Diagon","Horizo","Vertic","Circle","Texted","Center","NO_BLU","NO_GRE","NO_YEL","myrWHI","NoStar"],"Flag":"https://upload.wikimedia.org/wikipedia/commons/thumb/8/85/Flag_of_Frisco%2C_Texas.svg/640px-Flag_of_Frisco%2C_Texas.svg.png","HDFlag":"https://upload.wikimedia.org/wikipedia/commons/thumb/8/85/Flag_of_Frisco%2C_Texas.svg/2560px-Flag_of_Frisco%2C_Texas.svg.png","type":"City", "describe": "\nFrom Cwr: 'City logo on a white bedsheet, with city motto in black, below: PROGRESS IN MOTION'", "isnew": "www", "links": "https://www.crwflags.com/fotw/flags/us-txfrs.html"},</v>
      </c>
      <c r="HO158" s="75">
        <v>45653</v>
      </c>
      <c r="HP158" s="48" t="str" cm="1">
        <f t="array" ref="HP158">IF(_xlfn.TEXTJOIN(", ", TRUE, IF(ISNUMBER(SEARCH("BLA", BL158:BT158)), COLUMN(BL158:BT158) - COLUMN(BL158) + 1, ""))&lt;&gt;"","BLA","")</f>
        <v>BLA</v>
      </c>
      <c r="HQ158" s="48" t="str" cm="1">
        <f t="array" ref="HQ158">IF(_xlfn.TEXTJOIN(", ", TRUE, IF(ISNUMBER(SEARCH("BLU", BL158:BT158)), COLUMN(BL158:BT158) - COLUMN(BL158) + 1, ""))&lt;&gt;"","BLU","")</f>
        <v/>
      </c>
      <c r="HR158" s="48" t="str" cm="1">
        <f t="array" ref="HR158">IF(_xlfn.TEXTJOIN(", ", TRUE, IF(ISNUMBER(SEARCH("GRE", BL158:BT158)), COLUMN(BL158:BT158) - COLUMN(BL158) + 1, ""))&lt;&gt;"","GRE","")</f>
        <v/>
      </c>
      <c r="HS158" s="48" t="str" cm="1">
        <f t="array" ref="HS158">IF(_xlfn.TEXTJOIN(", ", TRUE, IF(ISNUMBER(SEARCH("RED", BL158:BT158)), COLUMN(BL158:BT158) - COLUMN(BL158) + 1, ""))&lt;&gt;"","RED","")</f>
        <v>RED</v>
      </c>
      <c r="HT158" s="48" t="str" cm="1">
        <f t="array" ref="HT158">IF(_xlfn.TEXTJOIN(", ", TRUE, IF(ISNUMBER(SEARCH("YEL", BL158:BT158)), COLUMN(BL158:BT158) - COLUMN(BL158) + 1, ""))&lt;&gt;"","YEL","")</f>
        <v/>
      </c>
      <c r="HU158" s="48" t="str" cm="1">
        <f t="array" ref="HU158">IF(_xlfn.TEXTJOIN(", ", TRUE, IF(ISNUMBER(SEARCH("ORA", BL158:BT158)), COLUMN(BL158:BT158) - COLUMN(BL158) + 1, ""))&lt;&gt;"","ORA","")</f>
        <v/>
      </c>
      <c r="HV158" s="48" t="str" cm="1">
        <f t="array" ref="HV158">IF(_xlfn.TEXTJOIN(", ", TRUE, IF(ISNUMBER(SEARCH("BRO", BL158:BT158)), COLUMN(BL158:BT158) - COLUMN(BL158) + 1, ""))&lt;&gt;"","BRO","")</f>
        <v/>
      </c>
      <c r="HW158" s="48" t="str" cm="1">
        <f t="array" ref="HW158">IF(_xlfn.TEXTJOIN(", ", TRUE, IF(ISNUMBER(SEARCH("PUR", BL158:BT158)), COLUMN(BL158:BT158) - COLUMN(BL158) + 1, ""))&lt;&gt;"","PUR","")</f>
        <v/>
      </c>
      <c r="HX158" s="48" t="str" cm="1">
        <f t="array" ref="HX158">IF(_xlfn.TEXTJOIN(", ", TRUE, IF(ISNUMBER(SEARCH("WHI", BL158:BT158)), COLUMN(BL158:BT158) - COLUMN(BL158) + 1, ""))&lt;&gt;"","WHI","")</f>
        <v>WHI</v>
      </c>
      <c r="HY158" s="76"/>
      <c r="HZ158" s="76"/>
      <c r="IA158" s="6"/>
      <c r="IB158" s="6"/>
      <c r="IC158" s="77"/>
      <c r="ID158" s="77"/>
      <c r="IE158" s="77"/>
      <c r="IF158" s="77"/>
      <c r="IG158" s="77"/>
      <c r="IH158" s="77"/>
      <c r="II158" s="77"/>
      <c r="IJ158" s="77"/>
      <c r="IK158" s="77"/>
      <c r="IM158" s="45">
        <f>COUNTIF(IC158:IK158,"&gt;0")-CG158</f>
        <v>-3</v>
      </c>
      <c r="IN158" s="78" t="str">
        <f>"http://mkweb.bcgsc.ca/color-summarizer/?url="&amp;D158&amp;"&amp;precision=low&amp;num_clusters="&amp;CG158&amp;"&amp;text=1"</f>
        <v>http://mkweb.bcgsc.ca/color-summarizer/?url=https://upload.wikimedia.org/wikipedia/commons/thumb/8/85/Flag_of_Frisco%2C_Texas.svg/640px-Flag_of_Frisco%2C_Texas.svg.png&amp;precision=low&amp;num_clusters=3&amp;text=1</v>
      </c>
      <c r="IO158" s="48" t="str">
        <f>IF(HP158&lt;&gt;"",CHAR(34)&amp;"black"&amp;CHAR(34),"")</f>
        <v>"black"</v>
      </c>
      <c r="IP158" s="48" t="str">
        <f>IF(HQ158&lt;&gt;"",CHAR(34)&amp;"blue"&amp;CHAR(34),"")</f>
        <v/>
      </c>
      <c r="IQ158" s="48" t="str">
        <f>IF(HR158&lt;&gt;"",CHAR(34)&amp;"green"&amp;CHAR(34),"")</f>
        <v/>
      </c>
      <c r="IR158" s="48" t="str">
        <f>IF(HS158&lt;&gt;"",CHAR(34)&amp;"red"&amp;CHAR(34),"")</f>
        <v>"red"</v>
      </c>
      <c r="IS158" s="48" t="str">
        <f>IF(HT158&lt;&gt;"",CHAR(34)&amp;"yellow"&amp;CHAR(34),"")</f>
        <v/>
      </c>
      <c r="IT158" s="48" t="str">
        <f>IF(HU158&lt;&gt;"",CHAR(34)&amp;"orange"&amp;CHAR(34),"")</f>
        <v/>
      </c>
      <c r="IU158" s="48" t="str">
        <f>IF(HV158&lt;&gt;"",CHAR(34)&amp;"brown"&amp;CHAR(34),"")</f>
        <v/>
      </c>
      <c r="IV158" s="48" t="str">
        <f>IF(HW158&lt;&gt;"",CHAR(34)&amp;"purple"&amp;CHAR(34),"")</f>
        <v/>
      </c>
      <c r="IW158" s="48" t="str">
        <f>IF(HX158&lt;&gt;"",CHAR(34)&amp;"white"&amp;CHAR(34),"")</f>
        <v>"white"</v>
      </c>
      <c r="IX158" s="48" t="str">
        <f>"{"&amp;CHAR(34)&amp;"url"&amp;CHAR(34)&amp;":"&amp;CHAR(34)&amp;IN158&amp;CHAR(34)&amp;","&amp;CHAR(34)&amp;"name"&amp;CHAR(34)&amp;":"&amp;CHAR(34)&amp;A158&amp;CHAR(34)&amp;"},"</f>
        <v>{"url":"http://mkweb.bcgsc.ca/color-summarizer/?url=https://upload.wikimedia.org/wikipedia/commons/thumb/8/85/Flag_of_Frisco%2C_Texas.svg/640px-Flag_of_Frisco%2C_Texas.svg.png&amp;precision=low&amp;num_clusters=3&amp;text=1","name":"[USA] Frisco"},</v>
      </c>
      <c r="IY158" s="48">
        <v>1503</v>
      </c>
    </row>
    <row r="159" spans="1:259" s="48" customFormat="1" ht="38.4" customHeight="1" thickBot="1" x14ac:dyDescent="0.35">
      <c r="A159" s="97" t="s">
        <v>543</v>
      </c>
      <c r="B159" s="40" t="e" vm="300">
        <v>#VALUE!</v>
      </c>
      <c r="C159" s="41">
        <v>3</v>
      </c>
      <c r="D159" s="42" t="s">
        <v>544</v>
      </c>
      <c r="E159" s="43" t="s">
        <v>545</v>
      </c>
      <c r="F159" s="44" t="s">
        <v>163</v>
      </c>
      <c r="G159" s="45">
        <f>COUNTIF($A$1:$A$8580,A159)</f>
        <v>1</v>
      </c>
      <c r="H159" s="46" t="s">
        <v>303</v>
      </c>
      <c r="I159" s="47" t="s">
        <v>546</v>
      </c>
      <c r="J159" s="48" t="str">
        <f>""</f>
        <v/>
      </c>
      <c r="K159" s="49"/>
      <c r="L159" s="50"/>
      <c r="M159" s="50"/>
      <c r="N159" s="51" t="s">
        <v>231</v>
      </c>
      <c r="O159" s="52">
        <v>1915</v>
      </c>
      <c r="P159" s="53" t="s">
        <v>547</v>
      </c>
      <c r="Q159" s="54">
        <v>1</v>
      </c>
      <c r="R159" s="55" t="s">
        <v>231</v>
      </c>
      <c r="S159" s="56">
        <v>0</v>
      </c>
      <c r="T159" s="57" t="s">
        <v>165</v>
      </c>
      <c r="U159" s="58" t="s">
        <v>164</v>
      </c>
      <c r="V159" s="58" t="s">
        <v>165</v>
      </c>
      <c r="W159" s="58" t="s">
        <v>164</v>
      </c>
      <c r="X159" s="58" t="s">
        <v>165</v>
      </c>
      <c r="Y159" s="58" t="s">
        <v>164</v>
      </c>
      <c r="Z159" s="58" t="s">
        <v>164</v>
      </c>
      <c r="AA159" s="58" t="s">
        <v>164</v>
      </c>
      <c r="AB159" s="58" t="s">
        <v>165</v>
      </c>
      <c r="AC159" s="58" t="s">
        <v>164</v>
      </c>
      <c r="AD159" s="58" t="s">
        <v>164</v>
      </c>
      <c r="AE159" s="58" t="s">
        <v>164</v>
      </c>
      <c r="AF159" s="59" t="s">
        <v>164</v>
      </c>
      <c r="AG159" s="59" t="s">
        <v>164</v>
      </c>
      <c r="AH159" s="59" t="s">
        <v>165</v>
      </c>
      <c r="AI159" s="59" t="s">
        <v>164</v>
      </c>
      <c r="AJ159" s="59" t="s">
        <v>164</v>
      </c>
      <c r="AK159" s="59" t="s">
        <v>164</v>
      </c>
      <c r="AL159" s="59" t="s">
        <v>164</v>
      </c>
      <c r="AM159" s="59" t="s">
        <v>164</v>
      </c>
      <c r="AN159" s="59" t="s">
        <v>164</v>
      </c>
      <c r="AO159" s="59" t="s">
        <v>164</v>
      </c>
      <c r="AP159" s="59" t="s">
        <v>164</v>
      </c>
      <c r="AQ159" s="59" t="s">
        <v>164</v>
      </c>
      <c r="AR159" s="59" t="s">
        <v>164</v>
      </c>
      <c r="AS159" s="59" t="s">
        <v>164</v>
      </c>
      <c r="AT159" s="60">
        <v>2</v>
      </c>
      <c r="AU159" s="59" t="s">
        <v>196</v>
      </c>
      <c r="AV159" s="59" t="str">
        <f>IF(LEFT(A159,1)="[",LEFT(A159,5)&amp;AU159&amp;A159,"")</f>
        <v>[USA]City[USA] Houston</v>
      </c>
      <c r="AW159" s="59" t="str">
        <f>C159&amp;H159&amp;A159</f>
        <v>3[USA] Texas[USA] Houston</v>
      </c>
      <c r="AX159" s="61"/>
      <c r="AY159" s="61"/>
      <c r="AZ159" s="62" t="s">
        <v>155</v>
      </c>
      <c r="BA159" s="62" t="s">
        <v>159</v>
      </c>
      <c r="BB159" s="62"/>
      <c r="BC159" s="63"/>
      <c r="BD159" s="64" t="s">
        <v>152</v>
      </c>
      <c r="BE159" s="47"/>
      <c r="BF159" s="64" t="s">
        <v>167</v>
      </c>
      <c r="BG159" s="64" t="s">
        <v>167</v>
      </c>
      <c r="BH159" s="64" t="s">
        <v>167</v>
      </c>
      <c r="BI159" s="64"/>
      <c r="BJ159" s="64"/>
      <c r="BK159" s="47"/>
      <c r="BL159" s="64" t="s">
        <v>167</v>
      </c>
      <c r="BM159" s="64" t="s">
        <v>152</v>
      </c>
      <c r="BN159" s="64" t="s">
        <v>167</v>
      </c>
      <c r="BO159" s="64" t="s">
        <v>167</v>
      </c>
      <c r="BP159" s="64" t="s">
        <v>155</v>
      </c>
      <c r="BQ159" s="64" t="s">
        <v>167</v>
      </c>
      <c r="BR159" s="64" t="s">
        <v>167</v>
      </c>
      <c r="BS159" s="64" t="s">
        <v>167</v>
      </c>
      <c r="BT159" s="64" t="s">
        <v>159</v>
      </c>
      <c r="BU159" s="65"/>
      <c r="BV159" s="66"/>
      <c r="BW159" s="66">
        <v>0</v>
      </c>
      <c r="BX159" s="47"/>
      <c r="BY159" s="48" t="s">
        <v>164</v>
      </c>
      <c r="CB159" s="6"/>
      <c r="CC159" s="6"/>
      <c r="CD159" s="67">
        <v>0</v>
      </c>
      <c r="CE159" s="67">
        <v>0</v>
      </c>
      <c r="CF159" s="67" t="e">
        <v>#REF!</v>
      </c>
      <c r="CG159" s="68" cm="1">
        <f t="array" ref="CG159">SUMPRODUCT(--(LEN(TRIM(BL159:BT159))&gt;0))</f>
        <v>3</v>
      </c>
      <c r="CH159" s="59" t="str">
        <f>IF(CG159=2,"y","n")</f>
        <v>n</v>
      </c>
      <c r="CI159" s="59" t="str">
        <f>IF(CG159=3,"y","n")</f>
        <v>y</v>
      </c>
      <c r="CJ159" s="59" t="str">
        <f>IF(CG159=4,"y","n")</f>
        <v>n</v>
      </c>
      <c r="CK159" s="59" t="str">
        <f>IF(CG159&gt;4,"y","n")</f>
        <v>n</v>
      </c>
      <c r="CL159" s="59" t="str">
        <f>IF(S159=0,"y","n")</f>
        <v>y</v>
      </c>
      <c r="CM159" s="59" t="str">
        <f>IF(S159=2,"y","n")</f>
        <v>n</v>
      </c>
      <c r="CN159" s="59" t="str">
        <f>IF(S159=3,"y","n")</f>
        <v>n</v>
      </c>
      <c r="CO159" s="59" t="str">
        <f>IF(S159&gt;=4,"y","n")</f>
        <v>n</v>
      </c>
      <c r="CP159" s="59" t="str">
        <f>IF(AT159=0,"y","n")</f>
        <v>n</v>
      </c>
      <c r="CQ159" s="59" t="str">
        <f>IF(AT159=1,"y","n")</f>
        <v>n</v>
      </c>
      <c r="CR159" s="59" t="str">
        <f>IF(AT159=2,"y","n")</f>
        <v>y</v>
      </c>
      <c r="CS159" s="59" t="str">
        <f>IF(AT159&gt;=3,"y","n")</f>
        <v>n</v>
      </c>
      <c r="CT159" s="69" t="str">
        <f>CHAR(34)&amp;A159&amp;CHAR(34)</f>
        <v>"[USA] Houston"</v>
      </c>
      <c r="CU159" s="70" t="str">
        <f>CHAR(34)&amp;"rgn_"&amp;R159&amp;CHAR(34)</f>
        <v>"rgn_North America"</v>
      </c>
      <c r="CV159" s="48" t="str">
        <f>CHAR(34)&amp;D159&amp;CHAR(34)</f>
        <v>"https://upload.wikimedia.org/wikipedia/commons/thumb/7/7f/Flag_of_Houston%2C_Texas.svg/640px-Flag_of_Houston%2C_Texas.svg.png"</v>
      </c>
      <c r="CW159" s="48" t="str">
        <f>IF(CH159="y",CHAR(34)&amp;CH$1&amp;CHAR(34)&amp;",","")</f>
        <v/>
      </c>
      <c r="CX159" s="48" t="str">
        <f>IF(CI159="y",CHAR(34)&amp;CI$1&amp;CHAR(34)&amp;",","")</f>
        <v>"3Color",</v>
      </c>
      <c r="CY159" s="48" t="str">
        <f>IF(CJ159="y",CHAR(34)&amp;CJ$1&amp;CHAR(34)&amp;",","")</f>
        <v/>
      </c>
      <c r="CZ159" s="48" t="str">
        <f>IF(CK159="y",CHAR(34)&amp;CK$1&amp;CHAR(34)&amp;",","")</f>
        <v/>
      </c>
      <c r="DA159" s="48" t="str">
        <f>IF(Q159&gt;1,CHAR(34)&amp;"words2"&amp;CHAR(34)&amp;",","")</f>
        <v/>
      </c>
      <c r="DB159" s="48" t="str">
        <f>IF(Q159&gt;2,CHAR(34)&amp;"words3"&amp;CHAR(34)&amp;",","")</f>
        <v/>
      </c>
      <c r="DC159" s="48" t="str">
        <f>IF(Q159=2,CHAR(34)&amp;"exact2"&amp;CHAR(34)&amp;",","")</f>
        <v/>
      </c>
      <c r="DD159" s="48" t="str">
        <f>IF(LEN(CHAR(34)&amp;"lets"&amp;LEN(SUBSTITUTE(SUBSTITUTE(IFERROR(TRIM(SUBSTITUTE(SUBSTITUTE(SUBSTITUTE(IFERROR(TRIM(SUBSTITUTE(A159,MID(A159,FIND("(",A159),FIND(")",A159)-FIND("(",A159)+1),"")),A159)," ",""),"-",""),MID(SUBSTITUTE(SUBSTITUTE(IFERROR(TRIM(SUBSTITUTE(A159,MID(A159,FIND("(",A159),FIND(")",A159)-FIND("(",A159)+1),"")),A159)," ",""),"-",""),FIND("[",SUBSTITUTE(SUBSTITUTE(IFERROR(TRIM(SUBSTITUTE(A159,MID(A159,FIND("(",A159),FIND(")",A159)-FIND("(",A159)+1),"")),A159)," ",""),"-","")),FIND("]",SUBSTITUTE(SUBSTITUTE(IFERROR(TRIM(SUBSTITUTE(A159,MID(A159,FIND("(",A159),FIND(")",A159)-FIND("(",A159)+1),"")),A159)," ",""),"-",""))-FIND("[",SUBSTITUTE(SUBSTITUTE(IFERROR(TRIM(SUBSTITUTE(A159,MID(A159,FIND("(",A159),FIND(")",A159)-FIND("(",A159)+1),"")),A159)," ",""),"-",""))+1),"")),SUBSTITUTE(SUBSTITUTE(IFERROR(TRIM(SUBSTITUTE(A159,MID(A159,FIND("(",A159),FIND(")",A159)-FIND("(",A159)+1),"")),A159)," ",""),"-",""))," ",""),"-",""))&amp;CHAR(34)&amp;",")=9,CHAR(34)&amp;"lets"&amp;LEN(SUBSTITUTE(SUBSTITUTE(IFERROR(TRIM(SUBSTITUTE(SUBSTITUTE(SUBSTITUTE(IFERROR(TRIM(SUBSTITUTE(A159,MID(A159,FIND("(",A159),FIND(")",A159)-FIND("(",A159)+1),"")),A159)," ",""),"-",""),MID(SUBSTITUTE(SUBSTITUTE(IFERROR(TRIM(SUBSTITUTE(A159,MID(A159,FIND("(",A159),FIND(")",A159)-FIND("(",A159)+1),"")),A159)," ",""),"-",""),FIND("[",SUBSTITUTE(SUBSTITUTE(IFERROR(TRIM(SUBSTITUTE(A159,MID(A159,FIND("(",A159),FIND(")",A159)-FIND("(",A159)+1),"")),A159)," ",""),"-","")),FIND("]",SUBSTITUTE(SUBSTITUTE(IFERROR(TRIM(SUBSTITUTE(A159,MID(A159,FIND("(",A159),FIND(")",A159)-FIND("(",A159)+1),"")),A159)," ",""),"-",""))-FIND("[",SUBSTITUTE(SUBSTITUTE(IFERROR(TRIM(SUBSTITUTE(A159,MID(A159,FIND("(",A159),FIND(")",A159)-FIND("(",A159)+1),"")),A159)," ",""),"-",""))+1),"")),SUBSTITUTE(SUBSTITUTE(IFERROR(TRIM(SUBSTITUTE(A159,MID(A159,FIND("(",A159),FIND(")",A159)-FIND("(",A159)+1),"")),A159)," ",""),"-",""))," ",""),"-",""))&amp;CHAR(34)&amp;",",CHAR(34)&amp;"lets0"&amp;LEN(SUBSTITUTE(SUBSTITUTE(IFERROR(TRIM(SUBSTITUTE(SUBSTITUTE(SUBSTITUTE(IFERROR(TRIM(SUBSTITUTE(A159,MID(A159,FIND("(",A159),FIND(")",A159)-FIND("(",A159)+1),"")),A159)," ",""),"-",""),MID(SUBSTITUTE(SUBSTITUTE(IFERROR(TRIM(SUBSTITUTE(A159,MID(A159,FIND("(",A159),FIND(")",A159)-FIND("(",A159)+1),"")),A159)," ",""),"-",""),FIND("[",SUBSTITUTE(SUBSTITUTE(IFERROR(TRIM(SUBSTITUTE(A159,MID(A159,FIND("(",A159),FIND(")",A159)-FIND("(",A159)+1),"")),A159)," ",""),"-","")),FIND("]",SUBSTITUTE(SUBSTITUTE(IFERROR(TRIM(SUBSTITUTE(A159,MID(A159,FIND("(",A159),FIND(")",A159)-FIND("(",A159)+1),"")),A159)," ",""),"-",""))-FIND("[",SUBSTITUTE(SUBSTITUTE(IFERROR(TRIM(SUBSTITUTE(A159,MID(A159,FIND("(",A159),FIND(")",A159)-FIND("(",A159)+1),"")),A159)," ",""),"-",""))+1),"")),SUBSTITUTE(SUBSTITUTE(IFERROR(TRIM(SUBSTITUTE(A159,MID(A159,FIND("(",A159),FIND(")",A159)-FIND("(",A159)+1),"")),A159)," ",""),"-",""))," ",""),"-",""))&amp;CHAR(34)&amp;",")</f>
        <v>"lets07",</v>
      </c>
      <c r="DE159" s="48" t="str">
        <f>IFERROR(CHAR(34)&amp;"start"&amp;LEFT(TRIM(SUBSTITUTE(SUBSTITUTE(TRIM(SUBSTITUTE(SUBSTITUTE(A159, MID(A159, FIND("[", A159), FIND("]", A159) - FIND("[", A159) + 1), ""), "  ", " ")), MID(TRIM(SUBSTITUTE(SUBSTITUTE(A159, MID(A159, FIND("[", A159), FIND("]", A159) - FIND("[", A159) + 1), ""), "  ", " ")), FIND("[", TRIM(SUBSTITUTE(SUBSTITUTE(A159, MID(A159, FIND("[", A159), FIND("]", A159) - FIND("[", A159) + 1), ""), "  ", " "))), FIND("]", TRIM(SUBSTITUTE(SUBSTITUTE(A159, MID(A159, FIND("[", A159), FIND("]", A159) - FIND("[", A159) + 1), ""), "  ", " "))) - FIND("[", TRIM(SUBSTITUTE(SUBSTITUTE(A159, MID(A159, FIND("[", A159), FIND("]", A159) - FIND("[", A159) + 1), ""), "  ", " "))) + 1), ""), "  ", " ")),1)&amp;CHAR(34)&amp;",",CHAR(34)&amp;"start"&amp;IFERROR(LEFT(SUBSTITUTE(A159,"["&amp;MID(A159,FIND("[",A159)+1,FIND("]",A159)-FIND("[",A159)-1)&amp;"] ",""),1),LEFT(A159,1))&amp;CHAR(34)&amp;",")</f>
        <v>"startH",</v>
      </c>
      <c r="DF159" s="48" t="str">
        <f>IFERROR(IF(SEARCH("tan",A159)&gt;0,CHAR(34)&amp;"withtn"&amp;CHAR(34)&amp;",",""),"")</f>
        <v/>
      </c>
      <c r="DG159" s="48" t="str">
        <f>IFERROR(IF(SEARCH("q",A159)&gt;0,CHAR(34)&amp;"with_q"&amp;CHAR(34)&amp;",",""),"")</f>
        <v/>
      </c>
      <c r="DH159" s="48" t="str">
        <f>IFERROR(IF(SEARCH("v",A159)&gt;0,CHAR(34)&amp;"with_v"&amp;CHAR(34)&amp;",",""),"")</f>
        <v/>
      </c>
      <c r="DI159" s="48" t="str">
        <f>IFERROR(IF(SEARCH("w",A159)&gt;0,CHAR(34)&amp;"with_w"&amp;CHAR(34)&amp;",",""),"")</f>
        <v/>
      </c>
      <c r="DJ159" s="48" t="str">
        <f>IFERROR(IF(SEARCH("y",A159)&gt;0,CHAR(34)&amp;"with_y"&amp;CHAR(34)&amp;",",""),"")</f>
        <v/>
      </c>
      <c r="DK159" s="48" t="str">
        <f>IFERROR(IF(SEARCH("z",A159)&gt;0,CHAR(34)&amp;"with_z"&amp;CHAR(34)&amp;",",""),"")</f>
        <v/>
      </c>
      <c r="DL159" s="48" t="str">
        <f>IF(CG159=2, CHAR(34) &amp; _xlfn.TEXTJOIN("", TRUE, _xlfn._xlws.SORT(HP159:HX159)) &amp; CHAR(34) &amp; ",", "")</f>
        <v/>
      </c>
      <c r="DM159" s="48" t="str" cm="1">
        <f t="array" ref="DM159">IF(CG159=3,CHAR(34) &amp; _xlfn.TEXTJOIN("", TRUE, RIGHT(HP159:HX159, 2)) &amp; CHAR(34) &amp; ",", "")</f>
        <v>"LUELHI",</v>
      </c>
      <c r="DN159" s="48" t="str">
        <f>IF(AND(ISNUMBER(SEARCH("18", O159)), ISERROR(SEARCH("1918", O159)), ISERROR(SEARCH("2018", O159))), CHAR(34) &amp; "year18" &amp; CHAR(34) &amp; ",", "")</f>
        <v/>
      </c>
      <c r="DO159" s="48" t="str">
        <f>IF(AND(ISNUMBER(SEARCH("19", O159)), ISERROR(SEARCH("1819", O159)),  ISERROR(SEARCH("1219", O159)),ISERROR(SEARCH("1119", O159)),ISERROR(SEARCH("1190", O159)),ISERROR(SEARCH("2019", O159))), CHAR(34) &amp; "year19" &amp; CHAR(34) &amp; ",", "")</f>
        <v>"year19",</v>
      </c>
      <c r="DP159" s="6" t="str">
        <f>IF(AND(ISNUMBER(SEARCH("20", O159)), ISERROR(SEARCH("1920", O159))), CHAR(34)&amp;"year00"&amp;CHAR(34)&amp;",", "")</f>
        <v/>
      </c>
      <c r="DQ159" s="6" t="str">
        <f>IF(CC159="y",CHAR(34)&amp;"soviet"&amp;CHAR(34)&amp;",","")</f>
        <v/>
      </c>
      <c r="DR159" s="6" t="str">
        <f>IF(BY159="y",CHAR(34)&amp;"dgband"&amp;CHAR(34)&amp;",","")</f>
        <v/>
      </c>
      <c r="DS159" s="6" t="str">
        <f>IF(W159="y",IF(AND(V159="n",BY159&lt;&gt;"y"),CHAR(34)&amp;"allver"&amp;CHAR(34)&amp;",",""),"")</f>
        <v/>
      </c>
      <c r="DT159" s="6" t="str">
        <f>IF(V159="y",IF(AND(W159="n",BY159&lt;&gt;"y"),CHAR(34)&amp;"allhor"&amp;CHAR(34)&amp;",",""),"")</f>
        <v>"allhor",</v>
      </c>
      <c r="DU159" s="6" t="str">
        <f>IF(BY159="y",IF(AND(W159="n",V159="n"),CHAR(34)&amp;"alldia"&amp;CHAR(34)&amp;",",""),"")</f>
        <v/>
      </c>
      <c r="DV159" s="48" t="str">
        <f>IF(IA159&lt;&gt;"",(IF(IA159="y",CHAR(34)&amp;"largec"&amp;CHAR(34)&amp;",",CHAR(34)&amp;"smallc"&amp;CHAR(34)&amp;",")),"")</f>
        <v/>
      </c>
      <c r="DW159" s="48" t="str">
        <f>IF(CL159="y",CHAR(34)&amp;CL$1&amp;CHAR(34)&amp;",","")</f>
        <v>"NoBand",</v>
      </c>
      <c r="DX159" s="48" t="str">
        <f>IF(CM159="y",CHAR(34)&amp;CM$1&amp;CHAR(34)&amp;",","")</f>
        <v/>
      </c>
      <c r="DY159" s="48" t="str">
        <f>IF(CN159="y",CHAR(34)&amp;CN$1&amp;CHAR(34)&amp;",","")</f>
        <v/>
      </c>
      <c r="DZ159" s="48" t="str">
        <f>IF(CO159="y",CHAR(34)&amp;CO$1&amp;CHAR(34)&amp;",","")</f>
        <v/>
      </c>
      <c r="EA159" s="48" t="str">
        <f>IF(T159="y",CHAR(34)&amp;T$1&amp;CHAR(34)&amp;",","")</f>
        <v>"Diagon",</v>
      </c>
      <c r="EB159" s="48" t="str">
        <f>IF(U159="y",CHAR(34)&amp;U$1&amp;CHAR(34)&amp;",","")</f>
        <v/>
      </c>
      <c r="EC159" s="48" t="str">
        <f>IF(V159="y",CHAR(34)&amp;V$1&amp;CHAR(34)&amp;",","")</f>
        <v>"Horizo",</v>
      </c>
      <c r="ED159" s="48" t="str">
        <f>IF(W159="y",CHAR(34)&amp;W$1&amp;CHAR(34)&amp;",","")</f>
        <v/>
      </c>
      <c r="EE159" s="48" t="str">
        <f>IF(X159="y",CHAR(34)&amp;X$1&amp;CHAR(34)&amp;",","")</f>
        <v>"Circle",</v>
      </c>
      <c r="EF159" s="48" t="str">
        <f>IF(AND(Y159&lt;&gt;"n",Y159&lt;&gt;""),CHAR(34)&amp;Y$1&amp;CHAR(34)&amp;",","")</f>
        <v/>
      </c>
      <c r="EG159" s="48" t="str">
        <f>IF(Z159="y",CHAR(34)&amp;Z$1&amp;CHAR(34)&amp;",","")</f>
        <v/>
      </c>
      <c r="EH159" s="48" t="str">
        <f>IF(AA159="y",CHAR(34)&amp;AA$1&amp;CHAR(34)&amp;",","")</f>
        <v/>
      </c>
      <c r="EI159" s="48" t="str">
        <f>IF(AB159="y",CHAR(34)&amp;AB$1&amp;CHAR(34)&amp;",","")</f>
        <v>"Texted",</v>
      </c>
      <c r="EJ159" s="48" t="str">
        <f>IF(AC159="y",CHAR(34)&amp;AC$1&amp;CHAR(34)&amp;",","")</f>
        <v/>
      </c>
      <c r="EK159" s="48" t="str">
        <f>IF(AD159="y",CHAR(34)&amp;AD$1&amp;CHAR(34)&amp;",","")</f>
        <v/>
      </c>
      <c r="EL159" s="48" t="str">
        <f>IF(AE159="y",CHAR(34)&amp;AE$1&amp;CHAR(34)&amp;",","")</f>
        <v/>
      </c>
      <c r="EM159" s="48" t="str">
        <f>IF(AF159="y",CHAR(34)&amp;AF$1&amp;CHAR(34)&amp;",","")</f>
        <v/>
      </c>
      <c r="EN159" s="48" t="str">
        <f>IF(AG159="y",CHAR(34)&amp;AG$1&amp;CHAR(34)&amp;",","")</f>
        <v/>
      </c>
      <c r="EO159" s="48" t="str">
        <f>IF(AH159="y",CHAR(34)&amp;AH$1&amp;CHAR(34)&amp;",","")</f>
        <v>"Center",</v>
      </c>
      <c r="EP159" s="48" t="str">
        <f>IF(AI159="y",CHAR(34)&amp;AI$1&amp;CHAR(34)&amp;",","")</f>
        <v/>
      </c>
      <c r="EQ159" s="48" t="str">
        <f>IF(AJ159="y",CHAR(34)&amp;AJ$1&amp;CHAR(34)&amp;",","")</f>
        <v/>
      </c>
      <c r="ER159" s="48" t="str">
        <f>IF(AK159="y",CHAR(34)&amp;AK$1&amp;CHAR(34)&amp;",","")</f>
        <v/>
      </c>
      <c r="ES159" s="48" t="str">
        <f>IF(AL159="y",CHAR(34)&amp;AL$1&amp;CHAR(34)&amp;",","")</f>
        <v/>
      </c>
      <c r="ET159" s="48" t="str">
        <f>IF(AM159="y",CHAR(34)&amp;AM$1&amp;CHAR(34)&amp;",","")</f>
        <v/>
      </c>
      <c r="EU159" s="48" t="str">
        <f>IF(AN159="y",CHAR(34)&amp;AN$1&amp;CHAR(34)&amp;",","")</f>
        <v/>
      </c>
      <c r="EV159" s="48" t="str">
        <f>IF(AO159="y",CHAR(34)&amp;AO$1&amp;CHAR(34)&amp;",","")</f>
        <v/>
      </c>
      <c r="EW159" s="48" t="str">
        <f>IF(AP159="y",CHAR(34)&amp;AP$1&amp;CHAR(34)&amp;",","")</f>
        <v/>
      </c>
      <c r="EX159" s="48" t="str">
        <f>IF(AQ159="y",CHAR(34)&amp;AQ$1&amp;CHAR(34)&amp;",","")</f>
        <v/>
      </c>
      <c r="EY159" s="48" t="str">
        <f>IF(AR159="y",CHAR(34)&amp;AR$1&amp;CHAR(34)&amp;",","")</f>
        <v/>
      </c>
      <c r="EZ159" s="48" t="str">
        <f>IF(AS159="y",CHAR(34)&amp;AS$1&amp;CHAR(34)&amp;",","")</f>
        <v/>
      </c>
      <c r="FA159" s="48" t="str">
        <f>IF(AT159&gt;0,CHAR(34)&amp;"sta"&amp;AZ159&amp;CHAR(34)&amp;",","")</f>
        <v>"staYEL",</v>
      </c>
      <c r="FB159" s="48" t="str">
        <f>IF(AND(AT159&gt;0,BA159&lt;&gt;""),CHAR(34)&amp;"sta"&amp;BA159&amp;CHAR(34)&amp;",","")</f>
        <v>"staWHI",</v>
      </c>
      <c r="FC159" s="48" t="str">
        <f>IF(AND(AT159&gt;0,BB159&lt;&gt;""),CHAR(34)&amp;"sta"&amp;BB159&amp;CHAR(34)&amp;",","")</f>
        <v/>
      </c>
      <c r="FD159" s="48" t="str">
        <f>IF(BV159="n",CHAR(34)&amp;"tcWHYE"&amp;CHAR(34)&amp;",",IF(BV159="y",CHAR(34)&amp;FD$1&amp;CHAR(34)&amp;",",""))</f>
        <v/>
      </c>
      <c r="FE159" s="48" t="str">
        <f>IF(COUNTIF(BL159:BT159,"BLU")=0,CHAR(34)&amp;"NO_BLU"&amp;CHAR(34)&amp;",", "")</f>
        <v/>
      </c>
      <c r="FF159" s="48" t="str">
        <f>IF(COUNTIF(BL159:BT159,"WHI")=0,CHAR(34)&amp;"NO_WHI"&amp;CHAR(34)&amp;",", "")</f>
        <v/>
      </c>
      <c r="FG159" s="48" t="str">
        <f>IF(COUNTIF(BL159:BT159,"RED")=0,CHAR(34)&amp;"NO_RED"&amp;CHAR(34)&amp;",", "")</f>
        <v>"NO_RED",</v>
      </c>
      <c r="FH159" s="48" t="str">
        <f>IF(COUNTIF(BL159:BS159,"GRE")=0,CHAR(34)&amp;"NO_GRE"&amp;CHAR(34)&amp;",", "")</f>
        <v>"NO_GRE",</v>
      </c>
      <c r="FI159" s="48" t="str">
        <f>IF(COUNTIF(BL159:BT159,"YEL")=0,CHAR(34)&amp;"NO_YEL"&amp;CHAR(34)&amp;",", "")</f>
        <v/>
      </c>
      <c r="FJ159" s="48" t="str">
        <f>IF(COUNTIF(BL159:BT159,"BLA")=0,CHAR(34)&amp;"NO_BLA"&amp;CHAR(34)&amp;",", "")</f>
        <v>"NO_BLA",</v>
      </c>
      <c r="FK159" s="48" t="str">
        <f>IF(AND(FH159&lt;&gt;"",FF159&lt;&gt;""),CHAR(34)&amp;"WHGRNO"&amp;CHAR(34)&amp;",","")</f>
        <v/>
      </c>
      <c r="FL159" s="48" t="str">
        <f>IF(AND(FI159&lt;&gt;"",FF159&lt;&gt;""),CHAR(34)&amp;"WHYENO"&amp;CHAR(34)&amp;",","")</f>
        <v/>
      </c>
      <c r="FM159" s="48" t="str">
        <f>IF(AND(FJ159&lt;&gt;"",FF159&lt;&gt;""),CHAR(34)&amp;"BAWHNO"&amp;CHAR(34)&amp;",","")</f>
        <v/>
      </c>
      <c r="FN159" s="48" t="str">
        <f>IF(AND(FE159&lt;&gt;"",FF159&lt;&gt;""),CHAR(34)&amp;"BLWHNO"&amp;CHAR(34)&amp;",","")</f>
        <v/>
      </c>
      <c r="FO159" s="48" t="str">
        <f>IF(AND(FE159&lt;&gt;"",FG159&lt;&gt;""),CHAR(34)&amp;"BLRENO"&amp;CHAR(34)&amp;",","")</f>
        <v/>
      </c>
      <c r="FP159" s="48" t="str">
        <f>IF(AND(FF159&lt;&gt;"",FF159&lt;&gt;""),CHAR(34)&amp;"WHRENO"&amp;CHAR(34)&amp;",","")</f>
        <v/>
      </c>
      <c r="FQ159" s="48" t="str">
        <f>IF(LEN(BF159)=3,CHAR(34)&amp;"001"&amp;BF159&amp;CHAR(34)&amp;",","")</f>
        <v/>
      </c>
      <c r="FR159" s="48" t="str">
        <f>IF(LEN(BG159)=3,CHAR(34)&amp;"002"&amp;BG159&amp;CHAR(34)&amp;",","")</f>
        <v/>
      </c>
      <c r="FS159" s="48" t="str">
        <f>IF(LEN(BH159)=3,CHAR(34)&amp;"003"&amp;BH159&amp;CHAR(34)&amp;",","")</f>
        <v/>
      </c>
      <c r="FT159" s="48" t="str">
        <f>CHAR(34)&amp;"myr"&amp;BD159&amp;CHAR(34)&amp;","</f>
        <v>"myrBLU",</v>
      </c>
      <c r="FU159" s="48" t="str">
        <f>IF(AY159="y",CHAR(34)&amp;"island"&amp;CHAR(34)&amp;",","")</f>
        <v/>
      </c>
      <c r="FV159" s="48" t="str">
        <f>IF(BZ159="y",CHAR(34)&amp;"landlo"&amp;CHAR(34)&amp;",","")</f>
        <v/>
      </c>
      <c r="FW159" s="48" t="str">
        <f>IF(CA159="y",CHAR(34)&amp;"eunion"&amp;CHAR(34)&amp;",","")</f>
        <v/>
      </c>
      <c r="FX159" s="48" t="str">
        <f>SUBSTITUTE(IFERROR(SEARCH("[",A159),IFERROR(IF(AND(CA159&lt;&gt;"y",SEARCH("Europe",R159)&gt;0),CHAR(34)&amp;"noeuni"&amp;CHAR(34)&amp;",",""),"")),"1","")</f>
        <v/>
      </c>
      <c r="FY159" s="48" t="str">
        <f>IFERROR(IF(SEARCH("Arabic",CB159)&gt;0,CHAR(34)&amp;"arabic"&amp;CHAR(34)&amp;",",""),"")</f>
        <v/>
      </c>
      <c r="FZ159" s="48" t="str">
        <f>IFERROR(IF(SEARCH("English",CB159)&gt;0,CHAR(34)&amp;"englis"&amp;CHAR(34)&amp;",",""),"")</f>
        <v/>
      </c>
      <c r="GA159" s="48" t="str">
        <f>IFERROR(IF(SEARCH("French",CB159)&gt;0,CHAR(34)&amp;"french"&amp;CHAR(34)&amp;",",""),"")</f>
        <v/>
      </c>
      <c r="GB159" s="48" t="str">
        <f>IFERROR(IF(SEARCH("Spanish",CB159)&gt;0,CHAR(34)&amp;"spanis"&amp;CHAR(34)&amp;",",""),"")</f>
        <v/>
      </c>
      <c r="GC159" s="48" t="str">
        <f>IFERROR(IF(SEARCH("Portuguese",CB159)&gt;0,CHAR(34)&amp;"portug"&amp;CHAR(34)&amp;",",""),"")</f>
        <v/>
      </c>
      <c r="GD159" s="48" t="str">
        <f>IFERROR(IF(SEARCH("German",CB159)&gt;0,CHAR(34)&amp;"german"&amp;CHAR(34)&amp;",",""),"")</f>
        <v/>
      </c>
      <c r="GE159" s="48" t="str">
        <f>IFERROR(IF(SEARCH("Dutch",CB159)&gt;0,CHAR(34)&amp;"dutchs"&amp;CHAR(34)&amp;",",""),"")</f>
        <v/>
      </c>
      <c r="GF159" s="48" t="str">
        <f>IFERROR(IF(SEARCH("Historical",AU159)&gt;0,CHAR(34)&amp;"histor"&amp;CHAR(34)&amp;",",""),"")</f>
        <v/>
      </c>
      <c r="GG159" s="48" t="str">
        <f>IF(BU159="y",CHAR(34)&amp;"unjack"&amp;CHAR(34)&amp;",","")</f>
        <v/>
      </c>
      <c r="GH159" s="48" t="str">
        <f>IF(CD159=1,CHAR(34)&amp;"southc"&amp;CHAR(34)&amp;",","")</f>
        <v/>
      </c>
      <c r="GI159" s="48" t="str">
        <f>IF(CE159=1,CHAR(34)&amp;"hasmap"&amp;CHAR(34)&amp;",","")</f>
        <v/>
      </c>
      <c r="GJ159" s="48" t="str">
        <f>IF(CP159="y",CHAR(34)&amp;CP$1&amp;CHAR(34)&amp;",","")</f>
        <v/>
      </c>
      <c r="GK159" s="48" t="str">
        <f>IF(GJ159="",CHAR(34)&amp;"HasSta"&amp;CHAR(34)&amp;",","")</f>
        <v>"HasSta",</v>
      </c>
      <c r="GL159" s="48" t="str">
        <f>IF(CQ159="y",CHAR(34)&amp;CQ$1&amp;CHAR(34)&amp;",","")</f>
        <v/>
      </c>
      <c r="GM159" s="48" t="str">
        <f>IF(CR159="y",CHAR(34)&amp;CR$1&amp;CHAR(34)&amp;",","")</f>
        <v>"2Stars",</v>
      </c>
      <c r="GN159" s="48" t="str">
        <f>IF(CS159="y",CHAR(34)&amp;CS$1&amp;CHAR(34)&amp;",","")</f>
        <v/>
      </c>
      <c r="GP159" s="48" t="str">
        <f>CHAR(34)&amp;AU159&amp;CHAR(34)</f>
        <v>"City"</v>
      </c>
      <c r="GS159" s="48" t="str">
        <f>SUBSTITUTE("["&amp;_xlfn.CONCAT(CW159:GN159)&amp;"]",",]","]")</f>
        <v>["3Color","lets07","startH","LUELHI","year19","allhor","NoBand","Diagon","Horizo","Circle","Texted","Center","staYEL","staWHI","NO_RED","NO_GRE","NO_BLA","myrBLU","HasSta","2Stars"]</v>
      </c>
      <c r="GT159" s="48" t="str">
        <f>IF(BL159&lt;&gt;"",CHAR(34)&amp;"cl_"&amp;BL159&amp;CHAR(34)&amp;",","")</f>
        <v/>
      </c>
      <c r="GU159" s="48" t="str">
        <f>IF(BM159&lt;&gt;"",CHAR(34)&amp;"cl_"&amp;BM159&amp;CHAR(34)&amp;",","")</f>
        <v>"cl_BLU",</v>
      </c>
      <c r="GV159" s="48" t="str">
        <f>IF(BN159&lt;&gt;"",CHAR(34)&amp;"cl_"&amp;BN159&amp;CHAR(34)&amp;",","")</f>
        <v/>
      </c>
      <c r="GW159" s="48" t="str">
        <f>IF(BO159&lt;&gt;"",CHAR(34)&amp;"cl_"&amp;BO159&amp;CHAR(34)&amp;",","")</f>
        <v/>
      </c>
      <c r="GX159" s="48" t="str">
        <f>IF(BP159&lt;&gt;"",CHAR(34)&amp;"cl_"&amp;BP159&amp;CHAR(34)&amp;",","")</f>
        <v>"cl_YEL",</v>
      </c>
      <c r="GY159" s="48" t="str">
        <f>IF(BQ159&lt;&gt;"",CHAR(34)&amp;"cl_"&amp;BQ159&amp;CHAR(34)&amp;",","")</f>
        <v/>
      </c>
      <c r="GZ159" s="48" t="str">
        <f>IF(BR159&lt;&gt;"",CHAR(34)&amp;"cl_"&amp;BR159&amp;CHAR(34)&amp;",","")</f>
        <v/>
      </c>
      <c r="HA159" s="48" t="str">
        <f>IF(BS159&lt;&gt;"",CHAR(34)&amp;"cl_"&amp;BS159&amp;CHAR(34)&amp;",","")</f>
        <v/>
      </c>
      <c r="HB159" s="48" t="str">
        <f>IF(BT159&lt;&gt;"",CHAR(34)&amp;"cl_"&amp;BT159&amp;CHAR(34)&amp;",","")</f>
        <v>"cl_WHI",</v>
      </c>
      <c r="HC159" s="48" t="str">
        <f>SUBSTITUTE("["&amp;_xlfn.CONCAT(GT159:HB159)&amp;"]",",]","]")</f>
        <v>["cl_BLU","cl_YEL","cl_WHI"]</v>
      </c>
      <c r="HE159" s="71"/>
      <c r="HF159" s="72" t="str">
        <f>"{couname:"&amp;CT159&amp;(IF(HK159&lt;&gt;"",",subtype:"&amp;CHAR(34)&amp;HK159&amp;CHAR(34),""))&amp;",year:"&amp;HJ159&amp;",region:"&amp;CU159&amp;",Colors:"&amp;HC159&amp;",Items:"&amp;GS159&amp;",Flag:"&amp;CV159&amp;",HDFlag:"&amp;CHAR(34)&amp;E159&amp;CHAR(34)&amp;",type:"&amp;GP159&amp;", describe: "&amp;HH159&amp;", isnew:"&amp;CHAR(34)&amp;F159&amp;CHAR(34)&amp;", links: "&amp;HL159&amp;"},"</f>
        <v>{couname:"[USA] Houston",year:"1915",region:"rgn_North America",Colors:["cl_BLU","cl_YEL","cl_WHI"],Items:["3Color","lets07","startH","LUELHI","year19","allhor","NoBand","Diagon","Horizo","Circle","Texted","Center","staYEL","staWHI","NO_RED","NO_GRE","NO_BLA","myrBLU","HasSta","2Stars"],Flag:"https://upload.wikimedia.org/wikipedia/commons/thumb/7/7f/Flag_of_Houston%2C_Texas.svg/640px-Flag_of_Houston%2C_Texas.svg.png",HDFlag:"https://upload.wikimedia.org/wikipedia/commons/thumb/7/7f/Flag_of_Houston%2C_Texas.svg/2560px-Flag_of_Houston%2C_Texas.svg.png",type:"City", describe: "\nThe flag of Houston, Texas consists of a large white five-pointed star on a blue background", isnew:".", links: "https://en.m.wikipedia.org/wiki/Flag_of_Houston"},</v>
      </c>
      <c r="HG159" s="73" t="str">
        <f>"{couname:"&amp;CT159&amp;(IF(HK159&lt;&gt;"",",subtype:"&amp;CHAR(34)&amp;HK159&amp;CHAR(34),""))&amp;",year:"&amp;HJ159&amp;",region:"&amp;CU159&amp;",Colors:"&amp;HC159&amp;",Items:"&amp;GS159&amp;",Flag:"&amp;CV159&amp;",HDFlag:"&amp;CHAR(34)&amp;E159&amp;CHAR(34)&amp;",type:"&amp;GP159&amp;", describe: "&amp;HI159&amp;", links: "&amp;HL159&amp;"},"</f>
        <v>{couname:"[USA] Houston",year:"1915",region:"rgn_North America",Colors:["cl_BLU","cl_YEL","cl_WHI"],Items:["3Color","lets07","startH","LUELHI","year19","allhor","NoBand","Diagon","Horizo","Circle","Texted","Center","staYEL","staWHI","NO_RED","NO_GRE","NO_BLA","myrBLU","HasSta","2Stars"],Flag:"https://upload.wikimedia.org/wikipedia/commons/thumb/7/7f/Flag_of_Houston%2C_Texas.svg/640px-Flag_of_Houston%2C_Texas.svg.png",HDFlag:"https://upload.wikimedia.org/wikipedia/commons/thumb/7/7f/Flag_of_Houston%2C_Texas.svg/2560px-Flag_of_Houston%2C_Texas.svg.png",type:"City", describe: "\nThe flag of Houston, Texas consists of a large white five-pointed star on a blue background", links: "https://en.m.wikipedia.org/wiki/Flag_of_Houston"},</v>
      </c>
      <c r="HH159" s="48" t="str">
        <f>IF(P159&lt;&gt;"",CHAR(34)&amp;"\n"&amp;P159&amp;CHAR(34),CHAR(34)&amp;CHAR(34))</f>
        <v>"\nThe flag of Houston, Texas consists of a large white five-pointed star on a blue background"</v>
      </c>
      <c r="HI159" s="48" t="str">
        <f>IF(J159=0,CHAR(34)&amp;CHAR(34),HH159)</f>
        <v>"\nThe flag of Houston, Texas consists of a large white five-pointed star on a blue background"</v>
      </c>
      <c r="HJ159" s="48" t="str">
        <f>CHAR(34)&amp;O159&amp;CHAR(34)</f>
        <v>"1915"</v>
      </c>
      <c r="HL159" s="48" t="str">
        <f>CHAR(34)&amp;I159&amp;CHAR(34)</f>
        <v>"https://en.m.wikipedia.org/wiki/Flag_of_Houston"</v>
      </c>
      <c r="HM159" s="72" t="str">
        <f>"{"&amp;CHAR(34)&amp;"couname"&amp;CHAR(34)&amp;":"&amp;CT159&amp;(IF(H159&lt;&gt;"",","&amp;CHAR(34)&amp;"subtype"&amp;CHAR(34)&amp;":"&amp;CHAR(34)&amp;H159&amp;CHAR(34),""))&amp;","&amp;CHAR(34)&amp;"year"&amp;CHAR(34)&amp;":"&amp;HJ159&amp;","&amp;CHAR(34)&amp;"region"&amp;CHAR(34)&amp;":"&amp;CU159&amp;","&amp;CHAR(34)&amp;"Colors"&amp;CHAR(34)&amp;":"&amp;HC159&amp;","&amp;CHAR(34)&amp;"Items"&amp;CHAR(34)&amp;":"&amp;GS159&amp;","&amp;CHAR(34)&amp;"Flag"&amp;CHAR(34)&amp;":"&amp;CV159&amp;","&amp;CHAR(34)&amp;"HDFlag"&amp;CHAR(34)&amp;":"&amp;CHAR(34)&amp;E159&amp;CHAR(34)&amp;","&amp;CHAR(34)&amp;"type"&amp;CHAR(34)&amp;":"&amp;GP159&amp;", "&amp;CHAR(34)&amp;"describe"&amp;CHAR(34)&amp;": "&amp;HH159&amp;", "&amp;CHAR(34)&amp;"isnew"&amp;CHAR(34)&amp;": "&amp;CHAR(34)&amp;F159&amp;CHAR(34)&amp;", "&amp;CHAR(34)&amp;"links"&amp;CHAR(34)&amp;": "&amp;HL159&amp;"},"</f>
        <v>{"couname":"[USA] Houston","subtype":"[USA] Texas","year":"1915","region":"rgn_North America","Colors":["cl_BLU","cl_YEL","cl_WHI"],"Items":["3Color","lets07","startH","LUELHI","year19","allhor","NoBand","Diagon","Horizo","Circle","Texted","Center","staYEL","staWHI","NO_RED","NO_GRE","NO_BLA","myrBLU","HasSta","2Stars"],"Flag":"https://upload.wikimedia.org/wikipedia/commons/thumb/7/7f/Flag_of_Houston%2C_Texas.svg/640px-Flag_of_Houston%2C_Texas.svg.png","HDFlag":"https://upload.wikimedia.org/wikipedia/commons/thumb/7/7f/Flag_of_Houston%2C_Texas.svg/2560px-Flag_of_Houston%2C_Texas.svg.png","type":"City", "describe": "\nThe flag of Houston, Texas consists of a large white five-pointed star on a blue background", "isnew": ".", "links": "https://en.m.wikipedia.org/wiki/Flag_of_Houston"},</v>
      </c>
      <c r="HN159" s="74" t="str">
        <f>"{"&amp;CHAR(34)&amp;"couname"&amp;CHAR(34)&amp;":"&amp;CT159&amp;(IF(H159&lt;&gt;"",","&amp;CHAR(34)&amp;"subtype"&amp;CHAR(34)&amp;":"&amp;CHAR(34)&amp;H159&amp;CHAR(34),""))&amp;","&amp;CHAR(34)&amp;"year"&amp;CHAR(34)&amp;":"&amp;HJ159&amp;","&amp;CHAR(34)&amp;"region"&amp;CHAR(34)&amp;":"&amp;CU159&amp;","&amp;CHAR(34)&amp;"Colors"&amp;CHAR(34)&amp;":"&amp;HC159&amp;","&amp;CHAR(34)&amp;"Items"&amp;CHAR(34)&amp;":"&amp;GS159&amp;","&amp;CHAR(34)&amp;"Flag"&amp;CHAR(34)&amp;":"&amp;CV159&amp;","&amp;CHAR(34)&amp;"HDFlag"&amp;CHAR(34)&amp;":"&amp;CHAR(34)&amp;E159&amp;CHAR(34)&amp;","&amp;CHAR(34)&amp;"type"&amp;CHAR(34)&amp;":"&amp;GP159&amp;", "&amp;CHAR(34)&amp;"describe"&amp;CHAR(34)&amp;": "&amp;HI159&amp;", "&amp;CHAR(34)&amp;"isnew"&amp;CHAR(34)&amp;": "&amp;CHAR(34)&amp;F159&amp;CHAR(34)&amp;", "&amp;CHAR(34)&amp;"links"&amp;CHAR(34)&amp;": "&amp;HL159&amp;"},"</f>
        <v>{"couname":"[USA] Houston","subtype":"[USA] Texas","year":"1915","region":"rgn_North America","Colors":["cl_BLU","cl_YEL","cl_WHI"],"Items":["3Color","lets07","startH","LUELHI","year19","allhor","NoBand","Diagon","Horizo","Circle","Texted","Center","staYEL","staWHI","NO_RED","NO_GRE","NO_BLA","myrBLU","HasSta","2Stars"],"Flag":"https://upload.wikimedia.org/wikipedia/commons/thumb/7/7f/Flag_of_Houston%2C_Texas.svg/640px-Flag_of_Houston%2C_Texas.svg.png","HDFlag":"https://upload.wikimedia.org/wikipedia/commons/thumb/7/7f/Flag_of_Houston%2C_Texas.svg/2560px-Flag_of_Houston%2C_Texas.svg.png","type":"City", "describe": "\nThe flag of Houston, Texas consists of a large white five-pointed star on a blue background", "isnew": ".", "links": "https://en.m.wikipedia.org/wiki/Flag_of_Houston"},</v>
      </c>
      <c r="HO159" s="75">
        <v>45583</v>
      </c>
      <c r="HP159" s="48" t="str" cm="1">
        <f t="array" ref="HP159">IF(_xlfn.TEXTJOIN(", ", TRUE, IF(ISNUMBER(SEARCH("BLA", BL159:BT159)), COLUMN(BL159:BT159) - COLUMN(BL159) + 1, ""))&lt;&gt;"","BLA","")</f>
        <v/>
      </c>
      <c r="HQ159" s="48" t="str" cm="1">
        <f t="array" ref="HQ159">IF(_xlfn.TEXTJOIN(", ", TRUE, IF(ISNUMBER(SEARCH("BLU", BL159:BT159)), COLUMN(BL159:BT159) - COLUMN(BL159) + 1, ""))&lt;&gt;"","BLU","")</f>
        <v>BLU</v>
      </c>
      <c r="HR159" s="48" t="str" cm="1">
        <f t="array" ref="HR159">IF(_xlfn.TEXTJOIN(", ", TRUE, IF(ISNUMBER(SEARCH("GRE", BL159:BT159)), COLUMN(BL159:BT159) - COLUMN(BL159) + 1, ""))&lt;&gt;"","GRE","")</f>
        <v/>
      </c>
      <c r="HS159" s="48" t="str" cm="1">
        <f t="array" ref="HS159">IF(_xlfn.TEXTJOIN(", ", TRUE, IF(ISNUMBER(SEARCH("RED", BL159:BT159)), COLUMN(BL159:BT159) - COLUMN(BL159) + 1, ""))&lt;&gt;"","RED","")</f>
        <v/>
      </c>
      <c r="HT159" s="48" t="str" cm="1">
        <f t="array" ref="HT159">IF(_xlfn.TEXTJOIN(", ", TRUE, IF(ISNUMBER(SEARCH("YEL", BL159:BT159)), COLUMN(BL159:BT159) - COLUMN(BL159) + 1, ""))&lt;&gt;"","YEL","")</f>
        <v>YEL</v>
      </c>
      <c r="HU159" s="48" t="str" cm="1">
        <f t="array" ref="HU159">IF(_xlfn.TEXTJOIN(", ", TRUE, IF(ISNUMBER(SEARCH("ORA", BL159:BT159)), COLUMN(BL159:BT159) - COLUMN(BL159) + 1, ""))&lt;&gt;"","ORA","")</f>
        <v/>
      </c>
      <c r="HV159" s="48" t="str" cm="1">
        <f t="array" ref="HV159">IF(_xlfn.TEXTJOIN(", ", TRUE, IF(ISNUMBER(SEARCH("BRO", BL159:BT159)), COLUMN(BL159:BT159) - COLUMN(BL159) + 1, ""))&lt;&gt;"","BRO","")</f>
        <v/>
      </c>
      <c r="HW159" s="48" t="str" cm="1">
        <f t="array" ref="HW159">IF(_xlfn.TEXTJOIN(", ", TRUE, IF(ISNUMBER(SEARCH("PUR", BL159:BT159)), COLUMN(BL159:BT159) - COLUMN(BL159) + 1, ""))&lt;&gt;"","PUR","")</f>
        <v/>
      </c>
      <c r="HX159" s="48" t="str" cm="1">
        <f t="array" ref="HX159">IF(_xlfn.TEXTJOIN(", ", TRUE, IF(ISNUMBER(SEARCH("WHI", BL159:BT159)), COLUMN(BL159:BT159) - COLUMN(BL159) + 1, ""))&lt;&gt;"","WHI","")</f>
        <v>WHI</v>
      </c>
      <c r="HY159" s="76"/>
      <c r="HZ159" s="76"/>
      <c r="IA159" s="6"/>
      <c r="IB159" s="6"/>
      <c r="IC159" s="77"/>
      <c r="ID159" s="77"/>
      <c r="IE159" s="77"/>
      <c r="IF159" s="77"/>
      <c r="IG159" s="77"/>
      <c r="IH159" s="77"/>
      <c r="II159" s="77"/>
      <c r="IJ159" s="77"/>
      <c r="IK159" s="77"/>
      <c r="IL159" s="48">
        <f>SUM(IC159:IK159)</f>
        <v>0</v>
      </c>
      <c r="IM159" s="45">
        <f>COUNTIF(IC159:IK159,"&gt;0")-CG159</f>
        <v>-3</v>
      </c>
      <c r="IN159" s="78" t="str">
        <f>"http://mkweb.bcgsc.ca/color-summarizer/?url="&amp;D159&amp;"&amp;precision=low&amp;num_clusters="&amp;CG159&amp;"&amp;text=1"</f>
        <v>http://mkweb.bcgsc.ca/color-summarizer/?url=https://upload.wikimedia.org/wikipedia/commons/thumb/7/7f/Flag_of_Houston%2C_Texas.svg/640px-Flag_of_Houston%2C_Texas.svg.png&amp;precision=low&amp;num_clusters=3&amp;text=1</v>
      </c>
      <c r="IO159" s="48" t="str">
        <f>IF(HP159&lt;&gt;"",CHAR(34)&amp;"black"&amp;CHAR(34),"")</f>
        <v/>
      </c>
      <c r="IP159" s="48" t="str">
        <f>IF(HQ159&lt;&gt;"",CHAR(34)&amp;"blue"&amp;CHAR(34),"")</f>
        <v>"blue"</v>
      </c>
      <c r="IQ159" s="48" t="str">
        <f>IF(HR159&lt;&gt;"",CHAR(34)&amp;"green"&amp;CHAR(34),"")</f>
        <v/>
      </c>
      <c r="IR159" s="48" t="str">
        <f>IF(HS159&lt;&gt;"",CHAR(34)&amp;"red"&amp;CHAR(34),"")</f>
        <v/>
      </c>
      <c r="IS159" s="48" t="str">
        <f>IF(HT159&lt;&gt;"",CHAR(34)&amp;"yellow"&amp;CHAR(34),"")</f>
        <v>"yellow"</v>
      </c>
      <c r="IT159" s="48" t="str">
        <f>IF(HU159&lt;&gt;"",CHAR(34)&amp;"orange"&amp;CHAR(34),"")</f>
        <v/>
      </c>
      <c r="IU159" s="48" t="str">
        <f>IF(HV159&lt;&gt;"",CHAR(34)&amp;"brown"&amp;CHAR(34),"")</f>
        <v/>
      </c>
      <c r="IV159" s="48" t="str">
        <f>IF(HW159&lt;&gt;"",CHAR(34)&amp;"purple"&amp;CHAR(34),"")</f>
        <v/>
      </c>
      <c r="IW159" s="48" t="str">
        <f>IF(HX159&lt;&gt;"",CHAR(34)&amp;"white"&amp;CHAR(34),"")</f>
        <v>"white"</v>
      </c>
      <c r="IX159" s="48" t="str">
        <f>"{"&amp;CHAR(34)&amp;"url"&amp;CHAR(34)&amp;":"&amp;CHAR(34)&amp;IN159&amp;CHAR(34)&amp;","&amp;CHAR(34)&amp;"name"&amp;CHAR(34)&amp;":"&amp;CHAR(34)&amp;A159&amp;CHAR(34)&amp;"},"</f>
        <v>{"url":"http://mkweb.bcgsc.ca/color-summarizer/?url=https://upload.wikimedia.org/wikipedia/commons/thumb/7/7f/Flag_of_Houston%2C_Texas.svg/640px-Flag_of_Houston%2C_Texas.svg.png&amp;precision=low&amp;num_clusters=3&amp;text=1","name":"[USA] Houston"},</v>
      </c>
      <c r="IY159" s="48">
        <v>1149</v>
      </c>
    </row>
    <row r="160" spans="1:259" s="48" customFormat="1" ht="38.4" customHeight="1" thickBot="1" x14ac:dyDescent="0.35">
      <c r="A160" s="97" t="s">
        <v>569</v>
      </c>
      <c r="B160" s="40" t="e" vm="301">
        <v>#VALUE!</v>
      </c>
      <c r="C160" s="41">
        <v>3</v>
      </c>
      <c r="D160" s="42" t="s">
        <v>570</v>
      </c>
      <c r="E160" s="43" t="s">
        <v>570</v>
      </c>
      <c r="F160" s="44" t="s">
        <v>212</v>
      </c>
      <c r="G160" s="45">
        <f>COUNTIF($A$1:$A$8580,A160)</f>
        <v>1</v>
      </c>
      <c r="H160" s="46" t="s">
        <v>303</v>
      </c>
      <c r="I160" s="47" t="s">
        <v>571</v>
      </c>
      <c r="J160" s="48" t="str">
        <f>""</f>
        <v/>
      </c>
      <c r="K160" s="49"/>
      <c r="L160" s="50"/>
      <c r="M160" s="50"/>
      <c r="N160" s="51" t="s">
        <v>231</v>
      </c>
      <c r="O160" s="52" t="s">
        <v>176</v>
      </c>
      <c r="P160" s="53" t="s">
        <v>572</v>
      </c>
      <c r="Q160" s="54">
        <v>2</v>
      </c>
      <c r="R160" s="55" t="s">
        <v>231</v>
      </c>
      <c r="S160" s="56">
        <v>0</v>
      </c>
      <c r="T160" s="57" t="s">
        <v>165</v>
      </c>
      <c r="U160" s="58" t="s">
        <v>164</v>
      </c>
      <c r="V160" s="58" t="s">
        <v>165</v>
      </c>
      <c r="W160" s="58" t="s">
        <v>165</v>
      </c>
      <c r="X160" s="58" t="s">
        <v>164</v>
      </c>
      <c r="Y160" s="58" t="s">
        <v>164</v>
      </c>
      <c r="Z160" s="58" t="s">
        <v>164</v>
      </c>
      <c r="AA160" s="58" t="s">
        <v>164</v>
      </c>
      <c r="AB160" s="58" t="s">
        <v>165</v>
      </c>
      <c r="AC160" s="58" t="s">
        <v>164</v>
      </c>
      <c r="AD160" s="58" t="s">
        <v>164</v>
      </c>
      <c r="AE160" s="58" t="s">
        <v>164</v>
      </c>
      <c r="AF160" s="59" t="s">
        <v>164</v>
      </c>
      <c r="AG160" s="59" t="s">
        <v>164</v>
      </c>
      <c r="AH160" s="59" t="s">
        <v>165</v>
      </c>
      <c r="AI160" s="59" t="s">
        <v>164</v>
      </c>
      <c r="AJ160" s="59" t="s">
        <v>164</v>
      </c>
      <c r="AK160" s="59" t="s">
        <v>164</v>
      </c>
      <c r="AL160" s="59" t="s">
        <v>164</v>
      </c>
      <c r="AM160" s="59" t="s">
        <v>164</v>
      </c>
      <c r="AN160" s="59" t="s">
        <v>164</v>
      </c>
      <c r="AO160" s="59" t="s">
        <v>164</v>
      </c>
      <c r="AP160" s="59" t="s">
        <v>164</v>
      </c>
      <c r="AQ160" s="59" t="s">
        <v>164</v>
      </c>
      <c r="AR160" s="59" t="s">
        <v>164</v>
      </c>
      <c r="AS160" s="59" t="s">
        <v>164</v>
      </c>
      <c r="AT160" s="60">
        <v>1</v>
      </c>
      <c r="AU160" s="59" t="s">
        <v>196</v>
      </c>
      <c r="AV160" s="59" t="str">
        <f>IF(LEFT(A160,1)="[",LEFT(A160,5)&amp;AU160&amp;A160,"")</f>
        <v>[USA]City[USA] Iowa Park</v>
      </c>
      <c r="AW160" s="59" t="str">
        <f>C160&amp;H160&amp;A160</f>
        <v>3[USA] Texas[USA] Iowa Park</v>
      </c>
      <c r="AX160" s="61"/>
      <c r="AY160" s="61"/>
      <c r="AZ160" s="62" t="s">
        <v>154</v>
      </c>
      <c r="BA160" s="62" t="s">
        <v>167</v>
      </c>
      <c r="BB160" s="62"/>
      <c r="BC160" s="63"/>
      <c r="BD160" s="64" t="s">
        <v>159</v>
      </c>
      <c r="BE160" s="47"/>
      <c r="BF160" s="64" t="s">
        <v>167</v>
      </c>
      <c r="BG160" s="64" t="s">
        <v>167</v>
      </c>
      <c r="BH160" s="64" t="s">
        <v>167</v>
      </c>
      <c r="BI160" s="64"/>
      <c r="BJ160" s="64"/>
      <c r="BK160" s="47"/>
      <c r="BL160" s="64" t="s">
        <v>151</v>
      </c>
      <c r="BM160" s="64" t="s">
        <v>167</v>
      </c>
      <c r="BN160" s="64" t="s">
        <v>153</v>
      </c>
      <c r="BO160" s="64" t="s">
        <v>154</v>
      </c>
      <c r="BP160" s="64" t="s">
        <v>167</v>
      </c>
      <c r="BQ160" s="64" t="s">
        <v>167</v>
      </c>
      <c r="BR160" s="64" t="s">
        <v>167</v>
      </c>
      <c r="BS160" s="64" t="s">
        <v>167</v>
      </c>
      <c r="BT160" s="64" t="s">
        <v>159</v>
      </c>
      <c r="BU160" s="65"/>
      <c r="BV160" s="66"/>
      <c r="BW160" s="66">
        <v>0</v>
      </c>
      <c r="BX160" s="47"/>
      <c r="CB160" s="6"/>
      <c r="CC160" s="6"/>
      <c r="CD160" s="67">
        <v>0</v>
      </c>
      <c r="CE160" s="67">
        <v>0</v>
      </c>
      <c r="CF160" s="67" t="e">
        <v>#REF!</v>
      </c>
      <c r="CG160" s="68" cm="1">
        <f t="array" ref="CG160">SUMPRODUCT(--(LEN(TRIM(BL160:BT160))&gt;0))</f>
        <v>4</v>
      </c>
      <c r="CH160" s="59" t="str">
        <f>IF(CG160=2,"y","n")</f>
        <v>n</v>
      </c>
      <c r="CI160" s="59" t="str">
        <f>IF(CG160=3,"y","n")</f>
        <v>n</v>
      </c>
      <c r="CJ160" s="59" t="str">
        <f>IF(CG160=4,"y","n")</f>
        <v>y</v>
      </c>
      <c r="CK160" s="59" t="str">
        <f>IF(CG160&gt;4,"y","n")</f>
        <v>n</v>
      </c>
      <c r="CL160" s="59" t="str">
        <f>IF(S160=0,"y","n")</f>
        <v>y</v>
      </c>
      <c r="CM160" s="59" t="str">
        <f>IF(S160=2,"y","n")</f>
        <v>n</v>
      </c>
      <c r="CN160" s="59" t="str">
        <f>IF(S160=3,"y","n")</f>
        <v>n</v>
      </c>
      <c r="CO160" s="59" t="str">
        <f>IF(S160&gt;=4,"y","n")</f>
        <v>n</v>
      </c>
      <c r="CP160" s="59" t="str">
        <f>IF(AT160=0,"y","n")</f>
        <v>n</v>
      </c>
      <c r="CQ160" s="59" t="str">
        <f>IF(AT160=1,"y","n")</f>
        <v>y</v>
      </c>
      <c r="CR160" s="59" t="str">
        <f>IF(AT160=2,"y","n")</f>
        <v>n</v>
      </c>
      <c r="CS160" s="59" t="str">
        <f>IF(AT160&gt;=3,"y","n")</f>
        <v>n</v>
      </c>
      <c r="CT160" s="69" t="str">
        <f>CHAR(34)&amp;A160&amp;CHAR(34)</f>
        <v>"[USA] Iowa Park"</v>
      </c>
      <c r="CU160" s="70" t="str">
        <f>CHAR(34)&amp;"rgn_"&amp;R160&amp;CHAR(34)</f>
        <v>"rgn_North America"</v>
      </c>
      <c r="CV160" s="48" t="str">
        <f>CHAR(34)&amp;D160&amp;CHAR(34)</f>
        <v>"https://www.crwflags.com/fotw/images/u/us-txiap.gif"</v>
      </c>
      <c r="CW160" s="48" t="str">
        <f>IF(CH160="y",CHAR(34)&amp;CH$1&amp;CHAR(34)&amp;",","")</f>
        <v/>
      </c>
      <c r="CX160" s="48" t="str">
        <f>IF(CI160="y",CHAR(34)&amp;CI$1&amp;CHAR(34)&amp;",","")</f>
        <v/>
      </c>
      <c r="CY160" s="48" t="str">
        <f>IF(CJ160="y",CHAR(34)&amp;CJ$1&amp;CHAR(34)&amp;",","")</f>
        <v>"4Color",</v>
      </c>
      <c r="CZ160" s="48" t="str">
        <f>IF(CK160="y",CHAR(34)&amp;CK$1&amp;CHAR(34)&amp;",","")</f>
        <v/>
      </c>
      <c r="DA160" s="48" t="str">
        <f>IF(Q160&gt;1,CHAR(34)&amp;"words2"&amp;CHAR(34)&amp;",","")</f>
        <v>"words2",</v>
      </c>
      <c r="DB160" s="48" t="str">
        <f>IF(Q160&gt;2,CHAR(34)&amp;"words3"&amp;CHAR(34)&amp;",","")</f>
        <v/>
      </c>
      <c r="DD160" s="48" t="str">
        <f>IF(LEN(CHAR(34)&amp;"lets"&amp;LEN(SUBSTITUTE(SUBSTITUTE(IFERROR(TRIM(SUBSTITUTE(A160,MID(A160,FIND("[",A160),FIND("]",A160)-FIND("[",A160)+1),"")),A160)," ",""),"-",""))&amp;CHAR(34)&amp;",")=9,CHAR(34)&amp;"lets"&amp;LEN(SUBSTITUTE(SUBSTITUTE(IFERROR(TRIM(SUBSTITUTE(A160,MID(A160,FIND("[",A160),FIND("]",A160)-FIND("[",A160)+1),"")),A160)," ",""),"-",""))&amp;CHAR(34)&amp;",",CHAR(34)&amp;"lets0"&amp;LEN(SUBSTITUTE(SUBSTITUTE(IFERROR(TRIM(SUBSTITUTE(A160,MID(A160,FIND("[",A160),FIND("]",A160)-FIND("[",A160)+1),"")),A160)," ",""),"-",""))&amp;CHAR(34)&amp;",")</f>
        <v>"lets08",</v>
      </c>
      <c r="DE160" s="48" t="str">
        <f>CHAR(34)&amp;"start"&amp;IFERROR(LEFT(SUBSTITUTE(A160,"["&amp;MID(A160,FIND("[",A160)+1,FIND("]",A160)-FIND("[",A160)-1)&amp;"] ",""),1),LEFT(A160,1))&amp;CHAR(34)&amp;","</f>
        <v>"startI",</v>
      </c>
      <c r="DF160" s="48" t="str">
        <f>IFERROR(IF(SEARCH("tan",A160)&gt;0,CHAR(34)&amp;"withtn"&amp;CHAR(34)&amp;",",""),"")</f>
        <v/>
      </c>
      <c r="DG160" s="48" t="str">
        <f>IFERROR(IF(SEARCH("q",A160)&gt;0,CHAR(34)&amp;"with_q"&amp;CHAR(34)&amp;",",""),"")</f>
        <v/>
      </c>
      <c r="DH160" s="48" t="str">
        <f>IFERROR(IF(SEARCH("v",A160)&gt;0,CHAR(34)&amp;"with_v"&amp;CHAR(34)&amp;",",""),"")</f>
        <v/>
      </c>
      <c r="DI160" s="48" t="str">
        <f>IFERROR(IF(SEARCH("w",A160)&gt;0,CHAR(34)&amp;"with_w"&amp;CHAR(34)&amp;",",""),"")</f>
        <v>"with_w",</v>
      </c>
      <c r="DJ160" s="48" t="str">
        <f>IFERROR(IF(SEARCH("y",A160)&gt;0,CHAR(34)&amp;"with_y"&amp;CHAR(34)&amp;",",""),"")</f>
        <v/>
      </c>
      <c r="DK160" s="48" t="str">
        <f>IFERROR(IF(SEARCH("z",A160)&gt;0,CHAR(34)&amp;"with_z"&amp;CHAR(34)&amp;",",""),"")</f>
        <v/>
      </c>
      <c r="DL160" s="48" t="str">
        <f>IF(CG160=2, CHAR(34) &amp; _xlfn.TEXTJOIN("", TRUE, _xlfn._xlws.SORT(HP160:HX160)) &amp; CHAR(34) &amp; ",", "")</f>
        <v/>
      </c>
      <c r="DM160" s="48" t="str" cm="1">
        <f t="array" ref="DM160">IF(CG160=3,CHAR(34) &amp; _xlfn.TEXTJOIN("", TRUE, RIGHT(HP160:HX160, 2)) &amp; CHAR(34) &amp; ",", "")</f>
        <v/>
      </c>
      <c r="DN160" s="48" t="str">
        <f>IF(AND(ISNUMBER(SEARCH("18", O160)), ISERROR(SEARCH("1918", O160)), ISERROR(SEARCH("2018", O160))), CHAR(34) &amp; "year18" &amp; CHAR(34) &amp; ",", "")</f>
        <v/>
      </c>
      <c r="DO160" s="48" t="str">
        <f>IF(AND(ISNUMBER(SEARCH("19", O160)), ISERROR(SEARCH("1819", O160)),  ISERROR(SEARCH("1219", O160)),ISERROR(SEARCH("1119", O160)),ISERROR(SEARCH("1190", O160)),ISERROR(SEARCH("2019", O160))), CHAR(34) &amp; "year19" &amp; CHAR(34) &amp; ",", "")</f>
        <v/>
      </c>
      <c r="DP160" s="6" t="str">
        <f>IF(AND(ISNUMBER(SEARCH("20", O160)), ISERROR(SEARCH("1920", O160))), CHAR(34)&amp;"year00"&amp;CHAR(34)&amp;",", "")</f>
        <v/>
      </c>
      <c r="DQ160" s="6" t="str">
        <f>IF(CC160="y",CHAR(34)&amp;"soviet"&amp;CHAR(34)&amp;",","")</f>
        <v/>
      </c>
      <c r="DR160" s="6" t="str">
        <f>IF(BY160="y",CHAR(34)&amp;"dgband"&amp;CHAR(34)&amp;",","")</f>
        <v/>
      </c>
      <c r="DS160" s="6" t="str">
        <f>IF(W160="y",IF(AND(V160="n",BY160&lt;&gt;"y"),CHAR(34)&amp;"allver"&amp;CHAR(34)&amp;",",""),"")</f>
        <v/>
      </c>
      <c r="DT160" s="6" t="str">
        <f>IF(V160="y",IF(AND(W160="n",BY160&lt;&gt;"y"),CHAR(34)&amp;"allhor"&amp;CHAR(34)&amp;",",""),"")</f>
        <v/>
      </c>
      <c r="DU160" s="6" t="str">
        <f>IF(BY160="y",IF(AND(W160="n",V160="n"),CHAR(34)&amp;"alldia"&amp;CHAR(34)&amp;",",""),"")</f>
        <v/>
      </c>
      <c r="DW160" s="48" t="str">
        <f>IF(CL160="y",CHAR(34)&amp;CL$1&amp;CHAR(34)&amp;",","")</f>
        <v>"NoBand",</v>
      </c>
      <c r="DX160" s="48" t="str">
        <f>IF(CM160="y",CHAR(34)&amp;CM$1&amp;CHAR(34)&amp;",","")</f>
        <v/>
      </c>
      <c r="DY160" s="48" t="str">
        <f>IF(CN160="y",CHAR(34)&amp;CN$1&amp;CHAR(34)&amp;",","")</f>
        <v/>
      </c>
      <c r="DZ160" s="48" t="str">
        <f>IF(CO160="y",CHAR(34)&amp;CO$1&amp;CHAR(34)&amp;",","")</f>
        <v/>
      </c>
      <c r="EA160" s="48" t="str">
        <f>IF(T160="y",CHAR(34)&amp;T$1&amp;CHAR(34)&amp;",","")</f>
        <v>"Diagon",</v>
      </c>
      <c r="EB160" s="48" t="str">
        <f>IF(U160="y",CHAR(34)&amp;U$1&amp;CHAR(34)&amp;",","")</f>
        <v/>
      </c>
      <c r="EC160" s="48" t="str">
        <f>IF(V160="y",CHAR(34)&amp;V$1&amp;CHAR(34)&amp;",","")</f>
        <v>"Horizo",</v>
      </c>
      <c r="ED160" s="48" t="str">
        <f>IF(W160="y",CHAR(34)&amp;W$1&amp;CHAR(34)&amp;",","")</f>
        <v>"Vertic",</v>
      </c>
      <c r="EE160" s="48" t="str">
        <f>IF(X160="y",CHAR(34)&amp;X$1&amp;CHAR(34)&amp;",","")</f>
        <v/>
      </c>
      <c r="EF160" s="48" t="str">
        <f>IF(AND(Y160&lt;&gt;"n",Y160&lt;&gt;""),CHAR(34)&amp;Y$1&amp;CHAR(34)&amp;",","")</f>
        <v/>
      </c>
      <c r="EG160" s="48" t="str">
        <f>IF(Z160="y",CHAR(34)&amp;Z$1&amp;CHAR(34)&amp;",","")</f>
        <v/>
      </c>
      <c r="EH160" s="48" t="str">
        <f>IF(AA160="y",CHAR(34)&amp;AA$1&amp;CHAR(34)&amp;",","")</f>
        <v/>
      </c>
      <c r="EI160" s="48" t="str">
        <f>IF(AB160="y",CHAR(34)&amp;AB$1&amp;CHAR(34)&amp;",","")</f>
        <v>"Texted",</v>
      </c>
      <c r="EJ160" s="48" t="str">
        <f>IF(AC160="y",CHAR(34)&amp;AC$1&amp;CHAR(34)&amp;",","")</f>
        <v/>
      </c>
      <c r="EK160" s="48" t="str">
        <f>IF(AD160="y",CHAR(34)&amp;AD$1&amp;CHAR(34)&amp;",","")</f>
        <v/>
      </c>
      <c r="EL160" s="48" t="str">
        <f>IF(AE160="y",CHAR(34)&amp;AE$1&amp;CHAR(34)&amp;",","")</f>
        <v/>
      </c>
      <c r="EM160" s="48" t="str">
        <f>IF(AF160="y",CHAR(34)&amp;AF$1&amp;CHAR(34)&amp;",","")</f>
        <v/>
      </c>
      <c r="EN160" s="48" t="str">
        <f>IF(AG160="y",CHAR(34)&amp;AG$1&amp;CHAR(34)&amp;",","")</f>
        <v/>
      </c>
      <c r="EO160" s="48" t="str">
        <f>IF(AH160="y",CHAR(34)&amp;AH$1&amp;CHAR(34)&amp;",","")</f>
        <v>"Center",</v>
      </c>
      <c r="EP160" s="48" t="str">
        <f>IF(AI160="y",CHAR(34)&amp;AI$1&amp;CHAR(34)&amp;",","")</f>
        <v/>
      </c>
      <c r="EQ160" s="48" t="str">
        <f>IF(AJ160="y",CHAR(34)&amp;AJ$1&amp;CHAR(34)&amp;",","")</f>
        <v/>
      </c>
      <c r="ER160" s="48" t="str">
        <f>IF(AK160="y",CHAR(34)&amp;AK$1&amp;CHAR(34)&amp;",","")</f>
        <v/>
      </c>
      <c r="ES160" s="48" t="str">
        <f>IF(AL160="y",CHAR(34)&amp;AL$1&amp;CHAR(34)&amp;",","")</f>
        <v/>
      </c>
      <c r="ET160" s="48" t="str">
        <f>IF(AM160="y",CHAR(34)&amp;AM$1&amp;CHAR(34)&amp;",","")</f>
        <v/>
      </c>
      <c r="EU160" s="48" t="str">
        <f>IF(AN160="y",CHAR(34)&amp;AN$1&amp;CHAR(34)&amp;",","")</f>
        <v/>
      </c>
      <c r="EV160" s="48" t="str">
        <f>IF(AO160="y",CHAR(34)&amp;AO$1&amp;CHAR(34)&amp;",","")</f>
        <v/>
      </c>
      <c r="EW160" s="48" t="str">
        <f>IF(AP160="y",CHAR(34)&amp;AP$1&amp;CHAR(34)&amp;",","")</f>
        <v/>
      </c>
      <c r="EX160" s="48" t="str">
        <f>IF(AQ160="y",CHAR(34)&amp;AQ$1&amp;CHAR(34)&amp;",","")</f>
        <v/>
      </c>
      <c r="EY160" s="48" t="str">
        <f>IF(AR160="y",CHAR(34)&amp;AR$1&amp;CHAR(34)&amp;",","")</f>
        <v/>
      </c>
      <c r="EZ160" s="48" t="str">
        <f>IF(AS160="y",CHAR(34)&amp;AS$1&amp;CHAR(34)&amp;",","")</f>
        <v/>
      </c>
      <c r="FA160" s="48" t="str">
        <f>IF(AT160&gt;0,CHAR(34)&amp;"sta"&amp;AZ160&amp;CHAR(34)&amp;",","")</f>
        <v>"staRED",</v>
      </c>
      <c r="FB160" s="48" t="str">
        <f>IF(AND(AT160&gt;0,BA160&lt;&gt;""),CHAR(34)&amp;"sta"&amp;BA160&amp;CHAR(34)&amp;",","")</f>
        <v/>
      </c>
      <c r="FD160" s="48" t="str">
        <f>IF(BV160="n",CHAR(34)&amp;"tcWHYE"&amp;CHAR(34)&amp;",",IF(BV160="y",CHAR(34)&amp;FD$1&amp;CHAR(34)&amp;",",""))</f>
        <v/>
      </c>
      <c r="FE160" s="48" t="str">
        <f>IF(COUNTIF(BL160:BT160,"BLU")=0,CHAR(34)&amp;"NO_BLU"&amp;CHAR(34)&amp;",", "")</f>
        <v>"NO_BLU",</v>
      </c>
      <c r="FF160" s="48" t="str">
        <f>IF(COUNTIF(BL160:BT160,"WHI")=0,CHAR(34)&amp;"NO_WHI"&amp;CHAR(34)&amp;",", "")</f>
        <v/>
      </c>
      <c r="FG160" s="48" t="str">
        <f>IF(COUNTIF(BL160:BT160,"RED")=0,CHAR(34)&amp;"NO_RED"&amp;CHAR(34)&amp;",", "")</f>
        <v/>
      </c>
      <c r="FH160" s="48" t="str">
        <f>IF(COUNTIF(BL160:BS160,"GRE")=0,CHAR(34)&amp;"NO_GRE"&amp;CHAR(34)&amp;",", "")</f>
        <v/>
      </c>
      <c r="FI160" s="48" t="str">
        <f>IF(COUNTIF(BL160:BT160,"YEL")=0,CHAR(34)&amp;"NO_YEL"&amp;CHAR(34)&amp;",", "")</f>
        <v>"NO_YEL",</v>
      </c>
      <c r="FJ160" s="48" t="str">
        <f>IF(COUNTIF(BL160:BT160,"BLA")=0,CHAR(34)&amp;"NO_BLA"&amp;CHAR(34)&amp;",", "")</f>
        <v/>
      </c>
      <c r="FK160" s="48" t="str">
        <f>IF(AND(FH160&lt;&gt;"",FF160&lt;&gt;""),CHAR(34)&amp;"WHGRNO"&amp;CHAR(34)&amp;",","")</f>
        <v/>
      </c>
      <c r="FL160" s="48" t="str">
        <f>IF(AND(FI160&lt;&gt;"",FF160&lt;&gt;""),CHAR(34)&amp;"WHYENO"&amp;CHAR(34)&amp;",","")</f>
        <v/>
      </c>
      <c r="FM160" s="48" t="str">
        <f>IF(AND(FJ160&lt;&gt;"",FF160&lt;&gt;""),CHAR(34)&amp;"BAWHNO"&amp;CHAR(34)&amp;",","")</f>
        <v/>
      </c>
      <c r="FN160" s="48" t="str">
        <f>IF(AND(FE160&lt;&gt;"",FF160&lt;&gt;""),CHAR(34)&amp;"BLWHNO"&amp;CHAR(34)&amp;",","")</f>
        <v/>
      </c>
      <c r="FO160" s="48" t="str">
        <f>IF(AND(FE160&lt;&gt;"",FG160&lt;&gt;""),CHAR(34)&amp;"BLRENO"&amp;CHAR(34)&amp;",","")</f>
        <v/>
      </c>
      <c r="FP160" s="48" t="str">
        <f>IF(AND(FF160&lt;&gt;"",FF160&lt;&gt;""),CHAR(34)&amp;"WHRENO"&amp;CHAR(34)&amp;",","")</f>
        <v/>
      </c>
      <c r="FQ160" s="48" t="str">
        <f>IF(LEN(BF160)=3,CHAR(34)&amp;"001"&amp;BF160&amp;CHAR(34)&amp;",","")</f>
        <v/>
      </c>
      <c r="FR160" s="48" t="str">
        <f>IF(LEN(BG160)=3,CHAR(34)&amp;"002"&amp;BG160&amp;CHAR(34)&amp;",","")</f>
        <v/>
      </c>
      <c r="FS160" s="48" t="str">
        <f>IF(LEN(BH160)=3,CHAR(34)&amp;"003"&amp;BH160&amp;CHAR(34)&amp;",","")</f>
        <v/>
      </c>
      <c r="FT160" s="48" t="str">
        <f>CHAR(34)&amp;"myr"&amp;BD160&amp;CHAR(34)&amp;","</f>
        <v>"myrWHI",</v>
      </c>
      <c r="FU160" s="48" t="str">
        <f>IF(AY160="y",CHAR(34)&amp;"island"&amp;CHAR(34)&amp;",","")</f>
        <v/>
      </c>
      <c r="FV160" s="48" t="str">
        <f>IF(BZ160="y",CHAR(34)&amp;"landlo"&amp;CHAR(34)&amp;",","")</f>
        <v/>
      </c>
      <c r="FW160" s="48" t="str">
        <f>IF(CA160="y",CHAR(34)&amp;"eunion"&amp;CHAR(34)&amp;",","")</f>
        <v/>
      </c>
      <c r="FY160" s="48" t="str">
        <f>IFERROR(IF(SEARCH("Arabic",CB160)&gt;0,CHAR(34)&amp;"arabic"&amp;CHAR(34)&amp;",",""),"")</f>
        <v/>
      </c>
      <c r="FZ160" s="48" t="str">
        <f>IFERROR(IF(SEARCH("English",CB160)&gt;0,CHAR(34)&amp;"englis"&amp;CHAR(34)&amp;",",""),"")</f>
        <v/>
      </c>
      <c r="GA160" s="48" t="str">
        <f>IFERROR(IF(SEARCH("French",CB160)&gt;0,CHAR(34)&amp;"french"&amp;CHAR(34)&amp;",",""),"")</f>
        <v/>
      </c>
      <c r="GB160" s="48" t="str">
        <f>IFERROR(IF(SEARCH("Spanish",CB160)&gt;0,CHAR(34)&amp;"spanis"&amp;CHAR(34)&amp;",",""),"")</f>
        <v/>
      </c>
      <c r="GE160" s="48" t="str">
        <f>IFERROR(IF(SEARCH("Dutch",CB160)&gt;0,CHAR(34)&amp;"dutchs"&amp;CHAR(34)&amp;",",""),"")</f>
        <v/>
      </c>
      <c r="GF160" s="48" t="str">
        <f>IFERROR(IF(SEARCH("Historical",AU160)&gt;0,CHAR(34)&amp;"histor"&amp;CHAR(34)&amp;",",""),"")</f>
        <v/>
      </c>
      <c r="GG160" s="48" t="str">
        <f>IF(BU160="y",CHAR(34)&amp;"unjack"&amp;CHAR(34)&amp;",","")</f>
        <v/>
      </c>
      <c r="GH160" s="48" t="str">
        <f>IF(CD160=1,CHAR(34)&amp;"southc"&amp;CHAR(34)&amp;",","")</f>
        <v/>
      </c>
      <c r="GI160" s="48" t="str">
        <f>IF(CE160=1,CHAR(34)&amp;"hasmap"&amp;CHAR(34)&amp;",","")</f>
        <v/>
      </c>
      <c r="GJ160" s="48" t="str">
        <f>IF(CP160="y",CHAR(34)&amp;CP$1&amp;CHAR(34)&amp;",","")</f>
        <v/>
      </c>
      <c r="GK160" s="48" t="str">
        <f>IF(GJ160="",CHAR(34)&amp;"HasSta"&amp;CHAR(34)&amp;",","")</f>
        <v>"HasSta",</v>
      </c>
      <c r="GL160" s="48" t="str">
        <f>IF(CQ160="y",CHAR(34)&amp;CQ$1&amp;CHAR(34)&amp;",","")</f>
        <v>"1Stars",</v>
      </c>
      <c r="GM160" s="48" t="str">
        <f>IF(CR160="y",CHAR(34)&amp;CR$1&amp;CHAR(34)&amp;",","")</f>
        <v/>
      </c>
      <c r="GN160" s="48" t="str">
        <f>IF(CS160="y",CHAR(34)&amp;CS$1&amp;CHAR(34)&amp;",","")</f>
        <v/>
      </c>
      <c r="GP160" s="48" t="str">
        <f>CHAR(34)&amp;AU160&amp;CHAR(34)</f>
        <v>"City"</v>
      </c>
      <c r="GS160" s="48" t="str">
        <f>SUBSTITUTE("["&amp;_xlfn.CONCAT(CW160:GN160)&amp;"]",",]","]")</f>
        <v>["4Color","words2","lets08","startI","with_w","NoBand","Diagon","Horizo","Vertic","Texted","Center","staRED","NO_BLU","NO_YEL","myrWHI","HasSta","1Stars"]</v>
      </c>
      <c r="GT160" s="48" t="str">
        <f>IF(BL160&lt;&gt;"",CHAR(34)&amp;"cl_"&amp;BL160&amp;CHAR(34)&amp;",","")</f>
        <v>"cl_BLA",</v>
      </c>
      <c r="GU160" s="48" t="str">
        <f>IF(BM160&lt;&gt;"",CHAR(34)&amp;"cl_"&amp;BM160&amp;CHAR(34)&amp;",","")</f>
        <v/>
      </c>
      <c r="GV160" s="48" t="str">
        <f>IF(BN160&lt;&gt;"",CHAR(34)&amp;"cl_"&amp;BN160&amp;CHAR(34)&amp;",","")</f>
        <v>"cl_GRE",</v>
      </c>
      <c r="GW160" s="48" t="str">
        <f>IF(BO160&lt;&gt;"",CHAR(34)&amp;"cl_"&amp;BO160&amp;CHAR(34)&amp;",","")</f>
        <v>"cl_RED",</v>
      </c>
      <c r="GX160" s="48" t="str">
        <f>IF(BP160&lt;&gt;"",CHAR(34)&amp;"cl_"&amp;BP160&amp;CHAR(34)&amp;",","")</f>
        <v/>
      </c>
      <c r="GY160" s="48" t="str">
        <f>IF(BQ160&lt;&gt;"",CHAR(34)&amp;"cl_"&amp;BQ160&amp;CHAR(34)&amp;",","")</f>
        <v/>
      </c>
      <c r="GZ160" s="48" t="str">
        <f>IF(BR160&lt;&gt;"",CHAR(34)&amp;"cl_"&amp;BR160&amp;CHAR(34)&amp;",","")</f>
        <v/>
      </c>
      <c r="HA160" s="48" t="str">
        <f>IF(BS160&lt;&gt;"",CHAR(34)&amp;"cl_"&amp;BS160&amp;CHAR(34)&amp;",","")</f>
        <v/>
      </c>
      <c r="HB160" s="48" t="str">
        <f>IF(BT160&lt;&gt;"",CHAR(34)&amp;"cl_"&amp;BT160&amp;CHAR(34)&amp;",","")</f>
        <v>"cl_WHI",</v>
      </c>
      <c r="HC160" s="48" t="str">
        <f>SUBSTITUTE("["&amp;_xlfn.CONCAT(GT160:HB160)&amp;"]",",]","]")</f>
        <v>["cl_BLA","cl_GRE","cl_RED","cl_WHI"]</v>
      </c>
      <c r="HE160" s="71"/>
      <c r="HF160" s="72" t="str">
        <f>"{couname:"&amp;CT160&amp;(IF(HK160&lt;&gt;"",",subtype:"&amp;CHAR(34)&amp;HK160&amp;CHAR(34),""))&amp;",year:"&amp;HJ160&amp;",region:"&amp;CU160&amp;",Colors:"&amp;HC160&amp;",Items:"&amp;GS160&amp;",Flag:"&amp;CV160&amp;",HDFlag:"&amp;CHAR(34)&amp;E160&amp;CHAR(34)&amp;",type:"&amp;GP160&amp;", describe: "&amp;HH160&amp;", isnew:"&amp;CHAR(34)&amp;F160&amp;CHAR(34)&amp;", links: "&amp;HL160&amp;"},"</f>
        <v>{couname:"[USA] Iowa Park",year:"???",region:"rgn_North America",Colors:["cl_BLA","cl_GRE","cl_RED","cl_WHI"],Items:["4Color","words2","lets08","startI","with_w","NoBand","Diagon","Horizo","Vertic","Texted","Center","staRED","NO_BLU","NO_YEL","myrWHI","HasSta","1Stars"],Flag:"https://www.crwflags.com/fotw/images/u/us-txiap.gif",HDFlag:"https://www.crwflags.com/fotw/images/u/us-txiap.gif",type:"City", describe: "\nFlag of the city of Iowa Park, TX", isnew:"www", links: "https://www.crwflags.com/fotw/flags/us-txiap.html"},</v>
      </c>
      <c r="HG160" s="73" t="str">
        <f>"{couname:"&amp;CT160&amp;(IF(HK160&lt;&gt;"",",subtype:"&amp;CHAR(34)&amp;HK160&amp;CHAR(34),""))&amp;",year:"&amp;HJ160&amp;",region:"&amp;CU160&amp;",Colors:"&amp;HC160&amp;",Items:"&amp;GS160&amp;",Flag:"&amp;CV160&amp;",HDFlag:"&amp;CHAR(34)&amp;E160&amp;CHAR(34)&amp;",type:"&amp;GP160&amp;", describe: "&amp;HI160&amp;", links: "&amp;HL160&amp;"},"</f>
        <v>{couname:"[USA] Iowa Park",year:"???",region:"rgn_North America",Colors:["cl_BLA","cl_GRE","cl_RED","cl_WHI"],Items:["4Color","words2","lets08","startI","with_w","NoBand","Diagon","Horizo","Vertic","Texted","Center","staRED","NO_BLU","NO_YEL","myrWHI","HasSta","1Stars"],Flag:"https://www.crwflags.com/fotw/images/u/us-txiap.gif",HDFlag:"https://www.crwflags.com/fotw/images/u/us-txiap.gif",type:"City", describe: "\nFlag of the city of Iowa Park, TX", links: "https://www.crwflags.com/fotw/flags/us-txiap.html"},</v>
      </c>
      <c r="HH160" s="48" t="str">
        <f>IF(P160&lt;&gt;"",CHAR(34)&amp;"\n"&amp;P160&amp;CHAR(34),CHAR(34)&amp;CHAR(34))</f>
        <v>"\nFlag of the city of Iowa Park, TX"</v>
      </c>
      <c r="HI160" s="48" t="str">
        <f>IF(J160=0,CHAR(34)&amp;CHAR(34),HH160)</f>
        <v>"\nFlag of the city of Iowa Park, TX"</v>
      </c>
      <c r="HJ160" s="48" t="str">
        <f>CHAR(34)&amp;O160&amp;CHAR(34)</f>
        <v>"???"</v>
      </c>
      <c r="HL160" s="48" t="str">
        <f>CHAR(34)&amp;I160&amp;CHAR(34)</f>
        <v>"https://www.crwflags.com/fotw/flags/us-txiap.html"</v>
      </c>
      <c r="HM160" s="72" t="str">
        <f>"{"&amp;CHAR(34)&amp;"couname"&amp;CHAR(34)&amp;":"&amp;CT160&amp;(IF(H160&lt;&gt;"",","&amp;CHAR(34)&amp;"subtype"&amp;CHAR(34)&amp;":"&amp;CHAR(34)&amp;H160&amp;CHAR(34),""))&amp;","&amp;CHAR(34)&amp;"year"&amp;CHAR(34)&amp;":"&amp;HJ160&amp;","&amp;CHAR(34)&amp;"region"&amp;CHAR(34)&amp;":"&amp;CU160&amp;","&amp;CHAR(34)&amp;"Colors"&amp;CHAR(34)&amp;":"&amp;HC160&amp;","&amp;CHAR(34)&amp;"Items"&amp;CHAR(34)&amp;":"&amp;GS160&amp;","&amp;CHAR(34)&amp;"Flag"&amp;CHAR(34)&amp;":"&amp;CV160&amp;","&amp;CHAR(34)&amp;"HDFlag"&amp;CHAR(34)&amp;":"&amp;CHAR(34)&amp;E160&amp;CHAR(34)&amp;","&amp;CHAR(34)&amp;"type"&amp;CHAR(34)&amp;":"&amp;GP160&amp;", "&amp;CHAR(34)&amp;"describe"&amp;CHAR(34)&amp;": "&amp;HH160&amp;", "&amp;CHAR(34)&amp;"isnew"&amp;CHAR(34)&amp;": "&amp;CHAR(34)&amp;F160&amp;CHAR(34)&amp;", "&amp;CHAR(34)&amp;"links"&amp;CHAR(34)&amp;": "&amp;HL160&amp;"},"</f>
        <v>{"couname":"[USA] Iowa Park","subtype":"[USA] Texas","year":"???","region":"rgn_North America","Colors":["cl_BLA","cl_GRE","cl_RED","cl_WHI"],"Items":["4Color","words2","lets08","startI","with_w","NoBand","Diagon","Horizo","Vertic","Texted","Center","staRED","NO_BLU","NO_YEL","myrWHI","HasSta","1Stars"],"Flag":"https://www.crwflags.com/fotw/images/u/us-txiap.gif","HDFlag":"https://www.crwflags.com/fotw/images/u/us-txiap.gif","type":"City", "describe": "\nFlag of the city of Iowa Park, TX", "isnew": "www", "links": "https://www.crwflags.com/fotw/flags/us-txiap.html"},</v>
      </c>
      <c r="HN160" s="74" t="str">
        <f>"{"&amp;CHAR(34)&amp;"couname"&amp;CHAR(34)&amp;":"&amp;CT160&amp;(IF(H160&lt;&gt;"",","&amp;CHAR(34)&amp;"subtype"&amp;CHAR(34)&amp;":"&amp;CHAR(34)&amp;H160&amp;CHAR(34),""))&amp;","&amp;CHAR(34)&amp;"year"&amp;CHAR(34)&amp;":"&amp;HJ160&amp;","&amp;CHAR(34)&amp;"region"&amp;CHAR(34)&amp;":"&amp;CU160&amp;","&amp;CHAR(34)&amp;"Colors"&amp;CHAR(34)&amp;":"&amp;HC160&amp;","&amp;CHAR(34)&amp;"Items"&amp;CHAR(34)&amp;":"&amp;GS160&amp;","&amp;CHAR(34)&amp;"Flag"&amp;CHAR(34)&amp;":"&amp;CV160&amp;","&amp;CHAR(34)&amp;"HDFlag"&amp;CHAR(34)&amp;":"&amp;CHAR(34)&amp;E160&amp;CHAR(34)&amp;","&amp;CHAR(34)&amp;"type"&amp;CHAR(34)&amp;":"&amp;GP160&amp;", "&amp;CHAR(34)&amp;"describe"&amp;CHAR(34)&amp;": "&amp;HI160&amp;", "&amp;CHAR(34)&amp;"isnew"&amp;CHAR(34)&amp;": "&amp;CHAR(34)&amp;F160&amp;CHAR(34)&amp;", "&amp;CHAR(34)&amp;"links"&amp;CHAR(34)&amp;": "&amp;HL160&amp;"},"</f>
        <v>{"couname":"[USA] Iowa Park","subtype":"[USA] Texas","year":"???","region":"rgn_North America","Colors":["cl_BLA","cl_GRE","cl_RED","cl_WHI"],"Items":["4Color","words2","lets08","startI","with_w","NoBand","Diagon","Horizo","Vertic","Texted","Center","staRED","NO_BLU","NO_YEL","myrWHI","HasSta","1Stars"],"Flag":"https://www.crwflags.com/fotw/images/u/us-txiap.gif","HDFlag":"https://www.crwflags.com/fotw/images/u/us-txiap.gif","type":"City", "describe": "\nFlag of the city of Iowa Park, TX", "isnew": "www", "links": "https://www.crwflags.com/fotw/flags/us-txiap.html"},</v>
      </c>
      <c r="HO160" s="75">
        <v>45653</v>
      </c>
      <c r="HP160" s="48" t="str" cm="1">
        <f t="array" ref="HP160">IF(_xlfn.TEXTJOIN(", ", TRUE, IF(ISNUMBER(SEARCH("BLA", BL160:BT160)), COLUMN(BL160:BT160) - COLUMN(BL160) + 1, ""))&lt;&gt;"","BLA","")</f>
        <v>BLA</v>
      </c>
      <c r="HQ160" s="48" t="str" cm="1">
        <f t="array" ref="HQ160">IF(_xlfn.TEXTJOIN(", ", TRUE, IF(ISNUMBER(SEARCH("BLU", BL160:BT160)), COLUMN(BL160:BT160) - COLUMN(BL160) + 1, ""))&lt;&gt;"","BLU","")</f>
        <v/>
      </c>
      <c r="HR160" s="48" t="str" cm="1">
        <f t="array" ref="HR160">IF(_xlfn.TEXTJOIN(", ", TRUE, IF(ISNUMBER(SEARCH("GRE", BL160:BT160)), COLUMN(BL160:BT160) - COLUMN(BL160) + 1, ""))&lt;&gt;"","GRE","")</f>
        <v>GRE</v>
      </c>
      <c r="HS160" s="48" t="str" cm="1">
        <f t="array" ref="HS160">IF(_xlfn.TEXTJOIN(", ", TRUE, IF(ISNUMBER(SEARCH("RED", BL160:BT160)), COLUMN(BL160:BT160) - COLUMN(BL160) + 1, ""))&lt;&gt;"","RED","")</f>
        <v>RED</v>
      </c>
      <c r="HT160" s="48" t="str" cm="1">
        <f t="array" ref="HT160">IF(_xlfn.TEXTJOIN(", ", TRUE, IF(ISNUMBER(SEARCH("YEL", BL160:BT160)), COLUMN(BL160:BT160) - COLUMN(BL160) + 1, ""))&lt;&gt;"","YEL","")</f>
        <v/>
      </c>
      <c r="HU160" s="48" t="str" cm="1">
        <f t="array" ref="HU160">IF(_xlfn.TEXTJOIN(", ", TRUE, IF(ISNUMBER(SEARCH("ORA", BL160:BT160)), COLUMN(BL160:BT160) - COLUMN(BL160) + 1, ""))&lt;&gt;"","ORA","")</f>
        <v/>
      </c>
      <c r="HV160" s="48" t="str" cm="1">
        <f t="array" ref="HV160">IF(_xlfn.TEXTJOIN(", ", TRUE, IF(ISNUMBER(SEARCH("BRO", BL160:BT160)), COLUMN(BL160:BT160) - COLUMN(BL160) + 1, ""))&lt;&gt;"","BRO","")</f>
        <v/>
      </c>
      <c r="HW160" s="48" t="str" cm="1">
        <f t="array" ref="HW160">IF(_xlfn.TEXTJOIN(", ", TRUE, IF(ISNUMBER(SEARCH("PUR", BL160:BT160)), COLUMN(BL160:BT160) - COLUMN(BL160) + 1, ""))&lt;&gt;"","PUR","")</f>
        <v/>
      </c>
      <c r="HX160" s="48" t="str" cm="1">
        <f t="array" ref="HX160">IF(_xlfn.TEXTJOIN(", ", TRUE, IF(ISNUMBER(SEARCH("WHI", BL160:BT160)), COLUMN(BL160:BT160) - COLUMN(BL160) + 1, ""))&lt;&gt;"","WHI","")</f>
        <v>WHI</v>
      </c>
      <c r="HY160" s="76"/>
      <c r="HZ160" s="76"/>
      <c r="IA160" s="6"/>
      <c r="IB160" s="6"/>
      <c r="IC160" s="77"/>
      <c r="ID160" s="77"/>
      <c r="IE160" s="77"/>
      <c r="IF160" s="77"/>
      <c r="IG160" s="77"/>
      <c r="IH160" s="77"/>
      <c r="II160" s="77"/>
      <c r="IJ160" s="77"/>
      <c r="IK160" s="77"/>
      <c r="IM160" s="45">
        <f>COUNTIF(IC160:IK160,"&gt;0")-CG160</f>
        <v>-4</v>
      </c>
      <c r="IN160" s="78" t="str">
        <f>"http://mkweb.bcgsc.ca/color-summarizer/?url="&amp;D160&amp;"&amp;precision=low&amp;num_clusters="&amp;CG160&amp;"&amp;text=1"</f>
        <v>http://mkweb.bcgsc.ca/color-summarizer/?url=https://www.crwflags.com/fotw/images/u/us-txiap.gif&amp;precision=low&amp;num_clusters=4&amp;text=1</v>
      </c>
      <c r="IO160" s="48" t="str">
        <f>IF(HP160&lt;&gt;"",CHAR(34)&amp;"black"&amp;CHAR(34),"")</f>
        <v>"black"</v>
      </c>
      <c r="IP160" s="48" t="str">
        <f>IF(HQ160&lt;&gt;"",CHAR(34)&amp;"blue"&amp;CHAR(34),"")</f>
        <v/>
      </c>
      <c r="IQ160" s="48" t="str">
        <f>IF(HR160&lt;&gt;"",CHAR(34)&amp;"green"&amp;CHAR(34),"")</f>
        <v>"green"</v>
      </c>
      <c r="IR160" s="48" t="str">
        <f>IF(HS160&lt;&gt;"",CHAR(34)&amp;"red"&amp;CHAR(34),"")</f>
        <v>"red"</v>
      </c>
      <c r="IS160" s="48" t="str">
        <f>IF(HT160&lt;&gt;"",CHAR(34)&amp;"yellow"&amp;CHAR(34),"")</f>
        <v/>
      </c>
      <c r="IT160" s="48" t="str">
        <f>IF(HU160&lt;&gt;"",CHAR(34)&amp;"orange"&amp;CHAR(34),"")</f>
        <v/>
      </c>
      <c r="IU160" s="48" t="str">
        <f>IF(HV160&lt;&gt;"",CHAR(34)&amp;"brown"&amp;CHAR(34),"")</f>
        <v/>
      </c>
      <c r="IV160" s="48" t="str">
        <f>IF(HW160&lt;&gt;"",CHAR(34)&amp;"purple"&amp;CHAR(34),"")</f>
        <v/>
      </c>
      <c r="IW160" s="48" t="str">
        <f>IF(HX160&lt;&gt;"",CHAR(34)&amp;"white"&amp;CHAR(34),"")</f>
        <v>"white"</v>
      </c>
      <c r="IX160" s="48" t="str">
        <f>"{"&amp;CHAR(34)&amp;"url"&amp;CHAR(34)&amp;":"&amp;CHAR(34)&amp;IN160&amp;CHAR(34)&amp;","&amp;CHAR(34)&amp;"name"&amp;CHAR(34)&amp;":"&amp;CHAR(34)&amp;A160&amp;CHAR(34)&amp;"},"</f>
        <v>{"url":"http://mkweb.bcgsc.ca/color-summarizer/?url=https://www.crwflags.com/fotw/images/u/us-txiap.gif&amp;precision=low&amp;num_clusters=4&amp;text=1","name":"[USA] Iowa Park"},</v>
      </c>
      <c r="IY160" s="48">
        <v>1503</v>
      </c>
    </row>
    <row r="161" spans="1:259" s="48" customFormat="1" ht="38.4" customHeight="1" thickBot="1" x14ac:dyDescent="0.35">
      <c r="A161" s="97" t="s">
        <v>941</v>
      </c>
      <c r="B161" s="40" t="e" vm="302">
        <v>#VALUE!</v>
      </c>
      <c r="C161" s="41">
        <v>3</v>
      </c>
      <c r="D161" s="42" t="s">
        <v>942</v>
      </c>
      <c r="E161" s="43" t="s">
        <v>943</v>
      </c>
      <c r="F161" s="44" t="s">
        <v>163</v>
      </c>
      <c r="G161" s="45">
        <f>COUNTIF($A$1:$A$8580,A161)</f>
        <v>1</v>
      </c>
      <c r="H161" s="46" t="s">
        <v>944</v>
      </c>
      <c r="I161" s="47" t="s">
        <v>945</v>
      </c>
      <c r="J161" s="48" t="str">
        <f>""</f>
        <v/>
      </c>
      <c r="K161" s="49"/>
      <c r="L161" s="50"/>
      <c r="M161" s="50"/>
      <c r="N161" s="51" t="s">
        <v>231</v>
      </c>
      <c r="O161" s="52">
        <v>2020</v>
      </c>
      <c r="P161" s="53" t="s">
        <v>946</v>
      </c>
      <c r="Q161" s="54">
        <v>4</v>
      </c>
      <c r="R161" s="55" t="s">
        <v>231</v>
      </c>
      <c r="S161" s="56">
        <v>2</v>
      </c>
      <c r="T161" s="57" t="s">
        <v>164</v>
      </c>
      <c r="U161" s="58" t="s">
        <v>164</v>
      </c>
      <c r="V161" s="58" t="s">
        <v>165</v>
      </c>
      <c r="W161" s="58" t="s">
        <v>164</v>
      </c>
      <c r="X161" s="58" t="s">
        <v>164</v>
      </c>
      <c r="Y161" s="58" t="s">
        <v>164</v>
      </c>
      <c r="Z161" s="58" t="s">
        <v>164</v>
      </c>
      <c r="AA161" s="58" t="s">
        <v>165</v>
      </c>
      <c r="AB161" s="58" t="s">
        <v>164</v>
      </c>
      <c r="AC161" s="58" t="s">
        <v>164</v>
      </c>
      <c r="AD161" s="58" t="s">
        <v>164</v>
      </c>
      <c r="AE161" s="58" t="s">
        <v>164</v>
      </c>
      <c r="AF161" s="59" t="s">
        <v>164</v>
      </c>
      <c r="AG161" s="59" t="s">
        <v>165</v>
      </c>
      <c r="AH161" s="59" t="s">
        <v>164</v>
      </c>
      <c r="AI161" s="59" t="s">
        <v>164</v>
      </c>
      <c r="AJ161" s="59" t="s">
        <v>164</v>
      </c>
      <c r="AK161" s="59" t="s">
        <v>164</v>
      </c>
      <c r="AL161" s="59" t="s">
        <v>164</v>
      </c>
      <c r="AM161" s="59" t="s">
        <v>164</v>
      </c>
      <c r="AN161" s="59" t="s">
        <v>164</v>
      </c>
      <c r="AO161" s="59" t="s">
        <v>164</v>
      </c>
      <c r="AP161" s="59" t="s">
        <v>164</v>
      </c>
      <c r="AQ161" s="59" t="s">
        <v>164</v>
      </c>
      <c r="AR161" s="59" t="s">
        <v>164</v>
      </c>
      <c r="AS161" s="59" t="s">
        <v>164</v>
      </c>
      <c r="AT161" s="60">
        <v>0</v>
      </c>
      <c r="AU161" s="59" t="s">
        <v>196</v>
      </c>
      <c r="AV161" s="59" t="str">
        <f>IF(LEFT(A161,1)="[",LEFT(A161,5)&amp;AU161&amp;A161,"")</f>
        <v>[USA]City[USA] Salt Lake City</v>
      </c>
      <c r="AW161" s="59" t="str">
        <f>C161&amp;H161&amp;A161</f>
        <v>3[USA] Utah[USA] Salt Lake City</v>
      </c>
      <c r="AX161" s="61"/>
      <c r="AY161" s="61"/>
      <c r="AZ161" s="62" t="s">
        <v>167</v>
      </c>
      <c r="BA161" s="62" t="s">
        <v>167</v>
      </c>
      <c r="BB161" s="62"/>
      <c r="BC161" s="63"/>
      <c r="BD161" s="64" t="s">
        <v>159</v>
      </c>
      <c r="BE161" s="47"/>
      <c r="BF161" s="64" t="s">
        <v>152</v>
      </c>
      <c r="BG161" s="64" t="s">
        <v>167</v>
      </c>
      <c r="BH161" s="64" t="s">
        <v>159</v>
      </c>
      <c r="BI161" s="64"/>
      <c r="BJ161" s="64"/>
      <c r="BK161" s="47"/>
      <c r="BL161" s="64" t="s">
        <v>167</v>
      </c>
      <c r="BM161" s="64" t="s">
        <v>152</v>
      </c>
      <c r="BN161" s="64" t="s">
        <v>167</v>
      </c>
      <c r="BO161" s="64" t="s">
        <v>167</v>
      </c>
      <c r="BP161" s="64" t="s">
        <v>155</v>
      </c>
      <c r="BQ161" s="64" t="s">
        <v>167</v>
      </c>
      <c r="BR161" s="64" t="s">
        <v>167</v>
      </c>
      <c r="BS161" s="64" t="s">
        <v>167</v>
      </c>
      <c r="BT161" s="64" t="s">
        <v>159</v>
      </c>
      <c r="BU161" s="65"/>
      <c r="BV161" s="66"/>
      <c r="BW161" s="66">
        <v>0</v>
      </c>
      <c r="BX161" s="47"/>
      <c r="CB161" s="6"/>
      <c r="CC161" s="6"/>
      <c r="CD161" s="67">
        <v>0</v>
      </c>
      <c r="CE161" s="67">
        <v>0</v>
      </c>
      <c r="CF161" s="67" t="e">
        <v>#REF!</v>
      </c>
      <c r="CG161" s="68" cm="1">
        <f t="array" ref="CG161">SUMPRODUCT(--(LEN(TRIM(BL161:BT161))&gt;0))</f>
        <v>3</v>
      </c>
      <c r="CH161" s="59" t="str">
        <f>IF(CG161=2,"y","n")</f>
        <v>n</v>
      </c>
      <c r="CI161" s="59" t="str">
        <f>IF(CG161=3,"y","n")</f>
        <v>y</v>
      </c>
      <c r="CJ161" s="59" t="str">
        <f>IF(CG161=4,"y","n")</f>
        <v>n</v>
      </c>
      <c r="CK161" s="59" t="str">
        <f>IF(CG161&gt;4,"y","n")</f>
        <v>n</v>
      </c>
      <c r="CL161" s="59" t="str">
        <f>IF(S161=0,"y","n")</f>
        <v>n</v>
      </c>
      <c r="CM161" s="59" t="str">
        <f>IF(S161=2,"y","n")</f>
        <v>y</v>
      </c>
      <c r="CN161" s="59" t="str">
        <f>IF(S161=3,"y","n")</f>
        <v>n</v>
      </c>
      <c r="CO161" s="59" t="str">
        <f>IF(S161&gt;=4,"y","n")</f>
        <v>n</v>
      </c>
      <c r="CP161" s="59" t="str">
        <f>IF(AT161=0,"y","n")</f>
        <v>y</v>
      </c>
      <c r="CQ161" s="59" t="str">
        <f>IF(AT161=1,"y","n")</f>
        <v>n</v>
      </c>
      <c r="CR161" s="59" t="str">
        <f>IF(AT161=2,"y","n")</f>
        <v>n</v>
      </c>
      <c r="CS161" s="59" t="str">
        <f>IF(AT161&gt;=3,"y","n")</f>
        <v>n</v>
      </c>
      <c r="CT161" s="69" t="str">
        <f>CHAR(34)&amp;A161&amp;CHAR(34)</f>
        <v>"[USA] Salt Lake City"</v>
      </c>
      <c r="CU161" s="70" t="str">
        <f>CHAR(34)&amp;"rgn_"&amp;R161&amp;CHAR(34)</f>
        <v>"rgn_North America"</v>
      </c>
      <c r="CV161" s="48" t="str">
        <f>CHAR(34)&amp;D161&amp;CHAR(34)</f>
        <v>"https://upload.wikimedia.org/wikipedia/commons/thumb/3/31/Flag_of_Salt_Lake_City_%282020%29.svg/640px-Flag_of_Salt_Lake_City_%282020%29.svg.png"</v>
      </c>
      <c r="CW161" s="48" t="str">
        <f>IF(CH161="y",CHAR(34)&amp;CH$1&amp;CHAR(34)&amp;",","")</f>
        <v/>
      </c>
      <c r="CX161" s="48" t="str">
        <f>IF(CI161="y",CHAR(34)&amp;CI$1&amp;CHAR(34)&amp;",","")</f>
        <v>"3Color",</v>
      </c>
      <c r="CY161" s="48" t="str">
        <f>IF(CJ161="y",CHAR(34)&amp;CJ$1&amp;CHAR(34)&amp;",","")</f>
        <v/>
      </c>
      <c r="CZ161" s="48" t="str">
        <f>IF(CK161="y",CHAR(34)&amp;CK$1&amp;CHAR(34)&amp;",","")</f>
        <v/>
      </c>
      <c r="DA161" s="48" t="str">
        <f>IF(Q161&gt;1,CHAR(34)&amp;"words2"&amp;CHAR(34)&amp;",","")</f>
        <v>"words2",</v>
      </c>
      <c r="DB161" s="48" t="str">
        <f>IF(Q161&gt;2,CHAR(34)&amp;"words3"&amp;CHAR(34)&amp;",","")</f>
        <v>"words3",</v>
      </c>
      <c r="DD161" s="48" t="str">
        <f>IF(LEN(CHAR(34)&amp;"lets"&amp;LEN(SUBSTITUTE(SUBSTITUTE(IFERROR(TRIM(SUBSTITUTE(A161,MID(A161,FIND("[",A161),FIND("]",A161)-FIND("[",A161)+1),"")),A161)," ",""),"-",""))&amp;CHAR(34)&amp;",")=9,CHAR(34)&amp;"lets"&amp;LEN(SUBSTITUTE(SUBSTITUTE(IFERROR(TRIM(SUBSTITUTE(A161,MID(A161,FIND("[",A161),FIND("]",A161)-FIND("[",A161)+1),"")),A161)," ",""),"-",""))&amp;CHAR(34)&amp;",",CHAR(34)&amp;"lets0"&amp;LEN(SUBSTITUTE(SUBSTITUTE(IFERROR(TRIM(SUBSTITUTE(A161,MID(A161,FIND("[",A161),FIND("]",A161)-FIND("[",A161)+1),"")),A161)," ",""),"-",""))&amp;CHAR(34)&amp;",")</f>
        <v>"lets12",</v>
      </c>
      <c r="DE161" s="48" t="str">
        <f>CHAR(34)&amp;"start"&amp;IFERROR(LEFT(SUBSTITUTE(A161,"["&amp;MID(A161,FIND("[",A161)+1,FIND("]",A161)-FIND("[",A161)-1)&amp;"] ",""),1),LEFT(A161,1))&amp;CHAR(34)&amp;","</f>
        <v>"startS",</v>
      </c>
      <c r="DF161" s="48" t="str">
        <f>IFERROR(IF(SEARCH("tan",A161)&gt;0,CHAR(34)&amp;"withtn"&amp;CHAR(34)&amp;",",""),"")</f>
        <v/>
      </c>
      <c r="DG161" s="48" t="str">
        <f>IFERROR(IF(SEARCH("q",A161)&gt;0,CHAR(34)&amp;"with_q"&amp;CHAR(34)&amp;",",""),"")</f>
        <v/>
      </c>
      <c r="DH161" s="48" t="str">
        <f>IFERROR(IF(SEARCH("v",A161)&gt;0,CHAR(34)&amp;"with_v"&amp;CHAR(34)&amp;",",""),"")</f>
        <v/>
      </c>
      <c r="DI161" s="48" t="str">
        <f>IFERROR(IF(SEARCH("w",A161)&gt;0,CHAR(34)&amp;"with_w"&amp;CHAR(34)&amp;",",""),"")</f>
        <v/>
      </c>
      <c r="DJ161" s="48" t="str">
        <f>IFERROR(IF(SEARCH("y",A161)&gt;0,CHAR(34)&amp;"with_y"&amp;CHAR(34)&amp;",",""),"")</f>
        <v>"with_y",</v>
      </c>
      <c r="DK161" s="48" t="str">
        <f>IFERROR(IF(SEARCH("z",A161)&gt;0,CHAR(34)&amp;"with_z"&amp;CHAR(34)&amp;",",""),"")</f>
        <v/>
      </c>
      <c r="DL161" s="48" t="str">
        <f>IF(CG161=2, CHAR(34) &amp; _xlfn.TEXTJOIN("", TRUE, _xlfn._xlws.SORT(HP161:HX161)) &amp; CHAR(34) &amp; ",", "")</f>
        <v/>
      </c>
      <c r="DM161" s="48" t="str" cm="1">
        <f t="array" ref="DM161">IF(CG161=3,CHAR(34) &amp; _xlfn.TEXTJOIN("", TRUE, RIGHT(HP161:HX161, 2)) &amp; CHAR(34) &amp; ",", "")</f>
        <v>"LUELHI",</v>
      </c>
      <c r="DN161" s="48" t="str">
        <f>IF(AND(ISNUMBER(SEARCH("18", O161)), ISERROR(SEARCH("1918", O161)), ISERROR(SEARCH("2018", O161))), CHAR(34) &amp; "year18" &amp; CHAR(34) &amp; ",", "")</f>
        <v/>
      </c>
      <c r="DO161" s="48" t="str">
        <f>IF(AND(ISNUMBER(SEARCH("19", O161)), ISERROR(SEARCH("1819", O161)),  ISERROR(SEARCH("1219", O161)),ISERROR(SEARCH("1119", O161)),ISERROR(SEARCH("1190", O161)),ISERROR(SEARCH("2019", O161))), CHAR(34) &amp; "year19" &amp; CHAR(34) &amp; ",", "")</f>
        <v/>
      </c>
      <c r="DP161" s="6" t="str">
        <f>IF(AND(ISNUMBER(SEARCH("20", O161)), ISERROR(SEARCH("1920", O161))), CHAR(34)&amp;"year00"&amp;CHAR(34)&amp;",", "")</f>
        <v>"year00",</v>
      </c>
      <c r="DQ161" s="6" t="str">
        <f>IF(CC161="y",CHAR(34)&amp;"soviet"&amp;CHAR(34)&amp;",","")</f>
        <v/>
      </c>
      <c r="DR161" s="6" t="str">
        <f>IF(BY161="y",CHAR(34)&amp;"dgband"&amp;CHAR(34)&amp;",","")</f>
        <v/>
      </c>
      <c r="DS161" s="6" t="str">
        <f>IF(W161="y",IF(AND(V161="n",BY161&lt;&gt;"y"),CHAR(34)&amp;"allver"&amp;CHAR(34)&amp;",",""),"")</f>
        <v/>
      </c>
      <c r="DT161" s="6" t="str">
        <f>IF(V161="y",IF(AND(W161="n",BY161&lt;&gt;"y"),CHAR(34)&amp;"allhor"&amp;CHAR(34)&amp;",",""),"")</f>
        <v>"allhor",</v>
      </c>
      <c r="DU161" s="6" t="str">
        <f>IF(BY161="y",IF(AND(W161="n",V161="n"),CHAR(34)&amp;"alldia"&amp;CHAR(34)&amp;",",""),"")</f>
        <v/>
      </c>
      <c r="DW161" s="48" t="str">
        <f>IF(CL161="y",CHAR(34)&amp;CL$1&amp;CHAR(34)&amp;",","")</f>
        <v/>
      </c>
      <c r="DX161" s="48" t="str">
        <f>IF(CM161="y",CHAR(34)&amp;CM$1&amp;CHAR(34)&amp;",","")</f>
        <v>"2Bands",</v>
      </c>
      <c r="DY161" s="48" t="str">
        <f>IF(CN161="y",CHAR(34)&amp;CN$1&amp;CHAR(34)&amp;",","")</f>
        <v/>
      </c>
      <c r="DZ161" s="48" t="str">
        <f>IF(CO161="y",CHAR(34)&amp;CO$1&amp;CHAR(34)&amp;",","")</f>
        <v/>
      </c>
      <c r="EA161" s="48" t="str">
        <f>IF(T161="y",CHAR(34)&amp;T$1&amp;CHAR(34)&amp;",","")</f>
        <v/>
      </c>
      <c r="EB161" s="48" t="str">
        <f>IF(U161="y",CHAR(34)&amp;U$1&amp;CHAR(34)&amp;",","")</f>
        <v/>
      </c>
      <c r="EC161" s="48" t="str">
        <f>IF(V161="y",CHAR(34)&amp;V$1&amp;CHAR(34)&amp;",","")</f>
        <v>"Horizo",</v>
      </c>
      <c r="ED161" s="48" t="str">
        <f>IF(W161="y",CHAR(34)&amp;W$1&amp;CHAR(34)&amp;",","")</f>
        <v/>
      </c>
      <c r="EE161" s="48" t="str">
        <f>IF(X161="y",CHAR(34)&amp;X$1&amp;CHAR(34)&amp;",","")</f>
        <v/>
      </c>
      <c r="EF161" s="48" t="str">
        <f>IF(AND(Y161&lt;&gt;"n",Y161&lt;&gt;""),CHAR(34)&amp;Y$1&amp;CHAR(34)&amp;",","")</f>
        <v/>
      </c>
      <c r="EG161" s="48" t="str">
        <f>IF(Z161="y",CHAR(34)&amp;Z$1&amp;CHAR(34)&amp;",","")</f>
        <v/>
      </c>
      <c r="EH161" s="48" t="str">
        <f>IF(AA161="y",CHAR(34)&amp;AA$1&amp;CHAR(34)&amp;",","")</f>
        <v>"Plants",</v>
      </c>
      <c r="EI161" s="48" t="str">
        <f>IF(AB161="y",CHAR(34)&amp;AB$1&amp;CHAR(34)&amp;",","")</f>
        <v/>
      </c>
      <c r="EJ161" s="48" t="str">
        <f>IF(AC161="y",CHAR(34)&amp;AC$1&amp;CHAR(34)&amp;",","")</f>
        <v/>
      </c>
      <c r="EK161" s="48" t="str">
        <f>IF(AD161="y",CHAR(34)&amp;AD$1&amp;CHAR(34)&amp;",","")</f>
        <v/>
      </c>
      <c r="EL161" s="48" t="str">
        <f>IF(AE161="y",CHAR(34)&amp;AE$1&amp;CHAR(34)&amp;",","")</f>
        <v/>
      </c>
      <c r="EM161" s="48" t="str">
        <f>IF(AF161="y",CHAR(34)&amp;AF$1&amp;CHAR(34)&amp;",","")</f>
        <v/>
      </c>
      <c r="EN161" s="48" t="str">
        <f>IF(AG161="y",CHAR(34)&amp;AG$1&amp;CHAR(34)&amp;",","")</f>
        <v>"Unequa",</v>
      </c>
      <c r="EO161" s="48" t="str">
        <f>IF(AH161="y",CHAR(34)&amp;AH$1&amp;CHAR(34)&amp;",","")</f>
        <v/>
      </c>
      <c r="EP161" s="48" t="str">
        <f>IF(AI161="y",CHAR(34)&amp;AI$1&amp;CHAR(34)&amp;",","")</f>
        <v/>
      </c>
      <c r="EQ161" s="48" t="str">
        <f>IF(AJ161="y",CHAR(34)&amp;AJ$1&amp;CHAR(34)&amp;",","")</f>
        <v/>
      </c>
      <c r="ER161" s="48" t="str">
        <f>IF(AK161="y",CHAR(34)&amp;AK$1&amp;CHAR(34)&amp;",","")</f>
        <v/>
      </c>
      <c r="ES161" s="48" t="str">
        <f>IF(AL161="y",CHAR(34)&amp;AL$1&amp;CHAR(34)&amp;",","")</f>
        <v/>
      </c>
      <c r="ET161" s="48" t="str">
        <f>IF(AM161="y",CHAR(34)&amp;AM$1&amp;CHAR(34)&amp;",","")</f>
        <v/>
      </c>
      <c r="EU161" s="48" t="str">
        <f>IF(AN161="y",CHAR(34)&amp;AN$1&amp;CHAR(34)&amp;",","")</f>
        <v/>
      </c>
      <c r="EV161" s="48" t="str">
        <f>IF(AO161="y",CHAR(34)&amp;AO$1&amp;CHAR(34)&amp;",","")</f>
        <v/>
      </c>
      <c r="EW161" s="48" t="str">
        <f>IF(AP161="y",CHAR(34)&amp;AP$1&amp;CHAR(34)&amp;",","")</f>
        <v/>
      </c>
      <c r="EX161" s="48" t="str">
        <f>IF(AQ161="y",CHAR(34)&amp;AQ$1&amp;CHAR(34)&amp;",","")</f>
        <v/>
      </c>
      <c r="EY161" s="48" t="str">
        <f>IF(AR161="y",CHAR(34)&amp;AR$1&amp;CHAR(34)&amp;",","")</f>
        <v/>
      </c>
      <c r="EZ161" s="48" t="str">
        <f>IF(AS161="y",CHAR(34)&amp;AS$1&amp;CHAR(34)&amp;",","")</f>
        <v/>
      </c>
      <c r="FA161" s="48" t="str">
        <f>IF(AT161&gt;0,CHAR(34)&amp;"sta"&amp;AZ161&amp;CHAR(34)&amp;",","")</f>
        <v/>
      </c>
      <c r="FB161" s="48" t="str">
        <f>IF(AND(AT161&gt;0,BA161&lt;&gt;""),CHAR(34)&amp;"sta"&amp;BA161&amp;CHAR(34)&amp;",","")</f>
        <v/>
      </c>
      <c r="FD161" s="48" t="str">
        <f>IF(BV161="n",CHAR(34)&amp;"tcWHYE"&amp;CHAR(34)&amp;",",IF(BV161="y",CHAR(34)&amp;FD$1&amp;CHAR(34)&amp;",",""))</f>
        <v/>
      </c>
      <c r="FE161" s="48" t="str">
        <f>IF(COUNTIF(BL161:BT161,"BLU")=0,CHAR(34)&amp;"NO_BLU"&amp;CHAR(34)&amp;",", "")</f>
        <v/>
      </c>
      <c r="FF161" s="48" t="str">
        <f>IF(COUNTIF(BL161:BT161,"WHI")=0,CHAR(34)&amp;"NO_WHI"&amp;CHAR(34)&amp;",", "")</f>
        <v/>
      </c>
      <c r="FG161" s="48" t="str">
        <f>IF(COUNTIF(BL161:BT161,"RED")=0,CHAR(34)&amp;"NO_RED"&amp;CHAR(34)&amp;",", "")</f>
        <v>"NO_RED",</v>
      </c>
      <c r="FH161" s="48" t="str">
        <f>IF(COUNTIF(BL161:BS161,"GRE")=0,CHAR(34)&amp;"NO_GRE"&amp;CHAR(34)&amp;",", "")</f>
        <v>"NO_GRE",</v>
      </c>
      <c r="FI161" s="48" t="str">
        <f>IF(COUNTIF(BL161:BT161,"YEL")=0,CHAR(34)&amp;"NO_YEL"&amp;CHAR(34)&amp;",", "")</f>
        <v/>
      </c>
      <c r="FJ161" s="48" t="str">
        <f>IF(COUNTIF(BL161:BT161,"BLA")=0,CHAR(34)&amp;"NO_BLA"&amp;CHAR(34)&amp;",", "")</f>
        <v>"NO_BLA",</v>
      </c>
      <c r="FK161" s="48" t="str">
        <f>IF(AND(FH161&lt;&gt;"",FF161&lt;&gt;""),CHAR(34)&amp;"WHGRNO"&amp;CHAR(34)&amp;",","")</f>
        <v/>
      </c>
      <c r="FL161" s="48" t="str">
        <f>IF(AND(FI161&lt;&gt;"",FF161&lt;&gt;""),CHAR(34)&amp;"WHYENO"&amp;CHAR(34)&amp;",","")</f>
        <v/>
      </c>
      <c r="FM161" s="48" t="str">
        <f>IF(AND(FJ161&lt;&gt;"",FF161&lt;&gt;""),CHAR(34)&amp;"BAWHNO"&amp;CHAR(34)&amp;",","")</f>
        <v/>
      </c>
      <c r="FN161" s="48" t="str">
        <f>IF(AND(FE161&lt;&gt;"",FF161&lt;&gt;""),CHAR(34)&amp;"BLWHNO"&amp;CHAR(34)&amp;",","")</f>
        <v/>
      </c>
      <c r="FO161" s="48" t="str">
        <f>IF(AND(FE161&lt;&gt;"",FG161&lt;&gt;""),CHAR(34)&amp;"BLRENO"&amp;CHAR(34)&amp;",","")</f>
        <v/>
      </c>
      <c r="FP161" s="48" t="str">
        <f>IF(AND(FF161&lt;&gt;"",FF161&lt;&gt;""),CHAR(34)&amp;"WHRENO"&amp;CHAR(34)&amp;",","")</f>
        <v/>
      </c>
      <c r="FQ161" s="48" t="str">
        <f>IF(LEN(BF161)=3,CHAR(34)&amp;"001"&amp;BF161&amp;CHAR(34)&amp;",","")</f>
        <v>"001BLU",</v>
      </c>
      <c r="FR161" s="48" t="str">
        <f>IF(LEN(BG161)=3,CHAR(34)&amp;"002"&amp;BG161&amp;CHAR(34)&amp;",","")</f>
        <v/>
      </c>
      <c r="FS161" s="48" t="str">
        <f>IF(LEN(BH161)=3,CHAR(34)&amp;"003"&amp;BH161&amp;CHAR(34)&amp;",","")</f>
        <v>"003WHI",</v>
      </c>
      <c r="FT161" s="48" t="str">
        <f>CHAR(34)&amp;"myr"&amp;BD161&amp;CHAR(34)&amp;","</f>
        <v>"myrWHI",</v>
      </c>
      <c r="FU161" s="48" t="str">
        <f>IF(AY161="y",CHAR(34)&amp;"island"&amp;CHAR(34)&amp;",","")</f>
        <v/>
      </c>
      <c r="FV161" s="48" t="str">
        <f>IF(BZ161="y",CHAR(34)&amp;"landlo"&amp;CHAR(34)&amp;",","")</f>
        <v/>
      </c>
      <c r="FW161" s="48" t="str">
        <f>IF(CA161="y",CHAR(34)&amp;"eunion"&amp;CHAR(34)&amp;",","")</f>
        <v/>
      </c>
      <c r="FY161" s="48" t="str">
        <f>IFERROR(IF(SEARCH("Arabic",CB161)&gt;0,CHAR(34)&amp;"arabic"&amp;CHAR(34)&amp;",",""),"")</f>
        <v/>
      </c>
      <c r="FZ161" s="48" t="str">
        <f>IFERROR(IF(SEARCH("English",CB161)&gt;0,CHAR(34)&amp;"englis"&amp;CHAR(34)&amp;",",""),"")</f>
        <v/>
      </c>
      <c r="GA161" s="48" t="str">
        <f>IFERROR(IF(SEARCH("French",CB161)&gt;0,CHAR(34)&amp;"french"&amp;CHAR(34)&amp;",",""),"")</f>
        <v/>
      </c>
      <c r="GB161" s="48" t="str">
        <f>IFERROR(IF(SEARCH("Spanish",CB161)&gt;0,CHAR(34)&amp;"spanis"&amp;CHAR(34)&amp;",",""),"")</f>
        <v/>
      </c>
      <c r="GE161" s="48" t="str">
        <f>IFERROR(IF(SEARCH("Dutch",CB161)&gt;0,CHAR(34)&amp;"dutchs"&amp;CHAR(34)&amp;",",""),"")</f>
        <v/>
      </c>
      <c r="GF161" s="48" t="str">
        <f>IFERROR(IF(SEARCH("Historical",AU161)&gt;0,CHAR(34)&amp;"histor"&amp;CHAR(34)&amp;",",""),"")</f>
        <v/>
      </c>
      <c r="GG161" s="48" t="str">
        <f>IF(BU161="y",CHAR(34)&amp;"unjack"&amp;CHAR(34)&amp;",","")</f>
        <v/>
      </c>
      <c r="GH161" s="48" t="str">
        <f>IF(CD161=1,CHAR(34)&amp;"southc"&amp;CHAR(34)&amp;",","")</f>
        <v/>
      </c>
      <c r="GI161" s="48" t="str">
        <f>IF(CE161=1,CHAR(34)&amp;"hasmap"&amp;CHAR(34)&amp;",","")</f>
        <v/>
      </c>
      <c r="GJ161" s="48" t="str">
        <f>IF(CP161="y",CHAR(34)&amp;CP$1&amp;CHAR(34)&amp;",","")</f>
        <v>"NoStar",</v>
      </c>
      <c r="GK161" s="48" t="str">
        <f>IF(GJ161="",CHAR(34)&amp;"HasSta"&amp;CHAR(34)&amp;",","")</f>
        <v/>
      </c>
      <c r="GL161" s="48" t="str">
        <f>IF(CQ161="y",CHAR(34)&amp;CQ$1&amp;CHAR(34)&amp;",","")</f>
        <v/>
      </c>
      <c r="GM161" s="48" t="str">
        <f>IF(CR161="y",CHAR(34)&amp;CR$1&amp;CHAR(34)&amp;",","")</f>
        <v/>
      </c>
      <c r="GN161" s="48" t="str">
        <f>IF(CS161="y",CHAR(34)&amp;CS$1&amp;CHAR(34)&amp;",","")</f>
        <v/>
      </c>
      <c r="GP161" s="48" t="str">
        <f>CHAR(34)&amp;AU161&amp;CHAR(34)</f>
        <v>"City"</v>
      </c>
      <c r="GS161" s="48" t="str">
        <f>SUBSTITUTE("["&amp;_xlfn.CONCAT(CW161:GN161)&amp;"]",",]","]")</f>
        <v>["3Color","words2","words3","lets12","startS","with_y","LUELHI","year00","allhor","2Bands","Horizo","Plants","Unequa","NO_RED","NO_GRE","NO_BLA","001BLU","003WHI","myrWHI","NoStar"]</v>
      </c>
      <c r="GT161" s="48" t="str">
        <f>IF(BL161&lt;&gt;"",CHAR(34)&amp;"cl_"&amp;BL161&amp;CHAR(34)&amp;",","")</f>
        <v/>
      </c>
      <c r="GU161" s="48" t="str">
        <f>IF(BM161&lt;&gt;"",CHAR(34)&amp;"cl_"&amp;BM161&amp;CHAR(34)&amp;",","")</f>
        <v>"cl_BLU",</v>
      </c>
      <c r="GV161" s="48" t="str">
        <f>IF(BN161&lt;&gt;"",CHAR(34)&amp;"cl_"&amp;BN161&amp;CHAR(34)&amp;",","")</f>
        <v/>
      </c>
      <c r="GW161" s="48" t="str">
        <f>IF(BO161&lt;&gt;"",CHAR(34)&amp;"cl_"&amp;BO161&amp;CHAR(34)&amp;",","")</f>
        <v/>
      </c>
      <c r="GX161" s="48" t="str">
        <f>IF(BP161&lt;&gt;"",CHAR(34)&amp;"cl_"&amp;BP161&amp;CHAR(34)&amp;",","")</f>
        <v>"cl_YEL",</v>
      </c>
      <c r="GY161" s="48" t="str">
        <f>IF(BQ161&lt;&gt;"",CHAR(34)&amp;"cl_"&amp;BQ161&amp;CHAR(34)&amp;",","")</f>
        <v/>
      </c>
      <c r="GZ161" s="48" t="str">
        <f>IF(BR161&lt;&gt;"",CHAR(34)&amp;"cl_"&amp;BR161&amp;CHAR(34)&amp;",","")</f>
        <v/>
      </c>
      <c r="HA161" s="48" t="str">
        <f>IF(BS161&lt;&gt;"",CHAR(34)&amp;"cl_"&amp;BS161&amp;CHAR(34)&amp;",","")</f>
        <v/>
      </c>
      <c r="HB161" s="48" t="str">
        <f>IF(BT161&lt;&gt;"",CHAR(34)&amp;"cl_"&amp;BT161&amp;CHAR(34)&amp;",","")</f>
        <v>"cl_WHI",</v>
      </c>
      <c r="HC161" s="48" t="str">
        <f>SUBSTITUTE("["&amp;_xlfn.CONCAT(GT161:HB161)&amp;"]",",]","]")</f>
        <v>["cl_BLU","cl_YEL","cl_WHI"]</v>
      </c>
      <c r="HE161" s="71"/>
      <c r="HF161" s="72" t="str">
        <f>"{couname:"&amp;CT161&amp;(IF(HK161&lt;&gt;"",",subtype:"&amp;CHAR(34)&amp;HK161&amp;CHAR(34),""))&amp;",year:"&amp;HJ161&amp;",region:"&amp;CU161&amp;",Colors:"&amp;HC161&amp;",Items:"&amp;GS161&amp;",Flag:"&amp;CV161&amp;",HDFlag:"&amp;CHAR(34)&amp;E161&amp;CHAR(34)&amp;",type:"&amp;GP161&amp;", describe: "&amp;HH161&amp;", isnew:"&amp;CHAR(34)&amp;F161&amp;CHAR(34)&amp;", links: "&amp;HL161&amp;"},"</f>
        <v>{couname:"[USA] Salt Lake City",year:"2020",region:"rgn_North America",Colors:["cl_BLU","cl_YEL","cl_WHI"],Items:["3Color","words2","words3","lets12","startS","with_y","LUELHI","year00","allhor","2Bands","Horizo","Plants","Unequa","NO_RED","NO_GRE","NO_BLA","001BLU","003WHI","myrWHI","NoStar"],Flag:"https://upload.wikimedia.org/wikipedia/commons/thumb/3/31/Flag_of_Salt_Lake_City_%282020%29.svg/640px-Flag_of_Salt_Lake_City_%282020%29.svg.png",HDFlag:"https://upload.wikimedia.org/wikipedia/commons/thumb/3/31/Flag_of_Salt_Lake_City_%282020%29.svg/1280px-Flag_of_Salt_Lake_City_%282020%29.svg.png",type:"City", describe: "\nA horizontal bicolor of blue and white with a white sego lily in the top left corner.", isnew:".", links: "https://www.slc.gov/flag/"},</v>
      </c>
      <c r="HG161" s="73" t="str">
        <f>"{couname:"&amp;CT161&amp;(IF(HK161&lt;&gt;"",",subtype:"&amp;CHAR(34)&amp;HK161&amp;CHAR(34),""))&amp;",year:"&amp;HJ161&amp;",region:"&amp;CU161&amp;",Colors:"&amp;HC161&amp;",Items:"&amp;GS161&amp;",Flag:"&amp;CV161&amp;",HDFlag:"&amp;CHAR(34)&amp;E161&amp;CHAR(34)&amp;",type:"&amp;GP161&amp;", describe: "&amp;HI161&amp;", links: "&amp;HL161&amp;"},"</f>
        <v>{couname:"[USA] Salt Lake City",year:"2020",region:"rgn_North America",Colors:["cl_BLU","cl_YEL","cl_WHI"],Items:["3Color","words2","words3","lets12","startS","with_y","LUELHI","year00","allhor","2Bands","Horizo","Plants","Unequa","NO_RED","NO_GRE","NO_BLA","001BLU","003WHI","myrWHI","NoStar"],Flag:"https://upload.wikimedia.org/wikipedia/commons/thumb/3/31/Flag_of_Salt_Lake_City_%282020%29.svg/640px-Flag_of_Salt_Lake_City_%282020%29.svg.png",HDFlag:"https://upload.wikimedia.org/wikipedia/commons/thumb/3/31/Flag_of_Salt_Lake_City_%282020%29.svg/1280px-Flag_of_Salt_Lake_City_%282020%29.svg.png",type:"City", describe: "\nA horizontal bicolor of blue and white with a white sego lily in the top left corner.", links: "https://www.slc.gov/flag/"},</v>
      </c>
      <c r="HH161" s="48" t="str">
        <f>IF(P161&lt;&gt;"",CHAR(34)&amp;"\n"&amp;P161&amp;CHAR(34),CHAR(34)&amp;CHAR(34))</f>
        <v>"\nA horizontal bicolor of blue and white with a white sego lily in the top left corner."</v>
      </c>
      <c r="HI161" s="48" t="str">
        <f>IF(J161=0,CHAR(34)&amp;CHAR(34),HH161)</f>
        <v>"\nA horizontal bicolor of blue and white with a white sego lily in the top left corner."</v>
      </c>
      <c r="HJ161" s="48" t="str">
        <f>CHAR(34)&amp;O161&amp;CHAR(34)</f>
        <v>"2020"</v>
      </c>
      <c r="HL161" s="48" t="str">
        <f>CHAR(34)&amp;I161&amp;CHAR(34)</f>
        <v>"https://www.slc.gov/flag/"</v>
      </c>
      <c r="HM161" s="72" t="str">
        <f>"{"&amp;CHAR(34)&amp;"couname"&amp;CHAR(34)&amp;":"&amp;CT161&amp;(IF(H161&lt;&gt;"",","&amp;CHAR(34)&amp;"subtype"&amp;CHAR(34)&amp;":"&amp;CHAR(34)&amp;H161&amp;CHAR(34),""))&amp;","&amp;CHAR(34)&amp;"year"&amp;CHAR(34)&amp;":"&amp;HJ161&amp;","&amp;CHAR(34)&amp;"region"&amp;CHAR(34)&amp;":"&amp;CU161&amp;","&amp;CHAR(34)&amp;"Colors"&amp;CHAR(34)&amp;":"&amp;HC161&amp;","&amp;CHAR(34)&amp;"Items"&amp;CHAR(34)&amp;":"&amp;GS161&amp;","&amp;CHAR(34)&amp;"Flag"&amp;CHAR(34)&amp;":"&amp;CV161&amp;","&amp;CHAR(34)&amp;"HDFlag"&amp;CHAR(34)&amp;":"&amp;CHAR(34)&amp;E161&amp;CHAR(34)&amp;","&amp;CHAR(34)&amp;"type"&amp;CHAR(34)&amp;":"&amp;GP161&amp;", "&amp;CHAR(34)&amp;"describe"&amp;CHAR(34)&amp;": "&amp;HH161&amp;", "&amp;CHAR(34)&amp;"isnew"&amp;CHAR(34)&amp;": "&amp;CHAR(34)&amp;F161&amp;CHAR(34)&amp;", "&amp;CHAR(34)&amp;"links"&amp;CHAR(34)&amp;": "&amp;HL161&amp;"},"</f>
        <v>{"couname":"[USA] Salt Lake City","subtype":"[USA] Utah","year":"2020","region":"rgn_North America","Colors":["cl_BLU","cl_YEL","cl_WHI"],"Items":["3Color","words2","words3","lets12","startS","with_y","LUELHI","year00","allhor","2Bands","Horizo","Plants","Unequa","NO_RED","NO_GRE","NO_BLA","001BLU","003WHI","myrWHI","NoStar"],"Flag":"https://upload.wikimedia.org/wikipedia/commons/thumb/3/31/Flag_of_Salt_Lake_City_%282020%29.svg/640px-Flag_of_Salt_Lake_City_%282020%29.svg.png","HDFlag":"https://upload.wikimedia.org/wikipedia/commons/thumb/3/31/Flag_of_Salt_Lake_City_%282020%29.svg/1280px-Flag_of_Salt_Lake_City_%282020%29.svg.png","type":"City", "describe": "\nA horizontal bicolor of blue and white with a white sego lily in the top left corner.", "isnew": ".", "links": "https://www.slc.gov/flag/"},</v>
      </c>
      <c r="HN161" s="74" t="str">
        <f>"{"&amp;CHAR(34)&amp;"couname"&amp;CHAR(34)&amp;":"&amp;CT161&amp;(IF(H161&lt;&gt;"",","&amp;CHAR(34)&amp;"subtype"&amp;CHAR(34)&amp;":"&amp;CHAR(34)&amp;H161&amp;CHAR(34),""))&amp;","&amp;CHAR(34)&amp;"year"&amp;CHAR(34)&amp;":"&amp;HJ161&amp;","&amp;CHAR(34)&amp;"region"&amp;CHAR(34)&amp;":"&amp;CU161&amp;","&amp;CHAR(34)&amp;"Colors"&amp;CHAR(34)&amp;":"&amp;HC161&amp;","&amp;CHAR(34)&amp;"Items"&amp;CHAR(34)&amp;":"&amp;GS161&amp;","&amp;CHAR(34)&amp;"Flag"&amp;CHAR(34)&amp;":"&amp;CV161&amp;","&amp;CHAR(34)&amp;"HDFlag"&amp;CHAR(34)&amp;":"&amp;CHAR(34)&amp;E161&amp;CHAR(34)&amp;","&amp;CHAR(34)&amp;"type"&amp;CHAR(34)&amp;":"&amp;GP161&amp;", "&amp;CHAR(34)&amp;"describe"&amp;CHAR(34)&amp;": "&amp;HI161&amp;", "&amp;CHAR(34)&amp;"isnew"&amp;CHAR(34)&amp;": "&amp;CHAR(34)&amp;F161&amp;CHAR(34)&amp;", "&amp;CHAR(34)&amp;"links"&amp;CHAR(34)&amp;": "&amp;HL161&amp;"},"</f>
        <v>{"couname":"[USA] Salt Lake City","subtype":"[USA] Utah","year":"2020","region":"rgn_North America","Colors":["cl_BLU","cl_YEL","cl_WHI"],"Items":["3Color","words2","words3","lets12","startS","with_y","LUELHI","year00","allhor","2Bands","Horizo","Plants","Unequa","NO_RED","NO_GRE","NO_BLA","001BLU","003WHI","myrWHI","NoStar"],"Flag":"https://upload.wikimedia.org/wikipedia/commons/thumb/3/31/Flag_of_Salt_Lake_City_%282020%29.svg/640px-Flag_of_Salt_Lake_City_%282020%29.svg.png","HDFlag":"https://upload.wikimedia.org/wikipedia/commons/thumb/3/31/Flag_of_Salt_Lake_City_%282020%29.svg/1280px-Flag_of_Salt_Lake_City_%282020%29.svg.png","type":"City", "describe": "\nA horizontal bicolor of blue and white with a white sego lily in the top left corner.", "isnew": ".", "links": "https://www.slc.gov/flag/"},</v>
      </c>
      <c r="HO161" s="75">
        <v>45618</v>
      </c>
      <c r="HP161" s="48" t="str" cm="1">
        <f t="array" ref="HP161">IF(_xlfn.TEXTJOIN(", ", TRUE, IF(ISNUMBER(SEARCH("BLA", BL161:BT161)), COLUMN(BL161:BT161) - COLUMN(BL161) + 1, ""))&lt;&gt;"","BLA","")</f>
        <v/>
      </c>
      <c r="HQ161" s="48" t="str" cm="1">
        <f t="array" ref="HQ161">IF(_xlfn.TEXTJOIN(", ", TRUE, IF(ISNUMBER(SEARCH("BLU", BL161:BT161)), COLUMN(BL161:BT161) - COLUMN(BL161) + 1, ""))&lt;&gt;"","BLU","")</f>
        <v>BLU</v>
      </c>
      <c r="HR161" s="48" t="str" cm="1">
        <f t="array" ref="HR161">IF(_xlfn.TEXTJOIN(", ", TRUE, IF(ISNUMBER(SEARCH("GRE", BL161:BT161)), COLUMN(BL161:BT161) - COLUMN(BL161) + 1, ""))&lt;&gt;"","GRE","")</f>
        <v/>
      </c>
      <c r="HS161" s="48" t="str" cm="1">
        <f t="array" ref="HS161">IF(_xlfn.TEXTJOIN(", ", TRUE, IF(ISNUMBER(SEARCH("RED", BL161:BT161)), COLUMN(BL161:BT161) - COLUMN(BL161) + 1, ""))&lt;&gt;"","RED","")</f>
        <v/>
      </c>
      <c r="HT161" s="48" t="str" cm="1">
        <f t="array" ref="HT161">IF(_xlfn.TEXTJOIN(", ", TRUE, IF(ISNUMBER(SEARCH("YEL", BL161:BT161)), COLUMN(BL161:BT161) - COLUMN(BL161) + 1, ""))&lt;&gt;"","YEL","")</f>
        <v>YEL</v>
      </c>
      <c r="HU161" s="48" t="str" cm="1">
        <f t="array" ref="HU161">IF(_xlfn.TEXTJOIN(", ", TRUE, IF(ISNUMBER(SEARCH("ORA", BL161:BT161)), COLUMN(BL161:BT161) - COLUMN(BL161) + 1, ""))&lt;&gt;"","ORA","")</f>
        <v/>
      </c>
      <c r="HV161" s="48" t="str" cm="1">
        <f t="array" ref="HV161">IF(_xlfn.TEXTJOIN(", ", TRUE, IF(ISNUMBER(SEARCH("BRO", BL161:BT161)), COLUMN(BL161:BT161) - COLUMN(BL161) + 1, ""))&lt;&gt;"","BRO","")</f>
        <v/>
      </c>
      <c r="HW161" s="48" t="str" cm="1">
        <f t="array" ref="HW161">IF(_xlfn.TEXTJOIN(", ", TRUE, IF(ISNUMBER(SEARCH("PUR", BL161:BT161)), COLUMN(BL161:BT161) - COLUMN(BL161) + 1, ""))&lt;&gt;"","PUR","")</f>
        <v/>
      </c>
      <c r="HX161" s="48" t="str" cm="1">
        <f t="array" ref="HX161">IF(_xlfn.TEXTJOIN(", ", TRUE, IF(ISNUMBER(SEARCH("WHI", BL161:BT161)), COLUMN(BL161:BT161) - COLUMN(BL161) + 1, ""))&lt;&gt;"","WHI","")</f>
        <v>WHI</v>
      </c>
      <c r="HY161" s="76"/>
      <c r="HZ161" s="76"/>
      <c r="IA161" s="6"/>
      <c r="IB161" s="6"/>
      <c r="IC161" s="77"/>
      <c r="ID161" s="77"/>
      <c r="IE161" s="77"/>
      <c r="IF161" s="77"/>
      <c r="IG161" s="77"/>
      <c r="IH161" s="77"/>
      <c r="II161" s="77"/>
      <c r="IJ161" s="77"/>
      <c r="IK161" s="77"/>
      <c r="IM161" s="45">
        <f>COUNTIF(IC161:IK161,"&gt;0")-CG161</f>
        <v>-3</v>
      </c>
      <c r="IN161" s="78" t="str">
        <f>"http://mkweb.bcgsc.ca/color-summarizer/?url="&amp;D161&amp;"&amp;precision=low&amp;num_clusters="&amp;CG161&amp;"&amp;text=1"</f>
        <v>http://mkweb.bcgsc.ca/color-summarizer/?url=https://upload.wikimedia.org/wikipedia/commons/thumb/3/31/Flag_of_Salt_Lake_City_%282020%29.svg/640px-Flag_of_Salt_Lake_City_%282020%29.svg.png&amp;precision=low&amp;num_clusters=3&amp;text=1</v>
      </c>
      <c r="IO161" s="48" t="str">
        <f>IF(HP161&lt;&gt;"",CHAR(34)&amp;"black"&amp;CHAR(34),"")</f>
        <v/>
      </c>
      <c r="IP161" s="48" t="str">
        <f>IF(HQ161&lt;&gt;"",CHAR(34)&amp;"blue"&amp;CHAR(34),"")</f>
        <v>"blue"</v>
      </c>
      <c r="IQ161" s="48" t="str">
        <f>IF(HR161&lt;&gt;"",CHAR(34)&amp;"green"&amp;CHAR(34),"")</f>
        <v/>
      </c>
      <c r="IR161" s="48" t="str">
        <f>IF(HS161&lt;&gt;"",CHAR(34)&amp;"red"&amp;CHAR(34),"")</f>
        <v/>
      </c>
      <c r="IS161" s="48" t="str">
        <f>IF(HT161&lt;&gt;"",CHAR(34)&amp;"yellow"&amp;CHAR(34),"")</f>
        <v>"yellow"</v>
      </c>
      <c r="IT161" s="48" t="str">
        <f>IF(HU161&lt;&gt;"",CHAR(34)&amp;"orange"&amp;CHAR(34),"")</f>
        <v/>
      </c>
      <c r="IU161" s="48" t="str">
        <f>IF(HV161&lt;&gt;"",CHAR(34)&amp;"brown"&amp;CHAR(34),"")</f>
        <v/>
      </c>
      <c r="IV161" s="48" t="str">
        <f>IF(HW161&lt;&gt;"",CHAR(34)&amp;"purple"&amp;CHAR(34),"")</f>
        <v/>
      </c>
      <c r="IW161" s="48" t="str">
        <f>IF(HX161&lt;&gt;"",CHAR(34)&amp;"white"&amp;CHAR(34),"")</f>
        <v>"white"</v>
      </c>
      <c r="IX161" s="48" t="str">
        <f>"{"&amp;CHAR(34)&amp;"url"&amp;CHAR(34)&amp;":"&amp;CHAR(34)&amp;IN161&amp;CHAR(34)&amp;","&amp;CHAR(34)&amp;"name"&amp;CHAR(34)&amp;":"&amp;CHAR(34)&amp;A161&amp;CHAR(34)&amp;"},"</f>
        <v>{"url":"http://mkweb.bcgsc.ca/color-summarizer/?url=https://upload.wikimedia.org/wikipedia/commons/thumb/3/31/Flag_of_Salt_Lake_City_%282020%29.svg/640px-Flag_of_Salt_Lake_City_%282020%29.svg.png&amp;precision=low&amp;num_clusters=3&amp;text=1","name":"[USA] Salt Lake City"},</v>
      </c>
      <c r="IY161" s="48">
        <v>1174</v>
      </c>
    </row>
    <row r="162" spans="1:259" s="48" customFormat="1" ht="38.4" customHeight="1" thickBot="1" x14ac:dyDescent="0.35">
      <c r="A162" s="97" t="s">
        <v>421</v>
      </c>
      <c r="B162" s="40" t="e" vm="303">
        <v>#VALUE!</v>
      </c>
      <c r="C162" s="41">
        <v>3</v>
      </c>
      <c r="D162" s="42" t="s">
        <v>422</v>
      </c>
      <c r="E162" s="43" t="s">
        <v>423</v>
      </c>
      <c r="F162" s="44" t="s">
        <v>163</v>
      </c>
      <c r="G162" s="45">
        <f>COUNTIF($A$1:$A$8580,A162)</f>
        <v>1</v>
      </c>
      <c r="H162" s="46" t="s">
        <v>424</v>
      </c>
      <c r="I162" s="47" t="s">
        <v>425</v>
      </c>
      <c r="J162" s="48" t="str">
        <f>""</f>
        <v/>
      </c>
      <c r="K162" s="49"/>
      <c r="L162" s="50"/>
      <c r="M162" s="50"/>
      <c r="N162" s="51" t="s">
        <v>231</v>
      </c>
      <c r="O162" s="52">
        <v>1775</v>
      </c>
      <c r="P162" s="53" t="s">
        <v>426</v>
      </c>
      <c r="Q162" s="54">
        <v>3</v>
      </c>
      <c r="R162" s="55" t="s">
        <v>231</v>
      </c>
      <c r="S162" s="56">
        <v>0</v>
      </c>
      <c r="T162" s="57" t="s">
        <v>164</v>
      </c>
      <c r="U162" s="58" t="s">
        <v>164</v>
      </c>
      <c r="V162" s="58" t="s">
        <v>164</v>
      </c>
      <c r="W162" s="58" t="s">
        <v>164</v>
      </c>
      <c r="X162" s="58" t="s">
        <v>165</v>
      </c>
      <c r="Y162" s="58" t="s">
        <v>165</v>
      </c>
      <c r="Z162" s="58" t="s">
        <v>164</v>
      </c>
      <c r="AA162" s="58" t="s">
        <v>164</v>
      </c>
      <c r="AB162" s="58" t="s">
        <v>165</v>
      </c>
      <c r="AC162" s="58" t="s">
        <v>164</v>
      </c>
      <c r="AD162" s="58" t="s">
        <v>164</v>
      </c>
      <c r="AE162" s="58" t="s">
        <v>164</v>
      </c>
      <c r="AF162" s="59" t="s">
        <v>164</v>
      </c>
      <c r="AG162" s="59" t="s">
        <v>165</v>
      </c>
      <c r="AH162" s="59" t="s">
        <v>165</v>
      </c>
      <c r="AI162" s="59" t="s">
        <v>164</v>
      </c>
      <c r="AJ162" s="59" t="s">
        <v>164</v>
      </c>
      <c r="AK162" s="59" t="s">
        <v>164</v>
      </c>
      <c r="AL162" s="59" t="s">
        <v>164</v>
      </c>
      <c r="AM162" s="59" t="s">
        <v>164</v>
      </c>
      <c r="AN162" s="59" t="s">
        <v>164</v>
      </c>
      <c r="AO162" s="59" t="s">
        <v>164</v>
      </c>
      <c r="AP162" s="59" t="s">
        <v>164</v>
      </c>
      <c r="AQ162" s="59" t="s">
        <v>164</v>
      </c>
      <c r="AR162" s="59" t="s">
        <v>164</v>
      </c>
      <c r="AS162" s="59" t="s">
        <v>164</v>
      </c>
      <c r="AT162" s="60">
        <v>0</v>
      </c>
      <c r="AU162" s="59" t="s">
        <v>220</v>
      </c>
      <c r="AV162" s="59" t="str">
        <f>IF(LEFT(A162,1)="[",LEFT(A162,5)&amp;AU162&amp;A162,"")</f>
        <v>[USA]County[USA] Culpeper County</v>
      </c>
      <c r="AW162" s="59" t="str">
        <f>C162&amp;H162&amp;A162</f>
        <v>3[USA] Virginia[USA] Culpeper County</v>
      </c>
      <c r="AX162" s="61"/>
      <c r="AY162" s="61"/>
      <c r="AZ162" s="62" t="s">
        <v>167</v>
      </c>
      <c r="BA162" s="62" t="s">
        <v>167</v>
      </c>
      <c r="BB162" s="62"/>
      <c r="BC162" s="63"/>
      <c r="BD162" s="64" t="s">
        <v>159</v>
      </c>
      <c r="BE162" s="47"/>
      <c r="BF162" s="64" t="s">
        <v>167</v>
      </c>
      <c r="BG162" s="64" t="s">
        <v>167</v>
      </c>
      <c r="BH162" s="64" t="s">
        <v>167</v>
      </c>
      <c r="BI162" s="64"/>
      <c r="BJ162" s="64"/>
      <c r="BK162" s="47"/>
      <c r="BL162" s="64" t="s">
        <v>151</v>
      </c>
      <c r="BM162" s="64" t="s">
        <v>167</v>
      </c>
      <c r="BN162" s="64" t="s">
        <v>167</v>
      </c>
      <c r="BO162" s="64" t="s">
        <v>167</v>
      </c>
      <c r="BP162" s="64" t="s">
        <v>167</v>
      </c>
      <c r="BQ162" s="64" t="s">
        <v>167</v>
      </c>
      <c r="BR162" s="64" t="s">
        <v>167</v>
      </c>
      <c r="BS162" s="64" t="s">
        <v>167</v>
      </c>
      <c r="BT162" s="64" t="s">
        <v>159</v>
      </c>
      <c r="BU162" s="65"/>
      <c r="BV162" s="66"/>
      <c r="BW162" s="66">
        <v>0</v>
      </c>
      <c r="BX162" s="47"/>
      <c r="CB162" s="6"/>
      <c r="CC162" s="6"/>
      <c r="CD162" s="67">
        <v>0</v>
      </c>
      <c r="CE162" s="67">
        <v>0</v>
      </c>
      <c r="CF162" s="67" t="e">
        <v>#REF!</v>
      </c>
      <c r="CG162" s="68" cm="1">
        <f t="array" ref="CG162">SUMPRODUCT(--(LEN(TRIM(BL162:BT162))&gt;0))</f>
        <v>2</v>
      </c>
      <c r="CH162" s="59" t="str">
        <f>IF(CG162=2,"y","n")</f>
        <v>y</v>
      </c>
      <c r="CI162" s="59" t="str">
        <f>IF(CG162=3,"y","n")</f>
        <v>n</v>
      </c>
      <c r="CJ162" s="59" t="str">
        <f>IF(CG162=4,"y","n")</f>
        <v>n</v>
      </c>
      <c r="CK162" s="59" t="str">
        <f>IF(CG162&gt;4,"y","n")</f>
        <v>n</v>
      </c>
      <c r="CL162" s="59" t="str">
        <f>IF(S162=0,"y","n")</f>
        <v>y</v>
      </c>
      <c r="CM162" s="59" t="str">
        <f>IF(S162=2,"y","n")</f>
        <v>n</v>
      </c>
      <c r="CN162" s="59" t="str">
        <f>IF(S162=3,"y","n")</f>
        <v>n</v>
      </c>
      <c r="CO162" s="59" t="str">
        <f>IF(S162&gt;=4,"y","n")</f>
        <v>n</v>
      </c>
      <c r="CP162" s="59" t="str">
        <f>IF(AT162=0,"y","n")</f>
        <v>y</v>
      </c>
      <c r="CQ162" s="59" t="str">
        <f>IF(AT162=1,"y","n")</f>
        <v>n</v>
      </c>
      <c r="CR162" s="59" t="str">
        <f>IF(AT162=2,"y","n")</f>
        <v>n</v>
      </c>
      <c r="CS162" s="59" t="str">
        <f>IF(AT162&gt;=3,"y","n")</f>
        <v>n</v>
      </c>
      <c r="CT162" s="69" t="str">
        <f>CHAR(34)&amp;A162&amp;CHAR(34)</f>
        <v>"[USA] Culpeper County"</v>
      </c>
      <c r="CU162" s="70" t="str">
        <f>CHAR(34)&amp;"rgn_"&amp;R162&amp;CHAR(34)</f>
        <v>"rgn_North America"</v>
      </c>
      <c r="CV162" s="48" t="str">
        <f>CHAR(34)&amp;D162&amp;CHAR(34)</f>
        <v>"https://upload.wikimedia.org/wikipedia/commons/thumb/1/14/Flag_of_the_Culpeper_Minutemen.svg/640px-Flag_of_the_Culpeper_Minutemen.svg.png"</v>
      </c>
      <c r="CW162" s="48" t="str">
        <f>IF(CH162="y",CHAR(34)&amp;CH$1&amp;CHAR(34)&amp;",","")</f>
        <v>"2Color",</v>
      </c>
      <c r="CX162" s="48" t="str">
        <f>IF(CI162="y",CHAR(34)&amp;CI$1&amp;CHAR(34)&amp;",","")</f>
        <v/>
      </c>
      <c r="CY162" s="48" t="str">
        <f>IF(CJ162="y",CHAR(34)&amp;CJ$1&amp;CHAR(34)&amp;",","")</f>
        <v/>
      </c>
      <c r="CZ162" s="48" t="str">
        <f>IF(CK162="y",CHAR(34)&amp;CK$1&amp;CHAR(34)&amp;",","")</f>
        <v/>
      </c>
      <c r="DA162" s="48" t="str">
        <f>IF(Q162&gt;1,CHAR(34)&amp;"words2"&amp;CHAR(34)&amp;",","")</f>
        <v>"words2",</v>
      </c>
      <c r="DB162" s="48" t="str">
        <f>IF(Q162&gt;2,CHAR(34)&amp;"words3"&amp;CHAR(34)&amp;",","")</f>
        <v>"words3",</v>
      </c>
      <c r="DD162" s="48" t="str">
        <f>IF(LEN(CHAR(34)&amp;"lets"&amp;LEN(SUBSTITUTE(SUBSTITUTE(IFERROR(TRIM(SUBSTITUTE(A162,MID(A162,FIND("[",A162),FIND("]",A162)-FIND("[",A162)+1),"")),A162)," ",""),"-",""))&amp;CHAR(34)&amp;",")=9,CHAR(34)&amp;"lets"&amp;LEN(SUBSTITUTE(SUBSTITUTE(IFERROR(TRIM(SUBSTITUTE(A162,MID(A162,FIND("[",A162),FIND("]",A162)-FIND("[",A162)+1),"")),A162)," ",""),"-",""))&amp;CHAR(34)&amp;",",CHAR(34)&amp;"lets0"&amp;LEN(SUBSTITUTE(SUBSTITUTE(IFERROR(TRIM(SUBSTITUTE(A162,MID(A162,FIND("[",A162),FIND("]",A162)-FIND("[",A162)+1),"")),A162)," ",""),"-",""))&amp;CHAR(34)&amp;",")</f>
        <v>"lets14",</v>
      </c>
      <c r="DE162" s="48" t="str">
        <f>CHAR(34)&amp;"start"&amp;IFERROR(LEFT(SUBSTITUTE(A162,"["&amp;MID(A162,FIND("[",A162)+1,FIND("]",A162)-FIND("[",A162)-1)&amp;"] ",""),1),LEFT(A162,1))&amp;CHAR(34)&amp;","</f>
        <v>"startC",</v>
      </c>
      <c r="DF162" s="48" t="str">
        <f>IFERROR(IF(SEARCH("tan",A162)&gt;0,CHAR(34)&amp;"withtn"&amp;CHAR(34)&amp;",",""),"")</f>
        <v/>
      </c>
      <c r="DG162" s="48" t="str">
        <f>IFERROR(IF(SEARCH("q",A162)&gt;0,CHAR(34)&amp;"with_q"&amp;CHAR(34)&amp;",",""),"")</f>
        <v/>
      </c>
      <c r="DH162" s="48" t="str">
        <f>IFERROR(IF(SEARCH("v",A162)&gt;0,CHAR(34)&amp;"with_v"&amp;CHAR(34)&amp;",",""),"")</f>
        <v/>
      </c>
      <c r="DI162" s="48" t="str">
        <f>IFERROR(IF(SEARCH("w",A162)&gt;0,CHAR(34)&amp;"with_w"&amp;CHAR(34)&amp;",",""),"")</f>
        <v/>
      </c>
      <c r="DJ162" s="48" t="str">
        <f>IFERROR(IF(SEARCH("y",A162)&gt;0,CHAR(34)&amp;"with_y"&amp;CHAR(34)&amp;",",""),"")</f>
        <v>"with_y",</v>
      </c>
      <c r="DK162" s="48" t="str">
        <f>IFERROR(IF(SEARCH("z",A162)&gt;0,CHAR(34)&amp;"with_z"&amp;CHAR(34)&amp;",",""),"")</f>
        <v/>
      </c>
      <c r="DL162" s="48" t="str">
        <f>IF(CG162=2, CHAR(34) &amp; _xlfn.TEXTJOIN("", TRUE, _xlfn._xlws.SORT(HP162:HX162)) &amp; CHAR(34) &amp; ",", "")</f>
        <v>"BLAWHI",</v>
      </c>
      <c r="DM162" s="48" t="str" cm="1">
        <f t="array" ref="DM162">IF(CG162=3,CHAR(34) &amp; _xlfn.TEXTJOIN("", TRUE, RIGHT(HP162:HX162, 2)) &amp; CHAR(34) &amp; ",", "")</f>
        <v/>
      </c>
      <c r="DN162" s="48" t="str">
        <f>IF(AND(ISNUMBER(SEARCH("18", O162)), ISERROR(SEARCH("1918", O162)), ISERROR(SEARCH("2018", O162))), CHAR(34) &amp; "year18" &amp; CHAR(34) &amp; ",", "")</f>
        <v/>
      </c>
      <c r="DO162" s="48" t="str">
        <f>IF(AND(ISNUMBER(SEARCH("19", O162)), ISERROR(SEARCH("1819", O162)),  ISERROR(SEARCH("1219", O162)),ISERROR(SEARCH("1119", O162)),ISERROR(SEARCH("1190", O162)),ISERROR(SEARCH("2019", O162))), CHAR(34) &amp; "year19" &amp; CHAR(34) &amp; ",", "")</f>
        <v/>
      </c>
      <c r="DP162" s="6" t="str">
        <f>IF(AND(ISNUMBER(SEARCH("20", O162)), ISERROR(SEARCH("1920", O162))), CHAR(34)&amp;"year00"&amp;CHAR(34)&amp;",", "")</f>
        <v/>
      </c>
      <c r="DQ162" s="6" t="str">
        <f>IF(CC162="y",CHAR(34)&amp;"soviet"&amp;CHAR(34)&amp;",","")</f>
        <v/>
      </c>
      <c r="DR162" s="6" t="str">
        <f>IF(BY162="y",CHAR(34)&amp;"dgband"&amp;CHAR(34)&amp;",","")</f>
        <v/>
      </c>
      <c r="DS162" s="6" t="str">
        <f>IF(W162="y",IF(AND(V162="n",BY162&lt;&gt;"y"),CHAR(34)&amp;"allver"&amp;CHAR(34)&amp;",",""),"")</f>
        <v/>
      </c>
      <c r="DT162" s="6" t="str">
        <f>IF(V162="y",IF(AND(W162="n",BY162&lt;&gt;"y"),CHAR(34)&amp;"allhor"&amp;CHAR(34)&amp;",",""),"")</f>
        <v/>
      </c>
      <c r="DU162" s="6" t="str">
        <f>IF(BY162="y",IF(AND(W162="n",V162="n"),CHAR(34)&amp;"alldia"&amp;CHAR(34)&amp;",",""),"")</f>
        <v/>
      </c>
      <c r="DW162" s="48" t="str">
        <f>IF(CL162="y",CHAR(34)&amp;CL$1&amp;CHAR(34)&amp;",","")</f>
        <v>"NoBand",</v>
      </c>
      <c r="DX162" s="48" t="str">
        <f>IF(CM162="y",CHAR(34)&amp;CM$1&amp;CHAR(34)&amp;",","")</f>
        <v/>
      </c>
      <c r="DY162" s="48" t="str">
        <f>IF(CN162="y",CHAR(34)&amp;CN$1&amp;CHAR(34)&amp;",","")</f>
        <v/>
      </c>
      <c r="DZ162" s="48" t="str">
        <f>IF(CO162="y",CHAR(34)&amp;CO$1&amp;CHAR(34)&amp;",","")</f>
        <v/>
      </c>
      <c r="EA162" s="48" t="str">
        <f>IF(T162="y",CHAR(34)&amp;T$1&amp;CHAR(34)&amp;",","")</f>
        <v/>
      </c>
      <c r="EB162" s="48" t="str">
        <f>IF(U162="y",CHAR(34)&amp;U$1&amp;CHAR(34)&amp;",","")</f>
        <v/>
      </c>
      <c r="EC162" s="48" t="str">
        <f>IF(V162="y",CHAR(34)&amp;V$1&amp;CHAR(34)&amp;",","")</f>
        <v/>
      </c>
      <c r="ED162" s="48" t="str">
        <f>IF(W162="y",CHAR(34)&amp;W$1&amp;CHAR(34)&amp;",","")</f>
        <v/>
      </c>
      <c r="EE162" s="48" t="str">
        <f>IF(X162="y",CHAR(34)&amp;X$1&amp;CHAR(34)&amp;",","")</f>
        <v>"Circle",</v>
      </c>
      <c r="EF162" s="48" t="str">
        <f>IF(AND(Y162&lt;&gt;"n",Y162&lt;&gt;""),CHAR(34)&amp;Y$1&amp;CHAR(34)&amp;",","")</f>
        <v>"Animal",</v>
      </c>
      <c r="EG162" s="48" t="str">
        <f>IF(Z162="y",CHAR(34)&amp;Z$1&amp;CHAR(34)&amp;",","")</f>
        <v/>
      </c>
      <c r="EH162" s="48" t="str">
        <f>IF(AA162="y",CHAR(34)&amp;AA$1&amp;CHAR(34)&amp;",","")</f>
        <v/>
      </c>
      <c r="EI162" s="48" t="str">
        <f>IF(AB162="y",CHAR(34)&amp;AB$1&amp;CHAR(34)&amp;",","")</f>
        <v>"Texted",</v>
      </c>
      <c r="EJ162" s="48" t="str">
        <f>IF(AC162="y",CHAR(34)&amp;AC$1&amp;CHAR(34)&amp;",","")</f>
        <v/>
      </c>
      <c r="EK162" s="48" t="str">
        <f>IF(AD162="y",CHAR(34)&amp;AD$1&amp;CHAR(34)&amp;",","")</f>
        <v/>
      </c>
      <c r="EL162" s="48" t="str">
        <f>IF(AE162="y",CHAR(34)&amp;AE$1&amp;CHAR(34)&amp;",","")</f>
        <v/>
      </c>
      <c r="EM162" s="48" t="str">
        <f>IF(AF162="y",CHAR(34)&amp;AF$1&amp;CHAR(34)&amp;",","")</f>
        <v/>
      </c>
      <c r="EN162" s="48" t="str">
        <f>IF(AG162="y",CHAR(34)&amp;AG$1&amp;CHAR(34)&amp;",","")</f>
        <v>"Unequa",</v>
      </c>
      <c r="EO162" s="48" t="str">
        <f>IF(AH162="y",CHAR(34)&amp;AH$1&amp;CHAR(34)&amp;",","")</f>
        <v>"Center",</v>
      </c>
      <c r="EP162" s="48" t="str">
        <f>IF(AI162="y",CHAR(34)&amp;AI$1&amp;CHAR(34)&amp;",","")</f>
        <v/>
      </c>
      <c r="EQ162" s="48" t="str">
        <f>IF(AJ162="y",CHAR(34)&amp;AJ$1&amp;CHAR(34)&amp;",","")</f>
        <v/>
      </c>
      <c r="ER162" s="48" t="str">
        <f>IF(AK162="y",CHAR(34)&amp;AK$1&amp;CHAR(34)&amp;",","")</f>
        <v/>
      </c>
      <c r="ES162" s="48" t="str">
        <f>IF(AL162="y",CHAR(34)&amp;AL$1&amp;CHAR(34)&amp;",","")</f>
        <v/>
      </c>
      <c r="ET162" s="48" t="str">
        <f>IF(AM162="y",CHAR(34)&amp;AM$1&amp;CHAR(34)&amp;",","")</f>
        <v/>
      </c>
      <c r="EU162" s="48" t="str">
        <f>IF(AN162="y",CHAR(34)&amp;AN$1&amp;CHAR(34)&amp;",","")</f>
        <v/>
      </c>
      <c r="EV162" s="48" t="str">
        <f>IF(AO162="y",CHAR(34)&amp;AO$1&amp;CHAR(34)&amp;",","")</f>
        <v/>
      </c>
      <c r="EW162" s="48" t="str">
        <f>IF(AP162="y",CHAR(34)&amp;AP$1&amp;CHAR(34)&amp;",","")</f>
        <v/>
      </c>
      <c r="EX162" s="48" t="str">
        <f>IF(AQ162="y",CHAR(34)&amp;AQ$1&amp;CHAR(34)&amp;",","")</f>
        <v/>
      </c>
      <c r="EY162" s="48" t="str">
        <f>IF(AR162="y",CHAR(34)&amp;AR$1&amp;CHAR(34)&amp;",","")</f>
        <v/>
      </c>
      <c r="EZ162" s="48" t="str">
        <f>IF(AS162="y",CHAR(34)&amp;AS$1&amp;CHAR(34)&amp;",","")</f>
        <v/>
      </c>
      <c r="FA162" s="48" t="str">
        <f>IF(AT162&gt;0,CHAR(34)&amp;"sta"&amp;AZ162&amp;CHAR(34)&amp;",","")</f>
        <v/>
      </c>
      <c r="FB162" s="48" t="str">
        <f>IF(AND(AT162&gt;0,BA162&lt;&gt;""),CHAR(34)&amp;"sta"&amp;BA162&amp;CHAR(34)&amp;",","")</f>
        <v/>
      </c>
      <c r="FD162" s="48" t="str">
        <f>IF(BV162="n",CHAR(34)&amp;"tcWHYE"&amp;CHAR(34)&amp;",",IF(BV162="y",CHAR(34)&amp;FD$1&amp;CHAR(34)&amp;",",""))</f>
        <v/>
      </c>
      <c r="FE162" s="48" t="str">
        <f>IF(COUNTIF(BL162:BT162,"BLU")=0,CHAR(34)&amp;"NO_BLU"&amp;CHAR(34)&amp;",", "")</f>
        <v>"NO_BLU",</v>
      </c>
      <c r="FF162" s="48" t="str">
        <f>IF(COUNTIF(BL162:BT162,"WHI")=0,CHAR(34)&amp;"NO_WHI"&amp;CHAR(34)&amp;",", "")</f>
        <v/>
      </c>
      <c r="FG162" s="48" t="str">
        <f>IF(COUNTIF(BL162:BT162,"RED")=0,CHAR(34)&amp;"NO_RED"&amp;CHAR(34)&amp;",", "")</f>
        <v>"NO_RED",</v>
      </c>
      <c r="FH162" s="48" t="str">
        <f>IF(COUNTIF(BL162:BS162,"GRE")=0,CHAR(34)&amp;"NO_GRE"&amp;CHAR(34)&amp;",", "")</f>
        <v>"NO_GRE",</v>
      </c>
      <c r="FI162" s="48" t="str">
        <f>IF(COUNTIF(BL162:BT162,"YEL")=0,CHAR(34)&amp;"NO_YEL"&amp;CHAR(34)&amp;",", "")</f>
        <v>"NO_YEL",</v>
      </c>
      <c r="FJ162" s="48" t="str">
        <f>IF(COUNTIF(BL162:BT162,"BLA")=0,CHAR(34)&amp;"NO_BLA"&amp;CHAR(34)&amp;",", "")</f>
        <v/>
      </c>
      <c r="FK162" s="48" t="str">
        <f>IF(AND(FH162&lt;&gt;"",FF162&lt;&gt;""),CHAR(34)&amp;"WHGRNO"&amp;CHAR(34)&amp;",","")</f>
        <v/>
      </c>
      <c r="FL162" s="48" t="str">
        <f>IF(AND(FI162&lt;&gt;"",FF162&lt;&gt;""),CHAR(34)&amp;"WHYENO"&amp;CHAR(34)&amp;",","")</f>
        <v/>
      </c>
      <c r="FM162" s="48" t="str">
        <f>IF(AND(FJ162&lt;&gt;"",FF162&lt;&gt;""),CHAR(34)&amp;"BAWHNO"&amp;CHAR(34)&amp;",","")</f>
        <v/>
      </c>
      <c r="FN162" s="48" t="str">
        <f>IF(AND(FE162&lt;&gt;"",FF162&lt;&gt;""),CHAR(34)&amp;"BLWHNO"&amp;CHAR(34)&amp;",","")</f>
        <v/>
      </c>
      <c r="FO162" s="48" t="str">
        <f>IF(AND(FE162&lt;&gt;"",FG162&lt;&gt;""),CHAR(34)&amp;"BLRENO"&amp;CHAR(34)&amp;",","")</f>
        <v>"BLRENO",</v>
      </c>
      <c r="FP162" s="48" t="str">
        <f>IF(AND(FF162&lt;&gt;"",FF162&lt;&gt;""),CHAR(34)&amp;"WHRENO"&amp;CHAR(34)&amp;",","")</f>
        <v/>
      </c>
      <c r="FQ162" s="48" t="str">
        <f>IF(LEN(BF162)=3,CHAR(34)&amp;"001"&amp;BF162&amp;CHAR(34)&amp;",","")</f>
        <v/>
      </c>
      <c r="FR162" s="48" t="str">
        <f>IF(LEN(BG162)=3,CHAR(34)&amp;"002"&amp;BG162&amp;CHAR(34)&amp;",","")</f>
        <v/>
      </c>
      <c r="FS162" s="48" t="str">
        <f>IF(LEN(BH162)=3,CHAR(34)&amp;"003"&amp;BH162&amp;CHAR(34)&amp;",","")</f>
        <v/>
      </c>
      <c r="FT162" s="48" t="str">
        <f>CHAR(34)&amp;"myr"&amp;BD162&amp;CHAR(34)&amp;","</f>
        <v>"myrWHI",</v>
      </c>
      <c r="FU162" s="48" t="str">
        <f>IF(AY162="y",CHAR(34)&amp;"island"&amp;CHAR(34)&amp;",","")</f>
        <v/>
      </c>
      <c r="FV162" s="48" t="str">
        <f>IF(BZ162="y",CHAR(34)&amp;"landlo"&amp;CHAR(34)&amp;",","")</f>
        <v/>
      </c>
      <c r="FW162" s="48" t="str">
        <f>IF(CA162="y",CHAR(34)&amp;"eunion"&amp;CHAR(34)&amp;",","")</f>
        <v/>
      </c>
      <c r="FY162" s="48" t="str">
        <f>IFERROR(IF(SEARCH("Arabic",CB162)&gt;0,CHAR(34)&amp;"arabic"&amp;CHAR(34)&amp;",",""),"")</f>
        <v/>
      </c>
      <c r="FZ162" s="48" t="str">
        <f>IFERROR(IF(SEARCH("English",CB162)&gt;0,CHAR(34)&amp;"englis"&amp;CHAR(34)&amp;",",""),"")</f>
        <v/>
      </c>
      <c r="GA162" s="48" t="str">
        <f>IFERROR(IF(SEARCH("French",CB162)&gt;0,CHAR(34)&amp;"french"&amp;CHAR(34)&amp;",",""),"")</f>
        <v/>
      </c>
      <c r="GB162" s="48" t="str">
        <f>IFERROR(IF(SEARCH("Spanish",CB162)&gt;0,CHAR(34)&amp;"spanis"&amp;CHAR(34)&amp;",",""),"")</f>
        <v/>
      </c>
      <c r="GE162" s="48" t="str">
        <f>IFERROR(IF(SEARCH("Dutch",CB162)&gt;0,CHAR(34)&amp;"dutchs"&amp;CHAR(34)&amp;",",""),"")</f>
        <v/>
      </c>
      <c r="GF162" s="48" t="str">
        <f>IFERROR(IF(SEARCH("Historical",AU162)&gt;0,CHAR(34)&amp;"histor"&amp;CHAR(34)&amp;",",""),"")</f>
        <v/>
      </c>
      <c r="GG162" s="48" t="str">
        <f>IF(BU162="y",CHAR(34)&amp;"unjack"&amp;CHAR(34)&amp;",","")</f>
        <v/>
      </c>
      <c r="GH162" s="48" t="str">
        <f>IF(CD162=1,CHAR(34)&amp;"southc"&amp;CHAR(34)&amp;",","")</f>
        <v/>
      </c>
      <c r="GI162" s="48" t="str">
        <f>IF(CE162=1,CHAR(34)&amp;"hasmap"&amp;CHAR(34)&amp;",","")</f>
        <v/>
      </c>
      <c r="GJ162" s="48" t="str">
        <f>IF(CP162="y",CHAR(34)&amp;CP$1&amp;CHAR(34)&amp;",","")</f>
        <v>"NoStar",</v>
      </c>
      <c r="GK162" s="48" t="str">
        <f>IF(GJ162="",CHAR(34)&amp;"HasSta"&amp;CHAR(34)&amp;",","")</f>
        <v/>
      </c>
      <c r="GL162" s="48" t="str">
        <f>IF(CQ162="y",CHAR(34)&amp;CQ$1&amp;CHAR(34)&amp;",","")</f>
        <v/>
      </c>
      <c r="GM162" s="48" t="str">
        <f>IF(CR162="y",CHAR(34)&amp;CR$1&amp;CHAR(34)&amp;",","")</f>
        <v/>
      </c>
      <c r="GN162" s="48" t="str">
        <f>IF(CS162="y",CHAR(34)&amp;CS$1&amp;CHAR(34)&amp;",","")</f>
        <v/>
      </c>
      <c r="GP162" s="48" t="str">
        <f>CHAR(34)&amp;AU162&amp;CHAR(34)</f>
        <v>"County"</v>
      </c>
      <c r="GS162" s="48" t="str">
        <f>SUBSTITUTE("["&amp;_xlfn.CONCAT(CW162:GN162)&amp;"]",",]","]")</f>
        <v>["2Color","words2","words3","lets14","startC","with_y","BLAWHI","NoBand","Circle","Animal","Texted","Unequa","Center","NO_BLU","NO_RED","NO_GRE","NO_YEL","BLRENO","myrWHI","NoStar"]</v>
      </c>
      <c r="GT162" s="48" t="str">
        <f>IF(BL162&lt;&gt;"",CHAR(34)&amp;"cl_"&amp;BL162&amp;CHAR(34)&amp;",","")</f>
        <v>"cl_BLA",</v>
      </c>
      <c r="GU162" s="48" t="str">
        <f>IF(BM162&lt;&gt;"",CHAR(34)&amp;"cl_"&amp;BM162&amp;CHAR(34)&amp;",","")</f>
        <v/>
      </c>
      <c r="GV162" s="48" t="str">
        <f>IF(BN162&lt;&gt;"",CHAR(34)&amp;"cl_"&amp;BN162&amp;CHAR(34)&amp;",","")</f>
        <v/>
      </c>
      <c r="GW162" s="48" t="str">
        <f>IF(BO162&lt;&gt;"",CHAR(34)&amp;"cl_"&amp;BO162&amp;CHAR(34)&amp;",","")</f>
        <v/>
      </c>
      <c r="GX162" s="48" t="str">
        <f>IF(BP162&lt;&gt;"",CHAR(34)&amp;"cl_"&amp;BP162&amp;CHAR(34)&amp;",","")</f>
        <v/>
      </c>
      <c r="GY162" s="48" t="str">
        <f>IF(BQ162&lt;&gt;"",CHAR(34)&amp;"cl_"&amp;BQ162&amp;CHAR(34)&amp;",","")</f>
        <v/>
      </c>
      <c r="GZ162" s="48" t="str">
        <f>IF(BR162&lt;&gt;"",CHAR(34)&amp;"cl_"&amp;BR162&amp;CHAR(34)&amp;",","")</f>
        <v/>
      </c>
      <c r="HA162" s="48" t="str">
        <f>IF(BS162&lt;&gt;"",CHAR(34)&amp;"cl_"&amp;BS162&amp;CHAR(34)&amp;",","")</f>
        <v/>
      </c>
      <c r="HB162" s="48" t="str">
        <f>IF(BT162&lt;&gt;"",CHAR(34)&amp;"cl_"&amp;BT162&amp;CHAR(34)&amp;",","")</f>
        <v>"cl_WHI",</v>
      </c>
      <c r="HC162" s="48" t="str">
        <f>SUBSTITUTE("["&amp;_xlfn.CONCAT(GT162:HB162)&amp;"]",",]","]")</f>
        <v>["cl_BLA","cl_WHI"]</v>
      </c>
      <c r="HE162" s="71"/>
      <c r="HF162" s="72" t="str">
        <f>"{couname:"&amp;CT162&amp;(IF(HK162&lt;&gt;"",",subtype:"&amp;CHAR(34)&amp;HK162&amp;CHAR(34),""))&amp;",year:"&amp;HJ162&amp;",region:"&amp;CU162&amp;",Colors:"&amp;HC162&amp;",Items:"&amp;GS162&amp;",Flag:"&amp;CV162&amp;",HDFlag:"&amp;CHAR(34)&amp;E162&amp;CHAR(34)&amp;",type:"&amp;GP162&amp;", describe: "&amp;HH162&amp;", isnew:"&amp;CHAR(34)&amp;F162&amp;CHAR(34)&amp;", links: "&amp;HL162&amp;"},"</f>
        <v>{couname:"[USA] Culpeper County",year:"1775",region:"rgn_North America",Colors:["cl_BLA","cl_WHI"],Items:["2Color","words2","words3","lets14","startC","with_y","BLAWHI","NoBand","Circle","Animal","Texted","Unequa","Center","NO_BLU","NO_RED","NO_GRE","NO_YEL","BLRENO","myrWHI","NoStar"],Flag:"https://upload.wikimedia.org/wikipedia/commons/thumb/1/14/Flag_of_the_Culpeper_Minutemen.svg/640px-Flag_of_the_Culpeper_Minutemen.svg.png",HDFlag:"https://upload.wikimedia.org/wikipedia/commons/thumb/1/14/Flag_of_the_Culpeper_Minutemen.svg/1280px-Flag_of_the_Culpeper_Minutemen.svg.png",type:"County", describe: "\nThe flag used by the Culpeper Minute Men depicting a rattlesnake and inscribed with the words 'Liberty or Death' and 'Don't Tread on Me',", isnew:".", links: "https://en.m.wikipedia.org/wiki/Culpeper_County,_Virginia"},</v>
      </c>
      <c r="HG162" s="73" t="str">
        <f>"{couname:"&amp;CT162&amp;(IF(HK162&lt;&gt;"",",subtype:"&amp;CHAR(34)&amp;HK162&amp;CHAR(34),""))&amp;",year:"&amp;HJ162&amp;",region:"&amp;CU162&amp;",Colors:"&amp;HC162&amp;",Items:"&amp;GS162&amp;",Flag:"&amp;CV162&amp;",HDFlag:"&amp;CHAR(34)&amp;E162&amp;CHAR(34)&amp;",type:"&amp;GP162&amp;", describe: "&amp;HI162&amp;", links: "&amp;HL162&amp;"},"</f>
        <v>{couname:"[USA] Culpeper County",year:"1775",region:"rgn_North America",Colors:["cl_BLA","cl_WHI"],Items:["2Color","words2","words3","lets14","startC","with_y","BLAWHI","NoBand","Circle","Animal","Texted","Unequa","Center","NO_BLU","NO_RED","NO_GRE","NO_YEL","BLRENO","myrWHI","NoStar"],Flag:"https://upload.wikimedia.org/wikipedia/commons/thumb/1/14/Flag_of_the_Culpeper_Minutemen.svg/640px-Flag_of_the_Culpeper_Minutemen.svg.png",HDFlag:"https://upload.wikimedia.org/wikipedia/commons/thumb/1/14/Flag_of_the_Culpeper_Minutemen.svg/1280px-Flag_of_the_Culpeper_Minutemen.svg.png",type:"County", describe: "\nThe flag used by the Culpeper Minute Men depicting a rattlesnake and inscribed with the words 'Liberty or Death' and 'Don't Tread on Me',", links: "https://en.m.wikipedia.org/wiki/Culpeper_County,_Virginia"},</v>
      </c>
      <c r="HH162" s="48" t="str">
        <f>IF(P162&lt;&gt;"",CHAR(34)&amp;"\n"&amp;P162&amp;CHAR(34),CHAR(34)&amp;CHAR(34))</f>
        <v>"\nThe flag used by the Culpeper Minute Men depicting a rattlesnake and inscribed with the words 'Liberty or Death' and 'Don't Tread on Me',"</v>
      </c>
      <c r="HI162" s="48" t="str">
        <f>IF(J162=0,CHAR(34)&amp;CHAR(34),HH162)</f>
        <v>"\nThe flag used by the Culpeper Minute Men depicting a rattlesnake and inscribed with the words 'Liberty or Death' and 'Don't Tread on Me',"</v>
      </c>
      <c r="HJ162" s="48" t="str">
        <f>CHAR(34)&amp;O162&amp;CHAR(34)</f>
        <v>"1775"</v>
      </c>
      <c r="HL162" s="48" t="str">
        <f>CHAR(34)&amp;I162&amp;CHAR(34)</f>
        <v>"https://en.m.wikipedia.org/wiki/Culpeper_County,_Virginia"</v>
      </c>
      <c r="HM162" s="72" t="str">
        <f>"{"&amp;CHAR(34)&amp;"couname"&amp;CHAR(34)&amp;":"&amp;CT162&amp;(IF(H162&lt;&gt;"",","&amp;CHAR(34)&amp;"subtype"&amp;CHAR(34)&amp;":"&amp;CHAR(34)&amp;H162&amp;CHAR(34),""))&amp;","&amp;CHAR(34)&amp;"year"&amp;CHAR(34)&amp;":"&amp;HJ162&amp;","&amp;CHAR(34)&amp;"region"&amp;CHAR(34)&amp;":"&amp;CU162&amp;","&amp;CHAR(34)&amp;"Colors"&amp;CHAR(34)&amp;":"&amp;HC162&amp;","&amp;CHAR(34)&amp;"Items"&amp;CHAR(34)&amp;":"&amp;GS162&amp;","&amp;CHAR(34)&amp;"Flag"&amp;CHAR(34)&amp;":"&amp;CV162&amp;","&amp;CHAR(34)&amp;"HDFlag"&amp;CHAR(34)&amp;":"&amp;CHAR(34)&amp;E162&amp;CHAR(34)&amp;","&amp;CHAR(34)&amp;"type"&amp;CHAR(34)&amp;":"&amp;GP162&amp;", "&amp;CHAR(34)&amp;"describe"&amp;CHAR(34)&amp;": "&amp;HH162&amp;", "&amp;CHAR(34)&amp;"isnew"&amp;CHAR(34)&amp;": "&amp;CHAR(34)&amp;F162&amp;CHAR(34)&amp;", "&amp;CHAR(34)&amp;"links"&amp;CHAR(34)&amp;": "&amp;HL162&amp;"},"</f>
        <v>{"couname":"[USA] Culpeper County","subtype":"[USA] Virginia","year":"1775","region":"rgn_North America","Colors":["cl_BLA","cl_WHI"],"Items":["2Color","words2","words3","lets14","startC","with_y","BLAWHI","NoBand","Circle","Animal","Texted","Unequa","Center","NO_BLU","NO_RED","NO_GRE","NO_YEL","BLRENO","myrWHI","NoStar"],"Flag":"https://upload.wikimedia.org/wikipedia/commons/thumb/1/14/Flag_of_the_Culpeper_Minutemen.svg/640px-Flag_of_the_Culpeper_Minutemen.svg.png","HDFlag":"https://upload.wikimedia.org/wikipedia/commons/thumb/1/14/Flag_of_the_Culpeper_Minutemen.svg/1280px-Flag_of_the_Culpeper_Minutemen.svg.png","type":"County", "describe": "\nThe flag used by the Culpeper Minute Men depicting a rattlesnake and inscribed with the words 'Liberty or Death' and 'Don't Tread on Me',", "isnew": ".", "links": "https://en.m.wikipedia.org/wiki/Culpeper_County,_Virginia"},</v>
      </c>
      <c r="HN162" s="74" t="str">
        <f>"{"&amp;CHAR(34)&amp;"couname"&amp;CHAR(34)&amp;":"&amp;CT162&amp;(IF(H162&lt;&gt;"",","&amp;CHAR(34)&amp;"subtype"&amp;CHAR(34)&amp;":"&amp;CHAR(34)&amp;H162&amp;CHAR(34),""))&amp;","&amp;CHAR(34)&amp;"year"&amp;CHAR(34)&amp;":"&amp;HJ162&amp;","&amp;CHAR(34)&amp;"region"&amp;CHAR(34)&amp;":"&amp;CU162&amp;","&amp;CHAR(34)&amp;"Colors"&amp;CHAR(34)&amp;":"&amp;HC162&amp;","&amp;CHAR(34)&amp;"Items"&amp;CHAR(34)&amp;":"&amp;GS162&amp;","&amp;CHAR(34)&amp;"Flag"&amp;CHAR(34)&amp;":"&amp;CV162&amp;","&amp;CHAR(34)&amp;"HDFlag"&amp;CHAR(34)&amp;":"&amp;CHAR(34)&amp;E162&amp;CHAR(34)&amp;","&amp;CHAR(34)&amp;"type"&amp;CHAR(34)&amp;":"&amp;GP162&amp;", "&amp;CHAR(34)&amp;"describe"&amp;CHAR(34)&amp;": "&amp;HI162&amp;", "&amp;CHAR(34)&amp;"isnew"&amp;CHAR(34)&amp;": "&amp;CHAR(34)&amp;F162&amp;CHAR(34)&amp;", "&amp;CHAR(34)&amp;"links"&amp;CHAR(34)&amp;": "&amp;HL162&amp;"},"</f>
        <v>{"couname":"[USA] Culpeper County","subtype":"[USA] Virginia","year":"1775","region":"rgn_North America","Colors":["cl_BLA","cl_WHI"],"Items":["2Color","words2","words3","lets14","startC","with_y","BLAWHI","NoBand","Circle","Animal","Texted","Unequa","Center","NO_BLU","NO_RED","NO_GRE","NO_YEL","BLRENO","myrWHI","NoStar"],"Flag":"https://upload.wikimedia.org/wikipedia/commons/thumb/1/14/Flag_of_the_Culpeper_Minutemen.svg/640px-Flag_of_the_Culpeper_Minutemen.svg.png","HDFlag":"https://upload.wikimedia.org/wikipedia/commons/thumb/1/14/Flag_of_the_Culpeper_Minutemen.svg/1280px-Flag_of_the_Culpeper_Minutemen.svg.png","type":"County", "describe": "\nThe flag used by the Culpeper Minute Men depicting a rattlesnake and inscribed with the words 'Liberty or Death' and 'Don't Tread on Me',", "isnew": ".", "links": "https://en.m.wikipedia.org/wiki/Culpeper_County,_Virginia"},</v>
      </c>
      <c r="HO162" s="75">
        <v>45610</v>
      </c>
      <c r="HP162" s="48" t="str" cm="1">
        <f t="array" ref="HP162">IF(_xlfn.TEXTJOIN(", ", TRUE, IF(ISNUMBER(SEARCH("BLA", BL162:BT162)), COLUMN(BL162:BT162) - COLUMN(BL162) + 1, ""))&lt;&gt;"","BLA","")</f>
        <v>BLA</v>
      </c>
      <c r="HQ162" s="48" t="str" cm="1">
        <f t="array" ref="HQ162">IF(_xlfn.TEXTJOIN(", ", TRUE, IF(ISNUMBER(SEARCH("BLU", BL162:BT162)), COLUMN(BL162:BT162) - COLUMN(BL162) + 1, ""))&lt;&gt;"","BLU","")</f>
        <v/>
      </c>
      <c r="HR162" s="48" t="str" cm="1">
        <f t="array" ref="HR162">IF(_xlfn.TEXTJOIN(", ", TRUE, IF(ISNUMBER(SEARCH("GRE", BL162:BT162)), COLUMN(BL162:BT162) - COLUMN(BL162) + 1, ""))&lt;&gt;"","GRE","")</f>
        <v/>
      </c>
      <c r="HS162" s="48" t="str" cm="1">
        <f t="array" ref="HS162">IF(_xlfn.TEXTJOIN(", ", TRUE, IF(ISNUMBER(SEARCH("RED", BL162:BT162)), COLUMN(BL162:BT162) - COLUMN(BL162) + 1, ""))&lt;&gt;"","RED","")</f>
        <v/>
      </c>
      <c r="HT162" s="48" t="str" cm="1">
        <f t="array" ref="HT162">IF(_xlfn.TEXTJOIN(", ", TRUE, IF(ISNUMBER(SEARCH("YEL", BL162:BT162)), COLUMN(BL162:BT162) - COLUMN(BL162) + 1, ""))&lt;&gt;"","YEL","")</f>
        <v/>
      </c>
      <c r="HU162" s="48" t="str" cm="1">
        <f t="array" ref="HU162">IF(_xlfn.TEXTJOIN(", ", TRUE, IF(ISNUMBER(SEARCH("ORA", BL162:BT162)), COLUMN(BL162:BT162) - COLUMN(BL162) + 1, ""))&lt;&gt;"","ORA","")</f>
        <v/>
      </c>
      <c r="HV162" s="48" t="str" cm="1">
        <f t="array" ref="HV162">IF(_xlfn.TEXTJOIN(", ", TRUE, IF(ISNUMBER(SEARCH("BRO", BL162:BT162)), COLUMN(BL162:BT162) - COLUMN(BL162) + 1, ""))&lt;&gt;"","BRO","")</f>
        <v/>
      </c>
      <c r="HW162" s="48" t="str" cm="1">
        <f t="array" ref="HW162">IF(_xlfn.TEXTJOIN(", ", TRUE, IF(ISNUMBER(SEARCH("PUR", BL162:BT162)), COLUMN(BL162:BT162) - COLUMN(BL162) + 1, ""))&lt;&gt;"","PUR","")</f>
        <v/>
      </c>
      <c r="HX162" s="48" t="str" cm="1">
        <f t="array" ref="HX162">IF(_xlfn.TEXTJOIN(", ", TRUE, IF(ISNUMBER(SEARCH("WHI", BL162:BT162)), COLUMN(BL162:BT162) - COLUMN(BL162) + 1, ""))&lt;&gt;"","WHI","")</f>
        <v>WHI</v>
      </c>
      <c r="HY162" s="76"/>
      <c r="HZ162" s="76"/>
      <c r="IA162" s="6"/>
      <c r="IB162" s="6"/>
      <c r="IC162" s="77"/>
      <c r="ID162" s="77"/>
      <c r="IE162" s="77"/>
      <c r="IF162" s="77"/>
      <c r="IG162" s="77"/>
      <c r="IH162" s="77"/>
      <c r="II162" s="77"/>
      <c r="IJ162" s="77"/>
      <c r="IK162" s="77"/>
      <c r="IM162" s="45">
        <f>COUNTIF(IC162:IK162,"&gt;0")-CG162</f>
        <v>-2</v>
      </c>
      <c r="IN162" s="78" t="str">
        <f>"http://mkweb.bcgsc.ca/color-summarizer/?url="&amp;D162&amp;"&amp;precision=low&amp;num_clusters="&amp;CG162&amp;"&amp;text=1"</f>
        <v>http://mkweb.bcgsc.ca/color-summarizer/?url=https://upload.wikimedia.org/wikipedia/commons/thumb/1/14/Flag_of_the_Culpeper_Minutemen.svg/640px-Flag_of_the_Culpeper_Minutemen.svg.png&amp;precision=low&amp;num_clusters=2&amp;text=1</v>
      </c>
      <c r="IO162" s="48" t="str">
        <f>IF(HP162&lt;&gt;"",CHAR(34)&amp;"black"&amp;CHAR(34),"")</f>
        <v>"black"</v>
      </c>
      <c r="IP162" s="48" t="str">
        <f>IF(HQ162&lt;&gt;"",CHAR(34)&amp;"blue"&amp;CHAR(34),"")</f>
        <v/>
      </c>
      <c r="IQ162" s="48" t="str">
        <f>IF(HR162&lt;&gt;"",CHAR(34)&amp;"green"&amp;CHAR(34),"")</f>
        <v/>
      </c>
      <c r="IR162" s="48" t="str">
        <f>IF(HS162&lt;&gt;"",CHAR(34)&amp;"red"&amp;CHAR(34),"")</f>
        <v/>
      </c>
      <c r="IS162" s="48" t="str">
        <f>IF(HT162&lt;&gt;"",CHAR(34)&amp;"yellow"&amp;CHAR(34),"")</f>
        <v/>
      </c>
      <c r="IT162" s="48" t="str">
        <f>IF(HU162&lt;&gt;"",CHAR(34)&amp;"orange"&amp;CHAR(34),"")</f>
        <v/>
      </c>
      <c r="IU162" s="48" t="str">
        <f>IF(HV162&lt;&gt;"",CHAR(34)&amp;"brown"&amp;CHAR(34),"")</f>
        <v/>
      </c>
      <c r="IV162" s="48" t="str">
        <f>IF(HW162&lt;&gt;"",CHAR(34)&amp;"purple"&amp;CHAR(34),"")</f>
        <v/>
      </c>
      <c r="IW162" s="48" t="str">
        <f>IF(HX162&lt;&gt;"",CHAR(34)&amp;"white"&amp;CHAR(34),"")</f>
        <v>"white"</v>
      </c>
      <c r="IX162" s="48" t="str">
        <f>"{"&amp;CHAR(34)&amp;"url"&amp;CHAR(34)&amp;":"&amp;CHAR(34)&amp;IN162&amp;CHAR(34)&amp;","&amp;CHAR(34)&amp;"name"&amp;CHAR(34)&amp;":"&amp;CHAR(34)&amp;A162&amp;CHAR(34)&amp;"},"</f>
        <v>{"url":"http://mkweb.bcgsc.ca/color-summarizer/?url=https://upload.wikimedia.org/wikipedia/commons/thumb/1/14/Flag_of_the_Culpeper_Minutemen.svg/640px-Flag_of_the_Culpeper_Minutemen.svg.png&amp;precision=low&amp;num_clusters=2&amp;text=1","name":"[USA] Culpeper County"},</v>
      </c>
      <c r="IY162" s="48">
        <v>1442</v>
      </c>
    </row>
    <row r="163" spans="1:259" s="48" customFormat="1" ht="38.4" customHeight="1" thickBot="1" x14ac:dyDescent="0.35">
      <c r="A163" s="97" t="s">
        <v>496</v>
      </c>
      <c r="B163" s="40" t="e" vm="304">
        <v>#VALUE!</v>
      </c>
      <c r="C163" s="41">
        <v>3</v>
      </c>
      <c r="D163" s="42" t="s">
        <v>497</v>
      </c>
      <c r="E163" s="43" t="s">
        <v>498</v>
      </c>
      <c r="F163" s="44" t="s">
        <v>163</v>
      </c>
      <c r="G163" s="45">
        <f>COUNTIF($A$1:$A$8580,A163)</f>
        <v>1</v>
      </c>
      <c r="H163" s="46" t="s">
        <v>424</v>
      </c>
      <c r="I163" s="47" t="s">
        <v>499</v>
      </c>
      <c r="J163" s="48" t="str">
        <f>""</f>
        <v/>
      </c>
      <c r="K163" s="49"/>
      <c r="L163" s="50"/>
      <c r="M163" s="50"/>
      <c r="N163" s="51" t="s">
        <v>231</v>
      </c>
      <c r="O163" s="52">
        <v>1971</v>
      </c>
      <c r="P163" s="53" t="s">
        <v>500</v>
      </c>
      <c r="Q163" s="54">
        <v>2</v>
      </c>
      <c r="R163" s="55" t="s">
        <v>231</v>
      </c>
      <c r="S163" s="56">
        <v>2</v>
      </c>
      <c r="T163" s="57" t="s">
        <v>165</v>
      </c>
      <c r="U163" s="58" t="s">
        <v>165</v>
      </c>
      <c r="V163" s="58" t="s">
        <v>164</v>
      </c>
      <c r="W163" s="58" t="s">
        <v>164</v>
      </c>
      <c r="X163" s="58" t="s">
        <v>164</v>
      </c>
      <c r="Y163" s="58" t="s">
        <v>164</v>
      </c>
      <c r="Z163" s="58" t="s">
        <v>165</v>
      </c>
      <c r="AA163" s="58" t="s">
        <v>164</v>
      </c>
      <c r="AB163" s="58" t="s">
        <v>164</v>
      </c>
      <c r="AC163" s="58" t="s">
        <v>164</v>
      </c>
      <c r="AD163" s="58" t="s">
        <v>164</v>
      </c>
      <c r="AE163" s="58" t="s">
        <v>164</v>
      </c>
      <c r="AF163" s="59" t="s">
        <v>165</v>
      </c>
      <c r="AG163" s="59" t="s">
        <v>165</v>
      </c>
      <c r="AH163" s="59" t="s">
        <v>165</v>
      </c>
      <c r="AI163" s="59" t="s">
        <v>164</v>
      </c>
      <c r="AJ163" s="59" t="s">
        <v>164</v>
      </c>
      <c r="AK163" s="59" t="s">
        <v>164</v>
      </c>
      <c r="AL163" s="59" t="s">
        <v>164</v>
      </c>
      <c r="AM163" s="59" t="s">
        <v>164</v>
      </c>
      <c r="AN163" s="59" t="s">
        <v>164</v>
      </c>
      <c r="AO163" s="59" t="s">
        <v>164</v>
      </c>
      <c r="AP163" s="59" t="s">
        <v>164</v>
      </c>
      <c r="AQ163" s="59" t="s">
        <v>165</v>
      </c>
      <c r="AR163" s="59" t="s">
        <v>164</v>
      </c>
      <c r="AS163" s="59" t="s">
        <v>164</v>
      </c>
      <c r="AT163" s="60">
        <v>0</v>
      </c>
      <c r="AU163" s="59" t="s">
        <v>196</v>
      </c>
      <c r="AV163" s="59" t="str">
        <f>IF(LEFT(A163,1)="[",LEFT(A163,5)&amp;AU163&amp;A163,"")</f>
        <v>[USA]City[USA] Fredericksburg</v>
      </c>
      <c r="AW163" s="59" t="str">
        <f>C163&amp;H163&amp;A163</f>
        <v>3[USA] Virginia[USA] Fredericksburg</v>
      </c>
      <c r="AX163" s="61"/>
      <c r="AY163" s="61"/>
      <c r="AZ163" s="62" t="s">
        <v>167</v>
      </c>
      <c r="BA163" s="62" t="s">
        <v>167</v>
      </c>
      <c r="BB163" s="62"/>
      <c r="BC163" s="63"/>
      <c r="BD163" s="64" t="s">
        <v>159</v>
      </c>
      <c r="BE163" s="47"/>
      <c r="BF163" s="64" t="s">
        <v>152</v>
      </c>
      <c r="BG163" s="64" t="s">
        <v>167</v>
      </c>
      <c r="BH163" s="64" t="s">
        <v>152</v>
      </c>
      <c r="BI163" s="64"/>
      <c r="BJ163" s="64"/>
      <c r="BK163" s="47"/>
      <c r="BL163" s="64" t="s">
        <v>151</v>
      </c>
      <c r="BM163" s="64" t="s">
        <v>152</v>
      </c>
      <c r="BN163" s="64" t="s">
        <v>167</v>
      </c>
      <c r="BO163" s="64" t="s">
        <v>154</v>
      </c>
      <c r="BP163" s="64" t="s">
        <v>155</v>
      </c>
      <c r="BQ163" s="64" t="s">
        <v>167</v>
      </c>
      <c r="BR163" s="64" t="s">
        <v>167</v>
      </c>
      <c r="BS163" s="64" t="s">
        <v>167</v>
      </c>
      <c r="BT163" s="64" t="s">
        <v>159</v>
      </c>
      <c r="BU163" s="65"/>
      <c r="BV163" s="66"/>
      <c r="BW163" s="66">
        <v>0</v>
      </c>
      <c r="BX163" s="47"/>
      <c r="BY163" s="48" t="s">
        <v>164</v>
      </c>
      <c r="CB163" s="6"/>
      <c r="CC163" s="6"/>
      <c r="CD163" s="67">
        <v>0</v>
      </c>
      <c r="CE163" s="67">
        <v>0</v>
      </c>
      <c r="CF163" s="67" t="e">
        <v>#REF!</v>
      </c>
      <c r="CG163" s="68" cm="1">
        <f t="array" ref="CG163">SUMPRODUCT(--(LEN(TRIM(BL163:BT163))&gt;0))</f>
        <v>5</v>
      </c>
      <c r="CH163" s="59" t="str">
        <f>IF(CG163=2,"y","n")</f>
        <v>n</v>
      </c>
      <c r="CI163" s="59" t="str">
        <f>IF(CG163=3,"y","n")</f>
        <v>n</v>
      </c>
      <c r="CJ163" s="59" t="str">
        <f>IF(CG163=4,"y","n")</f>
        <v>n</v>
      </c>
      <c r="CK163" s="59" t="str">
        <f>IF(CG163&gt;4,"y","n")</f>
        <v>y</v>
      </c>
      <c r="CL163" s="59" t="str">
        <f>IF(S163=0,"y","n")</f>
        <v>n</v>
      </c>
      <c r="CM163" s="59" t="str">
        <f>IF(S163=2,"y","n")</f>
        <v>y</v>
      </c>
      <c r="CN163" s="59" t="str">
        <f>IF(S163=3,"y","n")</f>
        <v>n</v>
      </c>
      <c r="CO163" s="59" t="str">
        <f>IF(S163&gt;=4,"y","n")</f>
        <v>n</v>
      </c>
      <c r="CP163" s="59" t="str">
        <f>IF(AT163=0,"y","n")</f>
        <v>y</v>
      </c>
      <c r="CQ163" s="59" t="str">
        <f>IF(AT163=1,"y","n")</f>
        <v>n</v>
      </c>
      <c r="CR163" s="59" t="str">
        <f>IF(AT163=2,"y","n")</f>
        <v>n</v>
      </c>
      <c r="CS163" s="59" t="str">
        <f>IF(AT163&gt;=3,"y","n")</f>
        <v>n</v>
      </c>
      <c r="CT163" s="69" t="str">
        <f>CHAR(34)&amp;A163&amp;CHAR(34)</f>
        <v>"[USA] Fredericksburg"</v>
      </c>
      <c r="CU163" s="70" t="str">
        <f>CHAR(34)&amp;"rgn_"&amp;R163&amp;CHAR(34)</f>
        <v>"rgn_North America"</v>
      </c>
      <c r="CV163" s="48" t="str">
        <f>CHAR(34)&amp;D163&amp;CHAR(34)</f>
        <v>"https://upload.wikimedia.org/wikipedia/commons/thumb/6/6d/City_Flag_of_Fredericksburg_Virginia.svg/640px-City_Flag_of_Fredericksburg_Virginia.svg.png"</v>
      </c>
      <c r="CW163" s="48" t="str">
        <f>IF(CH163="y",CHAR(34)&amp;CH$1&amp;CHAR(34)&amp;",","")</f>
        <v/>
      </c>
      <c r="CX163" s="48" t="str">
        <f>IF(CI163="y",CHAR(34)&amp;CI$1&amp;CHAR(34)&amp;",","")</f>
        <v/>
      </c>
      <c r="CY163" s="48" t="str">
        <f>IF(CJ163="y",CHAR(34)&amp;CJ$1&amp;CHAR(34)&amp;",","")</f>
        <v/>
      </c>
      <c r="CZ163" s="48" t="str">
        <f>IF(CK163="y",CHAR(34)&amp;CK$1&amp;CHAR(34)&amp;",","")</f>
        <v>"5+Colo",</v>
      </c>
      <c r="DA163" s="48" t="str">
        <f>IF(Q163&gt;1,CHAR(34)&amp;"words2"&amp;CHAR(34)&amp;",","")</f>
        <v>"words2",</v>
      </c>
      <c r="DB163" s="48" t="str">
        <f>IF(Q163&gt;2,CHAR(34)&amp;"words3"&amp;CHAR(34)&amp;",","")</f>
        <v/>
      </c>
      <c r="DD163" s="48" t="str">
        <f>IF(LEN(CHAR(34)&amp;"lets"&amp;LEN(SUBSTITUTE(SUBSTITUTE(IFERROR(TRIM(SUBSTITUTE(A163,MID(A163,FIND("[",A163),FIND("]",A163)-FIND("[",A163)+1),"")),A163)," ",""),"-",""))&amp;CHAR(34)&amp;",")=9,CHAR(34)&amp;"lets"&amp;LEN(SUBSTITUTE(SUBSTITUTE(IFERROR(TRIM(SUBSTITUTE(A163,MID(A163,FIND("[",A163),FIND("]",A163)-FIND("[",A163)+1),"")),A163)," ",""),"-",""))&amp;CHAR(34)&amp;",",CHAR(34)&amp;"lets0"&amp;LEN(SUBSTITUTE(SUBSTITUTE(IFERROR(TRIM(SUBSTITUTE(A163,MID(A163,FIND("[",A163),FIND("]",A163)-FIND("[",A163)+1),"")),A163)," ",""),"-",""))&amp;CHAR(34)&amp;",")</f>
        <v>"lets14",</v>
      </c>
      <c r="DE163" s="48" t="str">
        <f>CHAR(34)&amp;"start"&amp;IFERROR(LEFT(SUBSTITUTE(A163,"["&amp;MID(A163,FIND("[",A163)+1,FIND("]",A163)-FIND("[",A163)-1)&amp;"] ",""),1),LEFT(A163,1))&amp;CHAR(34)&amp;","</f>
        <v>"startF",</v>
      </c>
      <c r="DF163" s="48" t="str">
        <f>IFERROR(IF(SEARCH("tan",A163)&gt;0,CHAR(34)&amp;"withtn"&amp;CHAR(34)&amp;",",""),"")</f>
        <v/>
      </c>
      <c r="DG163" s="48" t="str">
        <f>IFERROR(IF(SEARCH("q",A163)&gt;0,CHAR(34)&amp;"with_q"&amp;CHAR(34)&amp;",",""),"")</f>
        <v/>
      </c>
      <c r="DH163" s="48" t="str">
        <f>IFERROR(IF(SEARCH("v",A163)&gt;0,CHAR(34)&amp;"with_v"&amp;CHAR(34)&amp;",",""),"")</f>
        <v/>
      </c>
      <c r="DI163" s="48" t="str">
        <f>IFERROR(IF(SEARCH("w",A163)&gt;0,CHAR(34)&amp;"with_w"&amp;CHAR(34)&amp;",",""),"")</f>
        <v/>
      </c>
      <c r="DJ163" s="48" t="str">
        <f>IFERROR(IF(SEARCH("y",A163)&gt;0,CHAR(34)&amp;"with_y"&amp;CHAR(34)&amp;",",""),"")</f>
        <v/>
      </c>
      <c r="DK163" s="48" t="str">
        <f>IFERROR(IF(SEARCH("z",A163)&gt;0,CHAR(34)&amp;"with_z"&amp;CHAR(34)&amp;",",""),"")</f>
        <v/>
      </c>
      <c r="DL163" s="48" t="str">
        <f>IF(CG163=2, CHAR(34) &amp; _xlfn.TEXTJOIN("", TRUE, _xlfn._xlws.SORT(HP163:HX163)) &amp; CHAR(34) &amp; ",", "")</f>
        <v/>
      </c>
      <c r="DM163" s="48" t="str" cm="1">
        <f t="array" ref="DM163">IF(CG163=3,CHAR(34) &amp; _xlfn.TEXTJOIN("", TRUE, RIGHT(HP163:HX163, 2)) &amp; CHAR(34) &amp; ",", "")</f>
        <v/>
      </c>
      <c r="DN163" s="48" t="str">
        <f>IF(AND(ISNUMBER(SEARCH("18", O163)), ISERROR(SEARCH("1918", O163)), ISERROR(SEARCH("2018", O163))), CHAR(34) &amp; "year18" &amp; CHAR(34) &amp; ",", "")</f>
        <v/>
      </c>
      <c r="DO163" s="48" t="str">
        <f>IF(AND(ISNUMBER(SEARCH("19", O163)), ISERROR(SEARCH("1819", O163)),  ISERROR(SEARCH("1219", O163)),ISERROR(SEARCH("1119", O163)),ISERROR(SEARCH("1190", O163)),ISERROR(SEARCH("2019", O163))), CHAR(34) &amp; "year19" &amp; CHAR(34) &amp; ",", "")</f>
        <v>"year19",</v>
      </c>
      <c r="DP163" s="6" t="str">
        <f>IF(AND(ISNUMBER(SEARCH("20", O163)), ISERROR(SEARCH("1920", O163))), CHAR(34)&amp;"year00"&amp;CHAR(34)&amp;",", "")</f>
        <v/>
      </c>
      <c r="DQ163" s="6" t="str">
        <f>IF(CC163="y",CHAR(34)&amp;"soviet"&amp;CHAR(34)&amp;",","")</f>
        <v/>
      </c>
      <c r="DR163" s="6" t="str">
        <f>IF(BY163="y",CHAR(34)&amp;"dgband"&amp;CHAR(34)&amp;",","")</f>
        <v/>
      </c>
      <c r="DS163" s="6" t="str">
        <f>IF(W163="y",IF(AND(V163="n",BY163&lt;&gt;"y"),CHAR(34)&amp;"allver"&amp;CHAR(34)&amp;",",""),"")</f>
        <v/>
      </c>
      <c r="DT163" s="6" t="str">
        <f>IF(V163="y",IF(AND(W163="n",BY163&lt;&gt;"y"),CHAR(34)&amp;"allhor"&amp;CHAR(34)&amp;",",""),"")</f>
        <v/>
      </c>
      <c r="DU163" s="6" t="str">
        <f>IF(BY163="y",IF(AND(W163="n",V163="n"),CHAR(34)&amp;"alldia"&amp;CHAR(34)&amp;",",""),"")</f>
        <v/>
      </c>
      <c r="DW163" s="48" t="str">
        <f>IF(CL163="y",CHAR(34)&amp;CL$1&amp;CHAR(34)&amp;",","")</f>
        <v/>
      </c>
      <c r="DX163" s="48" t="str">
        <f>IF(CM163="y",CHAR(34)&amp;CM$1&amp;CHAR(34)&amp;",","")</f>
        <v>"2Bands",</v>
      </c>
      <c r="DY163" s="48" t="str">
        <f>IF(CN163="y",CHAR(34)&amp;CN$1&amp;CHAR(34)&amp;",","")</f>
        <v/>
      </c>
      <c r="DZ163" s="48" t="str">
        <f>IF(CO163="y",CHAR(34)&amp;CO$1&amp;CHAR(34)&amp;",","")</f>
        <v/>
      </c>
      <c r="EA163" s="48" t="str">
        <f>IF(T163="y",CHAR(34)&amp;T$1&amp;CHAR(34)&amp;",","")</f>
        <v>"Diagon",</v>
      </c>
      <c r="EB163" s="48" t="str">
        <f>IF(U163="y",CHAR(34)&amp;U$1&amp;CHAR(34)&amp;",","")</f>
        <v>"Crosse",</v>
      </c>
      <c r="EC163" s="48" t="str">
        <f>IF(V163="y",CHAR(34)&amp;V$1&amp;CHAR(34)&amp;",","")</f>
        <v/>
      </c>
      <c r="ED163" s="48" t="str">
        <f>IF(W163="y",CHAR(34)&amp;W$1&amp;CHAR(34)&amp;",","")</f>
        <v/>
      </c>
      <c r="EE163" s="48" t="str">
        <f>IF(X163="y",CHAR(34)&amp;X$1&amp;CHAR(34)&amp;",","")</f>
        <v/>
      </c>
      <c r="EF163" s="48" t="str">
        <f>IF(AND(Y163&lt;&gt;"n",Y163&lt;&gt;""),CHAR(34)&amp;Y$1&amp;CHAR(34)&amp;",","")</f>
        <v/>
      </c>
      <c r="EG163" s="48" t="str">
        <f>IF(Z163="y",CHAR(34)&amp;Z$1&amp;CHAR(34)&amp;",","")</f>
        <v>"Bird",</v>
      </c>
      <c r="EH163" s="48" t="str">
        <f>IF(AA163="y",CHAR(34)&amp;AA$1&amp;CHAR(34)&amp;",","")</f>
        <v/>
      </c>
      <c r="EI163" s="48" t="str">
        <f>IF(AB163="y",CHAR(34)&amp;AB$1&amp;CHAR(34)&amp;",","")</f>
        <v/>
      </c>
      <c r="EJ163" s="48" t="str">
        <f>IF(AC163="y",CHAR(34)&amp;AC$1&amp;CHAR(34)&amp;",","")</f>
        <v/>
      </c>
      <c r="EK163" s="48" t="str">
        <f>IF(AD163="y",CHAR(34)&amp;AD$1&amp;CHAR(34)&amp;",","")</f>
        <v/>
      </c>
      <c r="EL163" s="48" t="str">
        <f>IF(AE163="y",CHAR(34)&amp;AE$1&amp;CHAR(34)&amp;",","")</f>
        <v/>
      </c>
      <c r="EM163" s="48" t="str">
        <f>IF(AF163="y",CHAR(34)&amp;AF$1&amp;CHAR(34)&amp;",","")</f>
        <v>"Trside",</v>
      </c>
      <c r="EN163" s="48" t="str">
        <f>IF(AG163="y",CHAR(34)&amp;AG$1&amp;CHAR(34)&amp;",","")</f>
        <v>"Unequa",</v>
      </c>
      <c r="EO163" s="48" t="str">
        <f>IF(AH163="y",CHAR(34)&amp;AH$1&amp;CHAR(34)&amp;",","")</f>
        <v>"Center",</v>
      </c>
      <c r="EP163" s="48" t="str">
        <f>IF(AI163="y",CHAR(34)&amp;AI$1&amp;CHAR(34)&amp;",","")</f>
        <v/>
      </c>
      <c r="EQ163" s="48" t="str">
        <f>IF(AJ163="y",CHAR(34)&amp;AJ$1&amp;CHAR(34)&amp;",","")</f>
        <v/>
      </c>
      <c r="ER163" s="48" t="str">
        <f>IF(AK163="y",CHAR(34)&amp;AK$1&amp;CHAR(34)&amp;",","")</f>
        <v/>
      </c>
      <c r="ES163" s="48" t="str">
        <f>IF(AL163="y",CHAR(34)&amp;AL$1&amp;CHAR(34)&amp;",","")</f>
        <v/>
      </c>
      <c r="ET163" s="48" t="str">
        <f>IF(AM163="y",CHAR(34)&amp;AM$1&amp;CHAR(34)&amp;",","")</f>
        <v/>
      </c>
      <c r="EU163" s="48" t="str">
        <f>IF(AN163="y",CHAR(34)&amp;AN$1&amp;CHAR(34)&amp;",","")</f>
        <v/>
      </c>
      <c r="EV163" s="48" t="str">
        <f>IF(AO163="y",CHAR(34)&amp;AO$1&amp;CHAR(34)&amp;",","")</f>
        <v/>
      </c>
      <c r="EW163" s="48" t="str">
        <f>IF(AP163="y",CHAR(34)&amp;AP$1&amp;CHAR(34)&amp;",","")</f>
        <v/>
      </c>
      <c r="EX163" s="48" t="str">
        <f>IF(AQ163="y",CHAR(34)&amp;AQ$1&amp;CHAR(34)&amp;",","")</f>
        <v>"Crowns",</v>
      </c>
      <c r="EY163" s="48" t="str">
        <f>IF(AR163="y",CHAR(34)&amp;AR$1&amp;CHAR(34)&amp;",","")</f>
        <v/>
      </c>
      <c r="EZ163" s="48" t="str">
        <f>IF(AS163="y",CHAR(34)&amp;AS$1&amp;CHAR(34)&amp;",","")</f>
        <v/>
      </c>
      <c r="FA163" s="48" t="str">
        <f>IF(AT163&gt;0,CHAR(34)&amp;"sta"&amp;AZ163&amp;CHAR(34)&amp;",","")</f>
        <v/>
      </c>
      <c r="FB163" s="48" t="str">
        <f>IF(AND(AT163&gt;0,BA163&lt;&gt;""),CHAR(34)&amp;"sta"&amp;BA163&amp;CHAR(34)&amp;",","")</f>
        <v/>
      </c>
      <c r="FD163" s="48" t="str">
        <f>IF(BV163="n",CHAR(34)&amp;"tcWHYE"&amp;CHAR(34)&amp;",",IF(BV163="y",CHAR(34)&amp;FD$1&amp;CHAR(34)&amp;",",""))</f>
        <v/>
      </c>
      <c r="FE163" s="48" t="str">
        <f>IF(COUNTIF(BL163:BT163,"BLU")=0,CHAR(34)&amp;"NO_BLU"&amp;CHAR(34)&amp;",", "")</f>
        <v/>
      </c>
      <c r="FF163" s="48" t="str">
        <f>IF(COUNTIF(BL163:BT163,"WHI")=0,CHAR(34)&amp;"NO_WHI"&amp;CHAR(34)&amp;",", "")</f>
        <v/>
      </c>
      <c r="FG163" s="48" t="str">
        <f>IF(COUNTIF(BL163:BT163,"RED")=0,CHAR(34)&amp;"NO_RED"&amp;CHAR(34)&amp;",", "")</f>
        <v/>
      </c>
      <c r="FH163" s="48" t="str">
        <f>IF(COUNTIF(BL163:BS163,"GRE")=0,CHAR(34)&amp;"NO_GRE"&amp;CHAR(34)&amp;",", "")</f>
        <v>"NO_GRE",</v>
      </c>
      <c r="FI163" s="48" t="str">
        <f>IF(COUNTIF(BL163:BT163,"YEL")=0,CHAR(34)&amp;"NO_YEL"&amp;CHAR(34)&amp;",", "")</f>
        <v/>
      </c>
      <c r="FJ163" s="48" t="str">
        <f>IF(COUNTIF(BL163:BT163,"BLA")=0,CHAR(34)&amp;"NO_BLA"&amp;CHAR(34)&amp;",", "")</f>
        <v/>
      </c>
      <c r="FK163" s="48" t="str">
        <f>IF(AND(FH163&lt;&gt;"",FF163&lt;&gt;""),CHAR(34)&amp;"WHGRNO"&amp;CHAR(34)&amp;",","")</f>
        <v/>
      </c>
      <c r="FL163" s="48" t="str">
        <f>IF(AND(FI163&lt;&gt;"",FF163&lt;&gt;""),CHAR(34)&amp;"WHYENO"&amp;CHAR(34)&amp;",","")</f>
        <v/>
      </c>
      <c r="FM163" s="48" t="str">
        <f>IF(AND(FJ163&lt;&gt;"",FF163&lt;&gt;""),CHAR(34)&amp;"BAWHNO"&amp;CHAR(34)&amp;",","")</f>
        <v/>
      </c>
      <c r="FN163" s="48" t="str">
        <f>IF(AND(FE163&lt;&gt;"",FF163&lt;&gt;""),CHAR(34)&amp;"BLWHNO"&amp;CHAR(34)&amp;",","")</f>
        <v/>
      </c>
      <c r="FO163" s="48" t="str">
        <f>IF(AND(FE163&lt;&gt;"",FG163&lt;&gt;""),CHAR(34)&amp;"BLRENO"&amp;CHAR(34)&amp;",","")</f>
        <v/>
      </c>
      <c r="FP163" s="48" t="str">
        <f>IF(AND(FF163&lt;&gt;"",FF163&lt;&gt;""),CHAR(34)&amp;"WHRENO"&amp;CHAR(34)&amp;",","")</f>
        <v/>
      </c>
      <c r="FQ163" s="48" t="str">
        <f>IF(LEN(BF163)=3,CHAR(34)&amp;"001"&amp;BF163&amp;CHAR(34)&amp;",","")</f>
        <v>"001BLU",</v>
      </c>
      <c r="FR163" s="48" t="str">
        <f>IF(LEN(BG163)=3,CHAR(34)&amp;"002"&amp;BG163&amp;CHAR(34)&amp;",","")</f>
        <v/>
      </c>
      <c r="FS163" s="48" t="str">
        <f>IF(LEN(BH163)=3,CHAR(34)&amp;"003"&amp;BH163&amp;CHAR(34)&amp;",","")</f>
        <v>"003BLU",</v>
      </c>
      <c r="FT163" s="48" t="str">
        <f>CHAR(34)&amp;"myr"&amp;BD163&amp;CHAR(34)&amp;","</f>
        <v>"myrWHI",</v>
      </c>
      <c r="FU163" s="48" t="str">
        <f>IF(AY163="y",CHAR(34)&amp;"island"&amp;CHAR(34)&amp;",","")</f>
        <v/>
      </c>
      <c r="FV163" s="48" t="str">
        <f>IF(BZ163="y",CHAR(34)&amp;"landlo"&amp;CHAR(34)&amp;",","")</f>
        <v/>
      </c>
      <c r="FW163" s="48" t="str">
        <f>IF(CA163="y",CHAR(34)&amp;"eunion"&amp;CHAR(34)&amp;",","")</f>
        <v/>
      </c>
      <c r="FY163" s="48" t="str">
        <f>IFERROR(IF(SEARCH("Arabic",CB163)&gt;0,CHAR(34)&amp;"arabic"&amp;CHAR(34)&amp;",",""),"")</f>
        <v/>
      </c>
      <c r="FZ163" s="48" t="str">
        <f>IFERROR(IF(SEARCH("English",CB163)&gt;0,CHAR(34)&amp;"englis"&amp;CHAR(34)&amp;",",""),"")</f>
        <v/>
      </c>
      <c r="GA163" s="48" t="str">
        <f>IFERROR(IF(SEARCH("French",CB163)&gt;0,CHAR(34)&amp;"french"&amp;CHAR(34)&amp;",",""),"")</f>
        <v/>
      </c>
      <c r="GB163" s="48" t="str">
        <f>IFERROR(IF(SEARCH("Spanish",CB163)&gt;0,CHAR(34)&amp;"spanis"&amp;CHAR(34)&amp;",",""),"")</f>
        <v/>
      </c>
      <c r="GE163" s="48" t="str">
        <f>IFERROR(IF(SEARCH("Dutch",CB163)&gt;0,CHAR(34)&amp;"dutchs"&amp;CHAR(34)&amp;",",""),"")</f>
        <v/>
      </c>
      <c r="GF163" s="48" t="str">
        <f>IFERROR(IF(SEARCH("Historical",AU163)&gt;0,CHAR(34)&amp;"histor"&amp;CHAR(34)&amp;",",""),"")</f>
        <v/>
      </c>
      <c r="GG163" s="48" t="str">
        <f>IF(BU163="y",CHAR(34)&amp;"unjack"&amp;CHAR(34)&amp;",","")</f>
        <v/>
      </c>
      <c r="GH163" s="48" t="str">
        <f>IF(CD163=1,CHAR(34)&amp;"southc"&amp;CHAR(34)&amp;",","")</f>
        <v/>
      </c>
      <c r="GI163" s="48" t="str">
        <f>IF(CE163=1,CHAR(34)&amp;"hasmap"&amp;CHAR(34)&amp;",","")</f>
        <v/>
      </c>
      <c r="GJ163" s="48" t="str">
        <f>IF(CP163="y",CHAR(34)&amp;CP$1&amp;CHAR(34)&amp;",","")</f>
        <v>"NoStar",</v>
      </c>
      <c r="GK163" s="48" t="str">
        <f>IF(GJ163="",CHAR(34)&amp;"HasSta"&amp;CHAR(34)&amp;",","")</f>
        <v/>
      </c>
      <c r="GL163" s="48" t="str">
        <f>IF(CQ163="y",CHAR(34)&amp;CQ$1&amp;CHAR(34)&amp;",","")</f>
        <v/>
      </c>
      <c r="GM163" s="48" t="str">
        <f>IF(CR163="y",CHAR(34)&amp;CR$1&amp;CHAR(34)&amp;",","")</f>
        <v/>
      </c>
      <c r="GN163" s="48" t="str">
        <f>IF(CS163="y",CHAR(34)&amp;CS$1&amp;CHAR(34)&amp;",","")</f>
        <v/>
      </c>
      <c r="GP163" s="48" t="str">
        <f>CHAR(34)&amp;AU163&amp;CHAR(34)</f>
        <v>"City"</v>
      </c>
      <c r="GS163" s="48" t="str">
        <f>SUBSTITUTE("["&amp;_xlfn.CONCAT(CW163:GN163)&amp;"]",",]","]")</f>
        <v>["5+Colo","words2","lets14","startF","year19","2Bands","Diagon","Crosse","Bird","Trside","Unequa","Center","Crowns","NO_GRE","001BLU","003BLU","myrWHI","NoStar"]</v>
      </c>
      <c r="GT163" s="48" t="str">
        <f>IF(BL163&lt;&gt;"",CHAR(34)&amp;"cl_"&amp;BL163&amp;CHAR(34)&amp;",","")</f>
        <v>"cl_BLA",</v>
      </c>
      <c r="GU163" s="48" t="str">
        <f>IF(BM163&lt;&gt;"",CHAR(34)&amp;"cl_"&amp;BM163&amp;CHAR(34)&amp;",","")</f>
        <v>"cl_BLU",</v>
      </c>
      <c r="GV163" s="48" t="str">
        <f>IF(BN163&lt;&gt;"",CHAR(34)&amp;"cl_"&amp;BN163&amp;CHAR(34)&amp;",","")</f>
        <v/>
      </c>
      <c r="GW163" s="48" t="str">
        <f>IF(BO163&lt;&gt;"",CHAR(34)&amp;"cl_"&amp;BO163&amp;CHAR(34)&amp;",","")</f>
        <v>"cl_RED",</v>
      </c>
      <c r="GX163" s="48" t="str">
        <f>IF(BP163&lt;&gt;"",CHAR(34)&amp;"cl_"&amp;BP163&amp;CHAR(34)&amp;",","")</f>
        <v>"cl_YEL",</v>
      </c>
      <c r="GY163" s="48" t="str">
        <f>IF(BQ163&lt;&gt;"",CHAR(34)&amp;"cl_"&amp;BQ163&amp;CHAR(34)&amp;",","")</f>
        <v/>
      </c>
      <c r="GZ163" s="48" t="str">
        <f>IF(BR163&lt;&gt;"",CHAR(34)&amp;"cl_"&amp;BR163&amp;CHAR(34)&amp;",","")</f>
        <v/>
      </c>
      <c r="HA163" s="48" t="str">
        <f>IF(BS163&lt;&gt;"",CHAR(34)&amp;"cl_"&amp;BS163&amp;CHAR(34)&amp;",","")</f>
        <v/>
      </c>
      <c r="HB163" s="48" t="str">
        <f>IF(BT163&lt;&gt;"",CHAR(34)&amp;"cl_"&amp;BT163&amp;CHAR(34)&amp;",","")</f>
        <v>"cl_WHI",</v>
      </c>
      <c r="HC163" s="48" t="str">
        <f>SUBSTITUTE("["&amp;_xlfn.CONCAT(GT163:HB163)&amp;"]",",]","]")</f>
        <v>["cl_BLA","cl_BLU","cl_RED","cl_YEL","cl_WHI"]</v>
      </c>
      <c r="HE163" s="71"/>
      <c r="HF163" s="72" t="str">
        <f>"{couname:"&amp;CT163&amp;(IF(HK163&lt;&gt;"",",subtype:"&amp;CHAR(34)&amp;HK163&amp;CHAR(34),""))&amp;",year:"&amp;HJ163&amp;",region:"&amp;CU163&amp;",Colors:"&amp;HC163&amp;",Items:"&amp;GS163&amp;",Flag:"&amp;CV163&amp;",HDFlag:"&amp;CHAR(34)&amp;E163&amp;CHAR(34)&amp;",type:"&amp;GP163&amp;", describe: "&amp;HH163&amp;", isnew:"&amp;CHAR(34)&amp;F163&amp;CHAR(34)&amp;", links: "&amp;HL163&amp;"},"</f>
        <v>{couname:"[USA] Fredericksburg",year:"1971",region:"rgn_North America",Colors:["cl_BLA","cl_BLU","cl_RED","cl_YEL","cl_WHI"],Items:["5+Colo","words2","lets14","startF","year19","2Bands","Diagon","Crosse","Bird","Trside","Unequa","Center","Crowns","NO_GRE","001BLU","003BLU","myrWHI","NoStar"],Flag:"https://upload.wikimedia.org/wikipedia/commons/thumb/6/6d/City_Flag_of_Fredericksburg_Virginia.svg/640px-City_Flag_of_Fredericksburg_Virginia.svg.png",HDFlag:"https://upload.wikimedia.org/wikipedia/commons/thumb/6/6d/City_Flag_of_Fredericksburg_Virginia.svg/1280px-City_Flag_of_Fredericksburg_Virginia.svg.png",type:"City", describe: "\nThe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 isnew:".", links: "https://en.m.wikipedia.org/wiki/Fredericksburg,_Virginia"},</v>
      </c>
      <c r="HG163" s="73" t="str">
        <f>"{couname:"&amp;CT163&amp;(IF(HK163&lt;&gt;"",",subtype:"&amp;CHAR(34)&amp;HK163&amp;CHAR(34),""))&amp;",year:"&amp;HJ163&amp;",region:"&amp;CU163&amp;",Colors:"&amp;HC163&amp;",Items:"&amp;GS163&amp;",Flag:"&amp;CV163&amp;",HDFlag:"&amp;CHAR(34)&amp;E163&amp;CHAR(34)&amp;",type:"&amp;GP163&amp;", describe: "&amp;HI163&amp;", links: "&amp;HL163&amp;"},"</f>
        <v>{couname:"[USA] Fredericksburg",year:"1971",region:"rgn_North America",Colors:["cl_BLA","cl_BLU","cl_RED","cl_YEL","cl_WHI"],Items:["5+Colo","words2","lets14","startF","year19","2Bands","Diagon","Crosse","Bird","Trside","Unequa","Center","Crowns","NO_GRE","001BLU","003BLU","myrWHI","NoStar"],Flag:"https://upload.wikimedia.org/wikipedia/commons/thumb/6/6d/City_Flag_of_Fredericksburg_Virginia.svg/640px-City_Flag_of_Fredericksburg_Virginia.svg.png",HDFlag:"https://upload.wikimedia.org/wikipedia/commons/thumb/6/6d/City_Flag_of_Fredericksburg_Virginia.svg/1280px-City_Flag_of_Fredericksburg_Virginia.svg.png",type:"City", describe: "\nThe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 links: "https://en.m.wikipedia.org/wiki/Fredericksburg,_Virginia"},</v>
      </c>
      <c r="HH163" s="48" t="str">
        <f>IF(P163&lt;&gt;"",CHAR(34)&amp;"\n"&amp;P163&amp;CHAR(34),CHAR(34)&amp;CHAR(34))</f>
        <v>"\nThe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v>
      </c>
      <c r="HI163" s="48" t="str">
        <f>IF(J163=0,CHAR(34)&amp;CHAR(34),HH163)</f>
        <v>"\nThe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v>
      </c>
      <c r="HJ163" s="48" t="str">
        <f>CHAR(34)&amp;O163&amp;CHAR(34)</f>
        <v>"1971"</v>
      </c>
      <c r="HL163" s="48" t="str">
        <f>CHAR(34)&amp;I163&amp;CHAR(34)</f>
        <v>"https://en.m.wikipedia.org/wiki/Fredericksburg,_Virginia"</v>
      </c>
      <c r="HM163" s="72" t="str">
        <f>"{"&amp;CHAR(34)&amp;"couname"&amp;CHAR(34)&amp;":"&amp;CT163&amp;(IF(H163&lt;&gt;"",","&amp;CHAR(34)&amp;"subtype"&amp;CHAR(34)&amp;":"&amp;CHAR(34)&amp;H163&amp;CHAR(34),""))&amp;","&amp;CHAR(34)&amp;"year"&amp;CHAR(34)&amp;":"&amp;HJ163&amp;","&amp;CHAR(34)&amp;"region"&amp;CHAR(34)&amp;":"&amp;CU163&amp;","&amp;CHAR(34)&amp;"Colors"&amp;CHAR(34)&amp;":"&amp;HC163&amp;","&amp;CHAR(34)&amp;"Items"&amp;CHAR(34)&amp;":"&amp;GS163&amp;","&amp;CHAR(34)&amp;"Flag"&amp;CHAR(34)&amp;":"&amp;CV163&amp;","&amp;CHAR(34)&amp;"HDFlag"&amp;CHAR(34)&amp;":"&amp;CHAR(34)&amp;E163&amp;CHAR(34)&amp;","&amp;CHAR(34)&amp;"type"&amp;CHAR(34)&amp;":"&amp;GP163&amp;", "&amp;CHAR(34)&amp;"describe"&amp;CHAR(34)&amp;": "&amp;HH163&amp;", "&amp;CHAR(34)&amp;"isnew"&amp;CHAR(34)&amp;": "&amp;CHAR(34)&amp;F163&amp;CHAR(34)&amp;", "&amp;CHAR(34)&amp;"links"&amp;CHAR(34)&amp;": "&amp;HL163&amp;"},"</f>
        <v>{"couname":"[USA] Fredericksburg","subtype":"[USA] Virginia","year":"1971","region":"rgn_North America","Colors":["cl_BLA","cl_BLU","cl_RED","cl_YEL","cl_WHI"],"Items":["5+Colo","words2","lets14","startF","year19","2Bands","Diagon","Crosse","Bird","Trside","Unequa","Center","Crowns","NO_GRE","001BLU","003BLU","myrWHI","NoStar"],"Flag":"https://upload.wikimedia.org/wikipedia/commons/thumb/6/6d/City_Flag_of_Fredericksburg_Virginia.svg/640px-City_Flag_of_Fredericksburg_Virginia.svg.png","HDFlag":"https://upload.wikimedia.org/wikipedia/commons/thumb/6/6d/City_Flag_of_Fredericksburg_Virginia.svg/1280px-City_Flag_of_Fredericksburg_Virginia.svg.png","type":"City", "describe": "\nThe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 "isnew": ".", "links": "https://en.m.wikipedia.org/wiki/Fredericksburg,_Virginia"},</v>
      </c>
      <c r="HN163" s="74" t="str">
        <f>"{"&amp;CHAR(34)&amp;"couname"&amp;CHAR(34)&amp;":"&amp;CT163&amp;(IF(H163&lt;&gt;"",","&amp;CHAR(34)&amp;"subtype"&amp;CHAR(34)&amp;":"&amp;CHAR(34)&amp;H163&amp;CHAR(34),""))&amp;","&amp;CHAR(34)&amp;"year"&amp;CHAR(34)&amp;":"&amp;HJ163&amp;","&amp;CHAR(34)&amp;"region"&amp;CHAR(34)&amp;":"&amp;CU163&amp;","&amp;CHAR(34)&amp;"Colors"&amp;CHAR(34)&amp;":"&amp;HC163&amp;","&amp;CHAR(34)&amp;"Items"&amp;CHAR(34)&amp;":"&amp;GS163&amp;","&amp;CHAR(34)&amp;"Flag"&amp;CHAR(34)&amp;":"&amp;CV163&amp;","&amp;CHAR(34)&amp;"HDFlag"&amp;CHAR(34)&amp;":"&amp;CHAR(34)&amp;E163&amp;CHAR(34)&amp;","&amp;CHAR(34)&amp;"type"&amp;CHAR(34)&amp;":"&amp;GP163&amp;", "&amp;CHAR(34)&amp;"describe"&amp;CHAR(34)&amp;": "&amp;HI163&amp;", "&amp;CHAR(34)&amp;"isnew"&amp;CHAR(34)&amp;": "&amp;CHAR(34)&amp;F163&amp;CHAR(34)&amp;", "&amp;CHAR(34)&amp;"links"&amp;CHAR(34)&amp;": "&amp;HL163&amp;"},"</f>
        <v>{"couname":"[USA] Fredericksburg","subtype":"[USA] Virginia","year":"1971","region":"rgn_North America","Colors":["cl_BLA","cl_BLU","cl_RED","cl_YEL","cl_WHI"],"Items":["5+Colo","words2","lets14","startF","year19","2Bands","Diagon","Crosse","Bird","Trside","Unequa","Center","Crowns","NO_GRE","001BLU","003BLU","myrWHI","NoStar"],"Flag":"https://upload.wikimedia.org/wikipedia/commons/thumb/6/6d/City_Flag_of_Fredericksburg_Virginia.svg/640px-City_Flag_of_Fredericksburg_Virginia.svg.png","HDFlag":"https://upload.wikimedia.org/wikipedia/commons/thumb/6/6d/City_Flag_of_Fredericksburg_Virginia.svg/1280px-City_Flag_of_Fredericksburg_Virginia.svg.png","type":"City", "describe": "\nThe two feathers are taken from the Badge of the Prince of Wales to memorialize Prince Frederick, the eldest son of King George II of England, for whom the City of Fredericksburg was named. The feathers are gold for the glory with which Fredericksburg has honored its proud heritage.\n\nThe small red shield with a golden Crown of Charlemagne is taken from the arms of the Royal House of Hanover in commemoration of the naming of the early streets of the City for members of that royal family.\n\nThe background of the shield is silver, symbolizing the idealism and sacrifice of our Revolutionary War, in recognition of the many patriots which the City of Fredericksburg furnished to that cause.\n\nThe blue saltire is from the Battle Flag of the Confederate Army, as a memorial to Fredericksburg's epic role in the War Between the States", "isnew": ".", "links": "https://en.m.wikipedia.org/wiki/Fredericksburg,_Virginia"},</v>
      </c>
      <c r="HO163" s="75">
        <v>45618</v>
      </c>
      <c r="HP163" s="48" t="str" cm="1">
        <f t="array" ref="HP163">IF(_xlfn.TEXTJOIN(", ", TRUE, IF(ISNUMBER(SEARCH("BLA", BL163:BT163)), COLUMN(BL163:BT163) - COLUMN(BL163) + 1, ""))&lt;&gt;"","BLA","")</f>
        <v>BLA</v>
      </c>
      <c r="HQ163" s="48" t="str" cm="1">
        <f t="array" ref="HQ163">IF(_xlfn.TEXTJOIN(", ", TRUE, IF(ISNUMBER(SEARCH("BLU", BL163:BT163)), COLUMN(BL163:BT163) - COLUMN(BL163) + 1, ""))&lt;&gt;"","BLU","")</f>
        <v>BLU</v>
      </c>
      <c r="HR163" s="48" t="str" cm="1">
        <f t="array" ref="HR163">IF(_xlfn.TEXTJOIN(", ", TRUE, IF(ISNUMBER(SEARCH("GRE", BL163:BT163)), COLUMN(BL163:BT163) - COLUMN(BL163) + 1, ""))&lt;&gt;"","GRE","")</f>
        <v/>
      </c>
      <c r="HS163" s="48" t="str" cm="1">
        <f t="array" ref="HS163">IF(_xlfn.TEXTJOIN(", ", TRUE, IF(ISNUMBER(SEARCH("RED", BL163:BT163)), COLUMN(BL163:BT163) - COLUMN(BL163) + 1, ""))&lt;&gt;"","RED","")</f>
        <v>RED</v>
      </c>
      <c r="HT163" s="48" t="str" cm="1">
        <f t="array" ref="HT163">IF(_xlfn.TEXTJOIN(", ", TRUE, IF(ISNUMBER(SEARCH("YEL", BL163:BT163)), COLUMN(BL163:BT163) - COLUMN(BL163) + 1, ""))&lt;&gt;"","YEL","")</f>
        <v>YEL</v>
      </c>
      <c r="HU163" s="48" t="str" cm="1">
        <f t="array" ref="HU163">IF(_xlfn.TEXTJOIN(", ", TRUE, IF(ISNUMBER(SEARCH("ORA", BL163:BT163)), COLUMN(BL163:BT163) - COLUMN(BL163) + 1, ""))&lt;&gt;"","ORA","")</f>
        <v/>
      </c>
      <c r="HV163" s="48" t="str" cm="1">
        <f t="array" ref="HV163">IF(_xlfn.TEXTJOIN(", ", TRUE, IF(ISNUMBER(SEARCH("BRO", BL163:BT163)), COLUMN(BL163:BT163) - COLUMN(BL163) + 1, ""))&lt;&gt;"","BRO","")</f>
        <v/>
      </c>
      <c r="HW163" s="48" t="str" cm="1">
        <f t="array" ref="HW163">IF(_xlfn.TEXTJOIN(", ", TRUE, IF(ISNUMBER(SEARCH("PUR", BL163:BT163)), COLUMN(BL163:BT163) - COLUMN(BL163) + 1, ""))&lt;&gt;"","PUR","")</f>
        <v/>
      </c>
      <c r="HX163" s="48" t="str" cm="1">
        <f t="array" ref="HX163">IF(_xlfn.TEXTJOIN(", ", TRUE, IF(ISNUMBER(SEARCH("WHI", BL163:BT163)), COLUMN(BL163:BT163) - COLUMN(BL163) + 1, ""))&lt;&gt;"","WHI","")</f>
        <v>WHI</v>
      </c>
      <c r="HY163" s="76"/>
      <c r="HZ163" s="76"/>
      <c r="IA163" s="6"/>
      <c r="IB163" s="6"/>
      <c r="IC163" s="77"/>
      <c r="ID163" s="77"/>
      <c r="IE163" s="77"/>
      <c r="IF163" s="77"/>
      <c r="IG163" s="77"/>
      <c r="IH163" s="77"/>
      <c r="II163" s="77"/>
      <c r="IJ163" s="77"/>
      <c r="IK163" s="77"/>
      <c r="IM163" s="45">
        <f>COUNTIF(IC163:IK163,"&gt;0")-CG163</f>
        <v>-5</v>
      </c>
      <c r="IN163" s="78" t="str">
        <f>"http://mkweb.bcgsc.ca/color-summarizer/?url="&amp;D163&amp;"&amp;precision=low&amp;num_clusters="&amp;CG163&amp;"&amp;text=1"</f>
        <v>http://mkweb.bcgsc.ca/color-summarizer/?url=https://upload.wikimedia.org/wikipedia/commons/thumb/6/6d/City_Flag_of_Fredericksburg_Virginia.svg/640px-City_Flag_of_Fredericksburg_Virginia.svg.png&amp;precision=low&amp;num_clusters=5&amp;text=1</v>
      </c>
      <c r="IO163" s="48" t="str">
        <f>IF(HP163&lt;&gt;"",CHAR(34)&amp;"black"&amp;CHAR(34),"")</f>
        <v>"black"</v>
      </c>
      <c r="IP163" s="48" t="str">
        <f>IF(HQ163&lt;&gt;"",CHAR(34)&amp;"blue"&amp;CHAR(34),"")</f>
        <v>"blue"</v>
      </c>
      <c r="IQ163" s="48" t="str">
        <f>IF(HR163&lt;&gt;"",CHAR(34)&amp;"green"&amp;CHAR(34),"")</f>
        <v/>
      </c>
      <c r="IR163" s="48" t="str">
        <f>IF(HS163&lt;&gt;"",CHAR(34)&amp;"red"&amp;CHAR(34),"")</f>
        <v>"red"</v>
      </c>
      <c r="IS163" s="48" t="str">
        <f>IF(HT163&lt;&gt;"",CHAR(34)&amp;"yellow"&amp;CHAR(34),"")</f>
        <v>"yellow"</v>
      </c>
      <c r="IT163" s="48" t="str">
        <f>IF(HU163&lt;&gt;"",CHAR(34)&amp;"orange"&amp;CHAR(34),"")</f>
        <v/>
      </c>
      <c r="IU163" s="48" t="str">
        <f>IF(HV163&lt;&gt;"",CHAR(34)&amp;"brown"&amp;CHAR(34),"")</f>
        <v/>
      </c>
      <c r="IV163" s="48" t="str">
        <f>IF(HW163&lt;&gt;"",CHAR(34)&amp;"purple"&amp;CHAR(34),"")</f>
        <v/>
      </c>
      <c r="IW163" s="48" t="str">
        <f>IF(HX163&lt;&gt;"",CHAR(34)&amp;"white"&amp;CHAR(34),"")</f>
        <v>"white"</v>
      </c>
      <c r="IX163" s="48" t="str">
        <f>"{"&amp;CHAR(34)&amp;"url"&amp;CHAR(34)&amp;":"&amp;CHAR(34)&amp;IN163&amp;CHAR(34)&amp;","&amp;CHAR(34)&amp;"name"&amp;CHAR(34)&amp;":"&amp;CHAR(34)&amp;A163&amp;CHAR(34)&amp;"},"</f>
        <v>{"url":"http://mkweb.bcgsc.ca/color-summarizer/?url=https://upload.wikimedia.org/wikipedia/commons/thumb/6/6d/City_Flag_of_Fredericksburg_Virginia.svg/640px-City_Flag_of_Fredericksburg_Virginia.svg.png&amp;precision=low&amp;num_clusters=5&amp;text=1","name":"[USA] Fredericksburg"},</v>
      </c>
      <c r="IY163" s="48">
        <v>1147</v>
      </c>
    </row>
    <row r="164" spans="1:259" s="48" customFormat="1" ht="38.4" customHeight="1" thickBot="1" x14ac:dyDescent="0.35">
      <c r="A164" s="97" t="s">
        <v>470</v>
      </c>
      <c r="B164" s="40" t="e" vm="305">
        <v>#VALUE!</v>
      </c>
      <c r="C164" s="41">
        <v>3</v>
      </c>
      <c r="D164" s="42" t="s">
        <v>471</v>
      </c>
      <c r="E164" s="43" t="s">
        <v>471</v>
      </c>
      <c r="F164" s="44" t="s">
        <v>163</v>
      </c>
      <c r="G164" s="45">
        <f>COUNTIF($A$1:$A$8580,A164)</f>
        <v>1</v>
      </c>
      <c r="H164" s="46" t="s">
        <v>472</v>
      </c>
      <c r="I164" s="47" t="s">
        <v>473</v>
      </c>
      <c r="J164" s="48" t="str">
        <f>""</f>
        <v/>
      </c>
      <c r="K164" s="49"/>
      <c r="L164" s="50"/>
      <c r="M164" s="50"/>
      <c r="N164" s="51" t="s">
        <v>231</v>
      </c>
      <c r="O164" s="52">
        <v>2022</v>
      </c>
      <c r="P164" s="53" t="s">
        <v>474</v>
      </c>
      <c r="Q164" s="54">
        <v>1</v>
      </c>
      <c r="R164" s="55" t="s">
        <v>231</v>
      </c>
      <c r="S164" s="56">
        <v>9</v>
      </c>
      <c r="T164" s="57" t="s">
        <v>165</v>
      </c>
      <c r="U164" s="58" t="s">
        <v>165</v>
      </c>
      <c r="V164" s="58" t="s">
        <v>165</v>
      </c>
      <c r="W164" s="58" t="s">
        <v>164</v>
      </c>
      <c r="X164" s="58" t="s">
        <v>164</v>
      </c>
      <c r="Y164" s="58" t="s">
        <v>164</v>
      </c>
      <c r="Z164" s="58" t="s">
        <v>164</v>
      </c>
      <c r="AA164" s="58" t="s">
        <v>165</v>
      </c>
      <c r="AB164" s="58" t="s">
        <v>164</v>
      </c>
      <c r="AC164" s="58" t="s">
        <v>164</v>
      </c>
      <c r="AD164" s="58" t="s">
        <v>164</v>
      </c>
      <c r="AE164" s="58" t="s">
        <v>164</v>
      </c>
      <c r="AF164" s="59" t="s">
        <v>165</v>
      </c>
      <c r="AG164" s="59" t="s">
        <v>164</v>
      </c>
      <c r="AH164" s="59" t="s">
        <v>164</v>
      </c>
      <c r="AI164" s="59" t="s">
        <v>164</v>
      </c>
      <c r="AJ164" s="59" t="s">
        <v>164</v>
      </c>
      <c r="AK164" s="59" t="s">
        <v>164</v>
      </c>
      <c r="AL164" s="59" t="s">
        <v>164</v>
      </c>
      <c r="AM164" s="59" t="s">
        <v>165</v>
      </c>
      <c r="AN164" s="59" t="s">
        <v>164</v>
      </c>
      <c r="AO164" s="59" t="s">
        <v>164</v>
      </c>
      <c r="AP164" s="59" t="s">
        <v>164</v>
      </c>
      <c r="AQ164" s="59" t="s">
        <v>164</v>
      </c>
      <c r="AR164" s="59" t="s">
        <v>164</v>
      </c>
      <c r="AS164" s="59" t="s">
        <v>164</v>
      </c>
      <c r="AT164" s="60">
        <v>0</v>
      </c>
      <c r="AU164" s="59" t="s">
        <v>196</v>
      </c>
      <c r="AV164" s="59" t="str">
        <f>IF(LEFT(A164,1)="[",LEFT(A164,5)&amp;AU164&amp;A164,"")</f>
        <v>[USA]City[USA] Enumclaw</v>
      </c>
      <c r="AW164" s="59" t="str">
        <f>C164&amp;H164&amp;A164</f>
        <v>3[USA] Washington[USA] Enumclaw</v>
      </c>
      <c r="AX164" s="61"/>
      <c r="AY164" s="61"/>
      <c r="AZ164" s="62" t="s">
        <v>167</v>
      </c>
      <c r="BA164" s="62" t="s">
        <v>167</v>
      </c>
      <c r="BB164" s="62"/>
      <c r="BC164" s="63"/>
      <c r="BD164" s="64" t="s">
        <v>153</v>
      </c>
      <c r="BE164" s="47"/>
      <c r="BF164" s="64" t="s">
        <v>153</v>
      </c>
      <c r="BG164" s="64" t="s">
        <v>153</v>
      </c>
      <c r="BH164" s="64" t="s">
        <v>153</v>
      </c>
      <c r="BI164" s="64"/>
      <c r="BJ164" s="64"/>
      <c r="BK164" s="47"/>
      <c r="BL164" s="64" t="s">
        <v>167</v>
      </c>
      <c r="BM164" s="64" t="s">
        <v>167</v>
      </c>
      <c r="BN164" s="64" t="s">
        <v>153</v>
      </c>
      <c r="BO164" s="64" t="s">
        <v>167</v>
      </c>
      <c r="BP164" s="64" t="s">
        <v>155</v>
      </c>
      <c r="BQ164" s="64" t="s">
        <v>167</v>
      </c>
      <c r="BR164" s="64" t="s">
        <v>167</v>
      </c>
      <c r="BS164" s="64" t="s">
        <v>167</v>
      </c>
      <c r="BT164" s="64" t="s">
        <v>159</v>
      </c>
      <c r="BU164" s="65"/>
      <c r="BV164" s="66"/>
      <c r="BW164" s="66">
        <v>0</v>
      </c>
      <c r="BX164" s="47"/>
      <c r="BY164" s="48" t="s">
        <v>164</v>
      </c>
      <c r="CB164" s="6"/>
      <c r="CC164" s="6"/>
      <c r="CD164" s="67">
        <v>0</v>
      </c>
      <c r="CE164" s="67">
        <v>0</v>
      </c>
      <c r="CF164" s="67" t="e">
        <v>#REF!</v>
      </c>
      <c r="CG164" s="68" cm="1">
        <f t="array" ref="CG164">SUMPRODUCT(--(LEN(TRIM(BL164:BT164))&gt;0))</f>
        <v>3</v>
      </c>
      <c r="CH164" s="59" t="str">
        <f>IF(CG164=2,"y","n")</f>
        <v>n</v>
      </c>
      <c r="CI164" s="59" t="str">
        <f>IF(CG164=3,"y","n")</f>
        <v>y</v>
      </c>
      <c r="CJ164" s="59" t="str">
        <f>IF(CG164=4,"y","n")</f>
        <v>n</v>
      </c>
      <c r="CK164" s="59" t="str">
        <f>IF(CG164&gt;4,"y","n")</f>
        <v>n</v>
      </c>
      <c r="CL164" s="59" t="str">
        <f>IF(S164=0,"y","n")</f>
        <v>n</v>
      </c>
      <c r="CM164" s="59" t="str">
        <f>IF(S164=2,"y","n")</f>
        <v>n</v>
      </c>
      <c r="CN164" s="59" t="str">
        <f>IF(S164=3,"y","n")</f>
        <v>n</v>
      </c>
      <c r="CO164" s="59" t="str">
        <f>IF(S164&gt;=4,"y","n")</f>
        <v>y</v>
      </c>
      <c r="CP164" s="59" t="str">
        <f>IF(AT164=0,"y","n")</f>
        <v>y</v>
      </c>
      <c r="CQ164" s="59" t="str">
        <f>IF(AT164=1,"y","n")</f>
        <v>n</v>
      </c>
      <c r="CR164" s="59" t="str">
        <f>IF(AT164=2,"y","n")</f>
        <v>n</v>
      </c>
      <c r="CS164" s="59" t="str">
        <f>IF(AT164&gt;=3,"y","n")</f>
        <v>n</v>
      </c>
      <c r="CT164" s="69" t="str">
        <f>CHAR(34)&amp;A164&amp;CHAR(34)</f>
        <v>"[USA] Enumclaw"</v>
      </c>
      <c r="CU164" s="70" t="str">
        <f>CHAR(34)&amp;"rgn_"&amp;R164&amp;CHAR(34)</f>
        <v>"rgn_North America"</v>
      </c>
      <c r="CV164" s="48" t="str">
        <f>CHAR(34)&amp;D164&amp;CHAR(34)</f>
        <v>"https://upload.wikimedia.org/wikipedia/en/9/94/Flag_of_Enumclaw%2C_Washington.png"</v>
      </c>
      <c r="CW164" s="48" t="str">
        <f>IF(CH164="y",CHAR(34)&amp;CH$1&amp;CHAR(34)&amp;",","")</f>
        <v/>
      </c>
      <c r="CX164" s="48" t="str">
        <f>IF(CI164="y",CHAR(34)&amp;CI$1&amp;CHAR(34)&amp;",","")</f>
        <v>"3Color",</v>
      </c>
      <c r="CY164" s="48" t="str">
        <f>IF(CJ164="y",CHAR(34)&amp;CJ$1&amp;CHAR(34)&amp;",","")</f>
        <v/>
      </c>
      <c r="CZ164" s="48" t="str">
        <f>IF(CK164="y",CHAR(34)&amp;CK$1&amp;CHAR(34)&amp;",","")</f>
        <v/>
      </c>
      <c r="DA164" s="48" t="str">
        <f>IF(Q164&gt;1,CHAR(34)&amp;"words2"&amp;CHAR(34)&amp;",","")</f>
        <v/>
      </c>
      <c r="DB164" s="48" t="str">
        <f>IF(Q164&gt;2,CHAR(34)&amp;"words3"&amp;CHAR(34)&amp;",","")</f>
        <v/>
      </c>
      <c r="DD164" s="48" t="str">
        <f>IF(LEN(CHAR(34)&amp;"lets"&amp;LEN(SUBSTITUTE(SUBSTITUTE(IFERROR(TRIM(SUBSTITUTE(A164,MID(A164,FIND("[",A164),FIND("]",A164)-FIND("[",A164)+1),"")),A164)," ",""),"-",""))&amp;CHAR(34)&amp;",")=9,CHAR(34)&amp;"lets"&amp;LEN(SUBSTITUTE(SUBSTITUTE(IFERROR(TRIM(SUBSTITUTE(A164,MID(A164,FIND("[",A164),FIND("]",A164)-FIND("[",A164)+1),"")),A164)," ",""),"-",""))&amp;CHAR(34)&amp;",",CHAR(34)&amp;"lets0"&amp;LEN(SUBSTITUTE(SUBSTITUTE(IFERROR(TRIM(SUBSTITUTE(A164,MID(A164,FIND("[",A164),FIND("]",A164)-FIND("[",A164)+1),"")),A164)," ",""),"-",""))&amp;CHAR(34)&amp;",")</f>
        <v>"lets08",</v>
      </c>
      <c r="DE164" s="48" t="str">
        <f>CHAR(34)&amp;"start"&amp;IFERROR(LEFT(SUBSTITUTE(A164,"["&amp;MID(A164,FIND("[",A164)+1,FIND("]",A164)-FIND("[",A164)-1)&amp;"] ",""),1),LEFT(A164,1))&amp;CHAR(34)&amp;","</f>
        <v>"startE",</v>
      </c>
      <c r="DF164" s="48" t="str">
        <f>IFERROR(IF(SEARCH("tan",A164)&gt;0,CHAR(34)&amp;"withtn"&amp;CHAR(34)&amp;",",""),"")</f>
        <v/>
      </c>
      <c r="DG164" s="48" t="str">
        <f>IFERROR(IF(SEARCH("q",A164)&gt;0,CHAR(34)&amp;"with_q"&amp;CHAR(34)&amp;",",""),"")</f>
        <v/>
      </c>
      <c r="DH164" s="48" t="str">
        <f>IFERROR(IF(SEARCH("v",A164)&gt;0,CHAR(34)&amp;"with_v"&amp;CHAR(34)&amp;",",""),"")</f>
        <v/>
      </c>
      <c r="DI164" s="48" t="str">
        <f>IFERROR(IF(SEARCH("w",A164)&gt;0,CHAR(34)&amp;"with_w"&amp;CHAR(34)&amp;",",""),"")</f>
        <v>"with_w",</v>
      </c>
      <c r="DJ164" s="48" t="str">
        <f>IFERROR(IF(SEARCH("y",A164)&gt;0,CHAR(34)&amp;"with_y"&amp;CHAR(34)&amp;",",""),"")</f>
        <v/>
      </c>
      <c r="DK164" s="48" t="str">
        <f>IFERROR(IF(SEARCH("z",A164)&gt;0,CHAR(34)&amp;"with_z"&amp;CHAR(34)&amp;",",""),"")</f>
        <v/>
      </c>
      <c r="DL164" s="48" t="str">
        <f>IF(CG164=2, CHAR(34) &amp; _xlfn.TEXTJOIN("", TRUE, _xlfn._xlws.SORT(HP164:HX164)) &amp; CHAR(34) &amp; ",", "")</f>
        <v/>
      </c>
      <c r="DM164" s="48" t="str" cm="1">
        <f t="array" ref="DM164">IF(CG164=3,CHAR(34) &amp; _xlfn.TEXTJOIN("", TRUE, RIGHT(HP164:HX164, 2)) &amp; CHAR(34) &amp; ",", "")</f>
        <v>"REELHI",</v>
      </c>
      <c r="DN164" s="48" t="str">
        <f>IF(AND(ISNUMBER(SEARCH("18", O164)), ISERROR(SEARCH("1918", O164)), ISERROR(SEARCH("2018", O164))), CHAR(34) &amp; "year18" &amp; CHAR(34) &amp; ",", "")</f>
        <v/>
      </c>
      <c r="DO164" s="48" t="str">
        <f>IF(AND(ISNUMBER(SEARCH("19", O164)), ISERROR(SEARCH("1819", O164)),  ISERROR(SEARCH("1219", O164)),ISERROR(SEARCH("1119", O164)),ISERROR(SEARCH("1190", O164)),ISERROR(SEARCH("2019", O164))), CHAR(34) &amp; "year19" &amp; CHAR(34) &amp; ",", "")</f>
        <v/>
      </c>
      <c r="DP164" s="6" t="str">
        <f>IF(AND(ISNUMBER(SEARCH("20", O164)), ISERROR(SEARCH("1920", O164))), CHAR(34)&amp;"year00"&amp;CHAR(34)&amp;",", "")</f>
        <v>"year00",</v>
      </c>
      <c r="DQ164" s="6" t="str">
        <f>IF(CC164="y",CHAR(34)&amp;"soviet"&amp;CHAR(34)&amp;",","")</f>
        <v/>
      </c>
      <c r="DR164" s="6" t="str">
        <f>IF(BY164="y",CHAR(34)&amp;"dgband"&amp;CHAR(34)&amp;",","")</f>
        <v/>
      </c>
      <c r="DS164" s="6" t="str">
        <f>IF(W164="y",IF(AND(V164="n",BY164&lt;&gt;"y"),CHAR(34)&amp;"allver"&amp;CHAR(34)&amp;",",""),"")</f>
        <v/>
      </c>
      <c r="DT164" s="6" t="str">
        <f>IF(V164="y",IF(AND(W164="n",BY164&lt;&gt;"y"),CHAR(34)&amp;"allhor"&amp;CHAR(34)&amp;",",""),"")</f>
        <v>"allhor",</v>
      </c>
      <c r="DU164" s="6" t="str">
        <f>IF(BY164="y",IF(AND(W164="n",V164="n"),CHAR(34)&amp;"alldia"&amp;CHAR(34)&amp;",",""),"")</f>
        <v/>
      </c>
      <c r="DW164" s="48" t="str">
        <f>IF(CL164="y",CHAR(34)&amp;CL$1&amp;CHAR(34)&amp;",","")</f>
        <v/>
      </c>
      <c r="DX164" s="48" t="str">
        <f>IF(CM164="y",CHAR(34)&amp;CM$1&amp;CHAR(34)&amp;",","")</f>
        <v/>
      </c>
      <c r="DY164" s="48" t="str">
        <f>IF(CN164="y",CHAR(34)&amp;CN$1&amp;CHAR(34)&amp;",","")</f>
        <v/>
      </c>
      <c r="DZ164" s="48" t="str">
        <f>IF(CO164="y",CHAR(34)&amp;CO$1&amp;CHAR(34)&amp;",","")</f>
        <v>"4+Band",</v>
      </c>
      <c r="EA164" s="48" t="str">
        <f>IF(T164="y",CHAR(34)&amp;T$1&amp;CHAR(34)&amp;",","")</f>
        <v>"Diagon",</v>
      </c>
      <c r="EB164" s="48" t="str">
        <f>IF(U164="y",CHAR(34)&amp;U$1&amp;CHAR(34)&amp;",","")</f>
        <v>"Crosse",</v>
      </c>
      <c r="EC164" s="48" t="str">
        <f>IF(V164="y",CHAR(34)&amp;V$1&amp;CHAR(34)&amp;",","")</f>
        <v>"Horizo",</v>
      </c>
      <c r="ED164" s="48" t="str">
        <f>IF(W164="y",CHAR(34)&amp;W$1&amp;CHAR(34)&amp;",","")</f>
        <v/>
      </c>
      <c r="EE164" s="48" t="str">
        <f>IF(X164="y",CHAR(34)&amp;X$1&amp;CHAR(34)&amp;",","")</f>
        <v/>
      </c>
      <c r="EF164" s="48" t="str">
        <f>IF(AND(Y164&lt;&gt;"n",Y164&lt;&gt;""),CHAR(34)&amp;Y$1&amp;CHAR(34)&amp;",","")</f>
        <v/>
      </c>
      <c r="EG164" s="48" t="str">
        <f>IF(Z164="y",CHAR(34)&amp;Z$1&amp;CHAR(34)&amp;",","")</f>
        <v/>
      </c>
      <c r="EH164" s="48" t="str">
        <f>IF(AA164="y",CHAR(34)&amp;AA$1&amp;CHAR(34)&amp;",","")</f>
        <v>"Plants",</v>
      </c>
      <c r="EI164" s="48" t="str">
        <f>IF(AB164="y",CHAR(34)&amp;AB$1&amp;CHAR(34)&amp;",","")</f>
        <v/>
      </c>
      <c r="EJ164" s="48" t="str">
        <f>IF(AC164="y",CHAR(34)&amp;AC$1&amp;CHAR(34)&amp;",","")</f>
        <v/>
      </c>
      <c r="EK164" s="48" t="str">
        <f>IF(AD164="y",CHAR(34)&amp;AD$1&amp;CHAR(34)&amp;",","")</f>
        <v/>
      </c>
      <c r="EL164" s="48" t="str">
        <f>IF(AE164="y",CHAR(34)&amp;AE$1&amp;CHAR(34)&amp;",","")</f>
        <v/>
      </c>
      <c r="EM164" s="48" t="str">
        <f>IF(AF164="y",CHAR(34)&amp;AF$1&amp;CHAR(34)&amp;",","")</f>
        <v>"Trside",</v>
      </c>
      <c r="EN164" s="48" t="str">
        <f>IF(AG164="y",CHAR(34)&amp;AG$1&amp;CHAR(34)&amp;",","")</f>
        <v/>
      </c>
      <c r="EO164" s="48" t="str">
        <f>IF(AH164="y",CHAR(34)&amp;AH$1&amp;CHAR(34)&amp;",","")</f>
        <v/>
      </c>
      <c r="EP164" s="48" t="str">
        <f>IF(AI164="y",CHAR(34)&amp;AI$1&amp;CHAR(34)&amp;",","")</f>
        <v/>
      </c>
      <c r="EQ164" s="48" t="str">
        <f>IF(AJ164="y",CHAR(34)&amp;AJ$1&amp;CHAR(34)&amp;",","")</f>
        <v/>
      </c>
      <c r="ER164" s="48" t="str">
        <f>IF(AK164="y",CHAR(34)&amp;AK$1&amp;CHAR(34)&amp;",","")</f>
        <v/>
      </c>
      <c r="ES164" s="48" t="str">
        <f>IF(AL164="y",CHAR(34)&amp;AL$1&amp;CHAR(34)&amp;",","")</f>
        <v/>
      </c>
      <c r="ET164" s="48" t="str">
        <f>IF(AM164="y",CHAR(34)&amp;AM$1&amp;CHAR(34)&amp;",","")</f>
        <v>"Geogrh",</v>
      </c>
      <c r="EU164" s="48" t="str">
        <f>IF(AN164="y",CHAR(34)&amp;AN$1&amp;CHAR(34)&amp;",","")</f>
        <v/>
      </c>
      <c r="EV164" s="48" t="str">
        <f>IF(AO164="y",CHAR(34)&amp;AO$1&amp;CHAR(34)&amp;",","")</f>
        <v/>
      </c>
      <c r="EW164" s="48" t="str">
        <f>IF(AP164="y",CHAR(34)&amp;AP$1&amp;CHAR(34)&amp;",","")</f>
        <v/>
      </c>
      <c r="EX164" s="48" t="str">
        <f>IF(AQ164="y",CHAR(34)&amp;AQ$1&amp;CHAR(34)&amp;",","")</f>
        <v/>
      </c>
      <c r="EY164" s="48" t="str">
        <f>IF(AR164="y",CHAR(34)&amp;AR$1&amp;CHAR(34)&amp;",","")</f>
        <v/>
      </c>
      <c r="EZ164" s="48" t="str">
        <f>IF(AS164="y",CHAR(34)&amp;AS$1&amp;CHAR(34)&amp;",","")</f>
        <v/>
      </c>
      <c r="FA164" s="48" t="str">
        <f>IF(AT164&gt;0,CHAR(34)&amp;"sta"&amp;AZ164&amp;CHAR(34)&amp;",","")</f>
        <v/>
      </c>
      <c r="FB164" s="48" t="str">
        <f>IF(AND(AT164&gt;0,BA164&lt;&gt;""),CHAR(34)&amp;"sta"&amp;BA164&amp;CHAR(34)&amp;",","")</f>
        <v/>
      </c>
      <c r="FD164" s="48" t="str">
        <f>IF(BV164="n",CHAR(34)&amp;"tcWHYE"&amp;CHAR(34)&amp;",",IF(BV164="y",CHAR(34)&amp;FD$1&amp;CHAR(34)&amp;",",""))</f>
        <v/>
      </c>
      <c r="FE164" s="48" t="str">
        <f>IF(COUNTIF(BL164:BT164,"BLU")=0,CHAR(34)&amp;"NO_BLU"&amp;CHAR(34)&amp;",", "")</f>
        <v>"NO_BLU",</v>
      </c>
      <c r="FF164" s="48" t="str">
        <f>IF(COUNTIF(BL164:BT164,"WHI")=0,CHAR(34)&amp;"NO_WHI"&amp;CHAR(34)&amp;",", "")</f>
        <v/>
      </c>
      <c r="FG164" s="48" t="str">
        <f>IF(COUNTIF(BL164:BT164,"RED")=0,CHAR(34)&amp;"NO_RED"&amp;CHAR(34)&amp;",", "")</f>
        <v>"NO_RED",</v>
      </c>
      <c r="FH164" s="48" t="str">
        <f>IF(COUNTIF(BL164:BS164,"GRE")=0,CHAR(34)&amp;"NO_GRE"&amp;CHAR(34)&amp;",", "")</f>
        <v/>
      </c>
      <c r="FI164" s="48" t="str">
        <f>IF(COUNTIF(BL164:BT164,"YEL")=0,CHAR(34)&amp;"NO_YEL"&amp;CHAR(34)&amp;",", "")</f>
        <v/>
      </c>
      <c r="FJ164" s="48" t="str">
        <f>IF(COUNTIF(BL164:BT164,"BLA")=0,CHAR(34)&amp;"NO_BLA"&amp;CHAR(34)&amp;",", "")</f>
        <v>"NO_BLA",</v>
      </c>
      <c r="FK164" s="48" t="str">
        <f>IF(AND(FH164&lt;&gt;"",FF164&lt;&gt;""),CHAR(34)&amp;"WHGRNO"&amp;CHAR(34)&amp;",","")</f>
        <v/>
      </c>
      <c r="FL164" s="48" t="str">
        <f>IF(AND(FI164&lt;&gt;"",FF164&lt;&gt;""),CHAR(34)&amp;"WHYENO"&amp;CHAR(34)&amp;",","")</f>
        <v/>
      </c>
      <c r="FM164" s="48" t="str">
        <f>IF(AND(FJ164&lt;&gt;"",FF164&lt;&gt;""),CHAR(34)&amp;"BAWHNO"&amp;CHAR(34)&amp;",","")</f>
        <v/>
      </c>
      <c r="FN164" s="48" t="str">
        <f>IF(AND(FE164&lt;&gt;"",FF164&lt;&gt;""),CHAR(34)&amp;"BLWHNO"&amp;CHAR(34)&amp;",","")</f>
        <v/>
      </c>
      <c r="FO164" s="48" t="str">
        <f>IF(AND(FE164&lt;&gt;"",FG164&lt;&gt;""),CHAR(34)&amp;"BLRENO"&amp;CHAR(34)&amp;",","")</f>
        <v>"BLRENO",</v>
      </c>
      <c r="FP164" s="48" t="str">
        <f>IF(AND(FF164&lt;&gt;"",FF164&lt;&gt;""),CHAR(34)&amp;"WHRENO"&amp;CHAR(34)&amp;",","")</f>
        <v/>
      </c>
      <c r="FQ164" s="48" t="str">
        <f>IF(LEN(BF164)=3,CHAR(34)&amp;"001"&amp;BF164&amp;CHAR(34)&amp;",","")</f>
        <v>"001GRE",</v>
      </c>
      <c r="FR164" s="48" t="str">
        <f>IF(LEN(BG164)=3,CHAR(34)&amp;"002"&amp;BG164&amp;CHAR(34)&amp;",","")</f>
        <v>"002GRE",</v>
      </c>
      <c r="FS164" s="48" t="str">
        <f>IF(LEN(BH164)=3,CHAR(34)&amp;"003"&amp;BH164&amp;CHAR(34)&amp;",","")</f>
        <v>"003GRE",</v>
      </c>
      <c r="FT164" s="48" t="str">
        <f>CHAR(34)&amp;"myr"&amp;BD164&amp;CHAR(34)&amp;","</f>
        <v>"myrGRE",</v>
      </c>
      <c r="FU164" s="48" t="str">
        <f>IF(AY164="y",CHAR(34)&amp;"island"&amp;CHAR(34)&amp;",","")</f>
        <v/>
      </c>
      <c r="FV164" s="48" t="str">
        <f>IF(BZ164="y",CHAR(34)&amp;"landlo"&amp;CHAR(34)&amp;",","")</f>
        <v/>
      </c>
      <c r="FW164" s="48" t="str">
        <f>IF(CA164="y",CHAR(34)&amp;"eunion"&amp;CHAR(34)&amp;",","")</f>
        <v/>
      </c>
      <c r="FY164" s="48" t="str">
        <f>IFERROR(IF(SEARCH("Arabic",CB164)&gt;0,CHAR(34)&amp;"arabic"&amp;CHAR(34)&amp;",",""),"")</f>
        <v/>
      </c>
      <c r="FZ164" s="48" t="str">
        <f>IFERROR(IF(SEARCH("English",CB164)&gt;0,CHAR(34)&amp;"englis"&amp;CHAR(34)&amp;",",""),"")</f>
        <v/>
      </c>
      <c r="GA164" s="48" t="str">
        <f>IFERROR(IF(SEARCH("French",CB164)&gt;0,CHAR(34)&amp;"french"&amp;CHAR(34)&amp;",",""),"")</f>
        <v/>
      </c>
      <c r="GB164" s="48" t="str">
        <f>IFERROR(IF(SEARCH("Spanish",CB164)&gt;0,CHAR(34)&amp;"spanis"&amp;CHAR(34)&amp;",",""),"")</f>
        <v/>
      </c>
      <c r="GE164" s="48" t="str">
        <f>IFERROR(IF(SEARCH("Dutch",CB164)&gt;0,CHAR(34)&amp;"dutchs"&amp;CHAR(34)&amp;",",""),"")</f>
        <v/>
      </c>
      <c r="GF164" s="48" t="str">
        <f>IFERROR(IF(SEARCH("Historical",AU164)&gt;0,CHAR(34)&amp;"histor"&amp;CHAR(34)&amp;",",""),"")</f>
        <v/>
      </c>
      <c r="GG164" s="48" t="str">
        <f>IF(BU164="y",CHAR(34)&amp;"unjack"&amp;CHAR(34)&amp;",","")</f>
        <v/>
      </c>
      <c r="GH164" s="48" t="str">
        <f>IF(CD164=1,CHAR(34)&amp;"southc"&amp;CHAR(34)&amp;",","")</f>
        <v/>
      </c>
      <c r="GI164" s="48" t="str">
        <f>IF(CE164=1,CHAR(34)&amp;"hasmap"&amp;CHAR(34)&amp;",","")</f>
        <v/>
      </c>
      <c r="GJ164" s="48" t="str">
        <f>IF(CP164="y",CHAR(34)&amp;CP$1&amp;CHAR(34)&amp;",","")</f>
        <v>"NoStar",</v>
      </c>
      <c r="GK164" s="48" t="str">
        <f>IF(GJ164="",CHAR(34)&amp;"HasSta"&amp;CHAR(34)&amp;",","")</f>
        <v/>
      </c>
      <c r="GL164" s="48" t="str">
        <f>IF(CQ164="y",CHAR(34)&amp;CQ$1&amp;CHAR(34)&amp;",","")</f>
        <v/>
      </c>
      <c r="GM164" s="48" t="str">
        <f>IF(CR164="y",CHAR(34)&amp;CR$1&amp;CHAR(34)&amp;",","")</f>
        <v/>
      </c>
      <c r="GN164" s="48" t="str">
        <f>IF(CS164="y",CHAR(34)&amp;CS$1&amp;CHAR(34)&amp;",","")</f>
        <v/>
      </c>
      <c r="GP164" s="48" t="str">
        <f>CHAR(34)&amp;AU164&amp;CHAR(34)</f>
        <v>"City"</v>
      </c>
      <c r="GS164" s="48" t="str">
        <f>SUBSTITUTE("["&amp;_xlfn.CONCAT(CW164:GN164)&amp;"]",",]","]")</f>
        <v>["3Color","lets08","startE","with_w","REELHI","year00","allhor","4+Band","Diagon","Crosse","Horizo","Plants","Trside","Geogrh","NO_BLU","NO_RED","NO_BLA","BLRENO","001GRE","002GRE","003GRE","myrGRE","NoStar"]</v>
      </c>
      <c r="GT164" s="48" t="str">
        <f>IF(BL164&lt;&gt;"",CHAR(34)&amp;"cl_"&amp;BL164&amp;CHAR(34)&amp;",","")</f>
        <v/>
      </c>
      <c r="GU164" s="48" t="str">
        <f>IF(BM164&lt;&gt;"",CHAR(34)&amp;"cl_"&amp;BM164&amp;CHAR(34)&amp;",","")</f>
        <v/>
      </c>
      <c r="GV164" s="48" t="str">
        <f>IF(BN164&lt;&gt;"",CHAR(34)&amp;"cl_"&amp;BN164&amp;CHAR(34)&amp;",","")</f>
        <v>"cl_GRE",</v>
      </c>
      <c r="GW164" s="48" t="str">
        <f>IF(BO164&lt;&gt;"",CHAR(34)&amp;"cl_"&amp;BO164&amp;CHAR(34)&amp;",","")</f>
        <v/>
      </c>
      <c r="GX164" s="48" t="str">
        <f>IF(BP164&lt;&gt;"",CHAR(34)&amp;"cl_"&amp;BP164&amp;CHAR(34)&amp;",","")</f>
        <v>"cl_YEL",</v>
      </c>
      <c r="GY164" s="48" t="str">
        <f>IF(BQ164&lt;&gt;"",CHAR(34)&amp;"cl_"&amp;BQ164&amp;CHAR(34)&amp;",","")</f>
        <v/>
      </c>
      <c r="GZ164" s="48" t="str">
        <f>IF(BR164&lt;&gt;"",CHAR(34)&amp;"cl_"&amp;BR164&amp;CHAR(34)&amp;",","")</f>
        <v/>
      </c>
      <c r="HA164" s="48" t="str">
        <f>IF(BS164&lt;&gt;"",CHAR(34)&amp;"cl_"&amp;BS164&amp;CHAR(34)&amp;",","")</f>
        <v/>
      </c>
      <c r="HB164" s="48" t="str">
        <f>IF(BT164&lt;&gt;"",CHAR(34)&amp;"cl_"&amp;BT164&amp;CHAR(34)&amp;",","")</f>
        <v>"cl_WHI",</v>
      </c>
      <c r="HC164" s="48" t="str">
        <f>SUBSTITUTE("["&amp;_xlfn.CONCAT(GT164:HB164)&amp;"]",",]","]")</f>
        <v>["cl_GRE","cl_YEL","cl_WHI"]</v>
      </c>
      <c r="HE164" s="71"/>
      <c r="HF164" s="72" t="str">
        <f>"{couname:"&amp;CT164&amp;(IF(HK164&lt;&gt;"",",subtype:"&amp;CHAR(34)&amp;HK164&amp;CHAR(34),""))&amp;",year:"&amp;HJ164&amp;",region:"&amp;CU164&amp;",Colors:"&amp;HC164&amp;",Items:"&amp;GS164&amp;",Flag:"&amp;CV164&amp;",HDFlag:"&amp;CHAR(34)&amp;E164&amp;CHAR(34)&amp;",type:"&amp;GP164&amp;", describe: "&amp;HH164&amp;", isnew:"&amp;CHAR(34)&amp;F164&amp;CHAR(34)&amp;", links: "&amp;HL164&amp;"},"</f>
        <v>{couname:"[USA] Enumclaw",year:"2022",region:"rgn_North America",Colors:["cl_GRE","cl_YEL","cl_WHI"],Items:["3Color","lets08","startE","with_w","REELHI","year00","allhor","4+Band","Diagon","Crosse","Horizo","Plants","Trside","Geogrh","NO_BLU","NO_RED","NO_BLA","BLRENO","001GRE","002GRE","003GRE","myrGRE","NoStar"],Flag:"https://upload.wikimedia.org/wikipedia/en/9/94/Flag_of_Enumclaw%2C_Washington.png",HDFlag:"https://upload.wikimedia.org/wikipedia/en/9/94/Flag_of_Enumclaw%2C_Washington.png",type:"City", describe: "\nEnumclaw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 isnew:".", links: "https://www.crwflags.com/fotw/flags/us-waenu.html"},</v>
      </c>
      <c r="HG164" s="73" t="str">
        <f>"{couname:"&amp;CT164&amp;(IF(HK164&lt;&gt;"",",subtype:"&amp;CHAR(34)&amp;HK164&amp;CHAR(34),""))&amp;",year:"&amp;HJ164&amp;",region:"&amp;CU164&amp;",Colors:"&amp;HC164&amp;",Items:"&amp;GS164&amp;",Flag:"&amp;CV164&amp;",HDFlag:"&amp;CHAR(34)&amp;E164&amp;CHAR(34)&amp;",type:"&amp;GP164&amp;", describe: "&amp;HI164&amp;", links: "&amp;HL164&amp;"},"</f>
        <v>{couname:"[USA] Enumclaw",year:"2022",region:"rgn_North America",Colors:["cl_GRE","cl_YEL","cl_WHI"],Items:["3Color","lets08","startE","with_w","REELHI","year00","allhor","4+Band","Diagon","Crosse","Horizo","Plants","Trside","Geogrh","NO_BLU","NO_RED","NO_BLA","BLRENO","001GRE","002GRE","003GRE","myrGRE","NoStar"],Flag:"https://upload.wikimedia.org/wikipedia/en/9/94/Flag_of_Enumclaw%2C_Washington.png",HDFlag:"https://upload.wikimedia.org/wikipedia/en/9/94/Flag_of_Enumclaw%2C_Washington.png",type:"City", describe: "\nEnumclaw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 links: "https://www.crwflags.com/fotw/flags/us-waenu.html"},</v>
      </c>
      <c r="HH164" s="48" t="str">
        <f>IF(P164&lt;&gt;"",CHAR(34)&amp;"\n"&amp;P164&amp;CHAR(34),CHAR(34)&amp;CHAR(34))</f>
        <v>"\nEnumclaw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v>
      </c>
      <c r="HI164" s="48" t="str">
        <f>IF(J164=0,CHAR(34)&amp;CHAR(34),HH164)</f>
        <v>"\nEnumclaw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v>
      </c>
      <c r="HJ164" s="48" t="str">
        <f>CHAR(34)&amp;O164&amp;CHAR(34)</f>
        <v>"2022"</v>
      </c>
      <c r="HL164" s="48" t="str">
        <f>CHAR(34)&amp;I164&amp;CHAR(34)</f>
        <v>"https://www.crwflags.com/fotw/flags/us-waenu.html"</v>
      </c>
      <c r="HM164" s="72" t="str">
        <f>"{"&amp;CHAR(34)&amp;"couname"&amp;CHAR(34)&amp;":"&amp;CT164&amp;(IF(H164&lt;&gt;"",","&amp;CHAR(34)&amp;"subtype"&amp;CHAR(34)&amp;":"&amp;CHAR(34)&amp;H164&amp;CHAR(34),""))&amp;","&amp;CHAR(34)&amp;"year"&amp;CHAR(34)&amp;":"&amp;HJ164&amp;","&amp;CHAR(34)&amp;"region"&amp;CHAR(34)&amp;":"&amp;CU164&amp;","&amp;CHAR(34)&amp;"Colors"&amp;CHAR(34)&amp;":"&amp;HC164&amp;","&amp;CHAR(34)&amp;"Items"&amp;CHAR(34)&amp;":"&amp;GS164&amp;","&amp;CHAR(34)&amp;"Flag"&amp;CHAR(34)&amp;":"&amp;CV164&amp;","&amp;CHAR(34)&amp;"HDFlag"&amp;CHAR(34)&amp;":"&amp;CHAR(34)&amp;E164&amp;CHAR(34)&amp;","&amp;CHAR(34)&amp;"type"&amp;CHAR(34)&amp;":"&amp;GP164&amp;", "&amp;CHAR(34)&amp;"describe"&amp;CHAR(34)&amp;": "&amp;HH164&amp;", "&amp;CHAR(34)&amp;"isnew"&amp;CHAR(34)&amp;": "&amp;CHAR(34)&amp;F164&amp;CHAR(34)&amp;", "&amp;CHAR(34)&amp;"links"&amp;CHAR(34)&amp;": "&amp;HL164&amp;"},"</f>
        <v>{"couname":"[USA] Enumclaw","subtype":"[USA] Washington","year":"2022","region":"rgn_North America","Colors":["cl_GRE","cl_YEL","cl_WHI"],"Items":["3Color","lets08","startE","with_w","REELHI","year00","allhor","4+Band","Diagon","Crosse","Horizo","Plants","Trside","Geogrh","NO_BLU","NO_RED","NO_BLA","BLRENO","001GRE","002GRE","003GRE","myrGRE","NoStar"],"Flag":"https://upload.wikimedia.org/wikipedia/en/9/94/Flag_of_Enumclaw%2C_Washington.png","HDFlag":"https://upload.wikimedia.org/wikipedia/en/9/94/Flag_of_Enumclaw%2C_Washington.png","type":"City", "describe": "\nEnumclaw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 "isnew": ".", "links": "https://www.crwflags.com/fotw/flags/us-waenu.html"},</v>
      </c>
      <c r="HN164" s="74" t="str">
        <f>"{"&amp;CHAR(34)&amp;"couname"&amp;CHAR(34)&amp;":"&amp;CT164&amp;(IF(H164&lt;&gt;"",","&amp;CHAR(34)&amp;"subtype"&amp;CHAR(34)&amp;":"&amp;CHAR(34)&amp;H164&amp;CHAR(34),""))&amp;","&amp;CHAR(34)&amp;"year"&amp;CHAR(34)&amp;":"&amp;HJ164&amp;","&amp;CHAR(34)&amp;"region"&amp;CHAR(34)&amp;":"&amp;CU164&amp;","&amp;CHAR(34)&amp;"Colors"&amp;CHAR(34)&amp;":"&amp;HC164&amp;","&amp;CHAR(34)&amp;"Items"&amp;CHAR(34)&amp;":"&amp;GS164&amp;","&amp;CHAR(34)&amp;"Flag"&amp;CHAR(34)&amp;":"&amp;CV164&amp;","&amp;CHAR(34)&amp;"HDFlag"&amp;CHAR(34)&amp;":"&amp;CHAR(34)&amp;E164&amp;CHAR(34)&amp;","&amp;CHAR(34)&amp;"type"&amp;CHAR(34)&amp;":"&amp;GP164&amp;", "&amp;CHAR(34)&amp;"describe"&amp;CHAR(34)&amp;": "&amp;HI164&amp;", "&amp;CHAR(34)&amp;"isnew"&amp;CHAR(34)&amp;": "&amp;CHAR(34)&amp;F164&amp;CHAR(34)&amp;", "&amp;CHAR(34)&amp;"links"&amp;CHAR(34)&amp;": "&amp;HL164&amp;"},"</f>
        <v>{"couname":"[USA] Enumclaw","subtype":"[USA] Washington","year":"2022","region":"rgn_North America","Colors":["cl_GRE","cl_YEL","cl_WHI"],"Items":["3Color","lets08","startE","with_w","REELHI","year00","allhor","4+Band","Diagon","Crosse","Horizo","Plants","Trside","Geogrh","NO_BLU","NO_RED","NO_BLA","BLRENO","001GRE","002GRE","003GRE","myrGRE","NoStar"],"Flag":"https://upload.wikimedia.org/wikipedia/en/9/94/Flag_of_Enumclaw%2C_Washington.png","HDFlag":"https://upload.wikimedia.org/wikipedia/en/9/94/Flag_of_Enumclaw%2C_Washington.png","type":"City", "describe": "\nEnumclaw local Kyle Miller designed the flag, officially adopted in 2022. The dominant green color represents the nature surrounding Enumclaw, the yellow the farming industry the city was founded in as well as the sunrise and sunset, and the white the purity of open space and nature. \n\nThe flag also highlights Mt. Rainier and the evergreen tree. “Enumclaw is the gateway to Mt. Rainier and the golden box and [...] intersection shapes [...], representing an entry to the mountain,” Miller wrote. “The [...] tree represents nature and how close we are to many state parks. It points up [north] to the mountain as Enumclaw is the entryway to both north entrances of Mt. Rainier National Park.”\n\nThe cross lines represent Enumclaw's role as the gateway to Mt. Rainier but also resemble farming and the 'vast fields on the Plateau'. The two upper lines represent the strength and resilience as well as the winds of the city is known for", "isnew": ".", "links": "https://www.crwflags.com/fotw/flags/us-waenu.html"},</v>
      </c>
      <c r="HO164" s="75">
        <v>45644</v>
      </c>
      <c r="HP164" s="48" t="str" cm="1">
        <f t="array" ref="HP164">IF(_xlfn.TEXTJOIN(", ", TRUE, IF(ISNUMBER(SEARCH("BLA", BL164:BT164)), COLUMN(BL164:BT164) - COLUMN(BL164) + 1, ""))&lt;&gt;"","BLA","")</f>
        <v/>
      </c>
      <c r="HQ164" s="48" t="str" cm="1">
        <f t="array" ref="HQ164">IF(_xlfn.TEXTJOIN(", ", TRUE, IF(ISNUMBER(SEARCH("BLU", BL164:BT164)), COLUMN(BL164:BT164) - COLUMN(BL164) + 1, ""))&lt;&gt;"","BLU","")</f>
        <v/>
      </c>
      <c r="HR164" s="48" t="str" cm="1">
        <f t="array" ref="HR164">IF(_xlfn.TEXTJOIN(", ", TRUE, IF(ISNUMBER(SEARCH("GRE", BL164:BT164)), COLUMN(BL164:BT164) - COLUMN(BL164) + 1, ""))&lt;&gt;"","GRE","")</f>
        <v>GRE</v>
      </c>
      <c r="HS164" s="48" t="str" cm="1">
        <f t="array" ref="HS164">IF(_xlfn.TEXTJOIN(", ", TRUE, IF(ISNUMBER(SEARCH("RED", BL164:BT164)), COLUMN(BL164:BT164) - COLUMN(BL164) + 1, ""))&lt;&gt;"","RED","")</f>
        <v/>
      </c>
      <c r="HT164" s="48" t="str" cm="1">
        <f t="array" ref="HT164">IF(_xlfn.TEXTJOIN(", ", TRUE, IF(ISNUMBER(SEARCH("YEL", BL164:BT164)), COLUMN(BL164:BT164) - COLUMN(BL164) + 1, ""))&lt;&gt;"","YEL","")</f>
        <v>YEL</v>
      </c>
      <c r="HU164" s="48" t="str" cm="1">
        <f t="array" ref="HU164">IF(_xlfn.TEXTJOIN(", ", TRUE, IF(ISNUMBER(SEARCH("ORA", BL164:BT164)), COLUMN(BL164:BT164) - COLUMN(BL164) + 1, ""))&lt;&gt;"","ORA","")</f>
        <v/>
      </c>
      <c r="HV164" s="48" t="str" cm="1">
        <f t="array" ref="HV164">IF(_xlfn.TEXTJOIN(", ", TRUE, IF(ISNUMBER(SEARCH("BRO", BL164:BT164)), COLUMN(BL164:BT164) - COLUMN(BL164) + 1, ""))&lt;&gt;"","BRO","")</f>
        <v/>
      </c>
      <c r="HW164" s="48" t="str" cm="1">
        <f t="array" ref="HW164">IF(_xlfn.TEXTJOIN(", ", TRUE, IF(ISNUMBER(SEARCH("PUR", BL164:BT164)), COLUMN(BL164:BT164) - COLUMN(BL164) + 1, ""))&lt;&gt;"","PUR","")</f>
        <v/>
      </c>
      <c r="HX164" s="48" t="str" cm="1">
        <f t="array" ref="HX164">IF(_xlfn.TEXTJOIN(", ", TRUE, IF(ISNUMBER(SEARCH("WHI", BL164:BT164)), COLUMN(BL164:BT164) - COLUMN(BL164) + 1, ""))&lt;&gt;"","WHI","")</f>
        <v>WHI</v>
      </c>
      <c r="HY164" s="76"/>
      <c r="HZ164" s="76"/>
      <c r="IA164" s="6"/>
      <c r="IB164" s="6"/>
      <c r="IC164" s="77"/>
      <c r="ID164" s="77"/>
      <c r="IE164" s="77"/>
      <c r="IF164" s="77"/>
      <c r="IG164" s="77"/>
      <c r="IH164" s="77"/>
      <c r="II164" s="77"/>
      <c r="IJ164" s="77"/>
      <c r="IK164" s="77"/>
      <c r="IM164" s="45">
        <f>COUNTIF(IC164:IK164,"&gt;0")-CG164</f>
        <v>-3</v>
      </c>
      <c r="IN164" s="78" t="str">
        <f>"http://mkweb.bcgsc.ca/color-summarizer/?url="&amp;D164&amp;"&amp;precision=low&amp;num_clusters="&amp;CG164&amp;"&amp;text=1"</f>
        <v>http://mkweb.bcgsc.ca/color-summarizer/?url=https://upload.wikimedia.org/wikipedia/en/9/94/Flag_of_Enumclaw%2C_Washington.png&amp;precision=low&amp;num_clusters=3&amp;text=1</v>
      </c>
      <c r="IO164" s="48" t="str">
        <f>IF(HP164&lt;&gt;"",CHAR(34)&amp;"black"&amp;CHAR(34),"")</f>
        <v/>
      </c>
      <c r="IP164" s="48" t="str">
        <f>IF(HQ164&lt;&gt;"",CHAR(34)&amp;"blue"&amp;CHAR(34),"")</f>
        <v/>
      </c>
      <c r="IQ164" s="48" t="str">
        <f>IF(HR164&lt;&gt;"",CHAR(34)&amp;"green"&amp;CHAR(34),"")</f>
        <v>"green"</v>
      </c>
      <c r="IR164" s="48" t="str">
        <f>IF(HS164&lt;&gt;"",CHAR(34)&amp;"red"&amp;CHAR(34),"")</f>
        <v/>
      </c>
      <c r="IS164" s="48" t="str">
        <f>IF(HT164&lt;&gt;"",CHAR(34)&amp;"yellow"&amp;CHAR(34),"")</f>
        <v>"yellow"</v>
      </c>
      <c r="IT164" s="48" t="str">
        <f>IF(HU164&lt;&gt;"",CHAR(34)&amp;"orange"&amp;CHAR(34),"")</f>
        <v/>
      </c>
      <c r="IU164" s="48" t="str">
        <f>IF(HV164&lt;&gt;"",CHAR(34)&amp;"brown"&amp;CHAR(34),"")</f>
        <v/>
      </c>
      <c r="IV164" s="48" t="str">
        <f>IF(HW164&lt;&gt;"",CHAR(34)&amp;"purple"&amp;CHAR(34),"")</f>
        <v/>
      </c>
      <c r="IW164" s="48" t="str">
        <f>IF(HX164&lt;&gt;"",CHAR(34)&amp;"white"&amp;CHAR(34),"")</f>
        <v>"white"</v>
      </c>
      <c r="IX164" s="48" t="str">
        <f>"{"&amp;CHAR(34)&amp;"url"&amp;CHAR(34)&amp;":"&amp;CHAR(34)&amp;IN164&amp;CHAR(34)&amp;","&amp;CHAR(34)&amp;"name"&amp;CHAR(34)&amp;":"&amp;CHAR(34)&amp;A164&amp;CHAR(34)&amp;"},"</f>
        <v>{"url":"http://mkweb.bcgsc.ca/color-summarizer/?url=https://upload.wikimedia.org/wikipedia/en/9/94/Flag_of_Enumclaw%2C_Washington.png&amp;precision=low&amp;num_clusters=3&amp;text=1","name":"[USA] Enumclaw"},</v>
      </c>
      <c r="IY164" s="48">
        <v>1503</v>
      </c>
    </row>
    <row r="165" spans="1:259" s="48" customFormat="1" ht="38.4" customHeight="1" thickBot="1" x14ac:dyDescent="0.35">
      <c r="A165" s="97" t="s">
        <v>964</v>
      </c>
      <c r="B165" s="40" t="e" vm="306">
        <v>#VALUE!</v>
      </c>
      <c r="C165" s="41">
        <v>3</v>
      </c>
      <c r="D165" s="42" t="s">
        <v>965</v>
      </c>
      <c r="E165" s="43" t="s">
        <v>966</v>
      </c>
      <c r="F165" s="44" t="s">
        <v>163</v>
      </c>
      <c r="G165" s="45">
        <f>COUNTIF($A$1:$A$8580,A165)</f>
        <v>1</v>
      </c>
      <c r="H165" s="46" t="s">
        <v>472</v>
      </c>
      <c r="I165" s="47" t="s">
        <v>967</v>
      </c>
      <c r="J165" s="48" t="str">
        <f>""</f>
        <v/>
      </c>
      <c r="K165" s="49"/>
      <c r="L165" s="50"/>
      <c r="M165" s="50"/>
      <c r="N165" s="51" t="s">
        <v>231</v>
      </c>
      <c r="O165" s="52">
        <v>2021</v>
      </c>
      <c r="P165" s="53" t="s">
        <v>968</v>
      </c>
      <c r="Q165" s="54">
        <v>1</v>
      </c>
      <c r="R165" s="55" t="s">
        <v>231</v>
      </c>
      <c r="S165" s="56">
        <v>3</v>
      </c>
      <c r="T165" s="57" t="s">
        <v>164</v>
      </c>
      <c r="U165" s="58" t="s">
        <v>164</v>
      </c>
      <c r="V165" s="58" t="s">
        <v>165</v>
      </c>
      <c r="W165" s="58" t="s">
        <v>164</v>
      </c>
      <c r="X165" s="58" t="s">
        <v>165</v>
      </c>
      <c r="Y165" s="58" t="s">
        <v>164</v>
      </c>
      <c r="Z165" s="58" t="s">
        <v>164</v>
      </c>
      <c r="AA165" s="58" t="s">
        <v>164</v>
      </c>
      <c r="AB165" s="58" t="s">
        <v>164</v>
      </c>
      <c r="AC165" s="58" t="s">
        <v>164</v>
      </c>
      <c r="AD165" s="58" t="s">
        <v>165</v>
      </c>
      <c r="AE165" s="58" t="s">
        <v>164</v>
      </c>
      <c r="AF165" s="59" t="s">
        <v>164</v>
      </c>
      <c r="AG165" s="59" t="s">
        <v>164</v>
      </c>
      <c r="AH165" s="59" t="s">
        <v>164</v>
      </c>
      <c r="AI165" s="59" t="s">
        <v>165</v>
      </c>
      <c r="AJ165" s="59" t="s">
        <v>164</v>
      </c>
      <c r="AK165" s="59" t="s">
        <v>164</v>
      </c>
      <c r="AL165" s="59" t="s">
        <v>164</v>
      </c>
      <c r="AM165" s="59" t="s">
        <v>164</v>
      </c>
      <c r="AN165" s="59" t="s">
        <v>164</v>
      </c>
      <c r="AO165" s="59" t="s">
        <v>164</v>
      </c>
      <c r="AP165" s="59" t="s">
        <v>164</v>
      </c>
      <c r="AQ165" s="59" t="s">
        <v>164</v>
      </c>
      <c r="AR165" s="59" t="s">
        <v>164</v>
      </c>
      <c r="AS165" s="59" t="s">
        <v>164</v>
      </c>
      <c r="AT165" s="60">
        <v>0</v>
      </c>
      <c r="AU165" s="59" t="s">
        <v>196</v>
      </c>
      <c r="AV165" s="59" t="str">
        <f>IF(LEFT(A165,1)="[",LEFT(A165,5)&amp;AU165&amp;A165,"")</f>
        <v>[USA]City[USA] Spokane</v>
      </c>
      <c r="AW165" s="59" t="str">
        <f>C165&amp;H165&amp;A165</f>
        <v>3[USA] Washington[USA] Spokane</v>
      </c>
      <c r="AX165" s="61"/>
      <c r="AY165" s="61"/>
      <c r="AZ165" s="62" t="s">
        <v>167</v>
      </c>
      <c r="BA165" s="62" t="s">
        <v>167</v>
      </c>
      <c r="BB165" s="62"/>
      <c r="BC165" s="63"/>
      <c r="BD165" s="64" t="s">
        <v>159</v>
      </c>
      <c r="BE165" s="47"/>
      <c r="BF165" s="64" t="s">
        <v>159</v>
      </c>
      <c r="BG165" s="64" t="s">
        <v>152</v>
      </c>
      <c r="BH165" s="64" t="s">
        <v>153</v>
      </c>
      <c r="BI165" s="64"/>
      <c r="BJ165" s="64"/>
      <c r="BK165" s="47"/>
      <c r="BL165" s="64" t="s">
        <v>167</v>
      </c>
      <c r="BM165" s="64" t="s">
        <v>152</v>
      </c>
      <c r="BN165" s="64" t="s">
        <v>153</v>
      </c>
      <c r="BO165" s="64" t="s">
        <v>167</v>
      </c>
      <c r="BP165" s="64" t="s">
        <v>155</v>
      </c>
      <c r="BQ165" s="64" t="s">
        <v>167</v>
      </c>
      <c r="BR165" s="64" t="s">
        <v>167</v>
      </c>
      <c r="BS165" s="64" t="s">
        <v>167</v>
      </c>
      <c r="BT165" s="64" t="s">
        <v>159</v>
      </c>
      <c r="BU165" s="65" t="s">
        <v>164</v>
      </c>
      <c r="BV165" s="66"/>
      <c r="BW165" s="66">
        <v>0</v>
      </c>
      <c r="BX165" s="47"/>
      <c r="BY165" s="48" t="s">
        <v>164</v>
      </c>
      <c r="CB165" s="6"/>
      <c r="CC165" s="6"/>
      <c r="CD165" s="67">
        <v>0</v>
      </c>
      <c r="CE165" s="67">
        <v>0</v>
      </c>
      <c r="CF165" s="67" t="e">
        <v>#REF!</v>
      </c>
      <c r="CG165" s="68" cm="1">
        <f t="array" ref="CG165">SUMPRODUCT(--(LEN(TRIM(BL165:BT165))&gt;0))</f>
        <v>4</v>
      </c>
      <c r="CH165" s="59" t="str">
        <f>IF(CG165=2,"y","n")</f>
        <v>n</v>
      </c>
      <c r="CI165" s="59" t="str">
        <f>IF(CG165=3,"y","n")</f>
        <v>n</v>
      </c>
      <c r="CJ165" s="59" t="str">
        <f>IF(CG165=4,"y","n")</f>
        <v>y</v>
      </c>
      <c r="CK165" s="59" t="str">
        <f>IF(CG165&gt;4,"y","n")</f>
        <v>n</v>
      </c>
      <c r="CL165" s="59" t="str">
        <f>IF(S165=0,"y","n")</f>
        <v>n</v>
      </c>
      <c r="CM165" s="59" t="str">
        <f>IF(S165=2,"y","n")</f>
        <v>n</v>
      </c>
      <c r="CN165" s="59" t="str">
        <f>IF(S165=3,"y","n")</f>
        <v>y</v>
      </c>
      <c r="CO165" s="59" t="str">
        <f>IF(S165&gt;=4,"y","n")</f>
        <v>n</v>
      </c>
      <c r="CP165" s="59" t="str">
        <f>IF(AT165=0,"y","n")</f>
        <v>y</v>
      </c>
      <c r="CQ165" s="59" t="str">
        <f>IF(AT165=1,"y","n")</f>
        <v>n</v>
      </c>
      <c r="CR165" s="59" t="str">
        <f>IF(AT165=2,"y","n")</f>
        <v>n</v>
      </c>
      <c r="CS165" s="59" t="str">
        <f>IF(AT165&gt;=3,"y","n")</f>
        <v>n</v>
      </c>
      <c r="CT165" s="69" t="str">
        <f>CHAR(34)&amp;A165&amp;CHAR(34)</f>
        <v>"[USA] Spokane"</v>
      </c>
      <c r="CU165" s="70" t="str">
        <f>CHAR(34)&amp;"rgn_"&amp;R165&amp;CHAR(34)</f>
        <v>"rgn_North America"</v>
      </c>
      <c r="CV165" s="48" t="str">
        <f>CHAR(34)&amp;D165&amp;CHAR(34)</f>
        <v>"https://upload.wikimedia.org/wikipedia/commons/thumb/6/63/Flag_of_Spokane%2C_Washington_%282021%E2%80%93present%29.svg/320px-Flag_of_Spokane%2C_Washington_%282021%E2%80%93present%29.svg.png"</v>
      </c>
      <c r="CW165" s="48" t="str">
        <f>IF(CH165="y",CHAR(34)&amp;CH$1&amp;CHAR(34)&amp;",","")</f>
        <v/>
      </c>
      <c r="CX165" s="48" t="str">
        <f>IF(CI165="y",CHAR(34)&amp;CI$1&amp;CHAR(34)&amp;",","")</f>
        <v/>
      </c>
      <c r="CY165" s="48" t="str">
        <f>IF(CJ165="y",CHAR(34)&amp;CJ$1&amp;CHAR(34)&amp;",","")</f>
        <v>"4Color",</v>
      </c>
      <c r="CZ165" s="48" t="str">
        <f>IF(CK165="y",CHAR(34)&amp;CK$1&amp;CHAR(34)&amp;",","")</f>
        <v/>
      </c>
      <c r="DA165" s="48" t="str">
        <f>IF(Q165&gt;1,CHAR(34)&amp;"words2"&amp;CHAR(34)&amp;",","")</f>
        <v/>
      </c>
      <c r="DB165" s="48" t="str">
        <f>IF(Q165&gt;2,CHAR(34)&amp;"words3"&amp;CHAR(34)&amp;",","")</f>
        <v/>
      </c>
      <c r="DD165" s="48" t="str">
        <f>IF(LEN(CHAR(34)&amp;"lets"&amp;LEN(SUBSTITUTE(SUBSTITUTE(IFERROR(TRIM(SUBSTITUTE(A165,MID(A165,FIND("[",A165),FIND("]",A165)-FIND("[",A165)+1),"")),A165)," ",""),"-",""))&amp;CHAR(34)&amp;",")=9,CHAR(34)&amp;"lets"&amp;LEN(SUBSTITUTE(SUBSTITUTE(IFERROR(TRIM(SUBSTITUTE(A165,MID(A165,FIND("[",A165),FIND("]",A165)-FIND("[",A165)+1),"")),A165)," ",""),"-",""))&amp;CHAR(34)&amp;",",CHAR(34)&amp;"lets0"&amp;LEN(SUBSTITUTE(SUBSTITUTE(IFERROR(TRIM(SUBSTITUTE(A165,MID(A165,FIND("[",A165),FIND("]",A165)-FIND("[",A165)+1),"")),A165)," ",""),"-",""))&amp;CHAR(34)&amp;",")</f>
        <v>"lets07",</v>
      </c>
      <c r="DE165" s="48" t="str">
        <f>CHAR(34)&amp;"start"&amp;IFERROR(LEFT(SUBSTITUTE(A165,"["&amp;MID(A165,FIND("[",A165)+1,FIND("]",A165)-FIND("[",A165)-1)&amp;"] ",""),1),LEFT(A165,1))&amp;CHAR(34)&amp;","</f>
        <v>"startS",</v>
      </c>
      <c r="DF165" s="48" t="str">
        <f>IFERROR(IF(SEARCH("tan",A165)&gt;0,CHAR(34)&amp;"withtn"&amp;CHAR(34)&amp;",",""),"")</f>
        <v/>
      </c>
      <c r="DG165" s="48" t="str">
        <f>IFERROR(IF(SEARCH("q",A165)&gt;0,CHAR(34)&amp;"with_q"&amp;CHAR(34)&amp;",",""),"")</f>
        <v/>
      </c>
      <c r="DH165" s="48" t="str">
        <f>IFERROR(IF(SEARCH("v",A165)&gt;0,CHAR(34)&amp;"with_v"&amp;CHAR(34)&amp;",",""),"")</f>
        <v/>
      </c>
      <c r="DI165" s="48" t="str">
        <f>IFERROR(IF(SEARCH("w",A165)&gt;0,CHAR(34)&amp;"with_w"&amp;CHAR(34)&amp;",",""),"")</f>
        <v/>
      </c>
      <c r="DJ165" s="48" t="str">
        <f>IFERROR(IF(SEARCH("y",A165)&gt;0,CHAR(34)&amp;"with_y"&amp;CHAR(34)&amp;",",""),"")</f>
        <v/>
      </c>
      <c r="DK165" s="48" t="str">
        <f>IFERROR(IF(SEARCH("z",A165)&gt;0,CHAR(34)&amp;"with_z"&amp;CHAR(34)&amp;",",""),"")</f>
        <v/>
      </c>
      <c r="DL165" s="48" t="str">
        <f>IF(CG165=2, CHAR(34) &amp; _xlfn.TEXTJOIN("", TRUE, _xlfn._xlws.SORT(HP165:HX165)) &amp; CHAR(34) &amp; ",", "")</f>
        <v/>
      </c>
      <c r="DM165" s="48" t="str" cm="1">
        <f t="array" ref="DM165">IF(CG165=3,CHAR(34) &amp; _xlfn.TEXTJOIN("", TRUE, RIGHT(HP165:HX165, 2)) &amp; CHAR(34) &amp; ",", "")</f>
        <v/>
      </c>
      <c r="DN165" s="48" t="str">
        <f>IF(AND(ISNUMBER(SEARCH("18", O165)), ISERROR(SEARCH("1918", O165)), ISERROR(SEARCH("2018", O165))), CHAR(34) &amp; "year18" &amp; CHAR(34) &amp; ",", "")</f>
        <v/>
      </c>
      <c r="DO165" s="48" t="str">
        <f>IF(AND(ISNUMBER(SEARCH("19", O165)), ISERROR(SEARCH("1819", O165)),  ISERROR(SEARCH("1219", O165)),ISERROR(SEARCH("1119", O165)),ISERROR(SEARCH("1190", O165)),ISERROR(SEARCH("2019", O165))), CHAR(34) &amp; "year19" &amp; CHAR(34) &amp; ",", "")</f>
        <v/>
      </c>
      <c r="DP165" s="6" t="str">
        <f>IF(AND(ISNUMBER(SEARCH("20", O165)), ISERROR(SEARCH("1920", O165))), CHAR(34)&amp;"year00"&amp;CHAR(34)&amp;",", "")</f>
        <v>"year00",</v>
      </c>
      <c r="DQ165" s="6" t="str">
        <f>IF(CC165="y",CHAR(34)&amp;"soviet"&amp;CHAR(34)&amp;",","")</f>
        <v/>
      </c>
      <c r="DR165" s="6" t="str">
        <f>IF(BY165="y",CHAR(34)&amp;"dgband"&amp;CHAR(34)&amp;",","")</f>
        <v/>
      </c>
      <c r="DS165" s="6" t="str">
        <f>IF(W165="y",IF(AND(V165="n",BY165&lt;&gt;"y"),CHAR(34)&amp;"allver"&amp;CHAR(34)&amp;",",""),"")</f>
        <v/>
      </c>
      <c r="DT165" s="6" t="str">
        <f>IF(V165="y",IF(AND(W165="n",BY165&lt;&gt;"y"),CHAR(34)&amp;"allhor"&amp;CHAR(34)&amp;",",""),"")</f>
        <v>"allhor",</v>
      </c>
      <c r="DU165" s="6" t="str">
        <f>IF(BY165="y",IF(AND(W165="n",V165="n"),CHAR(34)&amp;"alldia"&amp;CHAR(34)&amp;",",""),"")</f>
        <v/>
      </c>
      <c r="DW165" s="48" t="str">
        <f>IF(CL165="y",CHAR(34)&amp;CL$1&amp;CHAR(34)&amp;",","")</f>
        <v/>
      </c>
      <c r="DX165" s="48" t="str">
        <f>IF(CM165="y",CHAR(34)&amp;CM$1&amp;CHAR(34)&amp;",","")</f>
        <v/>
      </c>
      <c r="DY165" s="48" t="str">
        <f>IF(CN165="y",CHAR(34)&amp;CN$1&amp;CHAR(34)&amp;",","")</f>
        <v>"3Bands",</v>
      </c>
      <c r="DZ165" s="48" t="str">
        <f>IF(CO165="y",CHAR(34)&amp;CO$1&amp;CHAR(34)&amp;",","")</f>
        <v/>
      </c>
      <c r="EA165" s="48" t="str">
        <f>IF(T165="y",CHAR(34)&amp;T$1&amp;CHAR(34)&amp;",","")</f>
        <v/>
      </c>
      <c r="EB165" s="48" t="str">
        <f>IF(U165="y",CHAR(34)&amp;U$1&amp;CHAR(34)&amp;",","")</f>
        <v/>
      </c>
      <c r="EC165" s="48" t="str">
        <f>IF(V165="y",CHAR(34)&amp;V$1&amp;CHAR(34)&amp;",","")</f>
        <v>"Horizo",</v>
      </c>
      <c r="ED165" s="48" t="str">
        <f>IF(W165="y",CHAR(34)&amp;W$1&amp;CHAR(34)&amp;",","")</f>
        <v/>
      </c>
      <c r="EE165" s="48" t="str">
        <f>IF(X165="y",CHAR(34)&amp;X$1&amp;CHAR(34)&amp;",","")</f>
        <v>"Circle",</v>
      </c>
      <c r="EF165" s="48" t="str">
        <f>IF(AND(Y165&lt;&gt;"n",Y165&lt;&gt;""),CHAR(34)&amp;Y$1&amp;CHAR(34)&amp;",","")</f>
        <v/>
      </c>
      <c r="EG165" s="48" t="str">
        <f>IF(Z165="y",CHAR(34)&amp;Z$1&amp;CHAR(34)&amp;",","")</f>
        <v/>
      </c>
      <c r="EH165" s="48" t="str">
        <f>IF(AA165="y",CHAR(34)&amp;AA$1&amp;CHAR(34)&amp;",","")</f>
        <v/>
      </c>
      <c r="EI165" s="48" t="str">
        <f>IF(AB165="y",CHAR(34)&amp;AB$1&amp;CHAR(34)&amp;",","")</f>
        <v/>
      </c>
      <c r="EJ165" s="48" t="str">
        <f>IF(AC165="y",CHAR(34)&amp;AC$1&amp;CHAR(34)&amp;",","")</f>
        <v/>
      </c>
      <c r="EK165" s="48" t="str">
        <f>IF(AD165="y",CHAR(34)&amp;AD$1&amp;CHAR(34)&amp;",","")</f>
        <v>"HasSun",</v>
      </c>
      <c r="EL165" s="48" t="str">
        <f>IF(AE165="y",CHAR(34)&amp;AE$1&amp;CHAR(34)&amp;",","")</f>
        <v/>
      </c>
      <c r="EM165" s="48" t="str">
        <f>IF(AF165="y",CHAR(34)&amp;AF$1&amp;CHAR(34)&amp;",","")</f>
        <v/>
      </c>
      <c r="EN165" s="48" t="str">
        <f>IF(AG165="y",CHAR(34)&amp;AG$1&amp;CHAR(34)&amp;",","")</f>
        <v/>
      </c>
      <c r="EO165" s="48" t="str">
        <f>IF(AH165="y",CHAR(34)&amp;AH$1&amp;CHAR(34)&amp;",","")</f>
        <v/>
      </c>
      <c r="EP165" s="48" t="str">
        <f>IF(AI165="y",CHAR(34)&amp;AI$1&amp;CHAR(34)&amp;",","")</f>
        <v>"Canton",</v>
      </c>
      <c r="EQ165" s="48" t="str">
        <f>IF(AJ165="y",CHAR(34)&amp;AJ$1&amp;CHAR(34)&amp;",","")</f>
        <v/>
      </c>
      <c r="ER165" s="48" t="str">
        <f>IF(AK165="y",CHAR(34)&amp;AK$1&amp;CHAR(34)&amp;",","")</f>
        <v/>
      </c>
      <c r="ES165" s="48" t="str">
        <f>IF(AL165="y",CHAR(34)&amp;AL$1&amp;CHAR(34)&amp;",","")</f>
        <v/>
      </c>
      <c r="ET165" s="48" t="str">
        <f>IF(AM165="y",CHAR(34)&amp;AM$1&amp;CHAR(34)&amp;",","")</f>
        <v/>
      </c>
      <c r="EU165" s="48" t="str">
        <f>IF(AN165="y",CHAR(34)&amp;AN$1&amp;CHAR(34)&amp;",","")</f>
        <v/>
      </c>
      <c r="EV165" s="48" t="str">
        <f>IF(AO165="y",CHAR(34)&amp;AO$1&amp;CHAR(34)&amp;",","")</f>
        <v/>
      </c>
      <c r="EW165" s="48" t="str">
        <f>IF(AP165="y",CHAR(34)&amp;AP$1&amp;CHAR(34)&amp;",","")</f>
        <v/>
      </c>
      <c r="EX165" s="48" t="str">
        <f>IF(AQ165="y",CHAR(34)&amp;AQ$1&amp;CHAR(34)&amp;",","")</f>
        <v/>
      </c>
      <c r="EY165" s="48" t="str">
        <f>IF(AR165="y",CHAR(34)&amp;AR$1&amp;CHAR(34)&amp;",","")</f>
        <v/>
      </c>
      <c r="EZ165" s="48" t="str">
        <f>IF(AS165="y",CHAR(34)&amp;AS$1&amp;CHAR(34)&amp;",","")</f>
        <v/>
      </c>
      <c r="FA165" s="48" t="str">
        <f>IF(AT165&gt;0,CHAR(34)&amp;"sta"&amp;AZ165&amp;CHAR(34)&amp;",","")</f>
        <v/>
      </c>
      <c r="FB165" s="48" t="str">
        <f>IF(AND(AT165&gt;0,BA165&lt;&gt;""),CHAR(34)&amp;"sta"&amp;BA165&amp;CHAR(34)&amp;",","")</f>
        <v/>
      </c>
      <c r="FD165" s="48" t="str">
        <f>IF(BV165="n",CHAR(34)&amp;"tcWHYE"&amp;CHAR(34)&amp;",",IF(BV165="y",CHAR(34)&amp;FD$1&amp;CHAR(34)&amp;",",""))</f>
        <v/>
      </c>
      <c r="FE165" s="48" t="str">
        <f>IF(COUNTIF(BL165:BT165,"BLU")=0,CHAR(34)&amp;"NO_BLU"&amp;CHAR(34)&amp;",", "")</f>
        <v/>
      </c>
      <c r="FF165" s="48" t="str">
        <f>IF(COUNTIF(BL165:BT165,"WHI")=0,CHAR(34)&amp;"NO_WHI"&amp;CHAR(34)&amp;",", "")</f>
        <v/>
      </c>
      <c r="FG165" s="48" t="str">
        <f>IF(COUNTIF(BL165:BT165,"RED")=0,CHAR(34)&amp;"NO_RED"&amp;CHAR(34)&amp;",", "")</f>
        <v>"NO_RED",</v>
      </c>
      <c r="FH165" s="48" t="str">
        <f>IF(COUNTIF(BL165:BS165,"GRE")=0,CHAR(34)&amp;"NO_GRE"&amp;CHAR(34)&amp;",", "")</f>
        <v/>
      </c>
      <c r="FI165" s="48" t="str">
        <f>IF(COUNTIF(BL165:BT165,"YEL")=0,CHAR(34)&amp;"NO_YEL"&amp;CHAR(34)&amp;",", "")</f>
        <v/>
      </c>
      <c r="FJ165" s="48" t="str">
        <f>IF(COUNTIF(BL165:BT165,"BLA")=0,CHAR(34)&amp;"NO_BLA"&amp;CHAR(34)&amp;",", "")</f>
        <v>"NO_BLA",</v>
      </c>
      <c r="FK165" s="48" t="str">
        <f>IF(AND(FH165&lt;&gt;"",FF165&lt;&gt;""),CHAR(34)&amp;"WHGRNO"&amp;CHAR(34)&amp;",","")</f>
        <v/>
      </c>
      <c r="FL165" s="48" t="str">
        <f>IF(AND(FI165&lt;&gt;"",FF165&lt;&gt;""),CHAR(34)&amp;"WHYENO"&amp;CHAR(34)&amp;",","")</f>
        <v/>
      </c>
      <c r="FM165" s="48" t="str">
        <f>IF(AND(FJ165&lt;&gt;"",FF165&lt;&gt;""),CHAR(34)&amp;"BAWHNO"&amp;CHAR(34)&amp;",","")</f>
        <v/>
      </c>
      <c r="FN165" s="48" t="str">
        <f>IF(AND(FE165&lt;&gt;"",FF165&lt;&gt;""),CHAR(34)&amp;"BLWHNO"&amp;CHAR(34)&amp;",","")</f>
        <v/>
      </c>
      <c r="FO165" s="48" t="str">
        <f>IF(AND(FE165&lt;&gt;"",FG165&lt;&gt;""),CHAR(34)&amp;"BLRENO"&amp;CHAR(34)&amp;",","")</f>
        <v/>
      </c>
      <c r="FP165" s="48" t="str">
        <f>IF(AND(FF165&lt;&gt;"",FF165&lt;&gt;""),CHAR(34)&amp;"WHRENO"&amp;CHAR(34)&amp;",","")</f>
        <v/>
      </c>
      <c r="FQ165" s="48" t="str">
        <f>IF(LEN(BF165)=3,CHAR(34)&amp;"001"&amp;BF165&amp;CHAR(34)&amp;",","")</f>
        <v>"001WHI",</v>
      </c>
      <c r="FR165" s="48" t="str">
        <f>IF(LEN(BG165)=3,CHAR(34)&amp;"002"&amp;BG165&amp;CHAR(34)&amp;",","")</f>
        <v>"002BLU",</v>
      </c>
      <c r="FS165" s="48" t="str">
        <f>IF(LEN(BH165)=3,CHAR(34)&amp;"003"&amp;BH165&amp;CHAR(34)&amp;",","")</f>
        <v>"003GRE",</v>
      </c>
      <c r="FT165" s="48" t="str">
        <f>CHAR(34)&amp;"myr"&amp;BD165&amp;CHAR(34)&amp;","</f>
        <v>"myrWHI",</v>
      </c>
      <c r="FU165" s="48" t="str">
        <f>IF(AY165="y",CHAR(34)&amp;"island"&amp;CHAR(34)&amp;",","")</f>
        <v/>
      </c>
      <c r="FV165" s="48" t="str">
        <f>IF(BZ165="y",CHAR(34)&amp;"landlo"&amp;CHAR(34)&amp;",","")</f>
        <v/>
      </c>
      <c r="FW165" s="48" t="str">
        <f>IF(CA165="y",CHAR(34)&amp;"eunion"&amp;CHAR(34)&amp;",","")</f>
        <v/>
      </c>
      <c r="FY165" s="48" t="str">
        <f>IFERROR(IF(SEARCH("Arabic",CB165)&gt;0,CHAR(34)&amp;"arabic"&amp;CHAR(34)&amp;",",""),"")</f>
        <v/>
      </c>
      <c r="FZ165" s="48" t="str">
        <f>IFERROR(IF(SEARCH("English",CB165)&gt;0,CHAR(34)&amp;"englis"&amp;CHAR(34)&amp;",",""),"")</f>
        <v/>
      </c>
      <c r="GA165" s="48" t="str">
        <f>IFERROR(IF(SEARCH("French",CB165)&gt;0,CHAR(34)&amp;"french"&amp;CHAR(34)&amp;",",""),"")</f>
        <v/>
      </c>
      <c r="GB165" s="48" t="str">
        <f>IFERROR(IF(SEARCH("Spanish",CB165)&gt;0,CHAR(34)&amp;"spanis"&amp;CHAR(34)&amp;",",""),"")</f>
        <v/>
      </c>
      <c r="GE165" s="48" t="str">
        <f>IFERROR(IF(SEARCH("Dutch",CB165)&gt;0,CHAR(34)&amp;"dutchs"&amp;CHAR(34)&amp;",",""),"")</f>
        <v/>
      </c>
      <c r="GF165" s="48" t="str">
        <f>IFERROR(IF(SEARCH("Historical",AU165)&gt;0,CHAR(34)&amp;"histor"&amp;CHAR(34)&amp;",",""),"")</f>
        <v/>
      </c>
      <c r="GG165" s="48" t="str">
        <f>IF(BU165="y",CHAR(34)&amp;"unjack"&amp;CHAR(34)&amp;",","")</f>
        <v/>
      </c>
      <c r="GH165" s="48" t="str">
        <f>IF(CD165=1,CHAR(34)&amp;"southc"&amp;CHAR(34)&amp;",","")</f>
        <v/>
      </c>
      <c r="GI165" s="48" t="str">
        <f>IF(CE165=1,CHAR(34)&amp;"hasmap"&amp;CHAR(34)&amp;",","")</f>
        <v/>
      </c>
      <c r="GJ165" s="48" t="str">
        <f>IF(CP165="y",CHAR(34)&amp;CP$1&amp;CHAR(34)&amp;",","")</f>
        <v>"NoStar",</v>
      </c>
      <c r="GK165" s="48" t="str">
        <f>IF(GJ165="",CHAR(34)&amp;"HasSta"&amp;CHAR(34)&amp;",","")</f>
        <v/>
      </c>
      <c r="GL165" s="48" t="str">
        <f>IF(CQ165="y",CHAR(34)&amp;CQ$1&amp;CHAR(34)&amp;",","")</f>
        <v/>
      </c>
      <c r="GM165" s="48" t="str">
        <f>IF(CR165="y",CHAR(34)&amp;CR$1&amp;CHAR(34)&amp;",","")</f>
        <v/>
      </c>
      <c r="GN165" s="48" t="str">
        <f>IF(CS165="y",CHAR(34)&amp;CS$1&amp;CHAR(34)&amp;",","")</f>
        <v/>
      </c>
      <c r="GP165" s="48" t="str">
        <f>CHAR(34)&amp;AU165&amp;CHAR(34)</f>
        <v>"City"</v>
      </c>
      <c r="GS165" s="48" t="str">
        <f>SUBSTITUTE("["&amp;_xlfn.CONCAT(CW165:GN165)&amp;"]",",]","]")</f>
        <v>["4Color","lets07","startS","year00","allhor","3Bands","Horizo","Circle","HasSun","Canton","NO_RED","NO_BLA","001WHI","002BLU","003GRE","myrWHI","NoStar"]</v>
      </c>
      <c r="GT165" s="48" t="str">
        <f>IF(BL165&lt;&gt;"",CHAR(34)&amp;"cl_"&amp;BL165&amp;CHAR(34)&amp;",","")</f>
        <v/>
      </c>
      <c r="GU165" s="48" t="str">
        <f>IF(BM165&lt;&gt;"",CHAR(34)&amp;"cl_"&amp;BM165&amp;CHAR(34)&amp;",","")</f>
        <v>"cl_BLU",</v>
      </c>
      <c r="GV165" s="48" t="str">
        <f>IF(BN165&lt;&gt;"",CHAR(34)&amp;"cl_"&amp;BN165&amp;CHAR(34)&amp;",","")</f>
        <v>"cl_GRE",</v>
      </c>
      <c r="GW165" s="48" t="str">
        <f>IF(BO165&lt;&gt;"",CHAR(34)&amp;"cl_"&amp;BO165&amp;CHAR(34)&amp;",","")</f>
        <v/>
      </c>
      <c r="GX165" s="48" t="str">
        <f>IF(BP165&lt;&gt;"",CHAR(34)&amp;"cl_"&amp;BP165&amp;CHAR(34)&amp;",","")</f>
        <v>"cl_YEL",</v>
      </c>
      <c r="GY165" s="48" t="str">
        <f>IF(BQ165&lt;&gt;"",CHAR(34)&amp;"cl_"&amp;BQ165&amp;CHAR(34)&amp;",","")</f>
        <v/>
      </c>
      <c r="GZ165" s="48" t="str">
        <f>IF(BR165&lt;&gt;"",CHAR(34)&amp;"cl_"&amp;BR165&amp;CHAR(34)&amp;",","")</f>
        <v/>
      </c>
      <c r="HA165" s="48" t="str">
        <f>IF(BS165&lt;&gt;"",CHAR(34)&amp;"cl_"&amp;BS165&amp;CHAR(34)&amp;",","")</f>
        <v/>
      </c>
      <c r="HB165" s="48" t="str">
        <f>IF(BT165&lt;&gt;"",CHAR(34)&amp;"cl_"&amp;BT165&amp;CHAR(34)&amp;",","")</f>
        <v>"cl_WHI",</v>
      </c>
      <c r="HC165" s="48" t="str">
        <f>SUBSTITUTE("["&amp;_xlfn.CONCAT(GT165:HB165)&amp;"]",",]","]")</f>
        <v>["cl_BLU","cl_GRE","cl_YEL","cl_WHI"]</v>
      </c>
      <c r="HE165" s="71"/>
      <c r="HF165" s="72" t="str">
        <f>"{couname:"&amp;CT165&amp;(IF(HK165&lt;&gt;"",",subtype:"&amp;CHAR(34)&amp;HK165&amp;CHAR(34),""))&amp;",year:"&amp;HJ165&amp;",region:"&amp;CU165&amp;",Colors:"&amp;HC165&amp;",Items:"&amp;GS165&amp;",Flag:"&amp;CV165&amp;",HDFlag:"&amp;CHAR(34)&amp;E165&amp;CHAR(34)&amp;",type:"&amp;GP165&amp;", describe: "&amp;HH165&amp;", isnew:"&amp;CHAR(34)&amp;F165&amp;CHAR(34)&amp;", links: "&amp;HL165&amp;"},"</f>
        <v>{couname:"[USA] Spokane",year:"2021",region:"rgn_North America",Colors:["cl_BLU","cl_GRE","cl_YEL","cl_WHI"],Items:["4Color","lets07","startS","year00","allhor","3Bands","Horizo","Circle","HasSun","Canton","NO_RED","NO_BLA","001WHI","002BLU","003GRE","myrWHI","NoStar"],Flag:"https://upload.wikimedia.org/wikipedia/commons/thumb/6/63/Flag_of_Spokane%2C_Washington_%282021%E2%80%93present%29.svg/320px-Flag_of_Spokane%2C_Washington_%282021%E2%80%93present%29.svg.png",HDFlag:"https://upload.wikimedia.org/wikipedia/commons/thumb/6/63/Flag_of_Spokane%2C_Washington_%282021%E2%80%93present%29.svg/2560px-Flag_of_Spokane%2C_Washington_%282021%E2%80%93present%29.svg.png",type:"City", describe: "\nThe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 isnew:".", links: "https://en.wikipedia.org/wiki/Flag_of_Spokane,_Washington"},</v>
      </c>
      <c r="HG165" s="73" t="str">
        <f>"{couname:"&amp;CT165&amp;(IF(HK165&lt;&gt;"",",subtype:"&amp;CHAR(34)&amp;HK165&amp;CHAR(34),""))&amp;",year:"&amp;HJ165&amp;",region:"&amp;CU165&amp;",Colors:"&amp;HC165&amp;",Items:"&amp;GS165&amp;",Flag:"&amp;CV165&amp;",HDFlag:"&amp;CHAR(34)&amp;E165&amp;CHAR(34)&amp;",type:"&amp;GP165&amp;", describe: "&amp;HI165&amp;", links: "&amp;HL165&amp;"},"</f>
        <v>{couname:"[USA] Spokane",year:"2021",region:"rgn_North America",Colors:["cl_BLU","cl_GRE","cl_YEL","cl_WHI"],Items:["4Color","lets07","startS","year00","allhor","3Bands","Horizo","Circle","HasSun","Canton","NO_RED","NO_BLA","001WHI","002BLU","003GRE","myrWHI","NoStar"],Flag:"https://upload.wikimedia.org/wikipedia/commons/thumb/6/63/Flag_of_Spokane%2C_Washington_%282021%E2%80%93present%29.svg/320px-Flag_of_Spokane%2C_Washington_%282021%E2%80%93present%29.svg.png",HDFlag:"https://upload.wikimedia.org/wikipedia/commons/thumb/6/63/Flag_of_Spokane%2C_Washington_%282021%E2%80%93present%29.svg/2560px-Flag_of_Spokane%2C_Washington_%282021%E2%80%93present%29.svg.png",type:"City", describe: "\nThe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 links: "https://en.wikipedia.org/wiki/Flag_of_Spokane,_Washington"},</v>
      </c>
      <c r="HH165" s="48" t="str">
        <f>IF(P165&lt;&gt;"",CHAR(34)&amp;"\n"&amp;P165&amp;CHAR(34),CHAR(34)&amp;CHAR(34))</f>
        <v>"\nThe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v>
      </c>
      <c r="HI165" s="48" t="str">
        <f>IF(J165=0,CHAR(34)&amp;CHAR(34),HH165)</f>
        <v>"\nThe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v>
      </c>
      <c r="HJ165" s="48" t="str">
        <f>CHAR(34)&amp;O165&amp;CHAR(34)</f>
        <v>"2021"</v>
      </c>
      <c r="HL165" s="48" t="str">
        <f>CHAR(34)&amp;I165&amp;CHAR(34)</f>
        <v>"https://en.wikipedia.org/wiki/Flag_of_Spokane,_Washington"</v>
      </c>
      <c r="HM165" s="72" t="str">
        <f>"{"&amp;CHAR(34)&amp;"couname"&amp;CHAR(34)&amp;":"&amp;CT165&amp;(IF(H165&lt;&gt;"",","&amp;CHAR(34)&amp;"subtype"&amp;CHAR(34)&amp;":"&amp;CHAR(34)&amp;H165&amp;CHAR(34),""))&amp;","&amp;CHAR(34)&amp;"year"&amp;CHAR(34)&amp;":"&amp;HJ165&amp;","&amp;CHAR(34)&amp;"region"&amp;CHAR(34)&amp;":"&amp;CU165&amp;","&amp;CHAR(34)&amp;"Colors"&amp;CHAR(34)&amp;":"&amp;HC165&amp;","&amp;CHAR(34)&amp;"Items"&amp;CHAR(34)&amp;":"&amp;GS165&amp;","&amp;CHAR(34)&amp;"Flag"&amp;CHAR(34)&amp;":"&amp;CV165&amp;","&amp;CHAR(34)&amp;"HDFlag"&amp;CHAR(34)&amp;":"&amp;CHAR(34)&amp;E165&amp;CHAR(34)&amp;","&amp;CHAR(34)&amp;"type"&amp;CHAR(34)&amp;":"&amp;GP165&amp;", "&amp;CHAR(34)&amp;"describe"&amp;CHAR(34)&amp;": "&amp;HH165&amp;", "&amp;CHAR(34)&amp;"isnew"&amp;CHAR(34)&amp;": "&amp;CHAR(34)&amp;F165&amp;CHAR(34)&amp;", "&amp;CHAR(34)&amp;"links"&amp;CHAR(34)&amp;": "&amp;HL165&amp;"},"</f>
        <v>{"couname":"[USA] Spokane","subtype":"[USA] Washington","year":"2021","region":"rgn_North America","Colors":["cl_BLU","cl_GRE","cl_YEL","cl_WHI"],"Items":["4Color","lets07","startS","year00","allhor","3Bands","Horizo","Circle","HasSun","Canton","NO_RED","NO_BLA","001WHI","002BLU","003GRE","myrWHI","NoStar"],"Flag":"https://upload.wikimedia.org/wikipedia/commons/thumb/6/63/Flag_of_Spokane%2C_Washington_%282021%E2%80%93present%29.svg/320px-Flag_of_Spokane%2C_Washington_%282021%E2%80%93present%29.svg.png","HDFlag":"https://upload.wikimedia.org/wikipedia/commons/thumb/6/63/Flag_of_Spokane%2C_Washington_%282021%E2%80%93present%29.svg/2560px-Flag_of_Spokane%2C_Washington_%282021%E2%80%93present%29.svg.png","type":"City", "describe": "\nThe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 "isnew": ".", "links": "https://en.wikipedia.org/wiki/Flag_of_Spokane,_Washington"},</v>
      </c>
      <c r="HN165" s="74" t="str">
        <f>"{"&amp;CHAR(34)&amp;"couname"&amp;CHAR(34)&amp;":"&amp;CT165&amp;(IF(H165&lt;&gt;"",","&amp;CHAR(34)&amp;"subtype"&amp;CHAR(34)&amp;":"&amp;CHAR(34)&amp;H165&amp;CHAR(34),""))&amp;","&amp;CHAR(34)&amp;"year"&amp;CHAR(34)&amp;":"&amp;HJ165&amp;","&amp;CHAR(34)&amp;"region"&amp;CHAR(34)&amp;":"&amp;CU165&amp;","&amp;CHAR(34)&amp;"Colors"&amp;CHAR(34)&amp;":"&amp;HC165&amp;","&amp;CHAR(34)&amp;"Items"&amp;CHAR(34)&amp;":"&amp;GS165&amp;","&amp;CHAR(34)&amp;"Flag"&amp;CHAR(34)&amp;":"&amp;CV165&amp;","&amp;CHAR(34)&amp;"HDFlag"&amp;CHAR(34)&amp;":"&amp;CHAR(34)&amp;E165&amp;CHAR(34)&amp;","&amp;CHAR(34)&amp;"type"&amp;CHAR(34)&amp;":"&amp;GP165&amp;", "&amp;CHAR(34)&amp;"describe"&amp;CHAR(34)&amp;": "&amp;HI165&amp;", "&amp;CHAR(34)&amp;"isnew"&amp;CHAR(34)&amp;": "&amp;CHAR(34)&amp;F165&amp;CHAR(34)&amp;", "&amp;CHAR(34)&amp;"links"&amp;CHAR(34)&amp;": "&amp;HL165&amp;"},"</f>
        <v>{"couname":"[USA] Spokane","subtype":"[USA] Washington","year":"2021","region":"rgn_North America","Colors":["cl_BLU","cl_GRE","cl_YEL","cl_WHI"],"Items":["4Color","lets07","startS","year00","allhor","3Bands","Horizo","Circle","HasSun","Canton","NO_RED","NO_BLA","001WHI","002BLU","003GRE","myrWHI","NoStar"],"Flag":"https://upload.wikimedia.org/wikipedia/commons/thumb/6/63/Flag_of_Spokane%2C_Washington_%282021%E2%80%93present%29.svg/320px-Flag_of_Spokane%2C_Washington_%282021%E2%80%93present%29.svg.png","HDFlag":"https://upload.wikimedia.org/wikipedia/commons/thumb/6/63/Flag_of_Spokane%2C_Washington_%282021%E2%80%93present%29.svg/2560px-Flag_of_Spokane%2C_Washington_%282021%E2%80%93present%29.svg.png","type":"City", "describe": "\nThe flag was designed by graphic designer Derek Landers, initially for a 2019 contest hosted by the local weekly newspaper Inlander. The Spokane flag comprises a split field of white and green, the latter representing the land, separated by a series of blue lines that reference the Spokane River and Spokane Falls. A stylized yellow sun sits in the canton to represent the city's name, originally sp̓q̓n̓iʔ in the Salish language (meaning 'sun'), and the indigenous Spokane people.", "isnew": ".", "links": "https://en.wikipedia.org/wiki/Flag_of_Spokane,_Washington"},</v>
      </c>
      <c r="HO165" s="75">
        <v>45610</v>
      </c>
      <c r="HP165" s="48" t="str" cm="1">
        <f t="array" ref="HP165">IF(_xlfn.TEXTJOIN(", ", TRUE, IF(ISNUMBER(SEARCH("BLA", BL165:BT165)), COLUMN(BL165:BT165) - COLUMN(BL165) + 1, ""))&lt;&gt;"","BLA","")</f>
        <v/>
      </c>
      <c r="HQ165" s="48" t="str" cm="1">
        <f t="array" ref="HQ165">IF(_xlfn.TEXTJOIN(", ", TRUE, IF(ISNUMBER(SEARCH("BLU", BL165:BT165)), COLUMN(BL165:BT165) - COLUMN(BL165) + 1, ""))&lt;&gt;"","BLU","")</f>
        <v>BLU</v>
      </c>
      <c r="HR165" s="48" t="str" cm="1">
        <f t="array" ref="HR165">IF(_xlfn.TEXTJOIN(", ", TRUE, IF(ISNUMBER(SEARCH("GRE", BL165:BT165)), COLUMN(BL165:BT165) - COLUMN(BL165) + 1, ""))&lt;&gt;"","GRE","")</f>
        <v>GRE</v>
      </c>
      <c r="HS165" s="48" t="str" cm="1">
        <f t="array" ref="HS165">IF(_xlfn.TEXTJOIN(", ", TRUE, IF(ISNUMBER(SEARCH("RED", BL165:BT165)), COLUMN(BL165:BT165) - COLUMN(BL165) + 1, ""))&lt;&gt;"","RED","")</f>
        <v/>
      </c>
      <c r="HT165" s="48" t="str" cm="1">
        <f t="array" ref="HT165">IF(_xlfn.TEXTJOIN(", ", TRUE, IF(ISNUMBER(SEARCH("YEL", BL165:BT165)), COLUMN(BL165:BT165) - COLUMN(BL165) + 1, ""))&lt;&gt;"","YEL","")</f>
        <v>YEL</v>
      </c>
      <c r="HU165" s="48" t="str" cm="1">
        <f t="array" ref="HU165">IF(_xlfn.TEXTJOIN(", ", TRUE, IF(ISNUMBER(SEARCH("ORA", BL165:BT165)), COLUMN(BL165:BT165) - COLUMN(BL165) + 1, ""))&lt;&gt;"","ORA","")</f>
        <v/>
      </c>
      <c r="HV165" s="48" t="str" cm="1">
        <f t="array" ref="HV165">IF(_xlfn.TEXTJOIN(", ", TRUE, IF(ISNUMBER(SEARCH("BRO", BL165:BT165)), COLUMN(BL165:BT165) - COLUMN(BL165) + 1, ""))&lt;&gt;"","BRO","")</f>
        <v/>
      </c>
      <c r="HW165" s="48" t="str" cm="1">
        <f t="array" ref="HW165">IF(_xlfn.TEXTJOIN(", ", TRUE, IF(ISNUMBER(SEARCH("PUR", BL165:BT165)), COLUMN(BL165:BT165) - COLUMN(BL165) + 1, ""))&lt;&gt;"","PUR","")</f>
        <v/>
      </c>
      <c r="HX165" s="48" t="str" cm="1">
        <f t="array" ref="HX165">IF(_xlfn.TEXTJOIN(", ", TRUE, IF(ISNUMBER(SEARCH("WHI", BL165:BT165)), COLUMN(BL165:BT165) - COLUMN(BL165) + 1, ""))&lt;&gt;"","WHI","")</f>
        <v>WHI</v>
      </c>
      <c r="HY165" s="76"/>
      <c r="HZ165" s="76"/>
      <c r="IA165" s="6"/>
      <c r="IB165" s="6"/>
      <c r="IC165" s="77"/>
      <c r="ID165" s="77"/>
      <c r="IE165" s="77"/>
      <c r="IF165" s="77"/>
      <c r="IG165" s="77"/>
      <c r="IH165" s="77"/>
      <c r="II165" s="77"/>
      <c r="IJ165" s="77"/>
      <c r="IK165" s="77"/>
      <c r="IM165" s="45">
        <f>COUNTIF(IC165:IK165,"&gt;0")-CG165</f>
        <v>-4</v>
      </c>
      <c r="IN165" s="78" t="str">
        <f>"http://mkweb.bcgsc.ca/color-summarizer/?url="&amp;D165&amp;"&amp;precision=low&amp;num_clusters="&amp;CG165&amp;"&amp;text=1"</f>
        <v>http://mkweb.bcgsc.ca/color-summarizer/?url=https://upload.wikimedia.org/wikipedia/commons/thumb/6/63/Flag_of_Spokane%2C_Washington_%282021%E2%80%93present%29.svg/320px-Flag_of_Spokane%2C_Washington_%282021%E2%80%93present%29.svg.png&amp;precision=low&amp;num_clusters=4&amp;text=1</v>
      </c>
      <c r="IO165" s="48" t="str">
        <f>IF(HP165&lt;&gt;"",CHAR(34)&amp;"black"&amp;CHAR(34),"")</f>
        <v/>
      </c>
      <c r="IP165" s="48" t="str">
        <f>IF(HQ165&lt;&gt;"",CHAR(34)&amp;"blue"&amp;CHAR(34),"")</f>
        <v>"blue"</v>
      </c>
      <c r="IQ165" s="48" t="str">
        <f>IF(HR165&lt;&gt;"",CHAR(34)&amp;"green"&amp;CHAR(34),"")</f>
        <v>"green"</v>
      </c>
      <c r="IR165" s="48" t="str">
        <f>IF(HS165&lt;&gt;"",CHAR(34)&amp;"red"&amp;CHAR(34),"")</f>
        <v/>
      </c>
      <c r="IS165" s="48" t="str">
        <f>IF(HT165&lt;&gt;"",CHAR(34)&amp;"yellow"&amp;CHAR(34),"")</f>
        <v>"yellow"</v>
      </c>
      <c r="IT165" s="48" t="str">
        <f>IF(HU165&lt;&gt;"",CHAR(34)&amp;"orange"&amp;CHAR(34),"")</f>
        <v/>
      </c>
      <c r="IU165" s="48" t="str">
        <f>IF(HV165&lt;&gt;"",CHAR(34)&amp;"brown"&amp;CHAR(34),"")</f>
        <v/>
      </c>
      <c r="IV165" s="48" t="str">
        <f>IF(HW165&lt;&gt;"",CHAR(34)&amp;"purple"&amp;CHAR(34),"")</f>
        <v/>
      </c>
      <c r="IW165" s="48" t="str">
        <f>IF(HX165&lt;&gt;"",CHAR(34)&amp;"white"&amp;CHAR(34),"")</f>
        <v>"white"</v>
      </c>
      <c r="IX165" s="48" t="str">
        <f>"{"&amp;CHAR(34)&amp;"url"&amp;CHAR(34)&amp;":"&amp;CHAR(34)&amp;IN165&amp;CHAR(34)&amp;","&amp;CHAR(34)&amp;"name"&amp;CHAR(34)&amp;":"&amp;CHAR(34)&amp;A165&amp;CHAR(34)&amp;"},"</f>
        <v>{"url":"http://mkweb.bcgsc.ca/color-summarizer/?url=https://upload.wikimedia.org/wikipedia/commons/thumb/6/63/Flag_of_Spokane%2C_Washington_%282021%E2%80%93present%29.svg/320px-Flag_of_Spokane%2C_Washington_%282021%E2%80%93present%29.svg.png&amp;precision=low&amp;num_clusters=4&amp;text=1","name":"[USA] Spokane"},</v>
      </c>
      <c r="IY165" s="48">
        <v>1441</v>
      </c>
    </row>
    <row r="166" spans="1:259" s="48" customFormat="1" ht="38.4" customHeight="1" thickBot="1" x14ac:dyDescent="0.35">
      <c r="A166" s="97" t="s">
        <v>969</v>
      </c>
      <c r="B166" s="40" t="e" vm="307">
        <v>#VALUE!</v>
      </c>
      <c r="C166" s="41">
        <v>3</v>
      </c>
      <c r="D166" s="42" t="s">
        <v>970</v>
      </c>
      <c r="E166" s="43" t="s">
        <v>971</v>
      </c>
      <c r="F166" s="44" t="s">
        <v>163</v>
      </c>
      <c r="G166" s="45">
        <f>COUNTIF($A$1:$A$8580,A166)</f>
        <v>1</v>
      </c>
      <c r="H166" s="46" t="s">
        <v>472</v>
      </c>
      <c r="I166" s="47" t="s">
        <v>972</v>
      </c>
      <c r="J166" s="48" t="str">
        <f>""</f>
        <v/>
      </c>
      <c r="K166" s="49"/>
      <c r="L166" s="50"/>
      <c r="M166" s="50"/>
      <c r="N166" s="51" t="s">
        <v>231</v>
      </c>
      <c r="O166" s="52">
        <v>1912</v>
      </c>
      <c r="P166" s="53" t="s">
        <v>973</v>
      </c>
      <c r="Q166" s="54">
        <v>2</v>
      </c>
      <c r="R166" s="55" t="s">
        <v>231</v>
      </c>
      <c r="S166" s="56">
        <v>3</v>
      </c>
      <c r="T166" s="57" t="s">
        <v>165</v>
      </c>
      <c r="U166" s="58" t="s">
        <v>164</v>
      </c>
      <c r="V166" s="58" t="s">
        <v>165</v>
      </c>
      <c r="W166" s="58" t="s">
        <v>164</v>
      </c>
      <c r="X166" s="58" t="s">
        <v>164</v>
      </c>
      <c r="Y166" s="58" t="s">
        <v>164</v>
      </c>
      <c r="Z166" s="58" t="s">
        <v>164</v>
      </c>
      <c r="AA166" s="58" t="s">
        <v>164</v>
      </c>
      <c r="AB166" s="58" t="s">
        <v>165</v>
      </c>
      <c r="AC166" s="58" t="s">
        <v>164</v>
      </c>
      <c r="AD166" s="58" t="s">
        <v>165</v>
      </c>
      <c r="AE166" s="58" t="s">
        <v>164</v>
      </c>
      <c r="AF166" s="59" t="s">
        <v>165</v>
      </c>
      <c r="AG166" s="59" t="s">
        <v>164</v>
      </c>
      <c r="AH166" s="59" t="s">
        <v>164</v>
      </c>
      <c r="AI166" s="59" t="s">
        <v>164</v>
      </c>
      <c r="AJ166" s="59" t="s">
        <v>164</v>
      </c>
      <c r="AK166" s="59" t="s">
        <v>164</v>
      </c>
      <c r="AL166" s="59" t="s">
        <v>164</v>
      </c>
      <c r="AM166" s="59" t="s">
        <v>164</v>
      </c>
      <c r="AN166" s="59" t="s">
        <v>164</v>
      </c>
      <c r="AO166" s="59" t="s">
        <v>164</v>
      </c>
      <c r="AP166" s="59" t="s">
        <v>164</v>
      </c>
      <c r="AQ166" s="59" t="s">
        <v>164</v>
      </c>
      <c r="AR166" s="59" t="s">
        <v>164</v>
      </c>
      <c r="AS166" s="59" t="s">
        <v>164</v>
      </c>
      <c r="AT166" s="60">
        <v>0</v>
      </c>
      <c r="AU166" s="59" t="s">
        <v>178</v>
      </c>
      <c r="AV166" s="59" t="str">
        <f>IF(LEFT(A166,1)="[",LEFT(A166,5)&amp;AU166&amp;A166,"")</f>
        <v>[USA]Historical[USA] Spokane (1912-1958)</v>
      </c>
      <c r="AW166" s="59" t="str">
        <f>C166&amp;H166&amp;A166</f>
        <v>3[USA] Washington[USA] Spokane (1912-1958)</v>
      </c>
      <c r="AX166" s="61"/>
      <c r="AY166" s="61"/>
      <c r="AZ166" s="62" t="s">
        <v>167</v>
      </c>
      <c r="BA166" s="62" t="s">
        <v>167</v>
      </c>
      <c r="BB166" s="62"/>
      <c r="BC166" s="63"/>
      <c r="BD166" s="64" t="s">
        <v>152</v>
      </c>
      <c r="BE166" s="47"/>
      <c r="BF166" s="64" t="s">
        <v>152</v>
      </c>
      <c r="BG166" s="64" t="s">
        <v>159</v>
      </c>
      <c r="BH166" s="64" t="s">
        <v>152</v>
      </c>
      <c r="BI166" s="64"/>
      <c r="BJ166" s="64"/>
      <c r="BK166" s="47"/>
      <c r="BL166" s="64" t="s">
        <v>167</v>
      </c>
      <c r="BM166" s="64" t="s">
        <v>152</v>
      </c>
      <c r="BN166" s="64" t="s">
        <v>167</v>
      </c>
      <c r="BO166" s="64" t="s">
        <v>167</v>
      </c>
      <c r="BP166" s="64" t="s">
        <v>155</v>
      </c>
      <c r="BQ166" s="64" t="s">
        <v>167</v>
      </c>
      <c r="BR166" s="64" t="s">
        <v>167</v>
      </c>
      <c r="BS166" s="64" t="s">
        <v>167</v>
      </c>
      <c r="BT166" s="64" t="s">
        <v>159</v>
      </c>
      <c r="BU166" s="65"/>
      <c r="BV166" s="66"/>
      <c r="BW166" s="66">
        <v>0</v>
      </c>
      <c r="BX166" s="47"/>
      <c r="BY166" s="48" t="s">
        <v>164</v>
      </c>
      <c r="CB166" s="6"/>
      <c r="CC166" s="6"/>
      <c r="CD166" s="67">
        <v>0</v>
      </c>
      <c r="CE166" s="67">
        <v>0</v>
      </c>
      <c r="CF166" s="67" t="e">
        <v>#REF!</v>
      </c>
      <c r="CG166" s="68" cm="1">
        <f t="array" ref="CG166">SUMPRODUCT(--(LEN(TRIM(BL166:BT166))&gt;0))</f>
        <v>3</v>
      </c>
      <c r="CH166" s="59" t="str">
        <f>IF(CG166=2,"y","n")</f>
        <v>n</v>
      </c>
      <c r="CI166" s="59" t="str">
        <f>IF(CG166=3,"y","n")</f>
        <v>y</v>
      </c>
      <c r="CJ166" s="59" t="str">
        <f>IF(CG166=4,"y","n")</f>
        <v>n</v>
      </c>
      <c r="CK166" s="59" t="str">
        <f>IF(CG166&gt;4,"y","n")</f>
        <v>n</v>
      </c>
      <c r="CL166" s="59" t="str">
        <f>IF(S166=0,"y","n")</f>
        <v>n</v>
      </c>
      <c r="CM166" s="59" t="str">
        <f>IF(S166=2,"y","n")</f>
        <v>n</v>
      </c>
      <c r="CN166" s="59" t="str">
        <f>IF(S166=3,"y","n")</f>
        <v>y</v>
      </c>
      <c r="CO166" s="59" t="str">
        <f>IF(S166&gt;=4,"y","n")</f>
        <v>n</v>
      </c>
      <c r="CP166" s="59" t="str">
        <f>IF(AT166=0,"y","n")</f>
        <v>y</v>
      </c>
      <c r="CQ166" s="59" t="str">
        <f>IF(AT166=1,"y","n")</f>
        <v>n</v>
      </c>
      <c r="CR166" s="59" t="str">
        <f>IF(AT166=2,"y","n")</f>
        <v>n</v>
      </c>
      <c r="CS166" s="59" t="str">
        <f>IF(AT166&gt;=3,"y","n")</f>
        <v>n</v>
      </c>
      <c r="CT166" s="69" t="str">
        <f>CHAR(34)&amp;A166&amp;CHAR(34)</f>
        <v>"[USA] Spokane (1912-1958)"</v>
      </c>
      <c r="CU166" s="70" t="str">
        <f>CHAR(34)&amp;"rgn_"&amp;R166&amp;CHAR(34)</f>
        <v>"rgn_North America"</v>
      </c>
      <c r="CV166" s="48" t="str">
        <f>CHAR(34)&amp;D166&amp;CHAR(34)</f>
        <v>"https://upload.wikimedia.org/wikipedia/commons/thumb/7/70/Flag_of_Spokane%2C_Washington_%281912%E2%80%931958%29.svg/320px-Flag_of_Spokane%2C_Washington_%281912%E2%80%931958%29.svg.png"</v>
      </c>
      <c r="CW166" s="48" t="str">
        <f>IF(CH166="y",CHAR(34)&amp;CH$1&amp;CHAR(34)&amp;",","")</f>
        <v/>
      </c>
      <c r="CX166" s="48" t="str">
        <f>IF(CI166="y",CHAR(34)&amp;CI$1&amp;CHAR(34)&amp;",","")</f>
        <v>"3Color",</v>
      </c>
      <c r="CY166" s="48" t="str">
        <f>IF(CJ166="y",CHAR(34)&amp;CJ$1&amp;CHAR(34)&amp;",","")</f>
        <v/>
      </c>
      <c r="CZ166" s="48" t="str">
        <f>IF(CK166="y",CHAR(34)&amp;CK$1&amp;CHAR(34)&amp;",","")</f>
        <v/>
      </c>
      <c r="DA166" s="48" t="str">
        <f>IF(Q166&gt;1,CHAR(34)&amp;"words2"&amp;CHAR(34)&amp;",","")</f>
        <v>"words2",</v>
      </c>
      <c r="DB166" s="48" t="str">
        <f>IF(Q166&gt;2,CHAR(34)&amp;"words3"&amp;CHAR(34)&amp;",","")</f>
        <v/>
      </c>
      <c r="DD166" s="48" t="str">
        <f>IF(LEN(CHAR(34)&amp;"lets"&amp;LEN(SUBSTITUTE(SUBSTITUTE(IFERROR(TRIM(SUBSTITUTE(A166,MID(A166,FIND("[",A166),FIND("]",A166)-FIND("[",A166)+1),"")),A166)," ",""),"-",""))&amp;CHAR(34)&amp;",")=9,CHAR(34)&amp;"lets"&amp;LEN(SUBSTITUTE(SUBSTITUTE(IFERROR(TRIM(SUBSTITUTE(A166,MID(A166,FIND("[",A166),FIND("]",A166)-FIND("[",A166)+1),"")),A166)," ",""),"-",""))&amp;CHAR(34)&amp;",",CHAR(34)&amp;"lets0"&amp;LEN(SUBSTITUTE(SUBSTITUTE(IFERROR(TRIM(SUBSTITUTE(A166,MID(A166,FIND("[",A166),FIND("]",A166)-FIND("[",A166)+1),"")),A166)," ",""),"-",""))&amp;CHAR(34)&amp;",")</f>
        <v>"lets17",</v>
      </c>
      <c r="DE166" s="48" t="str">
        <f>CHAR(34)&amp;"start"&amp;IFERROR(LEFT(SUBSTITUTE(A166,"["&amp;MID(A166,FIND("[",A166)+1,FIND("]",A166)-FIND("[",A166)-1)&amp;"] ",""),1),LEFT(A166,1))&amp;CHAR(34)&amp;","</f>
        <v>"startS",</v>
      </c>
      <c r="DF166" s="48" t="str">
        <f>IFERROR(IF(SEARCH("tan",A166)&gt;0,CHAR(34)&amp;"withtn"&amp;CHAR(34)&amp;",",""),"")</f>
        <v/>
      </c>
      <c r="DG166" s="48" t="str">
        <f>IFERROR(IF(SEARCH("q",A166)&gt;0,CHAR(34)&amp;"with_q"&amp;CHAR(34)&amp;",",""),"")</f>
        <v/>
      </c>
      <c r="DH166" s="48" t="str">
        <f>IFERROR(IF(SEARCH("v",A166)&gt;0,CHAR(34)&amp;"with_v"&amp;CHAR(34)&amp;",",""),"")</f>
        <v/>
      </c>
      <c r="DI166" s="48" t="str">
        <f>IFERROR(IF(SEARCH("w",A166)&gt;0,CHAR(34)&amp;"with_w"&amp;CHAR(34)&amp;",",""),"")</f>
        <v/>
      </c>
      <c r="DJ166" s="48" t="str">
        <f>IFERROR(IF(SEARCH("y",A166)&gt;0,CHAR(34)&amp;"with_y"&amp;CHAR(34)&amp;",",""),"")</f>
        <v/>
      </c>
      <c r="DK166" s="48" t="str">
        <f>IFERROR(IF(SEARCH("z",A166)&gt;0,CHAR(34)&amp;"with_z"&amp;CHAR(34)&amp;",",""),"")</f>
        <v/>
      </c>
      <c r="DL166" s="48" t="str">
        <f>IF(CG166=2, CHAR(34) &amp; _xlfn.TEXTJOIN("", TRUE, _xlfn._xlws.SORT(HP166:HX166)) &amp; CHAR(34) &amp; ",", "")</f>
        <v/>
      </c>
      <c r="DM166" s="48" t="str" cm="1">
        <f t="array" ref="DM166">IF(CG166=3,CHAR(34) &amp; _xlfn.TEXTJOIN("", TRUE, RIGHT(HP166:HX166, 2)) &amp; CHAR(34) &amp; ",", "")</f>
        <v>"LUELHI",</v>
      </c>
      <c r="DN166" s="48" t="str">
        <f>IF(AND(ISNUMBER(SEARCH("18", O166)), ISERROR(SEARCH("1918", O166)), ISERROR(SEARCH("2018", O166))), CHAR(34) &amp; "year18" &amp; CHAR(34) &amp; ",", "")</f>
        <v/>
      </c>
      <c r="DO166" s="48" t="str">
        <f>IF(AND(ISNUMBER(SEARCH("19", O166)), ISERROR(SEARCH("1819", O166)),  ISERROR(SEARCH("1219", O166)),ISERROR(SEARCH("1119", O166)),ISERROR(SEARCH("1190", O166)),ISERROR(SEARCH("2019", O166))), CHAR(34) &amp; "year19" &amp; CHAR(34) &amp; ",", "")</f>
        <v>"year19",</v>
      </c>
      <c r="DP166" s="6" t="str">
        <f>IF(AND(ISNUMBER(SEARCH("20", O166)), ISERROR(SEARCH("1920", O166))), CHAR(34)&amp;"year00"&amp;CHAR(34)&amp;",", "")</f>
        <v/>
      </c>
      <c r="DQ166" s="6" t="str">
        <f>IF(CC166="y",CHAR(34)&amp;"soviet"&amp;CHAR(34)&amp;",","")</f>
        <v/>
      </c>
      <c r="DR166" s="6" t="str">
        <f>IF(BY166="y",CHAR(34)&amp;"dgband"&amp;CHAR(34)&amp;",","")</f>
        <v/>
      </c>
      <c r="DS166" s="6" t="str">
        <f>IF(W166="y",IF(AND(V166="n",BY166&lt;&gt;"y"),CHAR(34)&amp;"allver"&amp;CHAR(34)&amp;",",""),"")</f>
        <v/>
      </c>
      <c r="DT166" s="6" t="str">
        <f>IF(V166="y",IF(AND(W166="n",BY166&lt;&gt;"y"),CHAR(34)&amp;"allhor"&amp;CHAR(34)&amp;",",""),"")</f>
        <v>"allhor",</v>
      </c>
      <c r="DU166" s="6" t="str">
        <f>IF(BY166="y",IF(AND(W166="n",V166="n"),CHAR(34)&amp;"alldia"&amp;CHAR(34)&amp;",",""),"")</f>
        <v/>
      </c>
      <c r="DW166" s="48" t="str">
        <f>IF(CL166="y",CHAR(34)&amp;CL$1&amp;CHAR(34)&amp;",","")</f>
        <v/>
      </c>
      <c r="DX166" s="48" t="str">
        <f>IF(CM166="y",CHAR(34)&amp;CM$1&amp;CHAR(34)&amp;",","")</f>
        <v/>
      </c>
      <c r="DY166" s="48" t="str">
        <f>IF(CN166="y",CHAR(34)&amp;CN$1&amp;CHAR(34)&amp;",","")</f>
        <v>"3Bands",</v>
      </c>
      <c r="DZ166" s="48" t="str">
        <f>IF(CO166="y",CHAR(34)&amp;CO$1&amp;CHAR(34)&amp;",","")</f>
        <v/>
      </c>
      <c r="EA166" s="48" t="str">
        <f>IF(T166="y",CHAR(34)&amp;T$1&amp;CHAR(34)&amp;",","")</f>
        <v>"Diagon",</v>
      </c>
      <c r="EB166" s="48" t="str">
        <f>IF(U166="y",CHAR(34)&amp;U$1&amp;CHAR(34)&amp;",","")</f>
        <v/>
      </c>
      <c r="EC166" s="48" t="str">
        <f>IF(V166="y",CHAR(34)&amp;V$1&amp;CHAR(34)&amp;",","")</f>
        <v>"Horizo",</v>
      </c>
      <c r="ED166" s="48" t="str">
        <f>IF(W166="y",CHAR(34)&amp;W$1&amp;CHAR(34)&amp;",","")</f>
        <v/>
      </c>
      <c r="EE166" s="48" t="str">
        <f>IF(X166="y",CHAR(34)&amp;X$1&amp;CHAR(34)&amp;",","")</f>
        <v/>
      </c>
      <c r="EF166" s="48" t="str">
        <f>IF(AND(Y166&lt;&gt;"n",Y166&lt;&gt;""),CHAR(34)&amp;Y$1&amp;CHAR(34)&amp;",","")</f>
        <v/>
      </c>
      <c r="EG166" s="48" t="str">
        <f>IF(Z166="y",CHAR(34)&amp;Z$1&amp;CHAR(34)&amp;",","")</f>
        <v/>
      </c>
      <c r="EH166" s="48" t="str">
        <f>IF(AA166="y",CHAR(34)&amp;AA$1&amp;CHAR(34)&amp;",","")</f>
        <v/>
      </c>
      <c r="EI166" s="48" t="str">
        <f>IF(AB166="y",CHAR(34)&amp;AB$1&amp;CHAR(34)&amp;",","")</f>
        <v>"Texted",</v>
      </c>
      <c r="EJ166" s="48" t="str">
        <f>IF(AC166="y",CHAR(34)&amp;AC$1&amp;CHAR(34)&amp;",","")</f>
        <v/>
      </c>
      <c r="EK166" s="48" t="str">
        <f>IF(AD166="y",CHAR(34)&amp;AD$1&amp;CHAR(34)&amp;",","")</f>
        <v>"HasSun",</v>
      </c>
      <c r="EL166" s="48" t="str">
        <f>IF(AE166="y",CHAR(34)&amp;AE$1&amp;CHAR(34)&amp;",","")</f>
        <v/>
      </c>
      <c r="EM166" s="48" t="str">
        <f>IF(AF166="y",CHAR(34)&amp;AF$1&amp;CHAR(34)&amp;",","")</f>
        <v>"Trside",</v>
      </c>
      <c r="EN166" s="48" t="str">
        <f>IF(AG166="y",CHAR(34)&amp;AG$1&amp;CHAR(34)&amp;",","")</f>
        <v/>
      </c>
      <c r="EO166" s="48" t="str">
        <f>IF(AH166="y",CHAR(34)&amp;AH$1&amp;CHAR(34)&amp;",","")</f>
        <v/>
      </c>
      <c r="EP166" s="48" t="str">
        <f>IF(AI166="y",CHAR(34)&amp;AI$1&amp;CHAR(34)&amp;",","")</f>
        <v/>
      </c>
      <c r="EQ166" s="48" t="str">
        <f>IF(AJ166="y",CHAR(34)&amp;AJ$1&amp;CHAR(34)&amp;",","")</f>
        <v/>
      </c>
      <c r="ER166" s="48" t="str">
        <f>IF(AK166="y",CHAR(34)&amp;AK$1&amp;CHAR(34)&amp;",","")</f>
        <v/>
      </c>
      <c r="ES166" s="48" t="str">
        <f>IF(AL166="y",CHAR(34)&amp;AL$1&amp;CHAR(34)&amp;",","")</f>
        <v/>
      </c>
      <c r="ET166" s="48" t="str">
        <f>IF(AM166="y",CHAR(34)&amp;AM$1&amp;CHAR(34)&amp;",","")</f>
        <v/>
      </c>
      <c r="EU166" s="48" t="str">
        <f>IF(AN166="y",CHAR(34)&amp;AN$1&amp;CHAR(34)&amp;",","")</f>
        <v/>
      </c>
      <c r="EV166" s="48" t="str">
        <f>IF(AO166="y",CHAR(34)&amp;AO$1&amp;CHAR(34)&amp;",","")</f>
        <v/>
      </c>
      <c r="EW166" s="48" t="str">
        <f>IF(AP166="y",CHAR(34)&amp;AP$1&amp;CHAR(34)&amp;",","")</f>
        <v/>
      </c>
      <c r="EX166" s="48" t="str">
        <f>IF(AQ166="y",CHAR(34)&amp;AQ$1&amp;CHAR(34)&amp;",","")</f>
        <v/>
      </c>
      <c r="EY166" s="48" t="str">
        <f>IF(AR166="y",CHAR(34)&amp;AR$1&amp;CHAR(34)&amp;",","")</f>
        <v/>
      </c>
      <c r="EZ166" s="48" t="str">
        <f>IF(AS166="y",CHAR(34)&amp;AS$1&amp;CHAR(34)&amp;",","")</f>
        <v/>
      </c>
      <c r="FA166" s="48" t="str">
        <f>IF(AT166&gt;0,CHAR(34)&amp;"sta"&amp;AZ166&amp;CHAR(34)&amp;",","")</f>
        <v/>
      </c>
      <c r="FB166" s="48" t="str">
        <f>IF(AND(AT166&gt;0,BA166&lt;&gt;""),CHAR(34)&amp;"sta"&amp;BA166&amp;CHAR(34)&amp;",","")</f>
        <v/>
      </c>
      <c r="FD166" s="48" t="str">
        <f>IF(BV166="n",CHAR(34)&amp;"tcWHYE"&amp;CHAR(34)&amp;",",IF(BV166="y",CHAR(34)&amp;FD$1&amp;CHAR(34)&amp;",",""))</f>
        <v/>
      </c>
      <c r="FE166" s="48" t="str">
        <f>IF(COUNTIF(BL166:BT166,"BLU")=0,CHAR(34)&amp;"NO_BLU"&amp;CHAR(34)&amp;",", "")</f>
        <v/>
      </c>
      <c r="FF166" s="48" t="str">
        <f>IF(COUNTIF(BL166:BT166,"WHI")=0,CHAR(34)&amp;"NO_WHI"&amp;CHAR(34)&amp;",", "")</f>
        <v/>
      </c>
      <c r="FG166" s="48" t="str">
        <f>IF(COUNTIF(BL166:BT166,"RED")=0,CHAR(34)&amp;"NO_RED"&amp;CHAR(34)&amp;",", "")</f>
        <v>"NO_RED",</v>
      </c>
      <c r="FH166" s="48" t="str">
        <f>IF(COUNTIF(BL166:BS166,"GRE")=0,CHAR(34)&amp;"NO_GRE"&amp;CHAR(34)&amp;",", "")</f>
        <v>"NO_GRE",</v>
      </c>
      <c r="FI166" s="48" t="str">
        <f>IF(COUNTIF(BL166:BT166,"YEL")=0,CHAR(34)&amp;"NO_YEL"&amp;CHAR(34)&amp;",", "")</f>
        <v/>
      </c>
      <c r="FJ166" s="48" t="str">
        <f>IF(COUNTIF(BL166:BT166,"BLA")=0,CHAR(34)&amp;"NO_BLA"&amp;CHAR(34)&amp;",", "")</f>
        <v>"NO_BLA",</v>
      </c>
      <c r="FK166" s="48" t="str">
        <f>IF(AND(FH166&lt;&gt;"",FF166&lt;&gt;""),CHAR(34)&amp;"WHGRNO"&amp;CHAR(34)&amp;",","")</f>
        <v/>
      </c>
      <c r="FL166" s="48" t="str">
        <f>IF(AND(FI166&lt;&gt;"",FF166&lt;&gt;""),CHAR(34)&amp;"WHYENO"&amp;CHAR(34)&amp;",","")</f>
        <v/>
      </c>
      <c r="FM166" s="48" t="str">
        <f>IF(AND(FJ166&lt;&gt;"",FF166&lt;&gt;""),CHAR(34)&amp;"BAWHNO"&amp;CHAR(34)&amp;",","")</f>
        <v/>
      </c>
      <c r="FN166" s="48" t="str">
        <f>IF(AND(FE166&lt;&gt;"",FF166&lt;&gt;""),CHAR(34)&amp;"BLWHNO"&amp;CHAR(34)&amp;",","")</f>
        <v/>
      </c>
      <c r="FO166" s="48" t="str">
        <f>IF(AND(FE166&lt;&gt;"",FG166&lt;&gt;""),CHAR(34)&amp;"BLRENO"&amp;CHAR(34)&amp;",","")</f>
        <v/>
      </c>
      <c r="FP166" s="48" t="str">
        <f>IF(AND(FF166&lt;&gt;"",FF166&lt;&gt;""),CHAR(34)&amp;"WHRENO"&amp;CHAR(34)&amp;",","")</f>
        <v/>
      </c>
      <c r="FQ166" s="48" t="str">
        <f>IF(LEN(BF166)=3,CHAR(34)&amp;"001"&amp;BF166&amp;CHAR(34)&amp;",","")</f>
        <v>"001BLU",</v>
      </c>
      <c r="FR166" s="48" t="str">
        <f>IF(LEN(BG166)=3,CHAR(34)&amp;"002"&amp;BG166&amp;CHAR(34)&amp;",","")</f>
        <v>"002WHI",</v>
      </c>
      <c r="FS166" s="48" t="str">
        <f>IF(LEN(BH166)=3,CHAR(34)&amp;"003"&amp;BH166&amp;CHAR(34)&amp;",","")</f>
        <v>"003BLU",</v>
      </c>
      <c r="FT166" s="48" t="str">
        <f>CHAR(34)&amp;"myr"&amp;BD166&amp;CHAR(34)&amp;","</f>
        <v>"myrBLU",</v>
      </c>
      <c r="FU166" s="48" t="str">
        <f>IF(AY166="y",CHAR(34)&amp;"island"&amp;CHAR(34)&amp;",","")</f>
        <v/>
      </c>
      <c r="FV166" s="48" t="str">
        <f>IF(BZ166="y",CHAR(34)&amp;"landlo"&amp;CHAR(34)&amp;",","")</f>
        <v/>
      </c>
      <c r="FW166" s="48" t="str">
        <f>IF(CA166="y",CHAR(34)&amp;"eunion"&amp;CHAR(34)&amp;",","")</f>
        <v/>
      </c>
      <c r="FY166" s="48" t="str">
        <f>IFERROR(IF(SEARCH("Arabic",CB166)&gt;0,CHAR(34)&amp;"arabic"&amp;CHAR(34)&amp;",",""),"")</f>
        <v/>
      </c>
      <c r="FZ166" s="48" t="str">
        <f>IFERROR(IF(SEARCH("English",CB166)&gt;0,CHAR(34)&amp;"englis"&amp;CHAR(34)&amp;",",""),"")</f>
        <v/>
      </c>
      <c r="GA166" s="48" t="str">
        <f>IFERROR(IF(SEARCH("French",CB166)&gt;0,CHAR(34)&amp;"french"&amp;CHAR(34)&amp;",",""),"")</f>
        <v/>
      </c>
      <c r="GB166" s="48" t="str">
        <f>IFERROR(IF(SEARCH("Spanish",CB166)&gt;0,CHAR(34)&amp;"spanis"&amp;CHAR(34)&amp;",",""),"")</f>
        <v/>
      </c>
      <c r="GE166" s="48" t="str">
        <f>IFERROR(IF(SEARCH("Dutch",CB166)&gt;0,CHAR(34)&amp;"dutchs"&amp;CHAR(34)&amp;",",""),"")</f>
        <v/>
      </c>
      <c r="GF166" s="48" t="str">
        <f>IFERROR(IF(SEARCH("Historical",AU166)&gt;0,CHAR(34)&amp;"histor"&amp;CHAR(34)&amp;",",""),"")</f>
        <v>"histor",</v>
      </c>
      <c r="GG166" s="48" t="str">
        <f>IF(BU166="y",CHAR(34)&amp;"unjack"&amp;CHAR(34)&amp;",","")</f>
        <v/>
      </c>
      <c r="GH166" s="48" t="str">
        <f>IF(CD166=1,CHAR(34)&amp;"southc"&amp;CHAR(34)&amp;",","")</f>
        <v/>
      </c>
      <c r="GI166" s="48" t="str">
        <f>IF(CE166=1,CHAR(34)&amp;"hasmap"&amp;CHAR(34)&amp;",","")</f>
        <v/>
      </c>
      <c r="GJ166" s="48" t="str">
        <f>IF(CP166="y",CHAR(34)&amp;CP$1&amp;CHAR(34)&amp;",","")</f>
        <v>"NoStar",</v>
      </c>
      <c r="GK166" s="48" t="str">
        <f>IF(GJ166="",CHAR(34)&amp;"HasSta"&amp;CHAR(34)&amp;",","")</f>
        <v/>
      </c>
      <c r="GL166" s="48" t="str">
        <f>IF(CQ166="y",CHAR(34)&amp;CQ$1&amp;CHAR(34)&amp;",","")</f>
        <v/>
      </c>
      <c r="GM166" s="48" t="str">
        <f>IF(CR166="y",CHAR(34)&amp;CR$1&amp;CHAR(34)&amp;",","")</f>
        <v/>
      </c>
      <c r="GN166" s="48" t="str">
        <f>IF(CS166="y",CHAR(34)&amp;CS$1&amp;CHAR(34)&amp;",","")</f>
        <v/>
      </c>
      <c r="GP166" s="48" t="str">
        <f>CHAR(34)&amp;AU166&amp;CHAR(34)</f>
        <v>"Historical"</v>
      </c>
      <c r="GS166" s="48" t="str">
        <f>SUBSTITUTE("["&amp;_xlfn.CONCAT(CW166:GN166)&amp;"]",",]","]")</f>
        <v>["3Color","words2","lets17","startS","LUELHI","year19","allhor","3Bands","Diagon","Horizo","Texted","HasSun","Trside","NO_RED","NO_GRE","NO_BLA","001BLU","002WHI","003BLU","myrBLU","histor","NoStar"]</v>
      </c>
      <c r="GT166" s="48" t="str">
        <f>IF(BL166&lt;&gt;"",CHAR(34)&amp;"cl_"&amp;BL166&amp;CHAR(34)&amp;",","")</f>
        <v/>
      </c>
      <c r="GU166" s="48" t="str">
        <f>IF(BM166&lt;&gt;"",CHAR(34)&amp;"cl_"&amp;BM166&amp;CHAR(34)&amp;",","")</f>
        <v>"cl_BLU",</v>
      </c>
      <c r="GV166" s="48" t="str">
        <f>IF(BN166&lt;&gt;"",CHAR(34)&amp;"cl_"&amp;BN166&amp;CHAR(34)&amp;",","")</f>
        <v/>
      </c>
      <c r="GW166" s="48" t="str">
        <f>IF(BO166&lt;&gt;"",CHAR(34)&amp;"cl_"&amp;BO166&amp;CHAR(34)&amp;",","")</f>
        <v/>
      </c>
      <c r="GX166" s="48" t="str">
        <f>IF(BP166&lt;&gt;"",CHAR(34)&amp;"cl_"&amp;BP166&amp;CHAR(34)&amp;",","")</f>
        <v>"cl_YEL",</v>
      </c>
      <c r="GY166" s="48" t="str">
        <f>IF(BQ166&lt;&gt;"",CHAR(34)&amp;"cl_"&amp;BQ166&amp;CHAR(34)&amp;",","")</f>
        <v/>
      </c>
      <c r="GZ166" s="48" t="str">
        <f>IF(BR166&lt;&gt;"",CHAR(34)&amp;"cl_"&amp;BR166&amp;CHAR(34)&amp;",","")</f>
        <v/>
      </c>
      <c r="HA166" s="48" t="str">
        <f>IF(BS166&lt;&gt;"",CHAR(34)&amp;"cl_"&amp;BS166&amp;CHAR(34)&amp;",","")</f>
        <v/>
      </c>
      <c r="HB166" s="48" t="str">
        <f>IF(BT166&lt;&gt;"",CHAR(34)&amp;"cl_"&amp;BT166&amp;CHAR(34)&amp;",","")</f>
        <v>"cl_WHI",</v>
      </c>
      <c r="HC166" s="48" t="str">
        <f>SUBSTITUTE("["&amp;_xlfn.CONCAT(GT166:HB166)&amp;"]",",]","]")</f>
        <v>["cl_BLU","cl_YEL","cl_WHI"]</v>
      </c>
      <c r="HE166" s="71"/>
      <c r="HF166" s="72" t="str">
        <f>"{couname:"&amp;CT166&amp;(IF(HK166&lt;&gt;"",",subtype:"&amp;CHAR(34)&amp;HK166&amp;CHAR(34),""))&amp;",year:"&amp;HJ166&amp;",region:"&amp;CU166&amp;",Colors:"&amp;HC166&amp;",Items:"&amp;GS166&amp;",Flag:"&amp;CV166&amp;",HDFlag:"&amp;CHAR(34)&amp;E166&amp;CHAR(34)&amp;",type:"&amp;GP166&amp;", describe: "&amp;HH166&amp;", isnew:"&amp;CHAR(34)&amp;F166&amp;CHAR(34)&amp;", links: "&amp;HL166&amp;"},"</f>
        <v>{couname:"[USA] Spokane (1912-1958)",year:"1912",region:"rgn_North America",Colors:["cl_BLU","cl_YEL","cl_WHI"],Items:["3Color","words2","lets17","startS","LUELHI","year19","allhor","3Bands","Diagon","Horizo","Texted","HasSun","Trside","NO_RED","NO_GRE","NO_BLA","001BLU","002WHI","003BLU","myrBLU","histor","NoStar"],Flag:"https://upload.wikimedia.org/wikipedia/commons/thumb/7/70/Flag_of_Spokane%2C_Washington_%281912%E2%80%931958%29.svg/320px-Flag_of_Spokane%2C_Washington_%281912%E2%80%931958%29.svg.png",HDFlag:"https://upload.wikimedia.org/wikipedia/commons/thumb/7/70/Flag_of_Spokane%2C_Washington_%281912%E2%80%931958%29.svg/2560px-Flag_of_Spokane%2C_Washington_%281912%E2%80%931958%29.svg.png",type:"Historical", describe: "\nSpokane's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 isnew:".", links: "https://en.wikipedia.org/wiki/Flag_of_Spokane,_Washington#First_flag:_1912%E2%80%931958"},</v>
      </c>
      <c r="HG166" s="73" t="str">
        <f>"{couname:"&amp;CT166&amp;(IF(HK166&lt;&gt;"",",subtype:"&amp;CHAR(34)&amp;HK166&amp;CHAR(34),""))&amp;",year:"&amp;HJ166&amp;",region:"&amp;CU166&amp;",Colors:"&amp;HC166&amp;",Items:"&amp;GS166&amp;",Flag:"&amp;CV166&amp;",HDFlag:"&amp;CHAR(34)&amp;E166&amp;CHAR(34)&amp;",type:"&amp;GP166&amp;", describe: "&amp;HI166&amp;", links: "&amp;HL166&amp;"},"</f>
        <v>{couname:"[USA] Spokane (1912-1958)",year:"1912",region:"rgn_North America",Colors:["cl_BLU","cl_YEL","cl_WHI"],Items:["3Color","words2","lets17","startS","LUELHI","year19","allhor","3Bands","Diagon","Horizo","Texted","HasSun","Trside","NO_RED","NO_GRE","NO_BLA","001BLU","002WHI","003BLU","myrBLU","histor","NoStar"],Flag:"https://upload.wikimedia.org/wikipedia/commons/thumb/7/70/Flag_of_Spokane%2C_Washington_%281912%E2%80%931958%29.svg/320px-Flag_of_Spokane%2C_Washington_%281912%E2%80%931958%29.svg.png",HDFlag:"https://upload.wikimedia.org/wikipedia/commons/thumb/7/70/Flag_of_Spokane%2C_Washington_%281912%E2%80%931958%29.svg/2560px-Flag_of_Spokane%2C_Washington_%281912%E2%80%931958%29.svg.png",type:"Historical", describe: "\nSpokane's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 links: "https://en.wikipedia.org/wiki/Flag_of_Spokane,_Washington#First_flag:_1912%E2%80%931958"},</v>
      </c>
      <c r="HH166" s="48" t="str">
        <f>IF(P166&lt;&gt;"",CHAR(34)&amp;"\n"&amp;P166&amp;CHAR(34),CHAR(34)&amp;CHAR(34))</f>
        <v>"\nSpokane's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v>
      </c>
      <c r="HI166" s="48" t="str">
        <f>IF(J166=0,CHAR(34)&amp;CHAR(34),HH166)</f>
        <v>"\nSpokane's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v>
      </c>
      <c r="HJ166" s="48" t="str">
        <f>CHAR(34)&amp;O166&amp;CHAR(34)</f>
        <v>"1912"</v>
      </c>
      <c r="HL166" s="48" t="str">
        <f>CHAR(34)&amp;I166&amp;CHAR(34)</f>
        <v>"https://en.wikipedia.org/wiki/Flag_of_Spokane,_Washington#First_flag:_1912%E2%80%931958"</v>
      </c>
      <c r="HM166" s="72" t="str">
        <f>"{"&amp;CHAR(34)&amp;"couname"&amp;CHAR(34)&amp;":"&amp;CT166&amp;(IF(H166&lt;&gt;"",","&amp;CHAR(34)&amp;"subtype"&amp;CHAR(34)&amp;":"&amp;CHAR(34)&amp;H166&amp;CHAR(34),""))&amp;","&amp;CHAR(34)&amp;"year"&amp;CHAR(34)&amp;":"&amp;HJ166&amp;","&amp;CHAR(34)&amp;"region"&amp;CHAR(34)&amp;":"&amp;CU166&amp;","&amp;CHAR(34)&amp;"Colors"&amp;CHAR(34)&amp;":"&amp;HC166&amp;","&amp;CHAR(34)&amp;"Items"&amp;CHAR(34)&amp;":"&amp;GS166&amp;","&amp;CHAR(34)&amp;"Flag"&amp;CHAR(34)&amp;":"&amp;CV166&amp;","&amp;CHAR(34)&amp;"HDFlag"&amp;CHAR(34)&amp;":"&amp;CHAR(34)&amp;E166&amp;CHAR(34)&amp;","&amp;CHAR(34)&amp;"type"&amp;CHAR(34)&amp;":"&amp;GP166&amp;", "&amp;CHAR(34)&amp;"describe"&amp;CHAR(34)&amp;": "&amp;HH166&amp;", "&amp;CHAR(34)&amp;"isnew"&amp;CHAR(34)&amp;": "&amp;CHAR(34)&amp;F166&amp;CHAR(34)&amp;", "&amp;CHAR(34)&amp;"links"&amp;CHAR(34)&amp;": "&amp;HL166&amp;"},"</f>
        <v>{"couname":"[USA] Spokane (1912-1958)","subtype":"[USA] Washington","year":"1912","region":"rgn_North America","Colors":["cl_BLU","cl_YEL","cl_WHI"],"Items":["3Color","words2","lets17","startS","LUELHI","year19","allhor","3Bands","Diagon","Horizo","Texted","HasSun","Trside","NO_RED","NO_GRE","NO_BLA","001BLU","002WHI","003BLU","myrBLU","histor","NoStar"],"Flag":"https://upload.wikimedia.org/wikipedia/commons/thumb/7/70/Flag_of_Spokane%2C_Washington_%281912%E2%80%931958%29.svg/320px-Flag_of_Spokane%2C_Washington_%281912%E2%80%931958%29.svg.png","HDFlag":"https://upload.wikimedia.org/wikipedia/commons/thumb/7/70/Flag_of_Spokane%2C_Washington_%281912%E2%80%931958%29.svg/2560px-Flag_of_Spokane%2C_Washington_%281912%E2%80%931958%29.svg.png","type":"Historical", "describe": "\nSpokane's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 "isnew": ".", "links": "https://en.wikipedia.org/wiki/Flag_of_Spokane,_Washington#First_flag:_1912%E2%80%931958"},</v>
      </c>
      <c r="HN166" s="74" t="str">
        <f>"{"&amp;CHAR(34)&amp;"couname"&amp;CHAR(34)&amp;":"&amp;CT166&amp;(IF(H166&lt;&gt;"",","&amp;CHAR(34)&amp;"subtype"&amp;CHAR(34)&amp;":"&amp;CHAR(34)&amp;H166&amp;CHAR(34),""))&amp;","&amp;CHAR(34)&amp;"year"&amp;CHAR(34)&amp;":"&amp;HJ166&amp;","&amp;CHAR(34)&amp;"region"&amp;CHAR(34)&amp;":"&amp;CU166&amp;","&amp;CHAR(34)&amp;"Colors"&amp;CHAR(34)&amp;":"&amp;HC166&amp;","&amp;CHAR(34)&amp;"Items"&amp;CHAR(34)&amp;":"&amp;GS166&amp;","&amp;CHAR(34)&amp;"Flag"&amp;CHAR(34)&amp;":"&amp;CV166&amp;","&amp;CHAR(34)&amp;"HDFlag"&amp;CHAR(34)&amp;":"&amp;CHAR(34)&amp;E166&amp;CHAR(34)&amp;","&amp;CHAR(34)&amp;"type"&amp;CHAR(34)&amp;":"&amp;GP166&amp;", "&amp;CHAR(34)&amp;"describe"&amp;CHAR(34)&amp;": "&amp;HI166&amp;", "&amp;CHAR(34)&amp;"isnew"&amp;CHAR(34)&amp;": "&amp;CHAR(34)&amp;F166&amp;CHAR(34)&amp;", "&amp;CHAR(34)&amp;"links"&amp;CHAR(34)&amp;": "&amp;HL166&amp;"},"</f>
        <v>{"couname":"[USA] Spokane (1912-1958)","subtype":"[USA] Washington","year":"1912","region":"rgn_North America","Colors":["cl_BLU","cl_YEL","cl_WHI"],"Items":["3Color","words2","lets17","startS","LUELHI","year19","allhor","3Bands","Diagon","Horizo","Texted","HasSun","Trside","NO_RED","NO_GRE","NO_BLA","001BLU","002WHI","003BLU","myrBLU","histor","NoStar"],"Flag":"https://upload.wikimedia.org/wikipedia/commons/thumb/7/70/Flag_of_Spokane%2C_Washington_%281912%E2%80%931958%29.svg/320px-Flag_of_Spokane%2C_Washington_%281912%E2%80%931958%29.svg.png","HDFlag":"https://upload.wikimedia.org/wikipedia/commons/thumb/7/70/Flag_of_Spokane%2C_Washington_%281912%E2%80%931958%29.svg/2560px-Flag_of_Spokane%2C_Washington_%281912%E2%80%931958%29.svg.png","type":"Historical", "describe": "\nSpokane's first city flag was created through a public contest held by the Spokane Ad Club in July 1912, following the creation of a flag commission by the city government.\n\nThe winning entry, designed by Spokane residents W. J. Kommers, J. Frank Robbins, and Mrs. Herman Peterson, was unveiled on August 1, 1912. It consisted of a navy blue field with a white stripe that splits into a triangle at the left side, where a sixteen-pointed sun with a blue 'S' was placed. It was officially adopted by the city government in 1915, following a lobbying campaign by the Ad Club.", "isnew": ".", "links": "https://en.wikipedia.org/wiki/Flag_of_Spokane,_Washington#First_flag:_1912%E2%80%931958"},</v>
      </c>
      <c r="HO166" s="75">
        <v>45610</v>
      </c>
      <c r="HP166" s="48" t="str" cm="1">
        <f t="array" ref="HP166">IF(_xlfn.TEXTJOIN(", ", TRUE, IF(ISNUMBER(SEARCH("BLA", BL166:BT166)), COLUMN(BL166:BT166) - COLUMN(BL166) + 1, ""))&lt;&gt;"","BLA","")</f>
        <v/>
      </c>
      <c r="HQ166" s="48" t="str" cm="1">
        <f t="array" ref="HQ166">IF(_xlfn.TEXTJOIN(", ", TRUE, IF(ISNUMBER(SEARCH("BLU", BL166:BT166)), COLUMN(BL166:BT166) - COLUMN(BL166) + 1, ""))&lt;&gt;"","BLU","")</f>
        <v>BLU</v>
      </c>
      <c r="HR166" s="48" t="str" cm="1">
        <f t="array" ref="HR166">IF(_xlfn.TEXTJOIN(", ", TRUE, IF(ISNUMBER(SEARCH("GRE", BL166:BT166)), COLUMN(BL166:BT166) - COLUMN(BL166) + 1, ""))&lt;&gt;"","GRE","")</f>
        <v/>
      </c>
      <c r="HS166" s="48" t="str" cm="1">
        <f t="array" ref="HS166">IF(_xlfn.TEXTJOIN(", ", TRUE, IF(ISNUMBER(SEARCH("RED", BL166:BT166)), COLUMN(BL166:BT166) - COLUMN(BL166) + 1, ""))&lt;&gt;"","RED","")</f>
        <v/>
      </c>
      <c r="HT166" s="48" t="str" cm="1">
        <f t="array" ref="HT166">IF(_xlfn.TEXTJOIN(", ", TRUE, IF(ISNUMBER(SEARCH("YEL", BL166:BT166)), COLUMN(BL166:BT166) - COLUMN(BL166) + 1, ""))&lt;&gt;"","YEL","")</f>
        <v>YEL</v>
      </c>
      <c r="HU166" s="48" t="str" cm="1">
        <f t="array" ref="HU166">IF(_xlfn.TEXTJOIN(", ", TRUE, IF(ISNUMBER(SEARCH("ORA", BL166:BT166)), COLUMN(BL166:BT166) - COLUMN(BL166) + 1, ""))&lt;&gt;"","ORA","")</f>
        <v/>
      </c>
      <c r="HV166" s="48" t="str" cm="1">
        <f t="array" ref="HV166">IF(_xlfn.TEXTJOIN(", ", TRUE, IF(ISNUMBER(SEARCH("BRO", BL166:BT166)), COLUMN(BL166:BT166) - COLUMN(BL166) + 1, ""))&lt;&gt;"","BRO","")</f>
        <v/>
      </c>
      <c r="HW166" s="48" t="str" cm="1">
        <f t="array" ref="HW166">IF(_xlfn.TEXTJOIN(", ", TRUE, IF(ISNUMBER(SEARCH("PUR", BL166:BT166)), COLUMN(BL166:BT166) - COLUMN(BL166) + 1, ""))&lt;&gt;"","PUR","")</f>
        <v/>
      </c>
      <c r="HX166" s="48" t="str" cm="1">
        <f t="array" ref="HX166">IF(_xlfn.TEXTJOIN(", ", TRUE, IF(ISNUMBER(SEARCH("WHI", BL166:BT166)), COLUMN(BL166:BT166) - COLUMN(BL166) + 1, ""))&lt;&gt;"","WHI","")</f>
        <v>WHI</v>
      </c>
      <c r="HY166" s="76"/>
      <c r="HZ166" s="76"/>
      <c r="IA166" s="6"/>
      <c r="IB166" s="6"/>
      <c r="IC166" s="77"/>
      <c r="ID166" s="77"/>
      <c r="IE166" s="77"/>
      <c r="IF166" s="77"/>
      <c r="IG166" s="77"/>
      <c r="IH166" s="77"/>
      <c r="II166" s="77"/>
      <c r="IJ166" s="77"/>
      <c r="IK166" s="77"/>
      <c r="IM166" s="45">
        <f>COUNTIF(IC166:IK166,"&gt;0")-CG166</f>
        <v>-3</v>
      </c>
      <c r="IN166" s="78" t="str">
        <f>"http://mkweb.bcgsc.ca/color-summarizer/?url="&amp;D166&amp;"&amp;precision=low&amp;num_clusters="&amp;CG166&amp;"&amp;text=1"</f>
        <v>http://mkweb.bcgsc.ca/color-summarizer/?url=https://upload.wikimedia.org/wikipedia/commons/thumb/7/70/Flag_of_Spokane%2C_Washington_%281912%E2%80%931958%29.svg/320px-Flag_of_Spokane%2C_Washington_%281912%E2%80%931958%29.svg.png&amp;precision=low&amp;num_clusters=3&amp;text=1</v>
      </c>
      <c r="IO166" s="48" t="str">
        <f>IF(HP166&lt;&gt;"",CHAR(34)&amp;"black"&amp;CHAR(34),"")</f>
        <v/>
      </c>
      <c r="IP166" s="48" t="str">
        <f>IF(HQ166&lt;&gt;"",CHAR(34)&amp;"blue"&amp;CHAR(34),"")</f>
        <v>"blue"</v>
      </c>
      <c r="IQ166" s="48" t="str">
        <f>IF(HR166&lt;&gt;"",CHAR(34)&amp;"green"&amp;CHAR(34),"")</f>
        <v/>
      </c>
      <c r="IR166" s="48" t="str">
        <f>IF(HS166&lt;&gt;"",CHAR(34)&amp;"red"&amp;CHAR(34),"")</f>
        <v/>
      </c>
      <c r="IS166" s="48" t="str">
        <f>IF(HT166&lt;&gt;"",CHAR(34)&amp;"yellow"&amp;CHAR(34),"")</f>
        <v>"yellow"</v>
      </c>
      <c r="IT166" s="48" t="str">
        <f>IF(HU166&lt;&gt;"",CHAR(34)&amp;"orange"&amp;CHAR(34),"")</f>
        <v/>
      </c>
      <c r="IU166" s="48" t="str">
        <f>IF(HV166&lt;&gt;"",CHAR(34)&amp;"brown"&amp;CHAR(34),"")</f>
        <v/>
      </c>
      <c r="IV166" s="48" t="str">
        <f>IF(HW166&lt;&gt;"",CHAR(34)&amp;"purple"&amp;CHAR(34),"")</f>
        <v/>
      </c>
      <c r="IW166" s="48" t="str">
        <f>IF(HX166&lt;&gt;"",CHAR(34)&amp;"white"&amp;CHAR(34),"")</f>
        <v>"white"</v>
      </c>
      <c r="IX166" s="48" t="str">
        <f>"{"&amp;CHAR(34)&amp;"url"&amp;CHAR(34)&amp;":"&amp;CHAR(34)&amp;IN166&amp;CHAR(34)&amp;","&amp;CHAR(34)&amp;"name"&amp;CHAR(34)&amp;":"&amp;CHAR(34)&amp;A166&amp;CHAR(34)&amp;"},"</f>
        <v>{"url":"http://mkweb.bcgsc.ca/color-summarizer/?url=https://upload.wikimedia.org/wikipedia/commons/thumb/7/70/Flag_of_Spokane%2C_Washington_%281912%E2%80%931958%29.svg/320px-Flag_of_Spokane%2C_Washington_%281912%E2%80%931958%29.svg.png&amp;precision=low&amp;num_clusters=3&amp;text=1","name":"[USA] Spokane (1912-1958)"},</v>
      </c>
      <c r="IY166" s="48">
        <v>1449</v>
      </c>
    </row>
    <row r="167" spans="1:259" s="48" customFormat="1" ht="38.4" customHeight="1" thickBot="1" x14ac:dyDescent="0.35">
      <c r="A167" s="97" t="s">
        <v>974</v>
      </c>
      <c r="B167" s="40" t="e" vm="308">
        <v>#VALUE!</v>
      </c>
      <c r="C167" s="41">
        <v>3</v>
      </c>
      <c r="D167" s="42" t="s">
        <v>975</v>
      </c>
      <c r="E167" s="43" t="s">
        <v>976</v>
      </c>
      <c r="F167" s="44" t="s">
        <v>163</v>
      </c>
      <c r="G167" s="45">
        <f>COUNTIF($A$1:$A$8580,A167)</f>
        <v>1</v>
      </c>
      <c r="H167" s="46" t="s">
        <v>472</v>
      </c>
      <c r="I167" s="47" t="s">
        <v>972</v>
      </c>
      <c r="J167" s="48" t="str">
        <f>""</f>
        <v/>
      </c>
      <c r="K167" s="49"/>
      <c r="L167" s="50"/>
      <c r="M167" s="50"/>
      <c r="N167" s="51" t="s">
        <v>231</v>
      </c>
      <c r="O167" s="52">
        <v>1975</v>
      </c>
      <c r="P167" s="53" t="s">
        <v>977</v>
      </c>
      <c r="Q167" s="54">
        <v>2</v>
      </c>
      <c r="R167" s="55" t="s">
        <v>231</v>
      </c>
      <c r="S167" s="56">
        <v>4</v>
      </c>
      <c r="T167" s="57" t="s">
        <v>165</v>
      </c>
      <c r="U167" s="58" t="s">
        <v>164</v>
      </c>
      <c r="V167" s="58" t="s">
        <v>164</v>
      </c>
      <c r="W167" s="58" t="s">
        <v>164</v>
      </c>
      <c r="X167" s="58" t="s">
        <v>165</v>
      </c>
      <c r="Y167" s="58" t="s">
        <v>164</v>
      </c>
      <c r="Z167" s="58" t="s">
        <v>164</v>
      </c>
      <c r="AA167" s="58" t="s">
        <v>164</v>
      </c>
      <c r="AB167" s="58" t="s">
        <v>165</v>
      </c>
      <c r="AC167" s="58" t="s">
        <v>164</v>
      </c>
      <c r="AD167" s="58" t="s">
        <v>165</v>
      </c>
      <c r="AE167" s="58" t="s">
        <v>164</v>
      </c>
      <c r="AF167" s="59" t="s">
        <v>164</v>
      </c>
      <c r="AG167" s="59" t="s">
        <v>164</v>
      </c>
      <c r="AH167" s="59" t="s">
        <v>164</v>
      </c>
      <c r="AI167" s="59" t="s">
        <v>164</v>
      </c>
      <c r="AJ167" s="59" t="s">
        <v>164</v>
      </c>
      <c r="AK167" s="59" t="s">
        <v>164</v>
      </c>
      <c r="AL167" s="59" t="s">
        <v>164</v>
      </c>
      <c r="AM167" s="59" t="s">
        <v>164</v>
      </c>
      <c r="AN167" s="59" t="s">
        <v>165</v>
      </c>
      <c r="AO167" s="59" t="s">
        <v>164</v>
      </c>
      <c r="AP167" s="59" t="s">
        <v>164</v>
      </c>
      <c r="AQ167" s="59" t="s">
        <v>164</v>
      </c>
      <c r="AR167" s="59" t="s">
        <v>164</v>
      </c>
      <c r="AS167" s="59" t="s">
        <v>164</v>
      </c>
      <c r="AT167" s="60">
        <v>0</v>
      </c>
      <c r="AU167" s="59" t="s">
        <v>178</v>
      </c>
      <c r="AV167" s="59" t="str">
        <f>IF(LEFT(A167,1)="[",LEFT(A167,5)&amp;AU167&amp;A167,"")</f>
        <v>[USA]Historical[USA] Spokane (1975-2021)</v>
      </c>
      <c r="AW167" s="59" t="str">
        <f>C167&amp;H167&amp;A167</f>
        <v>3[USA] Washington[USA] Spokane (1975-2021)</v>
      </c>
      <c r="AX167" s="61"/>
      <c r="AY167" s="61"/>
      <c r="AZ167" s="62" t="s">
        <v>167</v>
      </c>
      <c r="BA167" s="62" t="s">
        <v>167</v>
      </c>
      <c r="BB167" s="62"/>
      <c r="BC167" s="63"/>
      <c r="BD167" s="64" t="s">
        <v>159</v>
      </c>
      <c r="BE167" s="47"/>
      <c r="BF167" s="64" t="s">
        <v>159</v>
      </c>
      <c r="BG167" s="64" t="s">
        <v>167</v>
      </c>
      <c r="BH167" s="64" t="s">
        <v>159</v>
      </c>
      <c r="BI167" s="64"/>
      <c r="BJ167" s="64"/>
      <c r="BK167" s="47"/>
      <c r="BL167" s="64" t="s">
        <v>151</v>
      </c>
      <c r="BM167" s="64" t="s">
        <v>152</v>
      </c>
      <c r="BN167" s="64" t="s">
        <v>153</v>
      </c>
      <c r="BO167" s="64" t="s">
        <v>167</v>
      </c>
      <c r="BP167" s="64" t="s">
        <v>155</v>
      </c>
      <c r="BQ167" s="64" t="s">
        <v>167</v>
      </c>
      <c r="BR167" s="64" t="s">
        <v>167</v>
      </c>
      <c r="BS167" s="64" t="s">
        <v>167</v>
      </c>
      <c r="BT167" s="64" t="s">
        <v>159</v>
      </c>
      <c r="BU167" s="65"/>
      <c r="BV167" s="66"/>
      <c r="BW167" s="66">
        <v>0</v>
      </c>
      <c r="BX167" s="47"/>
      <c r="BY167" s="48" t="s">
        <v>165</v>
      </c>
      <c r="CB167" s="6"/>
      <c r="CC167" s="6"/>
      <c r="CD167" s="67">
        <v>0</v>
      </c>
      <c r="CE167" s="67">
        <v>0</v>
      </c>
      <c r="CF167" s="67" t="e">
        <v>#REF!</v>
      </c>
      <c r="CG167" s="68" cm="1">
        <f t="array" ref="CG167">SUMPRODUCT(--(LEN(TRIM(BL167:BT167))&gt;0))</f>
        <v>5</v>
      </c>
      <c r="CH167" s="59" t="str">
        <f>IF(CG167=2,"y","n")</f>
        <v>n</v>
      </c>
      <c r="CI167" s="59" t="str">
        <f>IF(CG167=3,"y","n")</f>
        <v>n</v>
      </c>
      <c r="CJ167" s="59" t="str">
        <f>IF(CG167=4,"y","n")</f>
        <v>n</v>
      </c>
      <c r="CK167" s="59" t="str">
        <f>IF(CG167&gt;4,"y","n")</f>
        <v>y</v>
      </c>
      <c r="CL167" s="59" t="str">
        <f>IF(S167=0,"y","n")</f>
        <v>n</v>
      </c>
      <c r="CM167" s="59" t="str">
        <f>IF(S167=2,"y","n")</f>
        <v>n</v>
      </c>
      <c r="CN167" s="59" t="str">
        <f>IF(S167=3,"y","n")</f>
        <v>n</v>
      </c>
      <c r="CO167" s="59" t="str">
        <f>IF(S167&gt;=4,"y","n")</f>
        <v>y</v>
      </c>
      <c r="CP167" s="59" t="str">
        <f>IF(AT167=0,"y","n")</f>
        <v>y</v>
      </c>
      <c r="CQ167" s="59" t="str">
        <f>IF(AT167=1,"y","n")</f>
        <v>n</v>
      </c>
      <c r="CR167" s="59" t="str">
        <f>IF(AT167=2,"y","n")</f>
        <v>n</v>
      </c>
      <c r="CS167" s="59" t="str">
        <f>IF(AT167&gt;=3,"y","n")</f>
        <v>n</v>
      </c>
      <c r="CT167" s="69" t="str">
        <f>CHAR(34)&amp;A167&amp;CHAR(34)</f>
        <v>"[USA] Spokane (1975-2021)"</v>
      </c>
      <c r="CU167" s="70" t="str">
        <f>CHAR(34)&amp;"rgn_"&amp;R167&amp;CHAR(34)</f>
        <v>"rgn_North America"</v>
      </c>
      <c r="CV167" s="48" t="str">
        <f>CHAR(34)&amp;D167&amp;CHAR(34)</f>
        <v>"https://upload.wikimedia.org/wikipedia/commons/thumb/b/b6/Flag_of_Spokane%2C_Washington_%281975%E2%80%932021%29.svg/320px-Flag_of_Spokane%2C_Washington_%281975%E2%80%932021%29.svg.png"</v>
      </c>
      <c r="CW167" s="48" t="str">
        <f>IF(CH167="y",CHAR(34)&amp;CH$1&amp;CHAR(34)&amp;",","")</f>
        <v/>
      </c>
      <c r="CX167" s="48" t="str">
        <f>IF(CI167="y",CHAR(34)&amp;CI$1&amp;CHAR(34)&amp;",","")</f>
        <v/>
      </c>
      <c r="CY167" s="48" t="str">
        <f>IF(CJ167="y",CHAR(34)&amp;CJ$1&amp;CHAR(34)&amp;",","")</f>
        <v/>
      </c>
      <c r="CZ167" s="48" t="str">
        <f>IF(CK167="y",CHAR(34)&amp;CK$1&amp;CHAR(34)&amp;",","")</f>
        <v>"5+Colo",</v>
      </c>
      <c r="DA167" s="48" t="str">
        <f>IF(Q167&gt;1,CHAR(34)&amp;"words2"&amp;CHAR(34)&amp;",","")</f>
        <v>"words2",</v>
      </c>
      <c r="DB167" s="48" t="str">
        <f>IF(Q167&gt;2,CHAR(34)&amp;"words3"&amp;CHAR(34)&amp;",","")</f>
        <v/>
      </c>
      <c r="DD167" s="48" t="str">
        <f>IF(LEN(CHAR(34)&amp;"lets"&amp;LEN(SUBSTITUTE(SUBSTITUTE(IFERROR(TRIM(SUBSTITUTE(A167,MID(A167,FIND("[",A167),FIND("]",A167)-FIND("[",A167)+1),"")),A167)," ",""),"-",""))&amp;CHAR(34)&amp;",")=9,CHAR(34)&amp;"lets"&amp;LEN(SUBSTITUTE(SUBSTITUTE(IFERROR(TRIM(SUBSTITUTE(A167,MID(A167,FIND("[",A167),FIND("]",A167)-FIND("[",A167)+1),"")),A167)," ",""),"-",""))&amp;CHAR(34)&amp;",",CHAR(34)&amp;"lets0"&amp;LEN(SUBSTITUTE(SUBSTITUTE(IFERROR(TRIM(SUBSTITUTE(A167,MID(A167,FIND("[",A167),FIND("]",A167)-FIND("[",A167)+1),"")),A167)," ",""),"-",""))&amp;CHAR(34)&amp;",")</f>
        <v>"lets17",</v>
      </c>
      <c r="DE167" s="48" t="str">
        <f>CHAR(34)&amp;"start"&amp;IFERROR(LEFT(SUBSTITUTE(A167,"["&amp;MID(A167,FIND("[",A167)+1,FIND("]",A167)-FIND("[",A167)-1)&amp;"] ",""),1),LEFT(A167,1))&amp;CHAR(34)&amp;","</f>
        <v>"startS",</v>
      </c>
      <c r="DF167" s="48" t="str">
        <f>IFERROR(IF(SEARCH("tan",A167)&gt;0,CHAR(34)&amp;"withtn"&amp;CHAR(34)&amp;",",""),"")</f>
        <v/>
      </c>
      <c r="DG167" s="48" t="str">
        <f>IFERROR(IF(SEARCH("q",A167)&gt;0,CHAR(34)&amp;"with_q"&amp;CHAR(34)&amp;",",""),"")</f>
        <v/>
      </c>
      <c r="DH167" s="48" t="str">
        <f>IFERROR(IF(SEARCH("v",A167)&gt;0,CHAR(34)&amp;"with_v"&amp;CHAR(34)&amp;",",""),"")</f>
        <v/>
      </c>
      <c r="DI167" s="48" t="str">
        <f>IFERROR(IF(SEARCH("w",A167)&gt;0,CHAR(34)&amp;"with_w"&amp;CHAR(34)&amp;",",""),"")</f>
        <v/>
      </c>
      <c r="DJ167" s="48" t="str">
        <f>IFERROR(IF(SEARCH("y",A167)&gt;0,CHAR(34)&amp;"with_y"&amp;CHAR(34)&amp;",",""),"")</f>
        <v/>
      </c>
      <c r="DK167" s="48" t="str">
        <f>IFERROR(IF(SEARCH("z",A167)&gt;0,CHAR(34)&amp;"with_z"&amp;CHAR(34)&amp;",",""),"")</f>
        <v/>
      </c>
      <c r="DL167" s="48" t="str">
        <f>IF(CG167=2, CHAR(34) &amp; _xlfn.TEXTJOIN("", TRUE, _xlfn._xlws.SORT(HP167:HX167)) &amp; CHAR(34) &amp; ",", "")</f>
        <v/>
      </c>
      <c r="DM167" s="48" t="str" cm="1">
        <f t="array" ref="DM167">IF(CG167=3,CHAR(34) &amp; _xlfn.TEXTJOIN("", TRUE, RIGHT(HP167:HX167, 2)) &amp; CHAR(34) &amp; ",", "")</f>
        <v/>
      </c>
      <c r="DN167" s="48" t="str">
        <f>IF(AND(ISNUMBER(SEARCH("18", O167)), ISERROR(SEARCH("1918", O167)), ISERROR(SEARCH("2018", O167))), CHAR(34) &amp; "year18" &amp; CHAR(34) &amp; ",", "")</f>
        <v/>
      </c>
      <c r="DO167" s="48" t="str">
        <f>IF(AND(ISNUMBER(SEARCH("19", O167)), ISERROR(SEARCH("1819", O167)),  ISERROR(SEARCH("1219", O167)),ISERROR(SEARCH("1119", O167)),ISERROR(SEARCH("1190", O167)),ISERROR(SEARCH("2019", O167))), CHAR(34) &amp; "year19" &amp; CHAR(34) &amp; ",", "")</f>
        <v>"year19",</v>
      </c>
      <c r="DP167" s="6" t="str">
        <f>IF(AND(ISNUMBER(SEARCH("20", O167)), ISERROR(SEARCH("1920", O167))), CHAR(34)&amp;"year00"&amp;CHAR(34)&amp;",", "")</f>
        <v/>
      </c>
      <c r="DQ167" s="6" t="str">
        <f>IF(CC167="y",CHAR(34)&amp;"soviet"&amp;CHAR(34)&amp;",","")</f>
        <v/>
      </c>
      <c r="DR167" s="6" t="str">
        <f>IF(BY167="y",CHAR(34)&amp;"dgband"&amp;CHAR(34)&amp;",","")</f>
        <v>"dgband",</v>
      </c>
      <c r="DS167" s="6" t="str">
        <f>IF(W167="y",IF(AND(V167="n",BY167&lt;&gt;"y"),CHAR(34)&amp;"allver"&amp;CHAR(34)&amp;",",""),"")</f>
        <v/>
      </c>
      <c r="DT167" s="6" t="str">
        <f>IF(V167="y",IF(AND(W167="n",BY167&lt;&gt;"y"),CHAR(34)&amp;"allhor"&amp;CHAR(34)&amp;",",""),"")</f>
        <v/>
      </c>
      <c r="DU167" s="6" t="str">
        <f>IF(BY167="y",IF(AND(W167="n",V167="n"),CHAR(34)&amp;"alldia"&amp;CHAR(34)&amp;",",""),"")</f>
        <v>"alldia",</v>
      </c>
      <c r="DW167" s="48" t="str">
        <f>IF(CL167="y",CHAR(34)&amp;CL$1&amp;CHAR(34)&amp;",","")</f>
        <v/>
      </c>
      <c r="DX167" s="48" t="str">
        <f>IF(CM167="y",CHAR(34)&amp;CM$1&amp;CHAR(34)&amp;",","")</f>
        <v/>
      </c>
      <c r="DY167" s="48" t="str">
        <f>IF(CN167="y",CHAR(34)&amp;CN$1&amp;CHAR(34)&amp;",","")</f>
        <v/>
      </c>
      <c r="DZ167" s="48" t="str">
        <f>IF(CO167="y",CHAR(34)&amp;CO$1&amp;CHAR(34)&amp;",","")</f>
        <v>"4+Band",</v>
      </c>
      <c r="EA167" s="48" t="str">
        <f>IF(T167="y",CHAR(34)&amp;T$1&amp;CHAR(34)&amp;",","")</f>
        <v>"Diagon",</v>
      </c>
      <c r="EB167" s="48" t="str">
        <f>IF(U167="y",CHAR(34)&amp;U$1&amp;CHAR(34)&amp;",","")</f>
        <v/>
      </c>
      <c r="EC167" s="48" t="str">
        <f>IF(V167="y",CHAR(34)&amp;V$1&amp;CHAR(34)&amp;",","")</f>
        <v/>
      </c>
      <c r="ED167" s="48" t="str">
        <f>IF(W167="y",CHAR(34)&amp;W$1&amp;CHAR(34)&amp;",","")</f>
        <v/>
      </c>
      <c r="EE167" s="48" t="str">
        <f>IF(X167="y",CHAR(34)&amp;X$1&amp;CHAR(34)&amp;",","")</f>
        <v>"Circle",</v>
      </c>
      <c r="EF167" s="48" t="str">
        <f>IF(AND(Y167&lt;&gt;"n",Y167&lt;&gt;""),CHAR(34)&amp;Y$1&amp;CHAR(34)&amp;",","")</f>
        <v/>
      </c>
      <c r="EG167" s="48" t="str">
        <f>IF(Z167="y",CHAR(34)&amp;Z$1&amp;CHAR(34)&amp;",","")</f>
        <v/>
      </c>
      <c r="EH167" s="48" t="str">
        <f>IF(AA167="y",CHAR(34)&amp;AA$1&amp;CHAR(34)&amp;",","")</f>
        <v/>
      </c>
      <c r="EI167" s="48" t="str">
        <f>IF(AB167="y",CHAR(34)&amp;AB$1&amp;CHAR(34)&amp;",","")</f>
        <v>"Texted",</v>
      </c>
      <c r="EJ167" s="48" t="str">
        <f>IF(AC167="y",CHAR(34)&amp;AC$1&amp;CHAR(34)&amp;",","")</f>
        <v/>
      </c>
      <c r="EK167" s="48" t="str">
        <f>IF(AD167="y",CHAR(34)&amp;AD$1&amp;CHAR(34)&amp;",","")</f>
        <v>"HasSun",</v>
      </c>
      <c r="EL167" s="48" t="str">
        <f>IF(AE167="y",CHAR(34)&amp;AE$1&amp;CHAR(34)&amp;",","")</f>
        <v/>
      </c>
      <c r="EM167" s="48" t="str">
        <f>IF(AF167="y",CHAR(34)&amp;AF$1&amp;CHAR(34)&amp;",","")</f>
        <v/>
      </c>
      <c r="EN167" s="48" t="str">
        <f>IF(AG167="y",CHAR(34)&amp;AG$1&amp;CHAR(34)&amp;",","")</f>
        <v/>
      </c>
      <c r="EO167" s="48" t="str">
        <f>IF(AH167="y",CHAR(34)&amp;AH$1&amp;CHAR(34)&amp;",","")</f>
        <v/>
      </c>
      <c r="EP167" s="48" t="str">
        <f>IF(AI167="y",CHAR(34)&amp;AI$1&amp;CHAR(34)&amp;",","")</f>
        <v/>
      </c>
      <c r="EQ167" s="48" t="str">
        <f>IF(AJ167="y",CHAR(34)&amp;AJ$1&amp;CHAR(34)&amp;",","")</f>
        <v/>
      </c>
      <c r="ER167" s="48" t="str">
        <f>IF(AK167="y",CHAR(34)&amp;AK$1&amp;CHAR(34)&amp;",","")</f>
        <v/>
      </c>
      <c r="ES167" s="48" t="str">
        <f>IF(AL167="y",CHAR(34)&amp;AL$1&amp;CHAR(34)&amp;",","")</f>
        <v/>
      </c>
      <c r="ET167" s="48" t="str">
        <f>IF(AM167="y",CHAR(34)&amp;AM$1&amp;CHAR(34)&amp;",","")</f>
        <v/>
      </c>
      <c r="EU167" s="48" t="str">
        <f>IF(AN167="y",CHAR(34)&amp;AN$1&amp;CHAR(34)&amp;",","")</f>
        <v>"Humans",</v>
      </c>
      <c r="EV167" s="48" t="str">
        <f>IF(AO167="y",CHAR(34)&amp;AO$1&amp;CHAR(34)&amp;",","")</f>
        <v/>
      </c>
      <c r="EW167" s="48" t="str">
        <f>IF(AP167="y",CHAR(34)&amp;AP$1&amp;CHAR(34)&amp;",","")</f>
        <v/>
      </c>
      <c r="EX167" s="48" t="str">
        <f>IF(AQ167="y",CHAR(34)&amp;AQ$1&amp;CHAR(34)&amp;",","")</f>
        <v/>
      </c>
      <c r="EY167" s="48" t="str">
        <f>IF(AR167="y",CHAR(34)&amp;AR$1&amp;CHAR(34)&amp;",","")</f>
        <v/>
      </c>
      <c r="EZ167" s="48" t="str">
        <f>IF(AS167="y",CHAR(34)&amp;AS$1&amp;CHAR(34)&amp;",","")</f>
        <v/>
      </c>
      <c r="FA167" s="48" t="str">
        <f>IF(AT167&gt;0,CHAR(34)&amp;"sta"&amp;AZ167&amp;CHAR(34)&amp;",","")</f>
        <v/>
      </c>
      <c r="FB167" s="48" t="str">
        <f>IF(AND(AT167&gt;0,BA167&lt;&gt;""),CHAR(34)&amp;"sta"&amp;BA167&amp;CHAR(34)&amp;",","")</f>
        <v/>
      </c>
      <c r="FD167" s="48" t="str">
        <f>IF(BV167="n",CHAR(34)&amp;"tcWHYE"&amp;CHAR(34)&amp;",",IF(BV167="y",CHAR(34)&amp;FD$1&amp;CHAR(34)&amp;",",""))</f>
        <v/>
      </c>
      <c r="FE167" s="48" t="str">
        <f>IF(COUNTIF(BL167:BT167,"BLU")=0,CHAR(34)&amp;"NO_BLU"&amp;CHAR(34)&amp;",", "")</f>
        <v/>
      </c>
      <c r="FF167" s="48" t="str">
        <f>IF(COUNTIF(BL167:BT167,"WHI")=0,CHAR(34)&amp;"NO_WHI"&amp;CHAR(34)&amp;",", "")</f>
        <v/>
      </c>
      <c r="FG167" s="48" t="str">
        <f>IF(COUNTIF(BL167:BT167,"RED")=0,CHAR(34)&amp;"NO_RED"&amp;CHAR(34)&amp;",", "")</f>
        <v>"NO_RED",</v>
      </c>
      <c r="FH167" s="48" t="str">
        <f>IF(COUNTIF(BL167:BS167,"GRE")=0,CHAR(34)&amp;"NO_GRE"&amp;CHAR(34)&amp;",", "")</f>
        <v/>
      </c>
      <c r="FI167" s="48" t="str">
        <f>IF(COUNTIF(BL167:BT167,"YEL")=0,CHAR(34)&amp;"NO_YEL"&amp;CHAR(34)&amp;",", "")</f>
        <v/>
      </c>
      <c r="FJ167" s="48" t="str">
        <f>IF(COUNTIF(BL167:BT167,"BLA")=0,CHAR(34)&amp;"NO_BLA"&amp;CHAR(34)&amp;",", "")</f>
        <v/>
      </c>
      <c r="FK167" s="48" t="str">
        <f>IF(AND(FH167&lt;&gt;"",FF167&lt;&gt;""),CHAR(34)&amp;"WHGRNO"&amp;CHAR(34)&amp;",","")</f>
        <v/>
      </c>
      <c r="FL167" s="48" t="str">
        <f>IF(AND(FI167&lt;&gt;"",FF167&lt;&gt;""),CHAR(34)&amp;"WHYENO"&amp;CHAR(34)&amp;",","")</f>
        <v/>
      </c>
      <c r="FM167" s="48" t="str">
        <f>IF(AND(FJ167&lt;&gt;"",FF167&lt;&gt;""),CHAR(34)&amp;"BAWHNO"&amp;CHAR(34)&amp;",","")</f>
        <v/>
      </c>
      <c r="FN167" s="48" t="str">
        <f>IF(AND(FE167&lt;&gt;"",FF167&lt;&gt;""),CHAR(34)&amp;"BLWHNO"&amp;CHAR(34)&amp;",","")</f>
        <v/>
      </c>
      <c r="FO167" s="48" t="str">
        <f>IF(AND(FE167&lt;&gt;"",FG167&lt;&gt;""),CHAR(34)&amp;"BLRENO"&amp;CHAR(34)&amp;",","")</f>
        <v/>
      </c>
      <c r="FP167" s="48" t="str">
        <f>IF(AND(FF167&lt;&gt;"",FF167&lt;&gt;""),CHAR(34)&amp;"WHRENO"&amp;CHAR(34)&amp;",","")</f>
        <v/>
      </c>
      <c r="FQ167" s="48" t="str">
        <f>IF(LEN(BF167)=3,CHAR(34)&amp;"001"&amp;BF167&amp;CHAR(34)&amp;",","")</f>
        <v>"001WHI",</v>
      </c>
      <c r="FR167" s="48" t="str">
        <f>IF(LEN(BG167)=3,CHAR(34)&amp;"002"&amp;BG167&amp;CHAR(34)&amp;",","")</f>
        <v/>
      </c>
      <c r="FS167" s="48" t="str">
        <f>IF(LEN(BH167)=3,CHAR(34)&amp;"003"&amp;BH167&amp;CHAR(34)&amp;",","")</f>
        <v>"003WHI",</v>
      </c>
      <c r="FT167" s="48" t="str">
        <f>CHAR(34)&amp;"myr"&amp;BD167&amp;CHAR(34)&amp;","</f>
        <v>"myrWHI",</v>
      </c>
      <c r="FU167" s="48" t="str">
        <f>IF(AY167="y",CHAR(34)&amp;"island"&amp;CHAR(34)&amp;",","")</f>
        <v/>
      </c>
      <c r="FV167" s="48" t="str">
        <f>IF(BZ167="y",CHAR(34)&amp;"landlo"&amp;CHAR(34)&amp;",","")</f>
        <v/>
      </c>
      <c r="FW167" s="48" t="str">
        <f>IF(CA167="y",CHAR(34)&amp;"eunion"&amp;CHAR(34)&amp;",","")</f>
        <v/>
      </c>
      <c r="FY167" s="48" t="str">
        <f>IFERROR(IF(SEARCH("Arabic",CB167)&gt;0,CHAR(34)&amp;"arabic"&amp;CHAR(34)&amp;",",""),"")</f>
        <v/>
      </c>
      <c r="FZ167" s="48" t="str">
        <f>IFERROR(IF(SEARCH("English",CB167)&gt;0,CHAR(34)&amp;"englis"&amp;CHAR(34)&amp;",",""),"")</f>
        <v/>
      </c>
      <c r="GA167" s="48" t="str">
        <f>IFERROR(IF(SEARCH("French",CB167)&gt;0,CHAR(34)&amp;"french"&amp;CHAR(34)&amp;",",""),"")</f>
        <v/>
      </c>
      <c r="GB167" s="48" t="str">
        <f>IFERROR(IF(SEARCH("Spanish",CB167)&gt;0,CHAR(34)&amp;"spanis"&amp;CHAR(34)&amp;",",""),"")</f>
        <v/>
      </c>
      <c r="GE167" s="48" t="str">
        <f>IFERROR(IF(SEARCH("Dutch",CB167)&gt;0,CHAR(34)&amp;"dutchs"&amp;CHAR(34)&amp;",",""),"")</f>
        <v/>
      </c>
      <c r="GF167" s="48" t="str">
        <f>IFERROR(IF(SEARCH("Historical",AU167)&gt;0,CHAR(34)&amp;"histor"&amp;CHAR(34)&amp;",",""),"")</f>
        <v>"histor",</v>
      </c>
      <c r="GG167" s="48" t="str">
        <f>IF(BU167="y",CHAR(34)&amp;"unjack"&amp;CHAR(34)&amp;",","")</f>
        <v/>
      </c>
      <c r="GH167" s="48" t="str">
        <f>IF(CD167=1,CHAR(34)&amp;"southc"&amp;CHAR(34)&amp;",","")</f>
        <v/>
      </c>
      <c r="GI167" s="48" t="str">
        <f>IF(CE167=1,CHAR(34)&amp;"hasmap"&amp;CHAR(34)&amp;",","")</f>
        <v/>
      </c>
      <c r="GJ167" s="48" t="str">
        <f>IF(CP167="y",CHAR(34)&amp;CP$1&amp;CHAR(34)&amp;",","")</f>
        <v>"NoStar",</v>
      </c>
      <c r="GK167" s="48" t="str">
        <f>IF(GJ167="",CHAR(34)&amp;"HasSta"&amp;CHAR(34)&amp;",","")</f>
        <v/>
      </c>
      <c r="GL167" s="48" t="str">
        <f>IF(CQ167="y",CHAR(34)&amp;CQ$1&amp;CHAR(34)&amp;",","")</f>
        <v/>
      </c>
      <c r="GM167" s="48" t="str">
        <f>IF(CR167="y",CHAR(34)&amp;CR$1&amp;CHAR(34)&amp;",","")</f>
        <v/>
      </c>
      <c r="GN167" s="48" t="str">
        <f>IF(CS167="y",CHAR(34)&amp;CS$1&amp;CHAR(34)&amp;",","")</f>
        <v/>
      </c>
      <c r="GP167" s="48" t="str">
        <f>CHAR(34)&amp;AU167&amp;CHAR(34)</f>
        <v>"Historical"</v>
      </c>
      <c r="GS167" s="48" t="str">
        <f>SUBSTITUTE("["&amp;_xlfn.CONCAT(CW167:GN167)&amp;"]",",]","]")</f>
        <v>["5+Colo","words2","lets17","startS","year19","dgband","alldia","4+Band","Diagon","Circle","Texted","HasSun","Humans","NO_RED","001WHI","003WHI","myrWHI","histor","NoStar"]</v>
      </c>
      <c r="GT167" s="48" t="str">
        <f>IF(BL167&lt;&gt;"",CHAR(34)&amp;"cl_"&amp;BL167&amp;CHAR(34)&amp;",","")</f>
        <v>"cl_BLA",</v>
      </c>
      <c r="GU167" s="48" t="str">
        <f>IF(BM167&lt;&gt;"",CHAR(34)&amp;"cl_"&amp;BM167&amp;CHAR(34)&amp;",","")</f>
        <v>"cl_BLU",</v>
      </c>
      <c r="GV167" s="48" t="str">
        <f>IF(BN167&lt;&gt;"",CHAR(34)&amp;"cl_"&amp;BN167&amp;CHAR(34)&amp;",","")</f>
        <v>"cl_GRE",</v>
      </c>
      <c r="GW167" s="48" t="str">
        <f>IF(BO167&lt;&gt;"",CHAR(34)&amp;"cl_"&amp;BO167&amp;CHAR(34)&amp;",","")</f>
        <v/>
      </c>
      <c r="GX167" s="48" t="str">
        <f>IF(BP167&lt;&gt;"",CHAR(34)&amp;"cl_"&amp;BP167&amp;CHAR(34)&amp;",","")</f>
        <v>"cl_YEL",</v>
      </c>
      <c r="GY167" s="48" t="str">
        <f>IF(BQ167&lt;&gt;"",CHAR(34)&amp;"cl_"&amp;BQ167&amp;CHAR(34)&amp;",","")</f>
        <v/>
      </c>
      <c r="GZ167" s="48" t="str">
        <f>IF(BR167&lt;&gt;"",CHAR(34)&amp;"cl_"&amp;BR167&amp;CHAR(34)&amp;",","")</f>
        <v/>
      </c>
      <c r="HA167" s="48" t="str">
        <f>IF(BS167&lt;&gt;"",CHAR(34)&amp;"cl_"&amp;BS167&amp;CHAR(34)&amp;",","")</f>
        <v/>
      </c>
      <c r="HB167" s="48" t="str">
        <f>IF(BT167&lt;&gt;"",CHAR(34)&amp;"cl_"&amp;BT167&amp;CHAR(34)&amp;",","")</f>
        <v>"cl_WHI",</v>
      </c>
      <c r="HC167" s="48" t="str">
        <f>SUBSTITUTE("["&amp;_xlfn.CONCAT(GT167:HB167)&amp;"]",",]","]")</f>
        <v>["cl_BLA","cl_BLU","cl_GRE","cl_YEL","cl_WHI"]</v>
      </c>
      <c r="HE167" s="71"/>
      <c r="HF167" s="72" t="str">
        <f>"{couname:"&amp;CT167&amp;(IF(HK167&lt;&gt;"",",subtype:"&amp;CHAR(34)&amp;HK167&amp;CHAR(34),""))&amp;",year:"&amp;HJ167&amp;",region:"&amp;CU167&amp;",Colors:"&amp;HC167&amp;",Items:"&amp;GS167&amp;",Flag:"&amp;CV167&amp;",HDFlag:"&amp;CHAR(34)&amp;E167&amp;CHAR(34)&amp;",type:"&amp;GP167&amp;", describe: "&amp;HH167&amp;", isnew:"&amp;CHAR(34)&amp;F167&amp;CHAR(34)&amp;", links: "&amp;HL167&amp;"},"</f>
        <v>{couname:"[USA] Spokane (1975-2021)",year:"1975",region:"rgn_North America",Colors:["cl_BLA","cl_BLU","cl_GRE","cl_YEL","cl_WHI"],Items:["5+Colo","words2","lets17","startS","year19","dgband","alldia","4+Band","Diagon","Circle","Texted","HasSun","Humans","NO_RED","001WHI","003WHI","myrWHI","histor","NoStar"],Flag:"https://upload.wikimedia.org/wikipedia/commons/thumb/b/b6/Flag_of_Spokane%2C_Washington_%281975%E2%80%932021%29.svg/320px-Flag_of_Spokane%2C_Washington_%281975%E2%80%932021%29.svg.png",HDFlag:"https://upload.wikimedia.org/wikipedia/commons/thumb/b/b6/Flag_of_Spokane%2C_Washington_%281975%E2%80%932021%29.svg/2560px-Flag_of_Spokane%2C_Washington_%281975%E2%80%932021%29.svg.png",type:"Historical", describe: "\nThe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 isnew:".", links: "https://en.wikipedia.org/wiki/Flag_of_Spokane,_Washington#First_flag:_1912%E2%80%931958"},</v>
      </c>
      <c r="HG167" s="73" t="str">
        <f>"{couname:"&amp;CT167&amp;(IF(HK167&lt;&gt;"",",subtype:"&amp;CHAR(34)&amp;HK167&amp;CHAR(34),""))&amp;",year:"&amp;HJ167&amp;",region:"&amp;CU167&amp;",Colors:"&amp;HC167&amp;",Items:"&amp;GS167&amp;",Flag:"&amp;CV167&amp;",HDFlag:"&amp;CHAR(34)&amp;E167&amp;CHAR(34)&amp;",type:"&amp;GP167&amp;", describe: "&amp;HI167&amp;", links: "&amp;HL167&amp;"},"</f>
        <v>{couname:"[USA] Spokane (1975-2021)",year:"1975",region:"rgn_North America",Colors:["cl_BLA","cl_BLU","cl_GRE","cl_YEL","cl_WHI"],Items:["5+Colo","words2","lets17","startS","year19","dgband","alldia","4+Band","Diagon","Circle","Texted","HasSun","Humans","NO_RED","001WHI","003WHI","myrWHI","histor","NoStar"],Flag:"https://upload.wikimedia.org/wikipedia/commons/thumb/b/b6/Flag_of_Spokane%2C_Washington_%281975%E2%80%932021%29.svg/320px-Flag_of_Spokane%2C_Washington_%281975%E2%80%932021%29.svg.png",HDFlag:"https://upload.wikimedia.org/wikipedia/commons/thumb/b/b6/Flag_of_Spokane%2C_Washington_%281975%E2%80%932021%29.svg/2560px-Flag_of_Spokane%2C_Washington_%281975%E2%80%932021%29.svg.png",type:"Historical", describe: "\nThe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 links: "https://en.wikipedia.org/wiki/Flag_of_Spokane,_Washington#First_flag:_1912%E2%80%931958"},</v>
      </c>
      <c r="HH167" s="48" t="str">
        <f>IF(P167&lt;&gt;"",CHAR(34)&amp;"\n"&amp;P167&amp;CHAR(34),CHAR(34)&amp;CHAR(34))</f>
        <v>"\nThe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v>
      </c>
      <c r="HI167" s="48" t="str">
        <f>IF(J167=0,CHAR(34)&amp;CHAR(34),HH167)</f>
        <v>"\nThe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v>
      </c>
      <c r="HJ167" s="48" t="str">
        <f>CHAR(34)&amp;O167&amp;CHAR(34)</f>
        <v>"1975"</v>
      </c>
      <c r="HL167" s="48" t="str">
        <f>CHAR(34)&amp;I167&amp;CHAR(34)</f>
        <v>"https://en.wikipedia.org/wiki/Flag_of_Spokane,_Washington#First_flag:_1912%E2%80%931958"</v>
      </c>
      <c r="HM167" s="72" t="str">
        <f>"{"&amp;CHAR(34)&amp;"couname"&amp;CHAR(34)&amp;":"&amp;CT167&amp;(IF(H167&lt;&gt;"",","&amp;CHAR(34)&amp;"subtype"&amp;CHAR(34)&amp;":"&amp;CHAR(34)&amp;H167&amp;CHAR(34),""))&amp;","&amp;CHAR(34)&amp;"year"&amp;CHAR(34)&amp;":"&amp;HJ167&amp;","&amp;CHAR(34)&amp;"region"&amp;CHAR(34)&amp;":"&amp;CU167&amp;","&amp;CHAR(34)&amp;"Colors"&amp;CHAR(34)&amp;":"&amp;HC167&amp;","&amp;CHAR(34)&amp;"Items"&amp;CHAR(34)&amp;":"&amp;GS167&amp;","&amp;CHAR(34)&amp;"Flag"&amp;CHAR(34)&amp;":"&amp;CV167&amp;","&amp;CHAR(34)&amp;"HDFlag"&amp;CHAR(34)&amp;":"&amp;CHAR(34)&amp;E167&amp;CHAR(34)&amp;","&amp;CHAR(34)&amp;"type"&amp;CHAR(34)&amp;":"&amp;GP167&amp;", "&amp;CHAR(34)&amp;"describe"&amp;CHAR(34)&amp;": "&amp;HH167&amp;", "&amp;CHAR(34)&amp;"isnew"&amp;CHAR(34)&amp;": "&amp;CHAR(34)&amp;F167&amp;CHAR(34)&amp;", "&amp;CHAR(34)&amp;"links"&amp;CHAR(34)&amp;": "&amp;HL167&amp;"},"</f>
        <v>{"couname":"[USA] Spokane (1975-2021)","subtype":"[USA] Washington","year":"1975","region":"rgn_North America","Colors":["cl_BLA","cl_BLU","cl_GRE","cl_YEL","cl_WHI"],"Items":["5+Colo","words2","lets17","startS","year19","dgband","alldia","4+Band","Diagon","Circle","Texted","HasSun","Humans","NO_RED","001WHI","003WHI","myrWHI","histor","NoStar"],"Flag":"https://upload.wikimedia.org/wikipedia/commons/thumb/b/b6/Flag_of_Spokane%2C_Washington_%281975%E2%80%932021%29.svg/320px-Flag_of_Spokane%2C_Washington_%281975%E2%80%932021%29.svg.png","HDFlag":"https://upload.wikimedia.org/wikipedia/commons/thumb/b/b6/Flag_of_Spokane%2C_Washington_%281975%E2%80%932021%29.svg/2560px-Flag_of_Spokane%2C_Washington_%281975%E2%80%932021%29.svg.png","type":"Historical", "describe": "\nThe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 "isnew": ".", "links": "https://en.wikipedia.org/wiki/Flag_of_Spokane,_Washington#First_flag:_1912%E2%80%931958"},</v>
      </c>
      <c r="HN167" s="74" t="str">
        <f>"{"&amp;CHAR(34)&amp;"couname"&amp;CHAR(34)&amp;":"&amp;CT167&amp;(IF(H167&lt;&gt;"",","&amp;CHAR(34)&amp;"subtype"&amp;CHAR(34)&amp;":"&amp;CHAR(34)&amp;H167&amp;CHAR(34),""))&amp;","&amp;CHAR(34)&amp;"year"&amp;CHAR(34)&amp;":"&amp;HJ167&amp;","&amp;CHAR(34)&amp;"region"&amp;CHAR(34)&amp;":"&amp;CU167&amp;","&amp;CHAR(34)&amp;"Colors"&amp;CHAR(34)&amp;":"&amp;HC167&amp;","&amp;CHAR(34)&amp;"Items"&amp;CHAR(34)&amp;":"&amp;GS167&amp;","&amp;CHAR(34)&amp;"Flag"&amp;CHAR(34)&amp;":"&amp;CV167&amp;","&amp;CHAR(34)&amp;"HDFlag"&amp;CHAR(34)&amp;":"&amp;CHAR(34)&amp;E167&amp;CHAR(34)&amp;","&amp;CHAR(34)&amp;"type"&amp;CHAR(34)&amp;":"&amp;GP167&amp;", "&amp;CHAR(34)&amp;"describe"&amp;CHAR(34)&amp;": "&amp;HI167&amp;", "&amp;CHAR(34)&amp;"isnew"&amp;CHAR(34)&amp;": "&amp;CHAR(34)&amp;F167&amp;CHAR(34)&amp;", "&amp;CHAR(34)&amp;"links"&amp;CHAR(34)&amp;": "&amp;HL167&amp;"},"</f>
        <v>{"couname":"[USA] Spokane (1975-2021)","subtype":"[USA] Washington","year":"1975","region":"rgn_North America","Colors":["cl_BLA","cl_BLU","cl_GRE","cl_YEL","cl_WHI"],"Items":["5+Colo","words2","lets17","startS","year19","dgband","alldia","4+Band","Diagon","Circle","Texted","HasSun","Humans","NO_RED","001WHI","003WHI","myrWHI","histor","NoStar"],"Flag":"https://upload.wikimedia.org/wikipedia/commons/thumb/b/b6/Flag_of_Spokane%2C_Washington_%281975%E2%80%932021%29.svg/320px-Flag_of_Spokane%2C_Washington_%281975%E2%80%932021%29.svg.png","HDFlag":"https://upload.wikimedia.org/wikipedia/commons/thumb/b/b6/Flag_of_Spokane%2C_Washington_%281975%E2%80%932021%29.svg/2560px-Flag_of_Spokane%2C_Washington_%281975%E2%80%932021%29.svg.png","type":"Historical", "describe": "\nThe city adopted a new flag in 1975, which was designed by art director Lloyd L. Carlson of a local advertising company that had previously worked on the Expo '74 logo.\n\nThe 1975 flag consisted of a white field with diagonal bands of chartreuse green and blue that ran from the hoist to the bottom center. The two colors were derived from the Expo '74 logo. At the center is a black ring with four children, rendered as stick figures, captioned with 'Children of the Sun', the meaning of 'Spokane' in the Indigenous Salish language. The center ring is joined by a golden sun in the top right corner, and the text 'City of Spokane' is at the bottom right in all capital letters.", "isnew": ".", "links": "https://en.wikipedia.org/wiki/Flag_of_Spokane,_Washington#First_flag:_1912%E2%80%931958"},</v>
      </c>
      <c r="HO167" s="75">
        <v>45610</v>
      </c>
      <c r="HP167" s="48" t="str" cm="1">
        <f t="array" ref="HP167">IF(_xlfn.TEXTJOIN(", ", TRUE, IF(ISNUMBER(SEARCH("BLA", BL167:BT167)), COLUMN(BL167:BT167) - COLUMN(BL167) + 1, ""))&lt;&gt;"","BLA","")</f>
        <v>BLA</v>
      </c>
      <c r="HQ167" s="48" t="str" cm="1">
        <f t="array" ref="HQ167">IF(_xlfn.TEXTJOIN(", ", TRUE, IF(ISNUMBER(SEARCH("BLU", BL167:BT167)), COLUMN(BL167:BT167) - COLUMN(BL167) + 1, ""))&lt;&gt;"","BLU","")</f>
        <v>BLU</v>
      </c>
      <c r="HR167" s="48" t="str" cm="1">
        <f t="array" ref="HR167">IF(_xlfn.TEXTJOIN(", ", TRUE, IF(ISNUMBER(SEARCH("GRE", BL167:BT167)), COLUMN(BL167:BT167) - COLUMN(BL167) + 1, ""))&lt;&gt;"","GRE","")</f>
        <v>GRE</v>
      </c>
      <c r="HS167" s="48" t="str" cm="1">
        <f t="array" ref="HS167">IF(_xlfn.TEXTJOIN(", ", TRUE, IF(ISNUMBER(SEARCH("RED", BL167:BT167)), COLUMN(BL167:BT167) - COLUMN(BL167) + 1, ""))&lt;&gt;"","RED","")</f>
        <v/>
      </c>
      <c r="HT167" s="48" t="str" cm="1">
        <f t="array" ref="HT167">IF(_xlfn.TEXTJOIN(", ", TRUE, IF(ISNUMBER(SEARCH("YEL", BL167:BT167)), COLUMN(BL167:BT167) - COLUMN(BL167) + 1, ""))&lt;&gt;"","YEL","")</f>
        <v>YEL</v>
      </c>
      <c r="HU167" s="48" t="str" cm="1">
        <f t="array" ref="HU167">IF(_xlfn.TEXTJOIN(", ", TRUE, IF(ISNUMBER(SEARCH("ORA", BL167:BT167)), COLUMN(BL167:BT167) - COLUMN(BL167) + 1, ""))&lt;&gt;"","ORA","")</f>
        <v/>
      </c>
      <c r="HV167" s="48" t="str" cm="1">
        <f t="array" ref="HV167">IF(_xlfn.TEXTJOIN(", ", TRUE, IF(ISNUMBER(SEARCH("BRO", BL167:BT167)), COLUMN(BL167:BT167) - COLUMN(BL167) + 1, ""))&lt;&gt;"","BRO","")</f>
        <v/>
      </c>
      <c r="HW167" s="48" t="str" cm="1">
        <f t="array" ref="HW167">IF(_xlfn.TEXTJOIN(", ", TRUE, IF(ISNUMBER(SEARCH("PUR", BL167:BT167)), COLUMN(BL167:BT167) - COLUMN(BL167) + 1, ""))&lt;&gt;"","PUR","")</f>
        <v/>
      </c>
      <c r="HX167" s="48" t="str" cm="1">
        <f t="array" ref="HX167">IF(_xlfn.TEXTJOIN(", ", TRUE, IF(ISNUMBER(SEARCH("WHI", BL167:BT167)), COLUMN(BL167:BT167) - COLUMN(BL167) + 1, ""))&lt;&gt;"","WHI","")</f>
        <v>WHI</v>
      </c>
      <c r="HY167" s="76"/>
      <c r="HZ167" s="76"/>
      <c r="IA167" s="6"/>
      <c r="IB167" s="6"/>
      <c r="IC167" s="77"/>
      <c r="ID167" s="77"/>
      <c r="IE167" s="77"/>
      <c r="IF167" s="77"/>
      <c r="IG167" s="77"/>
      <c r="IH167" s="77"/>
      <c r="II167" s="77"/>
      <c r="IJ167" s="77"/>
      <c r="IK167" s="77"/>
      <c r="IM167" s="45">
        <f>COUNTIF(IC167:IK167,"&gt;0")-CG167</f>
        <v>-5</v>
      </c>
      <c r="IN167" s="78" t="str">
        <f>"http://mkweb.bcgsc.ca/color-summarizer/?url="&amp;D167&amp;"&amp;precision=low&amp;num_clusters="&amp;CG167&amp;"&amp;text=1"</f>
        <v>http://mkweb.bcgsc.ca/color-summarizer/?url=https://upload.wikimedia.org/wikipedia/commons/thumb/b/b6/Flag_of_Spokane%2C_Washington_%281975%E2%80%932021%29.svg/320px-Flag_of_Spokane%2C_Washington_%281975%E2%80%932021%29.svg.png&amp;precision=low&amp;num_clusters=5&amp;text=1</v>
      </c>
      <c r="IO167" s="48" t="str">
        <f>IF(HP167&lt;&gt;"",CHAR(34)&amp;"black"&amp;CHAR(34),"")</f>
        <v>"black"</v>
      </c>
      <c r="IP167" s="48" t="str">
        <f>IF(HQ167&lt;&gt;"",CHAR(34)&amp;"blue"&amp;CHAR(34),"")</f>
        <v>"blue"</v>
      </c>
      <c r="IQ167" s="48" t="str">
        <f>IF(HR167&lt;&gt;"",CHAR(34)&amp;"green"&amp;CHAR(34),"")</f>
        <v>"green"</v>
      </c>
      <c r="IR167" s="48" t="str">
        <f>IF(HS167&lt;&gt;"",CHAR(34)&amp;"red"&amp;CHAR(34),"")</f>
        <v/>
      </c>
      <c r="IS167" s="48" t="str">
        <f>IF(HT167&lt;&gt;"",CHAR(34)&amp;"yellow"&amp;CHAR(34),"")</f>
        <v>"yellow"</v>
      </c>
      <c r="IT167" s="48" t="str">
        <f>IF(HU167&lt;&gt;"",CHAR(34)&amp;"orange"&amp;CHAR(34),"")</f>
        <v/>
      </c>
      <c r="IU167" s="48" t="str">
        <f>IF(HV167&lt;&gt;"",CHAR(34)&amp;"brown"&amp;CHAR(34),"")</f>
        <v/>
      </c>
      <c r="IV167" s="48" t="str">
        <f>IF(HW167&lt;&gt;"",CHAR(34)&amp;"purple"&amp;CHAR(34),"")</f>
        <v/>
      </c>
      <c r="IW167" s="48" t="str">
        <f>IF(HX167&lt;&gt;"",CHAR(34)&amp;"white"&amp;CHAR(34),"")</f>
        <v>"white"</v>
      </c>
      <c r="IX167" s="48" t="str">
        <f>"{"&amp;CHAR(34)&amp;"url"&amp;CHAR(34)&amp;":"&amp;CHAR(34)&amp;IN167&amp;CHAR(34)&amp;","&amp;CHAR(34)&amp;"name"&amp;CHAR(34)&amp;":"&amp;CHAR(34)&amp;A167&amp;CHAR(34)&amp;"},"</f>
        <v>{"url":"http://mkweb.bcgsc.ca/color-summarizer/?url=https://upload.wikimedia.org/wikipedia/commons/thumb/b/b6/Flag_of_Spokane%2C_Washington_%281975%E2%80%932021%29.svg/320px-Flag_of_Spokane%2C_Washington_%281975%E2%80%932021%29.svg.png&amp;precision=low&amp;num_clusters=5&amp;text=1","name":"[USA] Spokane (1975-2021)"},</v>
      </c>
      <c r="IY167" s="48">
        <v>1450</v>
      </c>
    </row>
    <row r="168" spans="1:259" s="48" customFormat="1" ht="38.4" customHeight="1" thickBot="1" x14ac:dyDescent="0.35">
      <c r="A168" s="97" t="s">
        <v>834</v>
      </c>
      <c r="B168" s="40" t="e" vm="309">
        <v>#VALUE!</v>
      </c>
      <c r="C168" s="41">
        <v>3</v>
      </c>
      <c r="D168" s="42" t="s">
        <v>835</v>
      </c>
      <c r="E168" s="43" t="s">
        <v>836</v>
      </c>
      <c r="F168" s="44" t="s">
        <v>163</v>
      </c>
      <c r="G168" s="45">
        <f>COUNTIF($A$1:$A$8580,A168)</f>
        <v>1</v>
      </c>
      <c r="H168" s="46" t="s">
        <v>837</v>
      </c>
      <c r="I168" s="47" t="s">
        <v>838</v>
      </c>
      <c r="J168" s="48" t="str">
        <f>""</f>
        <v/>
      </c>
      <c r="K168" s="49"/>
      <c r="L168" s="50"/>
      <c r="M168" s="50"/>
      <c r="N168" s="51" t="s">
        <v>231</v>
      </c>
      <c r="O168" s="52">
        <v>2017</v>
      </c>
      <c r="P168" s="53" t="s">
        <v>839</v>
      </c>
      <c r="Q168" s="54">
        <v>1</v>
      </c>
      <c r="R168" s="55" t="s">
        <v>231</v>
      </c>
      <c r="S168" s="56">
        <v>0</v>
      </c>
      <c r="T168" s="57" t="s">
        <v>164</v>
      </c>
      <c r="U168" s="58" t="s">
        <v>164</v>
      </c>
      <c r="V168" s="58" t="s">
        <v>164</v>
      </c>
      <c r="W168" s="58" t="s">
        <v>164</v>
      </c>
      <c r="X168" s="58" t="s">
        <v>164</v>
      </c>
      <c r="Y168" s="58" t="s">
        <v>164</v>
      </c>
      <c r="Z168" s="58" t="s">
        <v>164</v>
      </c>
      <c r="AA168" s="58" t="s">
        <v>164</v>
      </c>
      <c r="AB168" s="58" t="s">
        <v>165</v>
      </c>
      <c r="AC168" s="58" t="s">
        <v>165</v>
      </c>
      <c r="AD168" s="58" t="s">
        <v>164</v>
      </c>
      <c r="AE168" s="58" t="s">
        <v>164</v>
      </c>
      <c r="AF168" s="59" t="s">
        <v>164</v>
      </c>
      <c r="AG168" s="59" t="s">
        <v>164</v>
      </c>
      <c r="AH168" s="59" t="s">
        <v>164</v>
      </c>
      <c r="AI168" s="59" t="s">
        <v>164</v>
      </c>
      <c r="AJ168" s="59" t="s">
        <v>164</v>
      </c>
      <c r="AK168" s="59" t="s">
        <v>164</v>
      </c>
      <c r="AL168" s="59" t="s">
        <v>164</v>
      </c>
      <c r="AM168" s="59" t="s">
        <v>164</v>
      </c>
      <c r="AN168" s="59" t="s">
        <v>165</v>
      </c>
      <c r="AO168" s="59" t="s">
        <v>164</v>
      </c>
      <c r="AP168" s="59" t="s">
        <v>164</v>
      </c>
      <c r="AQ168" s="59" t="s">
        <v>164</v>
      </c>
      <c r="AR168" s="59" t="s">
        <v>164</v>
      </c>
      <c r="AS168" s="59" t="s">
        <v>164</v>
      </c>
      <c r="AT168" s="60">
        <v>0</v>
      </c>
      <c r="AU168" s="59" t="s">
        <v>196</v>
      </c>
      <c r="AV168" s="59" t="str">
        <f>IF(LEFT(A168,1)="[",LEFT(A168,5)&amp;AU168&amp;A168,"")</f>
        <v>[USA]City[USA] Nitro</v>
      </c>
      <c r="AW168" s="59" t="str">
        <f>C168&amp;H168&amp;A168</f>
        <v>3[USA] West Virginia[USA] Nitro</v>
      </c>
      <c r="AX168" s="61"/>
      <c r="AY168" s="61"/>
      <c r="AZ168" s="62" t="s">
        <v>167</v>
      </c>
      <c r="BA168" s="62" t="s">
        <v>167</v>
      </c>
      <c r="BB168" s="62"/>
      <c r="BC168" s="63"/>
      <c r="BD168" s="64" t="s">
        <v>159</v>
      </c>
      <c r="BE168" s="47"/>
      <c r="BF168" s="64" t="s">
        <v>167</v>
      </c>
      <c r="BG168" s="64" t="s">
        <v>167</v>
      </c>
      <c r="BH168" s="64" t="s">
        <v>167</v>
      </c>
      <c r="BI168" s="64"/>
      <c r="BJ168" s="64"/>
      <c r="BK168" s="47"/>
      <c r="BL168" s="64" t="s">
        <v>151</v>
      </c>
      <c r="BM168" s="64" t="s">
        <v>167</v>
      </c>
      <c r="BN168" s="64" t="s">
        <v>167</v>
      </c>
      <c r="BO168" s="64" t="s">
        <v>154</v>
      </c>
      <c r="BP168" s="64" t="s">
        <v>167</v>
      </c>
      <c r="BQ168" s="64" t="s">
        <v>167</v>
      </c>
      <c r="BR168" s="64" t="s">
        <v>157</v>
      </c>
      <c r="BS168" s="64" t="s">
        <v>167</v>
      </c>
      <c r="BT168" s="64" t="s">
        <v>159</v>
      </c>
      <c r="BU168" s="65"/>
      <c r="BV168" s="66"/>
      <c r="BW168" s="66">
        <v>0</v>
      </c>
      <c r="BX168" s="47"/>
      <c r="CB168" s="6"/>
      <c r="CC168" s="6"/>
      <c r="CD168" s="67">
        <v>0</v>
      </c>
      <c r="CE168" s="67">
        <v>0</v>
      </c>
      <c r="CF168" s="67" t="e">
        <v>#REF!</v>
      </c>
      <c r="CG168" s="68" cm="1">
        <f t="array" ref="CG168">SUMPRODUCT(--(LEN(TRIM(BL168:BT168))&gt;0))</f>
        <v>4</v>
      </c>
      <c r="CH168" s="59" t="str">
        <f>IF(CG168=2,"y","n")</f>
        <v>n</v>
      </c>
      <c r="CI168" s="59" t="str">
        <f>IF(CG168=3,"y","n")</f>
        <v>n</v>
      </c>
      <c r="CJ168" s="59" t="str">
        <f>IF(CG168=4,"y","n")</f>
        <v>y</v>
      </c>
      <c r="CK168" s="59" t="str">
        <f>IF(CG168&gt;4,"y","n")</f>
        <v>n</v>
      </c>
      <c r="CL168" s="59" t="str">
        <f>IF(S168=0,"y","n")</f>
        <v>y</v>
      </c>
      <c r="CM168" s="59" t="str">
        <f>IF(S168=2,"y","n")</f>
        <v>n</v>
      </c>
      <c r="CN168" s="59" t="str">
        <f>IF(S168=3,"y","n")</f>
        <v>n</v>
      </c>
      <c r="CO168" s="59" t="str">
        <f>IF(S168&gt;=4,"y","n")</f>
        <v>n</v>
      </c>
      <c r="CP168" s="59" t="str">
        <f>IF(AT168=0,"y","n")</f>
        <v>y</v>
      </c>
      <c r="CQ168" s="59" t="str">
        <f>IF(AT168=1,"y","n")</f>
        <v>n</v>
      </c>
      <c r="CR168" s="59" t="str">
        <f>IF(AT168=2,"y","n")</f>
        <v>n</v>
      </c>
      <c r="CS168" s="59" t="str">
        <f>IF(AT168&gt;=3,"y","n")</f>
        <v>n</v>
      </c>
      <c r="CT168" s="69" t="str">
        <f>CHAR(34)&amp;A168&amp;CHAR(34)</f>
        <v>"[USA] Nitro"</v>
      </c>
      <c r="CU168" s="70" t="str">
        <f>CHAR(34)&amp;"rgn_"&amp;R168&amp;CHAR(34)</f>
        <v>"rgn_North America"</v>
      </c>
      <c r="CV168" s="48" t="str">
        <f>CHAR(34)&amp;D168&amp;CHAR(34)</f>
        <v>"https://upload.wikimedia.org/wikipedia/commons/thumb/8/8f/Flag_of_Nitro%2C_West_Virginia.svg/320px-Flag_of_Nitro%2C_West_Virginia.svg.png"</v>
      </c>
      <c r="CW168" s="48" t="str">
        <f>IF(CH168="y",CHAR(34)&amp;CH$1&amp;CHAR(34)&amp;",","")</f>
        <v/>
      </c>
      <c r="CX168" s="48" t="str">
        <f>IF(CI168="y",CHAR(34)&amp;CI$1&amp;CHAR(34)&amp;",","")</f>
        <v/>
      </c>
      <c r="CY168" s="48" t="str">
        <f>IF(CJ168="y",CHAR(34)&amp;CJ$1&amp;CHAR(34)&amp;",","")</f>
        <v>"4Color",</v>
      </c>
      <c r="CZ168" s="48" t="str">
        <f>IF(CK168="y",CHAR(34)&amp;CK$1&amp;CHAR(34)&amp;",","")</f>
        <v/>
      </c>
      <c r="DA168" s="48" t="str">
        <f>IF(Q168&gt;1,CHAR(34)&amp;"words2"&amp;CHAR(34)&amp;",","")</f>
        <v/>
      </c>
      <c r="DB168" s="48" t="str">
        <f>IF(Q168&gt;2,CHAR(34)&amp;"words3"&amp;CHAR(34)&amp;",","")</f>
        <v/>
      </c>
      <c r="DD168" s="48" t="str">
        <f>IF(LEN(CHAR(34)&amp;"lets"&amp;LEN(SUBSTITUTE(SUBSTITUTE(IFERROR(TRIM(SUBSTITUTE(A168,MID(A168,FIND("[",A168),FIND("]",A168)-FIND("[",A168)+1),"")),A168)," ",""),"-",""))&amp;CHAR(34)&amp;",")=9,CHAR(34)&amp;"lets"&amp;LEN(SUBSTITUTE(SUBSTITUTE(IFERROR(TRIM(SUBSTITUTE(A168,MID(A168,FIND("[",A168),FIND("]",A168)-FIND("[",A168)+1),"")),A168)," ",""),"-",""))&amp;CHAR(34)&amp;",",CHAR(34)&amp;"lets0"&amp;LEN(SUBSTITUTE(SUBSTITUTE(IFERROR(TRIM(SUBSTITUTE(A168,MID(A168,FIND("[",A168),FIND("]",A168)-FIND("[",A168)+1),"")),A168)," ",""),"-",""))&amp;CHAR(34)&amp;",")</f>
        <v>"lets05",</v>
      </c>
      <c r="DE168" s="48" t="str">
        <f>CHAR(34)&amp;"start"&amp;IFERROR(LEFT(SUBSTITUTE(A168,"["&amp;MID(A168,FIND("[",A168)+1,FIND("]",A168)-FIND("[",A168)-1)&amp;"] ",""),1),LEFT(A168,1))&amp;CHAR(34)&amp;","</f>
        <v>"startN",</v>
      </c>
      <c r="DF168" s="48" t="str">
        <f>IFERROR(IF(SEARCH("tan",A168)&gt;0,CHAR(34)&amp;"withtn"&amp;CHAR(34)&amp;",",""),"")</f>
        <v/>
      </c>
      <c r="DG168" s="48" t="str">
        <f>IFERROR(IF(SEARCH("q",A168)&gt;0,CHAR(34)&amp;"with_q"&amp;CHAR(34)&amp;",",""),"")</f>
        <v/>
      </c>
      <c r="DH168" s="48" t="str">
        <f>IFERROR(IF(SEARCH("v",A168)&gt;0,CHAR(34)&amp;"with_v"&amp;CHAR(34)&amp;",",""),"")</f>
        <v/>
      </c>
      <c r="DI168" s="48" t="str">
        <f>IFERROR(IF(SEARCH("w",A168)&gt;0,CHAR(34)&amp;"with_w"&amp;CHAR(34)&amp;",",""),"")</f>
        <v/>
      </c>
      <c r="DJ168" s="48" t="str">
        <f>IFERROR(IF(SEARCH("y",A168)&gt;0,CHAR(34)&amp;"with_y"&amp;CHAR(34)&amp;",",""),"")</f>
        <v/>
      </c>
      <c r="DK168" s="48" t="str">
        <f>IFERROR(IF(SEARCH("z",A168)&gt;0,CHAR(34)&amp;"with_z"&amp;CHAR(34)&amp;",",""),"")</f>
        <v/>
      </c>
      <c r="DL168" s="48" t="str">
        <f>IF(CG168=2, CHAR(34) &amp; _xlfn.TEXTJOIN("", TRUE, _xlfn._xlws.SORT(HP168:HX168)) &amp; CHAR(34) &amp; ",", "")</f>
        <v/>
      </c>
      <c r="DM168" s="48" t="str" cm="1">
        <f t="array" ref="DM168">IF(CG168=3,CHAR(34) &amp; _xlfn.TEXTJOIN("", TRUE, RIGHT(HP168:HX168, 2)) &amp; CHAR(34) &amp; ",", "")</f>
        <v/>
      </c>
      <c r="DN168" s="48" t="str">
        <f>IF(AND(ISNUMBER(SEARCH("18", O168)), ISERROR(SEARCH("1918", O168)), ISERROR(SEARCH("2018", O168))), CHAR(34) &amp; "year18" &amp; CHAR(34) &amp; ",", "")</f>
        <v/>
      </c>
      <c r="DO168" s="48" t="str">
        <f>IF(AND(ISNUMBER(SEARCH("19", O168)), ISERROR(SEARCH("1819", O168)),  ISERROR(SEARCH("1219", O168)),ISERROR(SEARCH("1119", O168)),ISERROR(SEARCH("1190", O168)),ISERROR(SEARCH("2019", O168))), CHAR(34) &amp; "year19" &amp; CHAR(34) &amp; ",", "")</f>
        <v/>
      </c>
      <c r="DP168" s="6" t="str">
        <f>IF(AND(ISNUMBER(SEARCH("20", O168)), ISERROR(SEARCH("1920", O168))), CHAR(34)&amp;"year00"&amp;CHAR(34)&amp;",", "")</f>
        <v>"year00",</v>
      </c>
      <c r="DQ168" s="6" t="str">
        <f>IF(CC168="y",CHAR(34)&amp;"soviet"&amp;CHAR(34)&amp;",","")</f>
        <v/>
      </c>
      <c r="DR168" s="6" t="str">
        <f>IF(BY168="y",CHAR(34)&amp;"dgband"&amp;CHAR(34)&amp;",","")</f>
        <v/>
      </c>
      <c r="DS168" s="6" t="str">
        <f>IF(W168="y",IF(AND(V168="n",BY168&lt;&gt;"y"),CHAR(34)&amp;"allver"&amp;CHAR(34)&amp;",",""),"")</f>
        <v/>
      </c>
      <c r="DT168" s="6" t="str">
        <f>IF(V168="y",IF(AND(W168="n",BY168&lt;&gt;"y"),CHAR(34)&amp;"allhor"&amp;CHAR(34)&amp;",",""),"")</f>
        <v/>
      </c>
      <c r="DU168" s="6" t="str">
        <f>IF(BY168="y",IF(AND(W168="n",V168="n"),CHAR(34)&amp;"alldia"&amp;CHAR(34)&amp;",",""),"")</f>
        <v/>
      </c>
      <c r="DW168" s="48" t="str">
        <f>IF(CL168="y",CHAR(34)&amp;CL$1&amp;CHAR(34)&amp;",","")</f>
        <v>"NoBand",</v>
      </c>
      <c r="DX168" s="48" t="str">
        <f>IF(CM168="y",CHAR(34)&amp;CM$1&amp;CHAR(34)&amp;",","")</f>
        <v/>
      </c>
      <c r="DY168" s="48" t="str">
        <f>IF(CN168="y",CHAR(34)&amp;CN$1&amp;CHAR(34)&amp;",","")</f>
        <v/>
      </c>
      <c r="DZ168" s="48" t="str">
        <f>IF(CO168="y",CHAR(34)&amp;CO$1&amp;CHAR(34)&amp;",","")</f>
        <v/>
      </c>
      <c r="EA168" s="48" t="str">
        <f>IF(T168="y",CHAR(34)&amp;T$1&amp;CHAR(34)&amp;",","")</f>
        <v/>
      </c>
      <c r="EB168" s="48" t="str">
        <f>IF(U168="y",CHAR(34)&amp;U$1&amp;CHAR(34)&amp;",","")</f>
        <v/>
      </c>
      <c r="EC168" s="48" t="str">
        <f>IF(V168="y",CHAR(34)&amp;V$1&amp;CHAR(34)&amp;",","")</f>
        <v/>
      </c>
      <c r="ED168" s="48" t="str">
        <f>IF(W168="y",CHAR(34)&amp;W$1&amp;CHAR(34)&amp;",","")</f>
        <v/>
      </c>
      <c r="EE168" s="48" t="str">
        <f>IF(X168="y",CHAR(34)&amp;X$1&amp;CHAR(34)&amp;",","")</f>
        <v/>
      </c>
      <c r="EF168" s="48" t="str">
        <f>IF(AND(Y168&lt;&gt;"n",Y168&lt;&gt;""),CHAR(34)&amp;Y$1&amp;CHAR(34)&amp;",","")</f>
        <v/>
      </c>
      <c r="EG168" s="48" t="str">
        <f>IF(Z168="y",CHAR(34)&amp;Z$1&amp;CHAR(34)&amp;",","")</f>
        <v/>
      </c>
      <c r="EH168" s="48" t="str">
        <f>IF(AA168="y",CHAR(34)&amp;AA$1&amp;CHAR(34)&amp;",","")</f>
        <v/>
      </c>
      <c r="EI168" s="48" t="str">
        <f>IF(AB168="y",CHAR(34)&amp;AB$1&amp;CHAR(34)&amp;",","")</f>
        <v>"Texted",</v>
      </c>
      <c r="EJ168" s="48" t="str">
        <f>IF(AC168="y",CHAR(34)&amp;AC$1&amp;CHAR(34)&amp;",","")</f>
        <v>"Weapon",</v>
      </c>
      <c r="EK168" s="48" t="str">
        <f>IF(AD168="y",CHAR(34)&amp;AD$1&amp;CHAR(34)&amp;",","")</f>
        <v/>
      </c>
      <c r="EL168" s="48" t="str">
        <f>IF(AE168="y",CHAR(34)&amp;AE$1&amp;CHAR(34)&amp;",","")</f>
        <v/>
      </c>
      <c r="EM168" s="48" t="str">
        <f>IF(AF168="y",CHAR(34)&amp;AF$1&amp;CHAR(34)&amp;",","")</f>
        <v/>
      </c>
      <c r="EN168" s="48" t="str">
        <f>IF(AG168="y",CHAR(34)&amp;AG$1&amp;CHAR(34)&amp;",","")</f>
        <v/>
      </c>
      <c r="EO168" s="48" t="str">
        <f>IF(AH168="y",CHAR(34)&amp;AH$1&amp;CHAR(34)&amp;",","")</f>
        <v/>
      </c>
      <c r="EP168" s="48" t="str">
        <f>IF(AI168="y",CHAR(34)&amp;AI$1&amp;CHAR(34)&amp;",","")</f>
        <v/>
      </c>
      <c r="EQ168" s="48" t="str">
        <f>IF(AJ168="y",CHAR(34)&amp;AJ$1&amp;CHAR(34)&amp;",","")</f>
        <v/>
      </c>
      <c r="ER168" s="48" t="str">
        <f>IF(AK168="y",CHAR(34)&amp;AK$1&amp;CHAR(34)&amp;",","")</f>
        <v/>
      </c>
      <c r="ES168" s="48" t="str">
        <f>IF(AL168="y",CHAR(34)&amp;AL$1&amp;CHAR(34)&amp;",","")</f>
        <v/>
      </c>
      <c r="ET168" s="48" t="str">
        <f>IF(AM168="y",CHAR(34)&amp;AM$1&amp;CHAR(34)&amp;",","")</f>
        <v/>
      </c>
      <c r="EU168" s="48" t="str">
        <f>IF(AN168="y",CHAR(34)&amp;AN$1&amp;CHAR(34)&amp;",","")</f>
        <v>"Humans",</v>
      </c>
      <c r="EV168" s="48" t="str">
        <f>IF(AO168="y",CHAR(34)&amp;AO$1&amp;CHAR(34)&amp;",","")</f>
        <v/>
      </c>
      <c r="EW168" s="48" t="str">
        <f>IF(AP168="y",CHAR(34)&amp;AP$1&amp;CHAR(34)&amp;",","")</f>
        <v/>
      </c>
      <c r="EX168" s="48" t="str">
        <f>IF(AQ168="y",CHAR(34)&amp;AQ$1&amp;CHAR(34)&amp;",","")</f>
        <v/>
      </c>
      <c r="EY168" s="48" t="str">
        <f>IF(AR168="y",CHAR(34)&amp;AR$1&amp;CHAR(34)&amp;",","")</f>
        <v/>
      </c>
      <c r="EZ168" s="48" t="str">
        <f>IF(AS168="y",CHAR(34)&amp;AS$1&amp;CHAR(34)&amp;",","")</f>
        <v/>
      </c>
      <c r="FA168" s="48" t="str">
        <f>IF(AT168&gt;0,CHAR(34)&amp;"sta"&amp;AZ168&amp;CHAR(34)&amp;",","")</f>
        <v/>
      </c>
      <c r="FB168" s="48" t="str">
        <f>IF(AND(AT168&gt;0,BA168&lt;&gt;""),CHAR(34)&amp;"sta"&amp;BA168&amp;CHAR(34)&amp;",","")</f>
        <v/>
      </c>
      <c r="FD168" s="48" t="str">
        <f>IF(BV168="n",CHAR(34)&amp;"tcWHYE"&amp;CHAR(34)&amp;",",IF(BV168="y",CHAR(34)&amp;FD$1&amp;CHAR(34)&amp;",",""))</f>
        <v/>
      </c>
      <c r="FE168" s="48" t="str">
        <f>IF(COUNTIF(BL168:BT168,"BLU")=0,CHAR(34)&amp;"NO_BLU"&amp;CHAR(34)&amp;",", "")</f>
        <v>"NO_BLU",</v>
      </c>
      <c r="FF168" s="48" t="str">
        <f>IF(COUNTIF(BL168:BT168,"WHI")=0,CHAR(34)&amp;"NO_WHI"&amp;CHAR(34)&amp;",", "")</f>
        <v/>
      </c>
      <c r="FG168" s="48" t="str">
        <f>IF(COUNTIF(BL168:BT168,"RED")=0,CHAR(34)&amp;"NO_RED"&amp;CHAR(34)&amp;",", "")</f>
        <v/>
      </c>
      <c r="FH168" s="48" t="str">
        <f>IF(COUNTIF(BL168:BS168,"GRE")=0,CHAR(34)&amp;"NO_GRE"&amp;CHAR(34)&amp;",", "")</f>
        <v>"NO_GRE",</v>
      </c>
      <c r="FI168" s="48" t="str">
        <f>IF(COUNTIF(BL168:BT168,"YEL")=0,CHAR(34)&amp;"NO_YEL"&amp;CHAR(34)&amp;",", "")</f>
        <v>"NO_YEL",</v>
      </c>
      <c r="FJ168" s="48" t="str">
        <f>IF(COUNTIF(BL168:BT168,"BLA")=0,CHAR(34)&amp;"NO_BLA"&amp;CHAR(34)&amp;",", "")</f>
        <v/>
      </c>
      <c r="FK168" s="48" t="str">
        <f>IF(AND(FH168&lt;&gt;"",FF168&lt;&gt;""),CHAR(34)&amp;"WHGRNO"&amp;CHAR(34)&amp;",","")</f>
        <v/>
      </c>
      <c r="FL168" s="48" t="str">
        <f>IF(AND(FI168&lt;&gt;"",FF168&lt;&gt;""),CHAR(34)&amp;"WHYENO"&amp;CHAR(34)&amp;",","")</f>
        <v/>
      </c>
      <c r="FM168" s="48" t="str">
        <f>IF(AND(FJ168&lt;&gt;"",FF168&lt;&gt;""),CHAR(34)&amp;"BAWHNO"&amp;CHAR(34)&amp;",","")</f>
        <v/>
      </c>
      <c r="FN168" s="48" t="str">
        <f>IF(AND(FE168&lt;&gt;"",FF168&lt;&gt;""),CHAR(34)&amp;"BLWHNO"&amp;CHAR(34)&amp;",","")</f>
        <v/>
      </c>
      <c r="FO168" s="48" t="str">
        <f>IF(AND(FE168&lt;&gt;"",FG168&lt;&gt;""),CHAR(34)&amp;"BLRENO"&amp;CHAR(34)&amp;",","")</f>
        <v/>
      </c>
      <c r="FP168" s="48" t="str">
        <f>IF(AND(FF168&lt;&gt;"",FF168&lt;&gt;""),CHAR(34)&amp;"WHRENO"&amp;CHAR(34)&amp;",","")</f>
        <v/>
      </c>
      <c r="FQ168" s="48" t="str">
        <f>IF(LEN(BF168)=3,CHAR(34)&amp;"001"&amp;BF168&amp;CHAR(34)&amp;",","")</f>
        <v/>
      </c>
      <c r="FR168" s="48" t="str">
        <f>IF(LEN(BG168)=3,CHAR(34)&amp;"002"&amp;BG168&amp;CHAR(34)&amp;",","")</f>
        <v/>
      </c>
      <c r="FS168" s="48" t="str">
        <f>IF(LEN(BH168)=3,CHAR(34)&amp;"003"&amp;BH168&amp;CHAR(34)&amp;",","")</f>
        <v/>
      </c>
      <c r="FT168" s="48" t="str">
        <f>CHAR(34)&amp;"myr"&amp;BD168&amp;CHAR(34)&amp;","</f>
        <v>"myrWHI",</v>
      </c>
      <c r="FU168" s="48" t="str">
        <f>IF(AY168="y",CHAR(34)&amp;"island"&amp;CHAR(34)&amp;",","")</f>
        <v/>
      </c>
      <c r="FV168" s="48" t="str">
        <f>IF(BZ168="y",CHAR(34)&amp;"landlo"&amp;CHAR(34)&amp;",","")</f>
        <v/>
      </c>
      <c r="FW168" s="48" t="str">
        <f>IF(CA168="y",CHAR(34)&amp;"eunion"&amp;CHAR(34)&amp;",","")</f>
        <v/>
      </c>
      <c r="FY168" s="48" t="str">
        <f>IFERROR(IF(SEARCH("Arabic",CB168)&gt;0,CHAR(34)&amp;"arabic"&amp;CHAR(34)&amp;",",""),"")</f>
        <v/>
      </c>
      <c r="FZ168" s="48" t="str">
        <f>IFERROR(IF(SEARCH("English",CB168)&gt;0,CHAR(34)&amp;"englis"&amp;CHAR(34)&amp;",",""),"")</f>
        <v/>
      </c>
      <c r="GA168" s="48" t="str">
        <f>IFERROR(IF(SEARCH("French",CB168)&gt;0,CHAR(34)&amp;"french"&amp;CHAR(34)&amp;",",""),"")</f>
        <v/>
      </c>
      <c r="GB168" s="48" t="str">
        <f>IFERROR(IF(SEARCH("Spanish",CB168)&gt;0,CHAR(34)&amp;"spanis"&amp;CHAR(34)&amp;",",""),"")</f>
        <v/>
      </c>
      <c r="GE168" s="48" t="str">
        <f>IFERROR(IF(SEARCH("Dutch",CB168)&gt;0,CHAR(34)&amp;"dutchs"&amp;CHAR(34)&amp;",",""),"")</f>
        <v/>
      </c>
      <c r="GF168" s="48" t="str">
        <f>IFERROR(IF(SEARCH("Historical",AU168)&gt;0,CHAR(34)&amp;"histor"&amp;CHAR(34)&amp;",",""),"")</f>
        <v/>
      </c>
      <c r="GG168" s="48" t="str">
        <f>IF(BU168="y",CHAR(34)&amp;"unjack"&amp;CHAR(34)&amp;",","")</f>
        <v/>
      </c>
      <c r="GH168" s="48" t="str">
        <f>IF(CD168=1,CHAR(34)&amp;"southc"&amp;CHAR(34)&amp;",","")</f>
        <v/>
      </c>
      <c r="GI168" s="48" t="str">
        <f>IF(CE168=1,CHAR(34)&amp;"hasmap"&amp;CHAR(34)&amp;",","")</f>
        <v/>
      </c>
      <c r="GJ168" s="48" t="str">
        <f>IF(CP168="y",CHAR(34)&amp;CP$1&amp;CHAR(34)&amp;",","")</f>
        <v>"NoStar",</v>
      </c>
      <c r="GK168" s="48" t="str">
        <f>IF(GJ168="",CHAR(34)&amp;"HasSta"&amp;CHAR(34)&amp;",","")</f>
        <v/>
      </c>
      <c r="GL168" s="48" t="str">
        <f>IF(CQ168="y",CHAR(34)&amp;CQ$1&amp;CHAR(34)&amp;",","")</f>
        <v/>
      </c>
      <c r="GM168" s="48" t="str">
        <f>IF(CR168="y",CHAR(34)&amp;CR$1&amp;CHAR(34)&amp;",","")</f>
        <v/>
      </c>
      <c r="GN168" s="48" t="str">
        <f>IF(CS168="y",CHAR(34)&amp;CS$1&amp;CHAR(34)&amp;",","")</f>
        <v/>
      </c>
      <c r="GP168" s="48" t="str">
        <f>CHAR(34)&amp;AU168&amp;CHAR(34)</f>
        <v>"City"</v>
      </c>
      <c r="GS168" s="48" t="str">
        <f>SUBSTITUTE("["&amp;_xlfn.CONCAT(CW168:GN168)&amp;"]",",]","]")</f>
        <v>["4Color","lets05","startN","year00","NoBand","Texted","Weapon","Humans","NO_BLU","NO_GRE","NO_YEL","myrWHI","NoStar"]</v>
      </c>
      <c r="GT168" s="48" t="str">
        <f>IF(BL168&lt;&gt;"",CHAR(34)&amp;"cl_"&amp;BL168&amp;CHAR(34)&amp;",","")</f>
        <v>"cl_BLA",</v>
      </c>
      <c r="GU168" s="48" t="str">
        <f>IF(BM168&lt;&gt;"",CHAR(34)&amp;"cl_"&amp;BM168&amp;CHAR(34)&amp;",","")</f>
        <v/>
      </c>
      <c r="GV168" s="48" t="str">
        <f>IF(BN168&lt;&gt;"",CHAR(34)&amp;"cl_"&amp;BN168&amp;CHAR(34)&amp;",","")</f>
        <v/>
      </c>
      <c r="GW168" s="48" t="str">
        <f>IF(BO168&lt;&gt;"",CHAR(34)&amp;"cl_"&amp;BO168&amp;CHAR(34)&amp;",","")</f>
        <v>"cl_RED",</v>
      </c>
      <c r="GX168" s="48" t="str">
        <f>IF(BP168&lt;&gt;"",CHAR(34)&amp;"cl_"&amp;BP168&amp;CHAR(34)&amp;",","")</f>
        <v/>
      </c>
      <c r="GY168" s="48" t="str">
        <f>IF(BQ168&lt;&gt;"",CHAR(34)&amp;"cl_"&amp;BQ168&amp;CHAR(34)&amp;",","")</f>
        <v/>
      </c>
      <c r="GZ168" s="48" t="str">
        <f>IF(BR168&lt;&gt;"",CHAR(34)&amp;"cl_"&amp;BR168&amp;CHAR(34)&amp;",","")</f>
        <v>"cl_BRO",</v>
      </c>
      <c r="HA168" s="48" t="str">
        <f>IF(BS168&lt;&gt;"",CHAR(34)&amp;"cl_"&amp;BS168&amp;CHAR(34)&amp;",","")</f>
        <v/>
      </c>
      <c r="HB168" s="48" t="str">
        <f>IF(BT168&lt;&gt;"",CHAR(34)&amp;"cl_"&amp;BT168&amp;CHAR(34)&amp;",","")</f>
        <v>"cl_WHI",</v>
      </c>
      <c r="HC168" s="48" t="str">
        <f>SUBSTITUTE("["&amp;_xlfn.CONCAT(GT168:HB168)&amp;"]",",]","]")</f>
        <v>["cl_BLA","cl_RED","cl_BRO","cl_WHI"]</v>
      </c>
      <c r="HE168" s="71"/>
      <c r="HF168" s="72" t="str">
        <f>"{couname:"&amp;CT168&amp;(IF(HK168&lt;&gt;"",",subtype:"&amp;CHAR(34)&amp;HK168&amp;CHAR(34),""))&amp;",year:"&amp;HJ168&amp;",region:"&amp;CU168&amp;",Colors:"&amp;HC168&amp;",Items:"&amp;GS168&amp;",Flag:"&amp;CV168&amp;",HDFlag:"&amp;CHAR(34)&amp;E168&amp;CHAR(34)&amp;",type:"&amp;GP168&amp;", describe: "&amp;HH168&amp;", isnew:"&amp;CHAR(34)&amp;F168&amp;CHAR(34)&amp;", links: "&amp;HL168&amp;"},"</f>
        <v>{couname:"[USA] Nitro",year:"2017",region:"rgn_North America",Colors:["cl_BLA","cl_RED","cl_BRO","cl_WHI"],Items:["4Color","lets05","startN","year00","NoBand","Texted","Weapon","Humans","NO_BLU","NO_GRE","NO_YEL","myrWHI","NoStar"],Flag:"https://upload.wikimedia.org/wikipedia/commons/thumb/8/8f/Flag_of_Nitro%2C_West_Virginia.svg/320px-Flag_of_Nitro%2C_West_Virginia.svg.png",HDFlag:"https://upload.wikimedia.org/wikipedia/commons/thumb/8/8f/Flag_of_Nitro%2C_West_Virginia.svg/800px-Flag_of_Nitro%2C_West_Virginia.svg.png",type:"City", describe: "\nThe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 isnew:".", links: "https://vexillology.fandom.com/wiki/Nitro,_West_Virginia"},</v>
      </c>
      <c r="HG168" s="73" t="str">
        <f>"{couname:"&amp;CT168&amp;(IF(HK168&lt;&gt;"",",subtype:"&amp;CHAR(34)&amp;HK168&amp;CHAR(34),""))&amp;",year:"&amp;HJ168&amp;",region:"&amp;CU168&amp;",Colors:"&amp;HC168&amp;",Items:"&amp;GS168&amp;",Flag:"&amp;CV168&amp;",HDFlag:"&amp;CHAR(34)&amp;E168&amp;CHAR(34)&amp;",type:"&amp;GP168&amp;", describe: "&amp;HI168&amp;", links: "&amp;HL168&amp;"},"</f>
        <v>{couname:"[USA] Nitro",year:"2017",region:"rgn_North America",Colors:["cl_BLA","cl_RED","cl_BRO","cl_WHI"],Items:["4Color","lets05","startN","year00","NoBand","Texted","Weapon","Humans","NO_BLU","NO_GRE","NO_YEL","myrWHI","NoStar"],Flag:"https://upload.wikimedia.org/wikipedia/commons/thumb/8/8f/Flag_of_Nitro%2C_West_Virginia.svg/320px-Flag_of_Nitro%2C_West_Virginia.svg.png",HDFlag:"https://upload.wikimedia.org/wikipedia/commons/thumb/8/8f/Flag_of_Nitro%2C_West_Virginia.svg/800px-Flag_of_Nitro%2C_West_Virginia.svg.png",type:"City", describe: "\nThe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 links: "https://vexillology.fandom.com/wiki/Nitro,_West_Virginia"},</v>
      </c>
      <c r="HH168" s="48" t="str">
        <f>IF(P168&lt;&gt;"",CHAR(34)&amp;"\n"&amp;P168&amp;CHAR(34),CHAR(34)&amp;CHAR(34))</f>
        <v>"\nThe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v>
      </c>
      <c r="HI168" s="48" t="str">
        <f>IF(J168=0,CHAR(34)&amp;CHAR(34),HH168)</f>
        <v>"\nThe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v>
      </c>
      <c r="HJ168" s="48" t="str">
        <f>CHAR(34)&amp;O168&amp;CHAR(34)</f>
        <v>"2017"</v>
      </c>
      <c r="HL168" s="48" t="str">
        <f>CHAR(34)&amp;I168&amp;CHAR(34)</f>
        <v>"https://vexillology.fandom.com/wiki/Nitro,_West_Virginia"</v>
      </c>
      <c r="HM168" s="72" t="str">
        <f>"{"&amp;CHAR(34)&amp;"couname"&amp;CHAR(34)&amp;":"&amp;CT168&amp;(IF(H168&lt;&gt;"",","&amp;CHAR(34)&amp;"subtype"&amp;CHAR(34)&amp;":"&amp;CHAR(34)&amp;H168&amp;CHAR(34),""))&amp;","&amp;CHAR(34)&amp;"year"&amp;CHAR(34)&amp;":"&amp;HJ168&amp;","&amp;CHAR(34)&amp;"region"&amp;CHAR(34)&amp;":"&amp;CU168&amp;","&amp;CHAR(34)&amp;"Colors"&amp;CHAR(34)&amp;":"&amp;HC168&amp;","&amp;CHAR(34)&amp;"Items"&amp;CHAR(34)&amp;":"&amp;GS168&amp;","&amp;CHAR(34)&amp;"Flag"&amp;CHAR(34)&amp;":"&amp;CV168&amp;","&amp;CHAR(34)&amp;"HDFlag"&amp;CHAR(34)&amp;":"&amp;CHAR(34)&amp;E168&amp;CHAR(34)&amp;","&amp;CHAR(34)&amp;"type"&amp;CHAR(34)&amp;":"&amp;GP168&amp;", "&amp;CHAR(34)&amp;"describe"&amp;CHAR(34)&amp;": "&amp;HH168&amp;", "&amp;CHAR(34)&amp;"isnew"&amp;CHAR(34)&amp;": "&amp;CHAR(34)&amp;F168&amp;CHAR(34)&amp;", "&amp;CHAR(34)&amp;"links"&amp;CHAR(34)&amp;": "&amp;HL168&amp;"},"</f>
        <v>{"couname":"[USA] Nitro","subtype":"[USA] West Virginia","year":"2017","region":"rgn_North America","Colors":["cl_BLA","cl_RED","cl_BRO","cl_WHI"],"Items":["4Color","lets05","startN","year00","NoBand","Texted","Weapon","Humans","NO_BLU","NO_GRE","NO_YEL","myrWHI","NoStar"],"Flag":"https://upload.wikimedia.org/wikipedia/commons/thumb/8/8f/Flag_of_Nitro%2C_West_Virginia.svg/320px-Flag_of_Nitro%2C_West_Virginia.svg.png","HDFlag":"https://upload.wikimedia.org/wikipedia/commons/thumb/8/8f/Flag_of_Nitro%2C_West_Virginia.svg/800px-Flag_of_Nitro%2C_West_Virginia.svg.png","type":"City", "describe": "\nThe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 "isnew": ".", "links": "https://vexillology.fandom.com/wiki/Nitro,_West_Virginia"},</v>
      </c>
      <c r="HN168" s="74" t="str">
        <f>"{"&amp;CHAR(34)&amp;"couname"&amp;CHAR(34)&amp;":"&amp;CT168&amp;(IF(H168&lt;&gt;"",","&amp;CHAR(34)&amp;"subtype"&amp;CHAR(34)&amp;":"&amp;CHAR(34)&amp;H168&amp;CHAR(34),""))&amp;","&amp;CHAR(34)&amp;"year"&amp;CHAR(34)&amp;":"&amp;HJ168&amp;","&amp;CHAR(34)&amp;"region"&amp;CHAR(34)&amp;":"&amp;CU168&amp;","&amp;CHAR(34)&amp;"Colors"&amp;CHAR(34)&amp;":"&amp;HC168&amp;","&amp;CHAR(34)&amp;"Items"&amp;CHAR(34)&amp;":"&amp;GS168&amp;","&amp;CHAR(34)&amp;"Flag"&amp;CHAR(34)&amp;":"&amp;CV168&amp;","&amp;CHAR(34)&amp;"HDFlag"&amp;CHAR(34)&amp;":"&amp;CHAR(34)&amp;E168&amp;CHAR(34)&amp;","&amp;CHAR(34)&amp;"type"&amp;CHAR(34)&amp;":"&amp;GP168&amp;", "&amp;CHAR(34)&amp;"describe"&amp;CHAR(34)&amp;": "&amp;HI168&amp;", "&amp;CHAR(34)&amp;"isnew"&amp;CHAR(34)&amp;": "&amp;CHAR(34)&amp;F168&amp;CHAR(34)&amp;", "&amp;CHAR(34)&amp;"links"&amp;CHAR(34)&amp;": "&amp;HL168&amp;"},"</f>
        <v>{"couname":"[USA] Nitro","subtype":"[USA] West Virginia","year":"2017","region":"rgn_North America","Colors":["cl_BLA","cl_RED","cl_BRO","cl_WHI"],"Items":["4Color","lets05","startN","year00","NoBand","Texted","Weapon","Humans","NO_BLU","NO_GRE","NO_YEL","myrWHI","NoStar"],"Flag":"https://upload.wikimedia.org/wikipedia/commons/thumb/8/8f/Flag_of_Nitro%2C_West_Virginia.svg/320px-Flag_of_Nitro%2C_West_Virginia.svg.png","HDFlag":"https://upload.wikimedia.org/wikipedia/commons/thumb/8/8f/Flag_of_Nitro%2C_West_Virginia.svg/800px-Flag_of_Nitro%2C_West_Virginia.svg.png","type":"City", "describe": "\nThe flag consists of a stylized picture of a World War 1 doughboy, symbolizing those who died in WW1, charged near the hoist in standing guard with the city name 'Nitro' on the right and the city's motto 'A Living Memorial to World War I' in italics below. It is bordered by the colors black and red. The motto is used to represent the long history of Nitro's history of being a WW1 Ammunition producer.", "isnew": ".", "links": "https://vexillology.fandom.com/wiki/Nitro,_West_Virginia"},</v>
      </c>
      <c r="HO168" s="75">
        <v>45618</v>
      </c>
      <c r="HP168" s="48" t="str" cm="1">
        <f t="array" ref="HP168">IF(_xlfn.TEXTJOIN(", ", TRUE, IF(ISNUMBER(SEARCH("BLA", BL168:BT168)), COLUMN(BL168:BT168) - COLUMN(BL168) + 1, ""))&lt;&gt;"","BLA","")</f>
        <v>BLA</v>
      </c>
      <c r="HQ168" s="48" t="str" cm="1">
        <f t="array" ref="HQ168">IF(_xlfn.TEXTJOIN(", ", TRUE, IF(ISNUMBER(SEARCH("BLU", BL168:BT168)), COLUMN(BL168:BT168) - COLUMN(BL168) + 1, ""))&lt;&gt;"","BLU","")</f>
        <v/>
      </c>
      <c r="HR168" s="48" t="str" cm="1">
        <f t="array" ref="HR168">IF(_xlfn.TEXTJOIN(", ", TRUE, IF(ISNUMBER(SEARCH("GRE", BL168:BT168)), COLUMN(BL168:BT168) - COLUMN(BL168) + 1, ""))&lt;&gt;"","GRE","")</f>
        <v/>
      </c>
      <c r="HS168" s="48" t="str" cm="1">
        <f t="array" ref="HS168">IF(_xlfn.TEXTJOIN(", ", TRUE, IF(ISNUMBER(SEARCH("RED", BL168:BT168)), COLUMN(BL168:BT168) - COLUMN(BL168) + 1, ""))&lt;&gt;"","RED","")</f>
        <v>RED</v>
      </c>
      <c r="HT168" s="48" t="str" cm="1">
        <f t="array" ref="HT168">IF(_xlfn.TEXTJOIN(", ", TRUE, IF(ISNUMBER(SEARCH("YEL", BL168:BT168)), COLUMN(BL168:BT168) - COLUMN(BL168) + 1, ""))&lt;&gt;"","YEL","")</f>
        <v/>
      </c>
      <c r="HU168" s="48" t="str" cm="1">
        <f t="array" ref="HU168">IF(_xlfn.TEXTJOIN(", ", TRUE, IF(ISNUMBER(SEARCH("ORA", BL168:BT168)), COLUMN(BL168:BT168) - COLUMN(BL168) + 1, ""))&lt;&gt;"","ORA","")</f>
        <v/>
      </c>
      <c r="HV168" s="48" t="str" cm="1">
        <f t="array" ref="HV168">IF(_xlfn.TEXTJOIN(", ", TRUE, IF(ISNUMBER(SEARCH("BRO", BL168:BT168)), COLUMN(BL168:BT168) - COLUMN(BL168) + 1, ""))&lt;&gt;"","BRO","")</f>
        <v>BRO</v>
      </c>
      <c r="HW168" s="48" t="str" cm="1">
        <f t="array" ref="HW168">IF(_xlfn.TEXTJOIN(", ", TRUE, IF(ISNUMBER(SEARCH("PUR", BL168:BT168)), COLUMN(BL168:BT168) - COLUMN(BL168) + 1, ""))&lt;&gt;"","PUR","")</f>
        <v/>
      </c>
      <c r="HX168" s="48" t="str" cm="1">
        <f t="array" ref="HX168">IF(_xlfn.TEXTJOIN(", ", TRUE, IF(ISNUMBER(SEARCH("WHI", BL168:BT168)), COLUMN(BL168:BT168) - COLUMN(BL168) + 1, ""))&lt;&gt;"","WHI","")</f>
        <v>WHI</v>
      </c>
      <c r="HY168" s="76"/>
      <c r="HZ168" s="76"/>
      <c r="IA168" s="6"/>
      <c r="IB168" s="6"/>
      <c r="IC168" s="77"/>
      <c r="ID168" s="77"/>
      <c r="IE168" s="77"/>
      <c r="IF168" s="77"/>
      <c r="IG168" s="77"/>
      <c r="IH168" s="77"/>
      <c r="II168" s="77"/>
      <c r="IJ168" s="77"/>
      <c r="IK168" s="77"/>
      <c r="IM168" s="45">
        <f>COUNTIF(IC168:IK168,"&gt;0")-CG168</f>
        <v>-4</v>
      </c>
      <c r="IN168" s="78" t="str">
        <f>"http://mkweb.bcgsc.ca/color-summarizer/?url="&amp;D168&amp;"&amp;precision=low&amp;num_clusters="&amp;CG168&amp;"&amp;text=1"</f>
        <v>http://mkweb.bcgsc.ca/color-summarizer/?url=https://upload.wikimedia.org/wikipedia/commons/thumb/8/8f/Flag_of_Nitro%2C_West_Virginia.svg/320px-Flag_of_Nitro%2C_West_Virginia.svg.png&amp;precision=low&amp;num_clusters=4&amp;text=1</v>
      </c>
      <c r="IO168" s="48" t="str">
        <f>IF(HP168&lt;&gt;"",CHAR(34)&amp;"black"&amp;CHAR(34),"")</f>
        <v>"black"</v>
      </c>
      <c r="IP168" s="48" t="str">
        <f>IF(HQ168&lt;&gt;"",CHAR(34)&amp;"blue"&amp;CHAR(34),"")</f>
        <v/>
      </c>
      <c r="IQ168" s="48" t="str">
        <f>IF(HR168&lt;&gt;"",CHAR(34)&amp;"green"&amp;CHAR(34),"")</f>
        <v/>
      </c>
      <c r="IR168" s="48" t="str">
        <f>IF(HS168&lt;&gt;"",CHAR(34)&amp;"red"&amp;CHAR(34),"")</f>
        <v>"red"</v>
      </c>
      <c r="IS168" s="48" t="str">
        <f>IF(HT168&lt;&gt;"",CHAR(34)&amp;"yellow"&amp;CHAR(34),"")</f>
        <v/>
      </c>
      <c r="IT168" s="48" t="str">
        <f>IF(HU168&lt;&gt;"",CHAR(34)&amp;"orange"&amp;CHAR(34),"")</f>
        <v/>
      </c>
      <c r="IU168" s="48" t="str">
        <f>IF(HV168&lt;&gt;"",CHAR(34)&amp;"brown"&amp;CHAR(34),"")</f>
        <v>"brown"</v>
      </c>
      <c r="IV168" s="48" t="str">
        <f>IF(HW168&lt;&gt;"",CHAR(34)&amp;"purple"&amp;CHAR(34),"")</f>
        <v/>
      </c>
      <c r="IW168" s="48" t="str">
        <f>IF(HX168&lt;&gt;"",CHAR(34)&amp;"white"&amp;CHAR(34),"")</f>
        <v>"white"</v>
      </c>
      <c r="IX168" s="48" t="str">
        <f>"{"&amp;CHAR(34)&amp;"url"&amp;CHAR(34)&amp;":"&amp;CHAR(34)&amp;IN168&amp;CHAR(34)&amp;","&amp;CHAR(34)&amp;"name"&amp;CHAR(34)&amp;":"&amp;CHAR(34)&amp;A168&amp;CHAR(34)&amp;"},"</f>
        <v>{"url":"http://mkweb.bcgsc.ca/color-summarizer/?url=https://upload.wikimedia.org/wikipedia/commons/thumb/8/8f/Flag_of_Nitro%2C_West_Virginia.svg/320px-Flag_of_Nitro%2C_West_Virginia.svg.png&amp;precision=low&amp;num_clusters=4&amp;text=1","name":"[USA] Nitro"},</v>
      </c>
      <c r="IY168" s="48">
        <v>1160</v>
      </c>
    </row>
    <row r="169" spans="1:259" s="48" customFormat="1" ht="38.4" customHeight="1" thickBot="1" x14ac:dyDescent="0.35">
      <c r="A169" s="97" t="s">
        <v>726</v>
      </c>
      <c r="B169" s="40" t="e" vm="310">
        <v>#VALUE!</v>
      </c>
      <c r="C169" s="41">
        <v>3</v>
      </c>
      <c r="D169" s="42" t="s">
        <v>727</v>
      </c>
      <c r="E169" s="43" t="s">
        <v>728</v>
      </c>
      <c r="F169" s="44" t="s">
        <v>163</v>
      </c>
      <c r="G169" s="45">
        <f>COUNTIF($A$1:$A$8580,A169)</f>
        <v>1</v>
      </c>
      <c r="H169" s="46" t="s">
        <v>729</v>
      </c>
      <c r="I169" s="47" t="s">
        <v>730</v>
      </c>
      <c r="J169" s="48" t="str">
        <f>""</f>
        <v/>
      </c>
      <c r="K169" s="49"/>
      <c r="L169" s="50"/>
      <c r="M169" s="50"/>
      <c r="N169" s="51" t="s">
        <v>231</v>
      </c>
      <c r="O169" s="52">
        <v>1954</v>
      </c>
      <c r="P169" s="53" t="s">
        <v>731</v>
      </c>
      <c r="Q169" s="54">
        <v>1</v>
      </c>
      <c r="R169" s="55" t="s">
        <v>231</v>
      </c>
      <c r="S169" s="56">
        <v>0</v>
      </c>
      <c r="T169" s="57" t="s">
        <v>164</v>
      </c>
      <c r="U169" s="58" t="s">
        <v>165</v>
      </c>
      <c r="V169" s="58" t="s">
        <v>165</v>
      </c>
      <c r="W169" s="58" t="s">
        <v>165</v>
      </c>
      <c r="X169" s="58" t="s">
        <v>165</v>
      </c>
      <c r="Y169" s="58" t="s">
        <v>164</v>
      </c>
      <c r="Z169" s="58" t="s">
        <v>164</v>
      </c>
      <c r="AA169" s="58" t="s">
        <v>165</v>
      </c>
      <c r="AB169" s="58" t="s">
        <v>165</v>
      </c>
      <c r="AC169" s="58" t="s">
        <v>164</v>
      </c>
      <c r="AD169" s="58" t="s">
        <v>164</v>
      </c>
      <c r="AE169" s="58" t="s">
        <v>164</v>
      </c>
      <c r="AF169" s="59" t="s">
        <v>164</v>
      </c>
      <c r="AG169" s="59" t="s">
        <v>165</v>
      </c>
      <c r="AH169" s="59" t="s">
        <v>165</v>
      </c>
      <c r="AI169" s="59" t="s">
        <v>164</v>
      </c>
      <c r="AJ169" s="59" t="s">
        <v>164</v>
      </c>
      <c r="AK169" s="59" t="s">
        <v>164</v>
      </c>
      <c r="AL169" s="59" t="s">
        <v>164</v>
      </c>
      <c r="AM169" s="59" t="s">
        <v>165</v>
      </c>
      <c r="AN169" s="59" t="s">
        <v>165</v>
      </c>
      <c r="AO169" s="59" t="s">
        <v>165</v>
      </c>
      <c r="AP169" s="59" t="s">
        <v>165</v>
      </c>
      <c r="AQ169" s="59" t="s">
        <v>164</v>
      </c>
      <c r="AR169" s="59" t="s">
        <v>164</v>
      </c>
      <c r="AS169" s="59" t="s">
        <v>164</v>
      </c>
      <c r="AT169" s="60">
        <v>0</v>
      </c>
      <c r="AU169" s="59" t="s">
        <v>196</v>
      </c>
      <c r="AV169" s="59" t="str">
        <f>IF(LEFT(A169,1)="[",LEFT(A169,5)&amp;AU169&amp;A169,"")</f>
        <v>[USA]City[USA] Milwaukee</v>
      </c>
      <c r="AW169" s="59" t="str">
        <f>C169&amp;H169&amp;A169</f>
        <v>3[USA] Wisconsin[USA] Milwaukee</v>
      </c>
      <c r="AX169" s="61"/>
      <c r="AY169" s="61"/>
      <c r="AZ169" s="62" t="s">
        <v>167</v>
      </c>
      <c r="BA169" s="62" t="s">
        <v>167</v>
      </c>
      <c r="BB169" s="62"/>
      <c r="BC169" s="63"/>
      <c r="BD169" s="64" t="s">
        <v>152</v>
      </c>
      <c r="BE169" s="47"/>
      <c r="BF169" s="64" t="s">
        <v>167</v>
      </c>
      <c r="BG169" s="64" t="s">
        <v>167</v>
      </c>
      <c r="BH169" s="64" t="s">
        <v>167</v>
      </c>
      <c r="BI169" s="64"/>
      <c r="BJ169" s="64"/>
      <c r="BK169" s="47"/>
      <c r="BL169" s="64" t="s">
        <v>151</v>
      </c>
      <c r="BM169" s="64" t="s">
        <v>152</v>
      </c>
      <c r="BN169" s="64" t="s">
        <v>167</v>
      </c>
      <c r="BO169" s="64" t="s">
        <v>154</v>
      </c>
      <c r="BP169" s="64" t="s">
        <v>155</v>
      </c>
      <c r="BQ169" s="64" t="s">
        <v>167</v>
      </c>
      <c r="BR169" s="64" t="s">
        <v>157</v>
      </c>
      <c r="BS169" s="64" t="s">
        <v>167</v>
      </c>
      <c r="BT169" s="64" t="s">
        <v>159</v>
      </c>
      <c r="BU169" s="65"/>
      <c r="BV169" s="66"/>
      <c r="BW169" s="66">
        <v>0</v>
      </c>
      <c r="BX169" s="47"/>
      <c r="CB169" s="6"/>
      <c r="CC169" s="6"/>
      <c r="CD169" s="67">
        <v>0</v>
      </c>
      <c r="CE169" s="67">
        <v>0</v>
      </c>
      <c r="CF169" s="67" t="e">
        <v>#REF!</v>
      </c>
      <c r="CG169" s="68" cm="1">
        <f t="array" ref="CG169">SUMPRODUCT(--(LEN(TRIM(BL169:BT169))&gt;0))</f>
        <v>6</v>
      </c>
      <c r="CH169" s="59" t="str">
        <f>IF(CG169=2,"y","n")</f>
        <v>n</v>
      </c>
      <c r="CI169" s="59" t="str">
        <f>IF(CG169=3,"y","n")</f>
        <v>n</v>
      </c>
      <c r="CJ169" s="59" t="str">
        <f>IF(CG169=4,"y","n")</f>
        <v>n</v>
      </c>
      <c r="CK169" s="59" t="str">
        <f>IF(CG169&gt;4,"y","n")</f>
        <v>y</v>
      </c>
      <c r="CL169" s="59" t="str">
        <f>IF(S169=0,"y","n")</f>
        <v>y</v>
      </c>
      <c r="CM169" s="59" t="str">
        <f>IF(S169=2,"y","n")</f>
        <v>n</v>
      </c>
      <c r="CN169" s="59" t="str">
        <f>IF(S169=3,"y","n")</f>
        <v>n</v>
      </c>
      <c r="CO169" s="59" t="str">
        <f>IF(S169&gt;=4,"y","n")</f>
        <v>n</v>
      </c>
      <c r="CP169" s="59" t="str">
        <f>IF(AT169=0,"y","n")</f>
        <v>y</v>
      </c>
      <c r="CQ169" s="59" t="str">
        <f>IF(AT169=1,"y","n")</f>
        <v>n</v>
      </c>
      <c r="CR169" s="59" t="str">
        <f>IF(AT169=2,"y","n")</f>
        <v>n</v>
      </c>
      <c r="CS169" s="59" t="str">
        <f>IF(AT169&gt;=3,"y","n")</f>
        <v>n</v>
      </c>
      <c r="CT169" s="69" t="str">
        <f>CHAR(34)&amp;A169&amp;CHAR(34)</f>
        <v>"[USA] Milwaukee"</v>
      </c>
      <c r="CU169" s="70" t="str">
        <f>CHAR(34)&amp;"rgn_"&amp;R169&amp;CHAR(34)</f>
        <v>"rgn_North America"</v>
      </c>
      <c r="CV169" s="48" t="str">
        <f>CHAR(34)&amp;D169&amp;CHAR(34)</f>
        <v>"https://upload.wikimedia.org/wikipedia/commons/thumb/7/71/Flag_of_Milwaukee%2C_Wisconsin.svg/640px-Flag_of_Milwaukee%2C_Wisconsin.svg.png"</v>
      </c>
      <c r="CW169" s="48" t="str">
        <f>IF(CH169="y",CHAR(34)&amp;CH$1&amp;CHAR(34)&amp;",","")</f>
        <v/>
      </c>
      <c r="CX169" s="48" t="str">
        <f>IF(CI169="y",CHAR(34)&amp;CI$1&amp;CHAR(34)&amp;",","")</f>
        <v/>
      </c>
      <c r="CY169" s="48" t="str">
        <f>IF(CJ169="y",CHAR(34)&amp;CJ$1&amp;CHAR(34)&amp;",","")</f>
        <v/>
      </c>
      <c r="CZ169" s="48" t="str">
        <f>IF(CK169="y",CHAR(34)&amp;CK$1&amp;CHAR(34)&amp;",","")</f>
        <v>"5+Colo",</v>
      </c>
      <c r="DA169" s="48" t="str">
        <f>IF(Q169&gt;1,CHAR(34)&amp;"words2"&amp;CHAR(34)&amp;",","")</f>
        <v/>
      </c>
      <c r="DB169" s="48" t="str">
        <f>IF(Q169&gt;2,CHAR(34)&amp;"words3"&amp;CHAR(34)&amp;",","")</f>
        <v/>
      </c>
      <c r="DD169" s="48" t="str">
        <f>IF(LEN(CHAR(34)&amp;"lets"&amp;LEN(SUBSTITUTE(SUBSTITUTE(IFERROR(TRIM(SUBSTITUTE(A169,MID(A169,FIND("[",A169),FIND("]",A169)-FIND("[",A169)+1),"")),A169)," ",""),"-",""))&amp;CHAR(34)&amp;",")=9,CHAR(34)&amp;"lets"&amp;LEN(SUBSTITUTE(SUBSTITUTE(IFERROR(TRIM(SUBSTITUTE(A169,MID(A169,FIND("[",A169),FIND("]",A169)-FIND("[",A169)+1),"")),A169)," ",""),"-",""))&amp;CHAR(34)&amp;",",CHAR(34)&amp;"lets0"&amp;LEN(SUBSTITUTE(SUBSTITUTE(IFERROR(TRIM(SUBSTITUTE(A169,MID(A169,FIND("[",A169),FIND("]",A169)-FIND("[",A169)+1),"")),A169)," ",""),"-",""))&amp;CHAR(34)&amp;",")</f>
        <v>"lets09",</v>
      </c>
      <c r="DE169" s="48" t="str">
        <f>CHAR(34)&amp;"start"&amp;IFERROR(LEFT(SUBSTITUTE(A169,"["&amp;MID(A169,FIND("[",A169)+1,FIND("]",A169)-FIND("[",A169)-1)&amp;"] ",""),1),LEFT(A169,1))&amp;CHAR(34)&amp;","</f>
        <v>"startM",</v>
      </c>
      <c r="DF169" s="48" t="str">
        <f>IFERROR(IF(SEARCH("tan",A169)&gt;0,CHAR(34)&amp;"withtn"&amp;CHAR(34)&amp;",",""),"")</f>
        <v/>
      </c>
      <c r="DG169" s="48" t="str">
        <f>IFERROR(IF(SEARCH("q",A169)&gt;0,CHAR(34)&amp;"with_q"&amp;CHAR(34)&amp;",",""),"")</f>
        <v/>
      </c>
      <c r="DH169" s="48" t="str">
        <f>IFERROR(IF(SEARCH("v",A169)&gt;0,CHAR(34)&amp;"with_v"&amp;CHAR(34)&amp;",",""),"")</f>
        <v/>
      </c>
      <c r="DI169" s="48" t="str">
        <f>IFERROR(IF(SEARCH("w",A169)&gt;0,CHAR(34)&amp;"with_w"&amp;CHAR(34)&amp;",",""),"")</f>
        <v>"with_w",</v>
      </c>
      <c r="DJ169" s="48" t="str">
        <f>IFERROR(IF(SEARCH("y",A169)&gt;0,CHAR(34)&amp;"with_y"&amp;CHAR(34)&amp;",",""),"")</f>
        <v/>
      </c>
      <c r="DK169" s="48" t="str">
        <f>IFERROR(IF(SEARCH("z",A169)&gt;0,CHAR(34)&amp;"with_z"&amp;CHAR(34)&amp;",",""),"")</f>
        <v/>
      </c>
      <c r="DL169" s="48" t="str">
        <f>IF(CG169=2, CHAR(34) &amp; _xlfn.TEXTJOIN("", TRUE, _xlfn._xlws.SORT(HP169:HX169)) &amp; CHAR(34) &amp; ",", "")</f>
        <v/>
      </c>
      <c r="DM169" s="48" t="str" cm="1">
        <f t="array" ref="DM169">IF(CG169=3,CHAR(34) &amp; _xlfn.TEXTJOIN("", TRUE, RIGHT(HP169:HX169, 2)) &amp; CHAR(34) &amp; ",", "")</f>
        <v/>
      </c>
      <c r="DN169" s="48" t="str">
        <f>IF(AND(ISNUMBER(SEARCH("18", O169)), ISERROR(SEARCH("1918", O169)), ISERROR(SEARCH("2018", O169))), CHAR(34) &amp; "year18" &amp; CHAR(34) &amp; ",", "")</f>
        <v/>
      </c>
      <c r="DO169" s="48" t="str">
        <f>IF(AND(ISNUMBER(SEARCH("19", O169)), ISERROR(SEARCH("1819", O169)),  ISERROR(SEARCH("1219", O169)),ISERROR(SEARCH("1119", O169)),ISERROR(SEARCH("1190", O169)),ISERROR(SEARCH("2019", O169))), CHAR(34) &amp; "year19" &amp; CHAR(34) &amp; ",", "")</f>
        <v>"year19",</v>
      </c>
      <c r="DP169" s="6" t="str">
        <f>IF(AND(ISNUMBER(SEARCH("20", O169)), ISERROR(SEARCH("1920", O169))), CHAR(34)&amp;"year00"&amp;CHAR(34)&amp;",", "")</f>
        <v/>
      </c>
      <c r="DQ169" s="6" t="str">
        <f>IF(CC169="y",CHAR(34)&amp;"soviet"&amp;CHAR(34)&amp;",","")</f>
        <v/>
      </c>
      <c r="DR169" s="6" t="str">
        <f>IF(BY169="y",CHAR(34)&amp;"dgband"&amp;CHAR(34)&amp;",","")</f>
        <v/>
      </c>
      <c r="DS169" s="6" t="str">
        <f>IF(W169="y",IF(AND(V169="n",BY169&lt;&gt;"y"),CHAR(34)&amp;"allver"&amp;CHAR(34)&amp;",",""),"")</f>
        <v/>
      </c>
      <c r="DT169" s="6" t="str">
        <f>IF(V169="y",IF(AND(W169="n",BY169&lt;&gt;"y"),CHAR(34)&amp;"allhor"&amp;CHAR(34)&amp;",",""),"")</f>
        <v/>
      </c>
      <c r="DU169" s="6" t="str">
        <f>IF(BY169="y",IF(AND(W169="n",V169="n"),CHAR(34)&amp;"alldia"&amp;CHAR(34)&amp;",",""),"")</f>
        <v/>
      </c>
      <c r="DW169" s="48" t="str">
        <f>IF(CL169="y",CHAR(34)&amp;CL$1&amp;CHAR(34)&amp;",","")</f>
        <v>"NoBand",</v>
      </c>
      <c r="DX169" s="48" t="str">
        <f>IF(CM169="y",CHAR(34)&amp;CM$1&amp;CHAR(34)&amp;",","")</f>
        <v/>
      </c>
      <c r="DY169" s="48" t="str">
        <f>IF(CN169="y",CHAR(34)&amp;CN$1&amp;CHAR(34)&amp;",","")</f>
        <v/>
      </c>
      <c r="DZ169" s="48" t="str">
        <f>IF(CO169="y",CHAR(34)&amp;CO$1&amp;CHAR(34)&amp;",","")</f>
        <v/>
      </c>
      <c r="EA169" s="48" t="str">
        <f>IF(T169="y",CHAR(34)&amp;T$1&amp;CHAR(34)&amp;",","")</f>
        <v/>
      </c>
      <c r="EB169" s="48" t="str">
        <f>IF(U169="y",CHAR(34)&amp;U$1&amp;CHAR(34)&amp;",","")</f>
        <v>"Crosse",</v>
      </c>
      <c r="EC169" s="48" t="str">
        <f>IF(V169="y",CHAR(34)&amp;V$1&amp;CHAR(34)&amp;",","")</f>
        <v>"Horizo",</v>
      </c>
      <c r="ED169" s="48" t="str">
        <f>IF(W169="y",CHAR(34)&amp;W$1&amp;CHAR(34)&amp;",","")</f>
        <v>"Vertic",</v>
      </c>
      <c r="EE169" s="48" t="str">
        <f>IF(X169="y",CHAR(34)&amp;X$1&amp;CHAR(34)&amp;",","")</f>
        <v>"Circle",</v>
      </c>
      <c r="EF169" s="48" t="str">
        <f>IF(AND(Y169&lt;&gt;"n",Y169&lt;&gt;""),CHAR(34)&amp;Y$1&amp;CHAR(34)&amp;",","")</f>
        <v/>
      </c>
      <c r="EG169" s="48" t="str">
        <f>IF(Z169="y",CHAR(34)&amp;Z$1&amp;CHAR(34)&amp;",","")</f>
        <v/>
      </c>
      <c r="EH169" s="48" t="str">
        <f>IF(AA169="y",CHAR(34)&amp;AA$1&amp;CHAR(34)&amp;",","")</f>
        <v>"Plants",</v>
      </c>
      <c r="EI169" s="48" t="str">
        <f>IF(AB169="y",CHAR(34)&amp;AB$1&amp;CHAR(34)&amp;",","")</f>
        <v>"Texted",</v>
      </c>
      <c r="EJ169" s="48" t="str">
        <f>IF(AC169="y",CHAR(34)&amp;AC$1&amp;CHAR(34)&amp;",","")</f>
        <v/>
      </c>
      <c r="EK169" s="48" t="str">
        <f>IF(AD169="y",CHAR(34)&amp;AD$1&amp;CHAR(34)&amp;",","")</f>
        <v/>
      </c>
      <c r="EL169" s="48" t="str">
        <f>IF(AE169="y",CHAR(34)&amp;AE$1&amp;CHAR(34)&amp;",","")</f>
        <v/>
      </c>
      <c r="EM169" s="48" t="str">
        <f>IF(AF169="y",CHAR(34)&amp;AF$1&amp;CHAR(34)&amp;",","")</f>
        <v/>
      </c>
      <c r="EN169" s="48" t="str">
        <f>IF(AG169="y",CHAR(34)&amp;AG$1&amp;CHAR(34)&amp;",","")</f>
        <v>"Unequa",</v>
      </c>
      <c r="EO169" s="48" t="str">
        <f>IF(AH169="y",CHAR(34)&amp;AH$1&amp;CHAR(34)&amp;",","")</f>
        <v>"Center",</v>
      </c>
      <c r="EP169" s="48" t="str">
        <f>IF(AI169="y",CHAR(34)&amp;AI$1&amp;CHAR(34)&amp;",","")</f>
        <v/>
      </c>
      <c r="EQ169" s="48" t="str">
        <f>IF(AJ169="y",CHAR(34)&amp;AJ$1&amp;CHAR(34)&amp;",","")</f>
        <v/>
      </c>
      <c r="ER169" s="48" t="str">
        <f>IF(AK169="y",CHAR(34)&amp;AK$1&amp;CHAR(34)&amp;",","")</f>
        <v/>
      </c>
      <c r="ES169" s="48" t="str">
        <f>IF(AL169="y",CHAR(34)&amp;AL$1&amp;CHAR(34)&amp;",","")</f>
        <v/>
      </c>
      <c r="ET169" s="48" t="str">
        <f>IF(AM169="y",CHAR(34)&amp;AM$1&amp;CHAR(34)&amp;",","")</f>
        <v>"Geogrh",</v>
      </c>
      <c r="EU169" s="48" t="str">
        <f>IF(AN169="y",CHAR(34)&amp;AN$1&amp;CHAR(34)&amp;",","")</f>
        <v>"Humans",</v>
      </c>
      <c r="EV169" s="48" t="str">
        <f>IF(AO169="y",CHAR(34)&amp;AO$1&amp;CHAR(34)&amp;",","")</f>
        <v>"Builds",</v>
      </c>
      <c r="EW169" s="48" t="str">
        <f>IF(AP169="y",CHAR(34)&amp;AP$1&amp;CHAR(34)&amp;",","")</f>
        <v>"Ships!",</v>
      </c>
      <c r="EX169" s="48" t="str">
        <f>IF(AQ169="y",CHAR(34)&amp;AQ$1&amp;CHAR(34)&amp;",","")</f>
        <v/>
      </c>
      <c r="EY169" s="48" t="str">
        <f>IF(AR169="y",CHAR(34)&amp;AR$1&amp;CHAR(34)&amp;",","")</f>
        <v/>
      </c>
      <c r="EZ169" s="48" t="str">
        <f>IF(AS169="y",CHAR(34)&amp;AS$1&amp;CHAR(34)&amp;",","")</f>
        <v/>
      </c>
      <c r="FA169" s="48" t="str">
        <f>IF(AT169&gt;0,CHAR(34)&amp;"sta"&amp;AZ169&amp;CHAR(34)&amp;",","")</f>
        <v/>
      </c>
      <c r="FB169" s="48" t="str">
        <f>IF(AND(AT169&gt;0,BA169&lt;&gt;""),CHAR(34)&amp;"sta"&amp;BA169&amp;CHAR(34)&amp;",","")</f>
        <v/>
      </c>
      <c r="FD169" s="48" t="str">
        <f>IF(BV169="n",CHAR(34)&amp;"tcWHYE"&amp;CHAR(34)&amp;",",IF(BV169="y",CHAR(34)&amp;FD$1&amp;CHAR(34)&amp;",",""))</f>
        <v/>
      </c>
      <c r="FE169" s="48" t="str">
        <f>IF(COUNTIF(BL169:BT169,"BLU")=0,CHAR(34)&amp;"NO_BLU"&amp;CHAR(34)&amp;",", "")</f>
        <v/>
      </c>
      <c r="FF169" s="48" t="str">
        <f>IF(COUNTIF(BL169:BT169,"WHI")=0,CHAR(34)&amp;"NO_WHI"&amp;CHAR(34)&amp;",", "")</f>
        <v/>
      </c>
      <c r="FG169" s="48" t="str">
        <f>IF(COUNTIF(BL169:BT169,"RED")=0,CHAR(34)&amp;"NO_RED"&amp;CHAR(34)&amp;",", "")</f>
        <v/>
      </c>
      <c r="FH169" s="48" t="str">
        <f>IF(COUNTIF(BL169:BS169,"GRE")=0,CHAR(34)&amp;"NO_GRE"&amp;CHAR(34)&amp;",", "")</f>
        <v>"NO_GRE",</v>
      </c>
      <c r="FI169" s="48" t="str">
        <f>IF(COUNTIF(BL169:BT169,"YEL")=0,CHAR(34)&amp;"NO_YEL"&amp;CHAR(34)&amp;",", "")</f>
        <v/>
      </c>
      <c r="FJ169" s="48" t="str">
        <f>IF(COUNTIF(BL169:BT169,"BLA")=0,CHAR(34)&amp;"NO_BLA"&amp;CHAR(34)&amp;",", "")</f>
        <v/>
      </c>
      <c r="FK169" s="48" t="str">
        <f>IF(AND(FH169&lt;&gt;"",FF169&lt;&gt;""),CHAR(34)&amp;"WHGRNO"&amp;CHAR(34)&amp;",","")</f>
        <v/>
      </c>
      <c r="FL169" s="48" t="str">
        <f>IF(AND(FI169&lt;&gt;"",FF169&lt;&gt;""),CHAR(34)&amp;"WHYENO"&amp;CHAR(34)&amp;",","")</f>
        <v/>
      </c>
      <c r="FM169" s="48" t="str">
        <f>IF(AND(FJ169&lt;&gt;"",FF169&lt;&gt;""),CHAR(34)&amp;"BAWHNO"&amp;CHAR(34)&amp;",","")</f>
        <v/>
      </c>
      <c r="FN169" s="48" t="str">
        <f>IF(AND(FE169&lt;&gt;"",FF169&lt;&gt;""),CHAR(34)&amp;"BLWHNO"&amp;CHAR(34)&amp;",","")</f>
        <v/>
      </c>
      <c r="FO169" s="48" t="str">
        <f>IF(AND(FE169&lt;&gt;"",FG169&lt;&gt;""),CHAR(34)&amp;"BLRENO"&amp;CHAR(34)&amp;",","")</f>
        <v/>
      </c>
      <c r="FP169" s="48" t="str">
        <f>IF(AND(FF169&lt;&gt;"",FF169&lt;&gt;""),CHAR(34)&amp;"WHRENO"&amp;CHAR(34)&amp;",","")</f>
        <v/>
      </c>
      <c r="FQ169" s="48" t="str">
        <f>IF(LEN(BF169)=3,CHAR(34)&amp;"001"&amp;BF169&amp;CHAR(34)&amp;",","")</f>
        <v/>
      </c>
      <c r="FR169" s="48" t="str">
        <f>IF(LEN(BG169)=3,CHAR(34)&amp;"002"&amp;BG169&amp;CHAR(34)&amp;",","")</f>
        <v/>
      </c>
      <c r="FS169" s="48" t="str">
        <f>IF(LEN(BH169)=3,CHAR(34)&amp;"003"&amp;BH169&amp;CHAR(34)&amp;",","")</f>
        <v/>
      </c>
      <c r="FT169" s="48" t="str">
        <f>CHAR(34)&amp;"myr"&amp;BD169&amp;CHAR(34)&amp;","</f>
        <v>"myrBLU",</v>
      </c>
      <c r="FU169" s="48" t="str">
        <f>IF(AY169="y",CHAR(34)&amp;"island"&amp;CHAR(34)&amp;",","")</f>
        <v/>
      </c>
      <c r="FV169" s="48" t="str">
        <f>IF(BZ169="y",CHAR(34)&amp;"landlo"&amp;CHAR(34)&amp;",","")</f>
        <v/>
      </c>
      <c r="FW169" s="48" t="str">
        <f>IF(CA169="y",CHAR(34)&amp;"eunion"&amp;CHAR(34)&amp;",","")</f>
        <v/>
      </c>
      <c r="FY169" s="48" t="str">
        <f>IFERROR(IF(SEARCH("Arabic",CB169)&gt;0,CHAR(34)&amp;"arabic"&amp;CHAR(34)&amp;",",""),"")</f>
        <v/>
      </c>
      <c r="FZ169" s="48" t="str">
        <f>IFERROR(IF(SEARCH("English",CB169)&gt;0,CHAR(34)&amp;"englis"&amp;CHAR(34)&amp;",",""),"")</f>
        <v/>
      </c>
      <c r="GA169" s="48" t="str">
        <f>IFERROR(IF(SEARCH("French",CB169)&gt;0,CHAR(34)&amp;"french"&amp;CHAR(34)&amp;",",""),"")</f>
        <v/>
      </c>
      <c r="GB169" s="48" t="str">
        <f>IFERROR(IF(SEARCH("Spanish",CB169)&gt;0,CHAR(34)&amp;"spanis"&amp;CHAR(34)&amp;",",""),"")</f>
        <v/>
      </c>
      <c r="GE169" s="48" t="str">
        <f>IFERROR(IF(SEARCH("Dutch",CB169)&gt;0,CHAR(34)&amp;"dutchs"&amp;CHAR(34)&amp;",",""),"")</f>
        <v/>
      </c>
      <c r="GF169" s="48" t="str">
        <f>IFERROR(IF(SEARCH("Historical",AU169)&gt;0,CHAR(34)&amp;"histor"&amp;CHAR(34)&amp;",",""),"")</f>
        <v/>
      </c>
      <c r="GG169" s="48" t="str">
        <f>IF(BU169="y",CHAR(34)&amp;"unjack"&amp;CHAR(34)&amp;",","")</f>
        <v/>
      </c>
      <c r="GH169" s="48" t="str">
        <f>IF(CD169=1,CHAR(34)&amp;"southc"&amp;CHAR(34)&amp;",","")</f>
        <v/>
      </c>
      <c r="GI169" s="48" t="str">
        <f>IF(CE169=1,CHAR(34)&amp;"hasmap"&amp;CHAR(34)&amp;",","")</f>
        <v/>
      </c>
      <c r="GJ169" s="48" t="str">
        <f>IF(CP169="y",CHAR(34)&amp;CP$1&amp;CHAR(34)&amp;",","")</f>
        <v>"NoStar",</v>
      </c>
      <c r="GK169" s="48" t="str">
        <f>IF(GJ169="",CHAR(34)&amp;"HasSta"&amp;CHAR(34)&amp;",","")</f>
        <v/>
      </c>
      <c r="GL169" s="48" t="str">
        <f>IF(CQ169="y",CHAR(34)&amp;CQ$1&amp;CHAR(34)&amp;",","")</f>
        <v/>
      </c>
      <c r="GM169" s="48" t="str">
        <f>IF(CR169="y",CHAR(34)&amp;CR$1&amp;CHAR(34)&amp;",","")</f>
        <v/>
      </c>
      <c r="GN169" s="48" t="str">
        <f>IF(CS169="y",CHAR(34)&amp;CS$1&amp;CHAR(34)&amp;",","")</f>
        <v/>
      </c>
      <c r="GP169" s="48" t="str">
        <f>CHAR(34)&amp;AU169&amp;CHAR(34)</f>
        <v>"City"</v>
      </c>
      <c r="GS169" s="48" t="str">
        <f>SUBSTITUTE("["&amp;_xlfn.CONCAT(CW169:GN169)&amp;"]",",]","]")</f>
        <v>["5+Colo","lets09","startM","with_w","year19","NoBand","Crosse","Horizo","Vertic","Circle","Plants","Texted","Unequa","Center","Geogrh","Humans","Builds","Ships!","NO_GRE","myrBLU","NoStar"]</v>
      </c>
      <c r="GT169" s="48" t="str">
        <f>IF(BL169&lt;&gt;"",CHAR(34)&amp;"cl_"&amp;BL169&amp;CHAR(34)&amp;",","")</f>
        <v>"cl_BLA",</v>
      </c>
      <c r="GU169" s="48" t="str">
        <f>IF(BM169&lt;&gt;"",CHAR(34)&amp;"cl_"&amp;BM169&amp;CHAR(34)&amp;",","")</f>
        <v>"cl_BLU",</v>
      </c>
      <c r="GV169" s="48" t="str">
        <f>IF(BN169&lt;&gt;"",CHAR(34)&amp;"cl_"&amp;BN169&amp;CHAR(34)&amp;",","")</f>
        <v/>
      </c>
      <c r="GW169" s="48" t="str">
        <f>IF(BO169&lt;&gt;"",CHAR(34)&amp;"cl_"&amp;BO169&amp;CHAR(34)&amp;",","")</f>
        <v>"cl_RED",</v>
      </c>
      <c r="GX169" s="48" t="str">
        <f>IF(BP169&lt;&gt;"",CHAR(34)&amp;"cl_"&amp;BP169&amp;CHAR(34)&amp;",","")</f>
        <v>"cl_YEL",</v>
      </c>
      <c r="GY169" s="48" t="str">
        <f>IF(BQ169&lt;&gt;"",CHAR(34)&amp;"cl_"&amp;BQ169&amp;CHAR(34)&amp;",","")</f>
        <v/>
      </c>
      <c r="GZ169" s="48" t="str">
        <f>IF(BR169&lt;&gt;"",CHAR(34)&amp;"cl_"&amp;BR169&amp;CHAR(34)&amp;",","")</f>
        <v>"cl_BRO",</v>
      </c>
      <c r="HA169" s="48" t="str">
        <f>IF(BS169&lt;&gt;"",CHAR(34)&amp;"cl_"&amp;BS169&amp;CHAR(34)&amp;",","")</f>
        <v/>
      </c>
      <c r="HB169" s="48" t="str">
        <f>IF(BT169&lt;&gt;"",CHAR(34)&amp;"cl_"&amp;BT169&amp;CHAR(34)&amp;",","")</f>
        <v>"cl_WHI",</v>
      </c>
      <c r="HC169" s="48" t="str">
        <f>SUBSTITUTE("["&amp;_xlfn.CONCAT(GT169:HB169)&amp;"]",",]","]")</f>
        <v>["cl_BLA","cl_BLU","cl_RED","cl_YEL","cl_BRO","cl_WHI"]</v>
      </c>
      <c r="HE169" s="71"/>
      <c r="HF169" s="72" t="str">
        <f>"{couname:"&amp;CT169&amp;(IF(HK169&lt;&gt;"",",subtype:"&amp;CHAR(34)&amp;HK169&amp;CHAR(34),""))&amp;",year:"&amp;HJ169&amp;",region:"&amp;CU169&amp;",Colors:"&amp;HC169&amp;",Items:"&amp;GS169&amp;",Flag:"&amp;CV169&amp;",HDFlag:"&amp;CHAR(34)&amp;E169&amp;CHAR(34)&amp;",type:"&amp;GP169&amp;", describe: "&amp;HH169&amp;", isnew:"&amp;CHAR(34)&amp;F169&amp;CHAR(34)&amp;", links: "&amp;HL169&amp;"},"</f>
        <v>{couname:"[USA] Milwaukee",year:"1954",region:"rgn_North America",Colors:["cl_BLA","cl_BLU","cl_RED","cl_YEL","cl_BRO","cl_WHI"],Items:["5+Colo","lets09","startM","with_w","year19","NoBand","Crosse","Horizo","Vertic","Circle","Plants","Texted","Unequa","Center","Geogrh","Humans","Builds","Ships!","NO_GRE","myrBLU","NoStar"],Flag:"https://upload.wikimedia.org/wikipedia/commons/thumb/7/71/Flag_of_Milwaukee%2C_Wisconsin.svg/640px-Flag_of_Milwaukee%2C_Wisconsin.svg.png",HDFlag:"https://upload.wikimedia.org/wikipedia/commons/thumb/7/71/Flag_of_Milwaukee%2C_Wisconsin.svg/1024px-Flag_of_Milwaukee%2C_Wisconsin.svg.png",type:"City", describe: "\nThe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 isnew:".", links: "https://en.m.wikipedia.org/wiki/Flag_of_Milwaukee"},</v>
      </c>
      <c r="HG169" s="73" t="str">
        <f>"{couname:"&amp;CT169&amp;(IF(HK169&lt;&gt;"",",subtype:"&amp;CHAR(34)&amp;HK169&amp;CHAR(34),""))&amp;",year:"&amp;HJ169&amp;",region:"&amp;CU169&amp;",Colors:"&amp;HC169&amp;",Items:"&amp;GS169&amp;",Flag:"&amp;CV169&amp;",HDFlag:"&amp;CHAR(34)&amp;E169&amp;CHAR(34)&amp;",type:"&amp;GP169&amp;", describe: "&amp;HI169&amp;", links: "&amp;HL169&amp;"},"</f>
        <v>{couname:"[USA] Milwaukee",year:"1954",region:"rgn_North America",Colors:["cl_BLA","cl_BLU","cl_RED","cl_YEL","cl_BRO","cl_WHI"],Items:["5+Colo","lets09","startM","with_w","year19","NoBand","Crosse","Horizo","Vertic","Circle","Plants","Texted","Unequa","Center","Geogrh","Humans","Builds","Ships!","NO_GRE","myrBLU","NoStar"],Flag:"https://upload.wikimedia.org/wikipedia/commons/thumb/7/71/Flag_of_Milwaukee%2C_Wisconsin.svg/640px-Flag_of_Milwaukee%2C_Wisconsin.svg.png",HDFlag:"https://upload.wikimedia.org/wikipedia/commons/thumb/7/71/Flag_of_Milwaukee%2C_Wisconsin.svg/1024px-Flag_of_Milwaukee%2C_Wisconsin.svg.png",type:"City", describe: "\nThe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 links: "https://en.m.wikipedia.org/wiki/Flag_of_Milwaukee"},</v>
      </c>
      <c r="HH169" s="48" t="str">
        <f>IF(P169&lt;&gt;"",CHAR(34)&amp;"\n"&amp;P169&amp;CHAR(34),CHAR(34)&amp;CHAR(34))</f>
        <v>"\nThe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v>
      </c>
      <c r="HI169" s="48" t="str">
        <f>IF(J169=0,CHAR(34)&amp;CHAR(34),HH169)</f>
        <v>"\nThe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v>
      </c>
      <c r="HJ169" s="48" t="str">
        <f>CHAR(34)&amp;O169&amp;CHAR(34)</f>
        <v>"1954"</v>
      </c>
      <c r="HL169" s="48" t="str">
        <f>CHAR(34)&amp;I169&amp;CHAR(34)</f>
        <v>"https://en.m.wikipedia.org/wiki/Flag_of_Milwaukee"</v>
      </c>
      <c r="HM169" s="72" t="str">
        <f>"{"&amp;CHAR(34)&amp;"couname"&amp;CHAR(34)&amp;":"&amp;CT169&amp;(IF(H169&lt;&gt;"",","&amp;CHAR(34)&amp;"subtype"&amp;CHAR(34)&amp;":"&amp;CHAR(34)&amp;H169&amp;CHAR(34),""))&amp;","&amp;CHAR(34)&amp;"year"&amp;CHAR(34)&amp;":"&amp;HJ169&amp;","&amp;CHAR(34)&amp;"region"&amp;CHAR(34)&amp;":"&amp;CU169&amp;","&amp;CHAR(34)&amp;"Colors"&amp;CHAR(34)&amp;":"&amp;HC169&amp;","&amp;CHAR(34)&amp;"Items"&amp;CHAR(34)&amp;":"&amp;GS169&amp;","&amp;CHAR(34)&amp;"Flag"&amp;CHAR(34)&amp;":"&amp;CV169&amp;","&amp;CHAR(34)&amp;"HDFlag"&amp;CHAR(34)&amp;":"&amp;CHAR(34)&amp;E169&amp;CHAR(34)&amp;","&amp;CHAR(34)&amp;"type"&amp;CHAR(34)&amp;":"&amp;GP169&amp;", "&amp;CHAR(34)&amp;"describe"&amp;CHAR(34)&amp;": "&amp;HH169&amp;", "&amp;CHAR(34)&amp;"isnew"&amp;CHAR(34)&amp;": "&amp;CHAR(34)&amp;F169&amp;CHAR(34)&amp;", "&amp;CHAR(34)&amp;"links"&amp;CHAR(34)&amp;": "&amp;HL169&amp;"},"</f>
        <v>{"couname":"[USA] Milwaukee","subtype":"[USA] Wisconsin","year":"1954","region":"rgn_North America","Colors":["cl_BLA","cl_BLU","cl_RED","cl_YEL","cl_BRO","cl_WHI"],"Items":["5+Colo","lets09","startM","with_w","year19","NoBand","Crosse","Horizo","Vertic","Circle","Plants","Texted","Unequa","Center","Geogrh","Humans","Builds","Ships!","NO_GRE","myrBLU","NoStar"],"Flag":"https://upload.wikimedia.org/wikipedia/commons/thumb/7/71/Flag_of_Milwaukee%2C_Wisconsin.svg/640px-Flag_of_Milwaukee%2C_Wisconsin.svg.png","HDFlag":"https://upload.wikimedia.org/wikipedia/commons/thumb/7/71/Flag_of_Milwaukee%2C_Wisconsin.svg/1024px-Flag_of_Milwaukee%2C_Wisconsin.svg.png","type":"City", "describe": "\nThe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 "isnew": ".", "links": "https://en.m.wikipedia.org/wiki/Flag_of_Milwaukee"},</v>
      </c>
      <c r="HN169" s="74" t="str">
        <f>"{"&amp;CHAR(34)&amp;"couname"&amp;CHAR(34)&amp;":"&amp;CT169&amp;(IF(H169&lt;&gt;"",","&amp;CHAR(34)&amp;"subtype"&amp;CHAR(34)&amp;":"&amp;CHAR(34)&amp;H169&amp;CHAR(34),""))&amp;","&amp;CHAR(34)&amp;"year"&amp;CHAR(34)&amp;":"&amp;HJ169&amp;","&amp;CHAR(34)&amp;"region"&amp;CHAR(34)&amp;":"&amp;CU169&amp;","&amp;CHAR(34)&amp;"Colors"&amp;CHAR(34)&amp;":"&amp;HC169&amp;","&amp;CHAR(34)&amp;"Items"&amp;CHAR(34)&amp;":"&amp;GS169&amp;","&amp;CHAR(34)&amp;"Flag"&amp;CHAR(34)&amp;":"&amp;CV169&amp;","&amp;CHAR(34)&amp;"HDFlag"&amp;CHAR(34)&amp;":"&amp;CHAR(34)&amp;E169&amp;CHAR(34)&amp;","&amp;CHAR(34)&amp;"type"&amp;CHAR(34)&amp;":"&amp;GP169&amp;", "&amp;CHAR(34)&amp;"describe"&amp;CHAR(34)&amp;": "&amp;HI169&amp;", "&amp;CHAR(34)&amp;"isnew"&amp;CHAR(34)&amp;": "&amp;CHAR(34)&amp;F169&amp;CHAR(34)&amp;", "&amp;CHAR(34)&amp;"links"&amp;CHAR(34)&amp;": "&amp;HL169&amp;"},"</f>
        <v>{"couname":"[USA] Milwaukee","subtype":"[USA] Wisconsin","year":"1954","region":"rgn_North America","Colors":["cl_BLA","cl_BLU","cl_RED","cl_YEL","cl_BRO","cl_WHI"],"Items":["5+Colo","lets09","startM","with_w","year19","NoBand","Crosse","Horizo","Vertic","Circle","Plants","Texted","Unequa","Center","Geogrh","Humans","Builds","Ships!","NO_GRE","myrBLU","NoStar"],"Flag":"https://upload.wikimedia.org/wikipedia/commons/thumb/7/71/Flag_of_Milwaukee%2C_Wisconsin.svg/640px-Flag_of_Milwaukee%2C_Wisconsin.svg.png","HDFlag":"https://upload.wikimedia.org/wikipedia/commons/thumb/7/71/Flag_of_Milwaukee%2C_Wisconsin.svg/1024px-Flag_of_Milwaukee%2C_Wisconsin.svg.png","type":"City", "describe": "\nThe flag displays symbols of Milwaukee on a medium blue background, with the city name below all the elements. In the center, a gear, representing industry, bears symbols of Milwaukee's identity and history. An Indian head, resembling the Milwaukee Braves logo at the time,represents Native American origins. The flag contains an image of another flag, this one red/white/red stripes with two stars. Originally said to be the Civil War battle flag of a Milwaukee regiment, it has also been suggested that this represents a service flag.A lamp symbol in the upper right was once associated with the Milwaukee City Library. Below this is Milwaukee City Hall, representing government, which is flanked by abstract outlines of a church, housing, a factory, the Milwaukee Arena, and the former County Stadium (demolished in 2001) along a straight shoreline with waves representing Lake Michigan. The golden barley stalk on the left represents Milwaukee's brewing history, and the red ship with water symbolizes Milwaukee's status as a port city, with the 1846 date of city incorporation from the merger with Byron Kilbourn's Kilbourntown and Solomon Juneau's Juneautown on the flag's right vertically.", "isnew": ".", "links": "https://en.m.wikipedia.org/wiki/Flag_of_Milwaukee"},</v>
      </c>
      <c r="HO169" s="75">
        <v>45596</v>
      </c>
      <c r="HP169" s="48" t="str" cm="1">
        <f t="array" ref="HP169">IF(_xlfn.TEXTJOIN(", ", TRUE, IF(ISNUMBER(SEARCH("BLA", BL169:BT169)), COLUMN(BL169:BT169) - COLUMN(BL169) + 1, ""))&lt;&gt;"","BLA","")</f>
        <v>BLA</v>
      </c>
      <c r="HQ169" s="48" t="str" cm="1">
        <f t="array" ref="HQ169">IF(_xlfn.TEXTJOIN(", ", TRUE, IF(ISNUMBER(SEARCH("BLU", BL169:BT169)), COLUMN(BL169:BT169) - COLUMN(BL169) + 1, ""))&lt;&gt;"","BLU","")</f>
        <v>BLU</v>
      </c>
      <c r="HR169" s="48" t="str" cm="1">
        <f t="array" ref="HR169">IF(_xlfn.TEXTJOIN(", ", TRUE, IF(ISNUMBER(SEARCH("GRE", BL169:BT169)), COLUMN(BL169:BT169) - COLUMN(BL169) + 1, ""))&lt;&gt;"","GRE","")</f>
        <v/>
      </c>
      <c r="HS169" s="48" t="str" cm="1">
        <f t="array" ref="HS169">IF(_xlfn.TEXTJOIN(", ", TRUE, IF(ISNUMBER(SEARCH("RED", BL169:BT169)), COLUMN(BL169:BT169) - COLUMN(BL169) + 1, ""))&lt;&gt;"","RED","")</f>
        <v>RED</v>
      </c>
      <c r="HT169" s="48" t="str" cm="1">
        <f t="array" ref="HT169">IF(_xlfn.TEXTJOIN(", ", TRUE, IF(ISNUMBER(SEARCH("YEL", BL169:BT169)), COLUMN(BL169:BT169) - COLUMN(BL169) + 1, ""))&lt;&gt;"","YEL","")</f>
        <v>YEL</v>
      </c>
      <c r="HU169" s="48" t="str" cm="1">
        <f t="array" ref="HU169">IF(_xlfn.TEXTJOIN(", ", TRUE, IF(ISNUMBER(SEARCH("ORA", BL169:BT169)), COLUMN(BL169:BT169) - COLUMN(BL169) + 1, ""))&lt;&gt;"","ORA","")</f>
        <v/>
      </c>
      <c r="HV169" s="48" t="str" cm="1">
        <f t="array" ref="HV169">IF(_xlfn.TEXTJOIN(", ", TRUE, IF(ISNUMBER(SEARCH("BRO", BL169:BT169)), COLUMN(BL169:BT169) - COLUMN(BL169) + 1, ""))&lt;&gt;"","BRO","")</f>
        <v>BRO</v>
      </c>
      <c r="HW169" s="48" t="str" cm="1">
        <f t="array" ref="HW169">IF(_xlfn.TEXTJOIN(", ", TRUE, IF(ISNUMBER(SEARCH("PUR", BL169:BT169)), COLUMN(BL169:BT169) - COLUMN(BL169) + 1, ""))&lt;&gt;"","PUR","")</f>
        <v/>
      </c>
      <c r="HX169" s="48" t="str" cm="1">
        <f t="array" ref="HX169">IF(_xlfn.TEXTJOIN(", ", TRUE, IF(ISNUMBER(SEARCH("WHI", BL169:BT169)), COLUMN(BL169:BT169) - COLUMN(BL169) + 1, ""))&lt;&gt;"","WHI","")</f>
        <v>WHI</v>
      </c>
      <c r="HY169" s="76"/>
      <c r="HZ169" s="76"/>
      <c r="IA169" s="6"/>
      <c r="IB169" s="6"/>
      <c r="IC169" s="77"/>
      <c r="ID169" s="77"/>
      <c r="IE169" s="77"/>
      <c r="IF169" s="77"/>
      <c r="IG169" s="77"/>
      <c r="IH169" s="77"/>
      <c r="II169" s="77"/>
      <c r="IJ169" s="77"/>
      <c r="IK169" s="77"/>
      <c r="IM169" s="45">
        <f>COUNTIF(IC169:IK169,"&gt;0")-CG169</f>
        <v>-6</v>
      </c>
      <c r="IN169" s="78" t="str">
        <f>"http://mkweb.bcgsc.ca/color-summarizer/?url="&amp;D169&amp;"&amp;precision=low&amp;num_clusters="&amp;CG169&amp;"&amp;text=1"</f>
        <v>http://mkweb.bcgsc.ca/color-summarizer/?url=https://upload.wikimedia.org/wikipedia/commons/thumb/7/71/Flag_of_Milwaukee%2C_Wisconsin.svg/640px-Flag_of_Milwaukee%2C_Wisconsin.svg.png&amp;precision=low&amp;num_clusters=6&amp;text=1</v>
      </c>
      <c r="IO169" s="48" t="str">
        <f>IF(HP169&lt;&gt;"",CHAR(34)&amp;"black"&amp;CHAR(34),"")</f>
        <v>"black"</v>
      </c>
      <c r="IP169" s="48" t="str">
        <f>IF(HQ169&lt;&gt;"",CHAR(34)&amp;"blue"&amp;CHAR(34),"")</f>
        <v>"blue"</v>
      </c>
      <c r="IQ169" s="48" t="str">
        <f>IF(HR169&lt;&gt;"",CHAR(34)&amp;"green"&amp;CHAR(34),"")</f>
        <v/>
      </c>
      <c r="IR169" s="48" t="str">
        <f>IF(HS169&lt;&gt;"",CHAR(34)&amp;"red"&amp;CHAR(34),"")</f>
        <v>"red"</v>
      </c>
      <c r="IS169" s="48" t="str">
        <f>IF(HT169&lt;&gt;"",CHAR(34)&amp;"yellow"&amp;CHAR(34),"")</f>
        <v>"yellow"</v>
      </c>
      <c r="IT169" s="48" t="str">
        <f>IF(HU169&lt;&gt;"",CHAR(34)&amp;"orange"&amp;CHAR(34),"")</f>
        <v/>
      </c>
      <c r="IU169" s="48" t="str">
        <f>IF(HV169&lt;&gt;"",CHAR(34)&amp;"brown"&amp;CHAR(34),"")</f>
        <v>"brown"</v>
      </c>
      <c r="IV169" s="48" t="str">
        <f>IF(HW169&lt;&gt;"",CHAR(34)&amp;"purple"&amp;CHAR(34),"")</f>
        <v/>
      </c>
      <c r="IW169" s="48" t="str">
        <f>IF(HX169&lt;&gt;"",CHAR(34)&amp;"white"&amp;CHAR(34),"")</f>
        <v>"white"</v>
      </c>
      <c r="IX169" s="48" t="str">
        <f>"{"&amp;CHAR(34)&amp;"url"&amp;CHAR(34)&amp;":"&amp;CHAR(34)&amp;IN169&amp;CHAR(34)&amp;","&amp;CHAR(34)&amp;"name"&amp;CHAR(34)&amp;":"&amp;CHAR(34)&amp;A169&amp;CHAR(34)&amp;"},"</f>
        <v>{"url":"http://mkweb.bcgsc.ca/color-summarizer/?url=https://upload.wikimedia.org/wikipedia/commons/thumb/7/71/Flag_of_Milwaukee%2C_Wisconsin.svg/640px-Flag_of_Milwaukee%2C_Wisconsin.svg.png&amp;precision=low&amp;num_clusters=6&amp;text=1","name":"[USA] Milwaukee"},</v>
      </c>
      <c r="IY169" s="48">
        <v>1437</v>
      </c>
    </row>
    <row r="170" spans="1:259" s="48" customFormat="1" ht="38.4" customHeight="1" thickBot="1" x14ac:dyDescent="0.35">
      <c r="A170" s="97" t="s">
        <v>378</v>
      </c>
      <c r="B170" s="40" t="e" vm="311">
        <v>#VALUE!</v>
      </c>
      <c r="C170" s="41">
        <v>3</v>
      </c>
      <c r="D170" s="42" t="s">
        <v>379</v>
      </c>
      <c r="E170" s="43" t="s">
        <v>380</v>
      </c>
      <c r="F170" s="44" t="s">
        <v>163</v>
      </c>
      <c r="G170" s="45">
        <f>COUNTIF($A$1:$A$8580,A170)</f>
        <v>1</v>
      </c>
      <c r="H170" s="46" t="s">
        <v>381</v>
      </c>
      <c r="I170" s="47" t="s">
        <v>382</v>
      </c>
      <c r="J170" s="48" t="str">
        <f>""</f>
        <v/>
      </c>
      <c r="K170" s="49"/>
      <c r="L170" s="50"/>
      <c r="M170" s="50"/>
      <c r="N170" s="51" t="s">
        <v>231</v>
      </c>
      <c r="O170" s="52">
        <v>1985</v>
      </c>
      <c r="P170" s="53" t="s">
        <v>383</v>
      </c>
      <c r="Q170" s="54">
        <v>2</v>
      </c>
      <c r="R170" s="55" t="s">
        <v>231</v>
      </c>
      <c r="S170" s="56">
        <v>0</v>
      </c>
      <c r="T170" s="57" t="s">
        <v>164</v>
      </c>
      <c r="U170" s="58" t="s">
        <v>164</v>
      </c>
      <c r="V170" s="58" t="s">
        <v>165</v>
      </c>
      <c r="W170" s="58" t="s">
        <v>165</v>
      </c>
      <c r="X170" s="58" t="s">
        <v>165</v>
      </c>
      <c r="Y170" s="58" t="s">
        <v>165</v>
      </c>
      <c r="Z170" s="58" t="s">
        <v>164</v>
      </c>
      <c r="AA170" s="58" t="s">
        <v>164</v>
      </c>
      <c r="AB170" s="58" t="s">
        <v>165</v>
      </c>
      <c r="AC170" s="58" t="s">
        <v>164</v>
      </c>
      <c r="AD170" s="58" t="s">
        <v>164</v>
      </c>
      <c r="AE170" s="58" t="s">
        <v>164</v>
      </c>
      <c r="AF170" s="59" t="s">
        <v>164</v>
      </c>
      <c r="AG170" s="59" t="s">
        <v>165</v>
      </c>
      <c r="AH170" s="59" t="s">
        <v>165</v>
      </c>
      <c r="AI170" s="59" t="s">
        <v>164</v>
      </c>
      <c r="AJ170" s="59" t="s">
        <v>164</v>
      </c>
      <c r="AK170" s="59" t="s">
        <v>164</v>
      </c>
      <c r="AL170" s="59" t="s">
        <v>164</v>
      </c>
      <c r="AM170" s="59" t="s">
        <v>165</v>
      </c>
      <c r="AN170" s="59" t="s">
        <v>164</v>
      </c>
      <c r="AO170" s="59" t="s">
        <v>164</v>
      </c>
      <c r="AP170" s="59" t="s">
        <v>164</v>
      </c>
      <c r="AQ170" s="59" t="s">
        <v>164</v>
      </c>
      <c r="AR170" s="59" t="s">
        <v>164</v>
      </c>
      <c r="AS170" s="59" t="s">
        <v>164</v>
      </c>
      <c r="AT170" s="60">
        <v>6</v>
      </c>
      <c r="AU170" s="59" t="s">
        <v>196</v>
      </c>
      <c r="AV170" s="59" t="str">
        <f>IF(LEFT(A170,1)="[",LEFT(A170,5)&amp;AU170&amp;A170,"")</f>
        <v>[USA]City[USA] Cheyenne</v>
      </c>
      <c r="AW170" s="59" t="str">
        <f>C170&amp;H170&amp;A170</f>
        <v>3[USA] Wyoming[USA] Cheyenne</v>
      </c>
      <c r="AX170" s="61"/>
      <c r="AY170" s="61"/>
      <c r="AZ170" s="62" t="s">
        <v>159</v>
      </c>
      <c r="BA170" s="62" t="s">
        <v>167</v>
      </c>
      <c r="BB170" s="62"/>
      <c r="BC170" s="63"/>
      <c r="BD170" s="64" t="s">
        <v>159</v>
      </c>
      <c r="BE170" s="47"/>
      <c r="BF170" s="64" t="s">
        <v>167</v>
      </c>
      <c r="BG170" s="64" t="s">
        <v>167</v>
      </c>
      <c r="BH170" s="64" t="s">
        <v>167</v>
      </c>
      <c r="BI170" s="64"/>
      <c r="BJ170" s="64"/>
      <c r="BK170" s="47"/>
      <c r="BL170" s="64" t="s">
        <v>167</v>
      </c>
      <c r="BM170" s="64" t="s">
        <v>167</v>
      </c>
      <c r="BN170" s="64" t="s">
        <v>167</v>
      </c>
      <c r="BO170" s="64" t="s">
        <v>167</v>
      </c>
      <c r="BP170" s="64" t="s">
        <v>155</v>
      </c>
      <c r="BQ170" s="64" t="s">
        <v>167</v>
      </c>
      <c r="BR170" s="64" t="s">
        <v>157</v>
      </c>
      <c r="BS170" s="64" t="s">
        <v>167</v>
      </c>
      <c r="BT170" s="64" t="s">
        <v>159</v>
      </c>
      <c r="BU170" s="65"/>
      <c r="BV170" s="66"/>
      <c r="BW170" s="66">
        <v>0</v>
      </c>
      <c r="BX170" s="47"/>
      <c r="CB170" s="6"/>
      <c r="CC170" s="6"/>
      <c r="CD170" s="67">
        <v>0</v>
      </c>
      <c r="CE170" s="67">
        <v>0</v>
      </c>
      <c r="CF170" s="67" t="e">
        <v>#REF!</v>
      </c>
      <c r="CG170" s="68" cm="1">
        <f t="array" ref="CG170">SUMPRODUCT(--(LEN(TRIM(BL170:BT170))&gt;0))</f>
        <v>3</v>
      </c>
      <c r="CH170" s="59" t="str">
        <f>IF(CG170=2,"y","n")</f>
        <v>n</v>
      </c>
      <c r="CI170" s="59" t="str">
        <f>IF(CG170=3,"y","n")</f>
        <v>y</v>
      </c>
      <c r="CJ170" s="59" t="str">
        <f>IF(CG170=4,"y","n")</f>
        <v>n</v>
      </c>
      <c r="CK170" s="59" t="str">
        <f>IF(CG170&gt;4,"y","n")</f>
        <v>n</v>
      </c>
      <c r="CL170" s="59" t="str">
        <f>IF(S170=0,"y","n")</f>
        <v>y</v>
      </c>
      <c r="CM170" s="59" t="str">
        <f>IF(S170=2,"y","n")</f>
        <v>n</v>
      </c>
      <c r="CN170" s="59" t="str">
        <f>IF(S170=3,"y","n")</f>
        <v>n</v>
      </c>
      <c r="CO170" s="59" t="str">
        <f>IF(S170&gt;=4,"y","n")</f>
        <v>n</v>
      </c>
      <c r="CP170" s="59" t="str">
        <f>IF(AT170=0,"y","n")</f>
        <v>n</v>
      </c>
      <c r="CQ170" s="59" t="str">
        <f>IF(AT170=1,"y","n")</f>
        <v>n</v>
      </c>
      <c r="CR170" s="59" t="str">
        <f>IF(AT170=2,"y","n")</f>
        <v>n</v>
      </c>
      <c r="CS170" s="59" t="str">
        <f>IF(AT170&gt;=3,"y","n")</f>
        <v>y</v>
      </c>
      <c r="CT170" s="69" t="str">
        <f>CHAR(34)&amp;A170&amp;CHAR(34)</f>
        <v>"[USA] Cheyenne"</v>
      </c>
      <c r="CU170" s="70" t="str">
        <f>CHAR(34)&amp;"rgn_"&amp;R170&amp;CHAR(34)</f>
        <v>"rgn_North America"</v>
      </c>
      <c r="CV170" s="48" t="str">
        <f>CHAR(34)&amp;D170&amp;CHAR(34)</f>
        <v>"https://upload.wikimedia.org/wikipedia/commons/thumb/0/05/Flag_of_Cheyenne%2C_Wyoming.svg/640px-Flag_of_Cheyenne%2C_Wyoming.svg.png"</v>
      </c>
      <c r="CW170" s="48" t="str">
        <f>IF(CH170="y",CHAR(34)&amp;CH$1&amp;CHAR(34)&amp;",","")</f>
        <v/>
      </c>
      <c r="CX170" s="48" t="str">
        <f>IF(CI170="y",CHAR(34)&amp;CI$1&amp;CHAR(34)&amp;",","")</f>
        <v>"3Color",</v>
      </c>
      <c r="CY170" s="48" t="str">
        <f>IF(CJ170="y",CHAR(34)&amp;CJ$1&amp;CHAR(34)&amp;",","")</f>
        <v/>
      </c>
      <c r="CZ170" s="48" t="str">
        <f>IF(CK170="y",CHAR(34)&amp;CK$1&amp;CHAR(34)&amp;",","")</f>
        <v/>
      </c>
      <c r="DA170" s="48" t="str">
        <f>IF(Q170&gt;1,CHAR(34)&amp;"words2"&amp;CHAR(34)&amp;",","")</f>
        <v>"words2",</v>
      </c>
      <c r="DB170" s="48" t="str">
        <f>IF(Q170&gt;2,CHAR(34)&amp;"words3"&amp;CHAR(34)&amp;",","")</f>
        <v/>
      </c>
      <c r="DD170" s="48" t="str">
        <f>IF(LEN(CHAR(34)&amp;"lets"&amp;LEN(SUBSTITUTE(SUBSTITUTE(IFERROR(TRIM(SUBSTITUTE(A170,MID(A170,FIND("[",A170),FIND("]",A170)-FIND("[",A170)+1),"")),A170)," ",""),"-",""))&amp;CHAR(34)&amp;",")=9,CHAR(34)&amp;"lets"&amp;LEN(SUBSTITUTE(SUBSTITUTE(IFERROR(TRIM(SUBSTITUTE(A170,MID(A170,FIND("[",A170),FIND("]",A170)-FIND("[",A170)+1),"")),A170)," ",""),"-",""))&amp;CHAR(34)&amp;",",CHAR(34)&amp;"lets0"&amp;LEN(SUBSTITUTE(SUBSTITUTE(IFERROR(TRIM(SUBSTITUTE(A170,MID(A170,FIND("[",A170),FIND("]",A170)-FIND("[",A170)+1),"")),A170)," ",""),"-",""))&amp;CHAR(34)&amp;",")</f>
        <v>"lets08",</v>
      </c>
      <c r="DE170" s="48" t="str">
        <f>CHAR(34)&amp;"start"&amp;IFERROR(LEFT(SUBSTITUTE(A170,"["&amp;MID(A170,FIND("[",A170)+1,FIND("]",A170)-FIND("[",A170)-1)&amp;"] ",""),1),LEFT(A170,1))&amp;CHAR(34)&amp;","</f>
        <v>"startC",</v>
      </c>
      <c r="DF170" s="48" t="str">
        <f>IFERROR(IF(SEARCH("tan",A170)&gt;0,CHAR(34)&amp;"withtn"&amp;CHAR(34)&amp;",",""),"")</f>
        <v/>
      </c>
      <c r="DG170" s="48" t="str">
        <f>IFERROR(IF(SEARCH("q",A170)&gt;0,CHAR(34)&amp;"with_q"&amp;CHAR(34)&amp;",",""),"")</f>
        <v/>
      </c>
      <c r="DH170" s="48" t="str">
        <f>IFERROR(IF(SEARCH("v",A170)&gt;0,CHAR(34)&amp;"with_v"&amp;CHAR(34)&amp;",",""),"")</f>
        <v/>
      </c>
      <c r="DI170" s="48" t="str">
        <f>IFERROR(IF(SEARCH("w",A170)&gt;0,CHAR(34)&amp;"with_w"&amp;CHAR(34)&amp;",",""),"")</f>
        <v/>
      </c>
      <c r="DJ170" s="48" t="str">
        <f>IFERROR(IF(SEARCH("y",A170)&gt;0,CHAR(34)&amp;"with_y"&amp;CHAR(34)&amp;",",""),"")</f>
        <v>"with_y",</v>
      </c>
      <c r="DK170" s="48" t="str">
        <f>IFERROR(IF(SEARCH("z",A170)&gt;0,CHAR(34)&amp;"with_z"&amp;CHAR(34)&amp;",",""),"")</f>
        <v/>
      </c>
      <c r="DL170" s="48" t="str">
        <f>IF(CG170=2, CHAR(34) &amp; _xlfn.TEXTJOIN("", TRUE, _xlfn._xlws.SORT(HP170:HX170)) &amp; CHAR(34) &amp; ",", "")</f>
        <v/>
      </c>
      <c r="DM170" s="48" t="str" cm="1">
        <f t="array" ref="DM170">IF(CG170=3,CHAR(34) &amp; _xlfn.TEXTJOIN("", TRUE, RIGHT(HP170:HX170, 2)) &amp; CHAR(34) &amp; ",", "")</f>
        <v>"ELROHI",</v>
      </c>
      <c r="DN170" s="48" t="str">
        <f>IF(AND(ISNUMBER(SEARCH("18", O170)), ISERROR(SEARCH("1918", O170)), ISERROR(SEARCH("2018", O170))), CHAR(34) &amp; "year18" &amp; CHAR(34) &amp; ",", "")</f>
        <v/>
      </c>
      <c r="DO170" s="48" t="str">
        <f>IF(AND(ISNUMBER(SEARCH("19", O170)), ISERROR(SEARCH("1819", O170)),  ISERROR(SEARCH("1219", O170)),ISERROR(SEARCH("1119", O170)),ISERROR(SEARCH("1190", O170)),ISERROR(SEARCH("2019", O170))), CHAR(34) &amp; "year19" &amp; CHAR(34) &amp; ",", "")</f>
        <v>"year19",</v>
      </c>
      <c r="DP170" s="6" t="str">
        <f>IF(AND(ISNUMBER(SEARCH("20", O170)), ISERROR(SEARCH("1920", O170))), CHAR(34)&amp;"year00"&amp;CHAR(34)&amp;",", "")</f>
        <v/>
      </c>
      <c r="DQ170" s="6" t="str">
        <f>IF(CC170="y",CHAR(34)&amp;"soviet"&amp;CHAR(34)&amp;",","")</f>
        <v/>
      </c>
      <c r="DR170" s="6" t="str">
        <f>IF(BY170="y",CHAR(34)&amp;"dgband"&amp;CHAR(34)&amp;",","")</f>
        <v/>
      </c>
      <c r="DS170" s="6" t="str">
        <f>IF(W170="y",IF(AND(V170="n",BY170&lt;&gt;"y"),CHAR(34)&amp;"allver"&amp;CHAR(34)&amp;",",""),"")</f>
        <v/>
      </c>
      <c r="DT170" s="6" t="str">
        <f>IF(V170="y",IF(AND(W170="n",BY170&lt;&gt;"y"),CHAR(34)&amp;"allhor"&amp;CHAR(34)&amp;",",""),"")</f>
        <v/>
      </c>
      <c r="DU170" s="6" t="str">
        <f>IF(BY170="y",IF(AND(W170="n",V170="n"),CHAR(34)&amp;"alldia"&amp;CHAR(34)&amp;",",""),"")</f>
        <v/>
      </c>
      <c r="DW170" s="48" t="str">
        <f>IF(CL170="y",CHAR(34)&amp;CL$1&amp;CHAR(34)&amp;",","")</f>
        <v>"NoBand",</v>
      </c>
      <c r="DX170" s="48" t="str">
        <f>IF(CM170="y",CHAR(34)&amp;CM$1&amp;CHAR(34)&amp;",","")</f>
        <v/>
      </c>
      <c r="DY170" s="48" t="str">
        <f>IF(CN170="y",CHAR(34)&amp;CN$1&amp;CHAR(34)&amp;",","")</f>
        <v/>
      </c>
      <c r="DZ170" s="48" t="str">
        <f>IF(CO170="y",CHAR(34)&amp;CO$1&amp;CHAR(34)&amp;",","")</f>
        <v/>
      </c>
      <c r="EA170" s="48" t="str">
        <f>IF(T170="y",CHAR(34)&amp;T$1&amp;CHAR(34)&amp;",","")</f>
        <v/>
      </c>
      <c r="EB170" s="48" t="str">
        <f>IF(U170="y",CHAR(34)&amp;U$1&amp;CHAR(34)&amp;",","")</f>
        <v/>
      </c>
      <c r="EC170" s="48" t="str">
        <f>IF(V170="y",CHAR(34)&amp;V$1&amp;CHAR(34)&amp;",","")</f>
        <v>"Horizo",</v>
      </c>
      <c r="ED170" s="48" t="str">
        <f>IF(W170="y",CHAR(34)&amp;W$1&amp;CHAR(34)&amp;",","")</f>
        <v>"Vertic",</v>
      </c>
      <c r="EE170" s="48" t="str">
        <f>IF(X170="y",CHAR(34)&amp;X$1&amp;CHAR(34)&amp;",","")</f>
        <v>"Circle",</v>
      </c>
      <c r="EF170" s="48" t="str">
        <f>IF(AND(Y170&lt;&gt;"n",Y170&lt;&gt;""),CHAR(34)&amp;Y$1&amp;CHAR(34)&amp;",","")</f>
        <v>"Animal",</v>
      </c>
      <c r="EG170" s="48" t="str">
        <f>IF(Z170="y",CHAR(34)&amp;Z$1&amp;CHAR(34)&amp;",","")</f>
        <v/>
      </c>
      <c r="EH170" s="48" t="str">
        <f>IF(AA170="y",CHAR(34)&amp;AA$1&amp;CHAR(34)&amp;",","")</f>
        <v/>
      </c>
      <c r="EI170" s="48" t="str">
        <f>IF(AB170="y",CHAR(34)&amp;AB$1&amp;CHAR(34)&amp;",","")</f>
        <v>"Texted",</v>
      </c>
      <c r="EJ170" s="48" t="str">
        <f>IF(AC170="y",CHAR(34)&amp;AC$1&amp;CHAR(34)&amp;",","")</f>
        <v/>
      </c>
      <c r="EK170" s="48" t="str">
        <f>IF(AD170="y",CHAR(34)&amp;AD$1&amp;CHAR(34)&amp;",","")</f>
        <v/>
      </c>
      <c r="EL170" s="48" t="str">
        <f>IF(AE170="y",CHAR(34)&amp;AE$1&amp;CHAR(34)&amp;",","")</f>
        <v/>
      </c>
      <c r="EM170" s="48" t="str">
        <f>IF(AF170="y",CHAR(34)&amp;AF$1&amp;CHAR(34)&amp;",","")</f>
        <v/>
      </c>
      <c r="EN170" s="48" t="str">
        <f>IF(AG170="y",CHAR(34)&amp;AG$1&amp;CHAR(34)&amp;",","")</f>
        <v>"Unequa",</v>
      </c>
      <c r="EO170" s="48" t="str">
        <f>IF(AH170="y",CHAR(34)&amp;AH$1&amp;CHAR(34)&amp;",","")</f>
        <v>"Center",</v>
      </c>
      <c r="EP170" s="48" t="str">
        <f>IF(AI170="y",CHAR(34)&amp;AI$1&amp;CHAR(34)&amp;",","")</f>
        <v/>
      </c>
      <c r="EQ170" s="48" t="str">
        <f>IF(AJ170="y",CHAR(34)&amp;AJ$1&amp;CHAR(34)&amp;",","")</f>
        <v/>
      </c>
      <c r="ER170" s="48" t="str">
        <f>IF(AK170="y",CHAR(34)&amp;AK$1&amp;CHAR(34)&amp;",","")</f>
        <v/>
      </c>
      <c r="ES170" s="48" t="str">
        <f>IF(AL170="y",CHAR(34)&amp;AL$1&amp;CHAR(34)&amp;",","")</f>
        <v/>
      </c>
      <c r="ET170" s="48" t="str">
        <f>IF(AM170="y",CHAR(34)&amp;AM$1&amp;CHAR(34)&amp;",","")</f>
        <v>"Geogrh",</v>
      </c>
      <c r="EU170" s="48" t="str">
        <f>IF(AN170="y",CHAR(34)&amp;AN$1&amp;CHAR(34)&amp;",","")</f>
        <v/>
      </c>
      <c r="EV170" s="48" t="str">
        <f>IF(AO170="y",CHAR(34)&amp;AO$1&amp;CHAR(34)&amp;",","")</f>
        <v/>
      </c>
      <c r="EW170" s="48" t="str">
        <f>IF(AP170="y",CHAR(34)&amp;AP$1&amp;CHAR(34)&amp;",","")</f>
        <v/>
      </c>
      <c r="EX170" s="48" t="str">
        <f>IF(AQ170="y",CHAR(34)&amp;AQ$1&amp;CHAR(34)&amp;",","")</f>
        <v/>
      </c>
      <c r="EY170" s="48" t="str">
        <f>IF(AR170="y",CHAR(34)&amp;AR$1&amp;CHAR(34)&amp;",","")</f>
        <v/>
      </c>
      <c r="EZ170" s="48" t="str">
        <f>IF(AS170="y",CHAR(34)&amp;AS$1&amp;CHAR(34)&amp;",","")</f>
        <v/>
      </c>
      <c r="FA170" s="48" t="str">
        <f>IF(AT170&gt;0,CHAR(34)&amp;"sta"&amp;AZ170&amp;CHAR(34)&amp;",","")</f>
        <v>"staWHI",</v>
      </c>
      <c r="FB170" s="48" t="str">
        <f>IF(AND(AT170&gt;0,BA170&lt;&gt;""),CHAR(34)&amp;"sta"&amp;BA170&amp;CHAR(34)&amp;",","")</f>
        <v/>
      </c>
      <c r="FD170" s="48" t="str">
        <f>IF(BV170="n",CHAR(34)&amp;"tcWHYE"&amp;CHAR(34)&amp;",",IF(BV170="y",CHAR(34)&amp;FD$1&amp;CHAR(34)&amp;",",""))</f>
        <v/>
      </c>
      <c r="FE170" s="48" t="str">
        <f>IF(COUNTIF(BL170:BT170,"BLU")=0,CHAR(34)&amp;"NO_BLU"&amp;CHAR(34)&amp;",", "")</f>
        <v>"NO_BLU",</v>
      </c>
      <c r="FF170" s="48" t="str">
        <f>IF(COUNTIF(BL170:BT170,"WHI")=0,CHAR(34)&amp;"NO_WHI"&amp;CHAR(34)&amp;",", "")</f>
        <v/>
      </c>
      <c r="FG170" s="48" t="str">
        <f>IF(COUNTIF(BL170:BT170,"RED")=0,CHAR(34)&amp;"NO_RED"&amp;CHAR(34)&amp;",", "")</f>
        <v>"NO_RED",</v>
      </c>
      <c r="FH170" s="48" t="str">
        <f>IF(COUNTIF(BL170:BS170,"GRE")=0,CHAR(34)&amp;"NO_GRE"&amp;CHAR(34)&amp;",", "")</f>
        <v>"NO_GRE",</v>
      </c>
      <c r="FI170" s="48" t="str">
        <f>IF(COUNTIF(BL170:BT170,"YEL")=0,CHAR(34)&amp;"NO_YEL"&amp;CHAR(34)&amp;",", "")</f>
        <v/>
      </c>
      <c r="FJ170" s="48" t="str">
        <f>IF(COUNTIF(BL170:BT170,"BLA")=0,CHAR(34)&amp;"NO_BLA"&amp;CHAR(34)&amp;",", "")</f>
        <v>"NO_BLA",</v>
      </c>
      <c r="FK170" s="48" t="str">
        <f>IF(AND(FH170&lt;&gt;"",FF170&lt;&gt;""),CHAR(34)&amp;"WHGRNO"&amp;CHAR(34)&amp;",","")</f>
        <v/>
      </c>
      <c r="FL170" s="48" t="str">
        <f>IF(AND(FI170&lt;&gt;"",FF170&lt;&gt;""),CHAR(34)&amp;"WHYENO"&amp;CHAR(34)&amp;",","")</f>
        <v/>
      </c>
      <c r="FM170" s="48" t="str">
        <f>IF(AND(FJ170&lt;&gt;"",FF170&lt;&gt;""),CHAR(34)&amp;"BAWHNO"&amp;CHAR(34)&amp;",","")</f>
        <v/>
      </c>
      <c r="FN170" s="48" t="str">
        <f>IF(AND(FE170&lt;&gt;"",FF170&lt;&gt;""),CHAR(34)&amp;"BLWHNO"&amp;CHAR(34)&amp;",","")</f>
        <v/>
      </c>
      <c r="FO170" s="48" t="str">
        <f>IF(AND(FE170&lt;&gt;"",FG170&lt;&gt;""),CHAR(34)&amp;"BLRENO"&amp;CHAR(34)&amp;",","")</f>
        <v>"BLRENO",</v>
      </c>
      <c r="FP170" s="48" t="str">
        <f>IF(AND(FF170&lt;&gt;"",FF170&lt;&gt;""),CHAR(34)&amp;"WHRENO"&amp;CHAR(34)&amp;",","")</f>
        <v/>
      </c>
      <c r="FQ170" s="48" t="str">
        <f>IF(LEN(BF170)=3,CHAR(34)&amp;"001"&amp;BF170&amp;CHAR(34)&amp;",","")</f>
        <v/>
      </c>
      <c r="FR170" s="48" t="str">
        <f>IF(LEN(BG170)=3,CHAR(34)&amp;"002"&amp;BG170&amp;CHAR(34)&amp;",","")</f>
        <v/>
      </c>
      <c r="FS170" s="48" t="str">
        <f>IF(LEN(BH170)=3,CHAR(34)&amp;"003"&amp;BH170&amp;CHAR(34)&amp;",","")</f>
        <v/>
      </c>
      <c r="FT170" s="48" t="str">
        <f>CHAR(34)&amp;"myr"&amp;BD170&amp;CHAR(34)&amp;","</f>
        <v>"myrWHI",</v>
      </c>
      <c r="FU170" s="48" t="str">
        <f>IF(AY170="y",CHAR(34)&amp;"island"&amp;CHAR(34)&amp;",","")</f>
        <v/>
      </c>
      <c r="FV170" s="48" t="str">
        <f>IF(BZ170="y",CHAR(34)&amp;"landlo"&amp;CHAR(34)&amp;",","")</f>
        <v/>
      </c>
      <c r="FW170" s="48" t="str">
        <f>IF(CA170="y",CHAR(34)&amp;"eunion"&amp;CHAR(34)&amp;",","")</f>
        <v/>
      </c>
      <c r="FY170" s="48" t="str">
        <f>IFERROR(IF(SEARCH("Arabic",CB170)&gt;0,CHAR(34)&amp;"arabic"&amp;CHAR(34)&amp;",",""),"")</f>
        <v/>
      </c>
      <c r="FZ170" s="48" t="str">
        <f>IFERROR(IF(SEARCH("English",CB170)&gt;0,CHAR(34)&amp;"englis"&amp;CHAR(34)&amp;",",""),"")</f>
        <v/>
      </c>
      <c r="GA170" s="48" t="str">
        <f>IFERROR(IF(SEARCH("French",CB170)&gt;0,CHAR(34)&amp;"french"&amp;CHAR(34)&amp;",",""),"")</f>
        <v/>
      </c>
      <c r="GB170" s="48" t="str">
        <f>IFERROR(IF(SEARCH("Spanish",CB170)&gt;0,CHAR(34)&amp;"spanis"&amp;CHAR(34)&amp;",",""),"")</f>
        <v/>
      </c>
      <c r="GE170" s="48" t="str">
        <f>IFERROR(IF(SEARCH("Dutch",CB170)&gt;0,CHAR(34)&amp;"dutchs"&amp;CHAR(34)&amp;",",""),"")</f>
        <v/>
      </c>
      <c r="GF170" s="48" t="str">
        <f>IFERROR(IF(SEARCH("Historical",AU170)&gt;0,CHAR(34)&amp;"histor"&amp;CHAR(34)&amp;",",""),"")</f>
        <v/>
      </c>
      <c r="GG170" s="48" t="str">
        <f>IF(BU170="y",CHAR(34)&amp;"unjack"&amp;CHAR(34)&amp;",","")</f>
        <v/>
      </c>
      <c r="GH170" s="48" t="str">
        <f>IF(CD170=1,CHAR(34)&amp;"southc"&amp;CHAR(34)&amp;",","")</f>
        <v/>
      </c>
      <c r="GI170" s="48" t="str">
        <f>IF(CE170=1,CHAR(34)&amp;"hasmap"&amp;CHAR(34)&amp;",","")</f>
        <v/>
      </c>
      <c r="GJ170" s="48" t="str">
        <f>IF(CP170="y",CHAR(34)&amp;CP$1&amp;CHAR(34)&amp;",","")</f>
        <v/>
      </c>
      <c r="GK170" s="48" t="str">
        <f>IF(GJ170="",CHAR(34)&amp;"HasSta"&amp;CHAR(34)&amp;",","")</f>
        <v>"HasSta",</v>
      </c>
      <c r="GL170" s="48" t="str">
        <f>IF(CQ170="y",CHAR(34)&amp;CQ$1&amp;CHAR(34)&amp;",","")</f>
        <v/>
      </c>
      <c r="GM170" s="48" t="str">
        <f>IF(CR170="y",CHAR(34)&amp;CR$1&amp;CHAR(34)&amp;",","")</f>
        <v/>
      </c>
      <c r="GN170" s="48" t="str">
        <f>IF(CS170="y",CHAR(34)&amp;CS$1&amp;CHAR(34)&amp;",","")</f>
        <v>"3+Star",</v>
      </c>
      <c r="GP170" s="48" t="str">
        <f>CHAR(34)&amp;AU170&amp;CHAR(34)</f>
        <v>"City"</v>
      </c>
      <c r="GS170" s="48" t="str">
        <f>SUBSTITUTE("["&amp;_xlfn.CONCAT(CW170:GN170)&amp;"]",",]","]")</f>
        <v>["3Color","words2","lets08","startC","with_y","ELROHI","year19","NoBand","Horizo","Vertic","Circle","Animal","Texted","Unequa","Center","Geogrh","staWHI","NO_BLU","NO_RED","NO_GRE","NO_BLA","BLRENO","myrWHI","HasSta","3+Star"]</v>
      </c>
      <c r="GT170" s="48" t="str">
        <f>IF(BL170&lt;&gt;"",CHAR(34)&amp;"cl_"&amp;BL170&amp;CHAR(34)&amp;",","")</f>
        <v/>
      </c>
      <c r="GU170" s="48" t="str">
        <f>IF(BM170&lt;&gt;"",CHAR(34)&amp;"cl_"&amp;BM170&amp;CHAR(34)&amp;",","")</f>
        <v/>
      </c>
      <c r="GV170" s="48" t="str">
        <f>IF(BN170&lt;&gt;"",CHAR(34)&amp;"cl_"&amp;BN170&amp;CHAR(34)&amp;",","")</f>
        <v/>
      </c>
      <c r="GW170" s="48" t="str">
        <f>IF(BO170&lt;&gt;"",CHAR(34)&amp;"cl_"&amp;BO170&amp;CHAR(34)&amp;",","")</f>
        <v/>
      </c>
      <c r="GX170" s="48" t="str">
        <f>IF(BP170&lt;&gt;"",CHAR(34)&amp;"cl_"&amp;BP170&amp;CHAR(34)&amp;",","")</f>
        <v>"cl_YEL",</v>
      </c>
      <c r="GY170" s="48" t="str">
        <f>IF(BQ170&lt;&gt;"",CHAR(34)&amp;"cl_"&amp;BQ170&amp;CHAR(34)&amp;",","")</f>
        <v/>
      </c>
      <c r="GZ170" s="48" t="str">
        <f>IF(BR170&lt;&gt;"",CHAR(34)&amp;"cl_"&amp;BR170&amp;CHAR(34)&amp;",","")</f>
        <v>"cl_BRO",</v>
      </c>
      <c r="HA170" s="48" t="str">
        <f>IF(BS170&lt;&gt;"",CHAR(34)&amp;"cl_"&amp;BS170&amp;CHAR(34)&amp;",","")</f>
        <v/>
      </c>
      <c r="HB170" s="48" t="str">
        <f>IF(BT170&lt;&gt;"",CHAR(34)&amp;"cl_"&amp;BT170&amp;CHAR(34)&amp;",","")</f>
        <v>"cl_WHI",</v>
      </c>
      <c r="HC170" s="48" t="str">
        <f>SUBSTITUTE("["&amp;_xlfn.CONCAT(GT170:HB170)&amp;"]",",]","]")</f>
        <v>["cl_YEL","cl_BRO","cl_WHI"]</v>
      </c>
      <c r="HE170" s="71"/>
      <c r="HF170" s="72" t="str">
        <f>"{couname:"&amp;CT170&amp;(IF(HK170&lt;&gt;"",",subtype:"&amp;CHAR(34)&amp;HK170&amp;CHAR(34),""))&amp;",year:"&amp;HJ170&amp;",region:"&amp;CU170&amp;",Colors:"&amp;HC170&amp;",Items:"&amp;GS170&amp;",Flag:"&amp;CV170&amp;",HDFlag:"&amp;CHAR(34)&amp;E170&amp;CHAR(34)&amp;",type:"&amp;GP170&amp;", describe: "&amp;HH170&amp;", isnew:"&amp;CHAR(34)&amp;F170&amp;CHAR(34)&amp;", links: "&amp;HL170&amp;"},"</f>
        <v>{couname:"[USA] Cheyenne",year:"1985",region:"rgn_North America",Colors:["cl_YEL","cl_BRO","cl_WHI"],Items:["3Color","words2","lets08","startC","with_y","ELROHI","year19","NoBand","Horizo","Vertic","Circle","Animal","Texted","Unequa","Center","Geogrh","staWHI","NO_BLU","NO_RED","NO_GRE","NO_BLA","BLRENO","myrWHI","HasSta","3+Star"],Flag:"https://upload.wikimedia.org/wikipedia/commons/thumb/0/05/Flag_of_Cheyenne%2C_Wyoming.svg/640px-Flag_of_Cheyenne%2C_Wyoming.svg.png",HDFlag:"https://upload.wikimedia.org/wikipedia/commons/thumb/0/05/Flag_of_Cheyenne%2C_Wyoming.svg/1280px-Flag_of_Cheyenne%2C_Wyoming.svg.png",type:"City", describe: "\nA white field with a brown border with the city seal in the center.", isnew:".", links: "https://en.m.wikipedia.org/wiki/Cheyenne,_Wyoming"},</v>
      </c>
      <c r="HG170" s="73" t="str">
        <f>"{couname:"&amp;CT170&amp;(IF(HK170&lt;&gt;"",",subtype:"&amp;CHAR(34)&amp;HK170&amp;CHAR(34),""))&amp;",year:"&amp;HJ170&amp;",region:"&amp;CU170&amp;",Colors:"&amp;HC170&amp;",Items:"&amp;GS170&amp;",Flag:"&amp;CV170&amp;",HDFlag:"&amp;CHAR(34)&amp;E170&amp;CHAR(34)&amp;",type:"&amp;GP170&amp;", describe: "&amp;HI170&amp;", links: "&amp;HL170&amp;"},"</f>
        <v>{couname:"[USA] Cheyenne",year:"1985",region:"rgn_North America",Colors:["cl_YEL","cl_BRO","cl_WHI"],Items:["3Color","words2","lets08","startC","with_y","ELROHI","year19","NoBand","Horizo","Vertic","Circle","Animal","Texted","Unequa","Center","Geogrh","staWHI","NO_BLU","NO_RED","NO_GRE","NO_BLA","BLRENO","myrWHI","HasSta","3+Star"],Flag:"https://upload.wikimedia.org/wikipedia/commons/thumb/0/05/Flag_of_Cheyenne%2C_Wyoming.svg/640px-Flag_of_Cheyenne%2C_Wyoming.svg.png",HDFlag:"https://upload.wikimedia.org/wikipedia/commons/thumb/0/05/Flag_of_Cheyenne%2C_Wyoming.svg/1280px-Flag_of_Cheyenne%2C_Wyoming.svg.png",type:"City", describe: "\nA white field with a brown border with the city seal in the center.", links: "https://en.m.wikipedia.org/wiki/Cheyenne,_Wyoming"},</v>
      </c>
      <c r="HH170" s="48" t="str">
        <f>IF(P170&lt;&gt;"",CHAR(34)&amp;"\n"&amp;P170&amp;CHAR(34),CHAR(34)&amp;CHAR(34))</f>
        <v>"\nA white field with a brown border with the city seal in the center."</v>
      </c>
      <c r="HI170" s="48" t="str">
        <f>IF(J170=0,CHAR(34)&amp;CHAR(34),HH170)</f>
        <v>"\nA white field with a brown border with the city seal in the center."</v>
      </c>
      <c r="HJ170" s="48" t="str">
        <f>CHAR(34)&amp;O170&amp;CHAR(34)</f>
        <v>"1985"</v>
      </c>
      <c r="HL170" s="48" t="str">
        <f>CHAR(34)&amp;I170&amp;CHAR(34)</f>
        <v>"https://en.m.wikipedia.org/wiki/Cheyenne,_Wyoming"</v>
      </c>
      <c r="HM170" s="72" t="str">
        <f>"{"&amp;CHAR(34)&amp;"couname"&amp;CHAR(34)&amp;":"&amp;CT170&amp;(IF(H170&lt;&gt;"",","&amp;CHAR(34)&amp;"subtype"&amp;CHAR(34)&amp;":"&amp;CHAR(34)&amp;H170&amp;CHAR(34),""))&amp;","&amp;CHAR(34)&amp;"year"&amp;CHAR(34)&amp;":"&amp;HJ170&amp;","&amp;CHAR(34)&amp;"region"&amp;CHAR(34)&amp;":"&amp;CU170&amp;","&amp;CHAR(34)&amp;"Colors"&amp;CHAR(34)&amp;":"&amp;HC170&amp;","&amp;CHAR(34)&amp;"Items"&amp;CHAR(34)&amp;":"&amp;GS170&amp;","&amp;CHAR(34)&amp;"Flag"&amp;CHAR(34)&amp;":"&amp;CV170&amp;","&amp;CHAR(34)&amp;"HDFlag"&amp;CHAR(34)&amp;":"&amp;CHAR(34)&amp;E170&amp;CHAR(34)&amp;","&amp;CHAR(34)&amp;"type"&amp;CHAR(34)&amp;":"&amp;GP170&amp;", "&amp;CHAR(34)&amp;"describe"&amp;CHAR(34)&amp;": "&amp;HH170&amp;", "&amp;CHAR(34)&amp;"isnew"&amp;CHAR(34)&amp;": "&amp;CHAR(34)&amp;F170&amp;CHAR(34)&amp;", "&amp;CHAR(34)&amp;"links"&amp;CHAR(34)&amp;": "&amp;HL170&amp;"},"</f>
        <v>{"couname":"[USA] Cheyenne","subtype":"[USA] Wyoming","year":"1985","region":"rgn_North America","Colors":["cl_YEL","cl_BRO","cl_WHI"],"Items":["3Color","words2","lets08","startC","with_y","ELROHI","year19","NoBand","Horizo","Vertic","Circle","Animal","Texted","Unequa","Center","Geogrh","staWHI","NO_BLU","NO_RED","NO_GRE","NO_BLA","BLRENO","myrWHI","HasSta","3+Star"],"Flag":"https://upload.wikimedia.org/wikipedia/commons/thumb/0/05/Flag_of_Cheyenne%2C_Wyoming.svg/640px-Flag_of_Cheyenne%2C_Wyoming.svg.png","HDFlag":"https://upload.wikimedia.org/wikipedia/commons/thumb/0/05/Flag_of_Cheyenne%2C_Wyoming.svg/1280px-Flag_of_Cheyenne%2C_Wyoming.svg.png","type":"City", "describe": "\nA white field with a brown border with the city seal in the center.", "isnew": ".", "links": "https://en.m.wikipedia.org/wiki/Cheyenne,_Wyoming"},</v>
      </c>
      <c r="HN170" s="74" t="str">
        <f>"{"&amp;CHAR(34)&amp;"couname"&amp;CHAR(34)&amp;":"&amp;CT170&amp;(IF(H170&lt;&gt;"",","&amp;CHAR(34)&amp;"subtype"&amp;CHAR(34)&amp;":"&amp;CHAR(34)&amp;H170&amp;CHAR(34),""))&amp;","&amp;CHAR(34)&amp;"year"&amp;CHAR(34)&amp;":"&amp;HJ170&amp;","&amp;CHAR(34)&amp;"region"&amp;CHAR(34)&amp;":"&amp;CU170&amp;","&amp;CHAR(34)&amp;"Colors"&amp;CHAR(34)&amp;":"&amp;HC170&amp;","&amp;CHAR(34)&amp;"Items"&amp;CHAR(34)&amp;":"&amp;GS170&amp;","&amp;CHAR(34)&amp;"Flag"&amp;CHAR(34)&amp;":"&amp;CV170&amp;","&amp;CHAR(34)&amp;"HDFlag"&amp;CHAR(34)&amp;":"&amp;CHAR(34)&amp;E170&amp;CHAR(34)&amp;","&amp;CHAR(34)&amp;"type"&amp;CHAR(34)&amp;":"&amp;GP170&amp;", "&amp;CHAR(34)&amp;"describe"&amp;CHAR(34)&amp;": "&amp;HI170&amp;", "&amp;CHAR(34)&amp;"isnew"&amp;CHAR(34)&amp;": "&amp;CHAR(34)&amp;F170&amp;CHAR(34)&amp;", "&amp;CHAR(34)&amp;"links"&amp;CHAR(34)&amp;": "&amp;HL170&amp;"},"</f>
        <v>{"couname":"[USA] Cheyenne","subtype":"[USA] Wyoming","year":"1985","region":"rgn_North America","Colors":["cl_YEL","cl_BRO","cl_WHI"],"Items":["3Color","words2","lets08","startC","with_y","ELROHI","year19","NoBand","Horizo","Vertic","Circle","Animal","Texted","Unequa","Center","Geogrh","staWHI","NO_BLU","NO_RED","NO_GRE","NO_BLA","BLRENO","myrWHI","HasSta","3+Star"],"Flag":"https://upload.wikimedia.org/wikipedia/commons/thumb/0/05/Flag_of_Cheyenne%2C_Wyoming.svg/640px-Flag_of_Cheyenne%2C_Wyoming.svg.png","HDFlag":"https://upload.wikimedia.org/wikipedia/commons/thumb/0/05/Flag_of_Cheyenne%2C_Wyoming.svg/1280px-Flag_of_Cheyenne%2C_Wyoming.svg.png","type":"City", "describe": "\nA white field with a brown border with the city seal in the center.", "isnew": ".", "links": "https://en.m.wikipedia.org/wiki/Cheyenne,_Wyoming"},</v>
      </c>
      <c r="HO170" s="75">
        <v>45618</v>
      </c>
      <c r="HP170" s="48" t="str" cm="1">
        <f t="array" ref="HP170">IF(_xlfn.TEXTJOIN(", ", TRUE, IF(ISNUMBER(SEARCH("BLA", BL170:BT170)), COLUMN(BL170:BT170) - COLUMN(BL170) + 1, ""))&lt;&gt;"","BLA","")</f>
        <v/>
      </c>
      <c r="HQ170" s="48" t="str" cm="1">
        <f t="array" ref="HQ170">IF(_xlfn.TEXTJOIN(", ", TRUE, IF(ISNUMBER(SEARCH("BLU", BL170:BT170)), COLUMN(BL170:BT170) - COLUMN(BL170) + 1, ""))&lt;&gt;"","BLU","")</f>
        <v/>
      </c>
      <c r="HR170" s="48" t="str" cm="1">
        <f t="array" ref="HR170">IF(_xlfn.TEXTJOIN(", ", TRUE, IF(ISNUMBER(SEARCH("GRE", BL170:BT170)), COLUMN(BL170:BT170) - COLUMN(BL170) + 1, ""))&lt;&gt;"","GRE","")</f>
        <v/>
      </c>
      <c r="HS170" s="48" t="str" cm="1">
        <f t="array" ref="HS170">IF(_xlfn.TEXTJOIN(", ", TRUE, IF(ISNUMBER(SEARCH("RED", BL170:BT170)), COLUMN(BL170:BT170) - COLUMN(BL170) + 1, ""))&lt;&gt;"","RED","")</f>
        <v/>
      </c>
      <c r="HT170" s="48" t="str" cm="1">
        <f t="array" ref="HT170">IF(_xlfn.TEXTJOIN(", ", TRUE, IF(ISNUMBER(SEARCH("YEL", BL170:BT170)), COLUMN(BL170:BT170) - COLUMN(BL170) + 1, ""))&lt;&gt;"","YEL","")</f>
        <v>YEL</v>
      </c>
      <c r="HU170" s="48" t="str" cm="1">
        <f t="array" ref="HU170">IF(_xlfn.TEXTJOIN(", ", TRUE, IF(ISNUMBER(SEARCH("ORA", BL170:BT170)), COLUMN(BL170:BT170) - COLUMN(BL170) + 1, ""))&lt;&gt;"","ORA","")</f>
        <v/>
      </c>
      <c r="HV170" s="48" t="str" cm="1">
        <f t="array" ref="HV170">IF(_xlfn.TEXTJOIN(", ", TRUE, IF(ISNUMBER(SEARCH("BRO", BL170:BT170)), COLUMN(BL170:BT170) - COLUMN(BL170) + 1, ""))&lt;&gt;"","BRO","")</f>
        <v>BRO</v>
      </c>
      <c r="HW170" s="48" t="str" cm="1">
        <f t="array" ref="HW170">IF(_xlfn.TEXTJOIN(", ", TRUE, IF(ISNUMBER(SEARCH("PUR", BL170:BT170)), COLUMN(BL170:BT170) - COLUMN(BL170) + 1, ""))&lt;&gt;"","PUR","")</f>
        <v/>
      </c>
      <c r="HX170" s="48" t="str" cm="1">
        <f t="array" ref="HX170">IF(_xlfn.TEXTJOIN(", ", TRUE, IF(ISNUMBER(SEARCH("WHI", BL170:BT170)), COLUMN(BL170:BT170) - COLUMN(BL170) + 1, ""))&lt;&gt;"","WHI","")</f>
        <v>WHI</v>
      </c>
      <c r="HY170" s="76"/>
      <c r="HZ170" s="76"/>
      <c r="IA170" s="6"/>
      <c r="IB170" s="6"/>
      <c r="IC170" s="77"/>
      <c r="ID170" s="77"/>
      <c r="IE170" s="77"/>
      <c r="IF170" s="77"/>
      <c r="IG170" s="77"/>
      <c r="IH170" s="77"/>
      <c r="II170" s="77"/>
      <c r="IJ170" s="77"/>
      <c r="IK170" s="77"/>
      <c r="IM170" s="45">
        <f>COUNTIF(IC170:IK170,"&gt;0")-CG170</f>
        <v>-3</v>
      </c>
      <c r="IN170" s="78" t="str">
        <f>"http://mkweb.bcgsc.ca/color-summarizer/?url="&amp;D170&amp;"&amp;precision=low&amp;num_clusters="&amp;CG170&amp;"&amp;text=1"</f>
        <v>http://mkweb.bcgsc.ca/color-summarizer/?url=https://upload.wikimedia.org/wikipedia/commons/thumb/0/05/Flag_of_Cheyenne%2C_Wyoming.svg/640px-Flag_of_Cheyenne%2C_Wyoming.svg.png&amp;precision=low&amp;num_clusters=3&amp;text=1</v>
      </c>
      <c r="IO170" s="48" t="str">
        <f>IF(HP170&lt;&gt;"",CHAR(34)&amp;"black"&amp;CHAR(34),"")</f>
        <v/>
      </c>
      <c r="IP170" s="48" t="str">
        <f>IF(HQ170&lt;&gt;"",CHAR(34)&amp;"blue"&amp;CHAR(34),"")</f>
        <v/>
      </c>
      <c r="IQ170" s="48" t="str">
        <f>IF(HR170&lt;&gt;"",CHAR(34)&amp;"green"&amp;CHAR(34),"")</f>
        <v/>
      </c>
      <c r="IR170" s="48" t="str">
        <f>IF(HS170&lt;&gt;"",CHAR(34)&amp;"red"&amp;CHAR(34),"")</f>
        <v/>
      </c>
      <c r="IS170" s="48" t="str">
        <f>IF(HT170&lt;&gt;"",CHAR(34)&amp;"yellow"&amp;CHAR(34),"")</f>
        <v>"yellow"</v>
      </c>
      <c r="IT170" s="48" t="str">
        <f>IF(HU170&lt;&gt;"",CHAR(34)&amp;"orange"&amp;CHAR(34),"")</f>
        <v/>
      </c>
      <c r="IU170" s="48" t="str">
        <f>IF(HV170&lt;&gt;"",CHAR(34)&amp;"brown"&amp;CHAR(34),"")</f>
        <v>"brown"</v>
      </c>
      <c r="IV170" s="48" t="str">
        <f>IF(HW170&lt;&gt;"",CHAR(34)&amp;"purple"&amp;CHAR(34),"")</f>
        <v/>
      </c>
      <c r="IW170" s="48" t="str">
        <f>IF(HX170&lt;&gt;"",CHAR(34)&amp;"white"&amp;CHAR(34),"")</f>
        <v>"white"</v>
      </c>
      <c r="IX170" s="48" t="str">
        <f>"{"&amp;CHAR(34)&amp;"url"&amp;CHAR(34)&amp;":"&amp;CHAR(34)&amp;IN170&amp;CHAR(34)&amp;","&amp;CHAR(34)&amp;"name"&amp;CHAR(34)&amp;":"&amp;CHAR(34)&amp;A170&amp;CHAR(34)&amp;"},"</f>
        <v>{"url":"http://mkweb.bcgsc.ca/color-summarizer/?url=https://upload.wikimedia.org/wikipedia/commons/thumb/0/05/Flag_of_Cheyenne%2C_Wyoming.svg/640px-Flag_of_Cheyenne%2C_Wyoming.svg.png&amp;precision=low&amp;num_clusters=3&amp;text=1","name":"[USA] Cheyenne"},</v>
      </c>
      <c r="IY170" s="48">
        <v>1135</v>
      </c>
    </row>
    <row r="171" spans="1:259" s="48" customFormat="1" ht="38.4" customHeight="1" thickBot="1" x14ac:dyDescent="0.35">
      <c r="A171" s="87" t="s">
        <v>695</v>
      </c>
      <c r="B171" s="40" t="e" vm="312">
        <v>#VALUE!</v>
      </c>
      <c r="C171" s="41" t="s">
        <v>1132</v>
      </c>
      <c r="D171" s="42" t="s">
        <v>696</v>
      </c>
      <c r="E171" s="43" t="s">
        <v>697</v>
      </c>
      <c r="F171" s="44" t="s">
        <v>163</v>
      </c>
      <c r="G171" s="45">
        <f>COUNTIF($A$1:$A$8580,A171)</f>
        <v>1</v>
      </c>
      <c r="H171" s="46" t="s">
        <v>1134</v>
      </c>
      <c r="I171" s="47" t="s">
        <v>698</v>
      </c>
      <c r="J171" s="48" t="str">
        <f>""</f>
        <v/>
      </c>
      <c r="K171" s="49"/>
      <c r="L171" s="50"/>
      <c r="M171" s="50"/>
      <c r="N171" s="51" t="s">
        <v>231</v>
      </c>
      <c r="O171" s="52">
        <v>1939</v>
      </c>
      <c r="P171" s="53" t="s">
        <v>699</v>
      </c>
      <c r="Q171" s="54">
        <v>2</v>
      </c>
      <c r="R171" s="55" t="s">
        <v>231</v>
      </c>
      <c r="S171" s="56">
        <v>0</v>
      </c>
      <c r="T171" s="57" t="s">
        <v>164</v>
      </c>
      <c r="U171" s="58" t="s">
        <v>164</v>
      </c>
      <c r="V171" s="58" t="s">
        <v>165</v>
      </c>
      <c r="W171" s="58" t="s">
        <v>164</v>
      </c>
      <c r="X171" s="58" t="s">
        <v>165</v>
      </c>
      <c r="Y171" s="58" t="s">
        <v>165</v>
      </c>
      <c r="Z171" s="58" t="s">
        <v>164</v>
      </c>
      <c r="AA171" s="58" t="s">
        <v>164</v>
      </c>
      <c r="AB171" s="58" t="s">
        <v>165</v>
      </c>
      <c r="AC171" s="58" t="s">
        <v>164</v>
      </c>
      <c r="AD171" s="58" t="s">
        <v>164</v>
      </c>
      <c r="AE171" s="58" t="s">
        <v>164</v>
      </c>
      <c r="AF171" s="59" t="s">
        <v>164</v>
      </c>
      <c r="AG171" s="59" t="s">
        <v>165</v>
      </c>
      <c r="AH171" s="59" t="s">
        <v>165</v>
      </c>
      <c r="AI171" s="59" t="s">
        <v>164</v>
      </c>
      <c r="AJ171" s="59" t="s">
        <v>164</v>
      </c>
      <c r="AK171" s="59" t="s">
        <v>164</v>
      </c>
      <c r="AL171" s="59" t="s">
        <v>164</v>
      </c>
      <c r="AM171" s="59" t="s">
        <v>165</v>
      </c>
      <c r="AN171" s="59" t="s">
        <v>164</v>
      </c>
      <c r="AO171" s="59" t="s">
        <v>164</v>
      </c>
      <c r="AP171" s="59" t="s">
        <v>164</v>
      </c>
      <c r="AQ171" s="59" t="s">
        <v>164</v>
      </c>
      <c r="AR171" s="59" t="s">
        <v>164</v>
      </c>
      <c r="AS171" s="59" t="s">
        <v>164</v>
      </c>
      <c r="AT171" s="60">
        <v>0</v>
      </c>
      <c r="AU171" s="59" t="s">
        <v>205</v>
      </c>
      <c r="AV171" s="59" t="str">
        <f>IF(LEFT(A171,1)="[",LEFT(A171,5)&amp;AU171&amp;A171,"")</f>
        <v>[USA]Military[USA] Marine Corps</v>
      </c>
      <c r="AW171" s="59" t="str">
        <f>C171&amp;H171&amp;A171</f>
        <v>3a[USA] Other[USA] Marine Corps</v>
      </c>
      <c r="AX171" s="61"/>
      <c r="AY171" s="61"/>
      <c r="AZ171" s="62" t="s">
        <v>167</v>
      </c>
      <c r="BA171" s="62" t="s">
        <v>167</v>
      </c>
      <c r="BB171" s="62"/>
      <c r="BC171" s="63"/>
      <c r="BD171" s="64" t="s">
        <v>154</v>
      </c>
      <c r="BE171" s="47"/>
      <c r="BF171" s="64" t="s">
        <v>167</v>
      </c>
      <c r="BG171" s="64" t="s">
        <v>167</v>
      </c>
      <c r="BH171" s="64" t="s">
        <v>167</v>
      </c>
      <c r="BI171" s="64"/>
      <c r="BJ171" s="64"/>
      <c r="BK171" s="47"/>
      <c r="BL171" s="64" t="s">
        <v>151</v>
      </c>
      <c r="BM171" s="64" t="s">
        <v>167</v>
      </c>
      <c r="BN171" s="64" t="s">
        <v>167</v>
      </c>
      <c r="BO171" s="64" t="s">
        <v>154</v>
      </c>
      <c r="BP171" s="64" t="s">
        <v>155</v>
      </c>
      <c r="BQ171" s="64" t="s">
        <v>167</v>
      </c>
      <c r="BR171" s="64" t="s">
        <v>167</v>
      </c>
      <c r="BS171" s="64" t="s">
        <v>167</v>
      </c>
      <c r="BT171" s="64" t="s">
        <v>159</v>
      </c>
      <c r="BU171" s="65"/>
      <c r="BV171" s="66"/>
      <c r="BW171" s="66">
        <v>0</v>
      </c>
      <c r="BX171" s="47"/>
      <c r="CB171" s="6"/>
      <c r="CC171" s="6"/>
      <c r="CD171" s="67">
        <v>0</v>
      </c>
      <c r="CE171" s="67">
        <v>0</v>
      </c>
      <c r="CF171" s="67" t="e">
        <v>#REF!</v>
      </c>
      <c r="CG171" s="68" cm="1">
        <f t="array" ref="CG171">SUMPRODUCT(--(LEN(TRIM(BL171:BT171))&gt;0))</f>
        <v>4</v>
      </c>
      <c r="CH171" s="59" t="str">
        <f>IF(CG171=2,"y","n")</f>
        <v>n</v>
      </c>
      <c r="CI171" s="59" t="str">
        <f>IF(CG171=3,"y","n")</f>
        <v>n</v>
      </c>
      <c r="CJ171" s="59" t="str">
        <f>IF(CG171=4,"y","n")</f>
        <v>y</v>
      </c>
      <c r="CK171" s="59" t="str">
        <f>IF(CG171&gt;4,"y","n")</f>
        <v>n</v>
      </c>
      <c r="CL171" s="59" t="str">
        <f>IF(S171=0,"y","n")</f>
        <v>y</v>
      </c>
      <c r="CM171" s="59" t="str">
        <f>IF(S171=2,"y","n")</f>
        <v>n</v>
      </c>
      <c r="CN171" s="59" t="str">
        <f>IF(S171=3,"y","n")</f>
        <v>n</v>
      </c>
      <c r="CO171" s="59" t="str">
        <f>IF(S171&gt;=4,"y","n")</f>
        <v>n</v>
      </c>
      <c r="CP171" s="59" t="str">
        <f>IF(AT171=0,"y","n")</f>
        <v>y</v>
      </c>
      <c r="CQ171" s="59" t="str">
        <f>IF(AT171=1,"y","n")</f>
        <v>n</v>
      </c>
      <c r="CR171" s="59" t="str">
        <f>IF(AT171=2,"y","n")</f>
        <v>n</v>
      </c>
      <c r="CS171" s="59" t="str">
        <f>IF(AT171&gt;=3,"y","n")</f>
        <v>n</v>
      </c>
      <c r="CT171" s="69" t="str">
        <f>CHAR(34)&amp;A171&amp;CHAR(34)</f>
        <v>"[USA] Marine Corps"</v>
      </c>
      <c r="CU171" s="70" t="str">
        <f>CHAR(34)&amp;"rgn_"&amp;R171&amp;CHAR(34)</f>
        <v>"rgn_North America"</v>
      </c>
      <c r="CV171" s="48" t="str">
        <f>CHAR(34)&amp;D171&amp;CHAR(34)</f>
        <v>"https://upload.wikimedia.org/wikipedia/commons/thumb/1/13/Flag_of_the_United_States_Marine_Corps.svg/609px-Flag_of_the_United_States_Marine_Corps.svg.png"</v>
      </c>
      <c r="CW171" s="48" t="str">
        <f>IF(CH171="y",CHAR(34)&amp;CH$1&amp;CHAR(34)&amp;",","")</f>
        <v/>
      </c>
      <c r="CX171" s="48" t="str">
        <f>IF(CI171="y",CHAR(34)&amp;CI$1&amp;CHAR(34)&amp;",","")</f>
        <v/>
      </c>
      <c r="CY171" s="48" t="str">
        <f>IF(CJ171="y",CHAR(34)&amp;CJ$1&amp;CHAR(34)&amp;",","")</f>
        <v>"4Color",</v>
      </c>
      <c r="CZ171" s="48" t="str">
        <f>IF(CK171="y",CHAR(34)&amp;CK$1&amp;CHAR(34)&amp;",","")</f>
        <v/>
      </c>
      <c r="DA171" s="48" t="str">
        <f>IF(Q171&gt;1,CHAR(34)&amp;"words2"&amp;CHAR(34)&amp;",","")</f>
        <v>"words2",</v>
      </c>
      <c r="DB171" s="48" t="str">
        <f>IF(Q171&gt;2,CHAR(34)&amp;"words3"&amp;CHAR(34)&amp;",","")</f>
        <v/>
      </c>
      <c r="DD171" s="48" t="str">
        <f>IF(LEN(CHAR(34)&amp;"lets"&amp;LEN(SUBSTITUTE(SUBSTITUTE(IFERROR(TRIM(SUBSTITUTE(A171,MID(A171,FIND("[",A171),FIND("]",A171)-FIND("[",A171)+1),"")),A171)," ",""),"-",""))&amp;CHAR(34)&amp;",")=9,CHAR(34)&amp;"lets"&amp;LEN(SUBSTITUTE(SUBSTITUTE(IFERROR(TRIM(SUBSTITUTE(A171,MID(A171,FIND("[",A171),FIND("]",A171)-FIND("[",A171)+1),"")),A171)," ",""),"-",""))&amp;CHAR(34)&amp;",",CHAR(34)&amp;"lets0"&amp;LEN(SUBSTITUTE(SUBSTITUTE(IFERROR(TRIM(SUBSTITUTE(A171,MID(A171,FIND("[",A171),FIND("]",A171)-FIND("[",A171)+1),"")),A171)," ",""),"-",""))&amp;CHAR(34)&amp;",")</f>
        <v>"lets11",</v>
      </c>
      <c r="DE171" s="48" t="str">
        <f>CHAR(34)&amp;"start"&amp;IFERROR(LEFT(SUBSTITUTE(A171,"["&amp;MID(A171,FIND("[",A171)+1,FIND("]",A171)-FIND("[",A171)-1)&amp;"] ",""),1),LEFT(A171,1))&amp;CHAR(34)&amp;","</f>
        <v>"startM",</v>
      </c>
      <c r="DF171" s="48" t="str">
        <f>IFERROR(IF(SEARCH("tan",A171)&gt;0,CHAR(34)&amp;"withtn"&amp;CHAR(34)&amp;",",""),"")</f>
        <v/>
      </c>
      <c r="DG171" s="48" t="str">
        <f>IFERROR(IF(SEARCH("q",A171)&gt;0,CHAR(34)&amp;"with_q"&amp;CHAR(34)&amp;",",""),"")</f>
        <v/>
      </c>
      <c r="DH171" s="48" t="str">
        <f>IFERROR(IF(SEARCH("v",A171)&gt;0,CHAR(34)&amp;"with_v"&amp;CHAR(34)&amp;",",""),"")</f>
        <v/>
      </c>
      <c r="DI171" s="48" t="str">
        <f>IFERROR(IF(SEARCH("w",A171)&gt;0,CHAR(34)&amp;"with_w"&amp;CHAR(34)&amp;",",""),"")</f>
        <v/>
      </c>
      <c r="DJ171" s="48" t="str">
        <f>IFERROR(IF(SEARCH("y",A171)&gt;0,CHAR(34)&amp;"with_y"&amp;CHAR(34)&amp;",",""),"")</f>
        <v/>
      </c>
      <c r="DK171" s="48" t="str">
        <f>IFERROR(IF(SEARCH("z",A171)&gt;0,CHAR(34)&amp;"with_z"&amp;CHAR(34)&amp;",",""),"")</f>
        <v/>
      </c>
      <c r="DL171" s="48" t="str">
        <f>IF(CG171=2, CHAR(34) &amp; _xlfn.TEXTJOIN("", TRUE, _xlfn._xlws.SORT(HP171:HX171)) &amp; CHAR(34) &amp; ",", "")</f>
        <v/>
      </c>
      <c r="DM171" s="48" t="str" cm="1">
        <f t="array" ref="DM171">IF(CG171=3,CHAR(34) &amp; _xlfn.TEXTJOIN("", TRUE, RIGHT(HP171:HX171, 2)) &amp; CHAR(34) &amp; ",", "")</f>
        <v/>
      </c>
      <c r="DN171" s="48" t="str">
        <f>IF(AND(ISNUMBER(SEARCH("18", O171)), ISERROR(SEARCH("1918", O171)), ISERROR(SEARCH("2018", O171))), CHAR(34) &amp; "year18" &amp; CHAR(34) &amp; ",", "")</f>
        <v/>
      </c>
      <c r="DO171" s="48" t="str">
        <f>IF(AND(ISNUMBER(SEARCH("19", O171)), ISERROR(SEARCH("1819", O171)),  ISERROR(SEARCH("1219", O171)),ISERROR(SEARCH("1119", O171)),ISERROR(SEARCH("1190", O171)),ISERROR(SEARCH("2019", O171))), CHAR(34) &amp; "year19" &amp; CHAR(34) &amp; ",", "")</f>
        <v>"year19",</v>
      </c>
      <c r="DP171" s="6" t="str">
        <f>IF(AND(ISNUMBER(SEARCH("20", O171)), ISERROR(SEARCH("1920", O171))), CHAR(34)&amp;"year00"&amp;CHAR(34)&amp;",", "")</f>
        <v/>
      </c>
      <c r="DQ171" s="6" t="str">
        <f>IF(CC171="y",CHAR(34)&amp;"soviet"&amp;CHAR(34)&amp;",","")</f>
        <v/>
      </c>
      <c r="DR171" s="6" t="str">
        <f>IF(BY171="y",CHAR(34)&amp;"dgband"&amp;CHAR(34)&amp;",","")</f>
        <v/>
      </c>
      <c r="DS171" s="6" t="str">
        <f>IF(W171="y",IF(AND(V171="n",BY171&lt;&gt;"y"),CHAR(34)&amp;"allver"&amp;CHAR(34)&amp;",",""),"")</f>
        <v/>
      </c>
      <c r="DT171" s="6" t="str">
        <f>IF(V171="y",IF(AND(W171="n",BY171&lt;&gt;"y"),CHAR(34)&amp;"allhor"&amp;CHAR(34)&amp;",",""),"")</f>
        <v>"allhor",</v>
      </c>
      <c r="DU171" s="6" t="str">
        <f>IF(BY171="y",IF(AND(W171="n",V171="n"),CHAR(34)&amp;"alldia"&amp;CHAR(34)&amp;",",""),"")</f>
        <v/>
      </c>
      <c r="DW171" s="48" t="str">
        <f>IF(CL171="y",CHAR(34)&amp;CL$1&amp;CHAR(34)&amp;",","")</f>
        <v>"NoBand",</v>
      </c>
      <c r="DX171" s="48" t="str">
        <f>IF(CM171="y",CHAR(34)&amp;CM$1&amp;CHAR(34)&amp;",","")</f>
        <v/>
      </c>
      <c r="DY171" s="48" t="str">
        <f>IF(CN171="y",CHAR(34)&amp;CN$1&amp;CHAR(34)&amp;",","")</f>
        <v/>
      </c>
      <c r="DZ171" s="48" t="str">
        <f>IF(CO171="y",CHAR(34)&amp;CO$1&amp;CHAR(34)&amp;",","")</f>
        <v/>
      </c>
      <c r="EA171" s="48" t="str">
        <f>IF(T171="y",CHAR(34)&amp;T$1&amp;CHAR(34)&amp;",","")</f>
        <v/>
      </c>
      <c r="EB171" s="48" t="str">
        <f>IF(U171="y",CHAR(34)&amp;U$1&amp;CHAR(34)&amp;",","")</f>
        <v/>
      </c>
      <c r="EC171" s="48" t="str">
        <f>IF(V171="y",CHAR(34)&amp;V$1&amp;CHAR(34)&amp;",","")</f>
        <v>"Horizo",</v>
      </c>
      <c r="ED171" s="48" t="str">
        <f>IF(W171="y",CHAR(34)&amp;W$1&amp;CHAR(34)&amp;",","")</f>
        <v/>
      </c>
      <c r="EE171" s="48" t="str">
        <f>IF(X171="y",CHAR(34)&amp;X$1&amp;CHAR(34)&amp;",","")</f>
        <v>"Circle",</v>
      </c>
      <c r="EF171" s="48" t="str">
        <f>IF(AND(Y171&lt;&gt;"n",Y171&lt;&gt;""),CHAR(34)&amp;Y$1&amp;CHAR(34)&amp;",","")</f>
        <v>"Animal",</v>
      </c>
      <c r="EG171" s="48" t="str">
        <f>IF(Z171="y",CHAR(34)&amp;Z$1&amp;CHAR(34)&amp;",","")</f>
        <v/>
      </c>
      <c r="EH171" s="48" t="str">
        <f>IF(AA171="y",CHAR(34)&amp;AA$1&amp;CHAR(34)&amp;",","")</f>
        <v/>
      </c>
      <c r="EI171" s="48" t="str">
        <f>IF(AB171="y",CHAR(34)&amp;AB$1&amp;CHAR(34)&amp;",","")</f>
        <v>"Texted",</v>
      </c>
      <c r="EJ171" s="48" t="str">
        <f>IF(AC171="y",CHAR(34)&amp;AC$1&amp;CHAR(34)&amp;",","")</f>
        <v/>
      </c>
      <c r="EK171" s="48" t="str">
        <f>IF(AD171="y",CHAR(34)&amp;AD$1&amp;CHAR(34)&amp;",","")</f>
        <v/>
      </c>
      <c r="EL171" s="48" t="str">
        <f>IF(AE171="y",CHAR(34)&amp;AE$1&amp;CHAR(34)&amp;",","")</f>
        <v/>
      </c>
      <c r="EM171" s="48" t="str">
        <f>IF(AF171="y",CHAR(34)&amp;AF$1&amp;CHAR(34)&amp;",","")</f>
        <v/>
      </c>
      <c r="EN171" s="48" t="str">
        <f>IF(AG171="y",CHAR(34)&amp;AG$1&amp;CHAR(34)&amp;",","")</f>
        <v>"Unequa",</v>
      </c>
      <c r="EO171" s="48" t="str">
        <f>IF(AH171="y",CHAR(34)&amp;AH$1&amp;CHAR(34)&amp;",","")</f>
        <v>"Center",</v>
      </c>
      <c r="EP171" s="48" t="str">
        <f>IF(AI171="y",CHAR(34)&amp;AI$1&amp;CHAR(34)&amp;",","")</f>
        <v/>
      </c>
      <c r="EQ171" s="48" t="str">
        <f>IF(AJ171="y",CHAR(34)&amp;AJ$1&amp;CHAR(34)&amp;",","")</f>
        <v/>
      </c>
      <c r="ER171" s="48" t="str">
        <f>IF(AK171="y",CHAR(34)&amp;AK$1&amp;CHAR(34)&amp;",","")</f>
        <v/>
      </c>
      <c r="ES171" s="48" t="str">
        <f>IF(AL171="y",CHAR(34)&amp;AL$1&amp;CHAR(34)&amp;",","")</f>
        <v/>
      </c>
      <c r="ET171" s="48" t="str">
        <f>IF(AM171="y",CHAR(34)&amp;AM$1&amp;CHAR(34)&amp;",","")</f>
        <v>"Geogrh",</v>
      </c>
      <c r="EU171" s="48" t="str">
        <f>IF(AN171="y",CHAR(34)&amp;AN$1&amp;CHAR(34)&amp;",","")</f>
        <v/>
      </c>
      <c r="EV171" s="48" t="str">
        <f>IF(AO171="y",CHAR(34)&amp;AO$1&amp;CHAR(34)&amp;",","")</f>
        <v/>
      </c>
      <c r="EW171" s="48" t="str">
        <f>IF(AP171="y",CHAR(34)&amp;AP$1&amp;CHAR(34)&amp;",","")</f>
        <v/>
      </c>
      <c r="EX171" s="48" t="str">
        <f>IF(AQ171="y",CHAR(34)&amp;AQ$1&amp;CHAR(34)&amp;",","")</f>
        <v/>
      </c>
      <c r="EY171" s="48" t="str">
        <f>IF(AR171="y",CHAR(34)&amp;AR$1&amp;CHAR(34)&amp;",","")</f>
        <v/>
      </c>
      <c r="EZ171" s="48" t="str">
        <f>IF(AS171="y",CHAR(34)&amp;AS$1&amp;CHAR(34)&amp;",","")</f>
        <v/>
      </c>
      <c r="FA171" s="48" t="str">
        <f>IF(AT171&gt;0,CHAR(34)&amp;"sta"&amp;AZ171&amp;CHAR(34)&amp;",","")</f>
        <v/>
      </c>
      <c r="FB171" s="48" t="str">
        <f>IF(AND(AT171&gt;0,BA171&lt;&gt;""),CHAR(34)&amp;"sta"&amp;BA171&amp;CHAR(34)&amp;",","")</f>
        <v/>
      </c>
      <c r="FD171" s="48" t="str">
        <f>IF(BV171="n",CHAR(34)&amp;"tcWHYE"&amp;CHAR(34)&amp;",",IF(BV171="y",CHAR(34)&amp;FD$1&amp;CHAR(34)&amp;",",""))</f>
        <v/>
      </c>
      <c r="FE171" s="48" t="str">
        <f>IF(COUNTIF(BL171:BT171,"BLU")=0,CHAR(34)&amp;"NO_BLU"&amp;CHAR(34)&amp;",", "")</f>
        <v>"NO_BLU",</v>
      </c>
      <c r="FF171" s="48" t="str">
        <f>IF(COUNTIF(BL171:BT171,"WHI")=0,CHAR(34)&amp;"NO_WHI"&amp;CHAR(34)&amp;",", "")</f>
        <v/>
      </c>
      <c r="FG171" s="48" t="str">
        <f>IF(COUNTIF(BL171:BT171,"RED")=0,CHAR(34)&amp;"NO_RED"&amp;CHAR(34)&amp;",", "")</f>
        <v/>
      </c>
      <c r="FH171" s="48" t="str">
        <f>IF(COUNTIF(BL171:BS171,"GRE")=0,CHAR(34)&amp;"NO_GRE"&amp;CHAR(34)&amp;",", "")</f>
        <v>"NO_GRE",</v>
      </c>
      <c r="FI171" s="48" t="str">
        <f>IF(COUNTIF(BL171:BT171,"YEL")=0,CHAR(34)&amp;"NO_YEL"&amp;CHAR(34)&amp;",", "")</f>
        <v/>
      </c>
      <c r="FJ171" s="48" t="str">
        <f>IF(COUNTIF(BL171:BT171,"BLA")=0,CHAR(34)&amp;"NO_BLA"&amp;CHAR(34)&amp;",", "")</f>
        <v/>
      </c>
      <c r="FK171" s="48" t="str">
        <f>IF(AND(FH171&lt;&gt;"",FF171&lt;&gt;""),CHAR(34)&amp;"WHGRNO"&amp;CHAR(34)&amp;",","")</f>
        <v/>
      </c>
      <c r="FL171" s="48" t="str">
        <f>IF(AND(FI171&lt;&gt;"",FF171&lt;&gt;""),CHAR(34)&amp;"WHYENO"&amp;CHAR(34)&amp;",","")</f>
        <v/>
      </c>
      <c r="FM171" s="48" t="str">
        <f>IF(AND(FJ171&lt;&gt;"",FF171&lt;&gt;""),CHAR(34)&amp;"BAWHNO"&amp;CHAR(34)&amp;",","")</f>
        <v/>
      </c>
      <c r="FN171" s="48" t="str">
        <f>IF(AND(FE171&lt;&gt;"",FF171&lt;&gt;""),CHAR(34)&amp;"BLWHNO"&amp;CHAR(34)&amp;",","")</f>
        <v/>
      </c>
      <c r="FO171" s="48" t="str">
        <f>IF(AND(FE171&lt;&gt;"",FG171&lt;&gt;""),CHAR(34)&amp;"BLRENO"&amp;CHAR(34)&amp;",","")</f>
        <v/>
      </c>
      <c r="FP171" s="48" t="str">
        <f>IF(AND(FF171&lt;&gt;"",FF171&lt;&gt;""),CHAR(34)&amp;"WHRENO"&amp;CHAR(34)&amp;",","")</f>
        <v/>
      </c>
      <c r="FQ171" s="48" t="str">
        <f>IF(LEN(BF171)=3,CHAR(34)&amp;"001"&amp;BF171&amp;CHAR(34)&amp;",","")</f>
        <v/>
      </c>
      <c r="FR171" s="48" t="str">
        <f>IF(LEN(BG171)=3,CHAR(34)&amp;"002"&amp;BG171&amp;CHAR(34)&amp;",","")</f>
        <v/>
      </c>
      <c r="FS171" s="48" t="str">
        <f>IF(LEN(BH171)=3,CHAR(34)&amp;"003"&amp;BH171&amp;CHAR(34)&amp;",","")</f>
        <v/>
      </c>
      <c r="FT171" s="48" t="str">
        <f>CHAR(34)&amp;"myr"&amp;BD171&amp;CHAR(34)&amp;","</f>
        <v>"myrRED",</v>
      </c>
      <c r="FU171" s="48" t="str">
        <f>IF(AY171="y",CHAR(34)&amp;"island"&amp;CHAR(34)&amp;",","")</f>
        <v/>
      </c>
      <c r="FV171" s="48" t="str">
        <f>IF(BZ171="y",CHAR(34)&amp;"landlo"&amp;CHAR(34)&amp;",","")</f>
        <v/>
      </c>
      <c r="FW171" s="48" t="str">
        <f>IF(CA171="y",CHAR(34)&amp;"eunion"&amp;CHAR(34)&amp;",","")</f>
        <v/>
      </c>
      <c r="FY171" s="48" t="str">
        <f>IFERROR(IF(SEARCH("Arabic",CB171)&gt;0,CHAR(34)&amp;"arabic"&amp;CHAR(34)&amp;",",""),"")</f>
        <v/>
      </c>
      <c r="FZ171" s="48" t="str">
        <f>IFERROR(IF(SEARCH("English",CB171)&gt;0,CHAR(34)&amp;"englis"&amp;CHAR(34)&amp;",",""),"")</f>
        <v/>
      </c>
      <c r="GA171" s="48" t="str">
        <f>IFERROR(IF(SEARCH("French",CB171)&gt;0,CHAR(34)&amp;"french"&amp;CHAR(34)&amp;",",""),"")</f>
        <v/>
      </c>
      <c r="GB171" s="48" t="str">
        <f>IFERROR(IF(SEARCH("Spanish",CB171)&gt;0,CHAR(34)&amp;"spanis"&amp;CHAR(34)&amp;",",""),"")</f>
        <v/>
      </c>
      <c r="GE171" s="48" t="str">
        <f>IFERROR(IF(SEARCH("Dutch",CB171)&gt;0,CHAR(34)&amp;"dutchs"&amp;CHAR(34)&amp;",",""),"")</f>
        <v/>
      </c>
      <c r="GF171" s="48" t="str">
        <f>IFERROR(IF(SEARCH("Historical",AU171)&gt;0,CHAR(34)&amp;"histor"&amp;CHAR(34)&amp;",",""),"")</f>
        <v/>
      </c>
      <c r="GG171" s="48" t="str">
        <f>IF(BU171="y",CHAR(34)&amp;"unjack"&amp;CHAR(34)&amp;",","")</f>
        <v/>
      </c>
      <c r="GH171" s="48" t="str">
        <f>IF(CD171=1,CHAR(34)&amp;"southc"&amp;CHAR(34)&amp;",","")</f>
        <v/>
      </c>
      <c r="GI171" s="48" t="str">
        <f>IF(CE171=1,CHAR(34)&amp;"hasmap"&amp;CHAR(34)&amp;",","")</f>
        <v/>
      </c>
      <c r="GJ171" s="48" t="str">
        <f>IF(CP171="y",CHAR(34)&amp;CP$1&amp;CHAR(34)&amp;",","")</f>
        <v>"NoStar",</v>
      </c>
      <c r="GK171" s="48" t="str">
        <f>IF(GJ171="",CHAR(34)&amp;"HasSta"&amp;CHAR(34)&amp;",","")</f>
        <v/>
      </c>
      <c r="GL171" s="48" t="str">
        <f>IF(CQ171="y",CHAR(34)&amp;CQ$1&amp;CHAR(34)&amp;",","")</f>
        <v/>
      </c>
      <c r="GM171" s="48" t="str">
        <f>IF(CR171="y",CHAR(34)&amp;CR$1&amp;CHAR(34)&amp;",","")</f>
        <v/>
      </c>
      <c r="GN171" s="48" t="str">
        <f>IF(CS171="y",CHAR(34)&amp;CS$1&amp;CHAR(34)&amp;",","")</f>
        <v/>
      </c>
      <c r="GP171" s="48" t="str">
        <f>CHAR(34)&amp;AU171&amp;CHAR(34)</f>
        <v>"Military"</v>
      </c>
      <c r="GS171" s="48" t="str">
        <f>SUBSTITUTE("["&amp;_xlfn.CONCAT(CW171:GN171)&amp;"]",",]","]")</f>
        <v>["4Color","words2","lets11","startM","year19","allhor","NoBand","Horizo","Circle","Animal","Texted","Unequa","Center","Geogrh","NO_BLU","NO_GRE","myrRED","NoStar"]</v>
      </c>
      <c r="GT171" s="48" t="str">
        <f>IF(BL171&lt;&gt;"",CHAR(34)&amp;"cl_"&amp;BL171&amp;CHAR(34)&amp;",","")</f>
        <v>"cl_BLA",</v>
      </c>
      <c r="GU171" s="48" t="str">
        <f>IF(BM171&lt;&gt;"",CHAR(34)&amp;"cl_"&amp;BM171&amp;CHAR(34)&amp;",","")</f>
        <v/>
      </c>
      <c r="GV171" s="48" t="str">
        <f>IF(BN171&lt;&gt;"",CHAR(34)&amp;"cl_"&amp;BN171&amp;CHAR(34)&amp;",","")</f>
        <v/>
      </c>
      <c r="GW171" s="48" t="str">
        <f>IF(BO171&lt;&gt;"",CHAR(34)&amp;"cl_"&amp;BO171&amp;CHAR(34)&amp;",","")</f>
        <v>"cl_RED",</v>
      </c>
      <c r="GX171" s="48" t="str">
        <f>IF(BP171&lt;&gt;"",CHAR(34)&amp;"cl_"&amp;BP171&amp;CHAR(34)&amp;",","")</f>
        <v>"cl_YEL",</v>
      </c>
      <c r="GY171" s="48" t="str">
        <f>IF(BQ171&lt;&gt;"",CHAR(34)&amp;"cl_"&amp;BQ171&amp;CHAR(34)&amp;",","")</f>
        <v/>
      </c>
      <c r="GZ171" s="48" t="str">
        <f>IF(BR171&lt;&gt;"",CHAR(34)&amp;"cl_"&amp;BR171&amp;CHAR(34)&amp;",","")</f>
        <v/>
      </c>
      <c r="HA171" s="48" t="str">
        <f>IF(BS171&lt;&gt;"",CHAR(34)&amp;"cl_"&amp;BS171&amp;CHAR(34)&amp;",","")</f>
        <v/>
      </c>
      <c r="HB171" s="48" t="str">
        <f>IF(BT171&lt;&gt;"",CHAR(34)&amp;"cl_"&amp;BT171&amp;CHAR(34)&amp;",","")</f>
        <v>"cl_WHI",</v>
      </c>
      <c r="HC171" s="48" t="str">
        <f>SUBSTITUTE("["&amp;_xlfn.CONCAT(GT171:HB171)&amp;"]",",]","]")</f>
        <v>["cl_BLA","cl_RED","cl_YEL","cl_WHI"]</v>
      </c>
      <c r="HE171" s="71"/>
      <c r="HF171" s="72" t="str">
        <f>"{couname:"&amp;CT171&amp;(IF(HK171&lt;&gt;"",",subtype:"&amp;CHAR(34)&amp;HK171&amp;CHAR(34),""))&amp;",year:"&amp;HJ171&amp;",region:"&amp;CU171&amp;",Colors:"&amp;HC171&amp;",Items:"&amp;GS171&amp;",Flag:"&amp;CV171&amp;",HDFlag:"&amp;CHAR(34)&amp;E171&amp;CHAR(34)&amp;",type:"&amp;GP171&amp;", describe: "&amp;HH171&amp;", isnew:"&amp;CHAR(34)&amp;F171&amp;CHAR(34)&amp;", links: "&amp;HL171&amp;"},"</f>
        <v>{couname:"[USA] Marine Corps",year:"1939",region:"rgn_North America",Colors:["cl_BLA","cl_RED","cl_YEL","cl_WHI"],Items:["4Color","words2","lets11","startM","year19","allhor","NoBand","Horizo","Circle","Animal","Texted","Unequa","Center","Geogrh","NO_BLU","NO_GRE","myrRED","NoStar"],Flag:"https://upload.wikimedia.org/wikipedia/commons/thumb/1/13/Flag_of_the_United_States_Marine_Corps.svg/609px-Flag_of_the_United_States_Marine_Corps.svg.png",HDFlag:"https://upload.wikimedia.org/wikipedia/commons/thumb/1/13/Flag_of_the_United_States_Marine_Corps.svg/1280px-Flag_of_the_United_States_Marine_Corps.svg.png",type:"Military", describe: "\nA centered Eagle, Globe, and Anchor on a scarlet background, with a streaming banner underneath bearing the words 'UNITED STATES MARINE CORPS' in scarlet lettering.", isnew:".", links: "https://en.m.wikipedia.org/wiki/Flag_of_the_United_States_Marine_Corps"},</v>
      </c>
      <c r="HG171" s="73" t="str">
        <f>"{couname:"&amp;CT171&amp;(IF(HK171&lt;&gt;"",",subtype:"&amp;CHAR(34)&amp;HK171&amp;CHAR(34),""))&amp;",year:"&amp;HJ171&amp;",region:"&amp;CU171&amp;",Colors:"&amp;HC171&amp;",Items:"&amp;GS171&amp;",Flag:"&amp;CV171&amp;",HDFlag:"&amp;CHAR(34)&amp;E171&amp;CHAR(34)&amp;",type:"&amp;GP171&amp;", describe: "&amp;HI171&amp;", links: "&amp;HL171&amp;"},"</f>
        <v>{couname:"[USA] Marine Corps",year:"1939",region:"rgn_North America",Colors:["cl_BLA","cl_RED","cl_YEL","cl_WHI"],Items:["4Color","words2","lets11","startM","year19","allhor","NoBand","Horizo","Circle","Animal","Texted","Unequa","Center","Geogrh","NO_BLU","NO_GRE","myrRED","NoStar"],Flag:"https://upload.wikimedia.org/wikipedia/commons/thumb/1/13/Flag_of_the_United_States_Marine_Corps.svg/609px-Flag_of_the_United_States_Marine_Corps.svg.png",HDFlag:"https://upload.wikimedia.org/wikipedia/commons/thumb/1/13/Flag_of_the_United_States_Marine_Corps.svg/1280px-Flag_of_the_United_States_Marine_Corps.svg.png",type:"Military", describe: "\nA centered Eagle, Globe, and Anchor on a scarlet background, with a streaming banner underneath bearing the words 'UNITED STATES MARINE CORPS' in scarlet lettering.", links: "https://en.m.wikipedia.org/wiki/Flag_of_the_United_States_Marine_Corps"},</v>
      </c>
      <c r="HH171" s="48" t="str">
        <f>IF(P171&lt;&gt;"",CHAR(34)&amp;"\n"&amp;P171&amp;CHAR(34),CHAR(34)&amp;CHAR(34))</f>
        <v>"\nA centered Eagle, Globe, and Anchor on a scarlet background, with a streaming banner underneath bearing the words 'UNITED STATES MARINE CORPS' in scarlet lettering."</v>
      </c>
      <c r="HI171" s="48" t="str">
        <f>IF(J171=0,CHAR(34)&amp;CHAR(34),HH171)</f>
        <v>"\nA centered Eagle, Globe, and Anchor on a scarlet background, with a streaming banner underneath bearing the words 'UNITED STATES MARINE CORPS' in scarlet lettering."</v>
      </c>
      <c r="HJ171" s="48" t="str">
        <f>CHAR(34)&amp;O171&amp;CHAR(34)</f>
        <v>"1939"</v>
      </c>
      <c r="HL171" s="48" t="str">
        <f>CHAR(34)&amp;I171&amp;CHAR(34)</f>
        <v>"https://en.m.wikipedia.org/wiki/Flag_of_the_United_States_Marine_Corps"</v>
      </c>
      <c r="HM171" s="72" t="str">
        <f>"{"&amp;CHAR(34)&amp;"couname"&amp;CHAR(34)&amp;":"&amp;CT171&amp;(IF(H171&lt;&gt;"",","&amp;CHAR(34)&amp;"subtype"&amp;CHAR(34)&amp;":"&amp;CHAR(34)&amp;H171&amp;CHAR(34),""))&amp;","&amp;CHAR(34)&amp;"year"&amp;CHAR(34)&amp;":"&amp;HJ171&amp;","&amp;CHAR(34)&amp;"region"&amp;CHAR(34)&amp;":"&amp;CU171&amp;","&amp;CHAR(34)&amp;"Colors"&amp;CHAR(34)&amp;":"&amp;HC171&amp;","&amp;CHAR(34)&amp;"Items"&amp;CHAR(34)&amp;":"&amp;GS171&amp;","&amp;CHAR(34)&amp;"Flag"&amp;CHAR(34)&amp;":"&amp;CV171&amp;","&amp;CHAR(34)&amp;"HDFlag"&amp;CHAR(34)&amp;":"&amp;CHAR(34)&amp;E171&amp;CHAR(34)&amp;","&amp;CHAR(34)&amp;"type"&amp;CHAR(34)&amp;":"&amp;GP171&amp;", "&amp;CHAR(34)&amp;"describe"&amp;CHAR(34)&amp;": "&amp;HH171&amp;", "&amp;CHAR(34)&amp;"isnew"&amp;CHAR(34)&amp;": "&amp;CHAR(34)&amp;F171&amp;CHAR(34)&amp;", "&amp;CHAR(34)&amp;"links"&amp;CHAR(34)&amp;": "&amp;HL171&amp;"},"</f>
        <v>{"couname":"[USA] Marine Corps","subtype":"[USA] Other","year":"1939","region":"rgn_North America","Colors":["cl_BLA","cl_RED","cl_YEL","cl_WHI"],"Items":["4Color","words2","lets11","startM","year19","allhor","NoBand","Horizo","Circle","Animal","Texted","Unequa","Center","Geogrh","NO_BLU","NO_GRE","myrRED","NoStar"],"Flag":"https://upload.wikimedia.org/wikipedia/commons/thumb/1/13/Flag_of_the_United_States_Marine_Corps.svg/609px-Flag_of_the_United_States_Marine_Corps.svg.png","HDFlag":"https://upload.wikimedia.org/wikipedia/commons/thumb/1/13/Flag_of_the_United_States_Marine_Corps.svg/1280px-Flag_of_the_United_States_Marine_Corps.svg.png","type":"Military", "describe": "\nA centered Eagle, Globe, and Anchor on a scarlet background, with a streaming banner underneath bearing the words 'UNITED STATES MARINE CORPS' in scarlet lettering.", "isnew": ".", "links": "https://en.m.wikipedia.org/wiki/Flag_of_the_United_States_Marine_Corps"},</v>
      </c>
      <c r="HN171" s="74" t="str">
        <f>"{"&amp;CHAR(34)&amp;"couname"&amp;CHAR(34)&amp;":"&amp;CT171&amp;(IF(H171&lt;&gt;"",","&amp;CHAR(34)&amp;"subtype"&amp;CHAR(34)&amp;":"&amp;CHAR(34)&amp;H171&amp;CHAR(34),""))&amp;","&amp;CHAR(34)&amp;"year"&amp;CHAR(34)&amp;":"&amp;HJ171&amp;","&amp;CHAR(34)&amp;"region"&amp;CHAR(34)&amp;":"&amp;CU171&amp;","&amp;CHAR(34)&amp;"Colors"&amp;CHAR(34)&amp;":"&amp;HC171&amp;","&amp;CHAR(34)&amp;"Items"&amp;CHAR(34)&amp;":"&amp;GS171&amp;","&amp;CHAR(34)&amp;"Flag"&amp;CHAR(34)&amp;":"&amp;CV171&amp;","&amp;CHAR(34)&amp;"HDFlag"&amp;CHAR(34)&amp;":"&amp;CHAR(34)&amp;E171&amp;CHAR(34)&amp;","&amp;CHAR(34)&amp;"type"&amp;CHAR(34)&amp;":"&amp;GP171&amp;", "&amp;CHAR(34)&amp;"describe"&amp;CHAR(34)&amp;": "&amp;HI171&amp;", "&amp;CHAR(34)&amp;"isnew"&amp;CHAR(34)&amp;": "&amp;CHAR(34)&amp;F171&amp;CHAR(34)&amp;", "&amp;CHAR(34)&amp;"links"&amp;CHAR(34)&amp;": "&amp;HL171&amp;"},"</f>
        <v>{"couname":"[USA] Marine Corps","subtype":"[USA] Other","year":"1939","region":"rgn_North America","Colors":["cl_BLA","cl_RED","cl_YEL","cl_WHI"],"Items":["4Color","words2","lets11","startM","year19","allhor","NoBand","Horizo","Circle","Animal","Texted","Unequa","Center","Geogrh","NO_BLU","NO_GRE","myrRED","NoStar"],"Flag":"https://upload.wikimedia.org/wikipedia/commons/thumb/1/13/Flag_of_the_United_States_Marine_Corps.svg/609px-Flag_of_the_United_States_Marine_Corps.svg.png","HDFlag":"https://upload.wikimedia.org/wikipedia/commons/thumb/1/13/Flag_of_the_United_States_Marine_Corps.svg/1280px-Flag_of_the_United_States_Marine_Corps.svg.png","type":"Military", "describe": "\nA centered Eagle, Globe, and Anchor on a scarlet background, with a streaming banner underneath bearing the words 'UNITED STATES MARINE CORPS' in scarlet lettering.", "isnew": ".", "links": "https://en.m.wikipedia.org/wiki/Flag_of_the_United_States_Marine_Corps"},</v>
      </c>
      <c r="HO171" s="75">
        <v>45610</v>
      </c>
      <c r="HP171" s="48" t="str" cm="1">
        <f t="array" ref="HP171">IF(_xlfn.TEXTJOIN(", ", TRUE, IF(ISNUMBER(SEARCH("BLA", BL171:BT171)), COLUMN(BL171:BT171) - COLUMN(BL171) + 1, ""))&lt;&gt;"","BLA","")</f>
        <v>BLA</v>
      </c>
      <c r="HQ171" s="48" t="str" cm="1">
        <f t="array" ref="HQ171">IF(_xlfn.TEXTJOIN(", ", TRUE, IF(ISNUMBER(SEARCH("BLU", BL171:BT171)), COLUMN(BL171:BT171) - COLUMN(BL171) + 1, ""))&lt;&gt;"","BLU","")</f>
        <v/>
      </c>
      <c r="HR171" s="48" t="str" cm="1">
        <f t="array" ref="HR171">IF(_xlfn.TEXTJOIN(", ", TRUE, IF(ISNUMBER(SEARCH("GRE", BL171:BT171)), COLUMN(BL171:BT171) - COLUMN(BL171) + 1, ""))&lt;&gt;"","GRE","")</f>
        <v/>
      </c>
      <c r="HS171" s="48" t="str" cm="1">
        <f t="array" ref="HS171">IF(_xlfn.TEXTJOIN(", ", TRUE, IF(ISNUMBER(SEARCH("RED", BL171:BT171)), COLUMN(BL171:BT171) - COLUMN(BL171) + 1, ""))&lt;&gt;"","RED","")</f>
        <v>RED</v>
      </c>
      <c r="HT171" s="48" t="str" cm="1">
        <f t="array" ref="HT171">IF(_xlfn.TEXTJOIN(", ", TRUE, IF(ISNUMBER(SEARCH("YEL", BL171:BT171)), COLUMN(BL171:BT171) - COLUMN(BL171) + 1, ""))&lt;&gt;"","YEL","")</f>
        <v>YEL</v>
      </c>
      <c r="HU171" s="48" t="str" cm="1">
        <f t="array" ref="HU171">IF(_xlfn.TEXTJOIN(", ", TRUE, IF(ISNUMBER(SEARCH("ORA", BL171:BT171)), COLUMN(BL171:BT171) - COLUMN(BL171) + 1, ""))&lt;&gt;"","ORA","")</f>
        <v/>
      </c>
      <c r="HV171" s="48" t="str" cm="1">
        <f t="array" ref="HV171">IF(_xlfn.TEXTJOIN(", ", TRUE, IF(ISNUMBER(SEARCH("BRO", BL171:BT171)), COLUMN(BL171:BT171) - COLUMN(BL171) + 1, ""))&lt;&gt;"","BRO","")</f>
        <v/>
      </c>
      <c r="HW171" s="48" t="str" cm="1">
        <f t="array" ref="HW171">IF(_xlfn.TEXTJOIN(", ", TRUE, IF(ISNUMBER(SEARCH("PUR", BL171:BT171)), COLUMN(BL171:BT171) - COLUMN(BL171) + 1, ""))&lt;&gt;"","PUR","")</f>
        <v/>
      </c>
      <c r="HX171" s="48" t="str" cm="1">
        <f t="array" ref="HX171">IF(_xlfn.TEXTJOIN(", ", TRUE, IF(ISNUMBER(SEARCH("WHI", BL171:BT171)), COLUMN(BL171:BT171) - COLUMN(BL171) + 1, ""))&lt;&gt;"","WHI","")</f>
        <v>WHI</v>
      </c>
      <c r="HY171" s="76"/>
      <c r="HZ171" s="76"/>
      <c r="IA171" s="6"/>
      <c r="IB171" s="6"/>
      <c r="IC171" s="77"/>
      <c r="ID171" s="77"/>
      <c r="IE171" s="77"/>
      <c r="IF171" s="77"/>
      <c r="IG171" s="77"/>
      <c r="IH171" s="77"/>
      <c r="II171" s="77"/>
      <c r="IJ171" s="77"/>
      <c r="IK171" s="77"/>
      <c r="IM171" s="45">
        <f>COUNTIF(IC171:IK171,"&gt;0")-CG171</f>
        <v>-4</v>
      </c>
      <c r="IN171" s="78" t="str">
        <f>"http://mkweb.bcgsc.ca/color-summarizer/?url="&amp;D171&amp;"&amp;precision=low&amp;num_clusters="&amp;CG171&amp;"&amp;text=1"</f>
        <v>http://mkweb.bcgsc.ca/color-summarizer/?url=https://upload.wikimedia.org/wikipedia/commons/thumb/1/13/Flag_of_the_United_States_Marine_Corps.svg/609px-Flag_of_the_United_States_Marine_Corps.svg.png&amp;precision=low&amp;num_clusters=4&amp;text=1</v>
      </c>
      <c r="IO171" s="48" t="str">
        <f>IF(HP171&lt;&gt;"",CHAR(34)&amp;"black"&amp;CHAR(34),"")</f>
        <v>"black"</v>
      </c>
      <c r="IP171" s="48" t="str">
        <f>IF(HQ171&lt;&gt;"",CHAR(34)&amp;"blue"&amp;CHAR(34),"")</f>
        <v/>
      </c>
      <c r="IQ171" s="48" t="str">
        <f>IF(HR171&lt;&gt;"",CHAR(34)&amp;"green"&amp;CHAR(34),"")</f>
        <v/>
      </c>
      <c r="IR171" s="48" t="str">
        <f>IF(HS171&lt;&gt;"",CHAR(34)&amp;"red"&amp;CHAR(34),"")</f>
        <v>"red"</v>
      </c>
      <c r="IS171" s="48" t="str">
        <f>IF(HT171&lt;&gt;"",CHAR(34)&amp;"yellow"&amp;CHAR(34),"")</f>
        <v>"yellow"</v>
      </c>
      <c r="IT171" s="48" t="str">
        <f>IF(HU171&lt;&gt;"",CHAR(34)&amp;"orange"&amp;CHAR(34),"")</f>
        <v/>
      </c>
      <c r="IU171" s="48" t="str">
        <f>IF(HV171&lt;&gt;"",CHAR(34)&amp;"brown"&amp;CHAR(34),"")</f>
        <v/>
      </c>
      <c r="IV171" s="48" t="str">
        <f>IF(HW171&lt;&gt;"",CHAR(34)&amp;"purple"&amp;CHAR(34),"")</f>
        <v/>
      </c>
      <c r="IW171" s="48" t="str">
        <f>IF(HX171&lt;&gt;"",CHAR(34)&amp;"white"&amp;CHAR(34),"")</f>
        <v>"white"</v>
      </c>
      <c r="IX171" s="48" t="str">
        <f>"{"&amp;CHAR(34)&amp;"url"&amp;CHAR(34)&amp;":"&amp;CHAR(34)&amp;IN171&amp;CHAR(34)&amp;","&amp;CHAR(34)&amp;"name"&amp;CHAR(34)&amp;":"&amp;CHAR(34)&amp;A171&amp;CHAR(34)&amp;"},"</f>
        <v>{"url":"http://mkweb.bcgsc.ca/color-summarizer/?url=https://upload.wikimedia.org/wikipedia/commons/thumb/1/13/Flag_of_the_United_States_Marine_Corps.svg/609px-Flag_of_the_United_States_Marine_Corps.svg.png&amp;precision=low&amp;num_clusters=4&amp;text=1","name":"[USA] Marine Corps"},</v>
      </c>
      <c r="IY171" s="48">
        <v>1451</v>
      </c>
    </row>
    <row r="172" spans="1:259" s="48" customFormat="1" ht="38.4" customHeight="1" thickBot="1" x14ac:dyDescent="0.35">
      <c r="A172" s="87" t="s">
        <v>1048</v>
      </c>
      <c r="B172" s="40" t="e" vm="313">
        <v>#VALUE!</v>
      </c>
      <c r="C172" s="41" t="s">
        <v>1132</v>
      </c>
      <c r="D172" s="42" t="s">
        <v>1049</v>
      </c>
      <c r="E172" s="43" t="s">
        <v>1050</v>
      </c>
      <c r="F172" s="44" t="s">
        <v>163</v>
      </c>
      <c r="G172" s="45">
        <f>COUNTIF($A$1:$A$8580,A172)</f>
        <v>1</v>
      </c>
      <c r="H172" s="46" t="s">
        <v>1134</v>
      </c>
      <c r="I172" s="47" t="s">
        <v>1051</v>
      </c>
      <c r="J172" s="48" t="str">
        <f>""</f>
        <v/>
      </c>
      <c r="K172" s="49"/>
      <c r="L172" s="50"/>
      <c r="M172" s="50"/>
      <c r="N172" s="51" t="s">
        <v>231</v>
      </c>
      <c r="O172" s="52" t="s">
        <v>1052</v>
      </c>
      <c r="P172" s="53" t="s">
        <v>1053</v>
      </c>
      <c r="Q172" s="54">
        <v>2</v>
      </c>
      <c r="R172" s="55" t="s">
        <v>231</v>
      </c>
      <c r="S172" s="56">
        <v>0</v>
      </c>
      <c r="T172" s="57" t="s">
        <v>164</v>
      </c>
      <c r="U172" s="58" t="s">
        <v>164</v>
      </c>
      <c r="V172" s="58" t="s">
        <v>165</v>
      </c>
      <c r="W172" s="58" t="s">
        <v>164</v>
      </c>
      <c r="X172" s="58" t="s">
        <v>164</v>
      </c>
      <c r="Y172" s="58" t="s">
        <v>164</v>
      </c>
      <c r="Z172" s="58" t="s">
        <v>164</v>
      </c>
      <c r="AA172" s="58" t="s">
        <v>164</v>
      </c>
      <c r="AB172" s="58" t="s">
        <v>164</v>
      </c>
      <c r="AC172" s="58" t="s">
        <v>164</v>
      </c>
      <c r="AD172" s="58" t="s">
        <v>164</v>
      </c>
      <c r="AE172" s="58" t="s">
        <v>164</v>
      </c>
      <c r="AF172" s="59" t="s">
        <v>164</v>
      </c>
      <c r="AG172" s="59" t="s">
        <v>165</v>
      </c>
      <c r="AH172" s="59" t="s">
        <v>164</v>
      </c>
      <c r="AI172" s="59" t="s">
        <v>164</v>
      </c>
      <c r="AJ172" s="59" t="s">
        <v>164</v>
      </c>
      <c r="AK172" s="59" t="s">
        <v>164</v>
      </c>
      <c r="AL172" s="59" t="s">
        <v>164</v>
      </c>
      <c r="AM172" s="59" t="s">
        <v>164</v>
      </c>
      <c r="AN172" s="59" t="s">
        <v>164</v>
      </c>
      <c r="AO172" s="59" t="s">
        <v>164</v>
      </c>
      <c r="AP172" s="59" t="s">
        <v>164</v>
      </c>
      <c r="AQ172" s="59" t="s">
        <v>164</v>
      </c>
      <c r="AR172" s="59" t="s">
        <v>164</v>
      </c>
      <c r="AS172" s="59" t="s">
        <v>164</v>
      </c>
      <c r="AT172" s="60">
        <v>50</v>
      </c>
      <c r="AU172" s="59" t="s">
        <v>1054</v>
      </c>
      <c r="AV172" s="59" t="str">
        <f>IF(LEFT(A172,1)="[",LEFT(A172,5)&amp;AU172&amp;A172,"")</f>
        <v>[USA]Military, Naval[USA] Union Jack</v>
      </c>
      <c r="AW172" s="59" t="str">
        <f>C172&amp;H172&amp;A172</f>
        <v>3a[USA] Other[USA] Union Jack</v>
      </c>
      <c r="AX172" s="61"/>
      <c r="AY172" s="61"/>
      <c r="AZ172" s="62" t="s">
        <v>159</v>
      </c>
      <c r="BA172" s="62" t="s">
        <v>167</v>
      </c>
      <c r="BB172" s="62"/>
      <c r="BC172" s="63"/>
      <c r="BD172" s="64" t="s">
        <v>152</v>
      </c>
      <c r="BE172" s="47"/>
      <c r="BF172" s="64" t="s">
        <v>167</v>
      </c>
      <c r="BG172" s="64" t="s">
        <v>167</v>
      </c>
      <c r="BH172" s="64" t="s">
        <v>167</v>
      </c>
      <c r="BI172" s="64"/>
      <c r="BJ172" s="64"/>
      <c r="BK172" s="47"/>
      <c r="BL172" s="64" t="s">
        <v>167</v>
      </c>
      <c r="BM172" s="64" t="s">
        <v>152</v>
      </c>
      <c r="BN172" s="64" t="s">
        <v>167</v>
      </c>
      <c r="BO172" s="64" t="s">
        <v>167</v>
      </c>
      <c r="BP172" s="64" t="s">
        <v>167</v>
      </c>
      <c r="BQ172" s="64" t="s">
        <v>167</v>
      </c>
      <c r="BR172" s="64" t="s">
        <v>167</v>
      </c>
      <c r="BS172" s="64" t="s">
        <v>167</v>
      </c>
      <c r="BT172" s="64" t="s">
        <v>159</v>
      </c>
      <c r="BU172" s="65"/>
      <c r="BV172" s="66"/>
      <c r="BW172" s="66">
        <v>0</v>
      </c>
      <c r="BX172" s="47"/>
      <c r="CB172" s="6"/>
      <c r="CC172" s="6"/>
      <c r="CD172" s="67">
        <v>0</v>
      </c>
      <c r="CE172" s="67">
        <v>0</v>
      </c>
      <c r="CF172" s="67" t="e">
        <v>#REF!</v>
      </c>
      <c r="CG172" s="68" cm="1">
        <f t="array" ref="CG172">SUMPRODUCT(--(LEN(TRIM(BL172:BT172))&gt;0))</f>
        <v>2</v>
      </c>
      <c r="CH172" s="59" t="str">
        <f>IF(CG172=2,"y","n")</f>
        <v>y</v>
      </c>
      <c r="CI172" s="59" t="str">
        <f>IF(CG172=3,"y","n")</f>
        <v>n</v>
      </c>
      <c r="CJ172" s="59" t="str">
        <f>IF(CG172=4,"y","n")</f>
        <v>n</v>
      </c>
      <c r="CK172" s="59" t="str">
        <f>IF(CG172&gt;4,"y","n")</f>
        <v>n</v>
      </c>
      <c r="CL172" s="59" t="str">
        <f>IF(S172=0,"y","n")</f>
        <v>y</v>
      </c>
      <c r="CM172" s="59" t="str">
        <f>IF(S172=2,"y","n")</f>
        <v>n</v>
      </c>
      <c r="CN172" s="59" t="str">
        <f>IF(S172=3,"y","n")</f>
        <v>n</v>
      </c>
      <c r="CO172" s="59" t="str">
        <f>IF(S172&gt;=4,"y","n")</f>
        <v>n</v>
      </c>
      <c r="CP172" s="59" t="str">
        <f>IF(AT172=0,"y","n")</f>
        <v>n</v>
      </c>
      <c r="CQ172" s="59" t="str">
        <f>IF(AT172=1,"y","n")</f>
        <v>n</v>
      </c>
      <c r="CR172" s="59" t="str">
        <f>IF(AT172=2,"y","n")</f>
        <v>n</v>
      </c>
      <c r="CS172" s="59" t="str">
        <f>IF(AT172&gt;=3,"y","n")</f>
        <v>y</v>
      </c>
      <c r="CT172" s="69" t="str">
        <f>CHAR(34)&amp;A172&amp;CHAR(34)</f>
        <v>"[USA] Union Jack"</v>
      </c>
      <c r="CU172" s="70" t="str">
        <f>CHAR(34)&amp;"rgn_"&amp;R172&amp;CHAR(34)</f>
        <v>"rgn_North America"</v>
      </c>
      <c r="CV172" s="48" t="str">
        <f>CHAR(34)&amp;D172&amp;CHAR(34)</f>
        <v>"https://upload.wikimedia.org/wikipedia/commons/thumb/e/e5/Jack_of_the_United_States.svg/640px-Jack_of_the_United_States.svg.png"</v>
      </c>
      <c r="CW172" s="48" t="str">
        <f>IF(CH172="y",CHAR(34)&amp;CH$1&amp;CHAR(34)&amp;",","")</f>
        <v>"2Color",</v>
      </c>
      <c r="CX172" s="48" t="str">
        <f>IF(CI172="y",CHAR(34)&amp;CI$1&amp;CHAR(34)&amp;",","")</f>
        <v/>
      </c>
      <c r="CY172" s="48" t="str">
        <f>IF(CJ172="y",CHAR(34)&amp;CJ$1&amp;CHAR(34)&amp;",","")</f>
        <v/>
      </c>
      <c r="CZ172" s="48" t="str">
        <f>IF(CK172="y",CHAR(34)&amp;CK$1&amp;CHAR(34)&amp;",","")</f>
        <v/>
      </c>
      <c r="DA172" s="48" t="str">
        <f>IF(Q172&gt;1,CHAR(34)&amp;"words2"&amp;CHAR(34)&amp;",","")</f>
        <v>"words2",</v>
      </c>
      <c r="DB172" s="48" t="str">
        <f>IF(Q172&gt;2,CHAR(34)&amp;"words3"&amp;CHAR(34)&amp;",","")</f>
        <v/>
      </c>
      <c r="DC172" s="48" t="str">
        <f>IF(Q172=2,CHAR(34)&amp;"exact2"&amp;CHAR(34)&amp;",","")</f>
        <v>"exact2",</v>
      </c>
      <c r="DD172" s="48" t="str">
        <f>IF(LEN(CHAR(34)&amp;"lets"&amp;LEN(SUBSTITUTE(SUBSTITUTE(IFERROR(TRIM(SUBSTITUTE(SUBSTITUTE(SUBSTITUTE(IFERROR(TRIM(SUBSTITUTE(A172,MID(A172,FIND("(",A172),FIND(")",A172)-FIND("(",A172)+1),"")),A172)," ",""),"-",""),MID(SUBSTITUTE(SUBSTITUTE(IFERROR(TRIM(SUBSTITUTE(A172,MID(A172,FIND("(",A172),FIND(")",A172)-FIND("(",A172)+1),"")),A172)," ",""),"-",""),FIND("[",SUBSTITUTE(SUBSTITUTE(IFERROR(TRIM(SUBSTITUTE(A172,MID(A172,FIND("(",A172),FIND(")",A172)-FIND("(",A172)+1),"")),A172)," ",""),"-","")),FIND("]",SUBSTITUTE(SUBSTITUTE(IFERROR(TRIM(SUBSTITUTE(A172,MID(A172,FIND("(",A172),FIND(")",A172)-FIND("(",A172)+1),"")),A172)," ",""),"-",""))-FIND("[",SUBSTITUTE(SUBSTITUTE(IFERROR(TRIM(SUBSTITUTE(A172,MID(A172,FIND("(",A172),FIND(")",A172)-FIND("(",A172)+1),"")),A172)," ",""),"-",""))+1),"")),SUBSTITUTE(SUBSTITUTE(IFERROR(TRIM(SUBSTITUTE(A172,MID(A172,FIND("(",A172),FIND(")",A172)-FIND("(",A172)+1),"")),A172)," ",""),"-",""))," ",""),"-",""))&amp;CHAR(34)&amp;",")=9,CHAR(34)&amp;"lets"&amp;LEN(SUBSTITUTE(SUBSTITUTE(IFERROR(TRIM(SUBSTITUTE(SUBSTITUTE(SUBSTITUTE(IFERROR(TRIM(SUBSTITUTE(A172,MID(A172,FIND("(",A172),FIND(")",A172)-FIND("(",A172)+1),"")),A172)," ",""),"-",""),MID(SUBSTITUTE(SUBSTITUTE(IFERROR(TRIM(SUBSTITUTE(A172,MID(A172,FIND("(",A172),FIND(")",A172)-FIND("(",A172)+1),"")),A172)," ",""),"-",""),FIND("[",SUBSTITUTE(SUBSTITUTE(IFERROR(TRIM(SUBSTITUTE(A172,MID(A172,FIND("(",A172),FIND(")",A172)-FIND("(",A172)+1),"")),A172)," ",""),"-","")),FIND("]",SUBSTITUTE(SUBSTITUTE(IFERROR(TRIM(SUBSTITUTE(A172,MID(A172,FIND("(",A172),FIND(")",A172)-FIND("(",A172)+1),"")),A172)," ",""),"-",""))-FIND("[",SUBSTITUTE(SUBSTITUTE(IFERROR(TRIM(SUBSTITUTE(A172,MID(A172,FIND("(",A172),FIND(")",A172)-FIND("(",A172)+1),"")),A172)," ",""),"-",""))+1),"")),SUBSTITUTE(SUBSTITUTE(IFERROR(TRIM(SUBSTITUTE(A172,MID(A172,FIND("(",A172),FIND(")",A172)-FIND("(",A172)+1),"")),A172)," ",""),"-",""))," ",""),"-",""))&amp;CHAR(34)&amp;",",CHAR(34)&amp;"lets0"&amp;LEN(SUBSTITUTE(SUBSTITUTE(IFERROR(TRIM(SUBSTITUTE(SUBSTITUTE(SUBSTITUTE(IFERROR(TRIM(SUBSTITUTE(A172,MID(A172,FIND("(",A172),FIND(")",A172)-FIND("(",A172)+1),"")),A172)," ",""),"-",""),MID(SUBSTITUTE(SUBSTITUTE(IFERROR(TRIM(SUBSTITUTE(A172,MID(A172,FIND("(",A172),FIND(")",A172)-FIND("(",A172)+1),"")),A172)," ",""),"-",""),FIND("[",SUBSTITUTE(SUBSTITUTE(IFERROR(TRIM(SUBSTITUTE(A172,MID(A172,FIND("(",A172),FIND(")",A172)-FIND("(",A172)+1),"")),A172)," ",""),"-","")),FIND("]",SUBSTITUTE(SUBSTITUTE(IFERROR(TRIM(SUBSTITUTE(A172,MID(A172,FIND("(",A172),FIND(")",A172)-FIND("(",A172)+1),"")),A172)," ",""),"-",""))-FIND("[",SUBSTITUTE(SUBSTITUTE(IFERROR(TRIM(SUBSTITUTE(A172,MID(A172,FIND("(",A172),FIND(")",A172)-FIND("(",A172)+1),"")),A172)," ",""),"-",""))+1),"")),SUBSTITUTE(SUBSTITUTE(IFERROR(TRIM(SUBSTITUTE(A172,MID(A172,FIND("(",A172),FIND(")",A172)-FIND("(",A172)+1),"")),A172)," ",""),"-",""))," ",""),"-",""))&amp;CHAR(34)&amp;",")</f>
        <v>"lets09",</v>
      </c>
      <c r="DE172" s="48" t="str">
        <f>IFERROR(CHAR(34)&amp;"start"&amp;LEFT(TRIM(SUBSTITUTE(SUBSTITUTE(TRIM(SUBSTITUTE(SUBSTITUTE(A172, MID(A172, FIND("[", A172), FIND("]", A172) - FIND("[", A172) + 1), ""), "  ", " ")), MID(TRIM(SUBSTITUTE(SUBSTITUTE(A172, MID(A172, FIND("[", A172), FIND("]", A172) - FIND("[", A172) + 1), ""), "  ", " ")), FIND("[", TRIM(SUBSTITUTE(SUBSTITUTE(A172, MID(A172, FIND("[", A172), FIND("]", A172) - FIND("[", A172) + 1), ""), "  ", " "))), FIND("]", TRIM(SUBSTITUTE(SUBSTITUTE(A172, MID(A172, FIND("[", A172), FIND("]", A172) - FIND("[", A172) + 1), ""), "  ", " "))) - FIND("[", TRIM(SUBSTITUTE(SUBSTITUTE(A172, MID(A172, FIND("[", A172), FIND("]", A172) - FIND("[", A172) + 1), ""), "  ", " "))) + 1), ""), "  ", " ")),1)&amp;CHAR(34)&amp;",",CHAR(34)&amp;"start"&amp;IFERROR(LEFT(SUBSTITUTE(A172,"["&amp;MID(A172,FIND("[",A172)+1,FIND("]",A172)-FIND("[",A172)-1)&amp;"] ",""),1),LEFT(A172,1))&amp;CHAR(34)&amp;",")</f>
        <v>"startU",</v>
      </c>
      <c r="DF172" s="48" t="str">
        <f>IFERROR(IF(SEARCH("tan",A172)&gt;0,CHAR(34)&amp;"withtn"&amp;CHAR(34)&amp;",",""),"")</f>
        <v/>
      </c>
      <c r="DG172" s="48" t="str">
        <f>IFERROR(IF(SEARCH("q",A172)&gt;0,CHAR(34)&amp;"with_q"&amp;CHAR(34)&amp;",",""),"")</f>
        <v/>
      </c>
      <c r="DH172" s="48" t="str">
        <f>IFERROR(IF(SEARCH("v",A172)&gt;0,CHAR(34)&amp;"with_v"&amp;CHAR(34)&amp;",",""),"")</f>
        <v/>
      </c>
      <c r="DI172" s="48" t="str">
        <f>IFERROR(IF(SEARCH("w",A172)&gt;0,CHAR(34)&amp;"with_w"&amp;CHAR(34)&amp;",",""),"")</f>
        <v/>
      </c>
      <c r="DJ172" s="48" t="str">
        <f>IFERROR(IF(SEARCH("y",A172)&gt;0,CHAR(34)&amp;"with_y"&amp;CHAR(34)&amp;",",""),"")</f>
        <v/>
      </c>
      <c r="DK172" s="48" t="str">
        <f>IFERROR(IF(SEARCH("z",A172)&gt;0,CHAR(34)&amp;"with_z"&amp;CHAR(34)&amp;",",""),"")</f>
        <v/>
      </c>
      <c r="DL172" s="48" t="str">
        <f>IF(CG172=2, CHAR(34) &amp; _xlfn.TEXTJOIN("", TRUE, _xlfn._xlws.SORT(HP172:HX172)) &amp; CHAR(34) &amp; ",", "")</f>
        <v>"BLUWHI",</v>
      </c>
      <c r="DM172" s="48" t="str" cm="1">
        <f t="array" ref="DM172">IF(CG172=3,CHAR(34) &amp; _xlfn.TEXTJOIN("", TRUE, RIGHT(HP172:HX172, 2)) &amp; CHAR(34) &amp; ",", "")</f>
        <v/>
      </c>
      <c r="DN172" s="48" t="str">
        <f>IF(AND(ISNUMBER(SEARCH("18", O172)), ISERROR(SEARCH("1918", O172)), ISERROR(SEARCH("2018", O172))), CHAR(34) &amp; "year18" &amp; CHAR(34) &amp; ",", "")</f>
        <v/>
      </c>
      <c r="DO172" s="48" t="str">
        <f>IF(AND(ISNUMBER(SEARCH("19", O172)), ISERROR(SEARCH("1819", O172)),  ISERROR(SEARCH("1219", O172)),ISERROR(SEARCH("1119", O172)),ISERROR(SEARCH("1190", O172)),ISERROR(SEARCH("2019", O172))), CHAR(34) &amp; "year19" &amp; CHAR(34) &amp; ",", "")</f>
        <v/>
      </c>
      <c r="DP172" s="6" t="str">
        <f>IF(AND(ISNUMBER(SEARCH("20", O172)), ISERROR(SEARCH("1920", O172))), CHAR(34)&amp;"year00"&amp;CHAR(34)&amp;",", "")</f>
        <v>"year00",</v>
      </c>
      <c r="DQ172" s="6" t="str">
        <f>IF(CC172="y",CHAR(34)&amp;"soviet"&amp;CHAR(34)&amp;",","")</f>
        <v/>
      </c>
      <c r="DR172" s="6" t="str">
        <f>IF(BY172="y",CHAR(34)&amp;"dgband"&amp;CHAR(34)&amp;",","")</f>
        <v/>
      </c>
      <c r="DS172" s="6" t="str">
        <f>IF(W172="y",IF(AND(V172="n",BY172&lt;&gt;"y"),CHAR(34)&amp;"allver"&amp;CHAR(34)&amp;",",""),"")</f>
        <v/>
      </c>
      <c r="DT172" s="6" t="str">
        <f>IF(V172="y",IF(AND(W172="n",BY172&lt;&gt;"y"),CHAR(34)&amp;"allhor"&amp;CHAR(34)&amp;",",""),"")</f>
        <v>"allhor",</v>
      </c>
      <c r="DU172" s="6" t="str">
        <f>IF(BY172="y",IF(AND(W172="n",V172="n"),CHAR(34)&amp;"alldia"&amp;CHAR(34)&amp;",",""),"")</f>
        <v/>
      </c>
      <c r="DV172" s="48" t="str">
        <f>IF(IA172&lt;&gt;"",(IF(IA172="y",CHAR(34)&amp;"largec"&amp;CHAR(34)&amp;",",CHAR(34)&amp;"smallc"&amp;CHAR(34)&amp;",")),"")</f>
        <v/>
      </c>
      <c r="DW172" s="48" t="str">
        <f>IF(CL172="y",CHAR(34)&amp;CL$1&amp;CHAR(34)&amp;",","")</f>
        <v>"NoBand",</v>
      </c>
      <c r="DX172" s="48" t="str">
        <f>IF(CM172="y",CHAR(34)&amp;CM$1&amp;CHAR(34)&amp;",","")</f>
        <v/>
      </c>
      <c r="DY172" s="48" t="str">
        <f>IF(CN172="y",CHAR(34)&amp;CN$1&amp;CHAR(34)&amp;",","")</f>
        <v/>
      </c>
      <c r="DZ172" s="48" t="str">
        <f>IF(CO172="y",CHAR(34)&amp;CO$1&amp;CHAR(34)&amp;",","")</f>
        <v/>
      </c>
      <c r="EA172" s="48" t="str">
        <f>IF(T172="y",CHAR(34)&amp;T$1&amp;CHAR(34)&amp;",","")</f>
        <v/>
      </c>
      <c r="EB172" s="48" t="str">
        <f>IF(U172="y",CHAR(34)&amp;U$1&amp;CHAR(34)&amp;",","")</f>
        <v/>
      </c>
      <c r="EC172" s="48" t="str">
        <f>IF(V172="y",CHAR(34)&amp;V$1&amp;CHAR(34)&amp;",","")</f>
        <v>"Horizo",</v>
      </c>
      <c r="ED172" s="48" t="str">
        <f>IF(W172="y",CHAR(34)&amp;W$1&amp;CHAR(34)&amp;",","")</f>
        <v/>
      </c>
      <c r="EE172" s="48" t="str">
        <f>IF(X172="y",CHAR(34)&amp;X$1&amp;CHAR(34)&amp;",","")</f>
        <v/>
      </c>
      <c r="EF172" s="48" t="str">
        <f>IF(AND(Y172&lt;&gt;"n",Y172&lt;&gt;""),CHAR(34)&amp;Y$1&amp;CHAR(34)&amp;",","")</f>
        <v/>
      </c>
      <c r="EG172" s="48" t="str">
        <f>IF(Z172="y",CHAR(34)&amp;Z$1&amp;CHAR(34)&amp;",","")</f>
        <v/>
      </c>
      <c r="EH172" s="48" t="str">
        <f>IF(AA172="y",CHAR(34)&amp;AA$1&amp;CHAR(34)&amp;",","")</f>
        <v/>
      </c>
      <c r="EI172" s="48" t="str">
        <f>IF(AB172="y",CHAR(34)&amp;AB$1&amp;CHAR(34)&amp;",","")</f>
        <v/>
      </c>
      <c r="EJ172" s="48" t="str">
        <f>IF(AC172="y",CHAR(34)&amp;AC$1&amp;CHAR(34)&amp;",","")</f>
        <v/>
      </c>
      <c r="EK172" s="48" t="str">
        <f>IF(AD172="y",CHAR(34)&amp;AD$1&amp;CHAR(34)&amp;",","")</f>
        <v/>
      </c>
      <c r="EL172" s="48" t="str">
        <f>IF(AE172="y",CHAR(34)&amp;AE$1&amp;CHAR(34)&amp;",","")</f>
        <v/>
      </c>
      <c r="EM172" s="48" t="str">
        <f>IF(AF172="y",CHAR(34)&amp;AF$1&amp;CHAR(34)&amp;",","")</f>
        <v/>
      </c>
      <c r="EN172" s="48" t="str">
        <f>IF(AG172="y",CHAR(34)&amp;AG$1&amp;CHAR(34)&amp;",","")</f>
        <v>"Unequa",</v>
      </c>
      <c r="EO172" s="48" t="str">
        <f>IF(AH172="y",CHAR(34)&amp;AH$1&amp;CHAR(34)&amp;",","")</f>
        <v/>
      </c>
      <c r="EP172" s="48" t="str">
        <f>IF(AI172="y",CHAR(34)&amp;AI$1&amp;CHAR(34)&amp;",","")</f>
        <v/>
      </c>
      <c r="EQ172" s="48" t="str">
        <f>IF(AJ172="y",CHAR(34)&amp;AJ$1&amp;CHAR(34)&amp;",","")</f>
        <v/>
      </c>
      <c r="ER172" s="48" t="str">
        <f>IF(AK172="y",CHAR(34)&amp;AK$1&amp;CHAR(34)&amp;",","")</f>
        <v/>
      </c>
      <c r="ES172" s="48" t="str">
        <f>IF(AL172="y",CHAR(34)&amp;AL$1&amp;CHAR(34)&amp;",","")</f>
        <v/>
      </c>
      <c r="ET172" s="48" t="str">
        <f>IF(AM172="y",CHAR(34)&amp;AM$1&amp;CHAR(34)&amp;",","")</f>
        <v/>
      </c>
      <c r="EU172" s="48" t="str">
        <f>IF(AN172="y",CHAR(34)&amp;AN$1&amp;CHAR(34)&amp;",","")</f>
        <v/>
      </c>
      <c r="EV172" s="48" t="str">
        <f>IF(AO172="y",CHAR(34)&amp;AO$1&amp;CHAR(34)&amp;",","")</f>
        <v/>
      </c>
      <c r="EW172" s="48" t="str">
        <f>IF(AP172="y",CHAR(34)&amp;AP$1&amp;CHAR(34)&amp;",","")</f>
        <v/>
      </c>
      <c r="EX172" s="48" t="str">
        <f>IF(AQ172="y",CHAR(34)&amp;AQ$1&amp;CHAR(34)&amp;",","")</f>
        <v/>
      </c>
      <c r="EY172" s="48" t="str">
        <f>IF(AR172="y",CHAR(34)&amp;AR$1&amp;CHAR(34)&amp;",","")</f>
        <v/>
      </c>
      <c r="EZ172" s="48" t="str">
        <f>IF(AS172="y",CHAR(34)&amp;AS$1&amp;CHAR(34)&amp;",","")</f>
        <v/>
      </c>
      <c r="FA172" s="48" t="str">
        <f>IF(AT172&gt;0,CHAR(34)&amp;"sta"&amp;AZ172&amp;CHAR(34)&amp;",","")</f>
        <v>"staWHI",</v>
      </c>
      <c r="FB172" s="48" t="str">
        <f>IF(AND(AT172&gt;0,BA172&lt;&gt;""),CHAR(34)&amp;"sta"&amp;BA172&amp;CHAR(34)&amp;",","")</f>
        <v/>
      </c>
      <c r="FC172" s="48" t="str">
        <f>IF(AND(AT172&gt;0,BB172&lt;&gt;""),CHAR(34)&amp;"sta"&amp;BB172&amp;CHAR(34)&amp;",","")</f>
        <v/>
      </c>
      <c r="FD172" s="48" t="str">
        <f>IF(BV172="n",CHAR(34)&amp;"tcWHYE"&amp;CHAR(34)&amp;",",IF(BV172="y",CHAR(34)&amp;FD$1&amp;CHAR(34)&amp;",",""))</f>
        <v/>
      </c>
      <c r="FE172" s="48" t="str">
        <f>IF(COUNTIF(BL172:BT172,"BLU")=0,CHAR(34)&amp;"NO_BLU"&amp;CHAR(34)&amp;",", "")</f>
        <v/>
      </c>
      <c r="FF172" s="48" t="str">
        <f>IF(COUNTIF(BL172:BT172,"WHI")=0,CHAR(34)&amp;"NO_WHI"&amp;CHAR(34)&amp;",", "")</f>
        <v/>
      </c>
      <c r="FG172" s="48" t="str">
        <f>IF(COUNTIF(BL172:BT172,"RED")=0,CHAR(34)&amp;"NO_RED"&amp;CHAR(34)&amp;",", "")</f>
        <v>"NO_RED",</v>
      </c>
      <c r="FH172" s="48" t="str">
        <f>IF(COUNTIF(BL172:BS172,"GRE")=0,CHAR(34)&amp;"NO_GRE"&amp;CHAR(34)&amp;",", "")</f>
        <v>"NO_GRE",</v>
      </c>
      <c r="FI172" s="48" t="str">
        <f>IF(COUNTIF(BL172:BT172,"YEL")=0,CHAR(34)&amp;"NO_YEL"&amp;CHAR(34)&amp;",", "")</f>
        <v>"NO_YEL",</v>
      </c>
      <c r="FJ172" s="48" t="str">
        <f>IF(COUNTIF(BL172:BT172,"BLA")=0,CHAR(34)&amp;"NO_BLA"&amp;CHAR(34)&amp;",", "")</f>
        <v>"NO_BLA",</v>
      </c>
      <c r="FK172" s="48" t="str">
        <f>IF(AND(FH172&lt;&gt;"",FF172&lt;&gt;""),CHAR(34)&amp;"WHGRNO"&amp;CHAR(34)&amp;",","")</f>
        <v/>
      </c>
      <c r="FL172" s="48" t="str">
        <f>IF(AND(FI172&lt;&gt;"",FF172&lt;&gt;""),CHAR(34)&amp;"WHYENO"&amp;CHAR(34)&amp;",","")</f>
        <v/>
      </c>
      <c r="FM172" s="48" t="str">
        <f>IF(AND(FJ172&lt;&gt;"",FF172&lt;&gt;""),CHAR(34)&amp;"BAWHNO"&amp;CHAR(34)&amp;",","")</f>
        <v/>
      </c>
      <c r="FN172" s="48" t="str">
        <f>IF(AND(FE172&lt;&gt;"",FF172&lt;&gt;""),CHAR(34)&amp;"BLWHNO"&amp;CHAR(34)&amp;",","")</f>
        <v/>
      </c>
      <c r="FO172" s="48" t="str">
        <f>IF(AND(FE172&lt;&gt;"",FG172&lt;&gt;""),CHAR(34)&amp;"BLRENO"&amp;CHAR(34)&amp;",","")</f>
        <v/>
      </c>
      <c r="FP172" s="48" t="str">
        <f>IF(AND(FF172&lt;&gt;"",FF172&lt;&gt;""),CHAR(34)&amp;"WHRENO"&amp;CHAR(34)&amp;",","")</f>
        <v/>
      </c>
      <c r="FQ172" s="48" t="str">
        <f>IF(LEN(BF172)=3,CHAR(34)&amp;"001"&amp;BF172&amp;CHAR(34)&amp;",","")</f>
        <v/>
      </c>
      <c r="FR172" s="48" t="str">
        <f>IF(LEN(BG172)=3,CHAR(34)&amp;"002"&amp;BG172&amp;CHAR(34)&amp;",","")</f>
        <v/>
      </c>
      <c r="FS172" s="48" t="str">
        <f>IF(LEN(BH172)=3,CHAR(34)&amp;"003"&amp;BH172&amp;CHAR(34)&amp;",","")</f>
        <v/>
      </c>
      <c r="FT172" s="48" t="str">
        <f>CHAR(34)&amp;"myr"&amp;BD172&amp;CHAR(34)&amp;","</f>
        <v>"myrBLU",</v>
      </c>
      <c r="FU172" s="48" t="str">
        <f>IF(AY172="y",CHAR(34)&amp;"island"&amp;CHAR(34)&amp;",","")</f>
        <v/>
      </c>
      <c r="FV172" s="48" t="str">
        <f>IF(BZ172="y",CHAR(34)&amp;"landlo"&amp;CHAR(34)&amp;",","")</f>
        <v/>
      </c>
      <c r="FW172" s="48" t="str">
        <f>IF(CA172="y",CHAR(34)&amp;"eunion"&amp;CHAR(34)&amp;",","")</f>
        <v/>
      </c>
      <c r="FX172" s="48" t="str">
        <f>SUBSTITUTE(IFERROR(SEARCH("[",A172),IFERROR(IF(AND(CA172&lt;&gt;"y",SEARCH("Europe",R172)&gt;0),CHAR(34)&amp;"noeuni"&amp;CHAR(34)&amp;",",""),"")),"1","")</f>
        <v/>
      </c>
      <c r="FY172" s="48" t="str">
        <f>IFERROR(IF(SEARCH("Arabic",CB172)&gt;0,CHAR(34)&amp;"arabic"&amp;CHAR(34)&amp;",",""),"")</f>
        <v/>
      </c>
      <c r="FZ172" s="48" t="str">
        <f>IFERROR(IF(SEARCH("English",CB172)&gt;0,CHAR(34)&amp;"englis"&amp;CHAR(34)&amp;",",""),"")</f>
        <v/>
      </c>
      <c r="GA172" s="48" t="str">
        <f>IFERROR(IF(SEARCH("French",CB172)&gt;0,CHAR(34)&amp;"french"&amp;CHAR(34)&amp;",",""),"")</f>
        <v/>
      </c>
      <c r="GB172" s="48" t="str">
        <f>IFERROR(IF(SEARCH("Spanish",CB172)&gt;0,CHAR(34)&amp;"spanis"&amp;CHAR(34)&amp;",",""),"")</f>
        <v/>
      </c>
      <c r="GC172" s="48" t="str">
        <f>IFERROR(IF(SEARCH("Portuguese",CB172)&gt;0,CHAR(34)&amp;"portug"&amp;CHAR(34)&amp;",",""),"")</f>
        <v/>
      </c>
      <c r="GD172" s="48" t="str">
        <f>IFERROR(IF(SEARCH("German",CB172)&gt;0,CHAR(34)&amp;"german"&amp;CHAR(34)&amp;",",""),"")</f>
        <v/>
      </c>
      <c r="GE172" s="48" t="str">
        <f>IFERROR(IF(SEARCH("Dutch",CB172)&gt;0,CHAR(34)&amp;"dutchs"&amp;CHAR(34)&amp;",",""),"")</f>
        <v/>
      </c>
      <c r="GF172" s="48" t="str">
        <f>IFERROR(IF(SEARCH("Historical",AU172)&gt;0,CHAR(34)&amp;"histor"&amp;CHAR(34)&amp;",",""),"")</f>
        <v/>
      </c>
      <c r="GG172" s="48" t="str">
        <f>IF(BU172="y",CHAR(34)&amp;"unjack"&amp;CHAR(34)&amp;",","")</f>
        <v/>
      </c>
      <c r="GH172" s="48" t="str">
        <f>IF(CD172=1,CHAR(34)&amp;"southc"&amp;CHAR(34)&amp;",","")</f>
        <v/>
      </c>
      <c r="GI172" s="48" t="str">
        <f>IF(CE172=1,CHAR(34)&amp;"hasmap"&amp;CHAR(34)&amp;",","")</f>
        <v/>
      </c>
      <c r="GJ172" s="48" t="str">
        <f>IF(CP172="y",CHAR(34)&amp;CP$1&amp;CHAR(34)&amp;",","")</f>
        <v/>
      </c>
      <c r="GK172" s="48" t="str">
        <f>IF(GJ172="",CHAR(34)&amp;"HasSta"&amp;CHAR(34)&amp;",","")</f>
        <v>"HasSta",</v>
      </c>
      <c r="GL172" s="48" t="str">
        <f>IF(CQ172="y",CHAR(34)&amp;CQ$1&amp;CHAR(34)&amp;",","")</f>
        <v/>
      </c>
      <c r="GM172" s="48" t="str">
        <f>IF(CR172="y",CHAR(34)&amp;CR$1&amp;CHAR(34)&amp;",","")</f>
        <v/>
      </c>
      <c r="GN172" s="48" t="str">
        <f>IF(CS172="y",CHAR(34)&amp;CS$1&amp;CHAR(34)&amp;",","")</f>
        <v>"3+Star",</v>
      </c>
      <c r="GP172" s="48" t="str">
        <f>CHAR(34)&amp;AU172&amp;CHAR(34)</f>
        <v>"Military, Naval"</v>
      </c>
      <c r="GS172" s="48" t="str">
        <f>SUBSTITUTE("["&amp;_xlfn.CONCAT(CW172:GN172)&amp;"]",",]","]")</f>
        <v>["2Color","words2","exact2","lets09","startU","BLUWHI","year00","allhor","NoBand","Horizo","Unequa","staWHI","NO_RED","NO_GRE","NO_YEL","NO_BLA","myrBLU","HasSta","3+Star"]</v>
      </c>
      <c r="GT172" s="48" t="str">
        <f>IF(BL172&lt;&gt;"",CHAR(34)&amp;"cl_"&amp;BL172&amp;CHAR(34)&amp;",","")</f>
        <v/>
      </c>
      <c r="GU172" s="48" t="str">
        <f>IF(BM172&lt;&gt;"",CHAR(34)&amp;"cl_"&amp;BM172&amp;CHAR(34)&amp;",","")</f>
        <v>"cl_BLU",</v>
      </c>
      <c r="GV172" s="48" t="str">
        <f>IF(BN172&lt;&gt;"",CHAR(34)&amp;"cl_"&amp;BN172&amp;CHAR(34)&amp;",","")</f>
        <v/>
      </c>
      <c r="GW172" s="48" t="str">
        <f>IF(BO172&lt;&gt;"",CHAR(34)&amp;"cl_"&amp;BO172&amp;CHAR(34)&amp;",","")</f>
        <v/>
      </c>
      <c r="GX172" s="48" t="str">
        <f>IF(BP172&lt;&gt;"",CHAR(34)&amp;"cl_"&amp;BP172&amp;CHAR(34)&amp;",","")</f>
        <v/>
      </c>
      <c r="GY172" s="48" t="str">
        <f>IF(BQ172&lt;&gt;"",CHAR(34)&amp;"cl_"&amp;BQ172&amp;CHAR(34)&amp;",","")</f>
        <v/>
      </c>
      <c r="GZ172" s="48" t="str">
        <f>IF(BR172&lt;&gt;"",CHAR(34)&amp;"cl_"&amp;BR172&amp;CHAR(34)&amp;",","")</f>
        <v/>
      </c>
      <c r="HA172" s="48" t="str">
        <f>IF(BS172&lt;&gt;"",CHAR(34)&amp;"cl_"&amp;BS172&amp;CHAR(34)&amp;",","")</f>
        <v/>
      </c>
      <c r="HB172" s="48" t="str">
        <f>IF(BT172&lt;&gt;"",CHAR(34)&amp;"cl_"&amp;BT172&amp;CHAR(34)&amp;",","")</f>
        <v>"cl_WHI",</v>
      </c>
      <c r="HC172" s="48" t="str">
        <f>SUBSTITUTE("["&amp;_xlfn.CONCAT(GT172:HB172)&amp;"]",",]","]")</f>
        <v>["cl_BLU","cl_WHI"]</v>
      </c>
      <c r="HE172" s="71"/>
      <c r="HF172" s="72" t="str">
        <f>"{couname:"&amp;CT172&amp;(IF(HK172&lt;&gt;"",",subtype:"&amp;CHAR(34)&amp;HK172&amp;CHAR(34),""))&amp;",year:"&amp;HJ172&amp;",region:"&amp;CU172&amp;",Colors:"&amp;HC172&amp;",Items:"&amp;GS172&amp;",Flag:"&amp;CV172&amp;",HDFlag:"&amp;CHAR(34)&amp;E172&amp;CHAR(34)&amp;",type:"&amp;GP172&amp;", describe: "&amp;HH172&amp;", isnew:"&amp;CHAR(34)&amp;F172&amp;CHAR(34)&amp;", links: "&amp;HL172&amp;"},"</f>
        <v>{couname:"[USA] Union Jack",year:"1960, 2019",region:"rgn_North America",Colors:["cl_BLU","cl_WHI"],Items:["2Color","words2","exact2","lets09","startU","BLUWHI","year00","allhor","NoBand","Horizo","Unequa","staWHI","NO_RED","NO_GRE","NO_YEL","NO_BLA","myrBLU","HasSta","3+Star"],Flag:"https://upload.wikimedia.org/wikipedia/commons/thumb/e/e5/Jack_of_the_United_States.svg/640px-Jack_of_the_United_States.svg.png",HDFlag:"https://upload.wikimedia.org/wikipedia/commons/thumb/e/e5/Jack_of_the_United_States.svg/1280px-Jack_of_the_United_States.svg.png",type:"Military, Naval", describe: "\n50 white five-pointed stars defacing a blue field in 9 rows, alternating between 6 and 5 stars.", isnew:".", links: "https://en.m.wikipedia.org/wiki/Jack_of_the_United_States"},</v>
      </c>
      <c r="HG172" s="73" t="str">
        <f>"{couname:"&amp;CT172&amp;(IF(HK172&lt;&gt;"",",subtype:"&amp;CHAR(34)&amp;HK172&amp;CHAR(34),""))&amp;",year:"&amp;HJ172&amp;",region:"&amp;CU172&amp;",Colors:"&amp;HC172&amp;",Items:"&amp;GS172&amp;",Flag:"&amp;CV172&amp;",HDFlag:"&amp;CHAR(34)&amp;E172&amp;CHAR(34)&amp;",type:"&amp;GP172&amp;", describe: "&amp;HI172&amp;", links: "&amp;HL172&amp;"},"</f>
        <v>{couname:"[USA] Union Jack",year:"1960, 2019",region:"rgn_North America",Colors:["cl_BLU","cl_WHI"],Items:["2Color","words2","exact2","lets09","startU","BLUWHI","year00","allhor","NoBand","Horizo","Unequa","staWHI","NO_RED","NO_GRE","NO_YEL","NO_BLA","myrBLU","HasSta","3+Star"],Flag:"https://upload.wikimedia.org/wikipedia/commons/thumb/e/e5/Jack_of_the_United_States.svg/640px-Jack_of_the_United_States.svg.png",HDFlag:"https://upload.wikimedia.org/wikipedia/commons/thumb/e/e5/Jack_of_the_United_States.svg/1280px-Jack_of_the_United_States.svg.png",type:"Military, Naval", describe: "\n50 white five-pointed stars defacing a blue field in 9 rows, alternating between 6 and 5 stars.", links: "https://en.m.wikipedia.org/wiki/Jack_of_the_United_States"},</v>
      </c>
      <c r="HH172" s="48" t="str">
        <f>IF(P172&lt;&gt;"",CHAR(34)&amp;"\n"&amp;P172&amp;CHAR(34),CHAR(34)&amp;CHAR(34))</f>
        <v>"\n50 white five-pointed stars defacing a blue field in 9 rows, alternating between 6 and 5 stars."</v>
      </c>
      <c r="HI172" s="48" t="str">
        <f>IF(J172=0,CHAR(34)&amp;CHAR(34),HH172)</f>
        <v>"\n50 white five-pointed stars defacing a blue field in 9 rows, alternating between 6 and 5 stars."</v>
      </c>
      <c r="HJ172" s="48" t="str">
        <f>CHAR(34)&amp;O172&amp;CHAR(34)</f>
        <v>"1960, 2019"</v>
      </c>
      <c r="HL172" s="48" t="str">
        <f>CHAR(34)&amp;I172&amp;CHAR(34)</f>
        <v>"https://en.m.wikipedia.org/wiki/Jack_of_the_United_States"</v>
      </c>
      <c r="HM172" s="72" t="str">
        <f>"{"&amp;CHAR(34)&amp;"couname"&amp;CHAR(34)&amp;":"&amp;CT172&amp;(IF(H172&lt;&gt;"",","&amp;CHAR(34)&amp;"subtype"&amp;CHAR(34)&amp;":"&amp;CHAR(34)&amp;H172&amp;CHAR(34),""))&amp;","&amp;CHAR(34)&amp;"year"&amp;CHAR(34)&amp;":"&amp;HJ172&amp;","&amp;CHAR(34)&amp;"region"&amp;CHAR(34)&amp;":"&amp;CU172&amp;","&amp;CHAR(34)&amp;"Colors"&amp;CHAR(34)&amp;":"&amp;HC172&amp;","&amp;CHAR(34)&amp;"Items"&amp;CHAR(34)&amp;":"&amp;GS172&amp;","&amp;CHAR(34)&amp;"Flag"&amp;CHAR(34)&amp;":"&amp;CV172&amp;","&amp;CHAR(34)&amp;"HDFlag"&amp;CHAR(34)&amp;":"&amp;CHAR(34)&amp;E172&amp;CHAR(34)&amp;","&amp;CHAR(34)&amp;"type"&amp;CHAR(34)&amp;":"&amp;GP172&amp;", "&amp;CHAR(34)&amp;"describe"&amp;CHAR(34)&amp;": "&amp;HH172&amp;", "&amp;CHAR(34)&amp;"isnew"&amp;CHAR(34)&amp;": "&amp;CHAR(34)&amp;F172&amp;CHAR(34)&amp;", "&amp;CHAR(34)&amp;"links"&amp;CHAR(34)&amp;": "&amp;HL172&amp;"},"</f>
        <v>{"couname":"[USA] Union Jack","subtype":"[USA] Other","year":"1960, 2019","region":"rgn_North America","Colors":["cl_BLU","cl_WHI"],"Items":["2Color","words2","exact2","lets09","startU","BLUWHI","year00","allhor","NoBand","Horizo","Unequa","staWHI","NO_RED","NO_GRE","NO_YEL","NO_BLA","myrBLU","HasSta","3+Star"],"Flag":"https://upload.wikimedia.org/wikipedia/commons/thumb/e/e5/Jack_of_the_United_States.svg/640px-Jack_of_the_United_States.svg.png","HDFlag":"https://upload.wikimedia.org/wikipedia/commons/thumb/e/e5/Jack_of_the_United_States.svg/1280px-Jack_of_the_United_States.svg.png","type":"Military, Naval", "describe": "\n50 white five-pointed stars defacing a blue field in 9 rows, alternating between 6 and 5 stars.", "isnew": ".", "links": "https://en.m.wikipedia.org/wiki/Jack_of_the_United_States"},</v>
      </c>
      <c r="HN172" s="74" t="str">
        <f>"{"&amp;CHAR(34)&amp;"couname"&amp;CHAR(34)&amp;":"&amp;CT172&amp;(IF(H172&lt;&gt;"",","&amp;CHAR(34)&amp;"subtype"&amp;CHAR(34)&amp;":"&amp;CHAR(34)&amp;H172&amp;CHAR(34),""))&amp;","&amp;CHAR(34)&amp;"year"&amp;CHAR(34)&amp;":"&amp;HJ172&amp;","&amp;CHAR(34)&amp;"region"&amp;CHAR(34)&amp;":"&amp;CU172&amp;","&amp;CHAR(34)&amp;"Colors"&amp;CHAR(34)&amp;":"&amp;HC172&amp;","&amp;CHAR(34)&amp;"Items"&amp;CHAR(34)&amp;":"&amp;GS172&amp;","&amp;CHAR(34)&amp;"Flag"&amp;CHAR(34)&amp;":"&amp;CV172&amp;","&amp;CHAR(34)&amp;"HDFlag"&amp;CHAR(34)&amp;":"&amp;CHAR(34)&amp;E172&amp;CHAR(34)&amp;","&amp;CHAR(34)&amp;"type"&amp;CHAR(34)&amp;":"&amp;GP172&amp;", "&amp;CHAR(34)&amp;"describe"&amp;CHAR(34)&amp;": "&amp;HI172&amp;", "&amp;CHAR(34)&amp;"isnew"&amp;CHAR(34)&amp;": "&amp;CHAR(34)&amp;F172&amp;CHAR(34)&amp;", "&amp;CHAR(34)&amp;"links"&amp;CHAR(34)&amp;": "&amp;HL172&amp;"},"</f>
        <v>{"couname":"[USA] Union Jack","subtype":"[USA] Other","year":"1960, 2019","region":"rgn_North America","Colors":["cl_BLU","cl_WHI"],"Items":["2Color","words2","exact2","lets09","startU","BLUWHI","year00","allhor","NoBand","Horizo","Unequa","staWHI","NO_RED","NO_GRE","NO_YEL","NO_BLA","myrBLU","HasSta","3+Star"],"Flag":"https://upload.wikimedia.org/wikipedia/commons/thumb/e/e5/Jack_of_the_United_States.svg/640px-Jack_of_the_United_States.svg.png","HDFlag":"https://upload.wikimedia.org/wikipedia/commons/thumb/e/e5/Jack_of_the_United_States.svg/1280px-Jack_of_the_United_States.svg.png","type":"Military, Naval", "describe": "\n50 white five-pointed stars defacing a blue field in 9 rows, alternating between 6 and 5 stars.", "isnew": ".", "links": "https://en.m.wikipedia.org/wiki/Jack_of_the_United_States"},</v>
      </c>
      <c r="HO172" s="75">
        <v>45583</v>
      </c>
      <c r="HP172" s="48" t="str" cm="1">
        <f t="array" ref="HP172">IF(_xlfn.TEXTJOIN(", ", TRUE, IF(ISNUMBER(SEARCH("BLA", BL172:BT172)), COLUMN(BL172:BT172) - COLUMN(BL172) + 1, ""))&lt;&gt;"","BLA","")</f>
        <v/>
      </c>
      <c r="HQ172" s="48" t="str" cm="1">
        <f t="array" ref="HQ172">IF(_xlfn.TEXTJOIN(", ", TRUE, IF(ISNUMBER(SEARCH("BLU", BL172:BT172)), COLUMN(BL172:BT172) - COLUMN(BL172) + 1, ""))&lt;&gt;"","BLU","")</f>
        <v>BLU</v>
      </c>
      <c r="HR172" s="48" t="str" cm="1">
        <f t="array" ref="HR172">IF(_xlfn.TEXTJOIN(", ", TRUE, IF(ISNUMBER(SEARCH("GRE", BL172:BT172)), COLUMN(BL172:BT172) - COLUMN(BL172) + 1, ""))&lt;&gt;"","GRE","")</f>
        <v/>
      </c>
      <c r="HS172" s="48" t="str" cm="1">
        <f t="array" ref="HS172">IF(_xlfn.TEXTJOIN(", ", TRUE, IF(ISNUMBER(SEARCH("RED", BL172:BT172)), COLUMN(BL172:BT172) - COLUMN(BL172) + 1, ""))&lt;&gt;"","RED","")</f>
        <v/>
      </c>
      <c r="HT172" s="48" t="str" cm="1">
        <f t="array" ref="HT172">IF(_xlfn.TEXTJOIN(", ", TRUE, IF(ISNUMBER(SEARCH("YEL", BL172:BT172)), COLUMN(BL172:BT172) - COLUMN(BL172) + 1, ""))&lt;&gt;"","YEL","")</f>
        <v/>
      </c>
      <c r="HU172" s="48" t="str" cm="1">
        <f t="array" ref="HU172">IF(_xlfn.TEXTJOIN(", ", TRUE, IF(ISNUMBER(SEARCH("ORA", BL172:BT172)), COLUMN(BL172:BT172) - COLUMN(BL172) + 1, ""))&lt;&gt;"","ORA","")</f>
        <v/>
      </c>
      <c r="HV172" s="48" t="str" cm="1">
        <f t="array" ref="HV172">IF(_xlfn.TEXTJOIN(", ", TRUE, IF(ISNUMBER(SEARCH("BRO", BL172:BT172)), COLUMN(BL172:BT172) - COLUMN(BL172) + 1, ""))&lt;&gt;"","BRO","")</f>
        <v/>
      </c>
      <c r="HW172" s="48" t="str" cm="1">
        <f t="array" ref="HW172">IF(_xlfn.TEXTJOIN(", ", TRUE, IF(ISNUMBER(SEARCH("PUR", BL172:BT172)), COLUMN(BL172:BT172) - COLUMN(BL172) + 1, ""))&lt;&gt;"","PUR","")</f>
        <v/>
      </c>
      <c r="HX172" s="48" t="str" cm="1">
        <f t="array" ref="HX172">IF(_xlfn.TEXTJOIN(", ", TRUE, IF(ISNUMBER(SEARCH("WHI", BL172:BT172)), COLUMN(BL172:BT172) - COLUMN(BL172) + 1, ""))&lt;&gt;"","WHI","")</f>
        <v>WHI</v>
      </c>
      <c r="HY172" s="76"/>
      <c r="HZ172" s="76"/>
      <c r="IA172" s="6"/>
      <c r="IB172" s="6"/>
      <c r="IC172" s="77"/>
      <c r="ID172" s="77"/>
      <c r="IE172" s="77"/>
      <c r="IF172" s="77"/>
      <c r="IG172" s="77"/>
      <c r="IH172" s="77"/>
      <c r="II172" s="77"/>
      <c r="IJ172" s="77"/>
      <c r="IK172" s="77"/>
      <c r="IL172" s="48">
        <f>SUM(IC172:IK172)</f>
        <v>0</v>
      </c>
      <c r="IM172" s="45">
        <f>COUNTIF(IC172:IK172,"&gt;0")-CG172</f>
        <v>-2</v>
      </c>
      <c r="IN172" s="78" t="str">
        <f>"http://mkweb.bcgsc.ca/color-summarizer/?url="&amp;D172&amp;"&amp;precision=low&amp;num_clusters="&amp;CG172&amp;"&amp;text=1"</f>
        <v>http://mkweb.bcgsc.ca/color-summarizer/?url=https://upload.wikimedia.org/wikipedia/commons/thumb/e/e5/Jack_of_the_United_States.svg/640px-Jack_of_the_United_States.svg.png&amp;precision=low&amp;num_clusters=2&amp;text=1</v>
      </c>
      <c r="IO172" s="48" t="str">
        <f>IF(HP172&lt;&gt;"",CHAR(34)&amp;"black"&amp;CHAR(34),"")</f>
        <v/>
      </c>
      <c r="IP172" s="48" t="str">
        <f>IF(HQ172&lt;&gt;"",CHAR(34)&amp;"blue"&amp;CHAR(34),"")</f>
        <v>"blue"</v>
      </c>
      <c r="IQ172" s="48" t="str">
        <f>IF(HR172&lt;&gt;"",CHAR(34)&amp;"green"&amp;CHAR(34),"")</f>
        <v/>
      </c>
      <c r="IR172" s="48" t="str">
        <f>IF(HS172&lt;&gt;"",CHAR(34)&amp;"red"&amp;CHAR(34),"")</f>
        <v/>
      </c>
      <c r="IS172" s="48" t="str">
        <f>IF(HT172&lt;&gt;"",CHAR(34)&amp;"yellow"&amp;CHAR(34),"")</f>
        <v/>
      </c>
      <c r="IT172" s="48" t="str">
        <f>IF(HU172&lt;&gt;"",CHAR(34)&amp;"orange"&amp;CHAR(34),"")</f>
        <v/>
      </c>
      <c r="IU172" s="48" t="str">
        <f>IF(HV172&lt;&gt;"",CHAR(34)&amp;"brown"&amp;CHAR(34),"")</f>
        <v/>
      </c>
      <c r="IV172" s="48" t="str">
        <f>IF(HW172&lt;&gt;"",CHAR(34)&amp;"purple"&amp;CHAR(34),"")</f>
        <v/>
      </c>
      <c r="IW172" s="48" t="str">
        <f>IF(HX172&lt;&gt;"",CHAR(34)&amp;"white"&amp;CHAR(34),"")</f>
        <v>"white"</v>
      </c>
      <c r="IX172" s="48" t="str">
        <f>"{"&amp;CHAR(34)&amp;"url"&amp;CHAR(34)&amp;":"&amp;CHAR(34)&amp;IN172&amp;CHAR(34)&amp;","&amp;CHAR(34)&amp;"name"&amp;CHAR(34)&amp;":"&amp;CHAR(34)&amp;A172&amp;CHAR(34)&amp;"},"</f>
        <v>{"url":"http://mkweb.bcgsc.ca/color-summarizer/?url=https://upload.wikimedia.org/wikipedia/commons/thumb/e/e5/Jack_of_the_United_States.svg/640px-Jack_of_the_United_States.svg.png&amp;precision=low&amp;num_clusters=2&amp;text=1","name":"[USA] Union Jack"},</v>
      </c>
      <c r="IY172" s="48">
        <v>848</v>
      </c>
    </row>
    <row r="173" spans="1:259" s="48" customFormat="1" ht="38.4" customHeight="1" thickBot="1" x14ac:dyDescent="0.35">
      <c r="A173" s="87" t="s">
        <v>1055</v>
      </c>
      <c r="B173" s="40" t="e" vm="314">
        <v>#VALUE!</v>
      </c>
      <c r="C173" s="41" t="s">
        <v>1132</v>
      </c>
      <c r="D173" s="42" t="s">
        <v>1056</v>
      </c>
      <c r="E173" s="43" t="s">
        <v>1057</v>
      </c>
      <c r="F173" s="44" t="s">
        <v>163</v>
      </c>
      <c r="G173" s="45">
        <f>COUNTIF($A$1:$A$8580,A173)</f>
        <v>1</v>
      </c>
      <c r="H173" s="46" t="s">
        <v>1134</v>
      </c>
      <c r="I173" s="47" t="s">
        <v>1058</v>
      </c>
      <c r="J173" s="48" t="str">
        <f>""</f>
        <v/>
      </c>
      <c r="K173" s="49"/>
      <c r="L173" s="50"/>
      <c r="M173" s="50"/>
      <c r="N173" s="51" t="s">
        <v>231</v>
      </c>
      <c r="O173" s="52">
        <v>1956</v>
      </c>
      <c r="P173" s="53" t="s">
        <v>1059</v>
      </c>
      <c r="Q173" s="54">
        <v>3</v>
      </c>
      <c r="R173" s="55" t="s">
        <v>231</v>
      </c>
      <c r="S173" s="56">
        <v>0</v>
      </c>
      <c r="T173" s="57" t="s">
        <v>164</v>
      </c>
      <c r="U173" s="58" t="s">
        <v>164</v>
      </c>
      <c r="V173" s="58" t="s">
        <v>164</v>
      </c>
      <c r="W173" s="58" t="s">
        <v>164</v>
      </c>
      <c r="X173" s="58" t="s">
        <v>165</v>
      </c>
      <c r="Y173" s="58" t="s">
        <v>165</v>
      </c>
      <c r="Z173" s="58" t="s">
        <v>164</v>
      </c>
      <c r="AA173" s="58" t="s">
        <v>164</v>
      </c>
      <c r="AB173" s="58" t="s">
        <v>165</v>
      </c>
      <c r="AC173" s="58" t="s">
        <v>165</v>
      </c>
      <c r="AD173" s="58" t="s">
        <v>164</v>
      </c>
      <c r="AE173" s="58" t="s">
        <v>164</v>
      </c>
      <c r="AF173" s="59" t="s">
        <v>164</v>
      </c>
      <c r="AG173" s="59" t="s">
        <v>165</v>
      </c>
      <c r="AH173" s="59" t="s">
        <v>165</v>
      </c>
      <c r="AI173" s="59" t="s">
        <v>164</v>
      </c>
      <c r="AJ173" s="59" t="s">
        <v>164</v>
      </c>
      <c r="AK173" s="59" t="s">
        <v>164</v>
      </c>
      <c r="AL173" s="59" t="s">
        <v>164</v>
      </c>
      <c r="AM173" s="59" t="s">
        <v>164</v>
      </c>
      <c r="AN173" s="59" t="s">
        <v>164</v>
      </c>
      <c r="AO173" s="59" t="s">
        <v>164</v>
      </c>
      <c r="AP173" s="59" t="s">
        <v>164</v>
      </c>
      <c r="AQ173" s="59" t="s">
        <v>164</v>
      </c>
      <c r="AR173" s="59" t="s">
        <v>164</v>
      </c>
      <c r="AS173" s="59" t="s">
        <v>164</v>
      </c>
      <c r="AT173" s="60">
        <v>10</v>
      </c>
      <c r="AU173" s="59" t="s">
        <v>205</v>
      </c>
      <c r="AV173" s="59" t="str">
        <f>IF(LEFT(A173,1)="[",LEFT(A173,5)&amp;AU173&amp;A173,"")</f>
        <v>[USA]Military[USA] United States Army</v>
      </c>
      <c r="AW173" s="59" t="str">
        <f>C173&amp;H173&amp;A173</f>
        <v>3a[USA] Other[USA] United States Army</v>
      </c>
      <c r="AX173" s="61"/>
      <c r="AY173" s="61"/>
      <c r="AZ173" s="62" t="s">
        <v>159</v>
      </c>
      <c r="BA173" s="62" t="s">
        <v>167</v>
      </c>
      <c r="BB173" s="62"/>
      <c r="BC173" s="63"/>
      <c r="BD173" s="64" t="s">
        <v>159</v>
      </c>
      <c r="BE173" s="47"/>
      <c r="BF173" s="64" t="s">
        <v>167</v>
      </c>
      <c r="BG173" s="64" t="s">
        <v>167</v>
      </c>
      <c r="BH173" s="64" t="s">
        <v>167</v>
      </c>
      <c r="BI173" s="64"/>
      <c r="BJ173" s="64"/>
      <c r="BK173" s="47"/>
      <c r="BL173" s="64" t="s">
        <v>167</v>
      </c>
      <c r="BM173" s="64" t="s">
        <v>152</v>
      </c>
      <c r="BN173" s="64" t="s">
        <v>167</v>
      </c>
      <c r="BO173" s="64" t="s">
        <v>154</v>
      </c>
      <c r="BP173" s="64" t="s">
        <v>167</v>
      </c>
      <c r="BQ173" s="64" t="s">
        <v>167</v>
      </c>
      <c r="BR173" s="64" t="s">
        <v>167</v>
      </c>
      <c r="BS173" s="64" t="s">
        <v>167</v>
      </c>
      <c r="BT173" s="64" t="s">
        <v>159</v>
      </c>
      <c r="BU173" s="65"/>
      <c r="BV173" s="66"/>
      <c r="BW173" s="66">
        <v>0</v>
      </c>
      <c r="BX173" s="47"/>
      <c r="CB173" s="6"/>
      <c r="CC173" s="6"/>
      <c r="CD173" s="67">
        <v>0</v>
      </c>
      <c r="CE173" s="67">
        <v>0</v>
      </c>
      <c r="CF173" s="67" t="e">
        <v>#REF!</v>
      </c>
      <c r="CG173" s="68" cm="1">
        <f t="array" ref="CG173">SUMPRODUCT(--(LEN(TRIM(BL173:BT173))&gt;0))</f>
        <v>3</v>
      </c>
      <c r="CH173" s="59" t="str">
        <f>IF(CG173=2,"y","n")</f>
        <v>n</v>
      </c>
      <c r="CI173" s="59" t="str">
        <f>IF(CG173=3,"y","n")</f>
        <v>y</v>
      </c>
      <c r="CJ173" s="59" t="str">
        <f>IF(CG173=4,"y","n")</f>
        <v>n</v>
      </c>
      <c r="CK173" s="59" t="str">
        <f>IF(CG173&gt;4,"y","n")</f>
        <v>n</v>
      </c>
      <c r="CL173" s="59" t="str">
        <f>IF(S173=0,"y","n")</f>
        <v>y</v>
      </c>
      <c r="CM173" s="59" t="str">
        <f>IF(S173=2,"y","n")</f>
        <v>n</v>
      </c>
      <c r="CN173" s="59" t="str">
        <f>IF(S173=3,"y","n")</f>
        <v>n</v>
      </c>
      <c r="CO173" s="59" t="str">
        <f>IF(S173&gt;=4,"y","n")</f>
        <v>n</v>
      </c>
      <c r="CP173" s="59" t="str">
        <f>IF(AT173=0,"y","n")</f>
        <v>n</v>
      </c>
      <c r="CQ173" s="59" t="str">
        <f>IF(AT173=1,"y","n")</f>
        <v>n</v>
      </c>
      <c r="CR173" s="59" t="str">
        <f>IF(AT173=2,"y","n")</f>
        <v>n</v>
      </c>
      <c r="CS173" s="59" t="str">
        <f>IF(AT173&gt;=3,"y","n")</f>
        <v>y</v>
      </c>
      <c r="CT173" s="69" t="str">
        <f>CHAR(34)&amp;A173&amp;CHAR(34)</f>
        <v>"[USA] United States Army"</v>
      </c>
      <c r="CU173" s="70" t="str">
        <f>CHAR(34)&amp;"rgn_"&amp;R173&amp;CHAR(34)</f>
        <v>"rgn_North America"</v>
      </c>
      <c r="CV173" s="48" t="str">
        <f>CHAR(34)&amp;D173&amp;CHAR(34)</f>
        <v>"https://upload.wikimedia.org/wikipedia/commons/thumb/e/e6/Flag_of_the_United_States_Army.svg/609px-Flag_of_the_United_States_Army.svg.png"</v>
      </c>
      <c r="CW173" s="48" t="str">
        <f>IF(CH173="y",CHAR(34)&amp;CH$1&amp;CHAR(34)&amp;",","")</f>
        <v/>
      </c>
      <c r="CX173" s="48" t="str">
        <f>IF(CI173="y",CHAR(34)&amp;CI$1&amp;CHAR(34)&amp;",","")</f>
        <v>"3Color",</v>
      </c>
      <c r="CY173" s="48" t="str">
        <f>IF(CJ173="y",CHAR(34)&amp;CJ$1&amp;CHAR(34)&amp;",","")</f>
        <v/>
      </c>
      <c r="CZ173" s="48" t="str">
        <f>IF(CK173="y",CHAR(34)&amp;CK$1&amp;CHAR(34)&amp;",","")</f>
        <v/>
      </c>
      <c r="DA173" s="48" t="str">
        <f>IF(Q173&gt;1,CHAR(34)&amp;"words2"&amp;CHAR(34)&amp;",","")</f>
        <v>"words2",</v>
      </c>
      <c r="DB173" s="48" t="str">
        <f>IF(Q173&gt;2,CHAR(34)&amp;"words3"&amp;CHAR(34)&amp;",","")</f>
        <v>"words3",</v>
      </c>
      <c r="DD173" s="48" t="str">
        <f>IF(LEN(CHAR(34)&amp;"lets"&amp;LEN(SUBSTITUTE(SUBSTITUTE(IFERROR(TRIM(SUBSTITUTE(A173,MID(A173,FIND("[",A173),FIND("]",A173)-FIND("[",A173)+1),"")),A173)," ",""),"-",""))&amp;CHAR(34)&amp;",")=9,CHAR(34)&amp;"lets"&amp;LEN(SUBSTITUTE(SUBSTITUTE(IFERROR(TRIM(SUBSTITUTE(A173,MID(A173,FIND("[",A173),FIND("]",A173)-FIND("[",A173)+1),"")),A173)," ",""),"-",""))&amp;CHAR(34)&amp;",",CHAR(34)&amp;"lets0"&amp;LEN(SUBSTITUTE(SUBSTITUTE(IFERROR(TRIM(SUBSTITUTE(A173,MID(A173,FIND("[",A173),FIND("]",A173)-FIND("[",A173)+1),"")),A173)," ",""),"-",""))&amp;CHAR(34)&amp;",")</f>
        <v>"lets16",</v>
      </c>
      <c r="DE173" s="48" t="str">
        <f>CHAR(34)&amp;"start"&amp;IFERROR(LEFT(SUBSTITUTE(A173,"["&amp;MID(A173,FIND("[",A173)+1,FIND("]",A173)-FIND("[",A173)-1)&amp;"] ",""),1),LEFT(A173,1))&amp;CHAR(34)&amp;","</f>
        <v>"startU",</v>
      </c>
      <c r="DF173" s="48" t="str">
        <f>IFERROR(IF(SEARCH("tan",A173)&gt;0,CHAR(34)&amp;"withtn"&amp;CHAR(34)&amp;",",""),"")</f>
        <v/>
      </c>
      <c r="DG173" s="48" t="str">
        <f>IFERROR(IF(SEARCH("q",A173)&gt;0,CHAR(34)&amp;"with_q"&amp;CHAR(34)&amp;",",""),"")</f>
        <v/>
      </c>
      <c r="DH173" s="48" t="str">
        <f>IFERROR(IF(SEARCH("v",A173)&gt;0,CHAR(34)&amp;"with_v"&amp;CHAR(34)&amp;",",""),"")</f>
        <v/>
      </c>
      <c r="DI173" s="48" t="str">
        <f>IFERROR(IF(SEARCH("w",A173)&gt;0,CHAR(34)&amp;"with_w"&amp;CHAR(34)&amp;",",""),"")</f>
        <v/>
      </c>
      <c r="DJ173" s="48" t="str">
        <f>IFERROR(IF(SEARCH("y",A173)&gt;0,CHAR(34)&amp;"with_y"&amp;CHAR(34)&amp;",",""),"")</f>
        <v>"with_y",</v>
      </c>
      <c r="DK173" s="48" t="str">
        <f>IFERROR(IF(SEARCH("z",A173)&gt;0,CHAR(34)&amp;"with_z"&amp;CHAR(34)&amp;",",""),"")</f>
        <v/>
      </c>
      <c r="DL173" s="48" t="str">
        <f>IF(CG173=2, CHAR(34) &amp; _xlfn.TEXTJOIN("", TRUE, _xlfn._xlws.SORT(HP173:HX173)) &amp; CHAR(34) &amp; ",", "")</f>
        <v/>
      </c>
      <c r="DM173" s="48" t="str" cm="1">
        <f t="array" ref="DM173">IF(CG173=3,CHAR(34) &amp; _xlfn.TEXTJOIN("", TRUE, RIGHT(HP173:HX173, 2)) &amp; CHAR(34) &amp; ",", "")</f>
        <v>"LUEDHI",</v>
      </c>
      <c r="DN173" s="48" t="str">
        <f>IF(AND(ISNUMBER(SEARCH("18", O173)), ISERROR(SEARCH("1918", O173)), ISERROR(SEARCH("2018", O173))), CHAR(34) &amp; "year18" &amp; CHAR(34) &amp; ",", "")</f>
        <v/>
      </c>
      <c r="DO173" s="48" t="str">
        <f>IF(AND(ISNUMBER(SEARCH("19", O173)), ISERROR(SEARCH("1819", O173)),  ISERROR(SEARCH("1219", O173)),ISERROR(SEARCH("1119", O173)),ISERROR(SEARCH("1190", O173)),ISERROR(SEARCH("2019", O173))), CHAR(34) &amp; "year19" &amp; CHAR(34) &amp; ",", "")</f>
        <v>"year19",</v>
      </c>
      <c r="DP173" s="6" t="str">
        <f>IF(AND(ISNUMBER(SEARCH("20", O173)), ISERROR(SEARCH("1920", O173))), CHAR(34)&amp;"year00"&amp;CHAR(34)&amp;",", "")</f>
        <v/>
      </c>
      <c r="DQ173" s="6" t="str">
        <f>IF(CC173="y",CHAR(34)&amp;"soviet"&amp;CHAR(34)&amp;",","")</f>
        <v/>
      </c>
      <c r="DR173" s="6" t="str">
        <f>IF(BY173="y",CHAR(34)&amp;"dgband"&amp;CHAR(34)&amp;",","")</f>
        <v/>
      </c>
      <c r="DS173" s="6" t="str">
        <f>IF(W173="y",IF(AND(V173="n",BY173&lt;&gt;"y"),CHAR(34)&amp;"allver"&amp;CHAR(34)&amp;",",""),"")</f>
        <v/>
      </c>
      <c r="DT173" s="6" t="str">
        <f>IF(V173="y",IF(AND(W173="n",BY173&lt;&gt;"y"),CHAR(34)&amp;"allhor"&amp;CHAR(34)&amp;",",""),"")</f>
        <v/>
      </c>
      <c r="DU173" s="6" t="str">
        <f>IF(BY173="y",IF(AND(W173="n",V173="n"),CHAR(34)&amp;"alldia"&amp;CHAR(34)&amp;",",""),"")</f>
        <v/>
      </c>
      <c r="DW173" s="48" t="str">
        <f>IF(CL173="y",CHAR(34)&amp;CL$1&amp;CHAR(34)&amp;",","")</f>
        <v>"NoBand",</v>
      </c>
      <c r="DX173" s="48" t="str">
        <f>IF(CM173="y",CHAR(34)&amp;CM$1&amp;CHAR(34)&amp;",","")</f>
        <v/>
      </c>
      <c r="DY173" s="48" t="str">
        <f>IF(CN173="y",CHAR(34)&amp;CN$1&amp;CHAR(34)&amp;",","")</f>
        <v/>
      </c>
      <c r="DZ173" s="48" t="str">
        <f>IF(CO173="y",CHAR(34)&amp;CO$1&amp;CHAR(34)&amp;",","")</f>
        <v/>
      </c>
      <c r="EA173" s="48" t="str">
        <f>IF(T173="y",CHAR(34)&amp;T$1&amp;CHAR(34)&amp;",","")</f>
        <v/>
      </c>
      <c r="EB173" s="48" t="str">
        <f>IF(U173="y",CHAR(34)&amp;U$1&amp;CHAR(34)&amp;",","")</f>
        <v/>
      </c>
      <c r="EC173" s="48" t="str">
        <f>IF(V173="y",CHAR(34)&amp;V$1&amp;CHAR(34)&amp;",","")</f>
        <v/>
      </c>
      <c r="ED173" s="48" t="str">
        <f>IF(W173="y",CHAR(34)&amp;W$1&amp;CHAR(34)&amp;",","")</f>
        <v/>
      </c>
      <c r="EE173" s="48" t="str">
        <f>IF(X173="y",CHAR(34)&amp;X$1&amp;CHAR(34)&amp;",","")</f>
        <v>"Circle",</v>
      </c>
      <c r="EF173" s="48" t="str">
        <f>IF(AND(Y173&lt;&gt;"n",Y173&lt;&gt;""),CHAR(34)&amp;Y$1&amp;CHAR(34)&amp;",","")</f>
        <v>"Animal",</v>
      </c>
      <c r="EG173" s="48" t="str">
        <f>IF(Z173="y",CHAR(34)&amp;Z$1&amp;CHAR(34)&amp;",","")</f>
        <v/>
      </c>
      <c r="EH173" s="48" t="str">
        <f>IF(AA173="y",CHAR(34)&amp;AA$1&amp;CHAR(34)&amp;",","")</f>
        <v/>
      </c>
      <c r="EI173" s="48" t="str">
        <f>IF(AB173="y",CHAR(34)&amp;AB$1&amp;CHAR(34)&amp;",","")</f>
        <v>"Texted",</v>
      </c>
      <c r="EJ173" s="48" t="str">
        <f>IF(AC173="y",CHAR(34)&amp;AC$1&amp;CHAR(34)&amp;",","")</f>
        <v>"Weapon",</v>
      </c>
      <c r="EK173" s="48" t="str">
        <f>IF(AD173="y",CHAR(34)&amp;AD$1&amp;CHAR(34)&amp;",","")</f>
        <v/>
      </c>
      <c r="EL173" s="48" t="str">
        <f>IF(AE173="y",CHAR(34)&amp;AE$1&amp;CHAR(34)&amp;",","")</f>
        <v/>
      </c>
      <c r="EM173" s="48" t="str">
        <f>IF(AF173="y",CHAR(34)&amp;AF$1&amp;CHAR(34)&amp;",","")</f>
        <v/>
      </c>
      <c r="EN173" s="48" t="str">
        <f>IF(AG173="y",CHAR(34)&amp;AG$1&amp;CHAR(34)&amp;",","")</f>
        <v>"Unequa",</v>
      </c>
      <c r="EO173" s="48" t="str">
        <f>IF(AH173="y",CHAR(34)&amp;AH$1&amp;CHAR(34)&amp;",","")</f>
        <v>"Center",</v>
      </c>
      <c r="EP173" s="48" t="str">
        <f>IF(AI173="y",CHAR(34)&amp;AI$1&amp;CHAR(34)&amp;",","")</f>
        <v/>
      </c>
      <c r="EQ173" s="48" t="str">
        <f>IF(AJ173="y",CHAR(34)&amp;AJ$1&amp;CHAR(34)&amp;",","")</f>
        <v/>
      </c>
      <c r="ER173" s="48" t="str">
        <f>IF(AK173="y",CHAR(34)&amp;AK$1&amp;CHAR(34)&amp;",","")</f>
        <v/>
      </c>
      <c r="ES173" s="48" t="str">
        <f>IF(AL173="y",CHAR(34)&amp;AL$1&amp;CHAR(34)&amp;",","")</f>
        <v/>
      </c>
      <c r="ET173" s="48" t="str">
        <f>IF(AM173="y",CHAR(34)&amp;AM$1&amp;CHAR(34)&amp;",","")</f>
        <v/>
      </c>
      <c r="EU173" s="48" t="str">
        <f>IF(AN173="y",CHAR(34)&amp;AN$1&amp;CHAR(34)&amp;",","")</f>
        <v/>
      </c>
      <c r="EV173" s="48" t="str">
        <f>IF(AO173="y",CHAR(34)&amp;AO$1&amp;CHAR(34)&amp;",","")</f>
        <v/>
      </c>
      <c r="EW173" s="48" t="str">
        <f>IF(AP173="y",CHAR(34)&amp;AP$1&amp;CHAR(34)&amp;",","")</f>
        <v/>
      </c>
      <c r="EX173" s="48" t="str">
        <f>IF(AQ173="y",CHAR(34)&amp;AQ$1&amp;CHAR(34)&amp;",","")</f>
        <v/>
      </c>
      <c r="EY173" s="48" t="str">
        <f>IF(AR173="y",CHAR(34)&amp;AR$1&amp;CHAR(34)&amp;",","")</f>
        <v/>
      </c>
      <c r="EZ173" s="48" t="str">
        <f>IF(AS173="y",CHAR(34)&amp;AS$1&amp;CHAR(34)&amp;",","")</f>
        <v/>
      </c>
      <c r="FA173" s="48" t="str">
        <f>IF(AT173&gt;0,CHAR(34)&amp;"sta"&amp;AZ173&amp;CHAR(34)&amp;",","")</f>
        <v>"staWHI",</v>
      </c>
      <c r="FB173" s="48" t="str">
        <f>IF(AND(AT173&gt;0,BA173&lt;&gt;""),CHAR(34)&amp;"sta"&amp;BA173&amp;CHAR(34)&amp;",","")</f>
        <v/>
      </c>
      <c r="FD173" s="48" t="str">
        <f>IF(BV173="n",CHAR(34)&amp;"tcWHYE"&amp;CHAR(34)&amp;",",IF(BV173="y",CHAR(34)&amp;FD$1&amp;CHAR(34)&amp;",",""))</f>
        <v/>
      </c>
      <c r="FE173" s="48" t="str">
        <f>IF(COUNTIF(BL173:BT173,"BLU")=0,CHAR(34)&amp;"NO_BLU"&amp;CHAR(34)&amp;",", "")</f>
        <v/>
      </c>
      <c r="FF173" s="48" t="str">
        <f>IF(COUNTIF(BL173:BT173,"WHI")=0,CHAR(34)&amp;"NO_WHI"&amp;CHAR(34)&amp;",", "")</f>
        <v/>
      </c>
      <c r="FG173" s="48" t="str">
        <f>IF(COUNTIF(BL173:BT173,"RED")=0,CHAR(34)&amp;"NO_RED"&amp;CHAR(34)&amp;",", "")</f>
        <v/>
      </c>
      <c r="FH173" s="48" t="str">
        <f>IF(COUNTIF(BL173:BS173,"GRE")=0,CHAR(34)&amp;"NO_GRE"&amp;CHAR(34)&amp;",", "")</f>
        <v>"NO_GRE",</v>
      </c>
      <c r="FI173" s="48" t="str">
        <f>IF(COUNTIF(BL173:BT173,"YEL")=0,CHAR(34)&amp;"NO_YEL"&amp;CHAR(34)&amp;",", "")</f>
        <v>"NO_YEL",</v>
      </c>
      <c r="FJ173" s="48" t="str">
        <f>IF(COUNTIF(BL173:BT173,"BLA")=0,CHAR(34)&amp;"NO_BLA"&amp;CHAR(34)&amp;",", "")</f>
        <v>"NO_BLA",</v>
      </c>
      <c r="FK173" s="48" t="str">
        <f>IF(AND(FH173&lt;&gt;"",FF173&lt;&gt;""),CHAR(34)&amp;"WHGRNO"&amp;CHAR(34)&amp;",","")</f>
        <v/>
      </c>
      <c r="FL173" s="48" t="str">
        <f>IF(AND(FI173&lt;&gt;"",FF173&lt;&gt;""),CHAR(34)&amp;"WHYENO"&amp;CHAR(34)&amp;",","")</f>
        <v/>
      </c>
      <c r="FM173" s="48" t="str">
        <f>IF(AND(FJ173&lt;&gt;"",FF173&lt;&gt;""),CHAR(34)&amp;"BAWHNO"&amp;CHAR(34)&amp;",","")</f>
        <v/>
      </c>
      <c r="FN173" s="48" t="str">
        <f>IF(AND(FE173&lt;&gt;"",FF173&lt;&gt;""),CHAR(34)&amp;"BLWHNO"&amp;CHAR(34)&amp;",","")</f>
        <v/>
      </c>
      <c r="FO173" s="48" t="str">
        <f>IF(AND(FE173&lt;&gt;"",FG173&lt;&gt;""),CHAR(34)&amp;"BLRENO"&amp;CHAR(34)&amp;",","")</f>
        <v/>
      </c>
      <c r="FP173" s="48" t="str">
        <f>IF(AND(FF173&lt;&gt;"",FF173&lt;&gt;""),CHAR(34)&amp;"WHRENO"&amp;CHAR(34)&amp;",","")</f>
        <v/>
      </c>
      <c r="FQ173" s="48" t="str">
        <f>IF(LEN(BF173)=3,CHAR(34)&amp;"001"&amp;BF173&amp;CHAR(34)&amp;",","")</f>
        <v/>
      </c>
      <c r="FR173" s="48" t="str">
        <f>IF(LEN(BG173)=3,CHAR(34)&amp;"002"&amp;BG173&amp;CHAR(34)&amp;",","")</f>
        <v/>
      </c>
      <c r="FS173" s="48" t="str">
        <f>IF(LEN(BH173)=3,CHAR(34)&amp;"003"&amp;BH173&amp;CHAR(34)&amp;",","")</f>
        <v/>
      </c>
      <c r="FT173" s="48" t="str">
        <f>CHAR(34)&amp;"myr"&amp;BD173&amp;CHAR(34)&amp;","</f>
        <v>"myrWHI",</v>
      </c>
      <c r="FU173" s="48" t="str">
        <f>IF(AY173="y",CHAR(34)&amp;"island"&amp;CHAR(34)&amp;",","")</f>
        <v/>
      </c>
      <c r="FV173" s="48" t="str">
        <f>IF(BZ173="y",CHAR(34)&amp;"landlo"&amp;CHAR(34)&amp;",","")</f>
        <v/>
      </c>
      <c r="FW173" s="48" t="str">
        <f>IF(CA173="y",CHAR(34)&amp;"eunion"&amp;CHAR(34)&amp;",","")</f>
        <v/>
      </c>
      <c r="FY173" s="48" t="str">
        <f>IFERROR(IF(SEARCH("Arabic",CB173)&gt;0,CHAR(34)&amp;"arabic"&amp;CHAR(34)&amp;",",""),"")</f>
        <v/>
      </c>
      <c r="FZ173" s="48" t="str">
        <f>IFERROR(IF(SEARCH("English",CB173)&gt;0,CHAR(34)&amp;"englis"&amp;CHAR(34)&amp;",",""),"")</f>
        <v/>
      </c>
      <c r="GA173" s="48" t="str">
        <f>IFERROR(IF(SEARCH("French",CB173)&gt;0,CHAR(34)&amp;"french"&amp;CHAR(34)&amp;",",""),"")</f>
        <v/>
      </c>
      <c r="GB173" s="48" t="str">
        <f>IFERROR(IF(SEARCH("Spanish",CB173)&gt;0,CHAR(34)&amp;"spanis"&amp;CHAR(34)&amp;",",""),"")</f>
        <v/>
      </c>
      <c r="GE173" s="48" t="str">
        <f>IFERROR(IF(SEARCH("Dutch",CB173)&gt;0,CHAR(34)&amp;"dutchs"&amp;CHAR(34)&amp;",",""),"")</f>
        <v/>
      </c>
      <c r="GF173" s="48" t="str">
        <f>IFERROR(IF(SEARCH("Historical",AU173)&gt;0,CHAR(34)&amp;"histor"&amp;CHAR(34)&amp;",",""),"")</f>
        <v/>
      </c>
      <c r="GG173" s="48" t="str">
        <f>IF(BU173="y",CHAR(34)&amp;"unjack"&amp;CHAR(34)&amp;",","")</f>
        <v/>
      </c>
      <c r="GH173" s="48" t="str">
        <f>IF(CD173=1,CHAR(34)&amp;"southc"&amp;CHAR(34)&amp;",","")</f>
        <v/>
      </c>
      <c r="GI173" s="48" t="str">
        <f>IF(CE173=1,CHAR(34)&amp;"hasmap"&amp;CHAR(34)&amp;",","")</f>
        <v/>
      </c>
      <c r="GJ173" s="48" t="str">
        <f>IF(CP173="y",CHAR(34)&amp;CP$1&amp;CHAR(34)&amp;",","")</f>
        <v/>
      </c>
      <c r="GK173" s="48" t="str">
        <f>IF(GJ173="",CHAR(34)&amp;"HasSta"&amp;CHAR(34)&amp;",","")</f>
        <v>"HasSta",</v>
      </c>
      <c r="GL173" s="48" t="str">
        <f>IF(CQ173="y",CHAR(34)&amp;CQ$1&amp;CHAR(34)&amp;",","")</f>
        <v/>
      </c>
      <c r="GM173" s="48" t="str">
        <f>IF(CR173="y",CHAR(34)&amp;CR$1&amp;CHAR(34)&amp;",","")</f>
        <v/>
      </c>
      <c r="GN173" s="48" t="str">
        <f>IF(CS173="y",CHAR(34)&amp;CS$1&amp;CHAR(34)&amp;",","")</f>
        <v>"3+Star",</v>
      </c>
      <c r="GP173" s="48" t="str">
        <f>CHAR(34)&amp;AU173&amp;CHAR(34)</f>
        <v>"Military"</v>
      </c>
      <c r="GS173" s="48" t="str">
        <f>SUBSTITUTE("["&amp;_xlfn.CONCAT(CW173:GN173)&amp;"]",",]","]")</f>
        <v>["3Color","words2","words3","lets16","startU","with_y","LUEDHI","year19","NoBand","Circle","Animal","Texted","Weapon","Unequa","Center","staWHI","NO_GRE","NO_YEL","NO_BLA","myrWHI","HasSta","3+Star"]</v>
      </c>
      <c r="GT173" s="48" t="str">
        <f>IF(BL173&lt;&gt;"",CHAR(34)&amp;"cl_"&amp;BL173&amp;CHAR(34)&amp;",","")</f>
        <v/>
      </c>
      <c r="GU173" s="48" t="str">
        <f>IF(BM173&lt;&gt;"",CHAR(34)&amp;"cl_"&amp;BM173&amp;CHAR(34)&amp;",","")</f>
        <v>"cl_BLU",</v>
      </c>
      <c r="GV173" s="48" t="str">
        <f>IF(BN173&lt;&gt;"",CHAR(34)&amp;"cl_"&amp;BN173&amp;CHAR(34)&amp;",","")</f>
        <v/>
      </c>
      <c r="GW173" s="48" t="str">
        <f>IF(BO173&lt;&gt;"",CHAR(34)&amp;"cl_"&amp;BO173&amp;CHAR(34)&amp;",","")</f>
        <v>"cl_RED",</v>
      </c>
      <c r="GX173" s="48" t="str">
        <f>IF(BP173&lt;&gt;"",CHAR(34)&amp;"cl_"&amp;BP173&amp;CHAR(34)&amp;",","")</f>
        <v/>
      </c>
      <c r="GY173" s="48" t="str">
        <f>IF(BQ173&lt;&gt;"",CHAR(34)&amp;"cl_"&amp;BQ173&amp;CHAR(34)&amp;",","")</f>
        <v/>
      </c>
      <c r="GZ173" s="48" t="str">
        <f>IF(BR173&lt;&gt;"",CHAR(34)&amp;"cl_"&amp;BR173&amp;CHAR(34)&amp;",","")</f>
        <v/>
      </c>
      <c r="HA173" s="48" t="str">
        <f>IF(BS173&lt;&gt;"",CHAR(34)&amp;"cl_"&amp;BS173&amp;CHAR(34)&amp;",","")</f>
        <v/>
      </c>
      <c r="HB173" s="48" t="str">
        <f>IF(BT173&lt;&gt;"",CHAR(34)&amp;"cl_"&amp;BT173&amp;CHAR(34)&amp;",","")</f>
        <v>"cl_WHI",</v>
      </c>
      <c r="HC173" s="48" t="str">
        <f>SUBSTITUTE("["&amp;_xlfn.CONCAT(GT173:HB173)&amp;"]",",]","]")</f>
        <v>["cl_BLU","cl_RED","cl_WHI"]</v>
      </c>
      <c r="HE173" s="71"/>
      <c r="HF173" s="72" t="str">
        <f>"{couname:"&amp;CT173&amp;(IF(HK173&lt;&gt;"",",subtype:"&amp;CHAR(34)&amp;HK173&amp;CHAR(34),""))&amp;",year:"&amp;HJ173&amp;",region:"&amp;CU173&amp;",Colors:"&amp;HC173&amp;",Items:"&amp;GS173&amp;",Flag:"&amp;CV173&amp;",HDFlag:"&amp;CHAR(34)&amp;E173&amp;CHAR(34)&amp;",type:"&amp;GP173&amp;", describe: "&amp;HH173&amp;", isnew:"&amp;CHAR(34)&amp;F173&amp;CHAR(34)&amp;", links: "&amp;HL173&amp;"},"</f>
        <v>{couname:"[USA] United States Army",year:"1956",region:"rgn_North America",Colors:["cl_BLU","cl_RED","cl_WHI"],Items:["3Color","words2","words3","lets16","startU","with_y","LUEDHI","year19","NoBand","Circle","Animal","Texted","Weapon","Unequa","Center","staWHI","NO_GRE","NO_YEL","NO_BLA","myrWHI","HasSta","3+Star"],Flag:"https://upload.wikimedia.org/wikipedia/commons/thumb/e/e6/Flag_of_the_United_States_Army.svg/609px-Flag_of_the_United_States_Army.svg.png",HDFlag:"https://upload.wikimedia.org/wikipedia/commons/thumb/e/e6/Flag_of_the_United_States_Army.svg/1280px-Flag_of_the_United_States_Army.svg.png",type:"Military", describe: "\nA blue replica of the War Office Seal set on a white field. Beneath the seal is a broad scarlet scroll bearing the inscription in white letters, 'UNITED STATES ARMY'. Beneath the scroll, in blue sans serif Arabic numerals, is '1775'", isnew:".", links: "https://en.m.wikipedia.org/wiki/Flag_of_the_United_States_Army"},</v>
      </c>
      <c r="HG173" s="73" t="str">
        <f>"{couname:"&amp;CT173&amp;(IF(HK173&lt;&gt;"",",subtype:"&amp;CHAR(34)&amp;HK173&amp;CHAR(34),""))&amp;",year:"&amp;HJ173&amp;",region:"&amp;CU173&amp;",Colors:"&amp;HC173&amp;",Items:"&amp;GS173&amp;",Flag:"&amp;CV173&amp;",HDFlag:"&amp;CHAR(34)&amp;E173&amp;CHAR(34)&amp;",type:"&amp;GP173&amp;", describe: "&amp;HI173&amp;", links: "&amp;HL173&amp;"},"</f>
        <v>{couname:"[USA] United States Army",year:"1956",region:"rgn_North America",Colors:["cl_BLU","cl_RED","cl_WHI"],Items:["3Color","words2","words3","lets16","startU","with_y","LUEDHI","year19","NoBand","Circle","Animal","Texted","Weapon","Unequa","Center","staWHI","NO_GRE","NO_YEL","NO_BLA","myrWHI","HasSta","3+Star"],Flag:"https://upload.wikimedia.org/wikipedia/commons/thumb/e/e6/Flag_of_the_United_States_Army.svg/609px-Flag_of_the_United_States_Army.svg.png",HDFlag:"https://upload.wikimedia.org/wikipedia/commons/thumb/e/e6/Flag_of_the_United_States_Army.svg/1280px-Flag_of_the_United_States_Army.svg.png",type:"Military", describe: "\nA blue replica of the War Office Seal set on a white field. Beneath the seal is a broad scarlet scroll bearing the inscription in white letters, 'UNITED STATES ARMY'. Beneath the scroll, in blue sans serif Arabic numerals, is '1775'", links: "https://en.m.wikipedia.org/wiki/Flag_of_the_United_States_Army"},</v>
      </c>
      <c r="HH173" s="48" t="str">
        <f>IF(P173&lt;&gt;"",CHAR(34)&amp;"\n"&amp;P173&amp;CHAR(34),CHAR(34)&amp;CHAR(34))</f>
        <v>"\nA blue replica of the War Office Seal set on a white field. Beneath the seal is a broad scarlet scroll bearing the inscription in white letters, 'UNITED STATES ARMY'. Beneath the scroll, in blue sans serif Arabic numerals, is '1775'"</v>
      </c>
      <c r="HI173" s="48" t="str">
        <f>IF(J173=0,CHAR(34)&amp;CHAR(34),HH173)</f>
        <v>"\nA blue replica of the War Office Seal set on a white field. Beneath the seal is a broad scarlet scroll bearing the inscription in white letters, 'UNITED STATES ARMY'. Beneath the scroll, in blue sans serif Arabic numerals, is '1775'"</v>
      </c>
      <c r="HJ173" s="48" t="str">
        <f>CHAR(34)&amp;O173&amp;CHAR(34)</f>
        <v>"1956"</v>
      </c>
      <c r="HL173" s="48" t="str">
        <f>CHAR(34)&amp;I173&amp;CHAR(34)</f>
        <v>"https://en.m.wikipedia.org/wiki/Flag_of_the_United_States_Army"</v>
      </c>
      <c r="HM173" s="72" t="str">
        <f>"{"&amp;CHAR(34)&amp;"couname"&amp;CHAR(34)&amp;":"&amp;CT173&amp;(IF(H173&lt;&gt;"",","&amp;CHAR(34)&amp;"subtype"&amp;CHAR(34)&amp;":"&amp;CHAR(34)&amp;H173&amp;CHAR(34),""))&amp;","&amp;CHAR(34)&amp;"year"&amp;CHAR(34)&amp;":"&amp;HJ173&amp;","&amp;CHAR(34)&amp;"region"&amp;CHAR(34)&amp;":"&amp;CU173&amp;","&amp;CHAR(34)&amp;"Colors"&amp;CHAR(34)&amp;":"&amp;HC173&amp;","&amp;CHAR(34)&amp;"Items"&amp;CHAR(34)&amp;":"&amp;GS173&amp;","&amp;CHAR(34)&amp;"Flag"&amp;CHAR(34)&amp;":"&amp;CV173&amp;","&amp;CHAR(34)&amp;"HDFlag"&amp;CHAR(34)&amp;":"&amp;CHAR(34)&amp;E173&amp;CHAR(34)&amp;","&amp;CHAR(34)&amp;"type"&amp;CHAR(34)&amp;":"&amp;GP173&amp;", "&amp;CHAR(34)&amp;"describe"&amp;CHAR(34)&amp;": "&amp;HH173&amp;", "&amp;CHAR(34)&amp;"isnew"&amp;CHAR(34)&amp;": "&amp;CHAR(34)&amp;F173&amp;CHAR(34)&amp;", "&amp;CHAR(34)&amp;"links"&amp;CHAR(34)&amp;": "&amp;HL173&amp;"},"</f>
        <v>{"couname":"[USA] United States Army","subtype":"[USA] Other","year":"1956","region":"rgn_North America","Colors":["cl_BLU","cl_RED","cl_WHI"],"Items":["3Color","words2","words3","lets16","startU","with_y","LUEDHI","year19","NoBand","Circle","Animal","Texted","Weapon","Unequa","Center","staWHI","NO_GRE","NO_YEL","NO_BLA","myrWHI","HasSta","3+Star"],"Flag":"https://upload.wikimedia.org/wikipedia/commons/thumb/e/e6/Flag_of_the_United_States_Army.svg/609px-Flag_of_the_United_States_Army.svg.png","HDFlag":"https://upload.wikimedia.org/wikipedia/commons/thumb/e/e6/Flag_of_the_United_States_Army.svg/1280px-Flag_of_the_United_States_Army.svg.png","type":"Military", "describe": "\nA blue replica of the War Office Seal set on a white field. Beneath the seal is a broad scarlet scroll bearing the inscription in white letters, 'UNITED STATES ARMY'. Beneath the scroll, in blue sans serif Arabic numerals, is '1775'", "isnew": ".", "links": "https://en.m.wikipedia.org/wiki/Flag_of_the_United_States_Army"},</v>
      </c>
      <c r="HN173" s="74" t="str">
        <f>"{"&amp;CHAR(34)&amp;"couname"&amp;CHAR(34)&amp;":"&amp;CT173&amp;(IF(H173&lt;&gt;"",","&amp;CHAR(34)&amp;"subtype"&amp;CHAR(34)&amp;":"&amp;CHAR(34)&amp;H173&amp;CHAR(34),""))&amp;","&amp;CHAR(34)&amp;"year"&amp;CHAR(34)&amp;":"&amp;HJ173&amp;","&amp;CHAR(34)&amp;"region"&amp;CHAR(34)&amp;":"&amp;CU173&amp;","&amp;CHAR(34)&amp;"Colors"&amp;CHAR(34)&amp;":"&amp;HC173&amp;","&amp;CHAR(34)&amp;"Items"&amp;CHAR(34)&amp;":"&amp;GS173&amp;","&amp;CHAR(34)&amp;"Flag"&amp;CHAR(34)&amp;":"&amp;CV173&amp;","&amp;CHAR(34)&amp;"HDFlag"&amp;CHAR(34)&amp;":"&amp;CHAR(34)&amp;E173&amp;CHAR(34)&amp;","&amp;CHAR(34)&amp;"type"&amp;CHAR(34)&amp;":"&amp;GP173&amp;", "&amp;CHAR(34)&amp;"describe"&amp;CHAR(34)&amp;": "&amp;HI173&amp;", "&amp;CHAR(34)&amp;"isnew"&amp;CHAR(34)&amp;": "&amp;CHAR(34)&amp;F173&amp;CHAR(34)&amp;", "&amp;CHAR(34)&amp;"links"&amp;CHAR(34)&amp;": "&amp;HL173&amp;"},"</f>
        <v>{"couname":"[USA] United States Army","subtype":"[USA] Other","year":"1956","region":"rgn_North America","Colors":["cl_BLU","cl_RED","cl_WHI"],"Items":["3Color","words2","words3","lets16","startU","with_y","LUEDHI","year19","NoBand","Circle","Animal","Texted","Weapon","Unequa","Center","staWHI","NO_GRE","NO_YEL","NO_BLA","myrWHI","HasSta","3+Star"],"Flag":"https://upload.wikimedia.org/wikipedia/commons/thumb/e/e6/Flag_of_the_United_States_Army.svg/609px-Flag_of_the_United_States_Army.svg.png","HDFlag":"https://upload.wikimedia.org/wikipedia/commons/thumb/e/e6/Flag_of_the_United_States_Army.svg/1280px-Flag_of_the_United_States_Army.svg.png","type":"Military", "describe": "\nA blue replica of the War Office Seal set on a white field. Beneath the seal is a broad scarlet scroll bearing the inscription in white letters, 'UNITED STATES ARMY'. Beneath the scroll, in blue sans serif Arabic numerals, is '1775'", "isnew": ".", "links": "https://en.m.wikipedia.org/wiki/Flag_of_the_United_States_Army"},</v>
      </c>
      <c r="HO173" s="75">
        <v>45610</v>
      </c>
      <c r="HP173" s="48" t="str" cm="1">
        <f t="array" ref="HP173">IF(_xlfn.TEXTJOIN(", ", TRUE, IF(ISNUMBER(SEARCH("BLA", BL173:BT173)), COLUMN(BL173:BT173) - COLUMN(BL173) + 1, ""))&lt;&gt;"","BLA","")</f>
        <v/>
      </c>
      <c r="HQ173" s="48" t="str" cm="1">
        <f t="array" ref="HQ173">IF(_xlfn.TEXTJOIN(", ", TRUE, IF(ISNUMBER(SEARCH("BLU", BL173:BT173)), COLUMN(BL173:BT173) - COLUMN(BL173) + 1, ""))&lt;&gt;"","BLU","")</f>
        <v>BLU</v>
      </c>
      <c r="HR173" s="48" t="str" cm="1">
        <f t="array" ref="HR173">IF(_xlfn.TEXTJOIN(", ", TRUE, IF(ISNUMBER(SEARCH("GRE", BL173:BT173)), COLUMN(BL173:BT173) - COLUMN(BL173) + 1, ""))&lt;&gt;"","GRE","")</f>
        <v/>
      </c>
      <c r="HS173" s="48" t="str" cm="1">
        <f t="array" ref="HS173">IF(_xlfn.TEXTJOIN(", ", TRUE, IF(ISNUMBER(SEARCH("RED", BL173:BT173)), COLUMN(BL173:BT173) - COLUMN(BL173) + 1, ""))&lt;&gt;"","RED","")</f>
        <v>RED</v>
      </c>
      <c r="HT173" s="48" t="str" cm="1">
        <f t="array" ref="HT173">IF(_xlfn.TEXTJOIN(", ", TRUE, IF(ISNUMBER(SEARCH("YEL", BL173:BT173)), COLUMN(BL173:BT173) - COLUMN(BL173) + 1, ""))&lt;&gt;"","YEL","")</f>
        <v/>
      </c>
      <c r="HU173" s="48" t="str" cm="1">
        <f t="array" ref="HU173">IF(_xlfn.TEXTJOIN(", ", TRUE, IF(ISNUMBER(SEARCH("ORA", BL173:BT173)), COLUMN(BL173:BT173) - COLUMN(BL173) + 1, ""))&lt;&gt;"","ORA","")</f>
        <v/>
      </c>
      <c r="HV173" s="48" t="str" cm="1">
        <f t="array" ref="HV173">IF(_xlfn.TEXTJOIN(", ", TRUE, IF(ISNUMBER(SEARCH("BRO", BL173:BT173)), COLUMN(BL173:BT173) - COLUMN(BL173) + 1, ""))&lt;&gt;"","BRO","")</f>
        <v/>
      </c>
      <c r="HW173" s="48" t="str" cm="1">
        <f t="array" ref="HW173">IF(_xlfn.TEXTJOIN(", ", TRUE, IF(ISNUMBER(SEARCH("PUR", BL173:BT173)), COLUMN(BL173:BT173) - COLUMN(BL173) + 1, ""))&lt;&gt;"","PUR","")</f>
        <v/>
      </c>
      <c r="HX173" s="48" t="str" cm="1">
        <f t="array" ref="HX173">IF(_xlfn.TEXTJOIN(", ", TRUE, IF(ISNUMBER(SEARCH("WHI", BL173:BT173)), COLUMN(BL173:BT173) - COLUMN(BL173) + 1, ""))&lt;&gt;"","WHI","")</f>
        <v>WHI</v>
      </c>
      <c r="HY173" s="76"/>
      <c r="HZ173" s="76"/>
      <c r="IA173" s="6"/>
      <c r="IB173" s="6"/>
      <c r="IC173" s="77"/>
      <c r="ID173" s="77"/>
      <c r="IE173" s="77"/>
      <c r="IF173" s="77"/>
      <c r="IG173" s="77"/>
      <c r="IH173" s="77"/>
      <c r="II173" s="77"/>
      <c r="IJ173" s="77"/>
      <c r="IK173" s="77"/>
      <c r="IM173" s="45">
        <f>COUNTIF(IC173:IK173,"&gt;0")-CG173</f>
        <v>-3</v>
      </c>
      <c r="IN173" s="78" t="str">
        <f>"http://mkweb.bcgsc.ca/color-summarizer/?url="&amp;D173&amp;"&amp;precision=low&amp;num_clusters="&amp;CG173&amp;"&amp;text=1"</f>
        <v>http://mkweb.bcgsc.ca/color-summarizer/?url=https://upload.wikimedia.org/wikipedia/commons/thumb/e/e6/Flag_of_the_United_States_Army.svg/609px-Flag_of_the_United_States_Army.svg.png&amp;precision=low&amp;num_clusters=3&amp;text=1</v>
      </c>
      <c r="IO173" s="48" t="str">
        <f>IF(HP173&lt;&gt;"",CHAR(34)&amp;"black"&amp;CHAR(34),"")</f>
        <v/>
      </c>
      <c r="IP173" s="48" t="str">
        <f>IF(HQ173&lt;&gt;"",CHAR(34)&amp;"blue"&amp;CHAR(34),"")</f>
        <v>"blue"</v>
      </c>
      <c r="IQ173" s="48" t="str">
        <f>IF(HR173&lt;&gt;"",CHAR(34)&amp;"green"&amp;CHAR(34),"")</f>
        <v/>
      </c>
      <c r="IR173" s="48" t="str">
        <f>IF(HS173&lt;&gt;"",CHAR(34)&amp;"red"&amp;CHAR(34),"")</f>
        <v>"red"</v>
      </c>
      <c r="IS173" s="48" t="str">
        <f>IF(HT173&lt;&gt;"",CHAR(34)&amp;"yellow"&amp;CHAR(34),"")</f>
        <v/>
      </c>
      <c r="IT173" s="48" t="str">
        <f>IF(HU173&lt;&gt;"",CHAR(34)&amp;"orange"&amp;CHAR(34),"")</f>
        <v/>
      </c>
      <c r="IU173" s="48" t="str">
        <f>IF(HV173&lt;&gt;"",CHAR(34)&amp;"brown"&amp;CHAR(34),"")</f>
        <v/>
      </c>
      <c r="IV173" s="48" t="str">
        <f>IF(HW173&lt;&gt;"",CHAR(34)&amp;"purple"&amp;CHAR(34),"")</f>
        <v/>
      </c>
      <c r="IW173" s="48" t="str">
        <f>IF(HX173&lt;&gt;"",CHAR(34)&amp;"white"&amp;CHAR(34),"")</f>
        <v>"white"</v>
      </c>
      <c r="IX173" s="48" t="str">
        <f>"{"&amp;CHAR(34)&amp;"url"&amp;CHAR(34)&amp;":"&amp;CHAR(34)&amp;IN173&amp;CHAR(34)&amp;","&amp;CHAR(34)&amp;"name"&amp;CHAR(34)&amp;":"&amp;CHAR(34)&amp;A173&amp;CHAR(34)&amp;"},"</f>
        <v>{"url":"http://mkweb.bcgsc.ca/color-summarizer/?url=https://upload.wikimedia.org/wikipedia/commons/thumb/e/e6/Flag_of_the_United_States_Army.svg/609px-Flag_of_the_United_States_Army.svg.png&amp;precision=low&amp;num_clusters=3&amp;text=1","name":"[USA] United States Army"},</v>
      </c>
      <c r="IY173" s="48">
        <v>1452</v>
      </c>
    </row>
    <row r="174" spans="1:259" s="48" customFormat="1" ht="38.4" customHeight="1" thickBot="1" x14ac:dyDescent="0.35">
      <c r="A174" s="87" t="s">
        <v>1060</v>
      </c>
      <c r="B174" s="40" t="e" vm="315">
        <v>#VALUE!</v>
      </c>
      <c r="C174" s="41" t="s">
        <v>1132</v>
      </c>
      <c r="D174" s="42" t="s">
        <v>1061</v>
      </c>
      <c r="E174" s="43" t="s">
        <v>1062</v>
      </c>
      <c r="F174" s="44" t="s">
        <v>163</v>
      </c>
      <c r="G174" s="45">
        <f>COUNTIF($A$1:$A$8580,A174)</f>
        <v>1</v>
      </c>
      <c r="H174" s="46" t="s">
        <v>1134</v>
      </c>
      <c r="I174" s="47" t="s">
        <v>1063</v>
      </c>
      <c r="J174" s="48" t="str">
        <f>""</f>
        <v/>
      </c>
      <c r="K174" s="49"/>
      <c r="L174" s="50"/>
      <c r="M174" s="50"/>
      <c r="N174" s="51" t="s">
        <v>231</v>
      </c>
      <c r="O174" s="52">
        <v>1964</v>
      </c>
      <c r="P174" s="53" t="s">
        <v>1064</v>
      </c>
      <c r="Q174" s="54">
        <v>4</v>
      </c>
      <c r="R174" s="55" t="s">
        <v>231</v>
      </c>
      <c r="S174" s="56">
        <v>0</v>
      </c>
      <c r="T174" s="57" t="s">
        <v>164</v>
      </c>
      <c r="U174" s="58" t="s">
        <v>164</v>
      </c>
      <c r="V174" s="58" t="s">
        <v>164</v>
      </c>
      <c r="W174" s="58" t="s">
        <v>164</v>
      </c>
      <c r="X174" s="58" t="s">
        <v>165</v>
      </c>
      <c r="Y174" s="58" t="s">
        <v>165</v>
      </c>
      <c r="Z174" s="58" t="s">
        <v>164</v>
      </c>
      <c r="AA174" s="58" t="s">
        <v>165</v>
      </c>
      <c r="AB174" s="58" t="s">
        <v>165</v>
      </c>
      <c r="AC174" s="58" t="s">
        <v>165</v>
      </c>
      <c r="AD174" s="58" t="s">
        <v>164</v>
      </c>
      <c r="AE174" s="58" t="s">
        <v>164</v>
      </c>
      <c r="AF174" s="59" t="s">
        <v>164</v>
      </c>
      <c r="AG174" s="59" t="s">
        <v>165</v>
      </c>
      <c r="AH174" s="59" t="s">
        <v>165</v>
      </c>
      <c r="AI174" s="59" t="s">
        <v>164</v>
      </c>
      <c r="AJ174" s="59" t="s">
        <v>164</v>
      </c>
      <c r="AK174" s="59" t="s">
        <v>164</v>
      </c>
      <c r="AL174" s="59" t="s">
        <v>164</v>
      </c>
      <c r="AM174" s="59" t="s">
        <v>164</v>
      </c>
      <c r="AN174" s="59" t="s">
        <v>164</v>
      </c>
      <c r="AO174" s="59" t="s">
        <v>164</v>
      </c>
      <c r="AP174" s="59" t="s">
        <v>164</v>
      </c>
      <c r="AQ174" s="59" t="s">
        <v>164</v>
      </c>
      <c r="AR174" s="59" t="s">
        <v>164</v>
      </c>
      <c r="AS174" s="59" t="s">
        <v>164</v>
      </c>
      <c r="AT174" s="60">
        <v>13</v>
      </c>
      <c r="AU174" s="59" t="s">
        <v>205</v>
      </c>
      <c r="AV174" s="59" t="str">
        <f>IF(LEFT(A174,1)="[",LEFT(A174,5)&amp;AU174&amp;A174,"")</f>
        <v>[USA]Military[USA] United States Coast Guard</v>
      </c>
      <c r="AW174" s="59" t="str">
        <f>C174&amp;H174&amp;A174</f>
        <v>3a[USA] Other[USA] United States Coast Guard</v>
      </c>
      <c r="AX174" s="61"/>
      <c r="AY174" s="61"/>
      <c r="AZ174" s="62" t="s">
        <v>159</v>
      </c>
      <c r="BA174" s="62" t="s">
        <v>167</v>
      </c>
      <c r="BB174" s="62"/>
      <c r="BC174" s="63"/>
      <c r="BD174" s="64" t="s">
        <v>159</v>
      </c>
      <c r="BE174" s="47"/>
      <c r="BF174" s="64" t="s">
        <v>167</v>
      </c>
      <c r="BG174" s="64" t="s">
        <v>167</v>
      </c>
      <c r="BH174" s="64" t="s">
        <v>167</v>
      </c>
      <c r="BI174" s="64"/>
      <c r="BJ174" s="64"/>
      <c r="BK174" s="47"/>
      <c r="BL174" s="64" t="s">
        <v>167</v>
      </c>
      <c r="BM174" s="64" t="s">
        <v>152</v>
      </c>
      <c r="BN174" s="64" t="s">
        <v>167</v>
      </c>
      <c r="BO174" s="64" t="s">
        <v>154</v>
      </c>
      <c r="BP174" s="64" t="s">
        <v>167</v>
      </c>
      <c r="BQ174" s="64" t="s">
        <v>167</v>
      </c>
      <c r="BR174" s="64" t="s">
        <v>167</v>
      </c>
      <c r="BS174" s="64" t="s">
        <v>167</v>
      </c>
      <c r="BT174" s="64" t="s">
        <v>159</v>
      </c>
      <c r="BU174" s="65"/>
      <c r="BV174" s="66"/>
      <c r="BW174" s="66">
        <v>0</v>
      </c>
      <c r="BX174" s="47"/>
      <c r="CB174" s="6"/>
      <c r="CC174" s="6"/>
      <c r="CD174" s="67">
        <v>0</v>
      </c>
      <c r="CE174" s="67">
        <v>0</v>
      </c>
      <c r="CF174" s="67" t="e">
        <v>#REF!</v>
      </c>
      <c r="CG174" s="68" cm="1">
        <f t="array" ref="CG174">SUMPRODUCT(--(LEN(TRIM(BL174:BT174))&gt;0))</f>
        <v>3</v>
      </c>
      <c r="CH174" s="59" t="str">
        <f>IF(CG174=2,"y","n")</f>
        <v>n</v>
      </c>
      <c r="CI174" s="59" t="str">
        <f>IF(CG174=3,"y","n")</f>
        <v>y</v>
      </c>
      <c r="CJ174" s="59" t="str">
        <f>IF(CG174=4,"y","n")</f>
        <v>n</v>
      </c>
      <c r="CK174" s="59" t="str">
        <f>IF(CG174&gt;4,"y","n")</f>
        <v>n</v>
      </c>
      <c r="CL174" s="59" t="str">
        <f>IF(S174=0,"y","n")</f>
        <v>y</v>
      </c>
      <c r="CM174" s="59" t="str">
        <f>IF(S174=2,"y","n")</f>
        <v>n</v>
      </c>
      <c r="CN174" s="59" t="str">
        <f>IF(S174=3,"y","n")</f>
        <v>n</v>
      </c>
      <c r="CO174" s="59" t="str">
        <f>IF(S174&gt;=4,"y","n")</f>
        <v>n</v>
      </c>
      <c r="CP174" s="59" t="str">
        <f>IF(AT174=0,"y","n")</f>
        <v>n</v>
      </c>
      <c r="CQ174" s="59" t="str">
        <f>IF(AT174=1,"y","n")</f>
        <v>n</v>
      </c>
      <c r="CR174" s="59" t="str">
        <f>IF(AT174=2,"y","n")</f>
        <v>n</v>
      </c>
      <c r="CS174" s="59" t="str">
        <f>IF(AT174&gt;=3,"y","n")</f>
        <v>y</v>
      </c>
      <c r="CT174" s="69" t="str">
        <f>CHAR(34)&amp;A174&amp;CHAR(34)</f>
        <v>"[USA] United States Coast Guard"</v>
      </c>
      <c r="CU174" s="70" t="str">
        <f>CHAR(34)&amp;"rgn_"&amp;R174&amp;CHAR(34)</f>
        <v>"rgn_North America"</v>
      </c>
      <c r="CV174" s="48" t="str">
        <f>CHAR(34)&amp;D174&amp;CHAR(34)</f>
        <v>"https://upload.wikimedia.org/wikipedia/commons/thumb/f/f8/Flag_of_the_United_States_Coast_Guard.svg/612px-Flag_of_the_United_States_Coast_Guard.svg.png"</v>
      </c>
      <c r="CW174" s="48" t="str">
        <f>IF(CH174="y",CHAR(34)&amp;CH$1&amp;CHAR(34)&amp;",","")</f>
        <v/>
      </c>
      <c r="CX174" s="48" t="str">
        <f>IF(CI174="y",CHAR(34)&amp;CI$1&amp;CHAR(34)&amp;",","")</f>
        <v>"3Color",</v>
      </c>
      <c r="CY174" s="48" t="str">
        <f>IF(CJ174="y",CHAR(34)&amp;CJ$1&amp;CHAR(34)&amp;",","")</f>
        <v/>
      </c>
      <c r="CZ174" s="48" t="str">
        <f>IF(CK174="y",CHAR(34)&amp;CK$1&amp;CHAR(34)&amp;",","")</f>
        <v/>
      </c>
      <c r="DA174" s="48" t="str">
        <f>IF(Q174&gt;1,CHAR(34)&amp;"words2"&amp;CHAR(34)&amp;",","")</f>
        <v>"words2",</v>
      </c>
      <c r="DB174" s="48" t="str">
        <f>IF(Q174&gt;2,CHAR(34)&amp;"words3"&amp;CHAR(34)&amp;",","")</f>
        <v>"words3",</v>
      </c>
      <c r="DD174" s="48" t="str">
        <f>IF(LEN(CHAR(34)&amp;"lets"&amp;LEN(SUBSTITUTE(SUBSTITUTE(IFERROR(TRIM(SUBSTITUTE(A174,MID(A174,FIND("[",A174),FIND("]",A174)-FIND("[",A174)+1),"")),A174)," ",""),"-",""))&amp;CHAR(34)&amp;",")=9,CHAR(34)&amp;"lets"&amp;LEN(SUBSTITUTE(SUBSTITUTE(IFERROR(TRIM(SUBSTITUTE(A174,MID(A174,FIND("[",A174),FIND("]",A174)-FIND("[",A174)+1),"")),A174)," ",""),"-",""))&amp;CHAR(34)&amp;",",CHAR(34)&amp;"lets0"&amp;LEN(SUBSTITUTE(SUBSTITUTE(IFERROR(TRIM(SUBSTITUTE(A174,MID(A174,FIND("[",A174),FIND("]",A174)-FIND("[",A174)+1),"")),A174)," ",""),"-",""))&amp;CHAR(34)&amp;",")</f>
        <v>"lets22",</v>
      </c>
      <c r="DE174" s="48" t="str">
        <f>CHAR(34)&amp;"start"&amp;IFERROR(LEFT(SUBSTITUTE(A174,"["&amp;MID(A174,FIND("[",A174)+1,FIND("]",A174)-FIND("[",A174)-1)&amp;"] ",""),1),LEFT(A174,1))&amp;CHAR(34)&amp;","</f>
        <v>"startU",</v>
      </c>
      <c r="DF174" s="48" t="str">
        <f>IFERROR(IF(SEARCH("tan",A174)&gt;0,CHAR(34)&amp;"withtn"&amp;CHAR(34)&amp;",",""),"")</f>
        <v/>
      </c>
      <c r="DG174" s="48" t="str">
        <f>IFERROR(IF(SEARCH("q",A174)&gt;0,CHAR(34)&amp;"with_q"&amp;CHAR(34)&amp;",",""),"")</f>
        <v/>
      </c>
      <c r="DH174" s="48" t="str">
        <f>IFERROR(IF(SEARCH("v",A174)&gt;0,CHAR(34)&amp;"with_v"&amp;CHAR(34)&amp;",",""),"")</f>
        <v/>
      </c>
      <c r="DI174" s="48" t="str">
        <f>IFERROR(IF(SEARCH("w",A174)&gt;0,CHAR(34)&amp;"with_w"&amp;CHAR(34)&amp;",",""),"")</f>
        <v/>
      </c>
      <c r="DJ174" s="48" t="str">
        <f>IFERROR(IF(SEARCH("y",A174)&gt;0,CHAR(34)&amp;"with_y"&amp;CHAR(34)&amp;",",""),"")</f>
        <v/>
      </c>
      <c r="DK174" s="48" t="str">
        <f>IFERROR(IF(SEARCH("z",A174)&gt;0,CHAR(34)&amp;"with_z"&amp;CHAR(34)&amp;",",""),"")</f>
        <v/>
      </c>
      <c r="DL174" s="48" t="str">
        <f>IF(CG174=2, CHAR(34) &amp; _xlfn.TEXTJOIN("", TRUE, _xlfn._xlws.SORT(HP174:HX174)) &amp; CHAR(34) &amp; ",", "")</f>
        <v/>
      </c>
      <c r="DM174" s="48" t="str" cm="1">
        <f t="array" ref="DM174">IF(CG174=3,CHAR(34) &amp; _xlfn.TEXTJOIN("", TRUE, RIGHT(HP174:HX174, 2)) &amp; CHAR(34) &amp; ",", "")</f>
        <v>"LUEDHI",</v>
      </c>
      <c r="DN174" s="48" t="str">
        <f>IF(AND(ISNUMBER(SEARCH("18", O174)), ISERROR(SEARCH("1918", O174)), ISERROR(SEARCH("2018", O174))), CHAR(34) &amp; "year18" &amp; CHAR(34) &amp; ",", "")</f>
        <v/>
      </c>
      <c r="DO174" s="48" t="str">
        <f>IF(AND(ISNUMBER(SEARCH("19", O174)), ISERROR(SEARCH("1819", O174)),  ISERROR(SEARCH("1219", O174)),ISERROR(SEARCH("1119", O174)),ISERROR(SEARCH("1190", O174)),ISERROR(SEARCH("2019", O174))), CHAR(34) &amp; "year19" &amp; CHAR(34) &amp; ",", "")</f>
        <v>"year19",</v>
      </c>
      <c r="DP174" s="6" t="str">
        <f>IF(AND(ISNUMBER(SEARCH("20", O174)), ISERROR(SEARCH("1920", O174))), CHAR(34)&amp;"year00"&amp;CHAR(34)&amp;",", "")</f>
        <v/>
      </c>
      <c r="DQ174" s="6" t="str">
        <f>IF(CC174="y",CHAR(34)&amp;"soviet"&amp;CHAR(34)&amp;",","")</f>
        <v/>
      </c>
      <c r="DR174" s="6" t="str">
        <f>IF(BY174="y",CHAR(34)&amp;"dgband"&amp;CHAR(34)&amp;",","")</f>
        <v/>
      </c>
      <c r="DS174" s="6" t="str">
        <f>IF(W174="y",IF(AND(V174="n",BY174&lt;&gt;"y"),CHAR(34)&amp;"allver"&amp;CHAR(34)&amp;",",""),"")</f>
        <v/>
      </c>
      <c r="DT174" s="6" t="str">
        <f>IF(V174="y",IF(AND(W174="n",BY174&lt;&gt;"y"),CHAR(34)&amp;"allhor"&amp;CHAR(34)&amp;",",""),"")</f>
        <v/>
      </c>
      <c r="DU174" s="6" t="str">
        <f>IF(BY174="y",IF(AND(W174="n",V174="n"),CHAR(34)&amp;"alldia"&amp;CHAR(34)&amp;",",""),"")</f>
        <v/>
      </c>
      <c r="DW174" s="48" t="str">
        <f>IF(CL174="y",CHAR(34)&amp;CL$1&amp;CHAR(34)&amp;",","")</f>
        <v>"NoBand",</v>
      </c>
      <c r="DX174" s="48" t="str">
        <f>IF(CM174="y",CHAR(34)&amp;CM$1&amp;CHAR(34)&amp;",","")</f>
        <v/>
      </c>
      <c r="DY174" s="48" t="str">
        <f>IF(CN174="y",CHAR(34)&amp;CN$1&amp;CHAR(34)&amp;",","")</f>
        <v/>
      </c>
      <c r="DZ174" s="48" t="str">
        <f>IF(CO174="y",CHAR(34)&amp;CO$1&amp;CHAR(34)&amp;",","")</f>
        <v/>
      </c>
      <c r="EA174" s="48" t="str">
        <f>IF(T174="y",CHAR(34)&amp;T$1&amp;CHAR(34)&amp;",","")</f>
        <v/>
      </c>
      <c r="EB174" s="48" t="str">
        <f>IF(U174="y",CHAR(34)&amp;U$1&amp;CHAR(34)&amp;",","")</f>
        <v/>
      </c>
      <c r="EC174" s="48" t="str">
        <f>IF(V174="y",CHAR(34)&amp;V$1&amp;CHAR(34)&amp;",","")</f>
        <v/>
      </c>
      <c r="ED174" s="48" t="str">
        <f>IF(W174="y",CHAR(34)&amp;W$1&amp;CHAR(34)&amp;",","")</f>
        <v/>
      </c>
      <c r="EE174" s="48" t="str">
        <f>IF(X174="y",CHAR(34)&amp;X$1&amp;CHAR(34)&amp;",","")</f>
        <v>"Circle",</v>
      </c>
      <c r="EF174" s="48" t="str">
        <f>IF(AND(Y174&lt;&gt;"n",Y174&lt;&gt;""),CHAR(34)&amp;Y$1&amp;CHAR(34)&amp;",","")</f>
        <v>"Animal",</v>
      </c>
      <c r="EG174" s="48" t="str">
        <f>IF(Z174="y",CHAR(34)&amp;Z$1&amp;CHAR(34)&amp;",","")</f>
        <v/>
      </c>
      <c r="EH174" s="48" t="str">
        <f>IF(AA174="y",CHAR(34)&amp;AA$1&amp;CHAR(34)&amp;",","")</f>
        <v>"Plants",</v>
      </c>
      <c r="EI174" s="48" t="str">
        <f>IF(AB174="y",CHAR(34)&amp;AB$1&amp;CHAR(34)&amp;",","")</f>
        <v>"Texted",</v>
      </c>
      <c r="EJ174" s="48" t="str">
        <f>IF(AC174="y",CHAR(34)&amp;AC$1&amp;CHAR(34)&amp;",","")</f>
        <v>"Weapon",</v>
      </c>
      <c r="EK174" s="48" t="str">
        <f>IF(AD174="y",CHAR(34)&amp;AD$1&amp;CHAR(34)&amp;",","")</f>
        <v/>
      </c>
      <c r="EL174" s="48" t="str">
        <f>IF(AE174="y",CHAR(34)&amp;AE$1&amp;CHAR(34)&amp;",","")</f>
        <v/>
      </c>
      <c r="EM174" s="48" t="str">
        <f>IF(AF174="y",CHAR(34)&amp;AF$1&amp;CHAR(34)&amp;",","")</f>
        <v/>
      </c>
      <c r="EN174" s="48" t="str">
        <f>IF(AG174="y",CHAR(34)&amp;AG$1&amp;CHAR(34)&amp;",","")</f>
        <v>"Unequa",</v>
      </c>
      <c r="EO174" s="48" t="str">
        <f>IF(AH174="y",CHAR(34)&amp;AH$1&amp;CHAR(34)&amp;",","")</f>
        <v>"Center",</v>
      </c>
      <c r="EP174" s="48" t="str">
        <f>IF(AI174="y",CHAR(34)&amp;AI$1&amp;CHAR(34)&amp;",","")</f>
        <v/>
      </c>
      <c r="EQ174" s="48" t="str">
        <f>IF(AJ174="y",CHAR(34)&amp;AJ$1&amp;CHAR(34)&amp;",","")</f>
        <v/>
      </c>
      <c r="ER174" s="48" t="str">
        <f>IF(AK174="y",CHAR(34)&amp;AK$1&amp;CHAR(34)&amp;",","")</f>
        <v/>
      </c>
      <c r="ES174" s="48" t="str">
        <f>IF(AL174="y",CHAR(34)&amp;AL$1&amp;CHAR(34)&amp;",","")</f>
        <v/>
      </c>
      <c r="ET174" s="48" t="str">
        <f>IF(AM174="y",CHAR(34)&amp;AM$1&amp;CHAR(34)&amp;",","")</f>
        <v/>
      </c>
      <c r="EU174" s="48" t="str">
        <f>IF(AN174="y",CHAR(34)&amp;AN$1&amp;CHAR(34)&amp;",","")</f>
        <v/>
      </c>
      <c r="EV174" s="48" t="str">
        <f>IF(AO174="y",CHAR(34)&amp;AO$1&amp;CHAR(34)&amp;",","")</f>
        <v/>
      </c>
      <c r="EW174" s="48" t="str">
        <f>IF(AP174="y",CHAR(34)&amp;AP$1&amp;CHAR(34)&amp;",","")</f>
        <v/>
      </c>
      <c r="EX174" s="48" t="str">
        <f>IF(AQ174="y",CHAR(34)&amp;AQ$1&amp;CHAR(34)&amp;",","")</f>
        <v/>
      </c>
      <c r="EY174" s="48" t="str">
        <f>IF(AR174="y",CHAR(34)&amp;AR$1&amp;CHAR(34)&amp;",","")</f>
        <v/>
      </c>
      <c r="EZ174" s="48" t="str">
        <f>IF(AS174="y",CHAR(34)&amp;AS$1&amp;CHAR(34)&amp;",","")</f>
        <v/>
      </c>
      <c r="FA174" s="48" t="str">
        <f>IF(AT174&gt;0,CHAR(34)&amp;"sta"&amp;AZ174&amp;CHAR(34)&amp;",","")</f>
        <v>"staWHI",</v>
      </c>
      <c r="FB174" s="48" t="str">
        <f>IF(AND(AT174&gt;0,BA174&lt;&gt;""),CHAR(34)&amp;"sta"&amp;BA174&amp;CHAR(34)&amp;",","")</f>
        <v/>
      </c>
      <c r="FD174" s="48" t="str">
        <f>IF(BV174="n",CHAR(34)&amp;"tcWHYE"&amp;CHAR(34)&amp;",",IF(BV174="y",CHAR(34)&amp;FD$1&amp;CHAR(34)&amp;",",""))</f>
        <v/>
      </c>
      <c r="FE174" s="48" t="str">
        <f>IF(COUNTIF(BL174:BT174,"BLU")=0,CHAR(34)&amp;"NO_BLU"&amp;CHAR(34)&amp;",", "")</f>
        <v/>
      </c>
      <c r="FF174" s="48" t="str">
        <f>IF(COUNTIF(BL174:BT174,"WHI")=0,CHAR(34)&amp;"NO_WHI"&amp;CHAR(34)&amp;",", "")</f>
        <v/>
      </c>
      <c r="FG174" s="48" t="str">
        <f>IF(COUNTIF(BL174:BT174,"RED")=0,CHAR(34)&amp;"NO_RED"&amp;CHAR(34)&amp;",", "")</f>
        <v/>
      </c>
      <c r="FH174" s="48" t="str">
        <f>IF(COUNTIF(BL174:BS174,"GRE")=0,CHAR(34)&amp;"NO_GRE"&amp;CHAR(34)&amp;",", "")</f>
        <v>"NO_GRE",</v>
      </c>
      <c r="FI174" s="48" t="str">
        <f>IF(COUNTIF(BL174:BT174,"YEL")=0,CHAR(34)&amp;"NO_YEL"&amp;CHAR(34)&amp;",", "")</f>
        <v>"NO_YEL",</v>
      </c>
      <c r="FJ174" s="48" t="str">
        <f>IF(COUNTIF(BL174:BT174,"BLA")=0,CHAR(34)&amp;"NO_BLA"&amp;CHAR(34)&amp;",", "")</f>
        <v>"NO_BLA",</v>
      </c>
      <c r="FK174" s="48" t="str">
        <f>IF(AND(FH174&lt;&gt;"",FF174&lt;&gt;""),CHAR(34)&amp;"WHGRNO"&amp;CHAR(34)&amp;",","")</f>
        <v/>
      </c>
      <c r="FL174" s="48" t="str">
        <f>IF(AND(FI174&lt;&gt;"",FF174&lt;&gt;""),CHAR(34)&amp;"WHYENO"&amp;CHAR(34)&amp;",","")</f>
        <v/>
      </c>
      <c r="FM174" s="48" t="str">
        <f>IF(AND(FJ174&lt;&gt;"",FF174&lt;&gt;""),CHAR(34)&amp;"BAWHNO"&amp;CHAR(34)&amp;",","")</f>
        <v/>
      </c>
      <c r="FN174" s="48" t="str">
        <f>IF(AND(FE174&lt;&gt;"",FF174&lt;&gt;""),CHAR(34)&amp;"BLWHNO"&amp;CHAR(34)&amp;",","")</f>
        <v/>
      </c>
      <c r="FO174" s="48" t="str">
        <f>IF(AND(FE174&lt;&gt;"",FG174&lt;&gt;""),CHAR(34)&amp;"BLRENO"&amp;CHAR(34)&amp;",","")</f>
        <v/>
      </c>
      <c r="FP174" s="48" t="str">
        <f>IF(AND(FF174&lt;&gt;"",FF174&lt;&gt;""),CHAR(34)&amp;"WHRENO"&amp;CHAR(34)&amp;",","")</f>
        <v/>
      </c>
      <c r="FQ174" s="48" t="str">
        <f>IF(LEN(BF174)=3,CHAR(34)&amp;"001"&amp;BF174&amp;CHAR(34)&amp;",","")</f>
        <v/>
      </c>
      <c r="FR174" s="48" t="str">
        <f>IF(LEN(BG174)=3,CHAR(34)&amp;"002"&amp;BG174&amp;CHAR(34)&amp;",","")</f>
        <v/>
      </c>
      <c r="FS174" s="48" t="str">
        <f>IF(LEN(BH174)=3,CHAR(34)&amp;"003"&amp;BH174&amp;CHAR(34)&amp;",","")</f>
        <v/>
      </c>
      <c r="FT174" s="48" t="str">
        <f>CHAR(34)&amp;"myr"&amp;BD174&amp;CHAR(34)&amp;","</f>
        <v>"myrWHI",</v>
      </c>
      <c r="FU174" s="48" t="str">
        <f>IF(AY174="y",CHAR(34)&amp;"island"&amp;CHAR(34)&amp;",","")</f>
        <v/>
      </c>
      <c r="FV174" s="48" t="str">
        <f>IF(BZ174="y",CHAR(34)&amp;"landlo"&amp;CHAR(34)&amp;",","")</f>
        <v/>
      </c>
      <c r="FW174" s="48" t="str">
        <f>IF(CA174="y",CHAR(34)&amp;"eunion"&amp;CHAR(34)&amp;",","")</f>
        <v/>
      </c>
      <c r="FY174" s="48" t="str">
        <f>IFERROR(IF(SEARCH("Arabic",CB174)&gt;0,CHAR(34)&amp;"arabic"&amp;CHAR(34)&amp;",",""),"")</f>
        <v/>
      </c>
      <c r="FZ174" s="48" t="str">
        <f>IFERROR(IF(SEARCH("English",CB174)&gt;0,CHAR(34)&amp;"englis"&amp;CHAR(34)&amp;",",""),"")</f>
        <v/>
      </c>
      <c r="GA174" s="48" t="str">
        <f>IFERROR(IF(SEARCH("French",CB174)&gt;0,CHAR(34)&amp;"french"&amp;CHAR(34)&amp;",",""),"")</f>
        <v/>
      </c>
      <c r="GB174" s="48" t="str">
        <f>IFERROR(IF(SEARCH("Spanish",CB174)&gt;0,CHAR(34)&amp;"spanis"&amp;CHAR(34)&amp;",",""),"")</f>
        <v/>
      </c>
      <c r="GE174" s="48" t="str">
        <f>IFERROR(IF(SEARCH("Dutch",CB174)&gt;0,CHAR(34)&amp;"dutchs"&amp;CHAR(34)&amp;",",""),"")</f>
        <v/>
      </c>
      <c r="GF174" s="48" t="str">
        <f>IFERROR(IF(SEARCH("Historical",AU174)&gt;0,CHAR(34)&amp;"histor"&amp;CHAR(34)&amp;",",""),"")</f>
        <v/>
      </c>
      <c r="GG174" s="48" t="str">
        <f>IF(BU174="y",CHAR(34)&amp;"unjack"&amp;CHAR(34)&amp;",","")</f>
        <v/>
      </c>
      <c r="GH174" s="48" t="str">
        <f>IF(CD174=1,CHAR(34)&amp;"southc"&amp;CHAR(34)&amp;",","")</f>
        <v/>
      </c>
      <c r="GI174" s="48" t="str">
        <f>IF(CE174=1,CHAR(34)&amp;"hasmap"&amp;CHAR(34)&amp;",","")</f>
        <v/>
      </c>
      <c r="GJ174" s="48" t="str">
        <f>IF(CP174="y",CHAR(34)&amp;CP$1&amp;CHAR(34)&amp;",","")</f>
        <v/>
      </c>
      <c r="GK174" s="48" t="str">
        <f>IF(GJ174="",CHAR(34)&amp;"HasSta"&amp;CHAR(34)&amp;",","")</f>
        <v>"HasSta",</v>
      </c>
      <c r="GL174" s="48" t="str">
        <f>IF(CQ174="y",CHAR(34)&amp;CQ$1&amp;CHAR(34)&amp;",","")</f>
        <v/>
      </c>
      <c r="GM174" s="48" t="str">
        <f>IF(CR174="y",CHAR(34)&amp;CR$1&amp;CHAR(34)&amp;",","")</f>
        <v/>
      </c>
      <c r="GN174" s="48" t="str">
        <f>IF(CS174="y",CHAR(34)&amp;CS$1&amp;CHAR(34)&amp;",","")</f>
        <v>"3+Star",</v>
      </c>
      <c r="GP174" s="48" t="str">
        <f>CHAR(34)&amp;AU174&amp;CHAR(34)</f>
        <v>"Military"</v>
      </c>
      <c r="GS174" s="48" t="str">
        <f>SUBSTITUTE("["&amp;_xlfn.CONCAT(CW174:GN174)&amp;"]",",]","]")</f>
        <v>["3Color","words2","words3","lets22","startU","LUEDHI","year19","NoBand","Circle","Animal","Plants","Texted","Weapon","Unequa","Center","staWHI","NO_GRE","NO_YEL","NO_BLA","myrWHI","HasSta","3+Star"]</v>
      </c>
      <c r="GT174" s="48" t="str">
        <f>IF(BL174&lt;&gt;"",CHAR(34)&amp;"cl_"&amp;BL174&amp;CHAR(34)&amp;",","")</f>
        <v/>
      </c>
      <c r="GU174" s="48" t="str">
        <f>IF(BM174&lt;&gt;"",CHAR(34)&amp;"cl_"&amp;BM174&amp;CHAR(34)&amp;",","")</f>
        <v>"cl_BLU",</v>
      </c>
      <c r="GV174" s="48" t="str">
        <f>IF(BN174&lt;&gt;"",CHAR(34)&amp;"cl_"&amp;BN174&amp;CHAR(34)&amp;",","")</f>
        <v/>
      </c>
      <c r="GW174" s="48" t="str">
        <f>IF(BO174&lt;&gt;"",CHAR(34)&amp;"cl_"&amp;BO174&amp;CHAR(34)&amp;",","")</f>
        <v>"cl_RED",</v>
      </c>
      <c r="GX174" s="48" t="str">
        <f>IF(BP174&lt;&gt;"",CHAR(34)&amp;"cl_"&amp;BP174&amp;CHAR(34)&amp;",","")</f>
        <v/>
      </c>
      <c r="GY174" s="48" t="str">
        <f>IF(BQ174&lt;&gt;"",CHAR(34)&amp;"cl_"&amp;BQ174&amp;CHAR(34)&amp;",","")</f>
        <v/>
      </c>
      <c r="GZ174" s="48" t="str">
        <f>IF(BR174&lt;&gt;"",CHAR(34)&amp;"cl_"&amp;BR174&amp;CHAR(34)&amp;",","")</f>
        <v/>
      </c>
      <c r="HA174" s="48" t="str">
        <f>IF(BS174&lt;&gt;"",CHAR(34)&amp;"cl_"&amp;BS174&amp;CHAR(34)&amp;",","")</f>
        <v/>
      </c>
      <c r="HB174" s="48" t="str">
        <f>IF(BT174&lt;&gt;"",CHAR(34)&amp;"cl_"&amp;BT174&amp;CHAR(34)&amp;",","")</f>
        <v>"cl_WHI",</v>
      </c>
      <c r="HC174" s="48" t="str">
        <f>SUBSTITUTE("["&amp;_xlfn.CONCAT(GT174:HB174)&amp;"]",",]","]")</f>
        <v>["cl_BLU","cl_RED","cl_WHI"]</v>
      </c>
      <c r="HE174" s="71"/>
      <c r="HF174" s="72" t="str">
        <f>"{couname:"&amp;CT174&amp;(IF(HK174&lt;&gt;"",",subtype:"&amp;CHAR(34)&amp;HK174&amp;CHAR(34),""))&amp;",year:"&amp;HJ174&amp;",region:"&amp;CU174&amp;",Colors:"&amp;HC174&amp;",Items:"&amp;GS174&amp;",Flag:"&amp;CV174&amp;",HDFlag:"&amp;CHAR(34)&amp;E174&amp;CHAR(34)&amp;",type:"&amp;GP174&amp;", describe: "&amp;HH174&amp;", isnew:"&amp;CHAR(34)&amp;F174&amp;CHAR(34)&amp;", links: "&amp;HL174&amp;"},"</f>
        <v>{couname:"[USA] United States Coast Guard",year:"1964",region:"rgn_North America",Colors:["cl_BLU","cl_RED","cl_WHI"],Items:["3Color","words2","words3","lets22","startU","LUEDHI","year19","NoBand","Circle","Animal","Plants","Texted","Weapon","Unequa","Center","staWHI","NO_GRE","NO_YEL","NO_BLA","myrWHI","HasSta","3+Star"],Flag:"https://upload.wikimedia.org/wikipedia/commons/thumb/f/f8/Flag_of_the_United_States_Coast_Guard.svg/612px-Flag_of_the_United_States_Coast_Guard.svg.png",HDFlag:"https://upload.wikimedia.org/wikipedia/commons/thumb/f/f8/Flag_of_the_United_States_Coast_Guard.svg/1280px-Flag_of_the_United_States_Coast_Guard.svg.png",type:"Military", describe: "\n\nA white field with a dark blue U.S. Great Seal. The shield on the eagle's breast has a blue chief over vertical red and white stripes. Inscribed in an arc above the eagle is 'UNITED STATES COAST GUARD'; below the eagle is 'SEMPER PARATUS' and beneath that are the Arabic numerals '1790'.", isnew:".", links: "https://en.m.wikipedia.org/wiki/Flag_of_the_United_States_Coast_Guard"},</v>
      </c>
      <c r="HG174" s="73" t="str">
        <f>"{couname:"&amp;CT174&amp;(IF(HK174&lt;&gt;"",",subtype:"&amp;CHAR(34)&amp;HK174&amp;CHAR(34),""))&amp;",year:"&amp;HJ174&amp;",region:"&amp;CU174&amp;",Colors:"&amp;HC174&amp;",Items:"&amp;GS174&amp;",Flag:"&amp;CV174&amp;",HDFlag:"&amp;CHAR(34)&amp;E174&amp;CHAR(34)&amp;",type:"&amp;GP174&amp;", describe: "&amp;HI174&amp;", links: "&amp;HL174&amp;"},"</f>
        <v>{couname:"[USA] United States Coast Guard",year:"1964",region:"rgn_North America",Colors:["cl_BLU","cl_RED","cl_WHI"],Items:["3Color","words2","words3","lets22","startU","LUEDHI","year19","NoBand","Circle","Animal","Plants","Texted","Weapon","Unequa","Center","staWHI","NO_GRE","NO_YEL","NO_BLA","myrWHI","HasSta","3+Star"],Flag:"https://upload.wikimedia.org/wikipedia/commons/thumb/f/f8/Flag_of_the_United_States_Coast_Guard.svg/612px-Flag_of_the_United_States_Coast_Guard.svg.png",HDFlag:"https://upload.wikimedia.org/wikipedia/commons/thumb/f/f8/Flag_of_the_United_States_Coast_Guard.svg/1280px-Flag_of_the_United_States_Coast_Guard.svg.png",type:"Military", describe: "\n\nA white field with a dark blue U.S. Great Seal. The shield on the eagle's breast has a blue chief over vertical red and white stripes. Inscribed in an arc above the eagle is 'UNITED STATES COAST GUARD'; below the eagle is 'SEMPER PARATUS' and beneath that are the Arabic numerals '1790'.", links: "https://en.m.wikipedia.org/wiki/Flag_of_the_United_States_Coast_Guard"},</v>
      </c>
      <c r="HH174" s="48" t="str">
        <f>IF(P174&lt;&gt;"",CHAR(34)&amp;"\n"&amp;P174&amp;CHAR(34),CHAR(34)&amp;CHAR(34))</f>
        <v>"\n\nA white field with a dark blue U.S. Great Seal. The shield on the eagle's breast has a blue chief over vertical red and white stripes. Inscribed in an arc above the eagle is 'UNITED STATES COAST GUARD'; below the eagle is 'SEMPER PARATUS' and beneath that are the Arabic numerals '1790'."</v>
      </c>
      <c r="HI174" s="48" t="str">
        <f>IF(J174=0,CHAR(34)&amp;CHAR(34),HH174)</f>
        <v>"\n\nA white field with a dark blue U.S. Great Seal. The shield on the eagle's breast has a blue chief over vertical red and white stripes. Inscribed in an arc above the eagle is 'UNITED STATES COAST GUARD'; below the eagle is 'SEMPER PARATUS' and beneath that are the Arabic numerals '1790'."</v>
      </c>
      <c r="HJ174" s="48" t="str">
        <f>CHAR(34)&amp;O174&amp;CHAR(34)</f>
        <v>"1964"</v>
      </c>
      <c r="HL174" s="48" t="str">
        <f>CHAR(34)&amp;I174&amp;CHAR(34)</f>
        <v>"https://en.m.wikipedia.org/wiki/Flag_of_the_United_States_Coast_Guard"</v>
      </c>
      <c r="HM174" s="72" t="str">
        <f>"{"&amp;CHAR(34)&amp;"couname"&amp;CHAR(34)&amp;":"&amp;CT174&amp;(IF(H174&lt;&gt;"",","&amp;CHAR(34)&amp;"subtype"&amp;CHAR(34)&amp;":"&amp;CHAR(34)&amp;H174&amp;CHAR(34),""))&amp;","&amp;CHAR(34)&amp;"year"&amp;CHAR(34)&amp;":"&amp;HJ174&amp;","&amp;CHAR(34)&amp;"region"&amp;CHAR(34)&amp;":"&amp;CU174&amp;","&amp;CHAR(34)&amp;"Colors"&amp;CHAR(34)&amp;":"&amp;HC174&amp;","&amp;CHAR(34)&amp;"Items"&amp;CHAR(34)&amp;":"&amp;GS174&amp;","&amp;CHAR(34)&amp;"Flag"&amp;CHAR(34)&amp;":"&amp;CV174&amp;","&amp;CHAR(34)&amp;"HDFlag"&amp;CHAR(34)&amp;":"&amp;CHAR(34)&amp;E174&amp;CHAR(34)&amp;","&amp;CHAR(34)&amp;"type"&amp;CHAR(34)&amp;":"&amp;GP174&amp;", "&amp;CHAR(34)&amp;"describe"&amp;CHAR(34)&amp;": "&amp;HH174&amp;", "&amp;CHAR(34)&amp;"isnew"&amp;CHAR(34)&amp;": "&amp;CHAR(34)&amp;F174&amp;CHAR(34)&amp;", "&amp;CHAR(34)&amp;"links"&amp;CHAR(34)&amp;": "&amp;HL174&amp;"},"</f>
        <v>{"couname":"[USA] United States Coast Guard","subtype":"[USA] Other","year":"1964","region":"rgn_North America","Colors":["cl_BLU","cl_RED","cl_WHI"],"Items":["3Color","words2","words3","lets22","startU","LUEDHI","year19","NoBand","Circle","Animal","Plants","Texted","Weapon","Unequa","Center","staWHI","NO_GRE","NO_YEL","NO_BLA","myrWHI","HasSta","3+Star"],"Flag":"https://upload.wikimedia.org/wikipedia/commons/thumb/f/f8/Flag_of_the_United_States_Coast_Guard.svg/612px-Flag_of_the_United_States_Coast_Guard.svg.png","HDFlag":"https://upload.wikimedia.org/wikipedia/commons/thumb/f/f8/Flag_of_the_United_States_Coast_Guard.svg/1280px-Flag_of_the_United_States_Coast_Guard.svg.png","type":"Military", "describe": "\n\nA white field with a dark blue U.S. Great Seal. The shield on the eagle's breast has a blue chief over vertical red and white stripes. Inscribed in an arc above the eagle is 'UNITED STATES COAST GUARD'; below the eagle is 'SEMPER PARATUS' and beneath that are the Arabic numerals '1790'.", "isnew": ".", "links": "https://en.m.wikipedia.org/wiki/Flag_of_the_United_States_Coast_Guard"},</v>
      </c>
      <c r="HN174" s="74" t="str">
        <f>"{"&amp;CHAR(34)&amp;"couname"&amp;CHAR(34)&amp;":"&amp;CT174&amp;(IF(H174&lt;&gt;"",","&amp;CHAR(34)&amp;"subtype"&amp;CHAR(34)&amp;":"&amp;CHAR(34)&amp;H174&amp;CHAR(34),""))&amp;","&amp;CHAR(34)&amp;"year"&amp;CHAR(34)&amp;":"&amp;HJ174&amp;","&amp;CHAR(34)&amp;"region"&amp;CHAR(34)&amp;":"&amp;CU174&amp;","&amp;CHAR(34)&amp;"Colors"&amp;CHAR(34)&amp;":"&amp;HC174&amp;","&amp;CHAR(34)&amp;"Items"&amp;CHAR(34)&amp;":"&amp;GS174&amp;","&amp;CHAR(34)&amp;"Flag"&amp;CHAR(34)&amp;":"&amp;CV174&amp;","&amp;CHAR(34)&amp;"HDFlag"&amp;CHAR(34)&amp;":"&amp;CHAR(34)&amp;E174&amp;CHAR(34)&amp;","&amp;CHAR(34)&amp;"type"&amp;CHAR(34)&amp;":"&amp;GP174&amp;", "&amp;CHAR(34)&amp;"describe"&amp;CHAR(34)&amp;": "&amp;HI174&amp;", "&amp;CHAR(34)&amp;"isnew"&amp;CHAR(34)&amp;": "&amp;CHAR(34)&amp;F174&amp;CHAR(34)&amp;", "&amp;CHAR(34)&amp;"links"&amp;CHAR(34)&amp;": "&amp;HL174&amp;"},"</f>
        <v>{"couname":"[USA] United States Coast Guard","subtype":"[USA] Other","year":"1964","region":"rgn_North America","Colors":["cl_BLU","cl_RED","cl_WHI"],"Items":["3Color","words2","words3","lets22","startU","LUEDHI","year19","NoBand","Circle","Animal","Plants","Texted","Weapon","Unequa","Center","staWHI","NO_GRE","NO_YEL","NO_BLA","myrWHI","HasSta","3+Star"],"Flag":"https://upload.wikimedia.org/wikipedia/commons/thumb/f/f8/Flag_of_the_United_States_Coast_Guard.svg/612px-Flag_of_the_United_States_Coast_Guard.svg.png","HDFlag":"https://upload.wikimedia.org/wikipedia/commons/thumb/f/f8/Flag_of_the_United_States_Coast_Guard.svg/1280px-Flag_of_the_United_States_Coast_Guard.svg.png","type":"Military", "describe": "\n\nA white field with a dark blue U.S. Great Seal. The shield on the eagle's breast has a blue chief over vertical red and white stripes. Inscribed in an arc above the eagle is 'UNITED STATES COAST GUARD'; below the eagle is 'SEMPER PARATUS' and beneath that are the Arabic numerals '1790'.", "isnew": ".", "links": "https://en.m.wikipedia.org/wiki/Flag_of_the_United_States_Coast_Guard"},</v>
      </c>
      <c r="HO174" s="75">
        <v>45610</v>
      </c>
      <c r="HP174" s="48" t="str" cm="1">
        <f t="array" ref="HP174">IF(_xlfn.TEXTJOIN(", ", TRUE, IF(ISNUMBER(SEARCH("BLA", BL174:BT174)), COLUMN(BL174:BT174) - COLUMN(BL174) + 1, ""))&lt;&gt;"","BLA","")</f>
        <v/>
      </c>
      <c r="HQ174" s="48" t="str" cm="1">
        <f t="array" ref="HQ174">IF(_xlfn.TEXTJOIN(", ", TRUE, IF(ISNUMBER(SEARCH("BLU", BL174:BT174)), COLUMN(BL174:BT174) - COLUMN(BL174) + 1, ""))&lt;&gt;"","BLU","")</f>
        <v>BLU</v>
      </c>
      <c r="HR174" s="48" t="str" cm="1">
        <f t="array" ref="HR174">IF(_xlfn.TEXTJOIN(", ", TRUE, IF(ISNUMBER(SEARCH("GRE", BL174:BT174)), COLUMN(BL174:BT174) - COLUMN(BL174) + 1, ""))&lt;&gt;"","GRE","")</f>
        <v/>
      </c>
      <c r="HS174" s="48" t="str" cm="1">
        <f t="array" ref="HS174">IF(_xlfn.TEXTJOIN(", ", TRUE, IF(ISNUMBER(SEARCH("RED", BL174:BT174)), COLUMN(BL174:BT174) - COLUMN(BL174) + 1, ""))&lt;&gt;"","RED","")</f>
        <v>RED</v>
      </c>
      <c r="HT174" s="48" t="str" cm="1">
        <f t="array" ref="HT174">IF(_xlfn.TEXTJOIN(", ", TRUE, IF(ISNUMBER(SEARCH("YEL", BL174:BT174)), COLUMN(BL174:BT174) - COLUMN(BL174) + 1, ""))&lt;&gt;"","YEL","")</f>
        <v/>
      </c>
      <c r="HU174" s="48" t="str" cm="1">
        <f t="array" ref="HU174">IF(_xlfn.TEXTJOIN(", ", TRUE, IF(ISNUMBER(SEARCH("ORA", BL174:BT174)), COLUMN(BL174:BT174) - COLUMN(BL174) + 1, ""))&lt;&gt;"","ORA","")</f>
        <v/>
      </c>
      <c r="HV174" s="48" t="str" cm="1">
        <f t="array" ref="HV174">IF(_xlfn.TEXTJOIN(", ", TRUE, IF(ISNUMBER(SEARCH("BRO", BL174:BT174)), COLUMN(BL174:BT174) - COLUMN(BL174) + 1, ""))&lt;&gt;"","BRO","")</f>
        <v/>
      </c>
      <c r="HW174" s="48" t="str" cm="1">
        <f t="array" ref="HW174">IF(_xlfn.TEXTJOIN(", ", TRUE, IF(ISNUMBER(SEARCH("PUR", BL174:BT174)), COLUMN(BL174:BT174) - COLUMN(BL174) + 1, ""))&lt;&gt;"","PUR","")</f>
        <v/>
      </c>
      <c r="HX174" s="48" t="str" cm="1">
        <f t="array" ref="HX174">IF(_xlfn.TEXTJOIN(", ", TRUE, IF(ISNUMBER(SEARCH("WHI", BL174:BT174)), COLUMN(BL174:BT174) - COLUMN(BL174) + 1, ""))&lt;&gt;"","WHI","")</f>
        <v>WHI</v>
      </c>
      <c r="HY174" s="76"/>
      <c r="HZ174" s="76"/>
      <c r="IA174" s="6"/>
      <c r="IB174" s="6"/>
      <c r="IC174" s="77"/>
      <c r="ID174" s="77"/>
      <c r="IE174" s="77"/>
      <c r="IF174" s="77"/>
      <c r="IG174" s="77"/>
      <c r="IH174" s="77"/>
      <c r="II174" s="77"/>
      <c r="IJ174" s="77"/>
      <c r="IK174" s="77"/>
      <c r="IM174" s="45">
        <f>COUNTIF(IC174:IK174,"&gt;0")-CG174</f>
        <v>-3</v>
      </c>
      <c r="IN174" s="78" t="str">
        <f>"http://mkweb.bcgsc.ca/color-summarizer/?url="&amp;D174&amp;"&amp;precision=low&amp;num_clusters="&amp;CG174&amp;"&amp;text=1"</f>
        <v>http://mkweb.bcgsc.ca/color-summarizer/?url=https://upload.wikimedia.org/wikipedia/commons/thumb/f/f8/Flag_of_the_United_States_Coast_Guard.svg/612px-Flag_of_the_United_States_Coast_Guard.svg.png&amp;precision=low&amp;num_clusters=3&amp;text=1</v>
      </c>
      <c r="IO174" s="48" t="str">
        <f>IF(HP174&lt;&gt;"",CHAR(34)&amp;"black"&amp;CHAR(34),"")</f>
        <v/>
      </c>
      <c r="IP174" s="48" t="str">
        <f>IF(HQ174&lt;&gt;"",CHAR(34)&amp;"blue"&amp;CHAR(34),"")</f>
        <v>"blue"</v>
      </c>
      <c r="IQ174" s="48" t="str">
        <f>IF(HR174&lt;&gt;"",CHAR(34)&amp;"green"&amp;CHAR(34),"")</f>
        <v/>
      </c>
      <c r="IR174" s="48" t="str">
        <f>IF(HS174&lt;&gt;"",CHAR(34)&amp;"red"&amp;CHAR(34),"")</f>
        <v>"red"</v>
      </c>
      <c r="IS174" s="48" t="str">
        <f>IF(HT174&lt;&gt;"",CHAR(34)&amp;"yellow"&amp;CHAR(34),"")</f>
        <v/>
      </c>
      <c r="IT174" s="48" t="str">
        <f>IF(HU174&lt;&gt;"",CHAR(34)&amp;"orange"&amp;CHAR(34),"")</f>
        <v/>
      </c>
      <c r="IU174" s="48" t="str">
        <f>IF(HV174&lt;&gt;"",CHAR(34)&amp;"brown"&amp;CHAR(34),"")</f>
        <v/>
      </c>
      <c r="IV174" s="48" t="str">
        <f>IF(HW174&lt;&gt;"",CHAR(34)&amp;"purple"&amp;CHAR(34),"")</f>
        <v/>
      </c>
      <c r="IW174" s="48" t="str">
        <f>IF(HX174&lt;&gt;"",CHAR(34)&amp;"white"&amp;CHAR(34),"")</f>
        <v>"white"</v>
      </c>
      <c r="IX174" s="48" t="str">
        <f>"{"&amp;CHAR(34)&amp;"url"&amp;CHAR(34)&amp;":"&amp;CHAR(34)&amp;IN174&amp;CHAR(34)&amp;","&amp;CHAR(34)&amp;"name"&amp;CHAR(34)&amp;":"&amp;CHAR(34)&amp;A174&amp;CHAR(34)&amp;"},"</f>
        <v>{"url":"http://mkweb.bcgsc.ca/color-summarizer/?url=https://upload.wikimedia.org/wikipedia/commons/thumb/f/f8/Flag_of_the_United_States_Coast_Guard.svg/612px-Flag_of_the_United_States_Coast_Guard.svg.png&amp;precision=low&amp;num_clusters=3&amp;text=1","name":"[USA] United States Coast Guard"},</v>
      </c>
      <c r="IY174" s="48">
        <v>1453</v>
      </c>
    </row>
    <row r="175" spans="1:259" s="48" customFormat="1" ht="38.4" customHeight="1" thickBot="1" x14ac:dyDescent="0.35">
      <c r="A175" s="87" t="s">
        <v>1065</v>
      </c>
      <c r="B175" s="40" t="e" vm="316">
        <v>#VALUE!</v>
      </c>
      <c r="C175" s="41" t="s">
        <v>1132</v>
      </c>
      <c r="D175" s="42" t="s">
        <v>1066</v>
      </c>
      <c r="E175" s="43" t="s">
        <v>1067</v>
      </c>
      <c r="F175" s="44" t="s">
        <v>163</v>
      </c>
      <c r="G175" s="45">
        <f>COUNTIF($A$1:$A$8580,A175)</f>
        <v>1</v>
      </c>
      <c r="H175" s="46" t="s">
        <v>1134</v>
      </c>
      <c r="I175" s="47" t="s">
        <v>1068</v>
      </c>
      <c r="J175" s="48" t="str">
        <f>""</f>
        <v/>
      </c>
      <c r="K175" s="49"/>
      <c r="L175" s="50"/>
      <c r="M175" s="50"/>
      <c r="N175" s="51" t="s">
        <v>231</v>
      </c>
      <c r="O175" s="52">
        <v>1959</v>
      </c>
      <c r="P175" s="53" t="s">
        <v>1069</v>
      </c>
      <c r="Q175" s="54">
        <v>3</v>
      </c>
      <c r="R175" s="55" t="s">
        <v>231</v>
      </c>
      <c r="S175" s="56">
        <v>0</v>
      </c>
      <c r="T175" s="57" t="s">
        <v>164</v>
      </c>
      <c r="U175" s="58" t="s">
        <v>164</v>
      </c>
      <c r="V175" s="58" t="s">
        <v>164</v>
      </c>
      <c r="W175" s="58" t="s">
        <v>164</v>
      </c>
      <c r="X175" s="58" t="s">
        <v>165</v>
      </c>
      <c r="Y175" s="58" t="s">
        <v>165</v>
      </c>
      <c r="Z175" s="58" t="s">
        <v>164</v>
      </c>
      <c r="AA175" s="58" t="s">
        <v>164</v>
      </c>
      <c r="AB175" s="58" t="s">
        <v>165</v>
      </c>
      <c r="AC175" s="58" t="s">
        <v>164</v>
      </c>
      <c r="AD175" s="58" t="s">
        <v>164</v>
      </c>
      <c r="AE175" s="58" t="s">
        <v>164</v>
      </c>
      <c r="AF175" s="59" t="s">
        <v>164</v>
      </c>
      <c r="AG175" s="59" t="s">
        <v>165</v>
      </c>
      <c r="AH175" s="59" t="s">
        <v>165</v>
      </c>
      <c r="AI175" s="59" t="s">
        <v>164</v>
      </c>
      <c r="AJ175" s="59" t="s">
        <v>164</v>
      </c>
      <c r="AK175" s="59" t="s">
        <v>164</v>
      </c>
      <c r="AL175" s="59" t="s">
        <v>164</v>
      </c>
      <c r="AM175" s="59" t="s">
        <v>164</v>
      </c>
      <c r="AN175" s="59" t="s">
        <v>164</v>
      </c>
      <c r="AO175" s="59" t="s">
        <v>164</v>
      </c>
      <c r="AP175" s="59" t="s">
        <v>165</v>
      </c>
      <c r="AQ175" s="59" t="s">
        <v>164</v>
      </c>
      <c r="AR175" s="59" t="s">
        <v>164</v>
      </c>
      <c r="AS175" s="59" t="s">
        <v>164</v>
      </c>
      <c r="AT175" s="60">
        <v>28</v>
      </c>
      <c r="AU175" s="59" t="s">
        <v>205</v>
      </c>
      <c r="AV175" s="59" t="str">
        <f>IF(LEFT(A175,1)="[",LEFT(A175,5)&amp;AU175&amp;A175,"")</f>
        <v>[USA]Military[USA] United States Navy</v>
      </c>
      <c r="AW175" s="59" t="str">
        <f>C175&amp;H175&amp;A175</f>
        <v>3a[USA] Other[USA] United States Navy</v>
      </c>
      <c r="AX175" s="61"/>
      <c r="AY175" s="61"/>
      <c r="AZ175" s="62" t="s">
        <v>159</v>
      </c>
      <c r="BA175" s="62" t="s">
        <v>167</v>
      </c>
      <c r="BB175" s="62"/>
      <c r="BC175" s="63"/>
      <c r="BD175" s="64" t="s">
        <v>152</v>
      </c>
      <c r="BE175" s="47"/>
      <c r="BF175" s="64" t="s">
        <v>167</v>
      </c>
      <c r="BG175" s="64" t="s">
        <v>167</v>
      </c>
      <c r="BH175" s="64" t="s">
        <v>167</v>
      </c>
      <c r="BI175" s="64"/>
      <c r="BJ175" s="64"/>
      <c r="BK175" s="47"/>
      <c r="BL175" s="64" t="s">
        <v>151</v>
      </c>
      <c r="BM175" s="64" t="s">
        <v>152</v>
      </c>
      <c r="BN175" s="64" t="s">
        <v>167</v>
      </c>
      <c r="BO175" s="64" t="s">
        <v>154</v>
      </c>
      <c r="BP175" s="64" t="s">
        <v>155</v>
      </c>
      <c r="BQ175" s="64" t="s">
        <v>156</v>
      </c>
      <c r="BR175" s="64" t="s">
        <v>157</v>
      </c>
      <c r="BS175" s="64" t="s">
        <v>167</v>
      </c>
      <c r="BT175" s="64" t="s">
        <v>159</v>
      </c>
      <c r="BU175" s="65"/>
      <c r="BV175" s="66"/>
      <c r="BW175" s="66">
        <v>0</v>
      </c>
      <c r="BX175" s="47"/>
      <c r="CB175" s="6"/>
      <c r="CC175" s="6"/>
      <c r="CD175" s="67">
        <v>0</v>
      </c>
      <c r="CE175" s="67">
        <v>0</v>
      </c>
      <c r="CF175" s="67" t="e">
        <v>#REF!</v>
      </c>
      <c r="CG175" s="68" cm="1">
        <f t="array" ref="CG175">SUMPRODUCT(--(LEN(TRIM(BL175:BT175))&gt;0))</f>
        <v>7</v>
      </c>
      <c r="CH175" s="59" t="str">
        <f>IF(CG175=2,"y","n")</f>
        <v>n</v>
      </c>
      <c r="CI175" s="59" t="str">
        <f>IF(CG175=3,"y","n")</f>
        <v>n</v>
      </c>
      <c r="CJ175" s="59" t="str">
        <f>IF(CG175=4,"y","n")</f>
        <v>n</v>
      </c>
      <c r="CK175" s="59" t="str">
        <f>IF(CG175&gt;4,"y","n")</f>
        <v>y</v>
      </c>
      <c r="CL175" s="59" t="str">
        <f>IF(S175=0,"y","n")</f>
        <v>y</v>
      </c>
      <c r="CM175" s="59" t="str">
        <f>IF(S175=2,"y","n")</f>
        <v>n</v>
      </c>
      <c r="CN175" s="59" t="str">
        <f>IF(S175=3,"y","n")</f>
        <v>n</v>
      </c>
      <c r="CO175" s="59" t="str">
        <f>IF(S175&gt;=4,"y","n")</f>
        <v>n</v>
      </c>
      <c r="CP175" s="59" t="str">
        <f>IF(AT175=0,"y","n")</f>
        <v>n</v>
      </c>
      <c r="CQ175" s="59" t="str">
        <f>IF(AT175=1,"y","n")</f>
        <v>n</v>
      </c>
      <c r="CR175" s="59" t="str">
        <f>IF(AT175=2,"y","n")</f>
        <v>n</v>
      </c>
      <c r="CS175" s="59" t="str">
        <f>IF(AT175&gt;=3,"y","n")</f>
        <v>y</v>
      </c>
      <c r="CT175" s="69" t="str">
        <f>CHAR(34)&amp;A175&amp;CHAR(34)</f>
        <v>"[USA] United States Navy"</v>
      </c>
      <c r="CU175" s="70" t="str">
        <f>CHAR(34)&amp;"rgn_"&amp;R175&amp;CHAR(34)</f>
        <v>"rgn_North America"</v>
      </c>
      <c r="CV175" s="48" t="str">
        <f>CHAR(34)&amp;D175&amp;CHAR(34)</f>
        <v>"https://upload.wikimedia.org/wikipedia/commons/thumb/e/e9/Flag_of_the_United_States_Navy.svg/609px-Flag_of_the_United_States_Navy.svg.png"</v>
      </c>
      <c r="CW175" s="48" t="str">
        <f>IF(CH175="y",CHAR(34)&amp;CH$1&amp;CHAR(34)&amp;",","")</f>
        <v/>
      </c>
      <c r="CX175" s="48" t="str">
        <f>IF(CI175="y",CHAR(34)&amp;CI$1&amp;CHAR(34)&amp;",","")</f>
        <v/>
      </c>
      <c r="CY175" s="48" t="str">
        <f>IF(CJ175="y",CHAR(34)&amp;CJ$1&amp;CHAR(34)&amp;",","")</f>
        <v/>
      </c>
      <c r="CZ175" s="48" t="str">
        <f>IF(CK175="y",CHAR(34)&amp;CK$1&amp;CHAR(34)&amp;",","")</f>
        <v>"5+Colo",</v>
      </c>
      <c r="DA175" s="48" t="str">
        <f>IF(Q175&gt;1,CHAR(34)&amp;"words2"&amp;CHAR(34)&amp;",","")</f>
        <v>"words2",</v>
      </c>
      <c r="DB175" s="48" t="str">
        <f>IF(Q175&gt;2,CHAR(34)&amp;"words3"&amp;CHAR(34)&amp;",","")</f>
        <v>"words3",</v>
      </c>
      <c r="DD175" s="48" t="str">
        <f>IF(LEN(CHAR(34)&amp;"lets"&amp;LEN(SUBSTITUTE(SUBSTITUTE(IFERROR(TRIM(SUBSTITUTE(A175,MID(A175,FIND("[",A175),FIND("]",A175)-FIND("[",A175)+1),"")),A175)," ",""),"-",""))&amp;CHAR(34)&amp;",")=9,CHAR(34)&amp;"lets"&amp;LEN(SUBSTITUTE(SUBSTITUTE(IFERROR(TRIM(SUBSTITUTE(A175,MID(A175,FIND("[",A175),FIND("]",A175)-FIND("[",A175)+1),"")),A175)," ",""),"-",""))&amp;CHAR(34)&amp;",",CHAR(34)&amp;"lets0"&amp;LEN(SUBSTITUTE(SUBSTITUTE(IFERROR(TRIM(SUBSTITUTE(A175,MID(A175,FIND("[",A175),FIND("]",A175)-FIND("[",A175)+1),"")),A175)," ",""),"-",""))&amp;CHAR(34)&amp;",")</f>
        <v>"lets16",</v>
      </c>
      <c r="DE175" s="48" t="str">
        <f>CHAR(34)&amp;"start"&amp;IFERROR(LEFT(SUBSTITUTE(A175,"["&amp;MID(A175,FIND("[",A175)+1,FIND("]",A175)-FIND("[",A175)-1)&amp;"] ",""),1),LEFT(A175,1))&amp;CHAR(34)&amp;","</f>
        <v>"startU",</v>
      </c>
      <c r="DF175" s="48" t="str">
        <f>IFERROR(IF(SEARCH("tan",A175)&gt;0,CHAR(34)&amp;"withtn"&amp;CHAR(34)&amp;",",""),"")</f>
        <v/>
      </c>
      <c r="DG175" s="48" t="str">
        <f>IFERROR(IF(SEARCH("q",A175)&gt;0,CHAR(34)&amp;"with_q"&amp;CHAR(34)&amp;",",""),"")</f>
        <v/>
      </c>
      <c r="DH175" s="48" t="str">
        <f>IFERROR(IF(SEARCH("v",A175)&gt;0,CHAR(34)&amp;"with_v"&amp;CHAR(34)&amp;",",""),"")</f>
        <v>"with_v",</v>
      </c>
      <c r="DI175" s="48" t="str">
        <f>IFERROR(IF(SEARCH("w",A175)&gt;0,CHAR(34)&amp;"with_w"&amp;CHAR(34)&amp;",",""),"")</f>
        <v/>
      </c>
      <c r="DJ175" s="48" t="str">
        <f>IFERROR(IF(SEARCH("y",A175)&gt;0,CHAR(34)&amp;"with_y"&amp;CHAR(34)&amp;",",""),"")</f>
        <v>"with_y",</v>
      </c>
      <c r="DK175" s="48" t="str">
        <f>IFERROR(IF(SEARCH("z",A175)&gt;0,CHAR(34)&amp;"with_z"&amp;CHAR(34)&amp;",",""),"")</f>
        <v/>
      </c>
      <c r="DL175" s="48" t="str">
        <f>IF(CG175=2, CHAR(34) &amp; _xlfn.TEXTJOIN("", TRUE, _xlfn._xlws.SORT(HP175:HX175)) &amp; CHAR(34) &amp; ",", "")</f>
        <v/>
      </c>
      <c r="DM175" s="48" t="str" cm="1">
        <f t="array" ref="DM175">IF(CG175=3,CHAR(34) &amp; _xlfn.TEXTJOIN("", TRUE, RIGHT(HP175:HX175, 2)) &amp; CHAR(34) &amp; ",", "")</f>
        <v/>
      </c>
      <c r="DN175" s="48" t="str">
        <f>IF(AND(ISNUMBER(SEARCH("18", O175)), ISERROR(SEARCH("1918", O175)), ISERROR(SEARCH("2018", O175))), CHAR(34) &amp; "year18" &amp; CHAR(34) &amp; ",", "")</f>
        <v/>
      </c>
      <c r="DO175" s="48" t="str">
        <f>IF(AND(ISNUMBER(SEARCH("19", O175)), ISERROR(SEARCH("1819", O175)),  ISERROR(SEARCH("1219", O175)),ISERROR(SEARCH("1119", O175)),ISERROR(SEARCH("1190", O175)),ISERROR(SEARCH("2019", O175))), CHAR(34) &amp; "year19" &amp; CHAR(34) &amp; ",", "")</f>
        <v>"year19",</v>
      </c>
      <c r="DP175" s="6" t="str">
        <f>IF(AND(ISNUMBER(SEARCH("20", O175)), ISERROR(SEARCH("1920", O175))), CHAR(34)&amp;"year00"&amp;CHAR(34)&amp;",", "")</f>
        <v/>
      </c>
      <c r="DQ175" s="6" t="str">
        <f>IF(CC175="y",CHAR(34)&amp;"soviet"&amp;CHAR(34)&amp;",","")</f>
        <v/>
      </c>
      <c r="DR175" s="6" t="str">
        <f>IF(BY175="y",CHAR(34)&amp;"dgband"&amp;CHAR(34)&amp;",","")</f>
        <v/>
      </c>
      <c r="DS175" s="6" t="str">
        <f>IF(W175="y",IF(AND(V175="n",BY175&lt;&gt;"y"),CHAR(34)&amp;"allver"&amp;CHAR(34)&amp;",",""),"")</f>
        <v/>
      </c>
      <c r="DT175" s="6" t="str">
        <f>IF(V175="y",IF(AND(W175="n",BY175&lt;&gt;"y"),CHAR(34)&amp;"allhor"&amp;CHAR(34)&amp;",",""),"")</f>
        <v/>
      </c>
      <c r="DU175" s="6" t="str">
        <f>IF(BY175="y",IF(AND(W175="n",V175="n"),CHAR(34)&amp;"alldia"&amp;CHAR(34)&amp;",",""),"")</f>
        <v/>
      </c>
      <c r="DW175" s="48" t="str">
        <f>IF(CL175="y",CHAR(34)&amp;CL$1&amp;CHAR(34)&amp;",","")</f>
        <v>"NoBand",</v>
      </c>
      <c r="DX175" s="48" t="str">
        <f>IF(CM175="y",CHAR(34)&amp;CM$1&amp;CHAR(34)&amp;",","")</f>
        <v/>
      </c>
      <c r="DY175" s="48" t="str">
        <f>IF(CN175="y",CHAR(34)&amp;CN$1&amp;CHAR(34)&amp;",","")</f>
        <v/>
      </c>
      <c r="DZ175" s="48" t="str">
        <f>IF(CO175="y",CHAR(34)&amp;CO$1&amp;CHAR(34)&amp;",","")</f>
        <v/>
      </c>
      <c r="EA175" s="48" t="str">
        <f>IF(T175="y",CHAR(34)&amp;T$1&amp;CHAR(34)&amp;",","")</f>
        <v/>
      </c>
      <c r="EB175" s="48" t="str">
        <f>IF(U175="y",CHAR(34)&amp;U$1&amp;CHAR(34)&amp;",","")</f>
        <v/>
      </c>
      <c r="EC175" s="48" t="str">
        <f>IF(V175="y",CHAR(34)&amp;V$1&amp;CHAR(34)&amp;",","")</f>
        <v/>
      </c>
      <c r="ED175" s="48" t="str">
        <f>IF(W175="y",CHAR(34)&amp;W$1&amp;CHAR(34)&amp;",","")</f>
        <v/>
      </c>
      <c r="EE175" s="48" t="str">
        <f>IF(X175="y",CHAR(34)&amp;X$1&amp;CHAR(34)&amp;",","")</f>
        <v>"Circle",</v>
      </c>
      <c r="EF175" s="48" t="str">
        <f>IF(AND(Y175&lt;&gt;"n",Y175&lt;&gt;""),CHAR(34)&amp;Y$1&amp;CHAR(34)&amp;",","")</f>
        <v>"Animal",</v>
      </c>
      <c r="EG175" s="48" t="str">
        <f>IF(Z175="y",CHAR(34)&amp;Z$1&amp;CHAR(34)&amp;",","")</f>
        <v/>
      </c>
      <c r="EH175" s="48" t="str">
        <f>IF(AA175="y",CHAR(34)&amp;AA$1&amp;CHAR(34)&amp;",","")</f>
        <v/>
      </c>
      <c r="EI175" s="48" t="str">
        <f>IF(AB175="y",CHAR(34)&amp;AB$1&amp;CHAR(34)&amp;",","")</f>
        <v>"Texted",</v>
      </c>
      <c r="EJ175" s="48" t="str">
        <f>IF(AC175="y",CHAR(34)&amp;AC$1&amp;CHAR(34)&amp;",","")</f>
        <v/>
      </c>
      <c r="EK175" s="48" t="str">
        <f>IF(AD175="y",CHAR(34)&amp;AD$1&amp;CHAR(34)&amp;",","")</f>
        <v/>
      </c>
      <c r="EL175" s="48" t="str">
        <f>IF(AE175="y",CHAR(34)&amp;AE$1&amp;CHAR(34)&amp;",","")</f>
        <v/>
      </c>
      <c r="EM175" s="48" t="str">
        <f>IF(AF175="y",CHAR(34)&amp;AF$1&amp;CHAR(34)&amp;",","")</f>
        <v/>
      </c>
      <c r="EN175" s="48" t="str">
        <f>IF(AG175="y",CHAR(34)&amp;AG$1&amp;CHAR(34)&amp;",","")</f>
        <v>"Unequa",</v>
      </c>
      <c r="EO175" s="48" t="str">
        <f>IF(AH175="y",CHAR(34)&amp;AH$1&amp;CHAR(34)&amp;",","")</f>
        <v>"Center",</v>
      </c>
      <c r="EP175" s="48" t="str">
        <f>IF(AI175="y",CHAR(34)&amp;AI$1&amp;CHAR(34)&amp;",","")</f>
        <v/>
      </c>
      <c r="EQ175" s="48" t="str">
        <f>IF(AJ175="y",CHAR(34)&amp;AJ$1&amp;CHAR(34)&amp;",","")</f>
        <v/>
      </c>
      <c r="ER175" s="48" t="str">
        <f>IF(AK175="y",CHAR(34)&amp;AK$1&amp;CHAR(34)&amp;",","")</f>
        <v/>
      </c>
      <c r="ES175" s="48" t="str">
        <f>IF(AL175="y",CHAR(34)&amp;AL$1&amp;CHAR(34)&amp;",","")</f>
        <v/>
      </c>
      <c r="ET175" s="48" t="str">
        <f>IF(AM175="y",CHAR(34)&amp;AM$1&amp;CHAR(34)&amp;",","")</f>
        <v/>
      </c>
      <c r="EU175" s="48" t="str">
        <f>IF(AN175="y",CHAR(34)&amp;AN$1&amp;CHAR(34)&amp;",","")</f>
        <v/>
      </c>
      <c r="EV175" s="48" t="str">
        <f>IF(AO175="y",CHAR(34)&amp;AO$1&amp;CHAR(34)&amp;",","")</f>
        <v/>
      </c>
      <c r="EW175" s="48" t="str">
        <f>IF(AP175="y",CHAR(34)&amp;AP$1&amp;CHAR(34)&amp;",","")</f>
        <v>"Ships!",</v>
      </c>
      <c r="EX175" s="48" t="str">
        <f>IF(AQ175="y",CHAR(34)&amp;AQ$1&amp;CHAR(34)&amp;",","")</f>
        <v/>
      </c>
      <c r="EY175" s="48" t="str">
        <f>IF(AR175="y",CHAR(34)&amp;AR$1&amp;CHAR(34)&amp;",","")</f>
        <v/>
      </c>
      <c r="EZ175" s="48" t="str">
        <f>IF(AS175="y",CHAR(34)&amp;AS$1&amp;CHAR(34)&amp;",","")</f>
        <v/>
      </c>
      <c r="FA175" s="48" t="str">
        <f>IF(AT175&gt;0,CHAR(34)&amp;"sta"&amp;AZ175&amp;CHAR(34)&amp;",","")</f>
        <v>"staWHI",</v>
      </c>
      <c r="FB175" s="48" t="str">
        <f>IF(AND(AT175&gt;0,BA175&lt;&gt;""),CHAR(34)&amp;"sta"&amp;BA175&amp;CHAR(34)&amp;",","")</f>
        <v/>
      </c>
      <c r="FD175" s="48" t="str">
        <f>IF(BV175="n",CHAR(34)&amp;"tcWHYE"&amp;CHAR(34)&amp;",",IF(BV175="y",CHAR(34)&amp;FD$1&amp;CHAR(34)&amp;",",""))</f>
        <v/>
      </c>
      <c r="FE175" s="48" t="str">
        <f>IF(COUNTIF(BL175:BT175,"BLU")=0,CHAR(34)&amp;"NO_BLU"&amp;CHAR(34)&amp;",", "")</f>
        <v/>
      </c>
      <c r="FF175" s="48" t="str">
        <f>IF(COUNTIF(BL175:BT175,"WHI")=0,CHAR(34)&amp;"NO_WHI"&amp;CHAR(34)&amp;",", "")</f>
        <v/>
      </c>
      <c r="FG175" s="48" t="str">
        <f>IF(COUNTIF(BL175:BT175,"RED")=0,CHAR(34)&amp;"NO_RED"&amp;CHAR(34)&amp;",", "")</f>
        <v/>
      </c>
      <c r="FH175" s="48" t="str">
        <f>IF(COUNTIF(BL175:BS175,"GRE")=0,CHAR(34)&amp;"NO_GRE"&amp;CHAR(34)&amp;",", "")</f>
        <v>"NO_GRE",</v>
      </c>
      <c r="FI175" s="48" t="str">
        <f>IF(COUNTIF(BL175:BT175,"YEL")=0,CHAR(34)&amp;"NO_YEL"&amp;CHAR(34)&amp;",", "")</f>
        <v/>
      </c>
      <c r="FJ175" s="48" t="str">
        <f>IF(COUNTIF(BL175:BT175,"BLA")=0,CHAR(34)&amp;"NO_BLA"&amp;CHAR(34)&amp;",", "")</f>
        <v/>
      </c>
      <c r="FK175" s="48" t="str">
        <f>IF(AND(FH175&lt;&gt;"",FF175&lt;&gt;""),CHAR(34)&amp;"WHGRNO"&amp;CHAR(34)&amp;",","")</f>
        <v/>
      </c>
      <c r="FL175" s="48" t="str">
        <f>IF(AND(FI175&lt;&gt;"",FF175&lt;&gt;""),CHAR(34)&amp;"WHYENO"&amp;CHAR(34)&amp;",","")</f>
        <v/>
      </c>
      <c r="FM175" s="48" t="str">
        <f>IF(AND(FJ175&lt;&gt;"",FF175&lt;&gt;""),CHAR(34)&amp;"BAWHNO"&amp;CHAR(34)&amp;",","")</f>
        <v/>
      </c>
      <c r="FN175" s="48" t="str">
        <f>IF(AND(FE175&lt;&gt;"",FF175&lt;&gt;""),CHAR(34)&amp;"BLWHNO"&amp;CHAR(34)&amp;",","")</f>
        <v/>
      </c>
      <c r="FO175" s="48" t="str">
        <f>IF(AND(FE175&lt;&gt;"",FG175&lt;&gt;""),CHAR(34)&amp;"BLRENO"&amp;CHAR(34)&amp;",","")</f>
        <v/>
      </c>
      <c r="FP175" s="48" t="str">
        <f>IF(AND(FF175&lt;&gt;"",FF175&lt;&gt;""),CHAR(34)&amp;"WHRENO"&amp;CHAR(34)&amp;",","")</f>
        <v/>
      </c>
      <c r="FQ175" s="48" t="str">
        <f>IF(LEN(BF175)=3,CHAR(34)&amp;"001"&amp;BF175&amp;CHAR(34)&amp;",","")</f>
        <v/>
      </c>
      <c r="FR175" s="48" t="str">
        <f>IF(LEN(BG175)=3,CHAR(34)&amp;"002"&amp;BG175&amp;CHAR(34)&amp;",","")</f>
        <v/>
      </c>
      <c r="FS175" s="48" t="str">
        <f>IF(LEN(BH175)=3,CHAR(34)&amp;"003"&amp;BH175&amp;CHAR(34)&amp;",","")</f>
        <v/>
      </c>
      <c r="FT175" s="48" t="str">
        <f>CHAR(34)&amp;"myr"&amp;BD175&amp;CHAR(34)&amp;","</f>
        <v>"myrBLU",</v>
      </c>
      <c r="FU175" s="48" t="str">
        <f>IF(AY175="y",CHAR(34)&amp;"island"&amp;CHAR(34)&amp;",","")</f>
        <v/>
      </c>
      <c r="FV175" s="48" t="str">
        <f>IF(BZ175="y",CHAR(34)&amp;"landlo"&amp;CHAR(34)&amp;",","")</f>
        <v/>
      </c>
      <c r="FW175" s="48" t="str">
        <f>IF(CA175="y",CHAR(34)&amp;"eunion"&amp;CHAR(34)&amp;",","")</f>
        <v/>
      </c>
      <c r="FY175" s="48" t="str">
        <f>IFERROR(IF(SEARCH("Arabic",CB175)&gt;0,CHAR(34)&amp;"arabic"&amp;CHAR(34)&amp;",",""),"")</f>
        <v/>
      </c>
      <c r="FZ175" s="48" t="str">
        <f>IFERROR(IF(SEARCH("English",CB175)&gt;0,CHAR(34)&amp;"englis"&amp;CHAR(34)&amp;",",""),"")</f>
        <v/>
      </c>
      <c r="GA175" s="48" t="str">
        <f>IFERROR(IF(SEARCH("French",CB175)&gt;0,CHAR(34)&amp;"french"&amp;CHAR(34)&amp;",",""),"")</f>
        <v/>
      </c>
      <c r="GB175" s="48" t="str">
        <f>IFERROR(IF(SEARCH("Spanish",CB175)&gt;0,CHAR(34)&amp;"spanis"&amp;CHAR(34)&amp;",",""),"")</f>
        <v/>
      </c>
      <c r="GE175" s="48" t="str">
        <f>IFERROR(IF(SEARCH("Dutch",CB175)&gt;0,CHAR(34)&amp;"dutchs"&amp;CHAR(34)&amp;",",""),"")</f>
        <v/>
      </c>
      <c r="GF175" s="48" t="str">
        <f>IFERROR(IF(SEARCH("Historical",AU175)&gt;0,CHAR(34)&amp;"histor"&amp;CHAR(34)&amp;",",""),"")</f>
        <v/>
      </c>
      <c r="GG175" s="48" t="str">
        <f>IF(BU175="y",CHAR(34)&amp;"unjack"&amp;CHAR(34)&amp;",","")</f>
        <v/>
      </c>
      <c r="GH175" s="48" t="str">
        <f>IF(CD175=1,CHAR(34)&amp;"southc"&amp;CHAR(34)&amp;",","")</f>
        <v/>
      </c>
      <c r="GI175" s="48" t="str">
        <f>IF(CE175=1,CHAR(34)&amp;"hasmap"&amp;CHAR(34)&amp;",","")</f>
        <v/>
      </c>
      <c r="GJ175" s="48" t="str">
        <f>IF(CP175="y",CHAR(34)&amp;CP$1&amp;CHAR(34)&amp;",","")</f>
        <v/>
      </c>
      <c r="GK175" s="48" t="str">
        <f>IF(GJ175="",CHAR(34)&amp;"HasSta"&amp;CHAR(34)&amp;",","")</f>
        <v>"HasSta",</v>
      </c>
      <c r="GL175" s="48" t="str">
        <f>IF(CQ175="y",CHAR(34)&amp;CQ$1&amp;CHAR(34)&amp;",","")</f>
        <v/>
      </c>
      <c r="GM175" s="48" t="str">
        <f>IF(CR175="y",CHAR(34)&amp;CR$1&amp;CHAR(34)&amp;",","")</f>
        <v/>
      </c>
      <c r="GN175" s="48" t="str">
        <f>IF(CS175="y",CHAR(34)&amp;CS$1&amp;CHAR(34)&amp;",","")</f>
        <v>"3+Star",</v>
      </c>
      <c r="GP175" s="48" t="str">
        <f>CHAR(34)&amp;AU175&amp;CHAR(34)</f>
        <v>"Military"</v>
      </c>
      <c r="GS175" s="48" t="str">
        <f>SUBSTITUTE("["&amp;_xlfn.CONCAT(CW175:GN175)&amp;"]",",]","]")</f>
        <v>["5+Colo","words2","words3","lets16","startU","with_v","with_y","year19","NoBand","Circle","Animal","Texted","Unequa","Center","Ships!","staWHI","NO_GRE","myrBLU","HasSta","3+Star"]</v>
      </c>
      <c r="GT175" s="48" t="str">
        <f>IF(BL175&lt;&gt;"",CHAR(34)&amp;"cl_"&amp;BL175&amp;CHAR(34)&amp;",","")</f>
        <v>"cl_BLA",</v>
      </c>
      <c r="GU175" s="48" t="str">
        <f>IF(BM175&lt;&gt;"",CHAR(34)&amp;"cl_"&amp;BM175&amp;CHAR(34)&amp;",","")</f>
        <v>"cl_BLU",</v>
      </c>
      <c r="GV175" s="48" t="str">
        <f>IF(BN175&lt;&gt;"",CHAR(34)&amp;"cl_"&amp;BN175&amp;CHAR(34)&amp;",","")</f>
        <v/>
      </c>
      <c r="GW175" s="48" t="str">
        <f>IF(BO175&lt;&gt;"",CHAR(34)&amp;"cl_"&amp;BO175&amp;CHAR(34)&amp;",","")</f>
        <v>"cl_RED",</v>
      </c>
      <c r="GX175" s="48" t="str">
        <f>IF(BP175&lt;&gt;"",CHAR(34)&amp;"cl_"&amp;BP175&amp;CHAR(34)&amp;",","")</f>
        <v>"cl_YEL",</v>
      </c>
      <c r="GY175" s="48" t="str">
        <f>IF(BQ175&lt;&gt;"",CHAR(34)&amp;"cl_"&amp;BQ175&amp;CHAR(34)&amp;",","")</f>
        <v>"cl_ORA",</v>
      </c>
      <c r="GZ175" s="48" t="str">
        <f>IF(BR175&lt;&gt;"",CHAR(34)&amp;"cl_"&amp;BR175&amp;CHAR(34)&amp;",","")</f>
        <v>"cl_BRO",</v>
      </c>
      <c r="HA175" s="48" t="str">
        <f>IF(BS175&lt;&gt;"",CHAR(34)&amp;"cl_"&amp;BS175&amp;CHAR(34)&amp;",","")</f>
        <v/>
      </c>
      <c r="HB175" s="48" t="str">
        <f>IF(BT175&lt;&gt;"",CHAR(34)&amp;"cl_"&amp;BT175&amp;CHAR(34)&amp;",","")</f>
        <v>"cl_WHI",</v>
      </c>
      <c r="HC175" s="48" t="str">
        <f>SUBSTITUTE("["&amp;_xlfn.CONCAT(GT175:HB175)&amp;"]",",]","]")</f>
        <v>["cl_BLA","cl_BLU","cl_RED","cl_YEL","cl_ORA","cl_BRO","cl_WHI"]</v>
      </c>
      <c r="HE175" s="71"/>
      <c r="HF175" s="72" t="str">
        <f>"{couname:"&amp;CT175&amp;(IF(HK175&lt;&gt;"",",subtype:"&amp;CHAR(34)&amp;HK175&amp;CHAR(34),""))&amp;",year:"&amp;HJ175&amp;",region:"&amp;CU175&amp;",Colors:"&amp;HC175&amp;",Items:"&amp;GS175&amp;",Flag:"&amp;CV175&amp;",HDFlag:"&amp;CHAR(34)&amp;E175&amp;CHAR(34)&amp;",type:"&amp;GP175&amp;", describe: "&amp;HH175&amp;", isnew:"&amp;CHAR(34)&amp;F175&amp;CHAR(34)&amp;", links: "&amp;HL175&amp;"},"</f>
        <v>{couname:"[USA] United States Navy",year:"1959",region:"rgn_North America",Colors:["cl_BLA","cl_BLU","cl_RED","cl_YEL","cl_ORA","cl_BRO","cl_WHI"],Items:["5+Colo","words2","words3","lets16","startU","with_v","with_y","year19","NoBand","Circle","Animal","Texted","Unequa","Center","Ships!","staWHI","NO_GRE","myrBLU","HasSta","3+Star"],Flag:"https://upload.wikimedia.org/wikipedia/commons/thumb/e/e9/Flag_of_the_United_States_Navy.svg/609px-Flag_of_the_United_States_Navy.svg.png",HDFlag:"https://upload.wikimedia.org/wikipedia/commons/thumb/e/e9/Flag_of_the_United_States_Navy.svg/1280px-Flag_of_the_United_States_Navy.svg.png",type:"Military", describe: "\nThe flag of the United States Navy consists of the seal of the U.S. Department of the Navy in the center, above a yellow scroll inscribed 'United States Navy' in dark blue letters, against a dark blue background.", isnew:".", links: "https://en.m.wikipedia.org/wiki/Flag_of_the_United_States_Navy"},</v>
      </c>
      <c r="HG175" s="73" t="str">
        <f>"{couname:"&amp;CT175&amp;(IF(HK175&lt;&gt;"",",subtype:"&amp;CHAR(34)&amp;HK175&amp;CHAR(34),""))&amp;",year:"&amp;HJ175&amp;",region:"&amp;CU175&amp;",Colors:"&amp;HC175&amp;",Items:"&amp;GS175&amp;",Flag:"&amp;CV175&amp;",HDFlag:"&amp;CHAR(34)&amp;E175&amp;CHAR(34)&amp;",type:"&amp;GP175&amp;", describe: "&amp;HI175&amp;", links: "&amp;HL175&amp;"},"</f>
        <v>{couname:"[USA] United States Navy",year:"1959",region:"rgn_North America",Colors:["cl_BLA","cl_BLU","cl_RED","cl_YEL","cl_ORA","cl_BRO","cl_WHI"],Items:["5+Colo","words2","words3","lets16","startU","with_v","with_y","year19","NoBand","Circle","Animal","Texted","Unequa","Center","Ships!","staWHI","NO_GRE","myrBLU","HasSta","3+Star"],Flag:"https://upload.wikimedia.org/wikipedia/commons/thumb/e/e9/Flag_of_the_United_States_Navy.svg/609px-Flag_of_the_United_States_Navy.svg.png",HDFlag:"https://upload.wikimedia.org/wikipedia/commons/thumb/e/e9/Flag_of_the_United_States_Navy.svg/1280px-Flag_of_the_United_States_Navy.svg.png",type:"Military", describe: "\nThe flag of the United States Navy consists of the seal of the U.S. Department of the Navy in the center, above a yellow scroll inscribed 'United States Navy' in dark blue letters, against a dark blue background.", links: "https://en.m.wikipedia.org/wiki/Flag_of_the_United_States_Navy"},</v>
      </c>
      <c r="HH175" s="48" t="str">
        <f>IF(P175&lt;&gt;"",CHAR(34)&amp;"\n"&amp;P175&amp;CHAR(34),CHAR(34)&amp;CHAR(34))</f>
        <v>"\nThe flag of the United States Navy consists of the seal of the U.S. Department of the Navy in the center, above a yellow scroll inscribed 'United States Navy' in dark blue letters, against a dark blue background."</v>
      </c>
      <c r="HI175" s="48" t="str">
        <f>IF(J175=0,CHAR(34)&amp;CHAR(34),HH175)</f>
        <v>"\nThe flag of the United States Navy consists of the seal of the U.S. Department of the Navy in the center, above a yellow scroll inscribed 'United States Navy' in dark blue letters, against a dark blue background."</v>
      </c>
      <c r="HJ175" s="48" t="str">
        <f>CHAR(34)&amp;O175&amp;CHAR(34)</f>
        <v>"1959"</v>
      </c>
      <c r="HL175" s="48" t="str">
        <f>CHAR(34)&amp;I175&amp;CHAR(34)</f>
        <v>"https://en.m.wikipedia.org/wiki/Flag_of_the_United_States_Navy"</v>
      </c>
      <c r="HM175" s="72" t="str">
        <f>"{"&amp;CHAR(34)&amp;"couname"&amp;CHAR(34)&amp;":"&amp;CT175&amp;(IF(H175&lt;&gt;"",","&amp;CHAR(34)&amp;"subtype"&amp;CHAR(34)&amp;":"&amp;CHAR(34)&amp;H175&amp;CHAR(34),""))&amp;","&amp;CHAR(34)&amp;"year"&amp;CHAR(34)&amp;":"&amp;HJ175&amp;","&amp;CHAR(34)&amp;"region"&amp;CHAR(34)&amp;":"&amp;CU175&amp;","&amp;CHAR(34)&amp;"Colors"&amp;CHAR(34)&amp;":"&amp;HC175&amp;","&amp;CHAR(34)&amp;"Items"&amp;CHAR(34)&amp;":"&amp;GS175&amp;","&amp;CHAR(34)&amp;"Flag"&amp;CHAR(34)&amp;":"&amp;CV175&amp;","&amp;CHAR(34)&amp;"HDFlag"&amp;CHAR(34)&amp;":"&amp;CHAR(34)&amp;E175&amp;CHAR(34)&amp;","&amp;CHAR(34)&amp;"type"&amp;CHAR(34)&amp;":"&amp;GP175&amp;", "&amp;CHAR(34)&amp;"describe"&amp;CHAR(34)&amp;": "&amp;HH175&amp;", "&amp;CHAR(34)&amp;"isnew"&amp;CHAR(34)&amp;": "&amp;CHAR(34)&amp;F175&amp;CHAR(34)&amp;", "&amp;CHAR(34)&amp;"links"&amp;CHAR(34)&amp;": "&amp;HL175&amp;"},"</f>
        <v>{"couname":"[USA] United States Navy","subtype":"[USA] Other","year":"1959","region":"rgn_North America","Colors":["cl_BLA","cl_BLU","cl_RED","cl_YEL","cl_ORA","cl_BRO","cl_WHI"],"Items":["5+Colo","words2","words3","lets16","startU","with_v","with_y","year19","NoBand","Circle","Animal","Texted","Unequa","Center","Ships!","staWHI","NO_GRE","myrBLU","HasSta","3+Star"],"Flag":"https://upload.wikimedia.org/wikipedia/commons/thumb/e/e9/Flag_of_the_United_States_Navy.svg/609px-Flag_of_the_United_States_Navy.svg.png","HDFlag":"https://upload.wikimedia.org/wikipedia/commons/thumb/e/e9/Flag_of_the_United_States_Navy.svg/1280px-Flag_of_the_United_States_Navy.svg.png","type":"Military", "describe": "\nThe flag of the United States Navy consists of the seal of the U.S. Department of the Navy in the center, above a yellow scroll inscribed 'United States Navy' in dark blue letters, against a dark blue background.", "isnew": ".", "links": "https://en.m.wikipedia.org/wiki/Flag_of_the_United_States_Navy"},</v>
      </c>
      <c r="HN175" s="74" t="str">
        <f>"{"&amp;CHAR(34)&amp;"couname"&amp;CHAR(34)&amp;":"&amp;CT175&amp;(IF(H175&lt;&gt;"",","&amp;CHAR(34)&amp;"subtype"&amp;CHAR(34)&amp;":"&amp;CHAR(34)&amp;H175&amp;CHAR(34),""))&amp;","&amp;CHAR(34)&amp;"year"&amp;CHAR(34)&amp;":"&amp;HJ175&amp;","&amp;CHAR(34)&amp;"region"&amp;CHAR(34)&amp;":"&amp;CU175&amp;","&amp;CHAR(34)&amp;"Colors"&amp;CHAR(34)&amp;":"&amp;HC175&amp;","&amp;CHAR(34)&amp;"Items"&amp;CHAR(34)&amp;":"&amp;GS175&amp;","&amp;CHAR(34)&amp;"Flag"&amp;CHAR(34)&amp;":"&amp;CV175&amp;","&amp;CHAR(34)&amp;"HDFlag"&amp;CHAR(34)&amp;":"&amp;CHAR(34)&amp;E175&amp;CHAR(34)&amp;","&amp;CHAR(34)&amp;"type"&amp;CHAR(34)&amp;":"&amp;GP175&amp;", "&amp;CHAR(34)&amp;"describe"&amp;CHAR(34)&amp;": "&amp;HI175&amp;", "&amp;CHAR(34)&amp;"isnew"&amp;CHAR(34)&amp;": "&amp;CHAR(34)&amp;F175&amp;CHAR(34)&amp;", "&amp;CHAR(34)&amp;"links"&amp;CHAR(34)&amp;": "&amp;HL175&amp;"},"</f>
        <v>{"couname":"[USA] United States Navy","subtype":"[USA] Other","year":"1959","region":"rgn_North America","Colors":["cl_BLA","cl_BLU","cl_RED","cl_YEL","cl_ORA","cl_BRO","cl_WHI"],"Items":["5+Colo","words2","words3","lets16","startU","with_v","with_y","year19","NoBand","Circle","Animal","Texted","Unequa","Center","Ships!","staWHI","NO_GRE","myrBLU","HasSta","3+Star"],"Flag":"https://upload.wikimedia.org/wikipedia/commons/thumb/e/e9/Flag_of_the_United_States_Navy.svg/609px-Flag_of_the_United_States_Navy.svg.png","HDFlag":"https://upload.wikimedia.org/wikipedia/commons/thumb/e/e9/Flag_of_the_United_States_Navy.svg/1280px-Flag_of_the_United_States_Navy.svg.png","type":"Military", "describe": "\nThe flag of the United States Navy consists of the seal of the U.S. Department of the Navy in the center, above a yellow scroll inscribed 'United States Navy' in dark blue letters, against a dark blue background.", "isnew": ".", "links": "https://en.m.wikipedia.org/wiki/Flag_of_the_United_States_Navy"},</v>
      </c>
      <c r="HO175" s="75">
        <v>45610</v>
      </c>
      <c r="HP175" s="48" t="str" cm="1">
        <f t="array" ref="HP175">IF(_xlfn.TEXTJOIN(", ", TRUE, IF(ISNUMBER(SEARCH("BLA", BL175:BT175)), COLUMN(BL175:BT175) - COLUMN(BL175) + 1, ""))&lt;&gt;"","BLA","")</f>
        <v>BLA</v>
      </c>
      <c r="HQ175" s="48" t="str" cm="1">
        <f t="array" ref="HQ175">IF(_xlfn.TEXTJOIN(", ", TRUE, IF(ISNUMBER(SEARCH("BLU", BL175:BT175)), COLUMN(BL175:BT175) - COLUMN(BL175) + 1, ""))&lt;&gt;"","BLU","")</f>
        <v>BLU</v>
      </c>
      <c r="HR175" s="48" t="str" cm="1">
        <f t="array" ref="HR175">IF(_xlfn.TEXTJOIN(", ", TRUE, IF(ISNUMBER(SEARCH("GRE", BL175:BT175)), COLUMN(BL175:BT175) - COLUMN(BL175) + 1, ""))&lt;&gt;"","GRE","")</f>
        <v/>
      </c>
      <c r="HS175" s="48" t="str" cm="1">
        <f t="array" ref="HS175">IF(_xlfn.TEXTJOIN(", ", TRUE, IF(ISNUMBER(SEARCH("RED", BL175:BT175)), COLUMN(BL175:BT175) - COLUMN(BL175) + 1, ""))&lt;&gt;"","RED","")</f>
        <v>RED</v>
      </c>
      <c r="HT175" s="48" t="str" cm="1">
        <f t="array" ref="HT175">IF(_xlfn.TEXTJOIN(", ", TRUE, IF(ISNUMBER(SEARCH("YEL", BL175:BT175)), COLUMN(BL175:BT175) - COLUMN(BL175) + 1, ""))&lt;&gt;"","YEL","")</f>
        <v>YEL</v>
      </c>
      <c r="HU175" s="48" t="str" cm="1">
        <f t="array" ref="HU175">IF(_xlfn.TEXTJOIN(", ", TRUE, IF(ISNUMBER(SEARCH("ORA", BL175:BT175)), COLUMN(BL175:BT175) - COLUMN(BL175) + 1, ""))&lt;&gt;"","ORA","")</f>
        <v>ORA</v>
      </c>
      <c r="HV175" s="48" t="str" cm="1">
        <f t="array" ref="HV175">IF(_xlfn.TEXTJOIN(", ", TRUE, IF(ISNUMBER(SEARCH("BRO", BL175:BT175)), COLUMN(BL175:BT175) - COLUMN(BL175) + 1, ""))&lt;&gt;"","BRO","")</f>
        <v>BRO</v>
      </c>
      <c r="HW175" s="48" t="str" cm="1">
        <f t="array" ref="HW175">IF(_xlfn.TEXTJOIN(", ", TRUE, IF(ISNUMBER(SEARCH("PUR", BL175:BT175)), COLUMN(BL175:BT175) - COLUMN(BL175) + 1, ""))&lt;&gt;"","PUR","")</f>
        <v/>
      </c>
      <c r="HX175" s="48" t="str" cm="1">
        <f t="array" ref="HX175">IF(_xlfn.TEXTJOIN(", ", TRUE, IF(ISNUMBER(SEARCH("WHI", BL175:BT175)), COLUMN(BL175:BT175) - COLUMN(BL175) + 1, ""))&lt;&gt;"","WHI","")</f>
        <v>WHI</v>
      </c>
      <c r="HY175" s="76"/>
      <c r="HZ175" s="76"/>
      <c r="IA175" s="6"/>
      <c r="IB175" s="6"/>
      <c r="IC175" s="77"/>
      <c r="ID175" s="77"/>
      <c r="IE175" s="77"/>
      <c r="IF175" s="77"/>
      <c r="IG175" s="77"/>
      <c r="IH175" s="77"/>
      <c r="II175" s="77"/>
      <c r="IJ175" s="77"/>
      <c r="IK175" s="77"/>
      <c r="IM175" s="45">
        <f>COUNTIF(IC175:IK175,"&gt;0")-CG175</f>
        <v>-7</v>
      </c>
      <c r="IN175" s="78" t="str">
        <f>"http://mkweb.bcgsc.ca/color-summarizer/?url="&amp;D175&amp;"&amp;precision=low&amp;num_clusters="&amp;CG175&amp;"&amp;text=1"</f>
        <v>http://mkweb.bcgsc.ca/color-summarizer/?url=https://upload.wikimedia.org/wikipedia/commons/thumb/e/e9/Flag_of_the_United_States_Navy.svg/609px-Flag_of_the_United_States_Navy.svg.png&amp;precision=low&amp;num_clusters=7&amp;text=1</v>
      </c>
      <c r="IO175" s="48" t="str">
        <f>IF(HP175&lt;&gt;"",CHAR(34)&amp;"black"&amp;CHAR(34),"")</f>
        <v>"black"</v>
      </c>
      <c r="IP175" s="48" t="str">
        <f>IF(HQ175&lt;&gt;"",CHAR(34)&amp;"blue"&amp;CHAR(34),"")</f>
        <v>"blue"</v>
      </c>
      <c r="IQ175" s="48" t="str">
        <f>IF(HR175&lt;&gt;"",CHAR(34)&amp;"green"&amp;CHAR(34),"")</f>
        <v/>
      </c>
      <c r="IR175" s="48" t="str">
        <f>IF(HS175&lt;&gt;"",CHAR(34)&amp;"red"&amp;CHAR(34),"")</f>
        <v>"red"</v>
      </c>
      <c r="IS175" s="48" t="str">
        <f>IF(HT175&lt;&gt;"",CHAR(34)&amp;"yellow"&amp;CHAR(34),"")</f>
        <v>"yellow"</v>
      </c>
      <c r="IT175" s="48" t="str">
        <f>IF(HU175&lt;&gt;"",CHAR(34)&amp;"orange"&amp;CHAR(34),"")</f>
        <v>"orange"</v>
      </c>
      <c r="IU175" s="48" t="str">
        <f>IF(HV175&lt;&gt;"",CHAR(34)&amp;"brown"&amp;CHAR(34),"")</f>
        <v>"brown"</v>
      </c>
      <c r="IV175" s="48" t="str">
        <f>IF(HW175&lt;&gt;"",CHAR(34)&amp;"purple"&amp;CHAR(34),"")</f>
        <v/>
      </c>
      <c r="IW175" s="48" t="str">
        <f>IF(HX175&lt;&gt;"",CHAR(34)&amp;"white"&amp;CHAR(34),"")</f>
        <v>"white"</v>
      </c>
      <c r="IX175" s="48" t="str">
        <f>"{"&amp;CHAR(34)&amp;"url"&amp;CHAR(34)&amp;":"&amp;CHAR(34)&amp;IN175&amp;CHAR(34)&amp;","&amp;CHAR(34)&amp;"name"&amp;CHAR(34)&amp;":"&amp;CHAR(34)&amp;A175&amp;CHAR(34)&amp;"},"</f>
        <v>{"url":"http://mkweb.bcgsc.ca/color-summarizer/?url=https://upload.wikimedia.org/wikipedia/commons/thumb/e/e9/Flag_of_the_United_States_Navy.svg/609px-Flag_of_the_United_States_Navy.svg.png&amp;precision=low&amp;num_clusters=7&amp;text=1","name":"[USA] United States Navy"},</v>
      </c>
      <c r="IY175" s="48">
        <v>1454</v>
      </c>
    </row>
    <row r="176" spans="1:259" s="48" customFormat="1" ht="38.4" customHeight="1" thickBot="1" x14ac:dyDescent="0.35">
      <c r="A176" s="87" t="s">
        <v>227</v>
      </c>
      <c r="B176" s="40" t="e" vm="317">
        <v>#VALUE!</v>
      </c>
      <c r="C176" s="41" t="s">
        <v>197</v>
      </c>
      <c r="D176" s="42" t="s">
        <v>228</v>
      </c>
      <c r="E176" s="43" t="s">
        <v>229</v>
      </c>
      <c r="F176" s="44" t="s">
        <v>163</v>
      </c>
      <c r="G176" s="45">
        <f>COUNTIF($A$1:$A$8580,A176)</f>
        <v>1</v>
      </c>
      <c r="H176" s="46" t="s">
        <v>1134</v>
      </c>
      <c r="I176" s="47" t="s">
        <v>230</v>
      </c>
      <c r="J176" s="48" t="str">
        <f>""</f>
        <v/>
      </c>
      <c r="K176" s="49"/>
      <c r="L176" s="50"/>
      <c r="M176" s="50"/>
      <c r="N176" s="51" t="s">
        <v>231</v>
      </c>
      <c r="O176" s="52">
        <v>1974</v>
      </c>
      <c r="P176" s="53" t="s">
        <v>232</v>
      </c>
      <c r="Q176" s="54">
        <v>1</v>
      </c>
      <c r="R176" s="55" t="s">
        <v>231</v>
      </c>
      <c r="S176" s="56">
        <v>2</v>
      </c>
      <c r="T176" s="57" t="s">
        <v>165</v>
      </c>
      <c r="U176" s="58" t="s">
        <v>164</v>
      </c>
      <c r="V176" s="58" t="s">
        <v>165</v>
      </c>
      <c r="W176" s="58" t="s">
        <v>165</v>
      </c>
      <c r="X176" s="58" t="s">
        <v>164</v>
      </c>
      <c r="Y176" s="58" t="s">
        <v>164</v>
      </c>
      <c r="Z176" s="58" t="s">
        <v>164</v>
      </c>
      <c r="AA176" s="58" t="s">
        <v>165</v>
      </c>
      <c r="AB176" s="58" t="s">
        <v>164</v>
      </c>
      <c r="AC176" s="58" t="s">
        <v>164</v>
      </c>
      <c r="AD176" s="58" t="s">
        <v>164</v>
      </c>
      <c r="AE176" s="58" t="s">
        <v>164</v>
      </c>
      <c r="AF176" s="59" t="s">
        <v>165</v>
      </c>
      <c r="AG176" s="59" t="s">
        <v>165</v>
      </c>
      <c r="AH176" s="59" t="s">
        <v>164</v>
      </c>
      <c r="AI176" s="59" t="s">
        <v>164</v>
      </c>
      <c r="AJ176" s="59" t="s">
        <v>164</v>
      </c>
      <c r="AK176" s="59" t="s">
        <v>164</v>
      </c>
      <c r="AL176" s="59" t="s">
        <v>164</v>
      </c>
      <c r="AM176" s="59" t="s">
        <v>164</v>
      </c>
      <c r="AN176" s="59" t="s">
        <v>164</v>
      </c>
      <c r="AO176" s="59" t="s">
        <v>165</v>
      </c>
      <c r="AP176" s="59" t="s">
        <v>164</v>
      </c>
      <c r="AQ176" s="59" t="s">
        <v>164</v>
      </c>
      <c r="AR176" s="59" t="s">
        <v>164</v>
      </c>
      <c r="AS176" s="59" t="s">
        <v>164</v>
      </c>
      <c r="AT176" s="60">
        <v>1</v>
      </c>
      <c r="AU176" s="59" t="s">
        <v>172</v>
      </c>
      <c r="AV176" s="59" t="str">
        <f>IF(LEFT(A176,1)="[",LEFT(A176,5)&amp;AU176&amp;A176,"")</f>
        <v>[USA]People[USA] Acadiana</v>
      </c>
      <c r="AW176" s="59" t="str">
        <f>C176&amp;H176&amp;A176</f>
        <v>3b[USA] Other[USA] Acadiana</v>
      </c>
      <c r="AX176" s="61"/>
      <c r="AY176" s="61"/>
      <c r="AZ176" s="62" t="s">
        <v>155</v>
      </c>
      <c r="BA176" s="62" t="s">
        <v>167</v>
      </c>
      <c r="BB176" s="62"/>
      <c r="BC176" s="63"/>
      <c r="BD176" s="64" t="s">
        <v>168</v>
      </c>
      <c r="BE176" s="47"/>
      <c r="BF176" s="64" t="s">
        <v>152</v>
      </c>
      <c r="BG176" s="64" t="s">
        <v>167</v>
      </c>
      <c r="BH176" s="64" t="s">
        <v>154</v>
      </c>
      <c r="BI176" s="64"/>
      <c r="BJ176" s="64"/>
      <c r="BK176" s="47"/>
      <c r="BL176" s="64" t="s">
        <v>167</v>
      </c>
      <c r="BM176" s="64" t="s">
        <v>152</v>
      </c>
      <c r="BN176" s="64" t="s">
        <v>167</v>
      </c>
      <c r="BO176" s="64" t="s">
        <v>154</v>
      </c>
      <c r="BP176" s="64" t="s">
        <v>155</v>
      </c>
      <c r="BQ176" s="64" t="s">
        <v>167</v>
      </c>
      <c r="BR176" s="64" t="s">
        <v>167</v>
      </c>
      <c r="BS176" s="64" t="s">
        <v>167</v>
      </c>
      <c r="BT176" s="64" t="s">
        <v>159</v>
      </c>
      <c r="BU176" s="65"/>
      <c r="BV176" s="66"/>
      <c r="BW176" s="66">
        <v>0</v>
      </c>
      <c r="BX176" s="47"/>
      <c r="BY176" s="48" t="s">
        <v>164</v>
      </c>
      <c r="CB176" s="6"/>
      <c r="CC176" s="6"/>
      <c r="CD176" s="67">
        <v>0</v>
      </c>
      <c r="CE176" s="67">
        <v>0</v>
      </c>
      <c r="CF176" s="67" t="e">
        <v>#REF!</v>
      </c>
      <c r="CG176" s="68" cm="1">
        <f t="array" ref="CG176">SUMPRODUCT(--(LEN(TRIM(BL176:BT176))&gt;0))</f>
        <v>4</v>
      </c>
      <c r="CH176" s="59" t="str">
        <f>IF(CG176=2,"y","n")</f>
        <v>n</v>
      </c>
      <c r="CI176" s="59" t="str">
        <f>IF(CG176=3,"y","n")</f>
        <v>n</v>
      </c>
      <c r="CJ176" s="59" t="str">
        <f>IF(CG176=4,"y","n")</f>
        <v>y</v>
      </c>
      <c r="CK176" s="59" t="str">
        <f>IF(CG176&gt;4,"y","n")</f>
        <v>n</v>
      </c>
      <c r="CL176" s="59" t="str">
        <f>IF(S176=0,"y","n")</f>
        <v>n</v>
      </c>
      <c r="CM176" s="59" t="str">
        <f>IF(S176=2,"y","n")</f>
        <v>y</v>
      </c>
      <c r="CN176" s="59" t="str">
        <f>IF(S176=3,"y","n")</f>
        <v>n</v>
      </c>
      <c r="CO176" s="59" t="str">
        <f>IF(S176&gt;=4,"y","n")</f>
        <v>n</v>
      </c>
      <c r="CP176" s="59" t="str">
        <f>IF(AT176=0,"y","n")</f>
        <v>n</v>
      </c>
      <c r="CQ176" s="59" t="str">
        <f>IF(AT176=1,"y","n")</f>
        <v>y</v>
      </c>
      <c r="CR176" s="59" t="str">
        <f>IF(AT176=2,"y","n")</f>
        <v>n</v>
      </c>
      <c r="CS176" s="59" t="str">
        <f>IF(AT176&gt;=3,"y","n")</f>
        <v>n</v>
      </c>
      <c r="CT176" s="69" t="str">
        <f>CHAR(34)&amp;A176&amp;CHAR(34)</f>
        <v>"[USA] Acadiana"</v>
      </c>
      <c r="CU176" s="70" t="str">
        <f>CHAR(34)&amp;"rgn_"&amp;R176&amp;CHAR(34)</f>
        <v>"rgn_North America"</v>
      </c>
      <c r="CV176" s="48" t="str">
        <f>CHAR(34)&amp;D176&amp;CHAR(34)</f>
        <v>"https://upload.wikimedia.org/wikipedia/commons/thumb/a/a4/Flag_of_Acadiana.svg/320px-Flag_of_Acadiana.svg.png"</v>
      </c>
      <c r="CW176" s="48" t="str">
        <f>IF(CH176="y",CHAR(34)&amp;CH$1&amp;CHAR(34)&amp;",","")</f>
        <v/>
      </c>
      <c r="CX176" s="48" t="str">
        <f>IF(CI176="y",CHAR(34)&amp;CI$1&amp;CHAR(34)&amp;",","")</f>
        <v/>
      </c>
      <c r="CY176" s="48" t="str">
        <f>IF(CJ176="y",CHAR(34)&amp;CJ$1&amp;CHAR(34)&amp;",","")</f>
        <v>"4Color",</v>
      </c>
      <c r="CZ176" s="48" t="str">
        <f>IF(CK176="y",CHAR(34)&amp;CK$1&amp;CHAR(34)&amp;",","")</f>
        <v/>
      </c>
      <c r="DA176" s="48" t="str">
        <f>IF(Q176&gt;1,CHAR(34)&amp;"words2"&amp;CHAR(34)&amp;",","")</f>
        <v/>
      </c>
      <c r="DB176" s="48" t="str">
        <f>IF(Q176&gt;2,CHAR(34)&amp;"words3"&amp;CHAR(34)&amp;",","")</f>
        <v/>
      </c>
      <c r="DC176" s="48" t="str">
        <f>IF(Q176=2,CHAR(34)&amp;"exact2"&amp;CHAR(34)&amp;",","")</f>
        <v/>
      </c>
      <c r="DD176" s="48" t="str">
        <f>IF(LEN(CHAR(34)&amp;"lets"&amp;LEN(SUBSTITUTE(SUBSTITUTE(IFERROR(TRIM(SUBSTITUTE(SUBSTITUTE(SUBSTITUTE(IFERROR(TRIM(SUBSTITUTE(A176,MID(A176,FIND("(",A176),FIND(")",A176)-FIND("(",A176)+1),"")),A176)," ",""),"-",""),MID(SUBSTITUTE(SUBSTITUTE(IFERROR(TRIM(SUBSTITUTE(A176,MID(A176,FIND("(",A176),FIND(")",A176)-FIND("(",A176)+1),"")),A176)," ",""),"-",""),FIND("[",SUBSTITUTE(SUBSTITUTE(IFERROR(TRIM(SUBSTITUTE(A176,MID(A176,FIND("(",A176),FIND(")",A176)-FIND("(",A176)+1),"")),A176)," ",""),"-","")),FIND("]",SUBSTITUTE(SUBSTITUTE(IFERROR(TRIM(SUBSTITUTE(A176,MID(A176,FIND("(",A176),FIND(")",A176)-FIND("(",A176)+1),"")),A176)," ",""),"-",""))-FIND("[",SUBSTITUTE(SUBSTITUTE(IFERROR(TRIM(SUBSTITUTE(A176,MID(A176,FIND("(",A176),FIND(")",A176)-FIND("(",A176)+1),"")),A176)," ",""),"-",""))+1),"")),SUBSTITUTE(SUBSTITUTE(IFERROR(TRIM(SUBSTITUTE(A176,MID(A176,FIND("(",A176),FIND(")",A176)-FIND("(",A176)+1),"")),A176)," ",""),"-",""))," ",""),"-",""))&amp;CHAR(34)&amp;",")=9,CHAR(34)&amp;"lets"&amp;LEN(SUBSTITUTE(SUBSTITUTE(IFERROR(TRIM(SUBSTITUTE(SUBSTITUTE(SUBSTITUTE(IFERROR(TRIM(SUBSTITUTE(A176,MID(A176,FIND("(",A176),FIND(")",A176)-FIND("(",A176)+1),"")),A176)," ",""),"-",""),MID(SUBSTITUTE(SUBSTITUTE(IFERROR(TRIM(SUBSTITUTE(A176,MID(A176,FIND("(",A176),FIND(")",A176)-FIND("(",A176)+1),"")),A176)," ",""),"-",""),FIND("[",SUBSTITUTE(SUBSTITUTE(IFERROR(TRIM(SUBSTITUTE(A176,MID(A176,FIND("(",A176),FIND(")",A176)-FIND("(",A176)+1),"")),A176)," ",""),"-","")),FIND("]",SUBSTITUTE(SUBSTITUTE(IFERROR(TRIM(SUBSTITUTE(A176,MID(A176,FIND("(",A176),FIND(")",A176)-FIND("(",A176)+1),"")),A176)," ",""),"-",""))-FIND("[",SUBSTITUTE(SUBSTITUTE(IFERROR(TRIM(SUBSTITUTE(A176,MID(A176,FIND("(",A176),FIND(")",A176)-FIND("(",A176)+1),"")),A176)," ",""),"-",""))+1),"")),SUBSTITUTE(SUBSTITUTE(IFERROR(TRIM(SUBSTITUTE(A176,MID(A176,FIND("(",A176),FIND(")",A176)-FIND("(",A176)+1),"")),A176)," ",""),"-",""))," ",""),"-",""))&amp;CHAR(34)&amp;",",CHAR(34)&amp;"lets0"&amp;LEN(SUBSTITUTE(SUBSTITUTE(IFERROR(TRIM(SUBSTITUTE(SUBSTITUTE(SUBSTITUTE(IFERROR(TRIM(SUBSTITUTE(A176,MID(A176,FIND("(",A176),FIND(")",A176)-FIND("(",A176)+1),"")),A176)," ",""),"-",""),MID(SUBSTITUTE(SUBSTITUTE(IFERROR(TRIM(SUBSTITUTE(A176,MID(A176,FIND("(",A176),FIND(")",A176)-FIND("(",A176)+1),"")),A176)," ",""),"-",""),FIND("[",SUBSTITUTE(SUBSTITUTE(IFERROR(TRIM(SUBSTITUTE(A176,MID(A176,FIND("(",A176),FIND(")",A176)-FIND("(",A176)+1),"")),A176)," ",""),"-","")),FIND("]",SUBSTITUTE(SUBSTITUTE(IFERROR(TRIM(SUBSTITUTE(A176,MID(A176,FIND("(",A176),FIND(")",A176)-FIND("(",A176)+1),"")),A176)," ",""),"-",""))-FIND("[",SUBSTITUTE(SUBSTITUTE(IFERROR(TRIM(SUBSTITUTE(A176,MID(A176,FIND("(",A176),FIND(")",A176)-FIND("(",A176)+1),"")),A176)," ",""),"-",""))+1),"")),SUBSTITUTE(SUBSTITUTE(IFERROR(TRIM(SUBSTITUTE(A176,MID(A176,FIND("(",A176),FIND(")",A176)-FIND("(",A176)+1),"")),A176)," ",""),"-",""))," ",""),"-",""))&amp;CHAR(34)&amp;",")</f>
        <v>"lets08",</v>
      </c>
      <c r="DE176" s="48" t="str">
        <f>IFERROR(CHAR(34)&amp;"start"&amp;LEFT(TRIM(SUBSTITUTE(SUBSTITUTE(TRIM(SUBSTITUTE(SUBSTITUTE(A176, MID(A176, FIND("[", A176), FIND("]", A176) - FIND("[", A176) + 1), ""), "  ", " ")), MID(TRIM(SUBSTITUTE(SUBSTITUTE(A176, MID(A176, FIND("[", A176), FIND("]", A176) - FIND("[", A176) + 1), ""), "  ", " ")), FIND("[", TRIM(SUBSTITUTE(SUBSTITUTE(A176, MID(A176, FIND("[", A176), FIND("]", A176) - FIND("[", A176) + 1), ""), "  ", " "))), FIND("]", TRIM(SUBSTITUTE(SUBSTITUTE(A176, MID(A176, FIND("[", A176), FIND("]", A176) - FIND("[", A176) + 1), ""), "  ", " "))) - FIND("[", TRIM(SUBSTITUTE(SUBSTITUTE(A176, MID(A176, FIND("[", A176), FIND("]", A176) - FIND("[", A176) + 1), ""), "  ", " "))) + 1), ""), "  ", " ")),1)&amp;CHAR(34)&amp;",",CHAR(34)&amp;"start"&amp;IFERROR(LEFT(SUBSTITUTE(A176,"["&amp;MID(A176,FIND("[",A176)+1,FIND("]",A176)-FIND("[",A176)-1)&amp;"] ",""),1),LEFT(A176,1))&amp;CHAR(34)&amp;",")</f>
        <v>"startA",</v>
      </c>
      <c r="DF176" s="48" t="str">
        <f>IFERROR(IF(SEARCH("tan",A176)&gt;0,CHAR(34)&amp;"withtn"&amp;CHAR(34)&amp;",",""),"")</f>
        <v/>
      </c>
      <c r="DG176" s="48" t="str">
        <f>IFERROR(IF(SEARCH("q",A176)&gt;0,CHAR(34)&amp;"with_q"&amp;CHAR(34)&amp;",",""),"")</f>
        <v/>
      </c>
      <c r="DH176" s="48" t="str">
        <f>IFERROR(IF(SEARCH("v",A176)&gt;0,CHAR(34)&amp;"with_v"&amp;CHAR(34)&amp;",",""),"")</f>
        <v/>
      </c>
      <c r="DI176" s="48" t="str">
        <f>IFERROR(IF(SEARCH("w",A176)&gt;0,CHAR(34)&amp;"with_w"&amp;CHAR(34)&amp;",",""),"")</f>
        <v/>
      </c>
      <c r="DJ176" s="48" t="str">
        <f>IFERROR(IF(SEARCH("y",A176)&gt;0,CHAR(34)&amp;"with_y"&amp;CHAR(34)&amp;",",""),"")</f>
        <v/>
      </c>
      <c r="DK176" s="48" t="str">
        <f>IFERROR(IF(SEARCH("z",A176)&gt;0,CHAR(34)&amp;"with_z"&amp;CHAR(34)&amp;",",""),"")</f>
        <v/>
      </c>
      <c r="DL176" s="48" t="str">
        <f>IF(CG176=2, CHAR(34) &amp; _xlfn.TEXTJOIN("", TRUE, _xlfn._xlws.SORT(HP176:HX176)) &amp; CHAR(34) &amp; ",", "")</f>
        <v/>
      </c>
      <c r="DM176" s="48" t="str" cm="1">
        <f t="array" ref="DM176">IF(CG176=3,CHAR(34) &amp; _xlfn.TEXTJOIN("", TRUE, RIGHT(HP176:HX176, 2)) &amp; CHAR(34) &amp; ",", "")</f>
        <v/>
      </c>
      <c r="DN176" s="48" t="str">
        <f>IF(AND(ISNUMBER(SEARCH("18", O176)), ISERROR(SEARCH("1918", O176)), ISERROR(SEARCH("2018", O176))), CHAR(34) &amp; "year18" &amp; CHAR(34) &amp; ",", "")</f>
        <v/>
      </c>
      <c r="DO176" s="48" t="str">
        <f>IF(AND(ISNUMBER(SEARCH("19", O176)), ISERROR(SEARCH("1819", O176)),  ISERROR(SEARCH("1219", O176)),ISERROR(SEARCH("1119", O176)),ISERROR(SEARCH("1190", O176)),ISERROR(SEARCH("2019", O176))), CHAR(34) &amp; "year19" &amp; CHAR(34) &amp; ",", "")</f>
        <v>"year19",</v>
      </c>
      <c r="DP176" s="6" t="str">
        <f>IF(AND(ISNUMBER(SEARCH("20", O176)), ISERROR(SEARCH("1920", O176))), CHAR(34)&amp;"year00"&amp;CHAR(34)&amp;",", "")</f>
        <v/>
      </c>
      <c r="DQ176" s="6" t="str">
        <f>IF(CC176="y",CHAR(34)&amp;"soviet"&amp;CHAR(34)&amp;",","")</f>
        <v/>
      </c>
      <c r="DR176" s="6" t="str">
        <f>IF(BY176="y",CHAR(34)&amp;"dgband"&amp;CHAR(34)&amp;",","")</f>
        <v/>
      </c>
      <c r="DS176" s="6" t="str">
        <f>IF(W176="y",IF(AND(V176="n",BY176&lt;&gt;"y"),CHAR(34)&amp;"allver"&amp;CHAR(34)&amp;",",""),"")</f>
        <v/>
      </c>
      <c r="DT176" s="6" t="str">
        <f>IF(V176="y",IF(AND(W176="n",BY176&lt;&gt;"y"),CHAR(34)&amp;"allhor"&amp;CHAR(34)&amp;",",""),"")</f>
        <v/>
      </c>
      <c r="DU176" s="6" t="str">
        <f>IF(BY176="y",IF(AND(W176="n",V176="n"),CHAR(34)&amp;"alldia"&amp;CHAR(34)&amp;",",""),"")</f>
        <v/>
      </c>
      <c r="DV176" s="48" t="str">
        <f>IF(IA176&lt;&gt;"",(IF(IA176="y",CHAR(34)&amp;"largec"&amp;CHAR(34)&amp;",",CHAR(34)&amp;"smallc"&amp;CHAR(34)&amp;",")),"")</f>
        <v/>
      </c>
      <c r="DW176" s="48" t="str">
        <f>IF(CL176="y",CHAR(34)&amp;CL$1&amp;CHAR(34)&amp;",","")</f>
        <v/>
      </c>
      <c r="DX176" s="48" t="str">
        <f>IF(CM176="y",CHAR(34)&amp;CM$1&amp;CHAR(34)&amp;",","")</f>
        <v>"2Bands",</v>
      </c>
      <c r="DY176" s="48" t="str">
        <f>IF(CN176="y",CHAR(34)&amp;CN$1&amp;CHAR(34)&amp;",","")</f>
        <v/>
      </c>
      <c r="DZ176" s="48" t="str">
        <f>IF(CO176="y",CHAR(34)&amp;CO$1&amp;CHAR(34)&amp;",","")</f>
        <v/>
      </c>
      <c r="EA176" s="48" t="str">
        <f>IF(T176="y",CHAR(34)&amp;T$1&amp;CHAR(34)&amp;",","")</f>
        <v>"Diagon",</v>
      </c>
      <c r="EB176" s="48" t="str">
        <f>IF(U176="y",CHAR(34)&amp;U$1&amp;CHAR(34)&amp;",","")</f>
        <v/>
      </c>
      <c r="EC176" s="48" t="str">
        <f>IF(V176="y",CHAR(34)&amp;V$1&amp;CHAR(34)&amp;",","")</f>
        <v>"Horizo",</v>
      </c>
      <c r="ED176" s="48" t="str">
        <f>IF(W176="y",CHAR(34)&amp;W$1&amp;CHAR(34)&amp;",","")</f>
        <v>"Vertic",</v>
      </c>
      <c r="EE176" s="48" t="str">
        <f>IF(X176="y",CHAR(34)&amp;X$1&amp;CHAR(34)&amp;",","")</f>
        <v/>
      </c>
      <c r="EF176" s="48" t="str">
        <f>IF(AND(Y176&lt;&gt;"n",Y176&lt;&gt;""),CHAR(34)&amp;Y$1&amp;CHAR(34)&amp;",","")</f>
        <v/>
      </c>
      <c r="EG176" s="48" t="str">
        <f>IF(Z176="y",CHAR(34)&amp;Z$1&amp;CHAR(34)&amp;",","")</f>
        <v/>
      </c>
      <c r="EH176" s="48" t="str">
        <f>IF(AA176="y",CHAR(34)&amp;AA$1&amp;CHAR(34)&amp;",","")</f>
        <v>"Plants",</v>
      </c>
      <c r="EI176" s="48" t="str">
        <f>IF(AB176="y",CHAR(34)&amp;AB$1&amp;CHAR(34)&amp;",","")</f>
        <v/>
      </c>
      <c r="EJ176" s="48" t="str">
        <f>IF(AC176="y",CHAR(34)&amp;AC$1&amp;CHAR(34)&amp;",","")</f>
        <v/>
      </c>
      <c r="EK176" s="48" t="str">
        <f>IF(AD176="y",CHAR(34)&amp;AD$1&amp;CHAR(34)&amp;",","")</f>
        <v/>
      </c>
      <c r="EL176" s="48" t="str">
        <f>IF(AE176="y",CHAR(34)&amp;AE$1&amp;CHAR(34)&amp;",","")</f>
        <v/>
      </c>
      <c r="EM176" s="48" t="str">
        <f>IF(AF176="y",CHAR(34)&amp;AF$1&amp;CHAR(34)&amp;",","")</f>
        <v>"Trside",</v>
      </c>
      <c r="EN176" s="48" t="str">
        <f>IF(AG176="y",CHAR(34)&amp;AG$1&amp;CHAR(34)&amp;",","")</f>
        <v>"Unequa",</v>
      </c>
      <c r="EO176" s="48" t="str">
        <f>IF(AH176="y",CHAR(34)&amp;AH$1&amp;CHAR(34)&amp;",","")</f>
        <v/>
      </c>
      <c r="EP176" s="48" t="str">
        <f>IF(AI176="y",CHAR(34)&amp;AI$1&amp;CHAR(34)&amp;",","")</f>
        <v/>
      </c>
      <c r="EQ176" s="48" t="str">
        <f>IF(AJ176="y",CHAR(34)&amp;AJ$1&amp;CHAR(34)&amp;",","")</f>
        <v/>
      </c>
      <c r="ER176" s="48" t="str">
        <f>IF(AK176="y",CHAR(34)&amp;AK$1&amp;CHAR(34)&amp;",","")</f>
        <v/>
      </c>
      <c r="ES176" s="48" t="str">
        <f>IF(AL176="y",CHAR(34)&amp;AL$1&amp;CHAR(34)&amp;",","")</f>
        <v/>
      </c>
      <c r="ET176" s="48" t="str">
        <f>IF(AM176="y",CHAR(34)&amp;AM$1&amp;CHAR(34)&amp;",","")</f>
        <v/>
      </c>
      <c r="EU176" s="48" t="str">
        <f>IF(AN176="y",CHAR(34)&amp;AN$1&amp;CHAR(34)&amp;",","")</f>
        <v/>
      </c>
      <c r="EV176" s="48" t="str">
        <f>IF(AO176="y",CHAR(34)&amp;AO$1&amp;CHAR(34)&amp;",","")</f>
        <v>"Builds",</v>
      </c>
      <c r="EW176" s="48" t="str">
        <f>IF(AP176="y",CHAR(34)&amp;AP$1&amp;CHAR(34)&amp;",","")</f>
        <v/>
      </c>
      <c r="EX176" s="48" t="str">
        <f>IF(AQ176="y",CHAR(34)&amp;AQ$1&amp;CHAR(34)&amp;",","")</f>
        <v/>
      </c>
      <c r="EY176" s="48" t="str">
        <f>IF(AR176="y",CHAR(34)&amp;AR$1&amp;CHAR(34)&amp;",","")</f>
        <v/>
      </c>
      <c r="EZ176" s="48" t="str">
        <f>IF(AS176="y",CHAR(34)&amp;AS$1&amp;CHAR(34)&amp;",","")</f>
        <v/>
      </c>
      <c r="FA176" s="48" t="str">
        <f>IF(AT176&gt;0,CHAR(34)&amp;"sta"&amp;AZ176&amp;CHAR(34)&amp;",","")</f>
        <v>"staYEL",</v>
      </c>
      <c r="FB176" s="48" t="str">
        <f>IF(AND(AT176&gt;0,BA176&lt;&gt;""),CHAR(34)&amp;"sta"&amp;BA176&amp;CHAR(34)&amp;",","")</f>
        <v/>
      </c>
      <c r="FC176" s="48" t="str">
        <f>IF(AND(AT176&gt;0,BB176&lt;&gt;""),CHAR(34)&amp;"sta"&amp;BB176&amp;CHAR(34)&amp;",","")</f>
        <v/>
      </c>
      <c r="FD176" s="48" t="str">
        <f>IF(BV176="n",CHAR(34)&amp;"tcWHYE"&amp;CHAR(34)&amp;",",IF(BV176="y",CHAR(34)&amp;FD$1&amp;CHAR(34)&amp;",",""))</f>
        <v/>
      </c>
      <c r="FE176" s="48" t="str">
        <f>IF(COUNTIF(BL176:BT176,"BLU")=0,CHAR(34)&amp;"NO_BLU"&amp;CHAR(34)&amp;",", "")</f>
        <v/>
      </c>
      <c r="FF176" s="48" t="str">
        <f>IF(COUNTIF(BL176:BT176,"WHI")=0,CHAR(34)&amp;"NO_WHI"&amp;CHAR(34)&amp;",", "")</f>
        <v/>
      </c>
      <c r="FG176" s="48" t="str">
        <f>IF(COUNTIF(BL176:BT176,"RED")=0,CHAR(34)&amp;"NO_RED"&amp;CHAR(34)&amp;",", "")</f>
        <v/>
      </c>
      <c r="FH176" s="48" t="str">
        <f>IF(COUNTIF(BL176:BS176,"GRE")=0,CHAR(34)&amp;"NO_GRE"&amp;CHAR(34)&amp;",", "")</f>
        <v>"NO_GRE",</v>
      </c>
      <c r="FI176" s="48" t="str">
        <f>IF(COUNTIF(BL176:BT176,"YEL")=0,CHAR(34)&amp;"NO_YEL"&amp;CHAR(34)&amp;",", "")</f>
        <v/>
      </c>
      <c r="FJ176" s="48" t="str">
        <f>IF(COUNTIF(BL176:BT176,"BLA")=0,CHAR(34)&amp;"NO_BLA"&amp;CHAR(34)&amp;",", "")</f>
        <v>"NO_BLA",</v>
      </c>
      <c r="FK176" s="48" t="str">
        <f>IF(AND(FH176&lt;&gt;"",FF176&lt;&gt;""),CHAR(34)&amp;"WHGRNO"&amp;CHAR(34)&amp;",","")</f>
        <v/>
      </c>
      <c r="FL176" s="48" t="str">
        <f>IF(AND(FI176&lt;&gt;"",FF176&lt;&gt;""),CHAR(34)&amp;"WHYENO"&amp;CHAR(34)&amp;",","")</f>
        <v/>
      </c>
      <c r="FM176" s="48" t="str">
        <f>IF(AND(FJ176&lt;&gt;"",FF176&lt;&gt;""),CHAR(34)&amp;"BAWHNO"&amp;CHAR(34)&amp;",","")</f>
        <v/>
      </c>
      <c r="FN176" s="48" t="str">
        <f>IF(AND(FE176&lt;&gt;"",FF176&lt;&gt;""),CHAR(34)&amp;"BLWHNO"&amp;CHAR(34)&amp;",","")</f>
        <v/>
      </c>
      <c r="FO176" s="48" t="str">
        <f>IF(AND(FE176&lt;&gt;"",FG176&lt;&gt;""),CHAR(34)&amp;"BLRENO"&amp;CHAR(34)&amp;",","")</f>
        <v/>
      </c>
      <c r="FP176" s="48" t="str">
        <f>IF(AND(FF176&lt;&gt;"",FF176&lt;&gt;""),CHAR(34)&amp;"WHRENO"&amp;CHAR(34)&amp;",","")</f>
        <v/>
      </c>
      <c r="FQ176" s="48" t="str">
        <f>IF(LEN(BF176)=3,CHAR(34)&amp;"001"&amp;BF176&amp;CHAR(34)&amp;",","")</f>
        <v>"001BLU",</v>
      </c>
      <c r="FR176" s="48" t="str">
        <f>IF(LEN(BG176)=3,CHAR(34)&amp;"002"&amp;BG176&amp;CHAR(34)&amp;",","")</f>
        <v/>
      </c>
      <c r="FS176" s="48" t="str">
        <f>IF(LEN(BH176)=3,CHAR(34)&amp;"003"&amp;BH176&amp;CHAR(34)&amp;",","")</f>
        <v>"003RED",</v>
      </c>
      <c r="FT176" s="48" t="str">
        <f>CHAR(34)&amp;"myr"&amp;BD176&amp;CHAR(34)&amp;","</f>
        <v>"myrEQ",</v>
      </c>
      <c r="FU176" s="48" t="str">
        <f>IF(AY176="y",CHAR(34)&amp;"island"&amp;CHAR(34)&amp;",","")</f>
        <v/>
      </c>
      <c r="FV176" s="48" t="str">
        <f>IF(BZ176="y",CHAR(34)&amp;"landlo"&amp;CHAR(34)&amp;",","")</f>
        <v/>
      </c>
      <c r="FW176" s="48" t="str">
        <f>IF(CA176="y",CHAR(34)&amp;"eunion"&amp;CHAR(34)&amp;",","")</f>
        <v/>
      </c>
      <c r="FX176" s="48" t="str">
        <f>SUBSTITUTE(IFERROR(SEARCH("[",A176),IFERROR(IF(AND(CA176&lt;&gt;"y",SEARCH("Europe",R176)&gt;0),CHAR(34)&amp;"noeuni"&amp;CHAR(34)&amp;",",""),"")),"1","")</f>
        <v/>
      </c>
      <c r="FY176" s="48" t="str">
        <f>IFERROR(IF(SEARCH("Arabic",CB176)&gt;0,CHAR(34)&amp;"arabic"&amp;CHAR(34)&amp;",",""),"")</f>
        <v/>
      </c>
      <c r="FZ176" s="48" t="str">
        <f>IFERROR(IF(SEARCH("English",CB176)&gt;0,CHAR(34)&amp;"englis"&amp;CHAR(34)&amp;",",""),"")</f>
        <v/>
      </c>
      <c r="GA176" s="48" t="str">
        <f>IFERROR(IF(SEARCH("French",CB176)&gt;0,CHAR(34)&amp;"french"&amp;CHAR(34)&amp;",",""),"")</f>
        <v/>
      </c>
      <c r="GB176" s="48" t="str">
        <f>IFERROR(IF(SEARCH("Spanish",CB176)&gt;0,CHAR(34)&amp;"spanis"&amp;CHAR(34)&amp;",",""),"")</f>
        <v/>
      </c>
      <c r="GC176" s="48" t="str">
        <f>IFERROR(IF(SEARCH("Portuguese",CB176)&gt;0,CHAR(34)&amp;"portug"&amp;CHAR(34)&amp;",",""),"")</f>
        <v/>
      </c>
      <c r="GD176" s="48" t="str">
        <f>IFERROR(IF(SEARCH("German",CB176)&gt;0,CHAR(34)&amp;"german"&amp;CHAR(34)&amp;",",""),"")</f>
        <v/>
      </c>
      <c r="GE176" s="48" t="str">
        <f>IFERROR(IF(SEARCH("Dutch",CB176)&gt;0,CHAR(34)&amp;"dutchs"&amp;CHAR(34)&amp;",",""),"")</f>
        <v/>
      </c>
      <c r="GF176" s="48" t="str">
        <f>IFERROR(IF(SEARCH("Historical",AU176)&gt;0,CHAR(34)&amp;"histor"&amp;CHAR(34)&amp;",",""),"")</f>
        <v/>
      </c>
      <c r="GG176" s="48" t="str">
        <f>IF(BU176="y",CHAR(34)&amp;"unjack"&amp;CHAR(34)&amp;",","")</f>
        <v/>
      </c>
      <c r="GH176" s="48" t="str">
        <f>IF(CD176=1,CHAR(34)&amp;"southc"&amp;CHAR(34)&amp;",","")</f>
        <v/>
      </c>
      <c r="GI176" s="48" t="str">
        <f>IF(CE176=1,CHAR(34)&amp;"hasmap"&amp;CHAR(34)&amp;",","")</f>
        <v/>
      </c>
      <c r="GJ176" s="48" t="str">
        <f>IF(CP176="y",CHAR(34)&amp;CP$1&amp;CHAR(34)&amp;",","")</f>
        <v/>
      </c>
      <c r="GK176" s="48" t="str">
        <f>IF(GJ176="",CHAR(34)&amp;"HasSta"&amp;CHAR(34)&amp;",","")</f>
        <v>"HasSta",</v>
      </c>
      <c r="GL176" s="48" t="str">
        <f>IF(CQ176="y",CHAR(34)&amp;CQ$1&amp;CHAR(34)&amp;",","")</f>
        <v>"1Stars",</v>
      </c>
      <c r="GM176" s="48" t="str">
        <f>IF(CR176="y",CHAR(34)&amp;CR$1&amp;CHAR(34)&amp;",","")</f>
        <v/>
      </c>
      <c r="GN176" s="48" t="str">
        <f>IF(CS176="y",CHAR(34)&amp;CS$1&amp;CHAR(34)&amp;",","")</f>
        <v/>
      </c>
      <c r="GP176" s="48" t="str">
        <f>CHAR(34)&amp;AU176&amp;CHAR(34)</f>
        <v>"People"</v>
      </c>
      <c r="GS176" s="48" t="str">
        <f>SUBSTITUTE("["&amp;_xlfn.CONCAT(CW176:GN176)&amp;"]",",]","]")</f>
        <v>["4Color","lets08","startA","year19","2Bands","Diagon","Horizo","Vertic","Plants","Trside","Unequa","Builds","staYEL","NO_GRE","NO_BLA","001BLU","003RED","myrEQ","HasSta","1Stars"]</v>
      </c>
      <c r="GT176" s="48" t="str">
        <f>IF(BL176&lt;&gt;"",CHAR(34)&amp;"cl_"&amp;BL176&amp;CHAR(34)&amp;",","")</f>
        <v/>
      </c>
      <c r="GU176" s="48" t="str">
        <f>IF(BM176&lt;&gt;"",CHAR(34)&amp;"cl_"&amp;BM176&amp;CHAR(34)&amp;",","")</f>
        <v>"cl_BLU",</v>
      </c>
      <c r="GV176" s="48" t="str">
        <f>IF(BN176&lt;&gt;"",CHAR(34)&amp;"cl_"&amp;BN176&amp;CHAR(34)&amp;",","")</f>
        <v/>
      </c>
      <c r="GW176" s="48" t="str">
        <f>IF(BO176&lt;&gt;"",CHAR(34)&amp;"cl_"&amp;BO176&amp;CHAR(34)&amp;",","")</f>
        <v>"cl_RED",</v>
      </c>
      <c r="GX176" s="48" t="str">
        <f>IF(BP176&lt;&gt;"",CHAR(34)&amp;"cl_"&amp;BP176&amp;CHAR(34)&amp;",","")</f>
        <v>"cl_YEL",</v>
      </c>
      <c r="GY176" s="48" t="str">
        <f>IF(BQ176&lt;&gt;"",CHAR(34)&amp;"cl_"&amp;BQ176&amp;CHAR(34)&amp;",","")</f>
        <v/>
      </c>
      <c r="GZ176" s="48" t="str">
        <f>IF(BR176&lt;&gt;"",CHAR(34)&amp;"cl_"&amp;BR176&amp;CHAR(34)&amp;",","")</f>
        <v/>
      </c>
      <c r="HA176" s="48" t="str">
        <f>IF(BS176&lt;&gt;"",CHAR(34)&amp;"cl_"&amp;BS176&amp;CHAR(34)&amp;",","")</f>
        <v/>
      </c>
      <c r="HB176" s="48" t="str">
        <f>IF(BT176&lt;&gt;"",CHAR(34)&amp;"cl_"&amp;BT176&amp;CHAR(34)&amp;",","")</f>
        <v>"cl_WHI",</v>
      </c>
      <c r="HC176" s="48" t="str">
        <f>SUBSTITUTE("["&amp;_xlfn.CONCAT(GT176:HB176)&amp;"]",",]","]")</f>
        <v>["cl_BLU","cl_RED","cl_YEL","cl_WHI"]</v>
      </c>
      <c r="HE176" s="71"/>
      <c r="HF176" s="72" t="str">
        <f>"{couname:"&amp;CT176&amp;(IF(HK176&lt;&gt;"",",subtype:"&amp;CHAR(34)&amp;HK176&amp;CHAR(34),""))&amp;",year:"&amp;HJ176&amp;",region:"&amp;CU176&amp;",Colors:"&amp;HC176&amp;",Items:"&amp;GS176&amp;",Flag:"&amp;CV176&amp;",HDFlag:"&amp;CHAR(34)&amp;E176&amp;CHAR(34)&amp;",type:"&amp;GP176&amp;", describe: "&amp;HH176&amp;", isnew:"&amp;CHAR(34)&amp;F176&amp;CHAR(34)&amp;", links: "&amp;HL176&amp;"},"</f>
        <v>{couname:"[USA] Acadiana",year:"1974",region:"rgn_North America",Colors:["cl_BLU","cl_RED","cl_YEL","cl_WHI"],Items:["4Color","lets08","startA","year19","2Bands","Diagon","Horizo","Vertic","Plants","Trside","Unequa","Builds","staYEL","NO_GRE","NO_BLA","001BLU","003RED","myrEQ","HasSta","1Stars"],Flag:"https://upload.wikimedia.org/wikipedia/commons/thumb/a/a4/Flag_of_Acadiana.svg/320px-Flag_of_Acadiana.svg.png",HDFlag:"https://upload.wikimedia.org/wikipedia/commons/thumb/a/a4/Flag_of_Acadiana.svg/640px-Flag_of_Acadiana.svg.png",type:"People", describe: "\nThe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 isnew:".", links: "https://en.wikipedia.org/wiki/Flag_of_Acadiana"},</v>
      </c>
      <c r="HG176" s="73" t="str">
        <f>"{couname:"&amp;CT176&amp;(IF(HK176&lt;&gt;"",",subtype:"&amp;CHAR(34)&amp;HK176&amp;CHAR(34),""))&amp;",year:"&amp;HJ176&amp;",region:"&amp;CU176&amp;",Colors:"&amp;HC176&amp;",Items:"&amp;GS176&amp;",Flag:"&amp;CV176&amp;",HDFlag:"&amp;CHAR(34)&amp;E176&amp;CHAR(34)&amp;",type:"&amp;GP176&amp;", describe: "&amp;HI176&amp;", links: "&amp;HL176&amp;"},"</f>
        <v>{couname:"[USA] Acadiana",year:"1974",region:"rgn_North America",Colors:["cl_BLU","cl_RED","cl_YEL","cl_WHI"],Items:["4Color","lets08","startA","year19","2Bands","Diagon","Horizo","Vertic","Plants","Trside","Unequa","Builds","staYEL","NO_GRE","NO_BLA","001BLU","003RED","myrEQ","HasSta","1Stars"],Flag:"https://upload.wikimedia.org/wikipedia/commons/thumb/a/a4/Flag_of_Acadiana.svg/320px-Flag_of_Acadiana.svg.png",HDFlag:"https://upload.wikimedia.org/wikipedia/commons/thumb/a/a4/Flag_of_Acadiana.svg/640px-Flag_of_Acadiana.svg.png",type:"People", describe: "\nThe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 links: "https://en.wikipedia.org/wiki/Flag_of_Acadiana"},</v>
      </c>
      <c r="HH176" s="48" t="str">
        <f>IF(P176&lt;&gt;"",CHAR(34)&amp;"\n"&amp;P176&amp;CHAR(34),CHAR(34)&amp;CHAR(34))</f>
        <v>"\nThe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v>
      </c>
      <c r="HI176" s="48" t="str">
        <f>IF(J176=0,CHAR(34)&amp;CHAR(34),HH176)</f>
        <v>"\nThe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v>
      </c>
      <c r="HJ176" s="48" t="str">
        <f>CHAR(34)&amp;O176&amp;CHAR(34)</f>
        <v>"1974"</v>
      </c>
      <c r="HL176" s="48" t="str">
        <f>CHAR(34)&amp;I176&amp;CHAR(34)</f>
        <v>"https://en.wikipedia.org/wiki/Flag_of_Acadiana"</v>
      </c>
      <c r="HM176" s="72" t="str">
        <f>"{"&amp;CHAR(34)&amp;"couname"&amp;CHAR(34)&amp;":"&amp;CT176&amp;(IF(H176&lt;&gt;"",","&amp;CHAR(34)&amp;"subtype"&amp;CHAR(34)&amp;":"&amp;CHAR(34)&amp;H176&amp;CHAR(34),""))&amp;","&amp;CHAR(34)&amp;"year"&amp;CHAR(34)&amp;":"&amp;HJ176&amp;","&amp;CHAR(34)&amp;"region"&amp;CHAR(34)&amp;":"&amp;CU176&amp;","&amp;CHAR(34)&amp;"Colors"&amp;CHAR(34)&amp;":"&amp;HC176&amp;","&amp;CHAR(34)&amp;"Items"&amp;CHAR(34)&amp;":"&amp;GS176&amp;","&amp;CHAR(34)&amp;"Flag"&amp;CHAR(34)&amp;":"&amp;CV176&amp;","&amp;CHAR(34)&amp;"HDFlag"&amp;CHAR(34)&amp;":"&amp;CHAR(34)&amp;E176&amp;CHAR(34)&amp;","&amp;CHAR(34)&amp;"type"&amp;CHAR(34)&amp;":"&amp;GP176&amp;", "&amp;CHAR(34)&amp;"describe"&amp;CHAR(34)&amp;": "&amp;HH176&amp;", "&amp;CHAR(34)&amp;"isnew"&amp;CHAR(34)&amp;": "&amp;CHAR(34)&amp;F176&amp;CHAR(34)&amp;", "&amp;CHAR(34)&amp;"links"&amp;CHAR(34)&amp;": "&amp;HL176&amp;"},"</f>
        <v>{"couname":"[USA] Acadiana","subtype":"[USA] Other","year":"1974","region":"rgn_North America","Colors":["cl_BLU","cl_RED","cl_YEL","cl_WHI"],"Items":["4Color","lets08","startA","year19","2Bands","Diagon","Horizo","Vertic","Plants","Trside","Unequa","Builds","staYEL","NO_GRE","NO_BLA","001BLU","003RED","myrEQ","HasSta","1Stars"],"Flag":"https://upload.wikimedia.org/wikipedia/commons/thumb/a/a4/Flag_of_Acadiana.svg/320px-Flag_of_Acadiana.svg.png","HDFlag":"https://upload.wikimedia.org/wikipedia/commons/thumb/a/a4/Flag_of_Acadiana.svg/640px-Flag_of_Acadiana.svg.png","type":"People", "describe": "\nThe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 "isnew": ".", "links": "https://en.wikipedia.org/wiki/Flag_of_Acadiana"},</v>
      </c>
      <c r="HN176" s="74" t="str">
        <f>"{"&amp;CHAR(34)&amp;"couname"&amp;CHAR(34)&amp;":"&amp;CT176&amp;(IF(H176&lt;&gt;"",","&amp;CHAR(34)&amp;"subtype"&amp;CHAR(34)&amp;":"&amp;CHAR(34)&amp;H176&amp;CHAR(34),""))&amp;","&amp;CHAR(34)&amp;"year"&amp;CHAR(34)&amp;":"&amp;HJ176&amp;","&amp;CHAR(34)&amp;"region"&amp;CHAR(34)&amp;":"&amp;CU176&amp;","&amp;CHAR(34)&amp;"Colors"&amp;CHAR(34)&amp;":"&amp;HC176&amp;","&amp;CHAR(34)&amp;"Items"&amp;CHAR(34)&amp;":"&amp;GS176&amp;","&amp;CHAR(34)&amp;"Flag"&amp;CHAR(34)&amp;":"&amp;CV176&amp;","&amp;CHAR(34)&amp;"HDFlag"&amp;CHAR(34)&amp;":"&amp;CHAR(34)&amp;E176&amp;CHAR(34)&amp;","&amp;CHAR(34)&amp;"type"&amp;CHAR(34)&amp;":"&amp;GP176&amp;", "&amp;CHAR(34)&amp;"describe"&amp;CHAR(34)&amp;": "&amp;HI176&amp;", "&amp;CHAR(34)&amp;"isnew"&amp;CHAR(34)&amp;": "&amp;CHAR(34)&amp;F176&amp;CHAR(34)&amp;", "&amp;CHAR(34)&amp;"links"&amp;CHAR(34)&amp;": "&amp;HL176&amp;"},"</f>
        <v>{"couname":"[USA] Acadiana","subtype":"[USA] Other","year":"1974","region":"rgn_North America","Colors":["cl_BLU","cl_RED","cl_YEL","cl_WHI"],"Items":["4Color","lets08","startA","year19","2Bands","Diagon","Horizo","Vertic","Plants","Trside","Unequa","Builds","staYEL","NO_GRE","NO_BLA","001BLU","003RED","myrEQ","HasSta","1Stars"],"Flag":"https://upload.wikimedia.org/wikipedia/commons/thumb/a/a4/Flag_of_Acadiana.svg/320px-Flag_of_Acadiana.svg.png","HDFlag":"https://upload.wikimedia.org/wikipedia/commons/thumb/a/a4/Flag_of_Acadiana.svg/640px-Flag_of_Acadiana.svg.png","type":"People", "describe": "\nThe various symbols on the flag were each chosen to represent a special aspect of Cajun culture and history. The golden star surrounded by a field of white serves as a symbol of Acadian exiles in America and alludes to their Roman Catholic heritage. The fleurs de lis set against a background of blue represent the French ancestry of the Cajuns. The golden castle set upon a field of red represents Spanish colonial rule of Louisiana, the rule during which the exiled Acadians arrived.", "isnew": ".", "links": "https://en.wikipedia.org/wiki/Flag_of_Acadiana"},</v>
      </c>
      <c r="HO176" s="75">
        <v>45583</v>
      </c>
      <c r="HP176" s="48" t="str" cm="1">
        <f t="array" ref="HP176">IF(_xlfn.TEXTJOIN(", ", TRUE, IF(ISNUMBER(SEARCH("BLA", BL176:BT176)), COLUMN(BL176:BT176) - COLUMN(BL176) + 1, ""))&lt;&gt;"","BLA","")</f>
        <v/>
      </c>
      <c r="HQ176" s="48" t="str" cm="1">
        <f t="array" ref="HQ176">IF(_xlfn.TEXTJOIN(", ", TRUE, IF(ISNUMBER(SEARCH("BLU", BL176:BT176)), COLUMN(BL176:BT176) - COLUMN(BL176) + 1, ""))&lt;&gt;"","BLU","")</f>
        <v>BLU</v>
      </c>
      <c r="HR176" s="48" t="str" cm="1">
        <f t="array" ref="HR176">IF(_xlfn.TEXTJOIN(", ", TRUE, IF(ISNUMBER(SEARCH("GRE", BL176:BT176)), COLUMN(BL176:BT176) - COLUMN(BL176) + 1, ""))&lt;&gt;"","GRE","")</f>
        <v/>
      </c>
      <c r="HS176" s="48" t="str" cm="1">
        <f t="array" ref="HS176">IF(_xlfn.TEXTJOIN(", ", TRUE, IF(ISNUMBER(SEARCH("RED", BL176:BT176)), COLUMN(BL176:BT176) - COLUMN(BL176) + 1, ""))&lt;&gt;"","RED","")</f>
        <v>RED</v>
      </c>
      <c r="HT176" s="48" t="str" cm="1">
        <f t="array" ref="HT176">IF(_xlfn.TEXTJOIN(", ", TRUE, IF(ISNUMBER(SEARCH("YEL", BL176:BT176)), COLUMN(BL176:BT176) - COLUMN(BL176) + 1, ""))&lt;&gt;"","YEL","")</f>
        <v>YEL</v>
      </c>
      <c r="HU176" s="48" t="str" cm="1">
        <f t="array" ref="HU176">IF(_xlfn.TEXTJOIN(", ", TRUE, IF(ISNUMBER(SEARCH("ORA", BL176:BT176)), COLUMN(BL176:BT176) - COLUMN(BL176) + 1, ""))&lt;&gt;"","ORA","")</f>
        <v/>
      </c>
      <c r="HV176" s="48" t="str" cm="1">
        <f t="array" ref="HV176">IF(_xlfn.TEXTJOIN(", ", TRUE, IF(ISNUMBER(SEARCH("BRO", BL176:BT176)), COLUMN(BL176:BT176) - COLUMN(BL176) + 1, ""))&lt;&gt;"","BRO","")</f>
        <v/>
      </c>
      <c r="HW176" s="48" t="str" cm="1">
        <f t="array" ref="HW176">IF(_xlfn.TEXTJOIN(", ", TRUE, IF(ISNUMBER(SEARCH("PUR", BL176:BT176)), COLUMN(BL176:BT176) - COLUMN(BL176) + 1, ""))&lt;&gt;"","PUR","")</f>
        <v/>
      </c>
      <c r="HX176" s="48" t="str" cm="1">
        <f t="array" ref="HX176">IF(_xlfn.TEXTJOIN(", ", TRUE, IF(ISNUMBER(SEARCH("WHI", BL176:BT176)), COLUMN(BL176:BT176) - COLUMN(BL176) + 1, ""))&lt;&gt;"","WHI","")</f>
        <v>WHI</v>
      </c>
      <c r="HY176" s="76"/>
      <c r="HZ176" s="76"/>
      <c r="IA176" s="6"/>
      <c r="IB176" s="6"/>
      <c r="IC176" s="77"/>
      <c r="ID176" s="77"/>
      <c r="IE176" s="77"/>
      <c r="IF176" s="77"/>
      <c r="IG176" s="77"/>
      <c r="IH176" s="77"/>
      <c r="II176" s="77"/>
      <c r="IJ176" s="77"/>
      <c r="IK176" s="77"/>
      <c r="IL176" s="48">
        <f>SUM(IC176:IK176)</f>
        <v>0</v>
      </c>
      <c r="IM176" s="45">
        <f>COUNTIF(IC176:IK176,"&gt;0")-CG176</f>
        <v>-4</v>
      </c>
      <c r="IN176" s="78" t="str">
        <f>"http://mkweb.bcgsc.ca/color-summarizer/?url="&amp;D176&amp;"&amp;precision=low&amp;num_clusters="&amp;CG176&amp;"&amp;text=1"</f>
        <v>http://mkweb.bcgsc.ca/color-summarizer/?url=https://upload.wikimedia.org/wikipedia/commons/thumb/a/a4/Flag_of_Acadiana.svg/320px-Flag_of_Acadiana.svg.png&amp;precision=low&amp;num_clusters=4&amp;text=1</v>
      </c>
      <c r="IO176" s="48" t="str">
        <f>IF(HP176&lt;&gt;"",CHAR(34)&amp;"black"&amp;CHAR(34),"")</f>
        <v/>
      </c>
      <c r="IP176" s="48" t="str">
        <f>IF(HQ176&lt;&gt;"",CHAR(34)&amp;"blue"&amp;CHAR(34),"")</f>
        <v>"blue"</v>
      </c>
      <c r="IQ176" s="48" t="str">
        <f>IF(HR176&lt;&gt;"",CHAR(34)&amp;"green"&amp;CHAR(34),"")</f>
        <v/>
      </c>
      <c r="IR176" s="48" t="str">
        <f>IF(HS176&lt;&gt;"",CHAR(34)&amp;"red"&amp;CHAR(34),"")</f>
        <v>"red"</v>
      </c>
      <c r="IS176" s="48" t="str">
        <f>IF(HT176&lt;&gt;"",CHAR(34)&amp;"yellow"&amp;CHAR(34),"")</f>
        <v>"yellow"</v>
      </c>
      <c r="IT176" s="48" t="str">
        <f>IF(HU176&lt;&gt;"",CHAR(34)&amp;"orange"&amp;CHAR(34),"")</f>
        <v/>
      </c>
      <c r="IU176" s="48" t="str">
        <f>IF(HV176&lt;&gt;"",CHAR(34)&amp;"brown"&amp;CHAR(34),"")</f>
        <v/>
      </c>
      <c r="IV176" s="48" t="str">
        <f>IF(HW176&lt;&gt;"",CHAR(34)&amp;"purple"&amp;CHAR(34),"")</f>
        <v/>
      </c>
      <c r="IW176" s="48" t="str">
        <f>IF(HX176&lt;&gt;"",CHAR(34)&amp;"white"&amp;CHAR(34),"")</f>
        <v>"white"</v>
      </c>
      <c r="IX176" s="48" t="str">
        <f>"{"&amp;CHAR(34)&amp;"url"&amp;CHAR(34)&amp;":"&amp;CHAR(34)&amp;IN176&amp;CHAR(34)&amp;","&amp;CHAR(34)&amp;"name"&amp;CHAR(34)&amp;":"&amp;CHAR(34)&amp;A176&amp;CHAR(34)&amp;"},"</f>
        <v>{"url":"http://mkweb.bcgsc.ca/color-summarizer/?url=https://upload.wikimedia.org/wikipedia/commons/thumb/a/a4/Flag_of_Acadiana.svg/320px-Flag_of_Acadiana.svg.png&amp;precision=low&amp;num_clusters=4&amp;text=1","name":"[USA] Acadiana"},</v>
      </c>
      <c r="IY176" s="48">
        <v>849</v>
      </c>
    </row>
    <row r="177" spans="1:259" s="48" customFormat="1" ht="38.4" customHeight="1" thickBot="1" x14ac:dyDescent="0.35">
      <c r="A177" s="87" t="s">
        <v>480</v>
      </c>
      <c r="B177" s="40" t="e" vm="318">
        <v>#VALUE!</v>
      </c>
      <c r="C177" s="41" t="s">
        <v>197</v>
      </c>
      <c r="D177" s="42" t="s">
        <v>481</v>
      </c>
      <c r="E177" s="43" t="s">
        <v>482</v>
      </c>
      <c r="F177" s="44" t="s">
        <v>163</v>
      </c>
      <c r="G177" s="45">
        <f>COUNTIF($A$1:$A$8580,A177)</f>
        <v>1</v>
      </c>
      <c r="H177" s="46" t="s">
        <v>1134</v>
      </c>
      <c r="I177" s="47" t="s">
        <v>483</v>
      </c>
      <c r="J177" s="48" t="str">
        <f>""</f>
        <v/>
      </c>
      <c r="K177" s="49"/>
      <c r="L177" s="50"/>
      <c r="M177" s="50"/>
      <c r="N177" s="51" t="s">
        <v>231</v>
      </c>
      <c r="O177" s="52" t="s">
        <v>484</v>
      </c>
      <c r="P177" s="53" t="s">
        <v>485</v>
      </c>
      <c r="Q177" s="54">
        <v>3</v>
      </c>
      <c r="R177" s="55" t="s">
        <v>231</v>
      </c>
      <c r="S177" s="56">
        <v>13</v>
      </c>
      <c r="T177" s="57" t="s">
        <v>164</v>
      </c>
      <c r="U177" s="58" t="s">
        <v>164</v>
      </c>
      <c r="V177" s="58" t="s">
        <v>165</v>
      </c>
      <c r="W177" s="58" t="s">
        <v>164</v>
      </c>
      <c r="X177" s="58" t="s">
        <v>165</v>
      </c>
      <c r="Y177" s="58" t="s">
        <v>165</v>
      </c>
      <c r="Z177" s="58" t="s">
        <v>164</v>
      </c>
      <c r="AA177" s="58" t="s">
        <v>164</v>
      </c>
      <c r="AB177" s="58" t="s">
        <v>165</v>
      </c>
      <c r="AC177" s="58" t="s">
        <v>164</v>
      </c>
      <c r="AD177" s="58" t="s">
        <v>164</v>
      </c>
      <c r="AE177" s="58" t="s">
        <v>164</v>
      </c>
      <c r="AF177" s="59" t="s">
        <v>164</v>
      </c>
      <c r="AG177" s="59" t="s">
        <v>165</v>
      </c>
      <c r="AH177" s="59" t="s">
        <v>165</v>
      </c>
      <c r="AI177" s="59" t="s">
        <v>164</v>
      </c>
      <c r="AJ177" s="59" t="s">
        <v>164</v>
      </c>
      <c r="AK177" s="59" t="s">
        <v>164</v>
      </c>
      <c r="AL177" s="59" t="s">
        <v>164</v>
      </c>
      <c r="AM177" s="59" t="s">
        <v>164</v>
      </c>
      <c r="AN177" s="59" t="s">
        <v>164</v>
      </c>
      <c r="AO177" s="59" t="s">
        <v>164</v>
      </c>
      <c r="AP177" s="59" t="s">
        <v>164</v>
      </c>
      <c r="AQ177" s="59" t="s">
        <v>164</v>
      </c>
      <c r="AR177" s="59" t="s">
        <v>164</v>
      </c>
      <c r="AS177" s="59" t="s">
        <v>164</v>
      </c>
      <c r="AT177" s="60">
        <v>0</v>
      </c>
      <c r="AU177" s="59" t="s">
        <v>486</v>
      </c>
      <c r="AV177" s="59" t="str">
        <f>IF(LEFT(A177,1)="[",LEFT(A177,5)&amp;AU177&amp;A177,"")</f>
        <v>[USA]Historical, Naval[USA] First Naval Jack (2002-2019)</v>
      </c>
      <c r="AW177" s="59" t="str">
        <f>C177&amp;H177&amp;A177</f>
        <v>3b[USA] Other[USA] First Naval Jack (2002-2019)</v>
      </c>
      <c r="AX177" s="61"/>
      <c r="AY177" s="61"/>
      <c r="AZ177" s="62" t="s">
        <v>167</v>
      </c>
      <c r="BA177" s="62" t="s">
        <v>167</v>
      </c>
      <c r="BB177" s="62"/>
      <c r="BC177" s="63"/>
      <c r="BD177" s="64" t="s">
        <v>154</v>
      </c>
      <c r="BE177" s="47"/>
      <c r="BF177" s="64" t="s">
        <v>154</v>
      </c>
      <c r="BG177" s="64" t="s">
        <v>154</v>
      </c>
      <c r="BH177" s="64" t="s">
        <v>154</v>
      </c>
      <c r="BI177" s="64"/>
      <c r="BJ177" s="64"/>
      <c r="BK177" s="47"/>
      <c r="BL177" s="64" t="s">
        <v>151</v>
      </c>
      <c r="BM177" s="64" t="s">
        <v>167</v>
      </c>
      <c r="BN177" s="64" t="s">
        <v>167</v>
      </c>
      <c r="BO177" s="64" t="s">
        <v>154</v>
      </c>
      <c r="BP177" s="64" t="s">
        <v>155</v>
      </c>
      <c r="BQ177" s="64" t="s">
        <v>167</v>
      </c>
      <c r="BR177" s="64" t="s">
        <v>167</v>
      </c>
      <c r="BS177" s="64" t="s">
        <v>167</v>
      </c>
      <c r="BT177" s="64" t="s">
        <v>159</v>
      </c>
      <c r="BU177" s="65"/>
      <c r="BV177" s="66"/>
      <c r="BW177" s="66">
        <v>0</v>
      </c>
      <c r="BX177" s="47"/>
      <c r="CB177" s="6"/>
      <c r="CC177" s="6"/>
      <c r="CD177" s="67">
        <v>0</v>
      </c>
      <c r="CE177" s="67">
        <v>0</v>
      </c>
      <c r="CF177" s="67" t="e">
        <v>#REF!</v>
      </c>
      <c r="CG177" s="68" cm="1">
        <f t="array" ref="CG177">SUMPRODUCT(--(LEN(TRIM(BL177:BT177))&gt;0))</f>
        <v>4</v>
      </c>
      <c r="CH177" s="59" t="str">
        <f>IF(CG177=2,"y","n")</f>
        <v>n</v>
      </c>
      <c r="CI177" s="59" t="str">
        <f>IF(CG177=3,"y","n")</f>
        <v>n</v>
      </c>
      <c r="CJ177" s="59" t="str">
        <f>IF(CG177=4,"y","n")</f>
        <v>y</v>
      </c>
      <c r="CK177" s="59" t="str">
        <f>IF(CG177&gt;4,"y","n")</f>
        <v>n</v>
      </c>
      <c r="CL177" s="59" t="str">
        <f>IF(S177=0,"y","n")</f>
        <v>n</v>
      </c>
      <c r="CM177" s="59" t="str">
        <f>IF(S177=2,"y","n")</f>
        <v>n</v>
      </c>
      <c r="CN177" s="59" t="str">
        <f>IF(S177=3,"y","n")</f>
        <v>n</v>
      </c>
      <c r="CO177" s="59" t="str">
        <f>IF(S177&gt;=4,"y","n")</f>
        <v>y</v>
      </c>
      <c r="CP177" s="59" t="str">
        <f>IF(AT177=0,"y","n")</f>
        <v>y</v>
      </c>
      <c r="CQ177" s="59" t="str">
        <f>IF(AT177=1,"y","n")</f>
        <v>n</v>
      </c>
      <c r="CR177" s="59" t="str">
        <f>IF(AT177=2,"y","n")</f>
        <v>n</v>
      </c>
      <c r="CS177" s="59" t="str">
        <f>IF(AT177&gt;=3,"y","n")</f>
        <v>n</v>
      </c>
      <c r="CT177" s="69" t="str">
        <f>CHAR(34)&amp;A177&amp;CHAR(34)</f>
        <v>"[USA] First Naval Jack (2002-2019)"</v>
      </c>
      <c r="CU177" s="70" t="str">
        <f>CHAR(34)&amp;"rgn_"&amp;R177&amp;CHAR(34)</f>
        <v>"rgn_North America"</v>
      </c>
      <c r="CV177" s="48" t="str">
        <f>CHAR(34)&amp;D177&amp;CHAR(34)</f>
        <v>"https://upload.wikimedia.org/wikipedia/commons/thumb/2/2b/Naval_jack_of_the_United_States_%282002%E2%80%932019%29.svg/640px-Naval_jack_of_the_United_States_%282002%E2%80%932019%29.svg.png"</v>
      </c>
      <c r="CW177" s="48" t="str">
        <f>IF(CH177="y",CHAR(34)&amp;CH$1&amp;CHAR(34)&amp;",","")</f>
        <v/>
      </c>
      <c r="CX177" s="48" t="str">
        <f>IF(CI177="y",CHAR(34)&amp;CI$1&amp;CHAR(34)&amp;",","")</f>
        <v/>
      </c>
      <c r="CY177" s="48" t="str">
        <f>IF(CJ177="y",CHAR(34)&amp;CJ$1&amp;CHAR(34)&amp;",","")</f>
        <v>"4Color",</v>
      </c>
      <c r="CZ177" s="48" t="str">
        <f>IF(CK177="y",CHAR(34)&amp;CK$1&amp;CHAR(34)&amp;",","")</f>
        <v/>
      </c>
      <c r="DA177" s="48" t="str">
        <f>IF(Q177&gt;1,CHAR(34)&amp;"words2"&amp;CHAR(34)&amp;",","")</f>
        <v>"words2",</v>
      </c>
      <c r="DB177" s="48" t="str">
        <f>IF(Q177&gt;2,CHAR(34)&amp;"words3"&amp;CHAR(34)&amp;",","")</f>
        <v>"words3",</v>
      </c>
      <c r="DC177" s="48" t="str">
        <f>IF(Q177=2,CHAR(34)&amp;"exact2"&amp;CHAR(34)&amp;",","")</f>
        <v/>
      </c>
      <c r="DD177" s="48" t="str">
        <f>IF(LEN(CHAR(34)&amp;"lets"&amp;LEN(SUBSTITUTE(SUBSTITUTE(IFERROR(TRIM(SUBSTITUTE(SUBSTITUTE(SUBSTITUTE(IFERROR(TRIM(SUBSTITUTE(A177,MID(A177,FIND("(",A177),FIND(")",A177)-FIND("(",A177)+1),"")),A177)," ",""),"-",""),MID(SUBSTITUTE(SUBSTITUTE(IFERROR(TRIM(SUBSTITUTE(A177,MID(A177,FIND("(",A177),FIND(")",A177)-FIND("(",A177)+1),"")),A177)," ",""),"-",""),FIND("[",SUBSTITUTE(SUBSTITUTE(IFERROR(TRIM(SUBSTITUTE(A177,MID(A177,FIND("(",A177),FIND(")",A177)-FIND("(",A177)+1),"")),A177)," ",""),"-","")),FIND("]",SUBSTITUTE(SUBSTITUTE(IFERROR(TRIM(SUBSTITUTE(A177,MID(A177,FIND("(",A177),FIND(")",A177)-FIND("(",A177)+1),"")),A177)," ",""),"-",""))-FIND("[",SUBSTITUTE(SUBSTITUTE(IFERROR(TRIM(SUBSTITUTE(A177,MID(A177,FIND("(",A177),FIND(")",A177)-FIND("(",A177)+1),"")),A177)," ",""),"-",""))+1),"")),SUBSTITUTE(SUBSTITUTE(IFERROR(TRIM(SUBSTITUTE(A177,MID(A177,FIND("(",A177),FIND(")",A177)-FIND("(",A177)+1),"")),A177)," ",""),"-",""))," ",""),"-",""))&amp;CHAR(34)&amp;",")=9,CHAR(34)&amp;"lets"&amp;LEN(SUBSTITUTE(SUBSTITUTE(IFERROR(TRIM(SUBSTITUTE(SUBSTITUTE(SUBSTITUTE(IFERROR(TRIM(SUBSTITUTE(A177,MID(A177,FIND("(",A177),FIND(")",A177)-FIND("(",A177)+1),"")),A177)," ",""),"-",""),MID(SUBSTITUTE(SUBSTITUTE(IFERROR(TRIM(SUBSTITUTE(A177,MID(A177,FIND("(",A177),FIND(")",A177)-FIND("(",A177)+1),"")),A177)," ",""),"-",""),FIND("[",SUBSTITUTE(SUBSTITUTE(IFERROR(TRIM(SUBSTITUTE(A177,MID(A177,FIND("(",A177),FIND(")",A177)-FIND("(",A177)+1),"")),A177)," ",""),"-","")),FIND("]",SUBSTITUTE(SUBSTITUTE(IFERROR(TRIM(SUBSTITUTE(A177,MID(A177,FIND("(",A177),FIND(")",A177)-FIND("(",A177)+1),"")),A177)," ",""),"-",""))-FIND("[",SUBSTITUTE(SUBSTITUTE(IFERROR(TRIM(SUBSTITUTE(A177,MID(A177,FIND("(",A177),FIND(")",A177)-FIND("(",A177)+1),"")),A177)," ",""),"-",""))+1),"")),SUBSTITUTE(SUBSTITUTE(IFERROR(TRIM(SUBSTITUTE(A177,MID(A177,FIND("(",A177),FIND(")",A177)-FIND("(",A177)+1),"")),A177)," ",""),"-",""))," ",""),"-",""))&amp;CHAR(34)&amp;",",CHAR(34)&amp;"lets0"&amp;LEN(SUBSTITUTE(SUBSTITUTE(IFERROR(TRIM(SUBSTITUTE(SUBSTITUTE(SUBSTITUTE(IFERROR(TRIM(SUBSTITUTE(A177,MID(A177,FIND("(",A177),FIND(")",A177)-FIND("(",A177)+1),"")),A177)," ",""),"-",""),MID(SUBSTITUTE(SUBSTITUTE(IFERROR(TRIM(SUBSTITUTE(A177,MID(A177,FIND("(",A177),FIND(")",A177)-FIND("(",A177)+1),"")),A177)," ",""),"-",""),FIND("[",SUBSTITUTE(SUBSTITUTE(IFERROR(TRIM(SUBSTITUTE(A177,MID(A177,FIND("(",A177),FIND(")",A177)-FIND("(",A177)+1),"")),A177)," ",""),"-","")),FIND("]",SUBSTITUTE(SUBSTITUTE(IFERROR(TRIM(SUBSTITUTE(A177,MID(A177,FIND("(",A177),FIND(")",A177)-FIND("(",A177)+1),"")),A177)," ",""),"-",""))-FIND("[",SUBSTITUTE(SUBSTITUTE(IFERROR(TRIM(SUBSTITUTE(A177,MID(A177,FIND("(",A177),FIND(")",A177)-FIND("(",A177)+1),"")),A177)," ",""),"-",""))+1),"")),SUBSTITUTE(SUBSTITUTE(IFERROR(TRIM(SUBSTITUTE(A177,MID(A177,FIND("(",A177),FIND(")",A177)-FIND("(",A177)+1),"")),A177)," ",""),"-",""))," ",""),"-",""))&amp;CHAR(34)&amp;",")</f>
        <v>"lets14",</v>
      </c>
      <c r="DE177" s="48" t="str">
        <f>IFERROR(CHAR(34)&amp;"start"&amp;LEFT(TRIM(SUBSTITUTE(SUBSTITUTE(TRIM(SUBSTITUTE(SUBSTITUTE(A177, MID(A177, FIND("[", A177), FIND("]", A177) - FIND("[", A177) + 1), ""), "  ", " ")), MID(TRIM(SUBSTITUTE(SUBSTITUTE(A177, MID(A177, FIND("[", A177), FIND("]", A177) - FIND("[", A177) + 1), ""), "  ", " ")), FIND("[", TRIM(SUBSTITUTE(SUBSTITUTE(A177, MID(A177, FIND("[", A177), FIND("]", A177) - FIND("[", A177) + 1), ""), "  ", " "))), FIND("]", TRIM(SUBSTITUTE(SUBSTITUTE(A177, MID(A177, FIND("[", A177), FIND("]", A177) - FIND("[", A177) + 1), ""), "  ", " "))) - FIND("[", TRIM(SUBSTITUTE(SUBSTITUTE(A177, MID(A177, FIND("[", A177), FIND("]", A177) - FIND("[", A177) + 1), ""), "  ", " "))) + 1), ""), "  ", " ")),1)&amp;CHAR(34)&amp;",",CHAR(34)&amp;"start"&amp;IFERROR(LEFT(SUBSTITUTE(A177,"["&amp;MID(A177,FIND("[",A177)+1,FIND("]",A177)-FIND("[",A177)-1)&amp;"] ",""),1),LEFT(A177,1))&amp;CHAR(34)&amp;",")</f>
        <v>"startF",</v>
      </c>
      <c r="DF177" s="48" t="str">
        <f>IFERROR(IF(SEARCH("tan",A177)&gt;0,CHAR(34)&amp;"withtn"&amp;CHAR(34)&amp;",",""),"")</f>
        <v/>
      </c>
      <c r="DG177" s="48" t="str">
        <f>IFERROR(IF(SEARCH("q",A177)&gt;0,CHAR(34)&amp;"with_q"&amp;CHAR(34)&amp;",",""),"")</f>
        <v/>
      </c>
      <c r="DH177" s="48" t="str">
        <f>IFERROR(IF(SEARCH("v",A177)&gt;0,CHAR(34)&amp;"with_v"&amp;CHAR(34)&amp;",",""),"")</f>
        <v>"with_v",</v>
      </c>
      <c r="DI177" s="48" t="str">
        <f>IFERROR(IF(SEARCH("w",A177)&gt;0,CHAR(34)&amp;"with_w"&amp;CHAR(34)&amp;",",""),"")</f>
        <v/>
      </c>
      <c r="DJ177" s="48" t="str">
        <f>IFERROR(IF(SEARCH("y",A177)&gt;0,CHAR(34)&amp;"with_y"&amp;CHAR(34)&amp;",",""),"")</f>
        <v/>
      </c>
      <c r="DK177" s="48" t="str">
        <f>IFERROR(IF(SEARCH("z",A177)&gt;0,CHAR(34)&amp;"with_z"&amp;CHAR(34)&amp;",",""),"")</f>
        <v/>
      </c>
      <c r="DL177" s="48" t="str">
        <f>IF(CG177=2, CHAR(34) &amp; _xlfn.TEXTJOIN("", TRUE, _xlfn._xlws.SORT(HP177:HX177)) &amp; CHAR(34) &amp; ",", "")</f>
        <v/>
      </c>
      <c r="DM177" s="48" t="str" cm="1">
        <f t="array" ref="DM177">IF(CG177=3,CHAR(34) &amp; _xlfn.TEXTJOIN("", TRUE, RIGHT(HP177:HX177, 2)) &amp; CHAR(34) &amp; ",", "")</f>
        <v/>
      </c>
      <c r="DN177" s="48" t="str">
        <f>IF(AND(ISNUMBER(SEARCH("18", O177)), ISERROR(SEARCH("1918", O177)), ISERROR(SEARCH("2018", O177))), CHAR(34) &amp; "year18" &amp; CHAR(34) &amp; ",", "")</f>
        <v/>
      </c>
      <c r="DO177" s="48" t="str">
        <f>IF(AND(ISNUMBER(SEARCH("19", O177)), ISERROR(SEARCH("1819", O177)),  ISERROR(SEARCH("1219", O177)),ISERROR(SEARCH("1119", O177)),ISERROR(SEARCH("1190", O177)),ISERROR(SEARCH("2019", O177))), CHAR(34) &amp; "year19" &amp; CHAR(34) &amp; ",", "")</f>
        <v>"year19",</v>
      </c>
      <c r="DP177" s="6" t="str">
        <f>IF(AND(ISNUMBER(SEARCH("20", O177)), ISERROR(SEARCH("1920", O177))), CHAR(34)&amp;"year00"&amp;CHAR(34)&amp;",", "")</f>
        <v>"year00",</v>
      </c>
      <c r="DQ177" s="6" t="str">
        <f>IF(CC177="y",CHAR(34)&amp;"soviet"&amp;CHAR(34)&amp;",","")</f>
        <v/>
      </c>
      <c r="DR177" s="6" t="str">
        <f>IF(BY177="y",CHAR(34)&amp;"dgband"&amp;CHAR(34)&amp;",","")</f>
        <v/>
      </c>
      <c r="DS177" s="6" t="str">
        <f>IF(W177="y",IF(AND(V177="n",BY177&lt;&gt;"y"),CHAR(34)&amp;"allver"&amp;CHAR(34)&amp;",",""),"")</f>
        <v/>
      </c>
      <c r="DT177" s="6" t="str">
        <f>IF(V177="y",IF(AND(W177="n",BY177&lt;&gt;"y"),CHAR(34)&amp;"allhor"&amp;CHAR(34)&amp;",",""),"")</f>
        <v>"allhor",</v>
      </c>
      <c r="DU177" s="6" t="str">
        <f>IF(BY177="y",IF(AND(W177="n",V177="n"),CHAR(34)&amp;"alldia"&amp;CHAR(34)&amp;",",""),"")</f>
        <v/>
      </c>
      <c r="DV177" s="48" t="str">
        <f>IF(IA177&lt;&gt;"",(IF(IA177="y",CHAR(34)&amp;"largec"&amp;CHAR(34)&amp;",",CHAR(34)&amp;"smallc"&amp;CHAR(34)&amp;",")),"")</f>
        <v/>
      </c>
      <c r="DW177" s="48" t="str">
        <f>IF(CL177="y",CHAR(34)&amp;CL$1&amp;CHAR(34)&amp;",","")</f>
        <v/>
      </c>
      <c r="DX177" s="48" t="str">
        <f>IF(CM177="y",CHAR(34)&amp;CM$1&amp;CHAR(34)&amp;",","")</f>
        <v/>
      </c>
      <c r="DY177" s="48" t="str">
        <f>IF(CN177="y",CHAR(34)&amp;CN$1&amp;CHAR(34)&amp;",","")</f>
        <v/>
      </c>
      <c r="DZ177" s="48" t="str">
        <f>IF(CO177="y",CHAR(34)&amp;CO$1&amp;CHAR(34)&amp;",","")</f>
        <v>"4+Band",</v>
      </c>
      <c r="EA177" s="48" t="str">
        <f>IF(T177="y",CHAR(34)&amp;T$1&amp;CHAR(34)&amp;",","")</f>
        <v/>
      </c>
      <c r="EB177" s="48" t="str">
        <f>IF(U177="y",CHAR(34)&amp;U$1&amp;CHAR(34)&amp;",","")</f>
        <v/>
      </c>
      <c r="EC177" s="48" t="str">
        <f>IF(V177="y",CHAR(34)&amp;V$1&amp;CHAR(34)&amp;",","")</f>
        <v>"Horizo",</v>
      </c>
      <c r="ED177" s="48" t="str">
        <f>IF(W177="y",CHAR(34)&amp;W$1&amp;CHAR(34)&amp;",","")</f>
        <v/>
      </c>
      <c r="EE177" s="48" t="str">
        <f>IF(X177="y",CHAR(34)&amp;X$1&amp;CHAR(34)&amp;",","")</f>
        <v>"Circle",</v>
      </c>
      <c r="EF177" s="48" t="str">
        <f>IF(AND(Y177&lt;&gt;"n",Y177&lt;&gt;""),CHAR(34)&amp;Y$1&amp;CHAR(34)&amp;",","")</f>
        <v>"Animal",</v>
      </c>
      <c r="EG177" s="48" t="str">
        <f>IF(Z177="y",CHAR(34)&amp;Z$1&amp;CHAR(34)&amp;",","")</f>
        <v/>
      </c>
      <c r="EH177" s="48" t="str">
        <f>IF(AA177="y",CHAR(34)&amp;AA$1&amp;CHAR(34)&amp;",","")</f>
        <v/>
      </c>
      <c r="EI177" s="48" t="str">
        <f>IF(AB177="y",CHAR(34)&amp;AB$1&amp;CHAR(34)&amp;",","")</f>
        <v>"Texted",</v>
      </c>
      <c r="EJ177" s="48" t="str">
        <f>IF(AC177="y",CHAR(34)&amp;AC$1&amp;CHAR(34)&amp;",","")</f>
        <v/>
      </c>
      <c r="EK177" s="48" t="str">
        <f>IF(AD177="y",CHAR(34)&amp;AD$1&amp;CHAR(34)&amp;",","")</f>
        <v/>
      </c>
      <c r="EL177" s="48" t="str">
        <f>IF(AE177="y",CHAR(34)&amp;AE$1&amp;CHAR(34)&amp;",","")</f>
        <v/>
      </c>
      <c r="EM177" s="48" t="str">
        <f>IF(AF177="y",CHAR(34)&amp;AF$1&amp;CHAR(34)&amp;",","")</f>
        <v/>
      </c>
      <c r="EN177" s="48" t="str">
        <f>IF(AG177="y",CHAR(34)&amp;AG$1&amp;CHAR(34)&amp;",","")</f>
        <v>"Unequa",</v>
      </c>
      <c r="EO177" s="48" t="str">
        <f>IF(AH177="y",CHAR(34)&amp;AH$1&amp;CHAR(34)&amp;",","")</f>
        <v>"Center",</v>
      </c>
      <c r="EP177" s="48" t="str">
        <f>IF(AI177="y",CHAR(34)&amp;AI$1&amp;CHAR(34)&amp;",","")</f>
        <v/>
      </c>
      <c r="EQ177" s="48" t="str">
        <f>IF(AJ177="y",CHAR(34)&amp;AJ$1&amp;CHAR(34)&amp;",","")</f>
        <v/>
      </c>
      <c r="ER177" s="48" t="str">
        <f>IF(AK177="y",CHAR(34)&amp;AK$1&amp;CHAR(34)&amp;",","")</f>
        <v/>
      </c>
      <c r="ES177" s="48" t="str">
        <f>IF(AL177="y",CHAR(34)&amp;AL$1&amp;CHAR(34)&amp;",","")</f>
        <v/>
      </c>
      <c r="ET177" s="48" t="str">
        <f>IF(AM177="y",CHAR(34)&amp;AM$1&amp;CHAR(34)&amp;",","")</f>
        <v/>
      </c>
      <c r="EU177" s="48" t="str">
        <f>IF(AN177="y",CHAR(34)&amp;AN$1&amp;CHAR(34)&amp;",","")</f>
        <v/>
      </c>
      <c r="EV177" s="48" t="str">
        <f>IF(AO177="y",CHAR(34)&amp;AO$1&amp;CHAR(34)&amp;",","")</f>
        <v/>
      </c>
      <c r="EW177" s="48" t="str">
        <f>IF(AP177="y",CHAR(34)&amp;AP$1&amp;CHAR(34)&amp;",","")</f>
        <v/>
      </c>
      <c r="EX177" s="48" t="str">
        <f>IF(AQ177="y",CHAR(34)&amp;AQ$1&amp;CHAR(34)&amp;",","")</f>
        <v/>
      </c>
      <c r="EY177" s="48" t="str">
        <f>IF(AR177="y",CHAR(34)&amp;AR$1&amp;CHAR(34)&amp;",","")</f>
        <v/>
      </c>
      <c r="EZ177" s="48" t="str">
        <f>IF(AS177="y",CHAR(34)&amp;AS$1&amp;CHAR(34)&amp;",","")</f>
        <v/>
      </c>
      <c r="FA177" s="48" t="str">
        <f>IF(AT177&gt;0,CHAR(34)&amp;"sta"&amp;AZ177&amp;CHAR(34)&amp;",","")</f>
        <v/>
      </c>
      <c r="FB177" s="48" t="str">
        <f>IF(AND(AT177&gt;0,BA177&lt;&gt;""),CHAR(34)&amp;"sta"&amp;BA177&amp;CHAR(34)&amp;",","")</f>
        <v/>
      </c>
      <c r="FC177" s="48" t="str">
        <f>IF(AND(AT177&gt;0,BB177&lt;&gt;""),CHAR(34)&amp;"sta"&amp;BB177&amp;CHAR(34)&amp;",","")</f>
        <v/>
      </c>
      <c r="FD177" s="48" t="str">
        <f>IF(BV177="n",CHAR(34)&amp;"tcWHYE"&amp;CHAR(34)&amp;",",IF(BV177="y",CHAR(34)&amp;FD$1&amp;CHAR(34)&amp;",",""))</f>
        <v/>
      </c>
      <c r="FE177" s="48" t="str">
        <f>IF(COUNTIF(BL177:BT177,"BLU")=0,CHAR(34)&amp;"NO_BLU"&amp;CHAR(34)&amp;",", "")</f>
        <v>"NO_BLU",</v>
      </c>
      <c r="FF177" s="48" t="str">
        <f>IF(COUNTIF(BL177:BT177,"WHI")=0,CHAR(34)&amp;"NO_WHI"&amp;CHAR(34)&amp;",", "")</f>
        <v/>
      </c>
      <c r="FG177" s="48" t="str">
        <f>IF(COUNTIF(BL177:BT177,"RED")=0,CHAR(34)&amp;"NO_RED"&amp;CHAR(34)&amp;",", "")</f>
        <v/>
      </c>
      <c r="FH177" s="48" t="str">
        <f>IF(COUNTIF(BL177:BS177,"GRE")=0,CHAR(34)&amp;"NO_GRE"&amp;CHAR(34)&amp;",", "")</f>
        <v>"NO_GRE",</v>
      </c>
      <c r="FI177" s="48" t="str">
        <f>IF(COUNTIF(BL177:BT177,"YEL")=0,CHAR(34)&amp;"NO_YEL"&amp;CHAR(34)&amp;",", "")</f>
        <v/>
      </c>
      <c r="FJ177" s="48" t="str">
        <f>IF(COUNTIF(BL177:BT177,"BLA")=0,CHAR(34)&amp;"NO_BLA"&amp;CHAR(34)&amp;",", "")</f>
        <v/>
      </c>
      <c r="FK177" s="48" t="str">
        <f>IF(AND(FH177&lt;&gt;"",FF177&lt;&gt;""),CHAR(34)&amp;"WHGRNO"&amp;CHAR(34)&amp;",","")</f>
        <v/>
      </c>
      <c r="FL177" s="48" t="str">
        <f>IF(AND(FI177&lt;&gt;"",FF177&lt;&gt;""),CHAR(34)&amp;"WHYENO"&amp;CHAR(34)&amp;",","")</f>
        <v/>
      </c>
      <c r="FM177" s="48" t="str">
        <f>IF(AND(FJ177&lt;&gt;"",FF177&lt;&gt;""),CHAR(34)&amp;"BAWHNO"&amp;CHAR(34)&amp;",","")</f>
        <v/>
      </c>
      <c r="FN177" s="48" t="str">
        <f>IF(AND(FE177&lt;&gt;"",FF177&lt;&gt;""),CHAR(34)&amp;"BLWHNO"&amp;CHAR(34)&amp;",","")</f>
        <v/>
      </c>
      <c r="FO177" s="48" t="str">
        <f>IF(AND(FE177&lt;&gt;"",FG177&lt;&gt;""),CHAR(34)&amp;"BLRENO"&amp;CHAR(34)&amp;",","")</f>
        <v/>
      </c>
      <c r="FP177" s="48" t="str">
        <f>IF(AND(FF177&lt;&gt;"",FF177&lt;&gt;""),CHAR(34)&amp;"WHRENO"&amp;CHAR(34)&amp;",","")</f>
        <v/>
      </c>
      <c r="FQ177" s="48" t="str">
        <f>IF(LEN(BF177)=3,CHAR(34)&amp;"001"&amp;BF177&amp;CHAR(34)&amp;",","")</f>
        <v>"001RED",</v>
      </c>
      <c r="FR177" s="48" t="str">
        <f>IF(LEN(BG177)=3,CHAR(34)&amp;"002"&amp;BG177&amp;CHAR(34)&amp;",","")</f>
        <v>"002RED",</v>
      </c>
      <c r="FS177" s="48" t="str">
        <f>IF(LEN(BH177)=3,CHAR(34)&amp;"003"&amp;BH177&amp;CHAR(34)&amp;",","")</f>
        <v>"003RED",</v>
      </c>
      <c r="FT177" s="48" t="str">
        <f>CHAR(34)&amp;"myr"&amp;BD177&amp;CHAR(34)&amp;","</f>
        <v>"myrRED",</v>
      </c>
      <c r="FU177" s="48" t="str">
        <f>IF(AY177="y",CHAR(34)&amp;"island"&amp;CHAR(34)&amp;",","")</f>
        <v/>
      </c>
      <c r="FV177" s="48" t="str">
        <f>IF(BZ177="y",CHAR(34)&amp;"landlo"&amp;CHAR(34)&amp;",","")</f>
        <v/>
      </c>
      <c r="FW177" s="48" t="str">
        <f>IF(CA177="y",CHAR(34)&amp;"eunion"&amp;CHAR(34)&amp;",","")</f>
        <v/>
      </c>
      <c r="FX177" s="48" t="str">
        <f>SUBSTITUTE(IFERROR(SEARCH("[",A177),IFERROR(IF(AND(CA177&lt;&gt;"y",SEARCH("Europe",R177)&gt;0),CHAR(34)&amp;"noeuni"&amp;CHAR(34)&amp;",",""),"")),"1","")</f>
        <v/>
      </c>
      <c r="FY177" s="48" t="str">
        <f>IFERROR(IF(SEARCH("Arabic",CB177)&gt;0,CHAR(34)&amp;"arabic"&amp;CHAR(34)&amp;",",""),"")</f>
        <v/>
      </c>
      <c r="FZ177" s="48" t="str">
        <f>IFERROR(IF(SEARCH("English",CB177)&gt;0,CHAR(34)&amp;"englis"&amp;CHAR(34)&amp;",",""),"")</f>
        <v/>
      </c>
      <c r="GA177" s="48" t="str">
        <f>IFERROR(IF(SEARCH("French",CB177)&gt;0,CHAR(34)&amp;"french"&amp;CHAR(34)&amp;",",""),"")</f>
        <v/>
      </c>
      <c r="GB177" s="48" t="str">
        <f>IFERROR(IF(SEARCH("Spanish",CB177)&gt;0,CHAR(34)&amp;"spanis"&amp;CHAR(34)&amp;",",""),"")</f>
        <v/>
      </c>
      <c r="GC177" s="48" t="str">
        <f>IFERROR(IF(SEARCH("Portuguese",CB177)&gt;0,CHAR(34)&amp;"portug"&amp;CHAR(34)&amp;",",""),"")</f>
        <v/>
      </c>
      <c r="GD177" s="48" t="str">
        <f>IFERROR(IF(SEARCH("German",CB177)&gt;0,CHAR(34)&amp;"german"&amp;CHAR(34)&amp;",",""),"")</f>
        <v/>
      </c>
      <c r="GE177" s="48" t="str">
        <f>IFERROR(IF(SEARCH("Dutch",CB177)&gt;0,CHAR(34)&amp;"dutchs"&amp;CHAR(34)&amp;",",""),"")</f>
        <v/>
      </c>
      <c r="GF177" s="48" t="str">
        <f>IFERROR(IF(SEARCH("Historical",AU177)&gt;0,CHAR(34)&amp;"histor"&amp;CHAR(34)&amp;",",""),"")</f>
        <v>"histor",</v>
      </c>
      <c r="GG177" s="48" t="str">
        <f>IF(BU177="y",CHAR(34)&amp;"unjack"&amp;CHAR(34)&amp;",","")</f>
        <v/>
      </c>
      <c r="GH177" s="48" t="str">
        <f>IF(CD177=1,CHAR(34)&amp;"southc"&amp;CHAR(34)&amp;",","")</f>
        <v/>
      </c>
      <c r="GI177" s="48" t="str">
        <f>IF(CE177=1,CHAR(34)&amp;"hasmap"&amp;CHAR(34)&amp;",","")</f>
        <v/>
      </c>
      <c r="GJ177" s="48" t="str">
        <f>IF(CP177="y",CHAR(34)&amp;CP$1&amp;CHAR(34)&amp;",","")</f>
        <v>"NoStar",</v>
      </c>
      <c r="GK177" s="48" t="str">
        <f>IF(GJ177="",CHAR(34)&amp;"HasSta"&amp;CHAR(34)&amp;",","")</f>
        <v/>
      </c>
      <c r="GL177" s="48" t="str">
        <f>IF(CQ177="y",CHAR(34)&amp;CQ$1&amp;CHAR(34)&amp;",","")</f>
        <v/>
      </c>
      <c r="GM177" s="48" t="str">
        <f>IF(CR177="y",CHAR(34)&amp;CR$1&amp;CHAR(34)&amp;",","")</f>
        <v/>
      </c>
      <c r="GN177" s="48" t="str">
        <f>IF(CS177="y",CHAR(34)&amp;CS$1&amp;CHAR(34)&amp;",","")</f>
        <v/>
      </c>
      <c r="GP177" s="48" t="str">
        <f>CHAR(34)&amp;AU177&amp;CHAR(34)</f>
        <v>"Historical, Naval"</v>
      </c>
      <c r="GS177" s="48" t="str">
        <f>SUBSTITUTE("["&amp;_xlfn.CONCAT(CW177:GN177)&amp;"]",",]","]")</f>
        <v>["4Color","words2","words3","lets14","startF","with_v","year19","year00","allhor","4+Band","Horizo","Circle","Animal","Texted","Unequa","Center","NO_BLU","NO_GRE","001RED","002RED","003RED","myrRED","histor","NoStar"]</v>
      </c>
      <c r="GT177" s="48" t="str">
        <f>IF(BL177&lt;&gt;"",CHAR(34)&amp;"cl_"&amp;BL177&amp;CHAR(34)&amp;",","")</f>
        <v>"cl_BLA",</v>
      </c>
      <c r="GU177" s="48" t="str">
        <f>IF(BM177&lt;&gt;"",CHAR(34)&amp;"cl_"&amp;BM177&amp;CHAR(34)&amp;",","")</f>
        <v/>
      </c>
      <c r="GV177" s="48" t="str">
        <f>IF(BN177&lt;&gt;"",CHAR(34)&amp;"cl_"&amp;BN177&amp;CHAR(34)&amp;",","")</f>
        <v/>
      </c>
      <c r="GW177" s="48" t="str">
        <f>IF(BO177&lt;&gt;"",CHAR(34)&amp;"cl_"&amp;BO177&amp;CHAR(34)&amp;",","")</f>
        <v>"cl_RED",</v>
      </c>
      <c r="GX177" s="48" t="str">
        <f>IF(BP177&lt;&gt;"",CHAR(34)&amp;"cl_"&amp;BP177&amp;CHAR(34)&amp;",","")</f>
        <v>"cl_YEL",</v>
      </c>
      <c r="GY177" s="48" t="str">
        <f>IF(BQ177&lt;&gt;"",CHAR(34)&amp;"cl_"&amp;BQ177&amp;CHAR(34)&amp;",","")</f>
        <v/>
      </c>
      <c r="GZ177" s="48" t="str">
        <f>IF(BR177&lt;&gt;"",CHAR(34)&amp;"cl_"&amp;BR177&amp;CHAR(34)&amp;",","")</f>
        <v/>
      </c>
      <c r="HA177" s="48" t="str">
        <f>IF(BS177&lt;&gt;"",CHAR(34)&amp;"cl_"&amp;BS177&amp;CHAR(34)&amp;",","")</f>
        <v/>
      </c>
      <c r="HB177" s="48" t="str">
        <f>IF(BT177&lt;&gt;"",CHAR(34)&amp;"cl_"&amp;BT177&amp;CHAR(34)&amp;",","")</f>
        <v>"cl_WHI",</v>
      </c>
      <c r="HC177" s="48" t="str">
        <f>SUBSTITUTE("["&amp;_xlfn.CONCAT(GT177:HB177)&amp;"]",",]","]")</f>
        <v>["cl_BLA","cl_RED","cl_YEL","cl_WHI"]</v>
      </c>
      <c r="HE177" s="71"/>
      <c r="HF177" s="72" t="str">
        <f>"{couname:"&amp;CT177&amp;(IF(HK177&lt;&gt;"",",subtype:"&amp;CHAR(34)&amp;HK177&amp;CHAR(34),""))&amp;",year:"&amp;HJ177&amp;",region:"&amp;CU177&amp;",Colors:"&amp;HC177&amp;",Items:"&amp;GS177&amp;",Flag:"&amp;CV177&amp;",HDFlag:"&amp;CHAR(34)&amp;E177&amp;CHAR(34)&amp;",type:"&amp;GP177&amp;", describe: "&amp;HH177&amp;", isnew:"&amp;CHAR(34)&amp;F177&amp;CHAR(34)&amp;", links: "&amp;HL177&amp;"},"</f>
        <v>{couname:"[USA] First Naval Jack (2002-2019)",year:"1975,1980,2002",region:"rgn_North America",Colors:["cl_BLA","cl_RED","cl_YEL","cl_WHI"],Items:["4Color","words2","words3","lets14","startF","with_v","year19","year00","allhor","4+Band","Horizo","Circle","Animal","Texted","Unequa","Center","NO_BLU","NO_GRE","001RED","002RED","003RED","myrRED","histor","NoStar"],Flag:"https://upload.wikimedia.org/wikipedia/commons/thumb/2/2b/Naval_jack_of_the_United_States_%282002%E2%80%932019%29.svg/640px-Naval_jack_of_the_United_States_%282002%E2%80%932019%29.svg.png",HDFlag:"https://upload.wikimedia.org/wikipedia/commons/thumb/2/2b/Naval_jack_of_the_United_States_%282002%E2%80%932019%29.svg/1280px-Naval_jack_of_the_United_States_%282002%E2%80%932019%29.svg.png",type:"Historical, Naval", describe: "\n13 horizontal stripes of alternating red and white, charged with a rattlesnake and inscribed on the lowest white stripe: 'DONT TREAD ON ME'.", isnew:".", links: "https://en.m.wikipedia.org/wiki/First_Navy_Jack"},</v>
      </c>
      <c r="HG177" s="73" t="str">
        <f>"{couname:"&amp;CT177&amp;(IF(HK177&lt;&gt;"",",subtype:"&amp;CHAR(34)&amp;HK177&amp;CHAR(34),""))&amp;",year:"&amp;HJ177&amp;",region:"&amp;CU177&amp;",Colors:"&amp;HC177&amp;",Items:"&amp;GS177&amp;",Flag:"&amp;CV177&amp;",HDFlag:"&amp;CHAR(34)&amp;E177&amp;CHAR(34)&amp;",type:"&amp;GP177&amp;", describe: "&amp;HI177&amp;", links: "&amp;HL177&amp;"},"</f>
        <v>{couname:"[USA] First Naval Jack (2002-2019)",year:"1975,1980,2002",region:"rgn_North America",Colors:["cl_BLA","cl_RED","cl_YEL","cl_WHI"],Items:["4Color","words2","words3","lets14","startF","with_v","year19","year00","allhor","4+Band","Horizo","Circle","Animal","Texted","Unequa","Center","NO_BLU","NO_GRE","001RED","002RED","003RED","myrRED","histor","NoStar"],Flag:"https://upload.wikimedia.org/wikipedia/commons/thumb/2/2b/Naval_jack_of_the_United_States_%282002%E2%80%932019%29.svg/640px-Naval_jack_of_the_United_States_%282002%E2%80%932019%29.svg.png",HDFlag:"https://upload.wikimedia.org/wikipedia/commons/thumb/2/2b/Naval_jack_of_the_United_States_%282002%E2%80%932019%29.svg/1280px-Naval_jack_of_the_United_States_%282002%E2%80%932019%29.svg.png",type:"Historical, Naval", describe: "\n13 horizontal stripes of alternating red and white, charged with a rattlesnake and inscribed on the lowest white stripe: 'DONT TREAD ON ME'.", links: "https://en.m.wikipedia.org/wiki/First_Navy_Jack"},</v>
      </c>
      <c r="HH177" s="48" t="str">
        <f>IF(P177&lt;&gt;"",CHAR(34)&amp;"\n"&amp;P177&amp;CHAR(34),CHAR(34)&amp;CHAR(34))</f>
        <v>"\n13 horizontal stripes of alternating red and white, charged with a rattlesnake and inscribed on the lowest white stripe: 'DONT TREAD ON ME'."</v>
      </c>
      <c r="HI177" s="48" t="str">
        <f>IF(J177=0,CHAR(34)&amp;CHAR(34),HH177)</f>
        <v>"\n13 horizontal stripes of alternating red and white, charged with a rattlesnake and inscribed on the lowest white stripe: 'DONT TREAD ON ME'."</v>
      </c>
      <c r="HJ177" s="48" t="str">
        <f>CHAR(34)&amp;O177&amp;CHAR(34)</f>
        <v>"1975,1980,2002"</v>
      </c>
      <c r="HL177" s="48" t="str">
        <f>CHAR(34)&amp;I177&amp;CHAR(34)</f>
        <v>"https://en.m.wikipedia.org/wiki/First_Navy_Jack"</v>
      </c>
      <c r="HM177" s="72" t="str">
        <f>"{"&amp;CHAR(34)&amp;"couname"&amp;CHAR(34)&amp;":"&amp;CT177&amp;(IF(H177&lt;&gt;"",","&amp;CHAR(34)&amp;"subtype"&amp;CHAR(34)&amp;":"&amp;CHAR(34)&amp;H177&amp;CHAR(34),""))&amp;","&amp;CHAR(34)&amp;"year"&amp;CHAR(34)&amp;":"&amp;HJ177&amp;","&amp;CHAR(34)&amp;"region"&amp;CHAR(34)&amp;":"&amp;CU177&amp;","&amp;CHAR(34)&amp;"Colors"&amp;CHAR(34)&amp;":"&amp;HC177&amp;","&amp;CHAR(34)&amp;"Items"&amp;CHAR(34)&amp;":"&amp;GS177&amp;","&amp;CHAR(34)&amp;"Flag"&amp;CHAR(34)&amp;":"&amp;CV177&amp;","&amp;CHAR(34)&amp;"HDFlag"&amp;CHAR(34)&amp;":"&amp;CHAR(34)&amp;E177&amp;CHAR(34)&amp;","&amp;CHAR(34)&amp;"type"&amp;CHAR(34)&amp;":"&amp;GP177&amp;", "&amp;CHAR(34)&amp;"describe"&amp;CHAR(34)&amp;": "&amp;HH177&amp;", "&amp;CHAR(34)&amp;"isnew"&amp;CHAR(34)&amp;": "&amp;CHAR(34)&amp;F177&amp;CHAR(34)&amp;", "&amp;CHAR(34)&amp;"links"&amp;CHAR(34)&amp;": "&amp;HL177&amp;"},"</f>
        <v>{"couname":"[USA] First Naval Jack (2002-2019)","subtype":"[USA] Other","year":"1975,1980,2002","region":"rgn_North America","Colors":["cl_BLA","cl_RED","cl_YEL","cl_WHI"],"Items":["4Color","words2","words3","lets14","startF","with_v","year19","year00","allhor","4+Band","Horizo","Circle","Animal","Texted","Unequa","Center","NO_BLU","NO_GRE","001RED","002RED","003RED","myrRED","histor","NoStar"],"Flag":"https://upload.wikimedia.org/wikipedia/commons/thumb/2/2b/Naval_jack_of_the_United_States_%282002%E2%80%932019%29.svg/640px-Naval_jack_of_the_United_States_%282002%E2%80%932019%29.svg.png","HDFlag":"https://upload.wikimedia.org/wikipedia/commons/thumb/2/2b/Naval_jack_of_the_United_States_%282002%E2%80%932019%29.svg/1280px-Naval_jack_of_the_United_States_%282002%E2%80%932019%29.svg.png","type":"Historical, Naval", "describe": "\n13 horizontal stripes of alternating red and white, charged with a rattlesnake and inscribed on the lowest white stripe: 'DONT TREAD ON ME'.", "isnew": ".", "links": "https://en.m.wikipedia.org/wiki/First_Navy_Jack"},</v>
      </c>
      <c r="HN177" s="74" t="str">
        <f>"{"&amp;CHAR(34)&amp;"couname"&amp;CHAR(34)&amp;":"&amp;CT177&amp;(IF(H177&lt;&gt;"",","&amp;CHAR(34)&amp;"subtype"&amp;CHAR(34)&amp;":"&amp;CHAR(34)&amp;H177&amp;CHAR(34),""))&amp;","&amp;CHAR(34)&amp;"year"&amp;CHAR(34)&amp;":"&amp;HJ177&amp;","&amp;CHAR(34)&amp;"region"&amp;CHAR(34)&amp;":"&amp;CU177&amp;","&amp;CHAR(34)&amp;"Colors"&amp;CHAR(34)&amp;":"&amp;HC177&amp;","&amp;CHAR(34)&amp;"Items"&amp;CHAR(34)&amp;":"&amp;GS177&amp;","&amp;CHAR(34)&amp;"Flag"&amp;CHAR(34)&amp;":"&amp;CV177&amp;","&amp;CHAR(34)&amp;"HDFlag"&amp;CHAR(34)&amp;":"&amp;CHAR(34)&amp;E177&amp;CHAR(34)&amp;","&amp;CHAR(34)&amp;"type"&amp;CHAR(34)&amp;":"&amp;GP177&amp;", "&amp;CHAR(34)&amp;"describe"&amp;CHAR(34)&amp;": "&amp;HI177&amp;", "&amp;CHAR(34)&amp;"isnew"&amp;CHAR(34)&amp;": "&amp;CHAR(34)&amp;F177&amp;CHAR(34)&amp;", "&amp;CHAR(34)&amp;"links"&amp;CHAR(34)&amp;": "&amp;HL177&amp;"},"</f>
        <v>{"couname":"[USA] First Naval Jack (2002-2019)","subtype":"[USA] Other","year":"1975,1980,2002","region":"rgn_North America","Colors":["cl_BLA","cl_RED","cl_YEL","cl_WHI"],"Items":["4Color","words2","words3","lets14","startF","with_v","year19","year00","allhor","4+Band","Horizo","Circle","Animal","Texted","Unequa","Center","NO_BLU","NO_GRE","001RED","002RED","003RED","myrRED","histor","NoStar"],"Flag":"https://upload.wikimedia.org/wikipedia/commons/thumb/2/2b/Naval_jack_of_the_United_States_%282002%E2%80%932019%29.svg/640px-Naval_jack_of_the_United_States_%282002%E2%80%932019%29.svg.png","HDFlag":"https://upload.wikimedia.org/wikipedia/commons/thumb/2/2b/Naval_jack_of_the_United_States_%282002%E2%80%932019%29.svg/1280px-Naval_jack_of_the_United_States_%282002%E2%80%932019%29.svg.png","type":"Historical, Naval", "describe": "\n13 horizontal stripes of alternating red and white, charged with a rattlesnake and inscribed on the lowest white stripe: 'DONT TREAD ON ME'.", "isnew": ".", "links": "https://en.m.wikipedia.org/wiki/First_Navy_Jack"},</v>
      </c>
      <c r="HO177" s="75">
        <v>45583</v>
      </c>
      <c r="HP177" s="48" t="str" cm="1">
        <f t="array" ref="HP177">IF(_xlfn.TEXTJOIN(", ", TRUE, IF(ISNUMBER(SEARCH("BLA", BL177:BT177)), COLUMN(BL177:BT177) - COLUMN(BL177) + 1, ""))&lt;&gt;"","BLA","")</f>
        <v>BLA</v>
      </c>
      <c r="HQ177" s="48" t="str" cm="1">
        <f t="array" ref="HQ177">IF(_xlfn.TEXTJOIN(", ", TRUE, IF(ISNUMBER(SEARCH("BLU", BL177:BT177)), COLUMN(BL177:BT177) - COLUMN(BL177) + 1, ""))&lt;&gt;"","BLU","")</f>
        <v/>
      </c>
      <c r="HR177" s="48" t="str" cm="1">
        <f t="array" ref="HR177">IF(_xlfn.TEXTJOIN(", ", TRUE, IF(ISNUMBER(SEARCH("GRE", BL177:BT177)), COLUMN(BL177:BT177) - COLUMN(BL177) + 1, ""))&lt;&gt;"","GRE","")</f>
        <v/>
      </c>
      <c r="HS177" s="48" t="str" cm="1">
        <f t="array" ref="HS177">IF(_xlfn.TEXTJOIN(", ", TRUE, IF(ISNUMBER(SEARCH("RED", BL177:BT177)), COLUMN(BL177:BT177) - COLUMN(BL177) + 1, ""))&lt;&gt;"","RED","")</f>
        <v>RED</v>
      </c>
      <c r="HT177" s="48" t="str" cm="1">
        <f t="array" ref="HT177">IF(_xlfn.TEXTJOIN(", ", TRUE, IF(ISNUMBER(SEARCH("YEL", BL177:BT177)), COLUMN(BL177:BT177) - COLUMN(BL177) + 1, ""))&lt;&gt;"","YEL","")</f>
        <v>YEL</v>
      </c>
      <c r="HU177" s="48" t="str" cm="1">
        <f t="array" ref="HU177">IF(_xlfn.TEXTJOIN(", ", TRUE, IF(ISNUMBER(SEARCH("ORA", BL177:BT177)), COLUMN(BL177:BT177) - COLUMN(BL177) + 1, ""))&lt;&gt;"","ORA","")</f>
        <v/>
      </c>
      <c r="HV177" s="48" t="str" cm="1">
        <f t="array" ref="HV177">IF(_xlfn.TEXTJOIN(", ", TRUE, IF(ISNUMBER(SEARCH("BRO", BL177:BT177)), COLUMN(BL177:BT177) - COLUMN(BL177) + 1, ""))&lt;&gt;"","BRO","")</f>
        <v/>
      </c>
      <c r="HW177" s="48" t="str" cm="1">
        <f t="array" ref="HW177">IF(_xlfn.TEXTJOIN(", ", TRUE, IF(ISNUMBER(SEARCH("PUR", BL177:BT177)), COLUMN(BL177:BT177) - COLUMN(BL177) + 1, ""))&lt;&gt;"","PUR","")</f>
        <v/>
      </c>
      <c r="HX177" s="48" t="str" cm="1">
        <f t="array" ref="HX177">IF(_xlfn.TEXTJOIN(", ", TRUE, IF(ISNUMBER(SEARCH("WHI", BL177:BT177)), COLUMN(BL177:BT177) - COLUMN(BL177) + 1, ""))&lt;&gt;"","WHI","")</f>
        <v>WHI</v>
      </c>
      <c r="HY177" s="76"/>
      <c r="HZ177" s="76"/>
      <c r="IA177" s="6"/>
      <c r="IB177" s="6"/>
      <c r="IC177" s="77"/>
      <c r="ID177" s="77"/>
      <c r="IE177" s="77"/>
      <c r="IF177" s="77"/>
      <c r="IG177" s="77"/>
      <c r="IH177" s="77"/>
      <c r="II177" s="77"/>
      <c r="IJ177" s="77"/>
      <c r="IK177" s="77"/>
      <c r="IL177" s="48">
        <f>SUM(IC177:IK177)</f>
        <v>0</v>
      </c>
      <c r="IM177" s="45">
        <f>COUNTIF(IC177:IK177,"&gt;0")-CG177</f>
        <v>-4</v>
      </c>
      <c r="IN177" s="78" t="str">
        <f>"http://mkweb.bcgsc.ca/color-summarizer/?url="&amp;D177&amp;"&amp;precision=low&amp;num_clusters="&amp;CG177&amp;"&amp;text=1"</f>
        <v>http://mkweb.bcgsc.ca/color-summarizer/?url=https://upload.wikimedia.org/wikipedia/commons/thumb/2/2b/Naval_jack_of_the_United_States_%282002%E2%80%932019%29.svg/640px-Naval_jack_of_the_United_States_%282002%E2%80%932019%29.svg.png&amp;precision=low&amp;num_clusters=4&amp;text=1</v>
      </c>
      <c r="IO177" s="48" t="str">
        <f>IF(HP177&lt;&gt;"",CHAR(34)&amp;"black"&amp;CHAR(34),"")</f>
        <v>"black"</v>
      </c>
      <c r="IP177" s="48" t="str">
        <f>IF(HQ177&lt;&gt;"",CHAR(34)&amp;"blue"&amp;CHAR(34),"")</f>
        <v/>
      </c>
      <c r="IQ177" s="48" t="str">
        <f>IF(HR177&lt;&gt;"",CHAR(34)&amp;"green"&amp;CHAR(34),"")</f>
        <v/>
      </c>
      <c r="IR177" s="48" t="str">
        <f>IF(HS177&lt;&gt;"",CHAR(34)&amp;"red"&amp;CHAR(34),"")</f>
        <v>"red"</v>
      </c>
      <c r="IS177" s="48" t="str">
        <f>IF(HT177&lt;&gt;"",CHAR(34)&amp;"yellow"&amp;CHAR(34),"")</f>
        <v>"yellow"</v>
      </c>
      <c r="IT177" s="48" t="str">
        <f>IF(HU177&lt;&gt;"",CHAR(34)&amp;"orange"&amp;CHAR(34),"")</f>
        <v/>
      </c>
      <c r="IU177" s="48" t="str">
        <f>IF(HV177&lt;&gt;"",CHAR(34)&amp;"brown"&amp;CHAR(34),"")</f>
        <v/>
      </c>
      <c r="IV177" s="48" t="str">
        <f>IF(HW177&lt;&gt;"",CHAR(34)&amp;"purple"&amp;CHAR(34),"")</f>
        <v/>
      </c>
      <c r="IW177" s="48" t="str">
        <f>IF(HX177&lt;&gt;"",CHAR(34)&amp;"white"&amp;CHAR(34),"")</f>
        <v>"white"</v>
      </c>
      <c r="IX177" s="48" t="str">
        <f>"{"&amp;CHAR(34)&amp;"url"&amp;CHAR(34)&amp;":"&amp;CHAR(34)&amp;IN177&amp;CHAR(34)&amp;","&amp;CHAR(34)&amp;"name"&amp;CHAR(34)&amp;":"&amp;CHAR(34)&amp;A177&amp;CHAR(34)&amp;"},"</f>
        <v>{"url":"http://mkweb.bcgsc.ca/color-summarizer/?url=https://upload.wikimedia.org/wikipedia/commons/thumb/2/2b/Naval_jack_of_the_United_States_%282002%E2%80%932019%29.svg/640px-Naval_jack_of_the_United_States_%282002%E2%80%932019%29.svg.png&amp;precision=low&amp;num_clusters=4&amp;text=1","name":"[USA] First Naval Jack (2002-2019)"},</v>
      </c>
      <c r="IY177" s="48">
        <v>847</v>
      </c>
    </row>
    <row r="178" spans="1:259" s="48" customFormat="1" ht="38.4" customHeight="1" thickBot="1" x14ac:dyDescent="0.35">
      <c r="A178" s="87" t="s">
        <v>506</v>
      </c>
      <c r="B178" s="40" t="e" vm="319">
        <v>#VALUE!</v>
      </c>
      <c r="C178" s="41" t="s">
        <v>197</v>
      </c>
      <c r="D178" s="42" t="s">
        <v>507</v>
      </c>
      <c r="E178" s="43" t="s">
        <v>508</v>
      </c>
      <c r="F178" s="44" t="s">
        <v>163</v>
      </c>
      <c r="G178" s="45">
        <f>COUNTIF($A$1:$A$8580,A178)</f>
        <v>1</v>
      </c>
      <c r="H178" s="46" t="s">
        <v>1134</v>
      </c>
      <c r="I178" s="47" t="s">
        <v>509</v>
      </c>
      <c r="J178" s="48" t="str">
        <f>""</f>
        <v/>
      </c>
      <c r="K178" s="49"/>
      <c r="L178" s="50"/>
      <c r="M178" s="50"/>
      <c r="N178" s="51" t="s">
        <v>231</v>
      </c>
      <c r="O178" s="52">
        <v>1775</v>
      </c>
      <c r="P178" s="53" t="s">
        <v>510</v>
      </c>
      <c r="Q178" s="54">
        <v>2</v>
      </c>
      <c r="R178" s="55" t="s">
        <v>231</v>
      </c>
      <c r="S178" s="56">
        <v>0</v>
      </c>
      <c r="T178" s="57" t="s">
        <v>164</v>
      </c>
      <c r="U178" s="58" t="s">
        <v>164</v>
      </c>
      <c r="V178" s="58" t="s">
        <v>164</v>
      </c>
      <c r="W178" s="58" t="s">
        <v>164</v>
      </c>
      <c r="X178" s="58" t="s">
        <v>164</v>
      </c>
      <c r="Y178" s="58" t="s">
        <v>165</v>
      </c>
      <c r="Z178" s="58" t="s">
        <v>164</v>
      </c>
      <c r="AA178" s="58" t="s">
        <v>165</v>
      </c>
      <c r="AB178" s="58" t="s">
        <v>165</v>
      </c>
      <c r="AC178" s="58" t="s">
        <v>164</v>
      </c>
      <c r="AD178" s="58" t="s">
        <v>164</v>
      </c>
      <c r="AE178" s="58" t="s">
        <v>164</v>
      </c>
      <c r="AF178" s="59" t="s">
        <v>164</v>
      </c>
      <c r="AG178" s="59" t="s">
        <v>165</v>
      </c>
      <c r="AH178" s="59" t="s">
        <v>165</v>
      </c>
      <c r="AI178" s="59" t="s">
        <v>164</v>
      </c>
      <c r="AJ178" s="59" t="s">
        <v>164</v>
      </c>
      <c r="AK178" s="59" t="s">
        <v>164</v>
      </c>
      <c r="AL178" s="59" t="s">
        <v>164</v>
      </c>
      <c r="AM178" s="59" t="s">
        <v>165</v>
      </c>
      <c r="AN178" s="59" t="s">
        <v>164</v>
      </c>
      <c r="AO178" s="59" t="s">
        <v>164</v>
      </c>
      <c r="AP178" s="59" t="s">
        <v>164</v>
      </c>
      <c r="AQ178" s="59" t="s">
        <v>164</v>
      </c>
      <c r="AR178" s="59" t="s">
        <v>164</v>
      </c>
      <c r="AS178" s="59" t="s">
        <v>164</v>
      </c>
      <c r="AT178" s="60">
        <v>0</v>
      </c>
      <c r="AU178" s="59" t="s">
        <v>511</v>
      </c>
      <c r="AV178" s="59" t="str">
        <f>IF(LEFT(A178,1)="[",LEFT(A178,5)&amp;AU178&amp;A178,"")</f>
        <v>[USA]Historical, Political[USA] Gadsden Flag</v>
      </c>
      <c r="AW178" s="59" t="str">
        <f>C178&amp;H178&amp;A178</f>
        <v>3b[USA] Other[USA] Gadsden Flag</v>
      </c>
      <c r="AX178" s="61"/>
      <c r="AY178" s="61"/>
      <c r="AZ178" s="62" t="s">
        <v>167</v>
      </c>
      <c r="BA178" s="62"/>
      <c r="BB178" s="62"/>
      <c r="BC178" s="63"/>
      <c r="BD178" s="64" t="s">
        <v>155</v>
      </c>
      <c r="BE178" s="47"/>
      <c r="BF178" s="64" t="s">
        <v>167</v>
      </c>
      <c r="BG178" s="64" t="s">
        <v>167</v>
      </c>
      <c r="BH178" s="64" t="s">
        <v>167</v>
      </c>
      <c r="BI178" s="64"/>
      <c r="BJ178" s="64"/>
      <c r="BK178" s="47"/>
      <c r="BL178" s="64" t="s">
        <v>151</v>
      </c>
      <c r="BM178" s="64" t="s">
        <v>167</v>
      </c>
      <c r="BN178" s="64" t="s">
        <v>153</v>
      </c>
      <c r="BO178" s="64" t="s">
        <v>167</v>
      </c>
      <c r="BP178" s="64" t="s">
        <v>155</v>
      </c>
      <c r="BQ178" s="64" t="s">
        <v>167</v>
      </c>
      <c r="BR178" s="64" t="s">
        <v>167</v>
      </c>
      <c r="BS178" s="64" t="s">
        <v>167</v>
      </c>
      <c r="BT178" s="64" t="s">
        <v>167</v>
      </c>
      <c r="BU178" s="65"/>
      <c r="BV178" s="66"/>
      <c r="BW178" s="66">
        <v>0</v>
      </c>
      <c r="BX178" s="47"/>
      <c r="CB178" s="6"/>
      <c r="CC178" s="6"/>
      <c r="CD178" s="67">
        <v>0</v>
      </c>
      <c r="CE178" s="67">
        <v>0</v>
      </c>
      <c r="CF178" s="67" t="e">
        <v>#REF!</v>
      </c>
      <c r="CG178" s="68" cm="1">
        <f t="array" ref="CG178">SUMPRODUCT(--(LEN(TRIM(BL178:BT178))&gt;0))</f>
        <v>3</v>
      </c>
      <c r="CH178" s="59" t="str">
        <f>IF(CG178=2,"y","n")</f>
        <v>n</v>
      </c>
      <c r="CI178" s="59" t="str">
        <f>IF(CG178=3,"y","n")</f>
        <v>y</v>
      </c>
      <c r="CJ178" s="59" t="str">
        <f>IF(CG178=4,"y","n")</f>
        <v>n</v>
      </c>
      <c r="CK178" s="59" t="str">
        <f>IF(CG178&gt;4,"y","n")</f>
        <v>n</v>
      </c>
      <c r="CL178" s="59" t="str">
        <f>IF(S178=0,"y","n")</f>
        <v>y</v>
      </c>
      <c r="CM178" s="59" t="str">
        <f>IF(S178=2,"y","n")</f>
        <v>n</v>
      </c>
      <c r="CN178" s="59" t="str">
        <f>IF(S178=3,"y","n")</f>
        <v>n</v>
      </c>
      <c r="CO178" s="59" t="str">
        <f>IF(S178&gt;=4,"y","n")</f>
        <v>n</v>
      </c>
      <c r="CP178" s="59" t="str">
        <f>IF(AT178=0,"y","n")</f>
        <v>y</v>
      </c>
      <c r="CQ178" s="59" t="str">
        <f>IF(AT178=1,"y","n")</f>
        <v>n</v>
      </c>
      <c r="CR178" s="59" t="str">
        <f>IF(AT178=2,"y","n")</f>
        <v>n</v>
      </c>
      <c r="CS178" s="59" t="str">
        <f>IF(AT178&gt;=3,"y","n")</f>
        <v>n</v>
      </c>
      <c r="CT178" s="69" t="str">
        <f>CHAR(34)&amp;A178&amp;CHAR(34)</f>
        <v>"[USA] Gadsden Flag"</v>
      </c>
      <c r="CU178" s="70" t="str">
        <f>CHAR(34)&amp;"rgn_"&amp;R178&amp;CHAR(34)</f>
        <v>"rgn_North America"</v>
      </c>
      <c r="CV178" s="48" t="str">
        <f>CHAR(34)&amp;D178&amp;CHAR(34)</f>
        <v>"https://upload.wikimedia.org/wikipedia/commons/thumb/d/d8/Gadsden_flag.svg/640px-Gadsden_flag.svg.png"</v>
      </c>
      <c r="CW178" s="48" t="str">
        <f>IF(CH178="y",CHAR(34)&amp;CH$1&amp;CHAR(34)&amp;",","")</f>
        <v/>
      </c>
      <c r="CX178" s="48" t="str">
        <f>IF(CI178="y",CHAR(34)&amp;CI$1&amp;CHAR(34)&amp;",","")</f>
        <v>"3Color",</v>
      </c>
      <c r="CY178" s="48" t="str">
        <f>IF(CJ178="y",CHAR(34)&amp;CJ$1&amp;CHAR(34)&amp;",","")</f>
        <v/>
      </c>
      <c r="CZ178" s="48" t="str">
        <f>IF(CK178="y",CHAR(34)&amp;CK$1&amp;CHAR(34)&amp;",","")</f>
        <v/>
      </c>
      <c r="DA178" s="48" t="str">
        <f>IF(Q178&gt;1,CHAR(34)&amp;"words2"&amp;CHAR(34)&amp;",","")</f>
        <v>"words2",</v>
      </c>
      <c r="DB178" s="48" t="str">
        <f>IF(Q178&gt;2,CHAR(34)&amp;"words3"&amp;CHAR(34)&amp;",","")</f>
        <v/>
      </c>
      <c r="DC178" s="48" t="str">
        <f>IF(Q178=2,CHAR(34)&amp;"exact2"&amp;CHAR(34)&amp;",","")</f>
        <v>"exact2",</v>
      </c>
      <c r="DD178" s="48" t="str">
        <f>IF(LEN(CHAR(34)&amp;"lets"&amp;LEN(SUBSTITUTE(SUBSTITUTE(IFERROR(TRIM(SUBSTITUTE(SUBSTITUTE(SUBSTITUTE(IFERROR(TRIM(SUBSTITUTE(A178,MID(A178,FIND("(",A178),FIND(")",A178)-FIND("(",A178)+1),"")),A178)," ",""),"-",""),MID(SUBSTITUTE(SUBSTITUTE(IFERROR(TRIM(SUBSTITUTE(A178,MID(A178,FIND("(",A178),FIND(")",A178)-FIND("(",A178)+1),"")),A178)," ",""),"-",""),FIND("[",SUBSTITUTE(SUBSTITUTE(IFERROR(TRIM(SUBSTITUTE(A178,MID(A178,FIND("(",A178),FIND(")",A178)-FIND("(",A178)+1),"")),A178)," ",""),"-","")),FIND("]",SUBSTITUTE(SUBSTITUTE(IFERROR(TRIM(SUBSTITUTE(A178,MID(A178,FIND("(",A178),FIND(")",A178)-FIND("(",A178)+1),"")),A178)," ",""),"-",""))-FIND("[",SUBSTITUTE(SUBSTITUTE(IFERROR(TRIM(SUBSTITUTE(A178,MID(A178,FIND("(",A178),FIND(")",A178)-FIND("(",A178)+1),"")),A178)," ",""),"-",""))+1),"")),SUBSTITUTE(SUBSTITUTE(IFERROR(TRIM(SUBSTITUTE(A178,MID(A178,FIND("(",A178),FIND(")",A178)-FIND("(",A178)+1),"")),A178)," ",""),"-",""))," ",""),"-",""))&amp;CHAR(34)&amp;",")=9,CHAR(34)&amp;"lets"&amp;LEN(SUBSTITUTE(SUBSTITUTE(IFERROR(TRIM(SUBSTITUTE(SUBSTITUTE(SUBSTITUTE(IFERROR(TRIM(SUBSTITUTE(A178,MID(A178,FIND("(",A178),FIND(")",A178)-FIND("(",A178)+1),"")),A178)," ",""),"-",""),MID(SUBSTITUTE(SUBSTITUTE(IFERROR(TRIM(SUBSTITUTE(A178,MID(A178,FIND("(",A178),FIND(")",A178)-FIND("(",A178)+1),"")),A178)," ",""),"-",""),FIND("[",SUBSTITUTE(SUBSTITUTE(IFERROR(TRIM(SUBSTITUTE(A178,MID(A178,FIND("(",A178),FIND(")",A178)-FIND("(",A178)+1),"")),A178)," ",""),"-","")),FIND("]",SUBSTITUTE(SUBSTITUTE(IFERROR(TRIM(SUBSTITUTE(A178,MID(A178,FIND("(",A178),FIND(")",A178)-FIND("(",A178)+1),"")),A178)," ",""),"-",""))-FIND("[",SUBSTITUTE(SUBSTITUTE(IFERROR(TRIM(SUBSTITUTE(A178,MID(A178,FIND("(",A178),FIND(")",A178)-FIND("(",A178)+1),"")),A178)," ",""),"-",""))+1),"")),SUBSTITUTE(SUBSTITUTE(IFERROR(TRIM(SUBSTITUTE(A178,MID(A178,FIND("(",A178),FIND(")",A178)-FIND("(",A178)+1),"")),A178)," ",""),"-",""))," ",""),"-",""))&amp;CHAR(34)&amp;",",CHAR(34)&amp;"lets0"&amp;LEN(SUBSTITUTE(SUBSTITUTE(IFERROR(TRIM(SUBSTITUTE(SUBSTITUTE(SUBSTITUTE(IFERROR(TRIM(SUBSTITUTE(A178,MID(A178,FIND("(",A178),FIND(")",A178)-FIND("(",A178)+1),"")),A178)," ",""),"-",""),MID(SUBSTITUTE(SUBSTITUTE(IFERROR(TRIM(SUBSTITUTE(A178,MID(A178,FIND("(",A178),FIND(")",A178)-FIND("(",A178)+1),"")),A178)," ",""),"-",""),FIND("[",SUBSTITUTE(SUBSTITUTE(IFERROR(TRIM(SUBSTITUTE(A178,MID(A178,FIND("(",A178),FIND(")",A178)-FIND("(",A178)+1),"")),A178)," ",""),"-","")),FIND("]",SUBSTITUTE(SUBSTITUTE(IFERROR(TRIM(SUBSTITUTE(A178,MID(A178,FIND("(",A178),FIND(")",A178)-FIND("(",A178)+1),"")),A178)," ",""),"-",""))-FIND("[",SUBSTITUTE(SUBSTITUTE(IFERROR(TRIM(SUBSTITUTE(A178,MID(A178,FIND("(",A178),FIND(")",A178)-FIND("(",A178)+1),"")),A178)," ",""),"-",""))+1),"")),SUBSTITUTE(SUBSTITUTE(IFERROR(TRIM(SUBSTITUTE(A178,MID(A178,FIND("(",A178),FIND(")",A178)-FIND("(",A178)+1),"")),A178)," ",""),"-",""))," ",""),"-",""))&amp;CHAR(34)&amp;",")</f>
        <v>"lets11",</v>
      </c>
      <c r="DE178" s="48" t="str">
        <f>IFERROR(CHAR(34)&amp;"start"&amp;LEFT(TRIM(SUBSTITUTE(SUBSTITUTE(TRIM(SUBSTITUTE(SUBSTITUTE(A178, MID(A178, FIND("[", A178), FIND("]", A178) - FIND("[", A178) + 1), ""), "  ", " ")), MID(TRIM(SUBSTITUTE(SUBSTITUTE(A178, MID(A178, FIND("[", A178), FIND("]", A178) - FIND("[", A178) + 1), ""), "  ", " ")), FIND("[", TRIM(SUBSTITUTE(SUBSTITUTE(A178, MID(A178, FIND("[", A178), FIND("]", A178) - FIND("[", A178) + 1), ""), "  ", " "))), FIND("]", TRIM(SUBSTITUTE(SUBSTITUTE(A178, MID(A178, FIND("[", A178), FIND("]", A178) - FIND("[", A178) + 1), ""), "  ", " "))) - FIND("[", TRIM(SUBSTITUTE(SUBSTITUTE(A178, MID(A178, FIND("[", A178), FIND("]", A178) - FIND("[", A178) + 1), ""), "  ", " "))) + 1), ""), "  ", " ")),1)&amp;CHAR(34)&amp;",",CHAR(34)&amp;"start"&amp;IFERROR(LEFT(SUBSTITUTE(A178,"["&amp;MID(A178,FIND("[",A178)+1,FIND("]",A178)-FIND("[",A178)-1)&amp;"] ",""),1),LEFT(A178,1))&amp;CHAR(34)&amp;",")</f>
        <v>"startG",</v>
      </c>
      <c r="DF178" s="48" t="str">
        <f>IFERROR(IF(SEARCH("tan",A178)&gt;0,CHAR(34)&amp;"withtn"&amp;CHAR(34)&amp;",",""),"")</f>
        <v/>
      </c>
      <c r="DG178" s="48" t="str">
        <f>IFERROR(IF(SEARCH("q",A178)&gt;0,CHAR(34)&amp;"with_q"&amp;CHAR(34)&amp;",",""),"")</f>
        <v/>
      </c>
      <c r="DH178" s="48" t="str">
        <f>IFERROR(IF(SEARCH("v",A178)&gt;0,CHAR(34)&amp;"with_v"&amp;CHAR(34)&amp;",",""),"")</f>
        <v/>
      </c>
      <c r="DI178" s="48" t="str">
        <f>IFERROR(IF(SEARCH("w",A178)&gt;0,CHAR(34)&amp;"with_w"&amp;CHAR(34)&amp;",",""),"")</f>
        <v/>
      </c>
      <c r="DJ178" s="48" t="str">
        <f>IFERROR(IF(SEARCH("y",A178)&gt;0,CHAR(34)&amp;"with_y"&amp;CHAR(34)&amp;",",""),"")</f>
        <v/>
      </c>
      <c r="DK178" s="48" t="str">
        <f>IFERROR(IF(SEARCH("z",A178)&gt;0,CHAR(34)&amp;"with_z"&amp;CHAR(34)&amp;",",""),"")</f>
        <v/>
      </c>
      <c r="DL178" s="48" t="str">
        <f>IF(CG178=2, CHAR(34) &amp; _xlfn.TEXTJOIN("", TRUE, _xlfn._xlws.SORT(HP178:HX178)) &amp; CHAR(34) &amp; ",", "")</f>
        <v/>
      </c>
      <c r="DM178" s="48" t="str" cm="1">
        <f t="array" ref="DM178">IF(CG178=3,CHAR(34) &amp; _xlfn.TEXTJOIN("", TRUE, RIGHT(HP178:HX178, 2)) &amp; CHAR(34) &amp; ",", "")</f>
        <v>"LAREEL",</v>
      </c>
      <c r="DN178" s="48" t="str">
        <f>IF(AND(ISNUMBER(SEARCH("18", O178)), ISERROR(SEARCH("1918", O178)), ISERROR(SEARCH("2018", O178))), CHAR(34) &amp; "year18" &amp; CHAR(34) &amp; ",", "")</f>
        <v/>
      </c>
      <c r="DO178" s="48" t="str">
        <f>IF(AND(ISNUMBER(SEARCH("19", O178)), ISERROR(SEARCH("1819", O178)),  ISERROR(SEARCH("1219", O178)),ISERROR(SEARCH("1119", O178)),ISERROR(SEARCH("1190", O178)),ISERROR(SEARCH("2019", O178))), CHAR(34) &amp; "year19" &amp; CHAR(34) &amp; ",", "")</f>
        <v/>
      </c>
      <c r="DP178" s="6" t="str">
        <f>IF(AND(ISNUMBER(SEARCH("20", O178)), ISERROR(SEARCH("1920", O178))), CHAR(34)&amp;"year00"&amp;CHAR(34)&amp;",", "")</f>
        <v/>
      </c>
      <c r="DQ178" s="6" t="str">
        <f>IF(CC178="y",CHAR(34)&amp;"soviet"&amp;CHAR(34)&amp;",","")</f>
        <v/>
      </c>
      <c r="DR178" s="6" t="str">
        <f>IF(BY178="y",CHAR(34)&amp;"dgband"&amp;CHAR(34)&amp;",","")</f>
        <v/>
      </c>
      <c r="DS178" s="6" t="str">
        <f>IF(W178="y",IF(AND(V178="n",BY178&lt;&gt;"y"),CHAR(34)&amp;"allver"&amp;CHAR(34)&amp;",",""),"")</f>
        <v/>
      </c>
      <c r="DT178" s="6" t="str">
        <f>IF(V178="y",IF(AND(W178="n",BY178&lt;&gt;"y"),CHAR(34)&amp;"allhor"&amp;CHAR(34)&amp;",",""),"")</f>
        <v/>
      </c>
      <c r="DU178" s="6" t="str">
        <f>IF(BY178="y",IF(AND(W178="n",V178="n"),CHAR(34)&amp;"alldia"&amp;CHAR(34)&amp;",",""),"")</f>
        <v/>
      </c>
      <c r="DV178" s="48" t="str">
        <f>IF(IA178&lt;&gt;"",(IF(IA178="y",CHAR(34)&amp;"largec"&amp;CHAR(34)&amp;",",CHAR(34)&amp;"smallc"&amp;CHAR(34)&amp;",")),"")</f>
        <v/>
      </c>
      <c r="DW178" s="48" t="str">
        <f>IF(CL178="y",CHAR(34)&amp;CL$1&amp;CHAR(34)&amp;",","")</f>
        <v>"NoBand",</v>
      </c>
      <c r="DX178" s="48" t="str">
        <f>IF(CM178="y",CHAR(34)&amp;CM$1&amp;CHAR(34)&amp;",","")</f>
        <v/>
      </c>
      <c r="DY178" s="48" t="str">
        <f>IF(CN178="y",CHAR(34)&amp;CN$1&amp;CHAR(34)&amp;",","")</f>
        <v/>
      </c>
      <c r="DZ178" s="48" t="str">
        <f>IF(CO178="y",CHAR(34)&amp;CO$1&amp;CHAR(34)&amp;",","")</f>
        <v/>
      </c>
      <c r="EA178" s="48" t="str">
        <f>IF(T178="y",CHAR(34)&amp;T$1&amp;CHAR(34)&amp;",","")</f>
        <v/>
      </c>
      <c r="EB178" s="48" t="str">
        <f>IF(U178="y",CHAR(34)&amp;U$1&amp;CHAR(34)&amp;",","")</f>
        <v/>
      </c>
      <c r="EC178" s="48" t="str">
        <f>IF(V178="y",CHAR(34)&amp;V$1&amp;CHAR(34)&amp;",","")</f>
        <v/>
      </c>
      <c r="ED178" s="48" t="str">
        <f>IF(W178="y",CHAR(34)&amp;W$1&amp;CHAR(34)&amp;",","")</f>
        <v/>
      </c>
      <c r="EE178" s="48" t="str">
        <f>IF(X178="y",CHAR(34)&amp;X$1&amp;CHAR(34)&amp;",","")</f>
        <v/>
      </c>
      <c r="EF178" s="48" t="str">
        <f>IF(AND(Y178&lt;&gt;"n",Y178&lt;&gt;""),CHAR(34)&amp;Y$1&amp;CHAR(34)&amp;",","")</f>
        <v>"Animal",</v>
      </c>
      <c r="EG178" s="48" t="str">
        <f>IF(Z178="y",CHAR(34)&amp;Z$1&amp;CHAR(34)&amp;",","")</f>
        <v/>
      </c>
      <c r="EH178" s="48" t="str">
        <f>IF(AA178="y",CHAR(34)&amp;AA$1&amp;CHAR(34)&amp;",","")</f>
        <v>"Plants",</v>
      </c>
      <c r="EI178" s="48" t="str">
        <f>IF(AB178="y",CHAR(34)&amp;AB$1&amp;CHAR(34)&amp;",","")</f>
        <v>"Texted",</v>
      </c>
      <c r="EJ178" s="48" t="str">
        <f>IF(AC178="y",CHAR(34)&amp;AC$1&amp;CHAR(34)&amp;",","")</f>
        <v/>
      </c>
      <c r="EK178" s="48" t="str">
        <f>IF(AD178="y",CHAR(34)&amp;AD$1&amp;CHAR(34)&amp;",","")</f>
        <v/>
      </c>
      <c r="EL178" s="48" t="str">
        <f>IF(AE178="y",CHAR(34)&amp;AE$1&amp;CHAR(34)&amp;",","")</f>
        <v/>
      </c>
      <c r="EM178" s="48" t="str">
        <f>IF(AF178="y",CHAR(34)&amp;AF$1&amp;CHAR(34)&amp;",","")</f>
        <v/>
      </c>
      <c r="EN178" s="48" t="str">
        <f>IF(AG178="y",CHAR(34)&amp;AG$1&amp;CHAR(34)&amp;",","")</f>
        <v>"Unequa",</v>
      </c>
      <c r="EO178" s="48" t="str">
        <f>IF(AH178="y",CHAR(34)&amp;AH$1&amp;CHAR(34)&amp;",","")</f>
        <v>"Center",</v>
      </c>
      <c r="EP178" s="48" t="str">
        <f>IF(AI178="y",CHAR(34)&amp;AI$1&amp;CHAR(34)&amp;",","")</f>
        <v/>
      </c>
      <c r="EQ178" s="48" t="str">
        <f>IF(AJ178="y",CHAR(34)&amp;AJ$1&amp;CHAR(34)&amp;",","")</f>
        <v/>
      </c>
      <c r="ER178" s="48" t="str">
        <f>IF(AK178="y",CHAR(34)&amp;AK$1&amp;CHAR(34)&amp;",","")</f>
        <v/>
      </c>
      <c r="ES178" s="48" t="str">
        <f>IF(AL178="y",CHAR(34)&amp;AL$1&amp;CHAR(34)&amp;",","")</f>
        <v/>
      </c>
      <c r="ET178" s="48" t="str">
        <f>IF(AM178="y",CHAR(34)&amp;AM$1&amp;CHAR(34)&amp;",","")</f>
        <v>"Geogrh",</v>
      </c>
      <c r="EU178" s="48" t="str">
        <f>IF(AN178="y",CHAR(34)&amp;AN$1&amp;CHAR(34)&amp;",","")</f>
        <v/>
      </c>
      <c r="EV178" s="48" t="str">
        <f>IF(AO178="y",CHAR(34)&amp;AO$1&amp;CHAR(34)&amp;",","")</f>
        <v/>
      </c>
      <c r="EW178" s="48" t="str">
        <f>IF(AP178="y",CHAR(34)&amp;AP$1&amp;CHAR(34)&amp;",","")</f>
        <v/>
      </c>
      <c r="EX178" s="48" t="str">
        <f>IF(AQ178="y",CHAR(34)&amp;AQ$1&amp;CHAR(34)&amp;",","")</f>
        <v/>
      </c>
      <c r="EY178" s="48" t="str">
        <f>IF(AR178="y",CHAR(34)&amp;AR$1&amp;CHAR(34)&amp;",","")</f>
        <v/>
      </c>
      <c r="EZ178" s="48" t="str">
        <f>IF(AS178="y",CHAR(34)&amp;AS$1&amp;CHAR(34)&amp;",","")</f>
        <v/>
      </c>
      <c r="FA178" s="48" t="str">
        <f>IF(AT178&gt;0,CHAR(34)&amp;"sta"&amp;AZ178&amp;CHAR(34)&amp;",","")</f>
        <v/>
      </c>
      <c r="FB178" s="48" t="str">
        <f>IF(AND(AT178&gt;0,BA178&lt;&gt;""),CHAR(34)&amp;"sta"&amp;BA178&amp;CHAR(34)&amp;",","")</f>
        <v/>
      </c>
      <c r="FC178" s="48" t="str">
        <f>IF(AND(AT178&gt;0,BB178&lt;&gt;""),CHAR(34)&amp;"sta"&amp;BB178&amp;CHAR(34)&amp;",","")</f>
        <v/>
      </c>
      <c r="FD178" s="48" t="str">
        <f>IF(BV178="n",CHAR(34)&amp;"tcWHYE"&amp;CHAR(34)&amp;",",IF(BV178="y",CHAR(34)&amp;FD$1&amp;CHAR(34)&amp;",",""))</f>
        <v/>
      </c>
      <c r="FE178" s="48" t="str">
        <f>IF(COUNTIF(BL178:BT178,"BLU")=0,CHAR(34)&amp;"NO_BLU"&amp;CHAR(34)&amp;",", "")</f>
        <v>"NO_BLU",</v>
      </c>
      <c r="FF178" s="48" t="str">
        <f>IF(COUNTIF(BL178:BT178,"WHI")=0,CHAR(34)&amp;"NO_WHI"&amp;CHAR(34)&amp;",", "")</f>
        <v>"NO_WHI",</v>
      </c>
      <c r="FG178" s="48" t="str">
        <f>IF(COUNTIF(BL178:BT178,"RED")=0,CHAR(34)&amp;"NO_RED"&amp;CHAR(34)&amp;",", "")</f>
        <v>"NO_RED",</v>
      </c>
      <c r="FH178" s="48" t="str">
        <f>IF(COUNTIF(BL178:BS178,"GRE")=0,CHAR(34)&amp;"NO_GRE"&amp;CHAR(34)&amp;",", "")</f>
        <v/>
      </c>
      <c r="FI178" s="48" t="str">
        <f>IF(COUNTIF(BL178:BT178,"YEL")=0,CHAR(34)&amp;"NO_YEL"&amp;CHAR(34)&amp;",", "")</f>
        <v/>
      </c>
      <c r="FJ178" s="48" t="str">
        <f>IF(COUNTIF(BL178:BT178,"BLA")=0,CHAR(34)&amp;"NO_BLA"&amp;CHAR(34)&amp;",", "")</f>
        <v/>
      </c>
      <c r="FK178" s="48" t="str">
        <f>IF(AND(FH178&lt;&gt;"",FF178&lt;&gt;""),CHAR(34)&amp;"WHGRNO"&amp;CHAR(34)&amp;",","")</f>
        <v/>
      </c>
      <c r="FL178" s="48" t="str">
        <f>IF(AND(FI178&lt;&gt;"",FF178&lt;&gt;""),CHAR(34)&amp;"WHYENO"&amp;CHAR(34)&amp;",","")</f>
        <v/>
      </c>
      <c r="FM178" s="48" t="str">
        <f>IF(AND(FJ178&lt;&gt;"",FF178&lt;&gt;""),CHAR(34)&amp;"BAWHNO"&amp;CHAR(34)&amp;",","")</f>
        <v/>
      </c>
      <c r="FN178" s="48" t="str">
        <f>IF(AND(FE178&lt;&gt;"",FF178&lt;&gt;""),CHAR(34)&amp;"BLWHNO"&amp;CHAR(34)&amp;",","")</f>
        <v>"BLWHNO",</v>
      </c>
      <c r="FO178" s="48" t="str">
        <f>IF(AND(FE178&lt;&gt;"",FG178&lt;&gt;""),CHAR(34)&amp;"BLRENO"&amp;CHAR(34)&amp;",","")</f>
        <v>"BLRENO",</v>
      </c>
      <c r="FP178" s="48" t="str">
        <f>IF(AND(FF178&lt;&gt;"",FF178&lt;&gt;""),CHAR(34)&amp;"WHRENO"&amp;CHAR(34)&amp;",","")</f>
        <v>"WHRENO",</v>
      </c>
      <c r="FQ178" s="48" t="str">
        <f>IF(LEN(BF178)=3,CHAR(34)&amp;"001"&amp;BF178&amp;CHAR(34)&amp;",","")</f>
        <v/>
      </c>
      <c r="FR178" s="48" t="str">
        <f>IF(LEN(BG178)=3,CHAR(34)&amp;"002"&amp;BG178&amp;CHAR(34)&amp;",","")</f>
        <v/>
      </c>
      <c r="FS178" s="48" t="str">
        <f>IF(LEN(BH178)=3,CHAR(34)&amp;"003"&amp;BH178&amp;CHAR(34)&amp;",","")</f>
        <v/>
      </c>
      <c r="FT178" s="48" t="str">
        <f>CHAR(34)&amp;"myr"&amp;BD178&amp;CHAR(34)&amp;","</f>
        <v>"myrYEL",</v>
      </c>
      <c r="FU178" s="48" t="str">
        <f>IF(AY178="y",CHAR(34)&amp;"island"&amp;CHAR(34)&amp;",","")</f>
        <v/>
      </c>
      <c r="FV178" s="48" t="str">
        <f>IF(BZ178="y",CHAR(34)&amp;"landlo"&amp;CHAR(34)&amp;",","")</f>
        <v/>
      </c>
      <c r="FW178" s="48" t="str">
        <f>IF(CA178="y",CHAR(34)&amp;"eunion"&amp;CHAR(34)&amp;",","")</f>
        <v/>
      </c>
      <c r="FX178" s="48" t="str">
        <f>SUBSTITUTE(IFERROR(SEARCH("[",A178),IFERROR(IF(AND(CA178&lt;&gt;"y",SEARCH("Europe",R178)&gt;0),CHAR(34)&amp;"noeuni"&amp;CHAR(34)&amp;",",""),"")),"1","")</f>
        <v/>
      </c>
      <c r="FY178" s="48" t="str">
        <f>IFERROR(IF(SEARCH("Arabic",CB178)&gt;0,CHAR(34)&amp;"arabic"&amp;CHAR(34)&amp;",",""),"")</f>
        <v/>
      </c>
      <c r="FZ178" s="48" t="str">
        <f>IFERROR(IF(SEARCH("English",CB178)&gt;0,CHAR(34)&amp;"englis"&amp;CHAR(34)&amp;",",""),"")</f>
        <v/>
      </c>
      <c r="GA178" s="48" t="str">
        <f>IFERROR(IF(SEARCH("French",CB178)&gt;0,CHAR(34)&amp;"french"&amp;CHAR(34)&amp;",",""),"")</f>
        <v/>
      </c>
      <c r="GB178" s="48" t="str">
        <f>IFERROR(IF(SEARCH("Spanish",CB178)&gt;0,CHAR(34)&amp;"spanis"&amp;CHAR(34)&amp;",",""),"")</f>
        <v/>
      </c>
      <c r="GC178" s="48" t="str">
        <f>IFERROR(IF(SEARCH("Portuguese",CB178)&gt;0,CHAR(34)&amp;"portug"&amp;CHAR(34)&amp;",",""),"")</f>
        <v/>
      </c>
      <c r="GD178" s="48" t="str">
        <f>IFERROR(IF(SEARCH("German",CB178)&gt;0,CHAR(34)&amp;"german"&amp;CHAR(34)&amp;",",""),"")</f>
        <v/>
      </c>
      <c r="GE178" s="48" t="str">
        <f>IFERROR(IF(SEARCH("Dutch",CB178)&gt;0,CHAR(34)&amp;"dutchs"&amp;CHAR(34)&amp;",",""),"")</f>
        <v/>
      </c>
      <c r="GF178" s="48" t="str">
        <f>IFERROR(IF(SEARCH("Historical",AU178)&gt;0,CHAR(34)&amp;"histor"&amp;CHAR(34)&amp;",",""),"")</f>
        <v>"histor",</v>
      </c>
      <c r="GG178" s="48" t="str">
        <f>IF(BU178="y",CHAR(34)&amp;"unjack"&amp;CHAR(34)&amp;",","")</f>
        <v/>
      </c>
      <c r="GH178" s="48" t="str">
        <f>IF(CD178=1,CHAR(34)&amp;"southc"&amp;CHAR(34)&amp;",","")</f>
        <v/>
      </c>
      <c r="GI178" s="48" t="str">
        <f>IF(CE178=1,CHAR(34)&amp;"hasmap"&amp;CHAR(34)&amp;",","")</f>
        <v/>
      </c>
      <c r="GJ178" s="48" t="str">
        <f>IF(CP178="y",CHAR(34)&amp;CP$1&amp;CHAR(34)&amp;",","")</f>
        <v>"NoStar",</v>
      </c>
      <c r="GK178" s="48" t="str">
        <f>IF(GJ178="",CHAR(34)&amp;"HasSta"&amp;CHAR(34)&amp;",","")</f>
        <v/>
      </c>
      <c r="GL178" s="48" t="str">
        <f>IF(CQ178="y",CHAR(34)&amp;CQ$1&amp;CHAR(34)&amp;",","")</f>
        <v/>
      </c>
      <c r="GM178" s="48" t="str">
        <f>IF(CR178="y",CHAR(34)&amp;CR$1&amp;CHAR(34)&amp;",","")</f>
        <v/>
      </c>
      <c r="GN178" s="48" t="str">
        <f>IF(CS178="y",CHAR(34)&amp;CS$1&amp;CHAR(34)&amp;",","")</f>
        <v/>
      </c>
      <c r="GP178" s="48" t="str">
        <f>CHAR(34)&amp;AU178&amp;CHAR(34)</f>
        <v>"Historical, Political"</v>
      </c>
      <c r="GS178" s="48" t="str">
        <f>SUBSTITUTE("["&amp;_xlfn.CONCAT(CW178:GN178)&amp;"]",",]","]")</f>
        <v>["3Color","words2","exact2","lets11","startG","LAREEL","NoBand","Animal","Plants","Texted","Unequa","Center","Geogrh","NO_BLU","NO_WHI","NO_RED","BLWHNO","BLRENO","WHRENO","myrYEL","histor","NoStar"]</v>
      </c>
      <c r="GT178" s="48" t="str">
        <f>IF(BL178&lt;&gt;"",CHAR(34)&amp;"cl_"&amp;BL178&amp;CHAR(34)&amp;",","")</f>
        <v>"cl_BLA",</v>
      </c>
      <c r="GU178" s="48" t="str">
        <f>IF(BM178&lt;&gt;"",CHAR(34)&amp;"cl_"&amp;BM178&amp;CHAR(34)&amp;",","")</f>
        <v/>
      </c>
      <c r="GV178" s="48" t="str">
        <f>IF(BN178&lt;&gt;"",CHAR(34)&amp;"cl_"&amp;BN178&amp;CHAR(34)&amp;",","")</f>
        <v>"cl_GRE",</v>
      </c>
      <c r="GW178" s="48" t="str">
        <f>IF(BO178&lt;&gt;"",CHAR(34)&amp;"cl_"&amp;BO178&amp;CHAR(34)&amp;",","")</f>
        <v/>
      </c>
      <c r="GX178" s="48" t="str">
        <f>IF(BP178&lt;&gt;"",CHAR(34)&amp;"cl_"&amp;BP178&amp;CHAR(34)&amp;",","")</f>
        <v>"cl_YEL",</v>
      </c>
      <c r="GY178" s="48" t="str">
        <f>IF(BQ178&lt;&gt;"",CHAR(34)&amp;"cl_"&amp;BQ178&amp;CHAR(34)&amp;",","")</f>
        <v/>
      </c>
      <c r="GZ178" s="48" t="str">
        <f>IF(BR178&lt;&gt;"",CHAR(34)&amp;"cl_"&amp;BR178&amp;CHAR(34)&amp;",","")</f>
        <v/>
      </c>
      <c r="HA178" s="48" t="str">
        <f>IF(BS178&lt;&gt;"",CHAR(34)&amp;"cl_"&amp;BS178&amp;CHAR(34)&amp;",","")</f>
        <v/>
      </c>
      <c r="HB178" s="48" t="str">
        <f>IF(BT178&lt;&gt;"",CHAR(34)&amp;"cl_"&amp;BT178&amp;CHAR(34)&amp;",","")</f>
        <v/>
      </c>
      <c r="HC178" s="48" t="str">
        <f>SUBSTITUTE("["&amp;_xlfn.CONCAT(GT178:HB178)&amp;"]",",]","]")</f>
        <v>["cl_BLA","cl_GRE","cl_YEL"]</v>
      </c>
      <c r="HE178" s="71"/>
      <c r="HF178" s="72" t="str">
        <f>"{couname:"&amp;CT178&amp;(IF(HK178&lt;&gt;"",",subtype:"&amp;CHAR(34)&amp;HK178&amp;CHAR(34),""))&amp;",year:"&amp;HJ178&amp;",region:"&amp;CU178&amp;",Colors:"&amp;HC178&amp;",Items:"&amp;GS178&amp;",Flag:"&amp;CV178&amp;",HDFlag:"&amp;CHAR(34)&amp;E178&amp;CHAR(34)&amp;",type:"&amp;GP178&amp;", describe: "&amp;HH178&amp;", isnew:"&amp;CHAR(34)&amp;F178&amp;CHAR(34)&amp;", links: "&amp;HL178&amp;"},"</f>
        <v>{couname:"[USA] Gadsden Flag",year:"1775",region:"rgn_North America",Colors:["cl_BLA","cl_GRE","cl_YEL"],Items:["3Color","words2","exact2","lets11","startG","LAREEL","NoBand","Animal","Plants","Texted","Unequa","Center","Geogrh","NO_BLU","NO_WHI","NO_RED","BLWHNO","BLRENO","WHRENO","myrYEL","histor","NoStar"],Flag:"https://upload.wikimedia.org/wikipedia/commons/thumb/d/d8/Gadsden_flag.svg/640px-Gadsden_flag.svg.png",HDFlag:"https://upload.wikimedia.org/wikipedia/commons/thumb/d/d8/Gadsden_flag.svg/2560px-Gadsden_flag.svg.png",type:"Historical, Political", describe: "\nHistorical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 isnew:".", links: "https://en.wikipedia.org/wiki/Gadsden_flag"},</v>
      </c>
      <c r="HG178" s="73" t="str">
        <f>"{couname:"&amp;CT178&amp;(IF(HK178&lt;&gt;"",",subtype:"&amp;CHAR(34)&amp;HK178&amp;CHAR(34),""))&amp;",year:"&amp;HJ178&amp;",region:"&amp;CU178&amp;",Colors:"&amp;HC178&amp;",Items:"&amp;GS178&amp;",Flag:"&amp;CV178&amp;",HDFlag:"&amp;CHAR(34)&amp;E178&amp;CHAR(34)&amp;",type:"&amp;GP178&amp;", describe: "&amp;HI178&amp;", links: "&amp;HL178&amp;"},"</f>
        <v>{couname:"[USA] Gadsden Flag",year:"1775",region:"rgn_North America",Colors:["cl_BLA","cl_GRE","cl_YEL"],Items:["3Color","words2","exact2","lets11","startG","LAREEL","NoBand","Animal","Plants","Texted","Unequa","Center","Geogrh","NO_BLU","NO_WHI","NO_RED","BLWHNO","BLRENO","WHRENO","myrYEL","histor","NoStar"],Flag:"https://upload.wikimedia.org/wikipedia/commons/thumb/d/d8/Gadsden_flag.svg/640px-Gadsden_flag.svg.png",HDFlag:"https://upload.wikimedia.org/wikipedia/commons/thumb/d/d8/Gadsden_flag.svg/2560px-Gadsden_flag.svg.png",type:"Historical, Political", describe: "\nHistorical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 links: "https://en.wikipedia.org/wiki/Gadsden_flag"},</v>
      </c>
      <c r="HH178" s="48" t="str">
        <f>IF(P178&lt;&gt;"",CHAR(34)&amp;"\n"&amp;P178&amp;CHAR(34),CHAR(34)&amp;CHAR(34))</f>
        <v>"\nHistorical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v>
      </c>
      <c r="HI178" s="48" t="str">
        <f>IF(J178=0,CHAR(34)&amp;CHAR(34),HH178)</f>
        <v>"\nHistorical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v>
      </c>
      <c r="HJ178" s="48" t="str">
        <f>CHAR(34)&amp;O178&amp;CHAR(34)</f>
        <v>"1775"</v>
      </c>
      <c r="HL178" s="48" t="str">
        <f>CHAR(34)&amp;I178&amp;CHAR(34)</f>
        <v>"https://en.wikipedia.org/wiki/Gadsden_flag"</v>
      </c>
      <c r="HM178" s="72" t="str">
        <f>"{"&amp;CHAR(34)&amp;"couname"&amp;CHAR(34)&amp;":"&amp;CT178&amp;(IF(H178&lt;&gt;"",","&amp;CHAR(34)&amp;"subtype"&amp;CHAR(34)&amp;":"&amp;CHAR(34)&amp;H178&amp;CHAR(34),""))&amp;","&amp;CHAR(34)&amp;"year"&amp;CHAR(34)&amp;":"&amp;HJ178&amp;","&amp;CHAR(34)&amp;"region"&amp;CHAR(34)&amp;":"&amp;CU178&amp;","&amp;CHAR(34)&amp;"Colors"&amp;CHAR(34)&amp;":"&amp;HC178&amp;","&amp;CHAR(34)&amp;"Items"&amp;CHAR(34)&amp;":"&amp;GS178&amp;","&amp;CHAR(34)&amp;"Flag"&amp;CHAR(34)&amp;":"&amp;CV178&amp;","&amp;CHAR(34)&amp;"HDFlag"&amp;CHAR(34)&amp;":"&amp;CHAR(34)&amp;E178&amp;CHAR(34)&amp;","&amp;CHAR(34)&amp;"type"&amp;CHAR(34)&amp;":"&amp;GP178&amp;", "&amp;CHAR(34)&amp;"describe"&amp;CHAR(34)&amp;": "&amp;HH178&amp;", "&amp;CHAR(34)&amp;"isnew"&amp;CHAR(34)&amp;": "&amp;CHAR(34)&amp;F178&amp;CHAR(34)&amp;", "&amp;CHAR(34)&amp;"links"&amp;CHAR(34)&amp;": "&amp;HL178&amp;"},"</f>
        <v>{"couname":"[USA] Gadsden Flag","subtype":"[USA] Other","year":"1775","region":"rgn_North America","Colors":["cl_BLA","cl_GRE","cl_YEL"],"Items":["3Color","words2","exact2","lets11","startG","LAREEL","NoBand","Animal","Plants","Texted","Unequa","Center","Geogrh","NO_BLU","NO_WHI","NO_RED","BLWHNO","BLRENO","WHRENO","myrYEL","histor","NoStar"],"Flag":"https://upload.wikimedia.org/wikipedia/commons/thumb/d/d8/Gadsden_flag.svg/640px-Gadsden_flag.svg.png","HDFlag":"https://upload.wikimedia.org/wikipedia/commons/thumb/d/d8/Gadsden_flag.svg/2560px-Gadsden_flag.svg.png","type":"Historical, Political", "describe": "\nHistorical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 "isnew": ".", "links": "https://en.wikipedia.org/wiki/Gadsden_flag"},</v>
      </c>
      <c r="HN178" s="74" t="str">
        <f>"{"&amp;CHAR(34)&amp;"couname"&amp;CHAR(34)&amp;":"&amp;CT178&amp;(IF(H178&lt;&gt;"",","&amp;CHAR(34)&amp;"subtype"&amp;CHAR(34)&amp;":"&amp;CHAR(34)&amp;H178&amp;CHAR(34),""))&amp;","&amp;CHAR(34)&amp;"year"&amp;CHAR(34)&amp;":"&amp;HJ178&amp;","&amp;CHAR(34)&amp;"region"&amp;CHAR(34)&amp;":"&amp;CU178&amp;","&amp;CHAR(34)&amp;"Colors"&amp;CHAR(34)&amp;":"&amp;HC178&amp;","&amp;CHAR(34)&amp;"Items"&amp;CHAR(34)&amp;":"&amp;GS178&amp;","&amp;CHAR(34)&amp;"Flag"&amp;CHAR(34)&amp;":"&amp;CV178&amp;","&amp;CHAR(34)&amp;"HDFlag"&amp;CHAR(34)&amp;":"&amp;CHAR(34)&amp;E178&amp;CHAR(34)&amp;","&amp;CHAR(34)&amp;"type"&amp;CHAR(34)&amp;":"&amp;GP178&amp;", "&amp;CHAR(34)&amp;"describe"&amp;CHAR(34)&amp;": "&amp;HI178&amp;", "&amp;CHAR(34)&amp;"isnew"&amp;CHAR(34)&amp;": "&amp;CHAR(34)&amp;F178&amp;CHAR(34)&amp;", "&amp;CHAR(34)&amp;"links"&amp;CHAR(34)&amp;": "&amp;HL178&amp;"},"</f>
        <v>{"couname":"[USA] Gadsden Flag","subtype":"[USA] Other","year":"1775","region":"rgn_North America","Colors":["cl_BLA","cl_GRE","cl_YEL"],"Items":["3Color","words2","exact2","lets11","startG","LAREEL","NoBand","Animal","Plants","Texted","Unequa","Center","Geogrh","NO_BLU","NO_WHI","NO_RED","BLWHNO","BLRENO","WHRENO","myrYEL","histor","NoStar"],"Flag":"https://upload.wikimedia.org/wikipedia/commons/thumb/d/d8/Gadsden_flag.svg/640px-Gadsden_flag.svg.png","HDFlag":"https://upload.wikimedia.org/wikipedia/commons/thumb/d/d8/Gadsden_flag.svg/2560px-Gadsden_flag.svg.png","type":"Historical, Political", "describe": "\nHistorical United States Flag depicting a timber rattlesnake ready to strike over the words Don't Tread on Me on top of a yellow field. Its design proclaims an assertive warning of vigilance and willingness to act in defense against coercion. This has led it to be associated with the ideas of individualism and liberty. It is often used in the United States as a symbol of right-libertarianism, classical liberalism, and small government, as well as for distrust or defiance against authorities and government.", "isnew": ".", "links": "https://en.wikipedia.org/wiki/Gadsden_flag"},</v>
      </c>
      <c r="HO178" s="75">
        <v>45576</v>
      </c>
      <c r="HP178" s="48" t="str" cm="1">
        <f t="array" ref="HP178">IF(_xlfn.TEXTJOIN(", ", TRUE, IF(ISNUMBER(SEARCH("BLA", BL178:BT178)), COLUMN(BL178:BT178) - COLUMN(BL178) + 1, ""))&lt;&gt;"","BLA","")</f>
        <v>BLA</v>
      </c>
      <c r="HQ178" s="48" t="str" cm="1">
        <f t="array" ref="HQ178">IF(_xlfn.TEXTJOIN(", ", TRUE, IF(ISNUMBER(SEARCH("BLU", BL178:BT178)), COLUMN(BL178:BT178) - COLUMN(BL178) + 1, ""))&lt;&gt;"","BLU","")</f>
        <v/>
      </c>
      <c r="HR178" s="48" t="str" cm="1">
        <f t="array" ref="HR178">IF(_xlfn.TEXTJOIN(", ", TRUE, IF(ISNUMBER(SEARCH("GRE", BL178:BT178)), COLUMN(BL178:BT178) - COLUMN(BL178) + 1, ""))&lt;&gt;"","GRE","")</f>
        <v>GRE</v>
      </c>
      <c r="HS178" s="48" t="str" cm="1">
        <f t="array" ref="HS178">IF(_xlfn.TEXTJOIN(", ", TRUE, IF(ISNUMBER(SEARCH("RED", BL178:BT178)), COLUMN(BL178:BT178) - COLUMN(BL178) + 1, ""))&lt;&gt;"","RED","")</f>
        <v/>
      </c>
      <c r="HT178" s="48" t="str" cm="1">
        <f t="array" ref="HT178">IF(_xlfn.TEXTJOIN(", ", TRUE, IF(ISNUMBER(SEARCH("YEL", BL178:BT178)), COLUMN(BL178:BT178) - COLUMN(BL178) + 1, ""))&lt;&gt;"","YEL","")</f>
        <v>YEL</v>
      </c>
      <c r="HU178" s="48" t="str" cm="1">
        <f t="array" ref="HU178">IF(_xlfn.TEXTJOIN(", ", TRUE, IF(ISNUMBER(SEARCH("ORA", BL178:BT178)), COLUMN(BL178:BT178) - COLUMN(BL178) + 1, ""))&lt;&gt;"","ORA","")</f>
        <v/>
      </c>
      <c r="HV178" s="48" t="str" cm="1">
        <f t="array" ref="HV178">IF(_xlfn.TEXTJOIN(", ", TRUE, IF(ISNUMBER(SEARCH("BRO", BL178:BT178)), COLUMN(BL178:BT178) - COLUMN(BL178) + 1, ""))&lt;&gt;"","BRO","")</f>
        <v/>
      </c>
      <c r="HW178" s="48" t="str" cm="1">
        <f t="array" ref="HW178">IF(_xlfn.TEXTJOIN(", ", TRUE, IF(ISNUMBER(SEARCH("PUR", BL178:BT178)), COLUMN(BL178:BT178) - COLUMN(BL178) + 1, ""))&lt;&gt;"","PUR","")</f>
        <v/>
      </c>
      <c r="HX178" s="48" t="str" cm="1">
        <f t="array" ref="HX178">IF(_xlfn.TEXTJOIN(", ", TRUE, IF(ISNUMBER(SEARCH("WHI", BL178:BT178)), COLUMN(BL178:BT178) - COLUMN(BL178) + 1, ""))&lt;&gt;"","WHI","")</f>
        <v/>
      </c>
      <c r="HY178" s="76"/>
      <c r="HZ178" s="76"/>
      <c r="IA178" s="6"/>
      <c r="IB178" s="6"/>
      <c r="IC178" s="77"/>
      <c r="ID178" s="77"/>
      <c r="IE178" s="77"/>
      <c r="IF178" s="77"/>
      <c r="IG178" s="77"/>
      <c r="IH178" s="77"/>
      <c r="II178" s="77"/>
      <c r="IJ178" s="77"/>
      <c r="IK178" s="77"/>
      <c r="IL178" s="48">
        <f>SUM(IC178:IK178)</f>
        <v>0</v>
      </c>
      <c r="IM178" s="45">
        <f>COUNTIF(IC178:IK178,"&gt;0")-CG178</f>
        <v>-3</v>
      </c>
      <c r="IN178" s="78" t="str">
        <f>"http://mkweb.bcgsc.ca/color-summarizer/?url="&amp;D178&amp;"&amp;precision=low&amp;num_clusters="&amp;CG178&amp;"&amp;text=1"</f>
        <v>http://mkweb.bcgsc.ca/color-summarizer/?url=https://upload.wikimedia.org/wikipedia/commons/thumb/d/d8/Gadsden_flag.svg/640px-Gadsden_flag.svg.png&amp;precision=low&amp;num_clusters=3&amp;text=1</v>
      </c>
      <c r="IO178" s="48" t="str">
        <f>IF(HP178&lt;&gt;"",CHAR(34)&amp;"black"&amp;CHAR(34),"")</f>
        <v>"black"</v>
      </c>
      <c r="IP178" s="48" t="str">
        <f>IF(HQ178&lt;&gt;"",CHAR(34)&amp;"blue"&amp;CHAR(34),"")</f>
        <v/>
      </c>
      <c r="IQ178" s="48" t="str">
        <f>IF(HR178&lt;&gt;"",CHAR(34)&amp;"green"&amp;CHAR(34),"")</f>
        <v>"green"</v>
      </c>
      <c r="IR178" s="48" t="str">
        <f>IF(HS178&lt;&gt;"",CHAR(34)&amp;"red"&amp;CHAR(34),"")</f>
        <v/>
      </c>
      <c r="IS178" s="48" t="str">
        <f>IF(HT178&lt;&gt;"",CHAR(34)&amp;"yellow"&amp;CHAR(34),"")</f>
        <v>"yellow"</v>
      </c>
      <c r="IT178" s="48" t="str">
        <f>IF(HU178&lt;&gt;"",CHAR(34)&amp;"orange"&amp;CHAR(34),"")</f>
        <v/>
      </c>
      <c r="IU178" s="48" t="str">
        <f>IF(HV178&lt;&gt;"",CHAR(34)&amp;"brown"&amp;CHAR(34),"")</f>
        <v/>
      </c>
      <c r="IV178" s="48" t="str">
        <f>IF(HW178&lt;&gt;"",CHAR(34)&amp;"purple"&amp;CHAR(34),"")</f>
        <v/>
      </c>
      <c r="IW178" s="48" t="str">
        <f>IF(HX178&lt;&gt;"",CHAR(34)&amp;"white"&amp;CHAR(34),"")</f>
        <v/>
      </c>
      <c r="IX178" s="48" t="str">
        <f>"{"&amp;CHAR(34)&amp;"url"&amp;CHAR(34)&amp;":"&amp;CHAR(34)&amp;IN178&amp;CHAR(34)&amp;","&amp;CHAR(34)&amp;"name"&amp;CHAR(34)&amp;":"&amp;CHAR(34)&amp;A178&amp;CHAR(34)&amp;"},"</f>
        <v>{"url":"http://mkweb.bcgsc.ca/color-summarizer/?url=https://upload.wikimedia.org/wikipedia/commons/thumb/d/d8/Gadsden_flag.svg/640px-Gadsden_flag.svg.png&amp;precision=low&amp;num_clusters=3&amp;text=1","name":"[USA] Gadsden Flag"},</v>
      </c>
      <c r="IY178" s="48">
        <v>1204</v>
      </c>
    </row>
    <row r="179" spans="1:259" s="48" customFormat="1" ht="38.4" customHeight="1" thickBot="1" x14ac:dyDescent="0.35">
      <c r="A179" s="87" t="s">
        <v>538</v>
      </c>
      <c r="B179" s="40" t="e" vm="320">
        <v>#VALUE!</v>
      </c>
      <c r="C179" s="41" t="s">
        <v>225</v>
      </c>
      <c r="D179" s="42" t="s">
        <v>539</v>
      </c>
      <c r="E179" s="43" t="s">
        <v>540</v>
      </c>
      <c r="F179" s="44" t="s">
        <v>163</v>
      </c>
      <c r="G179" s="45">
        <f>COUNTIF($A$1:$A$8580,A179)</f>
        <v>1</v>
      </c>
      <c r="H179" s="46" t="s">
        <v>1134</v>
      </c>
      <c r="I179" s="47" t="s">
        <v>541</v>
      </c>
      <c r="J179" s="48" t="str">
        <f>""</f>
        <v/>
      </c>
      <c r="K179" s="49"/>
      <c r="L179" s="50"/>
      <c r="M179" s="50"/>
      <c r="N179" s="51" t="s">
        <v>231</v>
      </c>
      <c r="O179" s="52">
        <v>2002</v>
      </c>
      <c r="P179" s="53" t="s">
        <v>542</v>
      </c>
      <c r="Q179" s="54">
        <v>2</v>
      </c>
      <c r="R179" s="55" t="s">
        <v>231</v>
      </c>
      <c r="S179" s="56">
        <v>3</v>
      </c>
      <c r="T179" s="57" t="s">
        <v>164</v>
      </c>
      <c r="U179" s="58" t="s">
        <v>165</v>
      </c>
      <c r="V179" s="58" t="s">
        <v>164</v>
      </c>
      <c r="W179" s="58" t="s">
        <v>165</v>
      </c>
      <c r="X179" s="58" t="s">
        <v>165</v>
      </c>
      <c r="Y179" s="58" t="s">
        <v>164</v>
      </c>
      <c r="Z179" s="58" t="s">
        <v>164</v>
      </c>
      <c r="AA179" s="58" t="s">
        <v>165</v>
      </c>
      <c r="AB179" s="58" t="s">
        <v>165</v>
      </c>
      <c r="AC179" s="58" t="s">
        <v>164</v>
      </c>
      <c r="AD179" s="58" t="s">
        <v>164</v>
      </c>
      <c r="AE179" s="58" t="s">
        <v>164</v>
      </c>
      <c r="AF179" s="59" t="s">
        <v>164</v>
      </c>
      <c r="AG179" s="59" t="s">
        <v>164</v>
      </c>
      <c r="AH179" s="59" t="s">
        <v>165</v>
      </c>
      <c r="AI179" s="59" t="s">
        <v>164</v>
      </c>
      <c r="AJ179" s="59" t="s">
        <v>164</v>
      </c>
      <c r="AK179" s="59" t="s">
        <v>164</v>
      </c>
      <c r="AL179" s="59" t="s">
        <v>164</v>
      </c>
      <c r="AM179" s="59" t="s">
        <v>165</v>
      </c>
      <c r="AN179" s="59" t="s">
        <v>164</v>
      </c>
      <c r="AO179" s="59" t="s">
        <v>164</v>
      </c>
      <c r="AP179" s="59" t="s">
        <v>164</v>
      </c>
      <c r="AQ179" s="59" t="s">
        <v>164</v>
      </c>
      <c r="AR179" s="59" t="s">
        <v>164</v>
      </c>
      <c r="AS179" s="59" t="s">
        <v>164</v>
      </c>
      <c r="AT179" s="60">
        <v>0</v>
      </c>
      <c r="AU179" s="59" t="s">
        <v>172</v>
      </c>
      <c r="AV179" s="59" t="str">
        <f>IF(LEFT(A179,1)="[",LEFT(A179,5)&amp;AU179&amp;A179,"")</f>
        <v>[USA]People[USA] Hopi Nation</v>
      </c>
      <c r="AW179" s="59" t="str">
        <f>C179&amp;H179&amp;A179</f>
        <v>3c[USA] Other[USA] Hopi Nation</v>
      </c>
      <c r="AX179" s="61"/>
      <c r="AY179" s="61"/>
      <c r="AZ179" s="62" t="s">
        <v>167</v>
      </c>
      <c r="BA179" s="62" t="s">
        <v>167</v>
      </c>
      <c r="BB179" s="62"/>
      <c r="BC179" s="63"/>
      <c r="BD179" s="64" t="s">
        <v>168</v>
      </c>
      <c r="BE179" s="47"/>
      <c r="BF179" s="64" t="s">
        <v>152</v>
      </c>
      <c r="BG179" s="64" t="s">
        <v>159</v>
      </c>
      <c r="BH179" s="64" t="s">
        <v>155</v>
      </c>
      <c r="BI179" s="64"/>
      <c r="BJ179" s="64"/>
      <c r="BK179" s="47"/>
      <c r="BL179" s="64" t="s">
        <v>151</v>
      </c>
      <c r="BM179" s="64" t="s">
        <v>152</v>
      </c>
      <c r="BN179" s="64" t="s">
        <v>153</v>
      </c>
      <c r="BO179" s="64" t="s">
        <v>154</v>
      </c>
      <c r="BP179" s="64" t="s">
        <v>155</v>
      </c>
      <c r="BQ179" s="64" t="s">
        <v>167</v>
      </c>
      <c r="BR179" s="64" t="s">
        <v>157</v>
      </c>
      <c r="BS179" s="64" t="s">
        <v>167</v>
      </c>
      <c r="BT179" s="64" t="s">
        <v>159</v>
      </c>
      <c r="BU179" s="65"/>
      <c r="BV179" s="66"/>
      <c r="BW179" s="66">
        <v>0</v>
      </c>
      <c r="BX179" s="47"/>
      <c r="CB179" s="6"/>
      <c r="CC179" s="6"/>
      <c r="CD179" s="67">
        <v>0</v>
      </c>
      <c r="CE179" s="67">
        <v>0</v>
      </c>
      <c r="CF179" s="67" t="e">
        <v>#REF!</v>
      </c>
      <c r="CG179" s="68" cm="1">
        <f t="array" ref="CG179">SUMPRODUCT(--(LEN(TRIM(BL179:BT179))&gt;0))</f>
        <v>7</v>
      </c>
      <c r="CH179" s="59" t="str">
        <f>IF(CG179=2,"y","n")</f>
        <v>n</v>
      </c>
      <c r="CI179" s="59" t="str">
        <f>IF(CG179=3,"y","n")</f>
        <v>n</v>
      </c>
      <c r="CJ179" s="59" t="str">
        <f>IF(CG179=4,"y","n")</f>
        <v>n</v>
      </c>
      <c r="CK179" s="59" t="str">
        <f>IF(CG179&gt;4,"y","n")</f>
        <v>y</v>
      </c>
      <c r="CL179" s="59" t="str">
        <f>IF(S179=0,"y","n")</f>
        <v>n</v>
      </c>
      <c r="CM179" s="59" t="str">
        <f>IF(S179=2,"y","n")</f>
        <v>n</v>
      </c>
      <c r="CN179" s="59" t="str">
        <f>IF(S179=3,"y","n")</f>
        <v>y</v>
      </c>
      <c r="CO179" s="59" t="str">
        <f>IF(S179&gt;=4,"y","n")</f>
        <v>n</v>
      </c>
      <c r="CP179" s="59" t="str">
        <f>IF(AT179=0,"y","n")</f>
        <v>y</v>
      </c>
      <c r="CQ179" s="59" t="str">
        <f>IF(AT179=1,"y","n")</f>
        <v>n</v>
      </c>
      <c r="CR179" s="59" t="str">
        <f>IF(AT179=2,"y","n")</f>
        <v>n</v>
      </c>
      <c r="CS179" s="59" t="str">
        <f>IF(AT179&gt;=3,"y","n")</f>
        <v>n</v>
      </c>
      <c r="CT179" s="69" t="str">
        <f>CHAR(34)&amp;A179&amp;CHAR(34)</f>
        <v>"[USA] Hopi Nation"</v>
      </c>
      <c r="CU179" s="70" t="str">
        <f>CHAR(34)&amp;"rgn_"&amp;R179&amp;CHAR(34)</f>
        <v>"rgn_North America"</v>
      </c>
      <c r="CV179" s="48" t="str">
        <f>CHAR(34)&amp;D179&amp;CHAR(34)</f>
        <v>"https://upload.wikimedia.org/wikipedia/commons/thumb/7/74/Flag_of_the_Hopi_Reservation.svg/640px-Flag_of_the_Hopi_Reservation.svg.png"</v>
      </c>
      <c r="CW179" s="48" t="str">
        <f>IF(CH179="y",CHAR(34)&amp;CH$1&amp;CHAR(34)&amp;",","")</f>
        <v/>
      </c>
      <c r="CX179" s="48" t="str">
        <f>IF(CI179="y",CHAR(34)&amp;CI$1&amp;CHAR(34)&amp;",","")</f>
        <v/>
      </c>
      <c r="CY179" s="48" t="str">
        <f>IF(CJ179="y",CHAR(34)&amp;CJ$1&amp;CHAR(34)&amp;",","")</f>
        <v/>
      </c>
      <c r="CZ179" s="48" t="str">
        <f>IF(CK179="y",CHAR(34)&amp;CK$1&amp;CHAR(34)&amp;",","")</f>
        <v>"5+Colo",</v>
      </c>
      <c r="DA179" s="48" t="str">
        <f>IF(Q179&gt;1,CHAR(34)&amp;"words2"&amp;CHAR(34)&amp;",","")</f>
        <v>"words2",</v>
      </c>
      <c r="DB179" s="48" t="str">
        <f>IF(Q179&gt;2,CHAR(34)&amp;"words3"&amp;CHAR(34)&amp;",","")</f>
        <v/>
      </c>
      <c r="DC179" s="48" t="str">
        <f>IF(Q179=2,CHAR(34)&amp;"exact2"&amp;CHAR(34)&amp;",","")</f>
        <v>"exact2",</v>
      </c>
      <c r="DD179" s="48" t="str">
        <f>IF(LEN(CHAR(34)&amp;"lets"&amp;LEN(SUBSTITUTE(SUBSTITUTE(IFERROR(TRIM(SUBSTITUTE(SUBSTITUTE(SUBSTITUTE(IFERROR(TRIM(SUBSTITUTE(A179,MID(A179,FIND("(",A179),FIND(")",A179)-FIND("(",A179)+1),"")),A179)," ",""),"-",""),MID(SUBSTITUTE(SUBSTITUTE(IFERROR(TRIM(SUBSTITUTE(A179,MID(A179,FIND("(",A179),FIND(")",A179)-FIND("(",A179)+1),"")),A179)," ",""),"-",""),FIND("[",SUBSTITUTE(SUBSTITUTE(IFERROR(TRIM(SUBSTITUTE(A179,MID(A179,FIND("(",A179),FIND(")",A179)-FIND("(",A179)+1),"")),A179)," ",""),"-","")),FIND("]",SUBSTITUTE(SUBSTITUTE(IFERROR(TRIM(SUBSTITUTE(A179,MID(A179,FIND("(",A179),FIND(")",A179)-FIND("(",A179)+1),"")),A179)," ",""),"-",""))-FIND("[",SUBSTITUTE(SUBSTITUTE(IFERROR(TRIM(SUBSTITUTE(A179,MID(A179,FIND("(",A179),FIND(")",A179)-FIND("(",A179)+1),"")),A179)," ",""),"-",""))+1),"")),SUBSTITUTE(SUBSTITUTE(IFERROR(TRIM(SUBSTITUTE(A179,MID(A179,FIND("(",A179),FIND(")",A179)-FIND("(",A179)+1),"")),A179)," ",""),"-",""))," ",""),"-",""))&amp;CHAR(34)&amp;",")=9,CHAR(34)&amp;"lets"&amp;LEN(SUBSTITUTE(SUBSTITUTE(IFERROR(TRIM(SUBSTITUTE(SUBSTITUTE(SUBSTITUTE(IFERROR(TRIM(SUBSTITUTE(A179,MID(A179,FIND("(",A179),FIND(")",A179)-FIND("(",A179)+1),"")),A179)," ",""),"-",""),MID(SUBSTITUTE(SUBSTITUTE(IFERROR(TRIM(SUBSTITUTE(A179,MID(A179,FIND("(",A179),FIND(")",A179)-FIND("(",A179)+1),"")),A179)," ",""),"-",""),FIND("[",SUBSTITUTE(SUBSTITUTE(IFERROR(TRIM(SUBSTITUTE(A179,MID(A179,FIND("(",A179),FIND(")",A179)-FIND("(",A179)+1),"")),A179)," ",""),"-","")),FIND("]",SUBSTITUTE(SUBSTITUTE(IFERROR(TRIM(SUBSTITUTE(A179,MID(A179,FIND("(",A179),FIND(")",A179)-FIND("(",A179)+1),"")),A179)," ",""),"-",""))-FIND("[",SUBSTITUTE(SUBSTITUTE(IFERROR(TRIM(SUBSTITUTE(A179,MID(A179,FIND("(",A179),FIND(")",A179)-FIND("(",A179)+1),"")),A179)," ",""),"-",""))+1),"")),SUBSTITUTE(SUBSTITUTE(IFERROR(TRIM(SUBSTITUTE(A179,MID(A179,FIND("(",A179),FIND(")",A179)-FIND("(",A179)+1),"")),A179)," ",""),"-",""))," ",""),"-",""))&amp;CHAR(34)&amp;",",CHAR(34)&amp;"lets0"&amp;LEN(SUBSTITUTE(SUBSTITUTE(IFERROR(TRIM(SUBSTITUTE(SUBSTITUTE(SUBSTITUTE(IFERROR(TRIM(SUBSTITUTE(A179,MID(A179,FIND("(",A179),FIND(")",A179)-FIND("(",A179)+1),"")),A179)," ",""),"-",""),MID(SUBSTITUTE(SUBSTITUTE(IFERROR(TRIM(SUBSTITUTE(A179,MID(A179,FIND("(",A179),FIND(")",A179)-FIND("(",A179)+1),"")),A179)," ",""),"-",""),FIND("[",SUBSTITUTE(SUBSTITUTE(IFERROR(TRIM(SUBSTITUTE(A179,MID(A179,FIND("(",A179),FIND(")",A179)-FIND("(",A179)+1),"")),A179)," ",""),"-","")),FIND("]",SUBSTITUTE(SUBSTITUTE(IFERROR(TRIM(SUBSTITUTE(A179,MID(A179,FIND("(",A179),FIND(")",A179)-FIND("(",A179)+1),"")),A179)," ",""),"-",""))-FIND("[",SUBSTITUTE(SUBSTITUTE(IFERROR(TRIM(SUBSTITUTE(A179,MID(A179,FIND("(",A179),FIND(")",A179)-FIND("(",A179)+1),"")),A179)," ",""),"-",""))+1),"")),SUBSTITUTE(SUBSTITUTE(IFERROR(TRIM(SUBSTITUTE(A179,MID(A179,FIND("(",A179),FIND(")",A179)-FIND("(",A179)+1),"")),A179)," ",""),"-",""))," ",""),"-",""))&amp;CHAR(34)&amp;",")</f>
        <v>"lets10",</v>
      </c>
      <c r="DE179" s="48" t="str">
        <f>IFERROR(CHAR(34)&amp;"start"&amp;LEFT(TRIM(SUBSTITUTE(SUBSTITUTE(TRIM(SUBSTITUTE(SUBSTITUTE(A179, MID(A179, FIND("[", A179), FIND("]", A179) - FIND("[", A179) + 1), ""), "  ", " ")), MID(TRIM(SUBSTITUTE(SUBSTITUTE(A179, MID(A179, FIND("[", A179), FIND("]", A179) - FIND("[", A179) + 1), ""), "  ", " ")), FIND("[", TRIM(SUBSTITUTE(SUBSTITUTE(A179, MID(A179, FIND("[", A179), FIND("]", A179) - FIND("[", A179) + 1), ""), "  ", " "))), FIND("]", TRIM(SUBSTITUTE(SUBSTITUTE(A179, MID(A179, FIND("[", A179), FIND("]", A179) - FIND("[", A179) + 1), ""), "  ", " "))) - FIND("[", TRIM(SUBSTITUTE(SUBSTITUTE(A179, MID(A179, FIND("[", A179), FIND("]", A179) - FIND("[", A179) + 1), ""), "  ", " "))) + 1), ""), "  ", " ")),1)&amp;CHAR(34)&amp;",",CHAR(34)&amp;"start"&amp;IFERROR(LEFT(SUBSTITUTE(A179,"["&amp;MID(A179,FIND("[",A179)+1,FIND("]",A179)-FIND("[",A179)-1)&amp;"] ",""),1),LEFT(A179,1))&amp;CHAR(34)&amp;",")</f>
        <v>"startH",</v>
      </c>
      <c r="DF179" s="48" t="str">
        <f>IFERROR(IF(SEARCH("tan",A179)&gt;0,CHAR(34)&amp;"withtn"&amp;CHAR(34)&amp;",",""),"")</f>
        <v/>
      </c>
      <c r="DG179" s="48" t="str">
        <f>IFERROR(IF(SEARCH("q",A179)&gt;0,CHAR(34)&amp;"with_q"&amp;CHAR(34)&amp;",",""),"")</f>
        <v/>
      </c>
      <c r="DH179" s="48" t="str">
        <f>IFERROR(IF(SEARCH("v",A179)&gt;0,CHAR(34)&amp;"with_v"&amp;CHAR(34)&amp;",",""),"")</f>
        <v/>
      </c>
      <c r="DI179" s="48" t="str">
        <f>IFERROR(IF(SEARCH("w",A179)&gt;0,CHAR(34)&amp;"with_w"&amp;CHAR(34)&amp;",",""),"")</f>
        <v/>
      </c>
      <c r="DJ179" s="48" t="str">
        <f>IFERROR(IF(SEARCH("y",A179)&gt;0,CHAR(34)&amp;"with_y"&amp;CHAR(34)&amp;",",""),"")</f>
        <v/>
      </c>
      <c r="DK179" s="48" t="str">
        <f>IFERROR(IF(SEARCH("z",A179)&gt;0,CHAR(34)&amp;"with_z"&amp;CHAR(34)&amp;",",""),"")</f>
        <v/>
      </c>
      <c r="DL179" s="48" t="str">
        <f>IF(CG179=2, CHAR(34) &amp; _xlfn.TEXTJOIN("", TRUE, _xlfn._xlws.SORT(HP179:HX179)) &amp; CHAR(34) &amp; ",", "")</f>
        <v/>
      </c>
      <c r="DM179" s="48" t="str" cm="1">
        <f t="array" ref="DM179">IF(CG179=3,CHAR(34) &amp; _xlfn.TEXTJOIN("", TRUE, RIGHT(HP179:HX179, 2)) &amp; CHAR(34) &amp; ",", "")</f>
        <v/>
      </c>
      <c r="DN179" s="48" t="str">
        <f>IF(AND(ISNUMBER(SEARCH("18", O179)), ISERROR(SEARCH("1918", O179)), ISERROR(SEARCH("2018", O179))), CHAR(34) &amp; "year18" &amp; CHAR(34) &amp; ",", "")</f>
        <v/>
      </c>
      <c r="DO179" s="48" t="str">
        <f>IF(AND(ISNUMBER(SEARCH("19", O179)), ISERROR(SEARCH("1819", O179)),  ISERROR(SEARCH("1219", O179)),ISERROR(SEARCH("1119", O179)),ISERROR(SEARCH("1190", O179)),ISERROR(SEARCH("2019", O179))), CHAR(34) &amp; "year19" &amp; CHAR(34) &amp; ",", "")</f>
        <v/>
      </c>
      <c r="DP179" s="6" t="str">
        <f>IF(AND(ISNUMBER(SEARCH("20", O179)), ISERROR(SEARCH("1920", O179))), CHAR(34)&amp;"year00"&amp;CHAR(34)&amp;",", "")</f>
        <v>"year00",</v>
      </c>
      <c r="DQ179" s="6" t="str">
        <f>IF(CC179="y",CHAR(34)&amp;"soviet"&amp;CHAR(34)&amp;",","")</f>
        <v/>
      </c>
      <c r="DR179" s="6" t="str">
        <f>IF(BY179="y",CHAR(34)&amp;"dgband"&amp;CHAR(34)&amp;",","")</f>
        <v/>
      </c>
      <c r="DS179" s="6" t="str">
        <f>IF(W179="y",IF(AND(V179="n",BY179&lt;&gt;"y"),CHAR(34)&amp;"allver"&amp;CHAR(34)&amp;",",""),"")</f>
        <v>"allver",</v>
      </c>
      <c r="DT179" s="6" t="str">
        <f>IF(V179="y",IF(AND(W179="n",BY179&lt;&gt;"y"),CHAR(34)&amp;"allhor"&amp;CHAR(34)&amp;",",""),"")</f>
        <v/>
      </c>
      <c r="DU179" s="6" t="str">
        <f>IF(BY179="y",IF(AND(W179="n",V179="n"),CHAR(34)&amp;"alldia"&amp;CHAR(34)&amp;",",""),"")</f>
        <v/>
      </c>
      <c r="DV179" s="48" t="str">
        <f>IF(IA179&lt;&gt;"",(IF(IA179="y",CHAR(34)&amp;"largec"&amp;CHAR(34)&amp;",",CHAR(34)&amp;"smallc"&amp;CHAR(34)&amp;",")),"")</f>
        <v>"smallc",</v>
      </c>
      <c r="DW179" s="48" t="str">
        <f>IF(CL179="y",CHAR(34)&amp;CL$1&amp;CHAR(34)&amp;",","")</f>
        <v/>
      </c>
      <c r="DX179" s="48" t="str">
        <f>IF(CM179="y",CHAR(34)&amp;CM$1&amp;CHAR(34)&amp;",","")</f>
        <v/>
      </c>
      <c r="DY179" s="48" t="str">
        <f>IF(CN179="y",CHAR(34)&amp;CN$1&amp;CHAR(34)&amp;",","")</f>
        <v>"3Bands",</v>
      </c>
      <c r="DZ179" s="48" t="str">
        <f>IF(CO179="y",CHAR(34)&amp;CO$1&amp;CHAR(34)&amp;",","")</f>
        <v/>
      </c>
      <c r="EA179" s="48" t="str">
        <f>IF(T179="y",CHAR(34)&amp;T$1&amp;CHAR(34)&amp;",","")</f>
        <v/>
      </c>
      <c r="EB179" s="48" t="str">
        <f>IF(U179="y",CHAR(34)&amp;U$1&amp;CHAR(34)&amp;",","")</f>
        <v>"Crosse",</v>
      </c>
      <c r="EC179" s="48" t="str">
        <f>IF(V179="y",CHAR(34)&amp;V$1&amp;CHAR(34)&amp;",","")</f>
        <v/>
      </c>
      <c r="ED179" s="48" t="str">
        <f>IF(W179="y",CHAR(34)&amp;W$1&amp;CHAR(34)&amp;",","")</f>
        <v>"Vertic",</v>
      </c>
      <c r="EE179" s="48" t="str">
        <f>IF(X179="y",CHAR(34)&amp;X$1&amp;CHAR(34)&amp;",","")</f>
        <v>"Circle",</v>
      </c>
      <c r="EF179" s="48" t="str">
        <f>IF(AND(Y179&lt;&gt;"n",Y179&lt;&gt;""),CHAR(34)&amp;Y$1&amp;CHAR(34)&amp;",","")</f>
        <v/>
      </c>
      <c r="EG179" s="48" t="str">
        <f>IF(Z179="y",CHAR(34)&amp;Z$1&amp;CHAR(34)&amp;",","")</f>
        <v/>
      </c>
      <c r="EH179" s="48" t="str">
        <f>IF(AA179="y",CHAR(34)&amp;AA$1&amp;CHAR(34)&amp;",","")</f>
        <v>"Plants",</v>
      </c>
      <c r="EI179" s="48" t="str">
        <f>IF(AB179="y",CHAR(34)&amp;AB$1&amp;CHAR(34)&amp;",","")</f>
        <v>"Texted",</v>
      </c>
      <c r="EJ179" s="48" t="str">
        <f>IF(AC179="y",CHAR(34)&amp;AC$1&amp;CHAR(34)&amp;",","")</f>
        <v/>
      </c>
      <c r="EK179" s="48" t="str">
        <f>IF(AD179="y",CHAR(34)&amp;AD$1&amp;CHAR(34)&amp;",","")</f>
        <v/>
      </c>
      <c r="EL179" s="48" t="str">
        <f>IF(AE179="y",CHAR(34)&amp;AE$1&amp;CHAR(34)&amp;",","")</f>
        <v/>
      </c>
      <c r="EM179" s="48" t="str">
        <f>IF(AF179="y",CHAR(34)&amp;AF$1&amp;CHAR(34)&amp;",","")</f>
        <v/>
      </c>
      <c r="EN179" s="48" t="str">
        <f>IF(AG179="y",CHAR(34)&amp;AG$1&amp;CHAR(34)&amp;",","")</f>
        <v/>
      </c>
      <c r="EO179" s="48" t="str">
        <f>IF(AH179="y",CHAR(34)&amp;AH$1&amp;CHAR(34)&amp;",","")</f>
        <v>"Center",</v>
      </c>
      <c r="EP179" s="48" t="str">
        <f>IF(AI179="y",CHAR(34)&amp;AI$1&amp;CHAR(34)&amp;",","")</f>
        <v/>
      </c>
      <c r="EQ179" s="48" t="str">
        <f>IF(AJ179="y",CHAR(34)&amp;AJ$1&amp;CHAR(34)&amp;",","")</f>
        <v/>
      </c>
      <c r="ER179" s="48" t="str">
        <f>IF(AK179="y",CHAR(34)&amp;AK$1&amp;CHAR(34)&amp;",","")</f>
        <v/>
      </c>
      <c r="ES179" s="48" t="str">
        <f>IF(AL179="y",CHAR(34)&amp;AL$1&amp;CHAR(34)&amp;",","")</f>
        <v/>
      </c>
      <c r="ET179" s="48" t="str">
        <f>IF(AM179="y",CHAR(34)&amp;AM$1&amp;CHAR(34)&amp;",","")</f>
        <v>"Geogrh",</v>
      </c>
      <c r="EU179" s="48" t="str">
        <f>IF(AN179="y",CHAR(34)&amp;AN$1&amp;CHAR(34)&amp;",","")</f>
        <v/>
      </c>
      <c r="EV179" s="48" t="str">
        <f>IF(AO179="y",CHAR(34)&amp;AO$1&amp;CHAR(34)&amp;",","")</f>
        <v/>
      </c>
      <c r="EW179" s="48" t="str">
        <f>IF(AP179="y",CHAR(34)&amp;AP$1&amp;CHAR(34)&amp;",","")</f>
        <v/>
      </c>
      <c r="EX179" s="48" t="str">
        <f>IF(AQ179="y",CHAR(34)&amp;AQ$1&amp;CHAR(34)&amp;",","")</f>
        <v/>
      </c>
      <c r="EY179" s="48" t="str">
        <f>IF(AR179="y",CHAR(34)&amp;AR$1&amp;CHAR(34)&amp;",","")</f>
        <v/>
      </c>
      <c r="EZ179" s="48" t="str">
        <f>IF(AS179="y",CHAR(34)&amp;AS$1&amp;CHAR(34)&amp;",","")</f>
        <v/>
      </c>
      <c r="FA179" s="48" t="str">
        <f>IF(AT179&gt;0,CHAR(34)&amp;"sta"&amp;AZ179&amp;CHAR(34)&amp;",","")</f>
        <v/>
      </c>
      <c r="FB179" s="48" t="str">
        <f>IF(AND(AT179&gt;0,BA179&lt;&gt;""),CHAR(34)&amp;"sta"&amp;BA179&amp;CHAR(34)&amp;",","")</f>
        <v/>
      </c>
      <c r="FC179" s="48" t="str">
        <f>IF(AND(AT179&gt;0,BB179&lt;&gt;""),CHAR(34)&amp;"sta"&amp;BB179&amp;CHAR(34)&amp;",","")</f>
        <v/>
      </c>
      <c r="FD179" s="48" t="str">
        <f>IF(BV179="n",CHAR(34)&amp;"tcWHYE"&amp;CHAR(34)&amp;",",IF(BV179="y",CHAR(34)&amp;FD$1&amp;CHAR(34)&amp;",",""))</f>
        <v/>
      </c>
      <c r="FE179" s="48" t="str">
        <f>IF(COUNTIF(BL179:BT179,"BLU")=0,CHAR(34)&amp;"NO_BLU"&amp;CHAR(34)&amp;",", "")</f>
        <v/>
      </c>
      <c r="FF179" s="48" t="str">
        <f>IF(COUNTIF(BL179:BT179,"WHI")=0,CHAR(34)&amp;"NO_WHI"&amp;CHAR(34)&amp;",", "")</f>
        <v/>
      </c>
      <c r="FG179" s="48" t="str">
        <f>IF(COUNTIF(BL179:BT179,"RED")=0,CHAR(34)&amp;"NO_RED"&amp;CHAR(34)&amp;",", "")</f>
        <v/>
      </c>
      <c r="FH179" s="48" t="str">
        <f>IF(COUNTIF(BL179:BS179,"GRE")=0,CHAR(34)&amp;"NO_GRE"&amp;CHAR(34)&amp;",", "")</f>
        <v/>
      </c>
      <c r="FI179" s="48" t="str">
        <f>IF(COUNTIF(BL179:BT179,"YEL")=0,CHAR(34)&amp;"NO_YEL"&amp;CHAR(34)&amp;",", "")</f>
        <v/>
      </c>
      <c r="FJ179" s="48" t="str">
        <f>IF(COUNTIF(BL179:BT179,"BLA")=0,CHAR(34)&amp;"NO_BLA"&amp;CHAR(34)&amp;",", "")</f>
        <v/>
      </c>
      <c r="FK179" s="48" t="str">
        <f>IF(AND(FH179&lt;&gt;"",FF179&lt;&gt;""),CHAR(34)&amp;"WHGRNO"&amp;CHAR(34)&amp;",","")</f>
        <v/>
      </c>
      <c r="FL179" s="48" t="str">
        <f>IF(AND(FI179&lt;&gt;"",FF179&lt;&gt;""),CHAR(34)&amp;"WHYENO"&amp;CHAR(34)&amp;",","")</f>
        <v/>
      </c>
      <c r="FM179" s="48" t="str">
        <f>IF(AND(FJ179&lt;&gt;"",FF179&lt;&gt;""),CHAR(34)&amp;"BAWHNO"&amp;CHAR(34)&amp;",","")</f>
        <v/>
      </c>
      <c r="FN179" s="48" t="str">
        <f>IF(AND(FE179&lt;&gt;"",FF179&lt;&gt;""),CHAR(34)&amp;"BLWHNO"&amp;CHAR(34)&amp;",","")</f>
        <v/>
      </c>
      <c r="FO179" s="48" t="str">
        <f>IF(AND(FE179&lt;&gt;"",FG179&lt;&gt;""),CHAR(34)&amp;"BLRENO"&amp;CHAR(34)&amp;",","")</f>
        <v/>
      </c>
      <c r="FP179" s="48" t="str">
        <f>IF(AND(FF179&lt;&gt;"",FF179&lt;&gt;""),CHAR(34)&amp;"WHRENO"&amp;CHAR(34)&amp;",","")</f>
        <v/>
      </c>
      <c r="FQ179" s="48" t="str">
        <f>IF(LEN(BF179)=3,CHAR(34)&amp;"001"&amp;BF179&amp;CHAR(34)&amp;",","")</f>
        <v>"001BLU",</v>
      </c>
      <c r="FR179" s="48" t="str">
        <f>IF(LEN(BG179)=3,CHAR(34)&amp;"002"&amp;BG179&amp;CHAR(34)&amp;",","")</f>
        <v>"002WHI",</v>
      </c>
      <c r="FS179" s="48" t="str">
        <f>IF(LEN(BH179)=3,CHAR(34)&amp;"003"&amp;BH179&amp;CHAR(34)&amp;",","")</f>
        <v>"003YEL",</v>
      </c>
      <c r="FT179" s="48" t="str">
        <f>CHAR(34)&amp;"myr"&amp;BD179&amp;CHAR(34)&amp;","</f>
        <v>"myrEQ",</v>
      </c>
      <c r="FU179" s="48" t="str">
        <f>IF(AY179="y",CHAR(34)&amp;"island"&amp;CHAR(34)&amp;",","")</f>
        <v/>
      </c>
      <c r="FV179" s="48" t="str">
        <f>IF(BZ179="y",CHAR(34)&amp;"landlo"&amp;CHAR(34)&amp;",","")</f>
        <v/>
      </c>
      <c r="FW179" s="48" t="str">
        <f>IF(CA179="y",CHAR(34)&amp;"eunion"&amp;CHAR(34)&amp;",","")</f>
        <v/>
      </c>
      <c r="FX179" s="48" t="str">
        <f>SUBSTITUTE(IFERROR(SEARCH("[",A179),IFERROR(IF(AND(CA179&lt;&gt;"y",SEARCH("Europe",R179)&gt;0),CHAR(34)&amp;"noeuni"&amp;CHAR(34)&amp;",",""),"")),"1","")</f>
        <v/>
      </c>
      <c r="FY179" s="48" t="str">
        <f>IFERROR(IF(SEARCH("Arabic",CB179)&gt;0,CHAR(34)&amp;"arabic"&amp;CHAR(34)&amp;",",""),"")</f>
        <v/>
      </c>
      <c r="FZ179" s="48" t="str">
        <f>IFERROR(IF(SEARCH("English",CB179)&gt;0,CHAR(34)&amp;"englis"&amp;CHAR(34)&amp;",",""),"")</f>
        <v/>
      </c>
      <c r="GA179" s="48" t="str">
        <f>IFERROR(IF(SEARCH("French",CB179)&gt;0,CHAR(34)&amp;"french"&amp;CHAR(34)&amp;",",""),"")</f>
        <v/>
      </c>
      <c r="GB179" s="48" t="str">
        <f>IFERROR(IF(SEARCH("Spanish",CB179)&gt;0,CHAR(34)&amp;"spanis"&amp;CHAR(34)&amp;",",""),"")</f>
        <v/>
      </c>
      <c r="GC179" s="48" t="str">
        <f>IFERROR(IF(SEARCH("Portuguese",CB179)&gt;0,CHAR(34)&amp;"portug"&amp;CHAR(34)&amp;",",""),"")</f>
        <v/>
      </c>
      <c r="GD179" s="48" t="str">
        <f>IFERROR(IF(SEARCH("German",CB179)&gt;0,CHAR(34)&amp;"german"&amp;CHAR(34)&amp;",",""),"")</f>
        <v/>
      </c>
      <c r="GE179" s="48" t="str">
        <f>IFERROR(IF(SEARCH("Dutch",CB179)&gt;0,CHAR(34)&amp;"dutchs"&amp;CHAR(34)&amp;",",""),"")</f>
        <v/>
      </c>
      <c r="GF179" s="48" t="str">
        <f>IFERROR(IF(SEARCH("Historical",AU179)&gt;0,CHAR(34)&amp;"histor"&amp;CHAR(34)&amp;",",""),"")</f>
        <v/>
      </c>
      <c r="GG179" s="48" t="str">
        <f>IF(BU179="y",CHAR(34)&amp;"unjack"&amp;CHAR(34)&amp;",","")</f>
        <v/>
      </c>
      <c r="GH179" s="48" t="str">
        <f>IF(CD179=1,CHAR(34)&amp;"southc"&amp;CHAR(34)&amp;",","")</f>
        <v/>
      </c>
      <c r="GI179" s="48" t="str">
        <f>IF(CE179=1,CHAR(34)&amp;"hasmap"&amp;CHAR(34)&amp;",","")</f>
        <v/>
      </c>
      <c r="GJ179" s="48" t="str">
        <f>IF(CP179="y",CHAR(34)&amp;CP$1&amp;CHAR(34)&amp;",","")</f>
        <v>"NoStar",</v>
      </c>
      <c r="GK179" s="48" t="str">
        <f>IF(GJ179="",CHAR(34)&amp;"HasSta"&amp;CHAR(34)&amp;",","")</f>
        <v/>
      </c>
      <c r="GL179" s="48" t="str">
        <f>IF(CQ179="y",CHAR(34)&amp;CQ$1&amp;CHAR(34)&amp;",","")</f>
        <v/>
      </c>
      <c r="GM179" s="48" t="str">
        <f>IF(CR179="y",CHAR(34)&amp;CR$1&amp;CHAR(34)&amp;",","")</f>
        <v/>
      </c>
      <c r="GN179" s="48" t="str">
        <f>IF(CS179="y",CHAR(34)&amp;CS$1&amp;CHAR(34)&amp;",","")</f>
        <v/>
      </c>
      <c r="GP179" s="48" t="str">
        <f>CHAR(34)&amp;AU179&amp;CHAR(34)</f>
        <v>"People"</v>
      </c>
      <c r="GS179" s="48" t="str">
        <f>SUBSTITUTE("["&amp;_xlfn.CONCAT(CW179:GN179)&amp;"]",",]","]")</f>
        <v>["5+Colo","words2","exact2","lets10","startH","year00","allver","smallc","3Bands","Crosse","Vertic","Circle","Plants","Texted","Center","Geogrh","001BLU","002WHI","003YEL","myrEQ","NoStar"]</v>
      </c>
      <c r="GT179" s="48" t="str">
        <f>IF(BL179&lt;&gt;"",CHAR(34)&amp;"cl_"&amp;BL179&amp;CHAR(34)&amp;",","")</f>
        <v>"cl_BLA",</v>
      </c>
      <c r="GU179" s="48" t="str">
        <f>IF(BM179&lt;&gt;"",CHAR(34)&amp;"cl_"&amp;BM179&amp;CHAR(34)&amp;",","")</f>
        <v>"cl_BLU",</v>
      </c>
      <c r="GV179" s="48" t="str">
        <f>IF(BN179&lt;&gt;"",CHAR(34)&amp;"cl_"&amp;BN179&amp;CHAR(34)&amp;",","")</f>
        <v>"cl_GRE",</v>
      </c>
      <c r="GW179" s="48" t="str">
        <f>IF(BO179&lt;&gt;"",CHAR(34)&amp;"cl_"&amp;BO179&amp;CHAR(34)&amp;",","")</f>
        <v>"cl_RED",</v>
      </c>
      <c r="GX179" s="48" t="str">
        <f>IF(BP179&lt;&gt;"",CHAR(34)&amp;"cl_"&amp;BP179&amp;CHAR(34)&amp;",","")</f>
        <v>"cl_YEL",</v>
      </c>
      <c r="GY179" s="48" t="str">
        <f>IF(BQ179&lt;&gt;"",CHAR(34)&amp;"cl_"&amp;BQ179&amp;CHAR(34)&amp;",","")</f>
        <v/>
      </c>
      <c r="GZ179" s="48" t="str">
        <f>IF(BR179&lt;&gt;"",CHAR(34)&amp;"cl_"&amp;BR179&amp;CHAR(34)&amp;",","")</f>
        <v>"cl_BRO",</v>
      </c>
      <c r="HA179" s="48" t="str">
        <f>IF(BS179&lt;&gt;"",CHAR(34)&amp;"cl_"&amp;BS179&amp;CHAR(34)&amp;",","")</f>
        <v/>
      </c>
      <c r="HB179" s="48" t="str">
        <f>IF(BT179&lt;&gt;"",CHAR(34)&amp;"cl_"&amp;BT179&amp;CHAR(34)&amp;",","")</f>
        <v>"cl_WHI",</v>
      </c>
      <c r="HC179" s="48" t="str">
        <f>SUBSTITUTE("["&amp;_xlfn.CONCAT(GT179:HB179)&amp;"]",",]","]")</f>
        <v>["cl_BLA","cl_BLU","cl_GRE","cl_RED","cl_YEL","cl_BRO","cl_WHI"]</v>
      </c>
      <c r="HE179" s="71"/>
      <c r="HF179" s="72" t="str">
        <f>"{couname:"&amp;CT179&amp;(IF(HK179&lt;&gt;"",",subtype:"&amp;CHAR(34)&amp;HK179&amp;CHAR(34),""))&amp;",year:"&amp;HJ179&amp;",region:"&amp;CU179&amp;",Colors:"&amp;HC179&amp;",Items:"&amp;GS179&amp;",Flag:"&amp;CV179&amp;",HDFlag:"&amp;CHAR(34)&amp;E179&amp;CHAR(34)&amp;",type:"&amp;GP179&amp;", describe: "&amp;HH179&amp;", isnew:"&amp;CHAR(34)&amp;F179&amp;CHAR(34)&amp;", links: "&amp;HL179&amp;"},"</f>
        <v>{couname:"[USA] Hopi Nation",year:"2002",region:"rgn_North America",Colors:["cl_BLA","cl_BLU","cl_GRE","cl_RED","cl_YEL","cl_BRO","cl_WHI"],Items:["5+Colo","words2","exact2","lets10","startH","year00","allver","smallc","3Bands","Crosse","Vertic","Circle","Plants","Texted","Center","Geogrh","001BLU","002WHI","003YEL","myrEQ","NoStar"],Flag:"https://upload.wikimedia.org/wikipedia/commons/thumb/7/74/Flag_of_the_Hopi_Reservation.svg/640px-Flag_of_the_Hopi_Reservation.svg.png",HDFlag:"https://upload.wikimedia.org/wikipedia/commons/thumb/7/74/Flag_of_the_Hopi_Reservation.svg/2560px-Flag_of_the_Hopi_Reservation.svg.png",type:"People", describe: "\nTurquoise, white, and yellow ricolor with a Hopi symbol in the biddle. The turquoise represents Natwani, the traditional crops of the Hopi people. The white stripe represents Qastiyayngwani, purity and balance of life. The yellow stripe represents Sitala, or flowers.", isnew:".", links: "https://en.wikipedia.org/wiki/Flag_of_the_Hopi_Tribe"},</v>
      </c>
      <c r="HG179" s="73" t="str">
        <f>"{couname:"&amp;CT179&amp;(IF(HK179&lt;&gt;"",",subtype:"&amp;CHAR(34)&amp;HK179&amp;CHAR(34),""))&amp;",year:"&amp;HJ179&amp;",region:"&amp;CU179&amp;",Colors:"&amp;HC179&amp;",Items:"&amp;GS179&amp;",Flag:"&amp;CV179&amp;",HDFlag:"&amp;CHAR(34)&amp;E179&amp;CHAR(34)&amp;",type:"&amp;GP179&amp;", describe: "&amp;HI179&amp;", links: "&amp;HL179&amp;"},"</f>
        <v>{couname:"[USA] Hopi Nation",year:"2002",region:"rgn_North America",Colors:["cl_BLA","cl_BLU","cl_GRE","cl_RED","cl_YEL","cl_BRO","cl_WHI"],Items:["5+Colo","words2","exact2","lets10","startH","year00","allver","smallc","3Bands","Crosse","Vertic","Circle","Plants","Texted","Center","Geogrh","001BLU","002WHI","003YEL","myrEQ","NoStar"],Flag:"https://upload.wikimedia.org/wikipedia/commons/thumb/7/74/Flag_of_the_Hopi_Reservation.svg/640px-Flag_of_the_Hopi_Reservation.svg.png",HDFlag:"https://upload.wikimedia.org/wikipedia/commons/thumb/7/74/Flag_of_the_Hopi_Reservation.svg/2560px-Flag_of_the_Hopi_Reservation.svg.png",type:"People", describe: "\nTurquoise, white, and yellow ricolor with a Hopi symbol in the biddle. The turquoise represents Natwani, the traditional crops of the Hopi people. The white stripe represents Qastiyayngwani, purity and balance of life. The yellow stripe represents Sitala, or flowers.", links: "https://en.wikipedia.org/wiki/Flag_of_the_Hopi_Tribe"},</v>
      </c>
      <c r="HH179" s="48" t="str">
        <f>IF(P179&lt;&gt;"",CHAR(34)&amp;"\n"&amp;P179&amp;CHAR(34),CHAR(34)&amp;CHAR(34))</f>
        <v>"\nTurquoise, white, and yellow ricolor with a Hopi symbol in the biddle. The turquoise represents Natwani, the traditional crops of the Hopi people. The white stripe represents Qastiyayngwani, purity and balance of life. The yellow stripe represents Sitala, or flowers."</v>
      </c>
      <c r="HI179" s="48" t="str">
        <f>IF(J179=0,CHAR(34)&amp;CHAR(34),HH179)</f>
        <v>"\nTurquoise, white, and yellow ricolor with a Hopi symbol in the biddle. The turquoise represents Natwani, the traditional crops of the Hopi people. The white stripe represents Qastiyayngwani, purity and balance of life. The yellow stripe represents Sitala, or flowers."</v>
      </c>
      <c r="HJ179" s="48" t="str">
        <f>CHAR(34)&amp;O179&amp;CHAR(34)</f>
        <v>"2002"</v>
      </c>
      <c r="HL179" s="48" t="str">
        <f>CHAR(34)&amp;I179&amp;CHAR(34)</f>
        <v>"https://en.wikipedia.org/wiki/Flag_of_the_Hopi_Tribe"</v>
      </c>
      <c r="HM179" s="72" t="str">
        <f>"{"&amp;CHAR(34)&amp;"couname"&amp;CHAR(34)&amp;":"&amp;CT179&amp;(IF(H179&lt;&gt;"",","&amp;CHAR(34)&amp;"subtype"&amp;CHAR(34)&amp;":"&amp;CHAR(34)&amp;H179&amp;CHAR(34),""))&amp;","&amp;CHAR(34)&amp;"year"&amp;CHAR(34)&amp;":"&amp;HJ179&amp;","&amp;CHAR(34)&amp;"region"&amp;CHAR(34)&amp;":"&amp;CU179&amp;","&amp;CHAR(34)&amp;"Colors"&amp;CHAR(34)&amp;":"&amp;HC179&amp;","&amp;CHAR(34)&amp;"Items"&amp;CHAR(34)&amp;":"&amp;GS179&amp;","&amp;CHAR(34)&amp;"Flag"&amp;CHAR(34)&amp;":"&amp;CV179&amp;","&amp;CHAR(34)&amp;"HDFlag"&amp;CHAR(34)&amp;":"&amp;CHAR(34)&amp;E179&amp;CHAR(34)&amp;","&amp;CHAR(34)&amp;"type"&amp;CHAR(34)&amp;":"&amp;GP179&amp;", "&amp;CHAR(34)&amp;"describe"&amp;CHAR(34)&amp;": "&amp;HH179&amp;", "&amp;CHAR(34)&amp;"isnew"&amp;CHAR(34)&amp;": "&amp;CHAR(34)&amp;F179&amp;CHAR(34)&amp;", "&amp;CHAR(34)&amp;"links"&amp;CHAR(34)&amp;": "&amp;HL179&amp;"},"</f>
        <v>{"couname":"[USA] Hopi Nation","subtype":"[USA] Other","year":"2002","region":"rgn_North America","Colors":["cl_BLA","cl_BLU","cl_GRE","cl_RED","cl_YEL","cl_BRO","cl_WHI"],"Items":["5+Colo","words2","exact2","lets10","startH","year00","allver","smallc","3Bands","Crosse","Vertic","Circle","Plants","Texted","Center","Geogrh","001BLU","002WHI","003YEL","myrEQ","NoStar"],"Flag":"https://upload.wikimedia.org/wikipedia/commons/thumb/7/74/Flag_of_the_Hopi_Reservation.svg/640px-Flag_of_the_Hopi_Reservation.svg.png","HDFlag":"https://upload.wikimedia.org/wikipedia/commons/thumb/7/74/Flag_of_the_Hopi_Reservation.svg/2560px-Flag_of_the_Hopi_Reservation.svg.png","type":"People", "describe": "\nTurquoise, white, and yellow ricolor with a Hopi symbol in the biddle. The turquoise represents Natwani, the traditional crops of the Hopi people. The white stripe represents Qastiyayngwani, purity and balance of life. The yellow stripe represents Sitala, or flowers.", "isnew": ".", "links": "https://en.wikipedia.org/wiki/Flag_of_the_Hopi_Tribe"},</v>
      </c>
      <c r="HN179" s="74" t="str">
        <f>"{"&amp;CHAR(34)&amp;"couname"&amp;CHAR(34)&amp;":"&amp;CT179&amp;(IF(H179&lt;&gt;"",","&amp;CHAR(34)&amp;"subtype"&amp;CHAR(34)&amp;":"&amp;CHAR(34)&amp;H179&amp;CHAR(34),""))&amp;","&amp;CHAR(34)&amp;"year"&amp;CHAR(34)&amp;":"&amp;HJ179&amp;","&amp;CHAR(34)&amp;"region"&amp;CHAR(34)&amp;":"&amp;CU179&amp;","&amp;CHAR(34)&amp;"Colors"&amp;CHAR(34)&amp;":"&amp;HC179&amp;","&amp;CHAR(34)&amp;"Items"&amp;CHAR(34)&amp;":"&amp;GS179&amp;","&amp;CHAR(34)&amp;"Flag"&amp;CHAR(34)&amp;":"&amp;CV179&amp;","&amp;CHAR(34)&amp;"HDFlag"&amp;CHAR(34)&amp;":"&amp;CHAR(34)&amp;E179&amp;CHAR(34)&amp;","&amp;CHAR(34)&amp;"type"&amp;CHAR(34)&amp;":"&amp;GP179&amp;", "&amp;CHAR(34)&amp;"describe"&amp;CHAR(34)&amp;": "&amp;HI179&amp;", "&amp;CHAR(34)&amp;"isnew"&amp;CHAR(34)&amp;": "&amp;CHAR(34)&amp;F179&amp;CHAR(34)&amp;", "&amp;CHAR(34)&amp;"links"&amp;CHAR(34)&amp;": "&amp;HL179&amp;"},"</f>
        <v>{"couname":"[USA] Hopi Nation","subtype":"[USA] Other","year":"2002","region":"rgn_North America","Colors":["cl_BLA","cl_BLU","cl_GRE","cl_RED","cl_YEL","cl_BRO","cl_WHI"],"Items":["5+Colo","words2","exact2","lets10","startH","year00","allver","smallc","3Bands","Crosse","Vertic","Circle","Plants","Texted","Center","Geogrh","001BLU","002WHI","003YEL","myrEQ","NoStar"],"Flag":"https://upload.wikimedia.org/wikipedia/commons/thumb/7/74/Flag_of_the_Hopi_Reservation.svg/640px-Flag_of_the_Hopi_Reservation.svg.png","HDFlag":"https://upload.wikimedia.org/wikipedia/commons/thumb/7/74/Flag_of_the_Hopi_Reservation.svg/2560px-Flag_of_the_Hopi_Reservation.svg.png","type":"People", "describe": "\nTurquoise, white, and yellow ricolor with a Hopi symbol in the biddle. The turquoise represents Natwani, the traditional crops of the Hopi people. The white stripe represents Qastiyayngwani, purity and balance of life. The yellow stripe represents Sitala, or flowers.", "isnew": ".", "links": "https://en.wikipedia.org/wiki/Flag_of_the_Hopi_Tribe"},</v>
      </c>
      <c r="HO179" s="75">
        <v>45583</v>
      </c>
      <c r="HP179" s="48" t="str" cm="1">
        <f t="array" ref="HP179">IF(_xlfn.TEXTJOIN(", ", TRUE, IF(ISNUMBER(SEARCH("BLA", BL179:BT179)), COLUMN(BL179:BT179) - COLUMN(BL179) + 1, ""))&lt;&gt;"","BLA","")</f>
        <v>BLA</v>
      </c>
      <c r="HQ179" s="48" t="str" cm="1">
        <f t="array" ref="HQ179">IF(_xlfn.TEXTJOIN(", ", TRUE, IF(ISNUMBER(SEARCH("BLU", BL179:BT179)), COLUMN(BL179:BT179) - COLUMN(BL179) + 1, ""))&lt;&gt;"","BLU","")</f>
        <v>BLU</v>
      </c>
      <c r="HR179" s="48" t="str" cm="1">
        <f t="array" ref="HR179">IF(_xlfn.TEXTJOIN(", ", TRUE, IF(ISNUMBER(SEARCH("GRE", BL179:BT179)), COLUMN(BL179:BT179) - COLUMN(BL179) + 1, ""))&lt;&gt;"","GRE","")</f>
        <v>GRE</v>
      </c>
      <c r="HS179" s="48" t="str" cm="1">
        <f t="array" ref="HS179">IF(_xlfn.TEXTJOIN(", ", TRUE, IF(ISNUMBER(SEARCH("RED", BL179:BT179)), COLUMN(BL179:BT179) - COLUMN(BL179) + 1, ""))&lt;&gt;"","RED","")</f>
        <v>RED</v>
      </c>
      <c r="HT179" s="48" t="str" cm="1">
        <f t="array" ref="HT179">IF(_xlfn.TEXTJOIN(", ", TRUE, IF(ISNUMBER(SEARCH("YEL", BL179:BT179)), COLUMN(BL179:BT179) - COLUMN(BL179) + 1, ""))&lt;&gt;"","YEL","")</f>
        <v>YEL</v>
      </c>
      <c r="HU179" s="48" t="str" cm="1">
        <f t="array" ref="HU179">IF(_xlfn.TEXTJOIN(", ", TRUE, IF(ISNUMBER(SEARCH("ORA", BL179:BT179)), COLUMN(BL179:BT179) - COLUMN(BL179) + 1, ""))&lt;&gt;"","ORA","")</f>
        <v/>
      </c>
      <c r="HV179" s="48" t="str" cm="1">
        <f t="array" ref="HV179">IF(_xlfn.TEXTJOIN(", ", TRUE, IF(ISNUMBER(SEARCH("BRO", BL179:BT179)), COLUMN(BL179:BT179) - COLUMN(BL179) + 1, ""))&lt;&gt;"","BRO","")</f>
        <v>BRO</v>
      </c>
      <c r="HW179" s="48" t="str" cm="1">
        <f t="array" ref="HW179">IF(_xlfn.TEXTJOIN(", ", TRUE, IF(ISNUMBER(SEARCH("PUR", BL179:BT179)), COLUMN(BL179:BT179) - COLUMN(BL179) + 1, ""))&lt;&gt;"","PUR","")</f>
        <v/>
      </c>
      <c r="HX179" s="48" t="str" cm="1">
        <f t="array" ref="HX179">IF(_xlfn.TEXTJOIN(", ", TRUE, IF(ISNUMBER(SEARCH("WHI", BL179:BT179)), COLUMN(BL179:BT179) - COLUMN(BL179) + 1, ""))&lt;&gt;"","WHI","")</f>
        <v>WHI</v>
      </c>
      <c r="HY179" s="76"/>
      <c r="HZ179" s="76"/>
      <c r="IA179" s="6" t="s">
        <v>164</v>
      </c>
      <c r="IB179" s="6"/>
      <c r="IC179" s="77"/>
      <c r="ID179" s="77"/>
      <c r="IE179" s="77"/>
      <c r="IF179" s="77"/>
      <c r="IG179" s="77"/>
      <c r="IH179" s="77"/>
      <c r="II179" s="77"/>
      <c r="IJ179" s="77"/>
      <c r="IK179" s="77"/>
      <c r="IL179" s="48">
        <f>SUM(IC179:IK179)</f>
        <v>0</v>
      </c>
      <c r="IM179" s="45">
        <f>COUNTIF(IC179:IK179,"&gt;0")-CG179</f>
        <v>-7</v>
      </c>
      <c r="IN179" s="78" t="str">
        <f>"http://mkweb.bcgsc.ca/color-summarizer/?url="&amp;D179&amp;"&amp;precision=low&amp;num_clusters="&amp;CG179&amp;"&amp;text=1"</f>
        <v>http://mkweb.bcgsc.ca/color-summarizer/?url=https://upload.wikimedia.org/wikipedia/commons/thumb/7/74/Flag_of_the_Hopi_Reservation.svg/640px-Flag_of_the_Hopi_Reservation.svg.png&amp;precision=low&amp;num_clusters=7&amp;text=1</v>
      </c>
      <c r="IO179" s="48" t="str">
        <f>IF(HP179&lt;&gt;"",CHAR(34)&amp;"black"&amp;CHAR(34),"")</f>
        <v>"black"</v>
      </c>
      <c r="IP179" s="48" t="str">
        <f>IF(HQ179&lt;&gt;"",CHAR(34)&amp;"blue"&amp;CHAR(34),"")</f>
        <v>"blue"</v>
      </c>
      <c r="IQ179" s="48" t="str">
        <f>IF(HR179&lt;&gt;"",CHAR(34)&amp;"green"&amp;CHAR(34),"")</f>
        <v>"green"</v>
      </c>
      <c r="IR179" s="48" t="str">
        <f>IF(HS179&lt;&gt;"",CHAR(34)&amp;"red"&amp;CHAR(34),"")</f>
        <v>"red"</v>
      </c>
      <c r="IS179" s="48" t="str">
        <f>IF(HT179&lt;&gt;"",CHAR(34)&amp;"yellow"&amp;CHAR(34),"")</f>
        <v>"yellow"</v>
      </c>
      <c r="IT179" s="48" t="str">
        <f>IF(HU179&lt;&gt;"",CHAR(34)&amp;"orange"&amp;CHAR(34),"")</f>
        <v/>
      </c>
      <c r="IU179" s="48" t="str">
        <f>IF(HV179&lt;&gt;"",CHAR(34)&amp;"brown"&amp;CHAR(34),"")</f>
        <v>"brown"</v>
      </c>
      <c r="IV179" s="48" t="str">
        <f>IF(HW179&lt;&gt;"",CHAR(34)&amp;"purple"&amp;CHAR(34),"")</f>
        <v/>
      </c>
      <c r="IW179" s="48" t="str">
        <f>IF(HX179&lt;&gt;"",CHAR(34)&amp;"white"&amp;CHAR(34),"")</f>
        <v>"white"</v>
      </c>
      <c r="IX179" s="48" t="str">
        <f>"{"&amp;CHAR(34)&amp;"url"&amp;CHAR(34)&amp;":"&amp;CHAR(34)&amp;IN179&amp;CHAR(34)&amp;","&amp;CHAR(34)&amp;"name"&amp;CHAR(34)&amp;":"&amp;CHAR(34)&amp;A179&amp;CHAR(34)&amp;"},"</f>
        <v>{"url":"http://mkweb.bcgsc.ca/color-summarizer/?url=https://upload.wikimedia.org/wikipedia/commons/thumb/7/74/Flag_of_the_Hopi_Reservation.svg/640px-Flag_of_the_Hopi_Reservation.svg.png&amp;precision=low&amp;num_clusters=7&amp;text=1","name":"[USA] Hopi Nation"},</v>
      </c>
      <c r="IY179" s="48">
        <v>850</v>
      </c>
    </row>
    <row r="180" spans="1:259" s="48" customFormat="1" ht="38.4" customHeight="1" thickBot="1" x14ac:dyDescent="0.35">
      <c r="A180" s="87" t="s">
        <v>792</v>
      </c>
      <c r="B180" s="40" t="e" vm="321">
        <v>#VALUE!</v>
      </c>
      <c r="C180" s="41" t="s">
        <v>225</v>
      </c>
      <c r="D180" s="42" t="s">
        <v>793</v>
      </c>
      <c r="E180" s="43" t="s">
        <v>794</v>
      </c>
      <c r="F180" s="44" t="s">
        <v>163</v>
      </c>
      <c r="G180" s="45">
        <f>COUNTIF($A$1:$A$8580,A180)</f>
        <v>1</v>
      </c>
      <c r="H180" s="46" t="s">
        <v>1134</v>
      </c>
      <c r="I180" s="47" t="s">
        <v>795</v>
      </c>
      <c r="J180" s="48" t="str">
        <f>""</f>
        <v/>
      </c>
      <c r="K180" s="49"/>
      <c r="L180" s="50"/>
      <c r="M180" s="50"/>
      <c r="N180" s="51" t="s">
        <v>231</v>
      </c>
      <c r="O180" s="52">
        <v>1968</v>
      </c>
      <c r="P180" s="53" t="s">
        <v>796</v>
      </c>
      <c r="Q180" s="54">
        <v>2</v>
      </c>
      <c r="R180" s="55" t="s">
        <v>231</v>
      </c>
      <c r="S180" s="56">
        <v>0</v>
      </c>
      <c r="T180" s="57" t="s">
        <v>164</v>
      </c>
      <c r="U180" s="58" t="s">
        <v>164</v>
      </c>
      <c r="V180" s="58" t="s">
        <v>164</v>
      </c>
      <c r="W180" s="58" t="s">
        <v>164</v>
      </c>
      <c r="X180" s="58" t="s">
        <v>165</v>
      </c>
      <c r="Y180" s="58" t="s">
        <v>165</v>
      </c>
      <c r="Z180" s="58" t="s">
        <v>164</v>
      </c>
      <c r="AA180" s="58" t="s">
        <v>165</v>
      </c>
      <c r="AB180" s="58" t="s">
        <v>164</v>
      </c>
      <c r="AC180" s="58" t="s">
        <v>164</v>
      </c>
      <c r="AD180" s="58" t="s">
        <v>165</v>
      </c>
      <c r="AE180" s="58" t="s">
        <v>164</v>
      </c>
      <c r="AF180" s="59" t="s">
        <v>164</v>
      </c>
      <c r="AG180" s="59" t="s">
        <v>164</v>
      </c>
      <c r="AH180" s="59" t="s">
        <v>164</v>
      </c>
      <c r="AI180" s="59" t="s">
        <v>164</v>
      </c>
      <c r="AJ180" s="59" t="s">
        <v>164</v>
      </c>
      <c r="AK180" s="59" t="s">
        <v>164</v>
      </c>
      <c r="AL180" s="59" t="s">
        <v>164</v>
      </c>
      <c r="AM180" s="59" t="s">
        <v>165</v>
      </c>
      <c r="AN180" s="59" t="s">
        <v>164</v>
      </c>
      <c r="AO180" s="59" t="s">
        <v>165</v>
      </c>
      <c r="AP180" s="59" t="s">
        <v>164</v>
      </c>
      <c r="AQ180" s="59" t="s">
        <v>164</v>
      </c>
      <c r="AR180" s="59" t="s">
        <v>164</v>
      </c>
      <c r="AS180" s="59" t="s">
        <v>164</v>
      </c>
      <c r="AT180" s="60">
        <v>0</v>
      </c>
      <c r="AU180" s="59" t="s">
        <v>172</v>
      </c>
      <c r="AV180" s="59" t="str">
        <f>IF(LEFT(A180,1)="[",LEFT(A180,5)&amp;AU180&amp;A180,"")</f>
        <v>[USA]People[USA] Navajo Nation</v>
      </c>
      <c r="AW180" s="59" t="str">
        <f>C180&amp;H180&amp;A180</f>
        <v>3c[USA] Other[USA] Navajo Nation</v>
      </c>
      <c r="AX180" s="61"/>
      <c r="AY180" s="61"/>
      <c r="AZ180" s="62" t="s">
        <v>167</v>
      </c>
      <c r="BA180" s="62" t="s">
        <v>167</v>
      </c>
      <c r="BB180" s="62"/>
      <c r="BC180" s="63"/>
      <c r="BD180" s="64" t="s">
        <v>159</v>
      </c>
      <c r="BE180" s="47"/>
      <c r="BF180" s="64" t="s">
        <v>167</v>
      </c>
      <c r="BG180" s="64" t="s">
        <v>167</v>
      </c>
      <c r="BH180" s="64" t="s">
        <v>167</v>
      </c>
      <c r="BI180" s="64"/>
      <c r="BJ180" s="64"/>
      <c r="BK180" s="47"/>
      <c r="BL180" s="64" t="s">
        <v>151</v>
      </c>
      <c r="BM180" s="64" t="s">
        <v>152</v>
      </c>
      <c r="BN180" s="64" t="s">
        <v>153</v>
      </c>
      <c r="BO180" s="64" t="s">
        <v>154</v>
      </c>
      <c r="BP180" s="64" t="s">
        <v>155</v>
      </c>
      <c r="BQ180" s="64" t="s">
        <v>156</v>
      </c>
      <c r="BR180" s="64" t="s">
        <v>157</v>
      </c>
      <c r="BS180" s="64" t="s">
        <v>167</v>
      </c>
      <c r="BT180" s="64" t="s">
        <v>159</v>
      </c>
      <c r="BU180" s="65"/>
      <c r="BV180" s="66"/>
      <c r="BW180" s="66">
        <v>0</v>
      </c>
      <c r="BX180" s="47"/>
      <c r="CB180" s="6"/>
      <c r="CC180" s="6"/>
      <c r="CD180" s="67">
        <v>0</v>
      </c>
      <c r="CE180" s="67">
        <v>1</v>
      </c>
      <c r="CF180" s="67" t="e">
        <v>#REF!</v>
      </c>
      <c r="CG180" s="68" cm="1">
        <f t="array" ref="CG180">SUMPRODUCT(--(LEN(TRIM(BL180:BT180))&gt;0))</f>
        <v>8</v>
      </c>
      <c r="CH180" s="59" t="str">
        <f>IF(CG180=2,"y","n")</f>
        <v>n</v>
      </c>
      <c r="CI180" s="59" t="str">
        <f>IF(CG180=3,"y","n")</f>
        <v>n</v>
      </c>
      <c r="CJ180" s="59" t="str">
        <f>IF(CG180=4,"y","n")</f>
        <v>n</v>
      </c>
      <c r="CK180" s="59" t="str">
        <f>IF(CG180&gt;4,"y","n")</f>
        <v>y</v>
      </c>
      <c r="CL180" s="59" t="str">
        <f>IF(S180=0,"y","n")</f>
        <v>y</v>
      </c>
      <c r="CM180" s="59" t="str">
        <f>IF(S180=2,"y","n")</f>
        <v>n</v>
      </c>
      <c r="CN180" s="59" t="str">
        <f>IF(S180=3,"y","n")</f>
        <v>n</v>
      </c>
      <c r="CO180" s="59" t="str">
        <f>IF(S180&gt;=4,"y","n")</f>
        <v>n</v>
      </c>
      <c r="CP180" s="59" t="str">
        <f>IF(AT180=0,"y","n")</f>
        <v>y</v>
      </c>
      <c r="CQ180" s="59" t="str">
        <f>IF(AT180=1,"y","n")</f>
        <v>n</v>
      </c>
      <c r="CR180" s="59" t="str">
        <f>IF(AT180=2,"y","n")</f>
        <v>n</v>
      </c>
      <c r="CS180" s="59" t="str">
        <f>IF(AT180&gt;=3,"y","n")</f>
        <v>n</v>
      </c>
      <c r="CT180" s="69" t="str">
        <f>CHAR(34)&amp;A180&amp;CHAR(34)</f>
        <v>"[USA] Navajo Nation"</v>
      </c>
      <c r="CU180" s="70" t="str">
        <f>CHAR(34)&amp;"rgn_"&amp;R180&amp;CHAR(34)</f>
        <v>"rgn_North America"</v>
      </c>
      <c r="CV180" s="48" t="str">
        <f>CHAR(34)&amp;D180&amp;CHAR(34)</f>
        <v>"https://upload.wikimedia.org/wikipedia/commons/thumb/0/0c/Navajo_flag.svg/640px-Navajo_flag.svg.png"</v>
      </c>
      <c r="CW180" s="48" t="str">
        <f>IF(CH180="y",CHAR(34)&amp;CH$1&amp;CHAR(34)&amp;",","")</f>
        <v/>
      </c>
      <c r="CX180" s="48" t="str">
        <f>IF(CI180="y",CHAR(34)&amp;CI$1&amp;CHAR(34)&amp;",","")</f>
        <v/>
      </c>
      <c r="CY180" s="48" t="str">
        <f>IF(CJ180="y",CHAR(34)&amp;CJ$1&amp;CHAR(34)&amp;",","")</f>
        <v/>
      </c>
      <c r="CZ180" s="48" t="str">
        <f>IF(CK180="y",CHAR(34)&amp;CK$1&amp;CHAR(34)&amp;",","")</f>
        <v>"5+Colo",</v>
      </c>
      <c r="DA180" s="48" t="str">
        <f>IF(Q180&gt;1,CHAR(34)&amp;"words2"&amp;CHAR(34)&amp;",","")</f>
        <v>"words2",</v>
      </c>
      <c r="DB180" s="48" t="str">
        <f>IF(Q180&gt;2,CHAR(34)&amp;"words3"&amp;CHAR(34)&amp;",","")</f>
        <v/>
      </c>
      <c r="DC180" s="48" t="str">
        <f>IF(Q180=2,CHAR(34)&amp;"exact2"&amp;CHAR(34)&amp;",","")</f>
        <v>"exact2",</v>
      </c>
      <c r="DD180" s="48" t="str">
        <f>IF(LEN(CHAR(34)&amp;"lets"&amp;LEN(SUBSTITUTE(SUBSTITUTE(IFERROR(TRIM(SUBSTITUTE(SUBSTITUTE(SUBSTITUTE(IFERROR(TRIM(SUBSTITUTE(A180,MID(A180,FIND("(",A180),FIND(")",A180)-FIND("(",A180)+1),"")),A180)," ",""),"-",""),MID(SUBSTITUTE(SUBSTITUTE(IFERROR(TRIM(SUBSTITUTE(A180,MID(A180,FIND("(",A180),FIND(")",A180)-FIND("(",A180)+1),"")),A180)," ",""),"-",""),FIND("[",SUBSTITUTE(SUBSTITUTE(IFERROR(TRIM(SUBSTITUTE(A180,MID(A180,FIND("(",A180),FIND(")",A180)-FIND("(",A180)+1),"")),A180)," ",""),"-","")),FIND("]",SUBSTITUTE(SUBSTITUTE(IFERROR(TRIM(SUBSTITUTE(A180,MID(A180,FIND("(",A180),FIND(")",A180)-FIND("(",A180)+1),"")),A180)," ",""),"-",""))-FIND("[",SUBSTITUTE(SUBSTITUTE(IFERROR(TRIM(SUBSTITUTE(A180,MID(A180,FIND("(",A180),FIND(")",A180)-FIND("(",A180)+1),"")),A180)," ",""),"-",""))+1),"")),SUBSTITUTE(SUBSTITUTE(IFERROR(TRIM(SUBSTITUTE(A180,MID(A180,FIND("(",A180),FIND(")",A180)-FIND("(",A180)+1),"")),A180)," ",""),"-",""))," ",""),"-",""))&amp;CHAR(34)&amp;",")=9,CHAR(34)&amp;"lets"&amp;LEN(SUBSTITUTE(SUBSTITUTE(IFERROR(TRIM(SUBSTITUTE(SUBSTITUTE(SUBSTITUTE(IFERROR(TRIM(SUBSTITUTE(A180,MID(A180,FIND("(",A180),FIND(")",A180)-FIND("(",A180)+1),"")),A180)," ",""),"-",""),MID(SUBSTITUTE(SUBSTITUTE(IFERROR(TRIM(SUBSTITUTE(A180,MID(A180,FIND("(",A180),FIND(")",A180)-FIND("(",A180)+1),"")),A180)," ",""),"-",""),FIND("[",SUBSTITUTE(SUBSTITUTE(IFERROR(TRIM(SUBSTITUTE(A180,MID(A180,FIND("(",A180),FIND(")",A180)-FIND("(",A180)+1),"")),A180)," ",""),"-","")),FIND("]",SUBSTITUTE(SUBSTITUTE(IFERROR(TRIM(SUBSTITUTE(A180,MID(A180,FIND("(",A180),FIND(")",A180)-FIND("(",A180)+1),"")),A180)," ",""),"-",""))-FIND("[",SUBSTITUTE(SUBSTITUTE(IFERROR(TRIM(SUBSTITUTE(A180,MID(A180,FIND("(",A180),FIND(")",A180)-FIND("(",A180)+1),"")),A180)," ",""),"-",""))+1),"")),SUBSTITUTE(SUBSTITUTE(IFERROR(TRIM(SUBSTITUTE(A180,MID(A180,FIND("(",A180),FIND(")",A180)-FIND("(",A180)+1),"")),A180)," ",""),"-",""))," ",""),"-",""))&amp;CHAR(34)&amp;",",CHAR(34)&amp;"lets0"&amp;LEN(SUBSTITUTE(SUBSTITUTE(IFERROR(TRIM(SUBSTITUTE(SUBSTITUTE(SUBSTITUTE(IFERROR(TRIM(SUBSTITUTE(A180,MID(A180,FIND("(",A180),FIND(")",A180)-FIND("(",A180)+1),"")),A180)," ",""),"-",""),MID(SUBSTITUTE(SUBSTITUTE(IFERROR(TRIM(SUBSTITUTE(A180,MID(A180,FIND("(",A180),FIND(")",A180)-FIND("(",A180)+1),"")),A180)," ",""),"-",""),FIND("[",SUBSTITUTE(SUBSTITUTE(IFERROR(TRIM(SUBSTITUTE(A180,MID(A180,FIND("(",A180),FIND(")",A180)-FIND("(",A180)+1),"")),A180)," ",""),"-","")),FIND("]",SUBSTITUTE(SUBSTITUTE(IFERROR(TRIM(SUBSTITUTE(A180,MID(A180,FIND("(",A180),FIND(")",A180)-FIND("(",A180)+1),"")),A180)," ",""),"-",""))-FIND("[",SUBSTITUTE(SUBSTITUTE(IFERROR(TRIM(SUBSTITUTE(A180,MID(A180,FIND("(",A180),FIND(")",A180)-FIND("(",A180)+1),"")),A180)," ",""),"-",""))+1),"")),SUBSTITUTE(SUBSTITUTE(IFERROR(TRIM(SUBSTITUTE(A180,MID(A180,FIND("(",A180),FIND(")",A180)-FIND("(",A180)+1),"")),A180)," ",""),"-",""))," ",""),"-",""))&amp;CHAR(34)&amp;",")</f>
        <v>"lets12",</v>
      </c>
      <c r="DE180" s="48" t="str">
        <f>IFERROR(CHAR(34)&amp;"start"&amp;LEFT(TRIM(SUBSTITUTE(SUBSTITUTE(TRIM(SUBSTITUTE(SUBSTITUTE(A180, MID(A180, FIND("[", A180), FIND("]", A180) - FIND("[", A180) + 1), ""), "  ", " ")), MID(TRIM(SUBSTITUTE(SUBSTITUTE(A180, MID(A180, FIND("[", A180), FIND("]", A180) - FIND("[", A180) + 1), ""), "  ", " ")), FIND("[", TRIM(SUBSTITUTE(SUBSTITUTE(A180, MID(A180, FIND("[", A180), FIND("]", A180) - FIND("[", A180) + 1), ""), "  ", " "))), FIND("]", TRIM(SUBSTITUTE(SUBSTITUTE(A180, MID(A180, FIND("[", A180), FIND("]", A180) - FIND("[", A180) + 1), ""), "  ", " "))) - FIND("[", TRIM(SUBSTITUTE(SUBSTITUTE(A180, MID(A180, FIND("[", A180), FIND("]", A180) - FIND("[", A180) + 1), ""), "  ", " "))) + 1), ""), "  ", " ")),1)&amp;CHAR(34)&amp;",",CHAR(34)&amp;"start"&amp;IFERROR(LEFT(SUBSTITUTE(A180,"["&amp;MID(A180,FIND("[",A180)+1,FIND("]",A180)-FIND("[",A180)-1)&amp;"] ",""),1),LEFT(A180,1))&amp;CHAR(34)&amp;",")</f>
        <v>"startN",</v>
      </c>
      <c r="DF180" s="48" t="str">
        <f>IFERROR(IF(SEARCH("tan",A180)&gt;0,CHAR(34)&amp;"withtn"&amp;CHAR(34)&amp;",",""),"")</f>
        <v/>
      </c>
      <c r="DG180" s="48" t="str">
        <f>IFERROR(IF(SEARCH("q",A180)&gt;0,CHAR(34)&amp;"with_q"&amp;CHAR(34)&amp;",",""),"")</f>
        <v/>
      </c>
      <c r="DH180" s="48" t="str">
        <f>IFERROR(IF(SEARCH("v",A180)&gt;0,CHAR(34)&amp;"with_v"&amp;CHAR(34)&amp;",",""),"")</f>
        <v>"with_v",</v>
      </c>
      <c r="DI180" s="48" t="str">
        <f>IFERROR(IF(SEARCH("w",A180)&gt;0,CHAR(34)&amp;"with_w"&amp;CHAR(34)&amp;",",""),"")</f>
        <v/>
      </c>
      <c r="DJ180" s="48" t="str">
        <f>IFERROR(IF(SEARCH("y",A180)&gt;0,CHAR(34)&amp;"with_y"&amp;CHAR(34)&amp;",",""),"")</f>
        <v/>
      </c>
      <c r="DK180" s="48" t="str">
        <f>IFERROR(IF(SEARCH("z",A180)&gt;0,CHAR(34)&amp;"with_z"&amp;CHAR(34)&amp;",",""),"")</f>
        <v/>
      </c>
      <c r="DL180" s="48" t="str">
        <f>IF(CG180=2, CHAR(34) &amp; _xlfn.TEXTJOIN("", TRUE, _xlfn._xlws.SORT(HP180:HX180)) &amp; CHAR(34) &amp; ",", "")</f>
        <v/>
      </c>
      <c r="DM180" s="48" t="str" cm="1">
        <f t="array" ref="DM180">IF(CG180=3,CHAR(34) &amp; _xlfn.TEXTJOIN("", TRUE, RIGHT(HP180:HX180, 2)) &amp; CHAR(34) &amp; ",", "")</f>
        <v/>
      </c>
      <c r="DN180" s="48" t="str">
        <f>IF(AND(ISNUMBER(SEARCH("18", O180)), ISERROR(SEARCH("1918", O180)), ISERROR(SEARCH("2018", O180))), CHAR(34) &amp; "year18" &amp; CHAR(34) &amp; ",", "")</f>
        <v/>
      </c>
      <c r="DO180" s="48" t="str">
        <f>IF(AND(ISNUMBER(SEARCH("19", O180)), ISERROR(SEARCH("1819", O180)),  ISERROR(SEARCH("1219", O180)),ISERROR(SEARCH("1119", O180)),ISERROR(SEARCH("1190", O180)),ISERROR(SEARCH("2019", O180))), CHAR(34) &amp; "year19" &amp; CHAR(34) &amp; ",", "")</f>
        <v>"year19",</v>
      </c>
      <c r="DP180" s="6" t="str">
        <f>IF(AND(ISNUMBER(SEARCH("20", O180)), ISERROR(SEARCH("1920", O180))), CHAR(34)&amp;"year00"&amp;CHAR(34)&amp;",", "")</f>
        <v/>
      </c>
      <c r="DQ180" s="6" t="str">
        <f>IF(CC180="y",CHAR(34)&amp;"soviet"&amp;CHAR(34)&amp;",","")</f>
        <v/>
      </c>
      <c r="DR180" s="6" t="str">
        <f>IF(BY180="y",CHAR(34)&amp;"dgband"&amp;CHAR(34)&amp;",","")</f>
        <v/>
      </c>
      <c r="DS180" s="6" t="str">
        <f>IF(W180="y",IF(AND(V180="n",BY180&lt;&gt;"y"),CHAR(34)&amp;"allver"&amp;CHAR(34)&amp;",",""),"")</f>
        <v/>
      </c>
      <c r="DT180" s="6" t="str">
        <f>IF(V180="y",IF(AND(W180="n",BY180&lt;&gt;"y"),CHAR(34)&amp;"allhor"&amp;CHAR(34)&amp;",",""),"")</f>
        <v/>
      </c>
      <c r="DU180" s="6" t="str">
        <f>IF(BY180="y",IF(AND(W180="n",V180="n"),CHAR(34)&amp;"alldia"&amp;CHAR(34)&amp;",",""),"")</f>
        <v/>
      </c>
      <c r="DV180" s="48" t="str">
        <f>IF(IA180&lt;&gt;"",(IF(IA180="y",CHAR(34)&amp;"largec"&amp;CHAR(34)&amp;",",CHAR(34)&amp;"smallc"&amp;CHAR(34)&amp;",")),"")</f>
        <v/>
      </c>
      <c r="DW180" s="48" t="str">
        <f>IF(CL180="y",CHAR(34)&amp;CL$1&amp;CHAR(34)&amp;",","")</f>
        <v>"NoBand",</v>
      </c>
      <c r="DX180" s="48" t="str">
        <f>IF(CM180="y",CHAR(34)&amp;CM$1&amp;CHAR(34)&amp;",","")</f>
        <v/>
      </c>
      <c r="DY180" s="48" t="str">
        <f>IF(CN180="y",CHAR(34)&amp;CN$1&amp;CHAR(34)&amp;",","")</f>
        <v/>
      </c>
      <c r="DZ180" s="48" t="str">
        <f>IF(CO180="y",CHAR(34)&amp;CO$1&amp;CHAR(34)&amp;",","")</f>
        <v/>
      </c>
      <c r="EA180" s="48" t="str">
        <f>IF(T180="y",CHAR(34)&amp;T$1&amp;CHAR(34)&amp;",","")</f>
        <v/>
      </c>
      <c r="EB180" s="48" t="str">
        <f>IF(U180="y",CHAR(34)&amp;U$1&amp;CHAR(34)&amp;",","")</f>
        <v/>
      </c>
      <c r="EC180" s="48" t="str">
        <f>IF(V180="y",CHAR(34)&amp;V$1&amp;CHAR(34)&amp;",","")</f>
        <v/>
      </c>
      <c r="ED180" s="48" t="str">
        <f>IF(W180="y",CHAR(34)&amp;W$1&amp;CHAR(34)&amp;",","")</f>
        <v/>
      </c>
      <c r="EE180" s="48" t="str">
        <f>IF(X180="y",CHAR(34)&amp;X$1&amp;CHAR(34)&amp;",","")</f>
        <v>"Circle",</v>
      </c>
      <c r="EF180" s="48" t="str">
        <f>IF(AND(Y180&lt;&gt;"n",Y180&lt;&gt;""),CHAR(34)&amp;Y$1&amp;CHAR(34)&amp;",","")</f>
        <v>"Animal",</v>
      </c>
      <c r="EG180" s="48" t="str">
        <f>IF(Z180="y",CHAR(34)&amp;Z$1&amp;CHAR(34)&amp;",","")</f>
        <v/>
      </c>
      <c r="EH180" s="48" t="str">
        <f>IF(AA180="y",CHAR(34)&amp;AA$1&amp;CHAR(34)&amp;",","")</f>
        <v>"Plants",</v>
      </c>
      <c r="EI180" s="48" t="str">
        <f>IF(AB180="y",CHAR(34)&amp;AB$1&amp;CHAR(34)&amp;",","")</f>
        <v/>
      </c>
      <c r="EJ180" s="48" t="str">
        <f>IF(AC180="y",CHAR(34)&amp;AC$1&amp;CHAR(34)&amp;",","")</f>
        <v/>
      </c>
      <c r="EK180" s="48" t="str">
        <f>IF(AD180="y",CHAR(34)&amp;AD$1&amp;CHAR(34)&amp;",","")</f>
        <v>"HasSun",</v>
      </c>
      <c r="EL180" s="48" t="str">
        <f>IF(AE180="y",CHAR(34)&amp;AE$1&amp;CHAR(34)&amp;",","")</f>
        <v/>
      </c>
      <c r="EM180" s="48" t="str">
        <f>IF(AF180="y",CHAR(34)&amp;AF$1&amp;CHAR(34)&amp;",","")</f>
        <v/>
      </c>
      <c r="EN180" s="48" t="str">
        <f>IF(AG180="y",CHAR(34)&amp;AG$1&amp;CHAR(34)&amp;",","")</f>
        <v/>
      </c>
      <c r="EO180" s="48" t="str">
        <f>IF(AH180="y",CHAR(34)&amp;AH$1&amp;CHAR(34)&amp;",","")</f>
        <v/>
      </c>
      <c r="EP180" s="48" t="str">
        <f>IF(AI180="y",CHAR(34)&amp;AI$1&amp;CHAR(34)&amp;",","")</f>
        <v/>
      </c>
      <c r="EQ180" s="48" t="str">
        <f>IF(AJ180="y",CHAR(34)&amp;AJ$1&amp;CHAR(34)&amp;",","")</f>
        <v/>
      </c>
      <c r="ER180" s="48" t="str">
        <f>IF(AK180="y",CHAR(34)&amp;AK$1&amp;CHAR(34)&amp;",","")</f>
        <v/>
      </c>
      <c r="ES180" s="48" t="str">
        <f>IF(AL180="y",CHAR(34)&amp;AL$1&amp;CHAR(34)&amp;",","")</f>
        <v/>
      </c>
      <c r="ET180" s="48" t="str">
        <f>IF(AM180="y",CHAR(34)&amp;AM$1&amp;CHAR(34)&amp;",","")</f>
        <v>"Geogrh",</v>
      </c>
      <c r="EU180" s="48" t="str">
        <f>IF(AN180="y",CHAR(34)&amp;AN$1&amp;CHAR(34)&amp;",","")</f>
        <v/>
      </c>
      <c r="EV180" s="48" t="str">
        <f>IF(AO180="y",CHAR(34)&amp;AO$1&amp;CHAR(34)&amp;",","")</f>
        <v>"Builds",</v>
      </c>
      <c r="EW180" s="48" t="str">
        <f>IF(AP180="y",CHAR(34)&amp;AP$1&amp;CHAR(34)&amp;",","")</f>
        <v/>
      </c>
      <c r="EX180" s="48" t="str">
        <f>IF(AQ180="y",CHAR(34)&amp;AQ$1&amp;CHAR(34)&amp;",","")</f>
        <v/>
      </c>
      <c r="EY180" s="48" t="str">
        <f>IF(AR180="y",CHAR(34)&amp;AR$1&amp;CHAR(34)&amp;",","")</f>
        <v/>
      </c>
      <c r="EZ180" s="48" t="str">
        <f>IF(AS180="y",CHAR(34)&amp;AS$1&amp;CHAR(34)&amp;",","")</f>
        <v/>
      </c>
      <c r="FA180" s="48" t="str">
        <f>IF(AT180&gt;0,CHAR(34)&amp;"sta"&amp;AZ180&amp;CHAR(34)&amp;",","")</f>
        <v/>
      </c>
      <c r="FB180" s="48" t="str">
        <f>IF(AND(AT180&gt;0,BA180&lt;&gt;""),CHAR(34)&amp;"sta"&amp;BA180&amp;CHAR(34)&amp;",","")</f>
        <v/>
      </c>
      <c r="FC180" s="48" t="str">
        <f>IF(AND(AT180&gt;0,BB180&lt;&gt;""),CHAR(34)&amp;"sta"&amp;BB180&amp;CHAR(34)&amp;",","")</f>
        <v/>
      </c>
      <c r="FD180" s="48" t="str">
        <f>IF(BV180="n",CHAR(34)&amp;"tcWHYE"&amp;CHAR(34)&amp;",",IF(BV180="y",CHAR(34)&amp;FD$1&amp;CHAR(34)&amp;",",""))</f>
        <v/>
      </c>
      <c r="FE180" s="48" t="str">
        <f>IF(COUNTIF(BL180:BT180,"BLU")=0,CHAR(34)&amp;"NO_BLU"&amp;CHAR(34)&amp;",", "")</f>
        <v/>
      </c>
      <c r="FF180" s="48" t="str">
        <f>IF(COUNTIF(BL180:BT180,"WHI")=0,CHAR(34)&amp;"NO_WHI"&amp;CHAR(34)&amp;",", "")</f>
        <v/>
      </c>
      <c r="FG180" s="48" t="str">
        <f>IF(COUNTIF(BL180:BT180,"RED")=0,CHAR(34)&amp;"NO_RED"&amp;CHAR(34)&amp;",", "")</f>
        <v/>
      </c>
      <c r="FH180" s="48" t="str">
        <f>IF(COUNTIF(BL180:BS180,"GRE")=0,CHAR(34)&amp;"NO_GRE"&amp;CHAR(34)&amp;",", "")</f>
        <v/>
      </c>
      <c r="FI180" s="48" t="str">
        <f>IF(COUNTIF(BL180:BT180,"YEL")=0,CHAR(34)&amp;"NO_YEL"&amp;CHAR(34)&amp;",", "")</f>
        <v/>
      </c>
      <c r="FJ180" s="48" t="str">
        <f>IF(COUNTIF(BL180:BT180,"BLA")=0,CHAR(34)&amp;"NO_BLA"&amp;CHAR(34)&amp;",", "")</f>
        <v/>
      </c>
      <c r="FK180" s="48" t="str">
        <f>IF(AND(FH180&lt;&gt;"",FF180&lt;&gt;""),CHAR(34)&amp;"WHGRNO"&amp;CHAR(34)&amp;",","")</f>
        <v/>
      </c>
      <c r="FL180" s="48" t="str">
        <f>IF(AND(FI180&lt;&gt;"",FF180&lt;&gt;""),CHAR(34)&amp;"WHYENO"&amp;CHAR(34)&amp;",","")</f>
        <v/>
      </c>
      <c r="FM180" s="48" t="str">
        <f>IF(AND(FJ180&lt;&gt;"",FF180&lt;&gt;""),CHAR(34)&amp;"BAWHNO"&amp;CHAR(34)&amp;",","")</f>
        <v/>
      </c>
      <c r="FN180" s="48" t="str">
        <f>IF(AND(FE180&lt;&gt;"",FF180&lt;&gt;""),CHAR(34)&amp;"BLWHNO"&amp;CHAR(34)&amp;",","")</f>
        <v/>
      </c>
      <c r="FO180" s="48" t="str">
        <f>IF(AND(FE180&lt;&gt;"",FG180&lt;&gt;""),CHAR(34)&amp;"BLRENO"&amp;CHAR(34)&amp;",","")</f>
        <v/>
      </c>
      <c r="FP180" s="48" t="str">
        <f>IF(AND(FF180&lt;&gt;"",FF180&lt;&gt;""),CHAR(34)&amp;"WHRENO"&amp;CHAR(34)&amp;",","")</f>
        <v/>
      </c>
      <c r="FQ180" s="48" t="str">
        <f>IF(LEN(BF180)=3,CHAR(34)&amp;"001"&amp;BF180&amp;CHAR(34)&amp;",","")</f>
        <v/>
      </c>
      <c r="FR180" s="48" t="str">
        <f>IF(LEN(BG180)=3,CHAR(34)&amp;"002"&amp;BG180&amp;CHAR(34)&amp;",","")</f>
        <v/>
      </c>
      <c r="FS180" s="48" t="str">
        <f>IF(LEN(BH180)=3,CHAR(34)&amp;"003"&amp;BH180&amp;CHAR(34)&amp;",","")</f>
        <v/>
      </c>
      <c r="FT180" s="48" t="str">
        <f>CHAR(34)&amp;"myr"&amp;BD180&amp;CHAR(34)&amp;","</f>
        <v>"myrWHI",</v>
      </c>
      <c r="FU180" s="48" t="str">
        <f>IF(AY180="y",CHAR(34)&amp;"island"&amp;CHAR(34)&amp;",","")</f>
        <v/>
      </c>
      <c r="FV180" s="48" t="str">
        <f>IF(BZ180="y",CHAR(34)&amp;"landlo"&amp;CHAR(34)&amp;",","")</f>
        <v/>
      </c>
      <c r="FW180" s="48" t="str">
        <f>IF(CA180="y",CHAR(34)&amp;"eunion"&amp;CHAR(34)&amp;",","")</f>
        <v/>
      </c>
      <c r="FX180" s="48" t="str">
        <f>SUBSTITUTE(IFERROR(SEARCH("[",A180),IFERROR(IF(AND(CA180&lt;&gt;"y",SEARCH("Europe",R180)&gt;0),CHAR(34)&amp;"noeuni"&amp;CHAR(34)&amp;",",""),"")),"1","")</f>
        <v/>
      </c>
      <c r="FY180" s="48" t="str">
        <f>IFERROR(IF(SEARCH("Arabic",CB180)&gt;0,CHAR(34)&amp;"arabic"&amp;CHAR(34)&amp;",",""),"")</f>
        <v/>
      </c>
      <c r="FZ180" s="48" t="str">
        <f>IFERROR(IF(SEARCH("English",CB180)&gt;0,CHAR(34)&amp;"englis"&amp;CHAR(34)&amp;",",""),"")</f>
        <v/>
      </c>
      <c r="GA180" s="48" t="str">
        <f>IFERROR(IF(SEARCH("French",CB180)&gt;0,CHAR(34)&amp;"french"&amp;CHAR(34)&amp;",",""),"")</f>
        <v/>
      </c>
      <c r="GB180" s="48" t="str">
        <f>IFERROR(IF(SEARCH("Spanish",CB180)&gt;0,CHAR(34)&amp;"spanis"&amp;CHAR(34)&amp;",",""),"")</f>
        <v/>
      </c>
      <c r="GC180" s="48" t="str">
        <f>IFERROR(IF(SEARCH("Portuguese",CB180)&gt;0,CHAR(34)&amp;"portug"&amp;CHAR(34)&amp;",",""),"")</f>
        <v/>
      </c>
      <c r="GD180" s="48" t="str">
        <f>IFERROR(IF(SEARCH("German",CB180)&gt;0,CHAR(34)&amp;"german"&amp;CHAR(34)&amp;",",""),"")</f>
        <v/>
      </c>
      <c r="GE180" s="48" t="str">
        <f>IFERROR(IF(SEARCH("Dutch",CB180)&gt;0,CHAR(34)&amp;"dutchs"&amp;CHAR(34)&amp;",",""),"")</f>
        <v/>
      </c>
      <c r="GF180" s="48" t="str">
        <f>IFERROR(IF(SEARCH("Historical",AU180)&gt;0,CHAR(34)&amp;"histor"&amp;CHAR(34)&amp;",",""),"")</f>
        <v/>
      </c>
      <c r="GG180" s="48" t="str">
        <f>IF(BU180="y",CHAR(34)&amp;"unjack"&amp;CHAR(34)&amp;",","")</f>
        <v/>
      </c>
      <c r="GH180" s="48" t="str">
        <f>IF(CD180=1,CHAR(34)&amp;"southc"&amp;CHAR(34)&amp;",","")</f>
        <v/>
      </c>
      <c r="GI180" s="48" t="str">
        <f>IF(CE180=1,CHAR(34)&amp;"hasmap"&amp;CHAR(34)&amp;",","")</f>
        <v>"hasmap",</v>
      </c>
      <c r="GJ180" s="48" t="str">
        <f>IF(CP180="y",CHAR(34)&amp;CP$1&amp;CHAR(34)&amp;",","")</f>
        <v>"NoStar",</v>
      </c>
      <c r="GK180" s="48" t="str">
        <f>IF(GJ180="",CHAR(34)&amp;"HasSta"&amp;CHAR(34)&amp;",","")</f>
        <v/>
      </c>
      <c r="GL180" s="48" t="str">
        <f>IF(CQ180="y",CHAR(34)&amp;CQ$1&amp;CHAR(34)&amp;",","")</f>
        <v/>
      </c>
      <c r="GM180" s="48" t="str">
        <f>IF(CR180="y",CHAR(34)&amp;CR$1&amp;CHAR(34)&amp;",","")</f>
        <v/>
      </c>
      <c r="GN180" s="48" t="str">
        <f>IF(CS180="y",CHAR(34)&amp;CS$1&amp;CHAR(34)&amp;",","")</f>
        <v/>
      </c>
      <c r="GP180" s="48" t="str">
        <f>CHAR(34)&amp;AU180&amp;CHAR(34)</f>
        <v>"People"</v>
      </c>
      <c r="GS180" s="48" t="str">
        <f>SUBSTITUTE("["&amp;_xlfn.CONCAT(CW180:GN180)&amp;"]",",]","]")</f>
        <v>["5+Colo","words2","exact2","lets12","startN","with_v","year19","NoBand","Circle","Animal","Plants","HasSun","Geogrh","Builds","myrWHI","hasmap","NoStar"]</v>
      </c>
      <c r="GT180" s="48" t="str">
        <f>IF(BL180&lt;&gt;"",CHAR(34)&amp;"cl_"&amp;BL180&amp;CHAR(34)&amp;",","")</f>
        <v>"cl_BLA",</v>
      </c>
      <c r="GU180" s="48" t="str">
        <f>IF(BM180&lt;&gt;"",CHAR(34)&amp;"cl_"&amp;BM180&amp;CHAR(34)&amp;",","")</f>
        <v>"cl_BLU",</v>
      </c>
      <c r="GV180" s="48" t="str">
        <f>IF(BN180&lt;&gt;"",CHAR(34)&amp;"cl_"&amp;BN180&amp;CHAR(34)&amp;",","")</f>
        <v>"cl_GRE",</v>
      </c>
      <c r="GW180" s="48" t="str">
        <f>IF(BO180&lt;&gt;"",CHAR(34)&amp;"cl_"&amp;BO180&amp;CHAR(34)&amp;",","")</f>
        <v>"cl_RED",</v>
      </c>
      <c r="GX180" s="48" t="str">
        <f>IF(BP180&lt;&gt;"",CHAR(34)&amp;"cl_"&amp;BP180&amp;CHAR(34)&amp;",","")</f>
        <v>"cl_YEL",</v>
      </c>
      <c r="GY180" s="48" t="str">
        <f>IF(BQ180&lt;&gt;"",CHAR(34)&amp;"cl_"&amp;BQ180&amp;CHAR(34)&amp;",","")</f>
        <v>"cl_ORA",</v>
      </c>
      <c r="GZ180" s="48" t="str">
        <f>IF(BR180&lt;&gt;"",CHAR(34)&amp;"cl_"&amp;BR180&amp;CHAR(34)&amp;",","")</f>
        <v>"cl_BRO",</v>
      </c>
      <c r="HA180" s="48" t="str">
        <f>IF(BS180&lt;&gt;"",CHAR(34)&amp;"cl_"&amp;BS180&amp;CHAR(34)&amp;",","")</f>
        <v/>
      </c>
      <c r="HB180" s="48" t="str">
        <f>IF(BT180&lt;&gt;"",CHAR(34)&amp;"cl_"&amp;BT180&amp;CHAR(34)&amp;",","")</f>
        <v>"cl_WHI",</v>
      </c>
      <c r="HC180" s="48" t="str">
        <f>SUBSTITUTE("["&amp;_xlfn.CONCAT(GT180:HB180)&amp;"]",",]","]")</f>
        <v>["cl_BLA","cl_BLU","cl_GRE","cl_RED","cl_YEL","cl_ORA","cl_BRO","cl_WHI"]</v>
      </c>
      <c r="HE180" s="71"/>
      <c r="HF180" s="72" t="str">
        <f>"{couname:"&amp;CT180&amp;(IF(HK180&lt;&gt;"",",subtype:"&amp;CHAR(34)&amp;HK180&amp;CHAR(34),""))&amp;",year:"&amp;HJ180&amp;",region:"&amp;CU180&amp;",Colors:"&amp;HC180&amp;",Items:"&amp;GS180&amp;",Flag:"&amp;CV180&amp;",HDFlag:"&amp;CHAR(34)&amp;E180&amp;CHAR(34)&amp;",type:"&amp;GP180&amp;", describe: "&amp;HH180&amp;", isnew:"&amp;CHAR(34)&amp;F180&amp;CHAR(34)&amp;", links: "&amp;HL180&amp;"},"</f>
        <v>{couname:"[USA] Navajo Nation",year:"1968",region:"rgn_North America",Colors:["cl_BLA","cl_BLU","cl_GRE","cl_RED","cl_YEL","cl_ORA","cl_BRO","cl_WHI"],Items:["5+Colo","words2","exact2","lets12","startN","with_v","year19","NoBand","Circle","Animal","Plants","HasSun","Geogrh","Builds","myrWHI","hasmap","NoStar"],Flag:"https://upload.wikimedia.org/wikipedia/commons/thumb/0/0c/Navajo_flag.svg/640px-Navajo_flag.svg.png",HDFlag:"https://upload.wikimedia.org/wikipedia/commons/thumb/0/0c/Navajo_flag.svg/2560px-Navajo_flag.svg.png",type:"People", describe: "\nThe flag features four sacred mountains of four different colors, which come from the Navajo creation story. The center of the flag contains a map of the Navajo Nation and the Navajo tribal seal. The rainbow represents Navajo sovereignty. ", isnew:".", links: "https://en.wikipedia.org/wiki/Flag_of_the_Navajo_Nation"},</v>
      </c>
      <c r="HG180" s="73" t="str">
        <f>"{couname:"&amp;CT180&amp;(IF(HK180&lt;&gt;"",",subtype:"&amp;CHAR(34)&amp;HK180&amp;CHAR(34),""))&amp;",year:"&amp;HJ180&amp;",region:"&amp;CU180&amp;",Colors:"&amp;HC180&amp;",Items:"&amp;GS180&amp;",Flag:"&amp;CV180&amp;",HDFlag:"&amp;CHAR(34)&amp;E180&amp;CHAR(34)&amp;",type:"&amp;GP180&amp;", describe: "&amp;HI180&amp;", links: "&amp;HL180&amp;"},"</f>
        <v>{couname:"[USA] Navajo Nation",year:"1968",region:"rgn_North America",Colors:["cl_BLA","cl_BLU","cl_GRE","cl_RED","cl_YEL","cl_ORA","cl_BRO","cl_WHI"],Items:["5+Colo","words2","exact2","lets12","startN","with_v","year19","NoBand","Circle","Animal","Plants","HasSun","Geogrh","Builds","myrWHI","hasmap","NoStar"],Flag:"https://upload.wikimedia.org/wikipedia/commons/thumb/0/0c/Navajo_flag.svg/640px-Navajo_flag.svg.png",HDFlag:"https://upload.wikimedia.org/wikipedia/commons/thumb/0/0c/Navajo_flag.svg/2560px-Navajo_flag.svg.png",type:"People", describe: "\nThe flag features four sacred mountains of four different colors, which come from the Navajo creation story. The center of the flag contains a map of the Navajo Nation and the Navajo tribal seal. The rainbow represents Navajo sovereignty. ", links: "https://en.wikipedia.org/wiki/Flag_of_the_Navajo_Nation"},</v>
      </c>
      <c r="HH180" s="48" t="str">
        <f>IF(P180&lt;&gt;"",CHAR(34)&amp;"\n"&amp;P180&amp;CHAR(34),CHAR(34)&amp;CHAR(34))</f>
        <v>"\nThe flag features four sacred mountains of four different colors, which come from the Navajo creation story. The center of the flag contains a map of the Navajo Nation and the Navajo tribal seal. The rainbow represents Navajo sovereignty. "</v>
      </c>
      <c r="HI180" s="48" t="str">
        <f>IF(J180=0,CHAR(34)&amp;CHAR(34),HH180)</f>
        <v>"\nThe flag features four sacred mountains of four different colors, which come from the Navajo creation story. The center of the flag contains a map of the Navajo Nation and the Navajo tribal seal. The rainbow represents Navajo sovereignty. "</v>
      </c>
      <c r="HJ180" s="48" t="str">
        <f>CHAR(34)&amp;O180&amp;CHAR(34)</f>
        <v>"1968"</v>
      </c>
      <c r="HL180" s="48" t="str">
        <f>CHAR(34)&amp;I180&amp;CHAR(34)</f>
        <v>"https://en.wikipedia.org/wiki/Flag_of_the_Navajo_Nation"</v>
      </c>
      <c r="HM180" s="72" t="str">
        <f>"{"&amp;CHAR(34)&amp;"couname"&amp;CHAR(34)&amp;":"&amp;CT180&amp;(IF(H180&lt;&gt;"",","&amp;CHAR(34)&amp;"subtype"&amp;CHAR(34)&amp;":"&amp;CHAR(34)&amp;H180&amp;CHAR(34),""))&amp;","&amp;CHAR(34)&amp;"year"&amp;CHAR(34)&amp;":"&amp;HJ180&amp;","&amp;CHAR(34)&amp;"region"&amp;CHAR(34)&amp;":"&amp;CU180&amp;","&amp;CHAR(34)&amp;"Colors"&amp;CHAR(34)&amp;":"&amp;HC180&amp;","&amp;CHAR(34)&amp;"Items"&amp;CHAR(34)&amp;":"&amp;GS180&amp;","&amp;CHAR(34)&amp;"Flag"&amp;CHAR(34)&amp;":"&amp;CV180&amp;","&amp;CHAR(34)&amp;"HDFlag"&amp;CHAR(34)&amp;":"&amp;CHAR(34)&amp;E180&amp;CHAR(34)&amp;","&amp;CHAR(34)&amp;"type"&amp;CHAR(34)&amp;":"&amp;GP180&amp;", "&amp;CHAR(34)&amp;"describe"&amp;CHAR(34)&amp;": "&amp;HH180&amp;", "&amp;CHAR(34)&amp;"isnew"&amp;CHAR(34)&amp;": "&amp;CHAR(34)&amp;F180&amp;CHAR(34)&amp;", "&amp;CHAR(34)&amp;"links"&amp;CHAR(34)&amp;": "&amp;HL180&amp;"},"</f>
        <v>{"couname":"[USA] Navajo Nation","subtype":"[USA] Other","year":"1968","region":"rgn_North America","Colors":["cl_BLA","cl_BLU","cl_GRE","cl_RED","cl_YEL","cl_ORA","cl_BRO","cl_WHI"],"Items":["5+Colo","words2","exact2","lets12","startN","with_v","year19","NoBand","Circle","Animal","Plants","HasSun","Geogrh","Builds","myrWHI","hasmap","NoStar"],"Flag":"https://upload.wikimedia.org/wikipedia/commons/thumb/0/0c/Navajo_flag.svg/640px-Navajo_flag.svg.png","HDFlag":"https://upload.wikimedia.org/wikipedia/commons/thumb/0/0c/Navajo_flag.svg/2560px-Navajo_flag.svg.png","type":"People", "describe": "\nThe flag features four sacred mountains of four different colors, which come from the Navajo creation story. The center of the flag contains a map of the Navajo Nation and the Navajo tribal seal. The rainbow represents Navajo sovereignty. ", "isnew": ".", "links": "https://en.wikipedia.org/wiki/Flag_of_the_Navajo_Nation"},</v>
      </c>
      <c r="HN180" s="74" t="str">
        <f>"{"&amp;CHAR(34)&amp;"couname"&amp;CHAR(34)&amp;":"&amp;CT180&amp;(IF(H180&lt;&gt;"",","&amp;CHAR(34)&amp;"subtype"&amp;CHAR(34)&amp;":"&amp;CHAR(34)&amp;H180&amp;CHAR(34),""))&amp;","&amp;CHAR(34)&amp;"year"&amp;CHAR(34)&amp;":"&amp;HJ180&amp;","&amp;CHAR(34)&amp;"region"&amp;CHAR(34)&amp;":"&amp;CU180&amp;","&amp;CHAR(34)&amp;"Colors"&amp;CHAR(34)&amp;":"&amp;HC180&amp;","&amp;CHAR(34)&amp;"Items"&amp;CHAR(34)&amp;":"&amp;GS180&amp;","&amp;CHAR(34)&amp;"Flag"&amp;CHAR(34)&amp;":"&amp;CV180&amp;","&amp;CHAR(34)&amp;"HDFlag"&amp;CHAR(34)&amp;":"&amp;CHAR(34)&amp;E180&amp;CHAR(34)&amp;","&amp;CHAR(34)&amp;"type"&amp;CHAR(34)&amp;":"&amp;GP180&amp;", "&amp;CHAR(34)&amp;"describe"&amp;CHAR(34)&amp;": "&amp;HI180&amp;", "&amp;CHAR(34)&amp;"isnew"&amp;CHAR(34)&amp;": "&amp;CHAR(34)&amp;F180&amp;CHAR(34)&amp;", "&amp;CHAR(34)&amp;"links"&amp;CHAR(34)&amp;": "&amp;HL180&amp;"},"</f>
        <v>{"couname":"[USA] Navajo Nation","subtype":"[USA] Other","year":"1968","region":"rgn_North America","Colors":["cl_BLA","cl_BLU","cl_GRE","cl_RED","cl_YEL","cl_ORA","cl_BRO","cl_WHI"],"Items":["5+Colo","words2","exact2","lets12","startN","with_v","year19","NoBand","Circle","Animal","Plants","HasSun","Geogrh","Builds","myrWHI","hasmap","NoStar"],"Flag":"https://upload.wikimedia.org/wikipedia/commons/thumb/0/0c/Navajo_flag.svg/640px-Navajo_flag.svg.png","HDFlag":"https://upload.wikimedia.org/wikipedia/commons/thumb/0/0c/Navajo_flag.svg/2560px-Navajo_flag.svg.png","type":"People", "describe": "\nThe flag features four sacred mountains of four different colors, which come from the Navajo creation story. The center of the flag contains a map of the Navajo Nation and the Navajo tribal seal. The rainbow represents Navajo sovereignty. ", "isnew": ".", "links": "https://en.wikipedia.org/wiki/Flag_of_the_Navajo_Nation"},</v>
      </c>
      <c r="HO180" s="75">
        <v>45583</v>
      </c>
      <c r="HP180" s="48" t="str" cm="1">
        <f t="array" ref="HP180">IF(_xlfn.TEXTJOIN(", ", TRUE, IF(ISNUMBER(SEARCH("BLA", BL180:BT180)), COLUMN(BL180:BT180) - COLUMN(BL180) + 1, ""))&lt;&gt;"","BLA","")</f>
        <v>BLA</v>
      </c>
      <c r="HQ180" s="48" t="str" cm="1">
        <f t="array" ref="HQ180">IF(_xlfn.TEXTJOIN(", ", TRUE, IF(ISNUMBER(SEARCH("BLU", BL180:BT180)), COLUMN(BL180:BT180) - COLUMN(BL180) + 1, ""))&lt;&gt;"","BLU","")</f>
        <v>BLU</v>
      </c>
      <c r="HR180" s="48" t="str" cm="1">
        <f t="array" ref="HR180">IF(_xlfn.TEXTJOIN(", ", TRUE, IF(ISNUMBER(SEARCH("GRE", BL180:BT180)), COLUMN(BL180:BT180) - COLUMN(BL180) + 1, ""))&lt;&gt;"","GRE","")</f>
        <v>GRE</v>
      </c>
      <c r="HS180" s="48" t="str" cm="1">
        <f t="array" ref="HS180">IF(_xlfn.TEXTJOIN(", ", TRUE, IF(ISNUMBER(SEARCH("RED", BL180:BT180)), COLUMN(BL180:BT180) - COLUMN(BL180) + 1, ""))&lt;&gt;"","RED","")</f>
        <v>RED</v>
      </c>
      <c r="HT180" s="48" t="str" cm="1">
        <f t="array" ref="HT180">IF(_xlfn.TEXTJOIN(", ", TRUE, IF(ISNUMBER(SEARCH("YEL", BL180:BT180)), COLUMN(BL180:BT180) - COLUMN(BL180) + 1, ""))&lt;&gt;"","YEL","")</f>
        <v>YEL</v>
      </c>
      <c r="HU180" s="48" t="str" cm="1">
        <f t="array" ref="HU180">IF(_xlfn.TEXTJOIN(", ", TRUE, IF(ISNUMBER(SEARCH("ORA", BL180:BT180)), COLUMN(BL180:BT180) - COLUMN(BL180) + 1, ""))&lt;&gt;"","ORA","")</f>
        <v>ORA</v>
      </c>
      <c r="HV180" s="48" t="str" cm="1">
        <f t="array" ref="HV180">IF(_xlfn.TEXTJOIN(", ", TRUE, IF(ISNUMBER(SEARCH("BRO", BL180:BT180)), COLUMN(BL180:BT180) - COLUMN(BL180) + 1, ""))&lt;&gt;"","BRO","")</f>
        <v>BRO</v>
      </c>
      <c r="HW180" s="48" t="str" cm="1">
        <f t="array" ref="HW180">IF(_xlfn.TEXTJOIN(", ", TRUE, IF(ISNUMBER(SEARCH("PUR", BL180:BT180)), COLUMN(BL180:BT180) - COLUMN(BL180) + 1, ""))&lt;&gt;"","PUR","")</f>
        <v/>
      </c>
      <c r="HX180" s="48" t="str" cm="1">
        <f t="array" ref="HX180">IF(_xlfn.TEXTJOIN(", ", TRUE, IF(ISNUMBER(SEARCH("WHI", BL180:BT180)), COLUMN(BL180:BT180) - COLUMN(BL180) + 1, ""))&lt;&gt;"","WHI","")</f>
        <v>WHI</v>
      </c>
      <c r="HY180" s="76"/>
      <c r="HZ180" s="76"/>
      <c r="IA180" s="6"/>
      <c r="IB180" s="6"/>
      <c r="IC180" s="77"/>
      <c r="ID180" s="77"/>
      <c r="IE180" s="77"/>
      <c r="IF180" s="77"/>
      <c r="IG180" s="77"/>
      <c r="IH180" s="77"/>
      <c r="II180" s="77"/>
      <c r="IJ180" s="77"/>
      <c r="IK180" s="77"/>
      <c r="IL180" s="48">
        <f>SUM(IC180:IK180)</f>
        <v>0</v>
      </c>
      <c r="IM180" s="45">
        <f>COUNTIF(IC180:IK180,"&gt;0")-CG180</f>
        <v>-8</v>
      </c>
      <c r="IN180" s="78" t="str">
        <f>"http://mkweb.bcgsc.ca/color-summarizer/?url="&amp;D180&amp;"&amp;precision=low&amp;num_clusters="&amp;CG180&amp;"&amp;text=1"</f>
        <v>http://mkweb.bcgsc.ca/color-summarizer/?url=https://upload.wikimedia.org/wikipedia/commons/thumb/0/0c/Navajo_flag.svg/640px-Navajo_flag.svg.png&amp;precision=low&amp;num_clusters=8&amp;text=1</v>
      </c>
      <c r="IO180" s="48" t="str">
        <f>IF(HP180&lt;&gt;"",CHAR(34)&amp;"black"&amp;CHAR(34),"")</f>
        <v>"black"</v>
      </c>
      <c r="IP180" s="48" t="str">
        <f>IF(HQ180&lt;&gt;"",CHAR(34)&amp;"blue"&amp;CHAR(34),"")</f>
        <v>"blue"</v>
      </c>
      <c r="IQ180" s="48" t="str">
        <f>IF(HR180&lt;&gt;"",CHAR(34)&amp;"green"&amp;CHAR(34),"")</f>
        <v>"green"</v>
      </c>
      <c r="IR180" s="48" t="str">
        <f>IF(HS180&lt;&gt;"",CHAR(34)&amp;"red"&amp;CHAR(34),"")</f>
        <v>"red"</v>
      </c>
      <c r="IS180" s="48" t="str">
        <f>IF(HT180&lt;&gt;"",CHAR(34)&amp;"yellow"&amp;CHAR(34),"")</f>
        <v>"yellow"</v>
      </c>
      <c r="IT180" s="48" t="str">
        <f>IF(HU180&lt;&gt;"",CHAR(34)&amp;"orange"&amp;CHAR(34),"")</f>
        <v>"orange"</v>
      </c>
      <c r="IU180" s="48" t="str">
        <f>IF(HV180&lt;&gt;"",CHAR(34)&amp;"brown"&amp;CHAR(34),"")</f>
        <v>"brown"</v>
      </c>
      <c r="IV180" s="48" t="str">
        <f>IF(HW180&lt;&gt;"",CHAR(34)&amp;"purple"&amp;CHAR(34),"")</f>
        <v/>
      </c>
      <c r="IW180" s="48" t="str">
        <f>IF(HX180&lt;&gt;"",CHAR(34)&amp;"white"&amp;CHAR(34),"")</f>
        <v>"white"</v>
      </c>
      <c r="IX180" s="48" t="str">
        <f>"{"&amp;CHAR(34)&amp;"url"&amp;CHAR(34)&amp;":"&amp;CHAR(34)&amp;IN180&amp;CHAR(34)&amp;","&amp;CHAR(34)&amp;"name"&amp;CHAR(34)&amp;":"&amp;CHAR(34)&amp;A180&amp;CHAR(34)&amp;"},"</f>
        <v>{"url":"http://mkweb.bcgsc.ca/color-summarizer/?url=https://upload.wikimedia.org/wikipedia/commons/thumb/0/0c/Navajo_flag.svg/640px-Navajo_flag.svg.png&amp;precision=low&amp;num_clusters=8&amp;text=1","name":"[USA] Navajo Nation"},</v>
      </c>
      <c r="IY180" s="48">
        <v>851</v>
      </c>
    </row>
    <row r="181" spans="1:259" s="48" customFormat="1" ht="38.4" customHeight="1" thickBot="1" x14ac:dyDescent="0.35">
      <c r="A181" s="87" t="s">
        <v>947</v>
      </c>
      <c r="B181" s="40" t="e" vm="322">
        <v>#VALUE!</v>
      </c>
      <c r="C181" s="41" t="s">
        <v>225</v>
      </c>
      <c r="D181" s="42" t="s">
        <v>948</v>
      </c>
      <c r="E181" s="43" t="s">
        <v>948</v>
      </c>
      <c r="F181" s="44" t="s">
        <v>163</v>
      </c>
      <c r="G181" s="45">
        <f>COUNTIF($A$1:$A$8580,A181)</f>
        <v>1</v>
      </c>
      <c r="H181" s="46" t="s">
        <v>1134</v>
      </c>
      <c r="I181" s="47" t="s">
        <v>949</v>
      </c>
      <c r="J181" s="48" t="str">
        <f>""</f>
        <v/>
      </c>
      <c r="K181" s="49"/>
      <c r="L181" s="50"/>
      <c r="M181" s="50"/>
      <c r="N181" s="51" t="s">
        <v>231</v>
      </c>
      <c r="O181" s="52">
        <v>1966</v>
      </c>
      <c r="P181" s="53" t="s">
        <v>950</v>
      </c>
      <c r="Q181" s="54">
        <v>4</v>
      </c>
      <c r="R181" s="55" t="s">
        <v>231</v>
      </c>
      <c r="S181" s="56">
        <v>4</v>
      </c>
      <c r="T181" s="57" t="s">
        <v>164</v>
      </c>
      <c r="U181" s="58" t="s">
        <v>164</v>
      </c>
      <c r="V181" s="58" t="s">
        <v>165</v>
      </c>
      <c r="W181" s="58" t="s">
        <v>165</v>
      </c>
      <c r="X181" s="58" t="s">
        <v>165</v>
      </c>
      <c r="Y181" s="58" t="s">
        <v>164</v>
      </c>
      <c r="Z181" s="58" t="s">
        <v>164</v>
      </c>
      <c r="AA181" s="58" t="s">
        <v>164</v>
      </c>
      <c r="AB181" s="58" t="s">
        <v>165</v>
      </c>
      <c r="AC181" s="58" t="s">
        <v>164</v>
      </c>
      <c r="AD181" s="58" t="s">
        <v>164</v>
      </c>
      <c r="AE181" s="58" t="s">
        <v>164</v>
      </c>
      <c r="AF181" s="59" t="s">
        <v>164</v>
      </c>
      <c r="AG181" s="59" t="s">
        <v>165</v>
      </c>
      <c r="AH181" s="59" t="s">
        <v>165</v>
      </c>
      <c r="AI181" s="59" t="s">
        <v>164</v>
      </c>
      <c r="AJ181" s="59" t="s">
        <v>164</v>
      </c>
      <c r="AK181" s="59" t="s">
        <v>164</v>
      </c>
      <c r="AL181" s="59" t="s">
        <v>164</v>
      </c>
      <c r="AM181" s="59" t="s">
        <v>164</v>
      </c>
      <c r="AN181" s="59" t="s">
        <v>164</v>
      </c>
      <c r="AO181" s="59" t="s">
        <v>165</v>
      </c>
      <c r="AP181" s="59" t="s">
        <v>164</v>
      </c>
      <c r="AQ181" s="59" t="s">
        <v>164</v>
      </c>
      <c r="AR181" s="59" t="s">
        <v>164</v>
      </c>
      <c r="AS181" s="59" t="s">
        <v>164</v>
      </c>
      <c r="AT181" s="60">
        <v>0</v>
      </c>
      <c r="AU181" s="59" t="s">
        <v>172</v>
      </c>
      <c r="AV181" s="59" t="str">
        <f>IF(LEFT(A181,1)="[",LEFT(A181,5)&amp;AU181&amp;A181,"")</f>
        <v>[USA]People[USA] Seminole Tribe of Florida</v>
      </c>
      <c r="AW181" s="59" t="str">
        <f>C181&amp;H181&amp;A181</f>
        <v>3c[USA] Other[USA] Seminole Tribe of Florida</v>
      </c>
      <c r="AX181" s="61"/>
      <c r="AY181" s="61"/>
      <c r="AZ181" s="62" t="s">
        <v>167</v>
      </c>
      <c r="BA181" s="62" t="s">
        <v>167</v>
      </c>
      <c r="BB181" s="62"/>
      <c r="BC181" s="63"/>
      <c r="BD181" s="64" t="s">
        <v>159</v>
      </c>
      <c r="BE181" s="47"/>
      <c r="BF181" s="64" t="s">
        <v>159</v>
      </c>
      <c r="BG181" s="64" t="s">
        <v>167</v>
      </c>
      <c r="BH181" s="64" t="s">
        <v>155</v>
      </c>
      <c r="BI181" s="64"/>
      <c r="BJ181" s="64"/>
      <c r="BK181" s="47"/>
      <c r="BL181" s="64" t="s">
        <v>151</v>
      </c>
      <c r="BM181" s="64" t="s">
        <v>167</v>
      </c>
      <c r="BN181" s="64" t="s">
        <v>167</v>
      </c>
      <c r="BO181" s="64" t="s">
        <v>154</v>
      </c>
      <c r="BP181" s="64" t="s">
        <v>155</v>
      </c>
      <c r="BQ181" s="64" t="s">
        <v>167</v>
      </c>
      <c r="BR181" s="64" t="s">
        <v>167</v>
      </c>
      <c r="BS181" s="64" t="s">
        <v>167</v>
      </c>
      <c r="BT181" s="64" t="s">
        <v>159</v>
      </c>
      <c r="BU181" s="65"/>
      <c r="BV181" s="66"/>
      <c r="BW181" s="66">
        <v>0</v>
      </c>
      <c r="BX181" s="47"/>
      <c r="CB181" s="6"/>
      <c r="CC181" s="6"/>
      <c r="CD181" s="67">
        <v>0</v>
      </c>
      <c r="CE181" s="67">
        <v>0</v>
      </c>
      <c r="CF181" s="67" t="e">
        <v>#REF!</v>
      </c>
      <c r="CG181" s="68" cm="1">
        <f t="array" ref="CG181">SUMPRODUCT(--(LEN(TRIM(BL181:BT181))&gt;0))</f>
        <v>4</v>
      </c>
      <c r="CH181" s="59" t="str">
        <f>IF(CG181=2,"y","n")</f>
        <v>n</v>
      </c>
      <c r="CI181" s="59" t="str">
        <f>IF(CG181=3,"y","n")</f>
        <v>n</v>
      </c>
      <c r="CJ181" s="59" t="str">
        <f>IF(CG181=4,"y","n")</f>
        <v>y</v>
      </c>
      <c r="CK181" s="59" t="str">
        <f>IF(CG181&gt;4,"y","n")</f>
        <v>n</v>
      </c>
      <c r="CL181" s="59" t="str">
        <f>IF(S181=0,"y","n")</f>
        <v>n</v>
      </c>
      <c r="CM181" s="59" t="str">
        <f>IF(S181=2,"y","n")</f>
        <v>n</v>
      </c>
      <c r="CN181" s="59" t="str">
        <f>IF(S181=3,"y","n")</f>
        <v>n</v>
      </c>
      <c r="CO181" s="59" t="str">
        <f>IF(S181&gt;=4,"y","n")</f>
        <v>y</v>
      </c>
      <c r="CP181" s="59" t="str">
        <f>IF(AT181=0,"y","n")</f>
        <v>y</v>
      </c>
      <c r="CQ181" s="59" t="str">
        <f>IF(AT181=1,"y","n")</f>
        <v>n</v>
      </c>
      <c r="CR181" s="59" t="str">
        <f>IF(AT181=2,"y","n")</f>
        <v>n</v>
      </c>
      <c r="CS181" s="59" t="str">
        <f>IF(AT181&gt;=3,"y","n")</f>
        <v>n</v>
      </c>
      <c r="CT181" s="69" t="str">
        <f>CHAR(34)&amp;A181&amp;CHAR(34)</f>
        <v>"[USA] Seminole Tribe of Florida"</v>
      </c>
      <c r="CU181" s="70" t="str">
        <f>CHAR(34)&amp;"rgn_"&amp;R181&amp;CHAR(34)</f>
        <v>"rgn_North America"</v>
      </c>
      <c r="CV181" s="48" t="str">
        <f>CHAR(34)&amp;D181&amp;CHAR(34)</f>
        <v>"https://dos.fl.gov/media/8126/seminole_499x295.jpg"</v>
      </c>
      <c r="CW181" s="48" t="str">
        <f>IF(CH181="y",CHAR(34)&amp;CH$1&amp;CHAR(34)&amp;",","")</f>
        <v/>
      </c>
      <c r="CX181" s="48" t="str">
        <f>IF(CI181="y",CHAR(34)&amp;CI$1&amp;CHAR(34)&amp;",","")</f>
        <v/>
      </c>
      <c r="CY181" s="48" t="str">
        <f>IF(CJ181="y",CHAR(34)&amp;CJ$1&amp;CHAR(34)&amp;",","")</f>
        <v>"4Color",</v>
      </c>
      <c r="CZ181" s="48" t="str">
        <f>IF(CK181="y",CHAR(34)&amp;CK$1&amp;CHAR(34)&amp;",","")</f>
        <v/>
      </c>
      <c r="DA181" s="48" t="str">
        <f>IF(Q181&gt;1,CHAR(34)&amp;"words2"&amp;CHAR(34)&amp;",","")</f>
        <v>"words2",</v>
      </c>
      <c r="DB181" s="48" t="str">
        <f>IF(Q181&gt;2,CHAR(34)&amp;"words3"&amp;CHAR(34)&amp;",","")</f>
        <v>"words3",</v>
      </c>
      <c r="DC181" s="48" t="str">
        <f>IF(Q181=2,CHAR(34)&amp;"exact2"&amp;CHAR(34)&amp;",","")</f>
        <v/>
      </c>
      <c r="DD181" s="48" t="str">
        <f>IF(LEN(CHAR(34)&amp;"lets"&amp;LEN(SUBSTITUTE(SUBSTITUTE(IFERROR(TRIM(SUBSTITUTE(SUBSTITUTE(SUBSTITUTE(IFERROR(TRIM(SUBSTITUTE(A181,MID(A181,FIND("(",A181),FIND(")",A181)-FIND("(",A181)+1),"")),A181)," ",""),"-",""),MID(SUBSTITUTE(SUBSTITUTE(IFERROR(TRIM(SUBSTITUTE(A181,MID(A181,FIND("(",A181),FIND(")",A181)-FIND("(",A181)+1),"")),A181)," ",""),"-",""),FIND("[",SUBSTITUTE(SUBSTITUTE(IFERROR(TRIM(SUBSTITUTE(A181,MID(A181,FIND("(",A181),FIND(")",A181)-FIND("(",A181)+1),"")),A181)," ",""),"-","")),FIND("]",SUBSTITUTE(SUBSTITUTE(IFERROR(TRIM(SUBSTITUTE(A181,MID(A181,FIND("(",A181),FIND(")",A181)-FIND("(",A181)+1),"")),A181)," ",""),"-",""))-FIND("[",SUBSTITUTE(SUBSTITUTE(IFERROR(TRIM(SUBSTITUTE(A181,MID(A181,FIND("(",A181),FIND(")",A181)-FIND("(",A181)+1),"")),A181)," ",""),"-",""))+1),"")),SUBSTITUTE(SUBSTITUTE(IFERROR(TRIM(SUBSTITUTE(A181,MID(A181,FIND("(",A181),FIND(")",A181)-FIND("(",A181)+1),"")),A181)," ",""),"-",""))," ",""),"-",""))&amp;CHAR(34)&amp;",")=9,CHAR(34)&amp;"lets"&amp;LEN(SUBSTITUTE(SUBSTITUTE(IFERROR(TRIM(SUBSTITUTE(SUBSTITUTE(SUBSTITUTE(IFERROR(TRIM(SUBSTITUTE(A181,MID(A181,FIND("(",A181),FIND(")",A181)-FIND("(",A181)+1),"")),A181)," ",""),"-",""),MID(SUBSTITUTE(SUBSTITUTE(IFERROR(TRIM(SUBSTITUTE(A181,MID(A181,FIND("(",A181),FIND(")",A181)-FIND("(",A181)+1),"")),A181)," ",""),"-",""),FIND("[",SUBSTITUTE(SUBSTITUTE(IFERROR(TRIM(SUBSTITUTE(A181,MID(A181,FIND("(",A181),FIND(")",A181)-FIND("(",A181)+1),"")),A181)," ",""),"-","")),FIND("]",SUBSTITUTE(SUBSTITUTE(IFERROR(TRIM(SUBSTITUTE(A181,MID(A181,FIND("(",A181),FIND(")",A181)-FIND("(",A181)+1),"")),A181)," ",""),"-",""))-FIND("[",SUBSTITUTE(SUBSTITUTE(IFERROR(TRIM(SUBSTITUTE(A181,MID(A181,FIND("(",A181),FIND(")",A181)-FIND("(",A181)+1),"")),A181)," ",""),"-",""))+1),"")),SUBSTITUTE(SUBSTITUTE(IFERROR(TRIM(SUBSTITUTE(A181,MID(A181,FIND("(",A181),FIND(")",A181)-FIND("(",A181)+1),"")),A181)," ",""),"-",""))," ",""),"-",""))&amp;CHAR(34)&amp;",",CHAR(34)&amp;"lets0"&amp;LEN(SUBSTITUTE(SUBSTITUTE(IFERROR(TRIM(SUBSTITUTE(SUBSTITUTE(SUBSTITUTE(IFERROR(TRIM(SUBSTITUTE(A181,MID(A181,FIND("(",A181),FIND(")",A181)-FIND("(",A181)+1),"")),A181)," ",""),"-",""),MID(SUBSTITUTE(SUBSTITUTE(IFERROR(TRIM(SUBSTITUTE(A181,MID(A181,FIND("(",A181),FIND(")",A181)-FIND("(",A181)+1),"")),A181)," ",""),"-",""),FIND("[",SUBSTITUTE(SUBSTITUTE(IFERROR(TRIM(SUBSTITUTE(A181,MID(A181,FIND("(",A181),FIND(")",A181)-FIND("(",A181)+1),"")),A181)," ",""),"-","")),FIND("]",SUBSTITUTE(SUBSTITUTE(IFERROR(TRIM(SUBSTITUTE(A181,MID(A181,FIND("(",A181),FIND(")",A181)-FIND("(",A181)+1),"")),A181)," ",""),"-",""))-FIND("[",SUBSTITUTE(SUBSTITUTE(IFERROR(TRIM(SUBSTITUTE(A181,MID(A181,FIND("(",A181),FIND(")",A181)-FIND("(",A181)+1),"")),A181)," ",""),"-",""))+1),"")),SUBSTITUTE(SUBSTITUTE(IFERROR(TRIM(SUBSTITUTE(A181,MID(A181,FIND("(",A181),FIND(")",A181)-FIND("(",A181)+1),"")),A181)," ",""),"-",""))," ",""),"-",""))&amp;CHAR(34)&amp;",")</f>
        <v>"lets22",</v>
      </c>
      <c r="DE181" s="48" t="str">
        <f>IFERROR(CHAR(34)&amp;"start"&amp;LEFT(TRIM(SUBSTITUTE(SUBSTITUTE(TRIM(SUBSTITUTE(SUBSTITUTE(A181, MID(A181, FIND("[", A181), FIND("]", A181) - FIND("[", A181) + 1), ""), "  ", " ")), MID(TRIM(SUBSTITUTE(SUBSTITUTE(A181, MID(A181, FIND("[", A181), FIND("]", A181) - FIND("[", A181) + 1), ""), "  ", " ")), FIND("[", TRIM(SUBSTITUTE(SUBSTITUTE(A181, MID(A181, FIND("[", A181), FIND("]", A181) - FIND("[", A181) + 1), ""), "  ", " "))), FIND("]", TRIM(SUBSTITUTE(SUBSTITUTE(A181, MID(A181, FIND("[", A181), FIND("]", A181) - FIND("[", A181) + 1), ""), "  ", " "))) - FIND("[", TRIM(SUBSTITUTE(SUBSTITUTE(A181, MID(A181, FIND("[", A181), FIND("]", A181) - FIND("[", A181) + 1), ""), "  ", " "))) + 1), ""), "  ", " ")),1)&amp;CHAR(34)&amp;",",CHAR(34)&amp;"start"&amp;IFERROR(LEFT(SUBSTITUTE(A181,"["&amp;MID(A181,FIND("[",A181)+1,FIND("]",A181)-FIND("[",A181)-1)&amp;"] ",""),1),LEFT(A181,1))&amp;CHAR(34)&amp;",")</f>
        <v>"startS",</v>
      </c>
      <c r="DF181" s="48" t="str">
        <f>IFERROR(IF(SEARCH("tan",A181)&gt;0,CHAR(34)&amp;"withtn"&amp;CHAR(34)&amp;",",""),"")</f>
        <v/>
      </c>
      <c r="DG181" s="48" t="str">
        <f>IFERROR(IF(SEARCH("q",A181)&gt;0,CHAR(34)&amp;"with_q"&amp;CHAR(34)&amp;",",""),"")</f>
        <v/>
      </c>
      <c r="DH181" s="48" t="str">
        <f>IFERROR(IF(SEARCH("v",A181)&gt;0,CHAR(34)&amp;"with_v"&amp;CHAR(34)&amp;",",""),"")</f>
        <v/>
      </c>
      <c r="DI181" s="48" t="str">
        <f>IFERROR(IF(SEARCH("w",A181)&gt;0,CHAR(34)&amp;"with_w"&amp;CHAR(34)&amp;",",""),"")</f>
        <v/>
      </c>
      <c r="DJ181" s="48" t="str">
        <f>IFERROR(IF(SEARCH("y",A181)&gt;0,CHAR(34)&amp;"with_y"&amp;CHAR(34)&amp;",",""),"")</f>
        <v/>
      </c>
      <c r="DK181" s="48" t="str">
        <f>IFERROR(IF(SEARCH("z",A181)&gt;0,CHAR(34)&amp;"with_z"&amp;CHAR(34)&amp;",",""),"")</f>
        <v/>
      </c>
      <c r="DL181" s="48" t="str">
        <f>IF(CG181=2, CHAR(34) &amp; _xlfn.TEXTJOIN("", TRUE, _xlfn._xlws.SORT(HP181:HX181)) &amp; CHAR(34) &amp; ",", "")</f>
        <v/>
      </c>
      <c r="DM181" s="48" t="str" cm="1">
        <f t="array" ref="DM181">IF(CG181=3,CHAR(34) &amp; _xlfn.TEXTJOIN("", TRUE, RIGHT(HP181:HX181, 2)) &amp; CHAR(34) &amp; ",", "")</f>
        <v/>
      </c>
      <c r="DN181" s="48" t="str">
        <f>IF(AND(ISNUMBER(SEARCH("18", O181)), ISERROR(SEARCH("1918", O181)), ISERROR(SEARCH("2018", O181))), CHAR(34) &amp; "year18" &amp; CHAR(34) &amp; ",", "")</f>
        <v/>
      </c>
      <c r="DO181" s="48" t="str">
        <f>IF(AND(ISNUMBER(SEARCH("19", O181)), ISERROR(SEARCH("1819", O181)),  ISERROR(SEARCH("1219", O181)),ISERROR(SEARCH("1119", O181)),ISERROR(SEARCH("1190", O181)),ISERROR(SEARCH("2019", O181))), CHAR(34) &amp; "year19" &amp; CHAR(34) &amp; ",", "")</f>
        <v>"year19",</v>
      </c>
      <c r="DP181" s="6" t="str">
        <f>IF(AND(ISNUMBER(SEARCH("20", O181)), ISERROR(SEARCH("1920", O181))), CHAR(34)&amp;"year00"&amp;CHAR(34)&amp;",", "")</f>
        <v/>
      </c>
      <c r="DQ181" s="6" t="str">
        <f>IF(CC181="y",CHAR(34)&amp;"soviet"&amp;CHAR(34)&amp;",","")</f>
        <v/>
      </c>
      <c r="DR181" s="6" t="str">
        <f>IF(BY181="y",CHAR(34)&amp;"dgband"&amp;CHAR(34)&amp;",","")</f>
        <v/>
      </c>
      <c r="DS181" s="6" t="str">
        <f>IF(W181="y",IF(AND(V181="n",BY181&lt;&gt;"y"),CHAR(34)&amp;"allver"&amp;CHAR(34)&amp;",",""),"")</f>
        <v/>
      </c>
      <c r="DT181" s="6" t="str">
        <f>IF(V181="y",IF(AND(W181="n",BY181&lt;&gt;"y"),CHAR(34)&amp;"allhor"&amp;CHAR(34)&amp;",",""),"")</f>
        <v/>
      </c>
      <c r="DU181" s="6" t="str">
        <f>IF(BY181="y",IF(AND(W181="n",V181="n"),CHAR(34)&amp;"alldia"&amp;CHAR(34)&amp;",",""),"")</f>
        <v/>
      </c>
      <c r="DV181" s="48" t="str">
        <f>IF(IA181&lt;&gt;"",(IF(IA181="y",CHAR(34)&amp;"largec"&amp;CHAR(34)&amp;",",CHAR(34)&amp;"smallc"&amp;CHAR(34)&amp;",")),"")</f>
        <v/>
      </c>
      <c r="DW181" s="48" t="str">
        <f>IF(CL181="y",CHAR(34)&amp;CL$1&amp;CHAR(34)&amp;",","")</f>
        <v/>
      </c>
      <c r="DX181" s="48" t="str">
        <f>IF(CM181="y",CHAR(34)&amp;CM$1&amp;CHAR(34)&amp;",","")</f>
        <v/>
      </c>
      <c r="DY181" s="48" t="str">
        <f>IF(CN181="y",CHAR(34)&amp;CN$1&amp;CHAR(34)&amp;",","")</f>
        <v/>
      </c>
      <c r="DZ181" s="48" t="str">
        <f>IF(CO181="y",CHAR(34)&amp;CO$1&amp;CHAR(34)&amp;",","")</f>
        <v>"4+Band",</v>
      </c>
      <c r="EA181" s="48" t="str">
        <f>IF(T181="y",CHAR(34)&amp;T$1&amp;CHAR(34)&amp;",","")</f>
        <v/>
      </c>
      <c r="EB181" s="48" t="str">
        <f>IF(U181="y",CHAR(34)&amp;U$1&amp;CHAR(34)&amp;",","")</f>
        <v/>
      </c>
      <c r="EC181" s="48" t="str">
        <f>IF(V181="y",CHAR(34)&amp;V$1&amp;CHAR(34)&amp;",","")</f>
        <v>"Horizo",</v>
      </c>
      <c r="ED181" s="48" t="str">
        <f>IF(W181="y",CHAR(34)&amp;W$1&amp;CHAR(34)&amp;",","")</f>
        <v>"Vertic",</v>
      </c>
      <c r="EE181" s="48" t="str">
        <f>IF(X181="y",CHAR(34)&amp;X$1&amp;CHAR(34)&amp;",","")</f>
        <v>"Circle",</v>
      </c>
      <c r="EF181" s="48" t="str">
        <f>IF(AND(Y181&lt;&gt;"n",Y181&lt;&gt;""),CHAR(34)&amp;Y$1&amp;CHAR(34)&amp;",","")</f>
        <v/>
      </c>
      <c r="EG181" s="48" t="str">
        <f>IF(Z181="y",CHAR(34)&amp;Z$1&amp;CHAR(34)&amp;",","")</f>
        <v/>
      </c>
      <c r="EH181" s="48" t="str">
        <f>IF(AA181="y",CHAR(34)&amp;AA$1&amp;CHAR(34)&amp;",","")</f>
        <v/>
      </c>
      <c r="EI181" s="48" t="str">
        <f>IF(AB181="y",CHAR(34)&amp;AB$1&amp;CHAR(34)&amp;",","")</f>
        <v>"Texted",</v>
      </c>
      <c r="EJ181" s="48" t="str">
        <f>IF(AC181="y",CHAR(34)&amp;AC$1&amp;CHAR(34)&amp;",","")</f>
        <v/>
      </c>
      <c r="EK181" s="48" t="str">
        <f>IF(AD181="y",CHAR(34)&amp;AD$1&amp;CHAR(34)&amp;",","")</f>
        <v/>
      </c>
      <c r="EL181" s="48" t="str">
        <f>IF(AE181="y",CHAR(34)&amp;AE$1&amp;CHAR(34)&amp;",","")</f>
        <v/>
      </c>
      <c r="EM181" s="48" t="str">
        <f>IF(AF181="y",CHAR(34)&amp;AF$1&amp;CHAR(34)&amp;",","")</f>
        <v/>
      </c>
      <c r="EN181" s="48" t="str">
        <f>IF(AG181="y",CHAR(34)&amp;AG$1&amp;CHAR(34)&amp;",","")</f>
        <v>"Unequa",</v>
      </c>
      <c r="EO181" s="48" t="str">
        <f>IF(AH181="y",CHAR(34)&amp;AH$1&amp;CHAR(34)&amp;",","")</f>
        <v>"Center",</v>
      </c>
      <c r="EP181" s="48" t="str">
        <f>IF(AI181="y",CHAR(34)&amp;AI$1&amp;CHAR(34)&amp;",","")</f>
        <v/>
      </c>
      <c r="EQ181" s="48" t="str">
        <f>IF(AJ181="y",CHAR(34)&amp;AJ$1&amp;CHAR(34)&amp;",","")</f>
        <v/>
      </c>
      <c r="ER181" s="48" t="str">
        <f>IF(AK181="y",CHAR(34)&amp;AK$1&amp;CHAR(34)&amp;",","")</f>
        <v/>
      </c>
      <c r="ES181" s="48" t="str">
        <f>IF(AL181="y",CHAR(34)&amp;AL$1&amp;CHAR(34)&amp;",","")</f>
        <v/>
      </c>
      <c r="ET181" s="48" t="str">
        <f>IF(AM181="y",CHAR(34)&amp;AM$1&amp;CHAR(34)&amp;",","")</f>
        <v/>
      </c>
      <c r="EU181" s="48" t="str">
        <f>IF(AN181="y",CHAR(34)&amp;AN$1&amp;CHAR(34)&amp;",","")</f>
        <v/>
      </c>
      <c r="EV181" s="48" t="str">
        <f>IF(AO181="y",CHAR(34)&amp;AO$1&amp;CHAR(34)&amp;",","")</f>
        <v>"Builds",</v>
      </c>
      <c r="EW181" s="48" t="str">
        <f>IF(AP181="y",CHAR(34)&amp;AP$1&amp;CHAR(34)&amp;",","")</f>
        <v/>
      </c>
      <c r="EX181" s="48" t="str">
        <f>IF(AQ181="y",CHAR(34)&amp;AQ$1&amp;CHAR(34)&amp;",","")</f>
        <v/>
      </c>
      <c r="EY181" s="48" t="str">
        <f>IF(AR181="y",CHAR(34)&amp;AR$1&amp;CHAR(34)&amp;",","")</f>
        <v/>
      </c>
      <c r="EZ181" s="48" t="str">
        <f>IF(AS181="y",CHAR(34)&amp;AS$1&amp;CHAR(34)&amp;",","")</f>
        <v/>
      </c>
      <c r="FA181" s="48" t="str">
        <f>IF(AT181&gt;0,CHAR(34)&amp;"sta"&amp;AZ181&amp;CHAR(34)&amp;",","")</f>
        <v/>
      </c>
      <c r="FB181" s="48" t="str">
        <f>IF(AND(AT181&gt;0,BA181&lt;&gt;""),CHAR(34)&amp;"sta"&amp;BA181&amp;CHAR(34)&amp;",","")</f>
        <v/>
      </c>
      <c r="FC181" s="48" t="str">
        <f>IF(AND(AT181&gt;0,BB181&lt;&gt;""),CHAR(34)&amp;"sta"&amp;BB181&amp;CHAR(34)&amp;",","")</f>
        <v/>
      </c>
      <c r="FD181" s="48" t="str">
        <f>IF(BV181="n",CHAR(34)&amp;"tcWHYE"&amp;CHAR(34)&amp;",",IF(BV181="y",CHAR(34)&amp;FD$1&amp;CHAR(34)&amp;",",""))</f>
        <v/>
      </c>
      <c r="FE181" s="48" t="str">
        <f>IF(COUNTIF(BL181:BT181,"BLU")=0,CHAR(34)&amp;"NO_BLU"&amp;CHAR(34)&amp;",", "")</f>
        <v>"NO_BLU",</v>
      </c>
      <c r="FF181" s="48" t="str">
        <f>IF(COUNTIF(BL181:BT181,"WHI")=0,CHAR(34)&amp;"NO_WHI"&amp;CHAR(34)&amp;",", "")</f>
        <v/>
      </c>
      <c r="FG181" s="48" t="str">
        <f>IF(COUNTIF(BL181:BT181,"RED")=0,CHAR(34)&amp;"NO_RED"&amp;CHAR(34)&amp;",", "")</f>
        <v/>
      </c>
      <c r="FH181" s="48" t="str">
        <f>IF(COUNTIF(BL181:BS181,"GRE")=0,CHAR(34)&amp;"NO_GRE"&amp;CHAR(34)&amp;",", "")</f>
        <v>"NO_GRE",</v>
      </c>
      <c r="FI181" s="48" t="str">
        <f>IF(COUNTIF(BL181:BT181,"YEL")=0,CHAR(34)&amp;"NO_YEL"&amp;CHAR(34)&amp;",", "")</f>
        <v/>
      </c>
      <c r="FJ181" s="48" t="str">
        <f>IF(COUNTIF(BL181:BT181,"BLA")=0,CHAR(34)&amp;"NO_BLA"&amp;CHAR(34)&amp;",", "")</f>
        <v/>
      </c>
      <c r="FK181" s="48" t="str">
        <f>IF(AND(FH181&lt;&gt;"",FF181&lt;&gt;""),CHAR(34)&amp;"WHGRNO"&amp;CHAR(34)&amp;",","")</f>
        <v/>
      </c>
      <c r="FL181" s="48" t="str">
        <f>IF(AND(FI181&lt;&gt;"",FF181&lt;&gt;""),CHAR(34)&amp;"WHYENO"&amp;CHAR(34)&amp;",","")</f>
        <v/>
      </c>
      <c r="FM181" s="48" t="str">
        <f>IF(AND(FJ181&lt;&gt;"",FF181&lt;&gt;""),CHAR(34)&amp;"BAWHNO"&amp;CHAR(34)&amp;",","")</f>
        <v/>
      </c>
      <c r="FN181" s="48" t="str">
        <f>IF(AND(FE181&lt;&gt;"",FF181&lt;&gt;""),CHAR(34)&amp;"BLWHNO"&amp;CHAR(34)&amp;",","")</f>
        <v/>
      </c>
      <c r="FO181" s="48" t="str">
        <f>IF(AND(FE181&lt;&gt;"",FG181&lt;&gt;""),CHAR(34)&amp;"BLRENO"&amp;CHAR(34)&amp;",","")</f>
        <v/>
      </c>
      <c r="FP181" s="48" t="str">
        <f>IF(AND(FF181&lt;&gt;"",FF181&lt;&gt;""),CHAR(34)&amp;"WHRENO"&amp;CHAR(34)&amp;",","")</f>
        <v/>
      </c>
      <c r="FQ181" s="48" t="str">
        <f>IF(LEN(BF181)=3,CHAR(34)&amp;"001"&amp;BF181&amp;CHAR(34)&amp;",","")</f>
        <v>"001WHI",</v>
      </c>
      <c r="FR181" s="48" t="str">
        <f>IF(LEN(BG181)=3,CHAR(34)&amp;"002"&amp;BG181&amp;CHAR(34)&amp;",","")</f>
        <v/>
      </c>
      <c r="FS181" s="48" t="str">
        <f>IF(LEN(BH181)=3,CHAR(34)&amp;"003"&amp;BH181&amp;CHAR(34)&amp;",","")</f>
        <v>"003YEL",</v>
      </c>
      <c r="FT181" s="48" t="str">
        <f>CHAR(34)&amp;"myr"&amp;BD181&amp;CHAR(34)&amp;","</f>
        <v>"myrWHI",</v>
      </c>
      <c r="FU181" s="48" t="str">
        <f>IF(AY181="y",CHAR(34)&amp;"island"&amp;CHAR(34)&amp;",","")</f>
        <v/>
      </c>
      <c r="FV181" s="48" t="str">
        <f>IF(BZ181="y",CHAR(34)&amp;"landlo"&amp;CHAR(34)&amp;",","")</f>
        <v/>
      </c>
      <c r="FW181" s="48" t="str">
        <f>IF(CA181="y",CHAR(34)&amp;"eunion"&amp;CHAR(34)&amp;",","")</f>
        <v/>
      </c>
      <c r="FX181" s="48" t="str">
        <f>SUBSTITUTE(IFERROR(SEARCH("[",A181),IFERROR(IF(AND(CA181&lt;&gt;"y",SEARCH("Europe",R181)&gt;0),CHAR(34)&amp;"noeuni"&amp;CHAR(34)&amp;",",""),"")),"1","")</f>
        <v/>
      </c>
      <c r="FY181" s="48" t="str">
        <f>IFERROR(IF(SEARCH("Arabic",CB181)&gt;0,CHAR(34)&amp;"arabic"&amp;CHAR(34)&amp;",",""),"")</f>
        <v/>
      </c>
      <c r="FZ181" s="48" t="str">
        <f>IFERROR(IF(SEARCH("English",CB181)&gt;0,CHAR(34)&amp;"englis"&amp;CHAR(34)&amp;",",""),"")</f>
        <v/>
      </c>
      <c r="GA181" s="48" t="str">
        <f>IFERROR(IF(SEARCH("French",CB181)&gt;0,CHAR(34)&amp;"french"&amp;CHAR(34)&amp;",",""),"")</f>
        <v/>
      </c>
      <c r="GB181" s="48" t="str">
        <f>IFERROR(IF(SEARCH("Spanish",CB181)&gt;0,CHAR(34)&amp;"spanis"&amp;CHAR(34)&amp;",",""),"")</f>
        <v/>
      </c>
      <c r="GC181" s="48" t="str">
        <f>IFERROR(IF(SEARCH("Portuguese",CB181)&gt;0,CHAR(34)&amp;"portug"&amp;CHAR(34)&amp;",",""),"")</f>
        <v/>
      </c>
      <c r="GD181" s="48" t="str">
        <f>IFERROR(IF(SEARCH("German",CB181)&gt;0,CHAR(34)&amp;"german"&amp;CHAR(34)&amp;",",""),"")</f>
        <v/>
      </c>
      <c r="GE181" s="48" t="str">
        <f>IFERROR(IF(SEARCH("Dutch",CB181)&gt;0,CHAR(34)&amp;"dutchs"&amp;CHAR(34)&amp;",",""),"")</f>
        <v/>
      </c>
      <c r="GF181" s="48" t="str">
        <f>IFERROR(IF(SEARCH("Historical",AU181)&gt;0,CHAR(34)&amp;"histor"&amp;CHAR(34)&amp;",",""),"")</f>
        <v/>
      </c>
      <c r="GG181" s="48" t="str">
        <f>IF(BU181="y",CHAR(34)&amp;"unjack"&amp;CHAR(34)&amp;",","")</f>
        <v/>
      </c>
      <c r="GH181" s="48" t="str">
        <f>IF(CD181=1,CHAR(34)&amp;"southc"&amp;CHAR(34)&amp;",","")</f>
        <v/>
      </c>
      <c r="GI181" s="48" t="str">
        <f>IF(CE181=1,CHAR(34)&amp;"hasmap"&amp;CHAR(34)&amp;",","")</f>
        <v/>
      </c>
      <c r="GJ181" s="48" t="str">
        <f>IF(CP181="y",CHAR(34)&amp;CP$1&amp;CHAR(34)&amp;",","")</f>
        <v>"NoStar",</v>
      </c>
      <c r="GK181" s="48" t="str">
        <f>IF(GJ181="",CHAR(34)&amp;"HasSta"&amp;CHAR(34)&amp;",","")</f>
        <v/>
      </c>
      <c r="GL181" s="48" t="str">
        <f>IF(CQ181="y",CHAR(34)&amp;CQ$1&amp;CHAR(34)&amp;",","")</f>
        <v/>
      </c>
      <c r="GM181" s="48" t="str">
        <f>IF(CR181="y",CHAR(34)&amp;CR$1&amp;CHAR(34)&amp;",","")</f>
        <v/>
      </c>
      <c r="GN181" s="48" t="str">
        <f>IF(CS181="y",CHAR(34)&amp;CS$1&amp;CHAR(34)&amp;",","")</f>
        <v/>
      </c>
      <c r="GP181" s="48" t="str">
        <f>CHAR(34)&amp;AU181&amp;CHAR(34)</f>
        <v>"People"</v>
      </c>
      <c r="GS181" s="48" t="str">
        <f>SUBSTITUTE("["&amp;_xlfn.CONCAT(CW181:GN181)&amp;"]",",]","]")</f>
        <v>["4Color","words2","words3","lets22","startS","year19","4+Band","Horizo","Vertic","Circle","Texted","Unequa","Center","Builds","NO_BLU","NO_GRE","001WHI","003YEL","myrWHI","NoStar"]</v>
      </c>
      <c r="GT181" s="48" t="str">
        <f>IF(BL181&lt;&gt;"",CHAR(34)&amp;"cl_"&amp;BL181&amp;CHAR(34)&amp;",","")</f>
        <v>"cl_BLA",</v>
      </c>
      <c r="GU181" s="48" t="str">
        <f>IF(BM181&lt;&gt;"",CHAR(34)&amp;"cl_"&amp;BM181&amp;CHAR(34)&amp;",","")</f>
        <v/>
      </c>
      <c r="GV181" s="48" t="str">
        <f>IF(BN181&lt;&gt;"",CHAR(34)&amp;"cl_"&amp;BN181&amp;CHAR(34)&amp;",","")</f>
        <v/>
      </c>
      <c r="GW181" s="48" t="str">
        <f>IF(BO181&lt;&gt;"",CHAR(34)&amp;"cl_"&amp;BO181&amp;CHAR(34)&amp;",","")</f>
        <v>"cl_RED",</v>
      </c>
      <c r="GX181" s="48" t="str">
        <f>IF(BP181&lt;&gt;"",CHAR(34)&amp;"cl_"&amp;BP181&amp;CHAR(34)&amp;",","")</f>
        <v>"cl_YEL",</v>
      </c>
      <c r="GY181" s="48" t="str">
        <f>IF(BQ181&lt;&gt;"",CHAR(34)&amp;"cl_"&amp;BQ181&amp;CHAR(34)&amp;",","")</f>
        <v/>
      </c>
      <c r="GZ181" s="48" t="str">
        <f>IF(BR181&lt;&gt;"",CHAR(34)&amp;"cl_"&amp;BR181&amp;CHAR(34)&amp;",","")</f>
        <v/>
      </c>
      <c r="HA181" s="48" t="str">
        <f>IF(BS181&lt;&gt;"",CHAR(34)&amp;"cl_"&amp;BS181&amp;CHAR(34)&amp;",","")</f>
        <v/>
      </c>
      <c r="HB181" s="48" t="str">
        <f>IF(BT181&lt;&gt;"",CHAR(34)&amp;"cl_"&amp;BT181&amp;CHAR(34)&amp;",","")</f>
        <v>"cl_WHI",</v>
      </c>
      <c r="HC181" s="48" t="str">
        <f>SUBSTITUTE("["&amp;_xlfn.CONCAT(GT181:HB181)&amp;"]",",]","]")</f>
        <v>["cl_BLA","cl_RED","cl_YEL","cl_WHI"]</v>
      </c>
      <c r="HE181" s="71"/>
      <c r="HF181" s="72" t="str">
        <f>"{couname:"&amp;CT181&amp;(IF(HK181&lt;&gt;"",",subtype:"&amp;CHAR(34)&amp;HK181&amp;CHAR(34),""))&amp;",year:"&amp;HJ181&amp;",region:"&amp;CU181&amp;",Colors:"&amp;HC181&amp;",Items:"&amp;GS181&amp;",Flag:"&amp;CV181&amp;",HDFlag:"&amp;CHAR(34)&amp;E181&amp;CHAR(34)&amp;",type:"&amp;GP181&amp;", describe: "&amp;HH181&amp;", isnew:"&amp;CHAR(34)&amp;F181&amp;CHAR(34)&amp;", links: "&amp;HL181&amp;"},"</f>
        <v>{couname:"[USA] Seminole Tribe of Florida",year:"1966",region:"rgn_North America",Colors:["cl_BLA","cl_RED","cl_YEL","cl_WHI"],Items:["4Color","words2","words3","lets22","startS","year19","4+Band","Horizo","Vertic","Circle","Texted","Unequa","Center","Builds","NO_BLU","NO_GRE","001WHI","003YEL","myrWHI","NoStar"],Flag:"https://dos.fl.gov/media/8126/seminole_499x295.jpg",HDFlag:"https://dos.fl.gov/media/8126/seminole_499x295.jpg",type:"People", describe: "\nThe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 isnew:".", links: "https://dos.fl.gov/florida-facts/florida-state-symbols/state-flag/floridas-historic-flags/other-flags/seminole-tribe/"},</v>
      </c>
      <c r="HG181" s="73" t="str">
        <f>"{couname:"&amp;CT181&amp;(IF(HK181&lt;&gt;"",",subtype:"&amp;CHAR(34)&amp;HK181&amp;CHAR(34),""))&amp;",year:"&amp;HJ181&amp;",region:"&amp;CU181&amp;",Colors:"&amp;HC181&amp;",Items:"&amp;GS181&amp;",Flag:"&amp;CV181&amp;",HDFlag:"&amp;CHAR(34)&amp;E181&amp;CHAR(34)&amp;",type:"&amp;GP181&amp;", describe: "&amp;HI181&amp;", links: "&amp;HL181&amp;"},"</f>
        <v>{couname:"[USA] Seminole Tribe of Florida",year:"1966",region:"rgn_North America",Colors:["cl_BLA","cl_RED","cl_YEL","cl_WHI"],Items:["4Color","words2","words3","lets22","startS","year19","4+Band","Horizo","Vertic","Circle","Texted","Unequa","Center","Builds","NO_BLU","NO_GRE","001WHI","003YEL","myrWHI","NoStar"],Flag:"https://dos.fl.gov/media/8126/seminole_499x295.jpg",HDFlag:"https://dos.fl.gov/media/8126/seminole_499x295.jpg",type:"People", describe: "\nThe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 links: "https://dos.fl.gov/florida-facts/florida-state-symbols/state-flag/floridas-historic-flags/other-flags/seminole-tribe/"},</v>
      </c>
      <c r="HH181" s="48" t="str">
        <f>IF(P181&lt;&gt;"",CHAR(34)&amp;"\n"&amp;P181&amp;CHAR(34),CHAR(34)&amp;CHAR(34))</f>
        <v>"\nThe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v>
      </c>
      <c r="HI181" s="48" t="str">
        <f>IF(J181=0,CHAR(34)&amp;CHAR(34),HH181)</f>
        <v>"\nThe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v>
      </c>
      <c r="HJ181" s="48" t="str">
        <f>CHAR(34)&amp;O181&amp;CHAR(34)</f>
        <v>"1966"</v>
      </c>
      <c r="HL181" s="48" t="str">
        <f>CHAR(34)&amp;I181&amp;CHAR(34)</f>
        <v>"https://dos.fl.gov/florida-facts/florida-state-symbols/state-flag/floridas-historic-flags/other-flags/seminole-tribe/"</v>
      </c>
      <c r="HM181" s="72" t="str">
        <f>"{"&amp;CHAR(34)&amp;"couname"&amp;CHAR(34)&amp;":"&amp;CT181&amp;(IF(H181&lt;&gt;"",","&amp;CHAR(34)&amp;"subtype"&amp;CHAR(34)&amp;":"&amp;CHAR(34)&amp;H181&amp;CHAR(34),""))&amp;","&amp;CHAR(34)&amp;"year"&amp;CHAR(34)&amp;":"&amp;HJ181&amp;","&amp;CHAR(34)&amp;"region"&amp;CHAR(34)&amp;":"&amp;CU181&amp;","&amp;CHAR(34)&amp;"Colors"&amp;CHAR(34)&amp;":"&amp;HC181&amp;","&amp;CHAR(34)&amp;"Items"&amp;CHAR(34)&amp;":"&amp;GS181&amp;","&amp;CHAR(34)&amp;"Flag"&amp;CHAR(34)&amp;":"&amp;CV181&amp;","&amp;CHAR(34)&amp;"HDFlag"&amp;CHAR(34)&amp;":"&amp;CHAR(34)&amp;E181&amp;CHAR(34)&amp;","&amp;CHAR(34)&amp;"type"&amp;CHAR(34)&amp;":"&amp;GP181&amp;", "&amp;CHAR(34)&amp;"describe"&amp;CHAR(34)&amp;": "&amp;HH181&amp;", "&amp;CHAR(34)&amp;"isnew"&amp;CHAR(34)&amp;": "&amp;CHAR(34)&amp;F181&amp;CHAR(34)&amp;", "&amp;CHAR(34)&amp;"links"&amp;CHAR(34)&amp;": "&amp;HL181&amp;"},"</f>
        <v>{"couname":"[USA] Seminole Tribe of Florida","subtype":"[USA] Other","year":"1966","region":"rgn_North America","Colors":["cl_BLA","cl_RED","cl_YEL","cl_WHI"],"Items":["4Color","words2","words3","lets22","startS","year19","4+Band","Horizo","Vertic","Circle","Texted","Unequa","Center","Builds","NO_BLU","NO_GRE","001WHI","003YEL","myrWHI","NoStar"],"Flag":"https://dos.fl.gov/media/8126/seminole_499x295.jpg","HDFlag":"https://dos.fl.gov/media/8126/seminole_499x295.jpg","type":"People", "describe": "\nThe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 "isnew": ".", "links": "https://dos.fl.gov/florida-facts/florida-state-symbols/state-flag/floridas-historic-flags/other-flags/seminole-tribe/"},</v>
      </c>
      <c r="HN181" s="74" t="str">
        <f>"{"&amp;CHAR(34)&amp;"couname"&amp;CHAR(34)&amp;":"&amp;CT181&amp;(IF(H181&lt;&gt;"",","&amp;CHAR(34)&amp;"subtype"&amp;CHAR(34)&amp;":"&amp;CHAR(34)&amp;H181&amp;CHAR(34),""))&amp;","&amp;CHAR(34)&amp;"year"&amp;CHAR(34)&amp;":"&amp;HJ181&amp;","&amp;CHAR(34)&amp;"region"&amp;CHAR(34)&amp;":"&amp;CU181&amp;","&amp;CHAR(34)&amp;"Colors"&amp;CHAR(34)&amp;":"&amp;HC181&amp;","&amp;CHAR(34)&amp;"Items"&amp;CHAR(34)&amp;":"&amp;GS181&amp;","&amp;CHAR(34)&amp;"Flag"&amp;CHAR(34)&amp;":"&amp;CV181&amp;","&amp;CHAR(34)&amp;"HDFlag"&amp;CHAR(34)&amp;":"&amp;CHAR(34)&amp;E181&amp;CHAR(34)&amp;","&amp;CHAR(34)&amp;"type"&amp;CHAR(34)&amp;":"&amp;GP181&amp;", "&amp;CHAR(34)&amp;"describe"&amp;CHAR(34)&amp;": "&amp;HI181&amp;", "&amp;CHAR(34)&amp;"isnew"&amp;CHAR(34)&amp;": "&amp;CHAR(34)&amp;F181&amp;CHAR(34)&amp;", "&amp;CHAR(34)&amp;"links"&amp;CHAR(34)&amp;": "&amp;HL181&amp;"},"</f>
        <v>{"couname":"[USA] Seminole Tribe of Florida","subtype":"[USA] Other","year":"1966","region":"rgn_North America","Colors":["cl_BLA","cl_RED","cl_YEL","cl_WHI"],"Items":["4Color","words2","words3","lets22","startS","year19","4+Band","Horizo","Vertic","Circle","Texted","Unequa","Center","Builds","NO_BLU","NO_GRE","001WHI","003YEL","myrWHI","NoStar"],"Flag":"https://dos.fl.gov/media/8126/seminole_499x295.jpg","HDFlag":"https://dos.fl.gov/media/8126/seminole_499x295.jpg","type":"People", "describe": "\nThe Seminole Tribe of Florida currently uses this flag, which features the four traditional colors of the Seminole and Miccosukee people. The central seal—with its fire and open, palm-thatched hut, called a chickee—represents the tribal council. The Seminoles are said to believe that life spins in a circle, beginning in the east, then north, west and south. ", "isnew": ".", "links": "https://dos.fl.gov/florida-facts/florida-state-symbols/state-flag/floridas-historic-flags/other-flags/seminole-tribe/"},</v>
      </c>
      <c r="HO181" s="75">
        <v>45583</v>
      </c>
      <c r="HP181" s="48" t="str" cm="1">
        <f t="array" ref="HP181">IF(_xlfn.TEXTJOIN(", ", TRUE, IF(ISNUMBER(SEARCH("BLA", BL181:BT181)), COLUMN(BL181:BT181) - COLUMN(BL181) + 1, ""))&lt;&gt;"","BLA","")</f>
        <v>BLA</v>
      </c>
      <c r="HQ181" s="48" t="str" cm="1">
        <f t="array" ref="HQ181">IF(_xlfn.TEXTJOIN(", ", TRUE, IF(ISNUMBER(SEARCH("BLU", BL181:BT181)), COLUMN(BL181:BT181) - COLUMN(BL181) + 1, ""))&lt;&gt;"","BLU","")</f>
        <v/>
      </c>
      <c r="HR181" s="48" t="str" cm="1">
        <f t="array" ref="HR181">IF(_xlfn.TEXTJOIN(", ", TRUE, IF(ISNUMBER(SEARCH("GRE", BL181:BT181)), COLUMN(BL181:BT181) - COLUMN(BL181) + 1, ""))&lt;&gt;"","GRE","")</f>
        <v/>
      </c>
      <c r="HS181" s="48" t="str" cm="1">
        <f t="array" ref="HS181">IF(_xlfn.TEXTJOIN(", ", TRUE, IF(ISNUMBER(SEARCH("RED", BL181:BT181)), COLUMN(BL181:BT181) - COLUMN(BL181) + 1, ""))&lt;&gt;"","RED","")</f>
        <v>RED</v>
      </c>
      <c r="HT181" s="48" t="str" cm="1">
        <f t="array" ref="HT181">IF(_xlfn.TEXTJOIN(", ", TRUE, IF(ISNUMBER(SEARCH("YEL", BL181:BT181)), COLUMN(BL181:BT181) - COLUMN(BL181) + 1, ""))&lt;&gt;"","YEL","")</f>
        <v>YEL</v>
      </c>
      <c r="HU181" s="48" t="str" cm="1">
        <f t="array" ref="HU181">IF(_xlfn.TEXTJOIN(", ", TRUE, IF(ISNUMBER(SEARCH("ORA", BL181:BT181)), COLUMN(BL181:BT181) - COLUMN(BL181) + 1, ""))&lt;&gt;"","ORA","")</f>
        <v/>
      </c>
      <c r="HV181" s="48" t="str" cm="1">
        <f t="array" ref="HV181">IF(_xlfn.TEXTJOIN(", ", TRUE, IF(ISNUMBER(SEARCH("BRO", BL181:BT181)), COLUMN(BL181:BT181) - COLUMN(BL181) + 1, ""))&lt;&gt;"","BRO","")</f>
        <v/>
      </c>
      <c r="HW181" s="48" t="str" cm="1">
        <f t="array" ref="HW181">IF(_xlfn.TEXTJOIN(", ", TRUE, IF(ISNUMBER(SEARCH("PUR", BL181:BT181)), COLUMN(BL181:BT181) - COLUMN(BL181) + 1, ""))&lt;&gt;"","PUR","")</f>
        <v/>
      </c>
      <c r="HX181" s="48" t="str" cm="1">
        <f t="array" ref="HX181">IF(_xlfn.TEXTJOIN(", ", TRUE, IF(ISNUMBER(SEARCH("WHI", BL181:BT181)), COLUMN(BL181:BT181) - COLUMN(BL181) + 1, ""))&lt;&gt;"","WHI","")</f>
        <v>WHI</v>
      </c>
      <c r="HY181" s="76"/>
      <c r="HZ181" s="76"/>
      <c r="IA181" s="6"/>
      <c r="IB181" s="6"/>
      <c r="IC181" s="77"/>
      <c r="ID181" s="77"/>
      <c r="IE181" s="77"/>
      <c r="IF181" s="77"/>
      <c r="IG181" s="77"/>
      <c r="IH181" s="77"/>
      <c r="II181" s="77"/>
      <c r="IJ181" s="77"/>
      <c r="IK181" s="77"/>
      <c r="IL181" s="48">
        <f>SUM(IC181:IK181)</f>
        <v>0</v>
      </c>
      <c r="IM181" s="45">
        <f>COUNTIF(IC181:IK181,"&gt;0")-CG181</f>
        <v>-4</v>
      </c>
      <c r="IN181" s="78" t="str">
        <f>"http://mkweb.bcgsc.ca/color-summarizer/?url="&amp;D181&amp;"&amp;precision=low&amp;num_clusters="&amp;CG181&amp;"&amp;text=1"</f>
        <v>http://mkweb.bcgsc.ca/color-summarizer/?url=https://dos.fl.gov/media/8126/seminole_499x295.jpg&amp;precision=low&amp;num_clusters=4&amp;text=1</v>
      </c>
      <c r="IO181" s="48" t="str">
        <f>IF(HP181&lt;&gt;"",CHAR(34)&amp;"black"&amp;CHAR(34),"")</f>
        <v>"black"</v>
      </c>
      <c r="IP181" s="48" t="str">
        <f>IF(HQ181&lt;&gt;"",CHAR(34)&amp;"blue"&amp;CHAR(34),"")</f>
        <v/>
      </c>
      <c r="IQ181" s="48" t="str">
        <f>IF(HR181&lt;&gt;"",CHAR(34)&amp;"green"&amp;CHAR(34),"")</f>
        <v/>
      </c>
      <c r="IR181" s="48" t="str">
        <f>IF(HS181&lt;&gt;"",CHAR(34)&amp;"red"&amp;CHAR(34),"")</f>
        <v>"red"</v>
      </c>
      <c r="IS181" s="48" t="str">
        <f>IF(HT181&lt;&gt;"",CHAR(34)&amp;"yellow"&amp;CHAR(34),"")</f>
        <v>"yellow"</v>
      </c>
      <c r="IT181" s="48" t="str">
        <f>IF(HU181&lt;&gt;"",CHAR(34)&amp;"orange"&amp;CHAR(34),"")</f>
        <v/>
      </c>
      <c r="IU181" s="48" t="str">
        <f>IF(HV181&lt;&gt;"",CHAR(34)&amp;"brown"&amp;CHAR(34),"")</f>
        <v/>
      </c>
      <c r="IV181" s="48" t="str">
        <f>IF(HW181&lt;&gt;"",CHAR(34)&amp;"purple"&amp;CHAR(34),"")</f>
        <v/>
      </c>
      <c r="IW181" s="48" t="str">
        <f>IF(HX181&lt;&gt;"",CHAR(34)&amp;"white"&amp;CHAR(34),"")</f>
        <v>"white"</v>
      </c>
      <c r="IX181" s="48" t="str">
        <f>"{"&amp;CHAR(34)&amp;"url"&amp;CHAR(34)&amp;":"&amp;CHAR(34)&amp;IN181&amp;CHAR(34)&amp;","&amp;CHAR(34)&amp;"name"&amp;CHAR(34)&amp;":"&amp;CHAR(34)&amp;A181&amp;CHAR(34)&amp;"},"</f>
        <v>{"url":"http://mkweb.bcgsc.ca/color-summarizer/?url=https://dos.fl.gov/media/8126/seminole_499x295.jpg&amp;precision=low&amp;num_clusters=4&amp;text=1","name":"[USA] Seminole Tribe of Florida"},</v>
      </c>
      <c r="IY181" s="48">
        <v>852</v>
      </c>
    </row>
    <row r="182" spans="1:259" s="48" customFormat="1" ht="38.4" customHeight="1" thickBot="1" x14ac:dyDescent="0.35">
      <c r="A182" s="87" t="s">
        <v>475</v>
      </c>
      <c r="B182" s="40" t="e" vm="323">
        <v>#VALUE!</v>
      </c>
      <c r="C182" s="41" t="s">
        <v>1133</v>
      </c>
      <c r="D182" s="42" t="s">
        <v>476</v>
      </c>
      <c r="E182" s="43" t="s">
        <v>477</v>
      </c>
      <c r="F182" s="44" t="s">
        <v>163</v>
      </c>
      <c r="G182" s="45">
        <f>COUNTIF($A$1:$A$8580,A182)</f>
        <v>1</v>
      </c>
      <c r="H182" s="46" t="s">
        <v>1134</v>
      </c>
      <c r="I182" s="47" t="s">
        <v>478</v>
      </c>
      <c r="J182" s="48" t="str">
        <f>""</f>
        <v/>
      </c>
      <c r="K182" s="49"/>
      <c r="L182" s="50"/>
      <c r="M182" s="50"/>
      <c r="N182" s="51" t="s">
        <v>231</v>
      </c>
      <c r="O182" s="52">
        <v>1940</v>
      </c>
      <c r="P182" s="53" t="s">
        <v>479</v>
      </c>
      <c r="Q182" s="54">
        <v>2</v>
      </c>
      <c r="R182" s="55" t="s">
        <v>231</v>
      </c>
      <c r="S182" s="56">
        <v>2</v>
      </c>
      <c r="T182" s="57" t="s">
        <v>165</v>
      </c>
      <c r="U182" s="58" t="s">
        <v>165</v>
      </c>
      <c r="V182" s="58" t="s">
        <v>165</v>
      </c>
      <c r="W182" s="58" t="s">
        <v>165</v>
      </c>
      <c r="X182" s="58" t="s">
        <v>164</v>
      </c>
      <c r="Y182" s="58" t="s">
        <v>164</v>
      </c>
      <c r="Z182" s="58" t="s">
        <v>164</v>
      </c>
      <c r="AA182" s="58" t="s">
        <v>164</v>
      </c>
      <c r="AB182" s="58" t="s">
        <v>164</v>
      </c>
      <c r="AC182" s="58" t="s">
        <v>164</v>
      </c>
      <c r="AD182" s="58" t="s">
        <v>164</v>
      </c>
      <c r="AE182" s="58" t="s">
        <v>164</v>
      </c>
      <c r="AF182" s="59" t="s">
        <v>164</v>
      </c>
      <c r="AG182" s="59" t="s">
        <v>165</v>
      </c>
      <c r="AH182" s="59" t="s">
        <v>164</v>
      </c>
      <c r="AI182" s="59" t="s">
        <v>165</v>
      </c>
      <c r="AJ182" s="59" t="s">
        <v>165</v>
      </c>
      <c r="AK182" s="59" t="s">
        <v>164</v>
      </c>
      <c r="AL182" s="59" t="s">
        <v>164</v>
      </c>
      <c r="AM182" s="59" t="s">
        <v>164</v>
      </c>
      <c r="AN182" s="59" t="s">
        <v>164</v>
      </c>
      <c r="AO182" s="59" t="s">
        <v>164</v>
      </c>
      <c r="AP182" s="59" t="s">
        <v>164</v>
      </c>
      <c r="AQ182" s="59" t="s">
        <v>164</v>
      </c>
      <c r="AR182" s="59" t="s">
        <v>164</v>
      </c>
      <c r="AS182" s="59" t="s">
        <v>164</v>
      </c>
      <c r="AT182" s="60">
        <v>0</v>
      </c>
      <c r="AU182" s="59" t="s">
        <v>218</v>
      </c>
      <c r="AV182" s="59" t="str">
        <f>IF(LEFT(A182,1)="[",LEFT(A182,5)&amp;AU182&amp;A182,"")</f>
        <v>[USA]Religion[USA] Episcopal Church</v>
      </c>
      <c r="AW182" s="59" t="str">
        <f>C182&amp;H182&amp;A182</f>
        <v>3d[USA] Other[USA] Episcopal Church</v>
      </c>
      <c r="AX182" s="61"/>
      <c r="AY182" s="61"/>
      <c r="AZ182" s="62" t="s">
        <v>167</v>
      </c>
      <c r="BA182" s="62" t="s">
        <v>167</v>
      </c>
      <c r="BB182" s="62"/>
      <c r="BC182" s="63"/>
      <c r="BD182" s="64" t="s">
        <v>159</v>
      </c>
      <c r="BE182" s="47"/>
      <c r="BF182" s="64" t="s">
        <v>154</v>
      </c>
      <c r="BG182" s="64" t="s">
        <v>167</v>
      </c>
      <c r="BH182" s="64" t="s">
        <v>154</v>
      </c>
      <c r="BI182" s="64"/>
      <c r="BJ182" s="64"/>
      <c r="BK182" s="47"/>
      <c r="BL182" s="64" t="s">
        <v>167</v>
      </c>
      <c r="BM182" s="64" t="s">
        <v>152</v>
      </c>
      <c r="BN182" s="64" t="s">
        <v>167</v>
      </c>
      <c r="BO182" s="64" t="s">
        <v>154</v>
      </c>
      <c r="BP182" s="64" t="s">
        <v>167</v>
      </c>
      <c r="BQ182" s="64" t="s">
        <v>167</v>
      </c>
      <c r="BR182" s="64" t="s">
        <v>167</v>
      </c>
      <c r="BS182" s="64" t="s">
        <v>167</v>
      </c>
      <c r="BT182" s="64" t="s">
        <v>159</v>
      </c>
      <c r="BU182" s="65" t="s">
        <v>164</v>
      </c>
      <c r="BV182" s="66"/>
      <c r="BW182" s="66">
        <v>0</v>
      </c>
      <c r="BX182" s="47"/>
      <c r="BY182" s="48" t="s">
        <v>164</v>
      </c>
      <c r="CB182" s="6"/>
      <c r="CC182" s="6"/>
      <c r="CD182" s="67">
        <v>0</v>
      </c>
      <c r="CE182" s="67">
        <v>0</v>
      </c>
      <c r="CF182" s="67" t="e">
        <v>#REF!</v>
      </c>
      <c r="CG182" s="68" cm="1">
        <f t="array" ref="CG182">SUMPRODUCT(--(LEN(TRIM(BL182:BT182))&gt;0))</f>
        <v>3</v>
      </c>
      <c r="CH182" s="59" t="str">
        <f>IF(CG182=2,"y","n")</f>
        <v>n</v>
      </c>
      <c r="CI182" s="59" t="str">
        <f>IF(CG182=3,"y","n")</f>
        <v>y</v>
      </c>
      <c r="CJ182" s="59" t="str">
        <f>IF(CG182=4,"y","n")</f>
        <v>n</v>
      </c>
      <c r="CK182" s="59" t="str">
        <f>IF(CG182&gt;4,"y","n")</f>
        <v>n</v>
      </c>
      <c r="CL182" s="59" t="str">
        <f>IF(S182=0,"y","n")</f>
        <v>n</v>
      </c>
      <c r="CM182" s="59" t="str">
        <f>IF(S182=2,"y","n")</f>
        <v>y</v>
      </c>
      <c r="CN182" s="59" t="str">
        <f>IF(S182=3,"y","n")</f>
        <v>n</v>
      </c>
      <c r="CO182" s="59" t="str">
        <f>IF(S182&gt;=4,"y","n")</f>
        <v>n</v>
      </c>
      <c r="CP182" s="59" t="str">
        <f>IF(AT182=0,"y","n")</f>
        <v>y</v>
      </c>
      <c r="CQ182" s="59" t="str">
        <f>IF(AT182=1,"y","n")</f>
        <v>n</v>
      </c>
      <c r="CR182" s="59" t="str">
        <f>IF(AT182=2,"y","n")</f>
        <v>n</v>
      </c>
      <c r="CS182" s="59" t="str">
        <f>IF(AT182&gt;=3,"y","n")</f>
        <v>n</v>
      </c>
      <c r="CT182" s="69" t="str">
        <f>CHAR(34)&amp;A182&amp;CHAR(34)</f>
        <v>"[USA] Episcopal Church"</v>
      </c>
      <c r="CU182" s="70" t="str">
        <f>CHAR(34)&amp;"rgn_"&amp;R182&amp;CHAR(34)</f>
        <v>"rgn_North America"</v>
      </c>
      <c r="CV182" s="48" t="str">
        <f>CHAR(34)&amp;D182&amp;CHAR(34)</f>
        <v>"https://upload.wikimedia.org/wikipedia/commons/thumb/7/7a/Flag_of_the_Episcopal_Church.png/640px-Flag_of_the_Episcopal_Church.png"</v>
      </c>
      <c r="CW182" s="48" t="str">
        <f>IF(CH182="y",CHAR(34)&amp;CH$1&amp;CHAR(34)&amp;",","")</f>
        <v/>
      </c>
      <c r="CX182" s="48" t="str">
        <f>IF(CI182="y",CHAR(34)&amp;CI$1&amp;CHAR(34)&amp;",","")</f>
        <v>"3Color",</v>
      </c>
      <c r="CY182" s="48" t="str">
        <f>IF(CJ182="y",CHAR(34)&amp;CJ$1&amp;CHAR(34)&amp;",","")</f>
        <v/>
      </c>
      <c r="CZ182" s="48" t="str">
        <f>IF(CK182="y",CHAR(34)&amp;CK$1&amp;CHAR(34)&amp;",","")</f>
        <v/>
      </c>
      <c r="DA182" s="48" t="str">
        <f>IF(Q182&gt;1,CHAR(34)&amp;"words2"&amp;CHAR(34)&amp;",","")</f>
        <v>"words2",</v>
      </c>
      <c r="DB182" s="48" t="str">
        <f>IF(Q182&gt;2,CHAR(34)&amp;"words3"&amp;CHAR(34)&amp;",","")</f>
        <v/>
      </c>
      <c r="DC182" s="48" t="str">
        <f>IF(Q182=2,CHAR(34)&amp;"exact2"&amp;CHAR(34)&amp;",","")</f>
        <v>"exact2",</v>
      </c>
      <c r="DD182" s="48" t="str">
        <f>IF(LEN(CHAR(34)&amp;"lets"&amp;LEN(SUBSTITUTE(SUBSTITUTE(IFERROR(TRIM(SUBSTITUTE(SUBSTITUTE(SUBSTITUTE(IFERROR(TRIM(SUBSTITUTE(A182,MID(A182,FIND("(",A182),FIND(")",A182)-FIND("(",A182)+1),"")),A182)," ",""),"-",""),MID(SUBSTITUTE(SUBSTITUTE(IFERROR(TRIM(SUBSTITUTE(A182,MID(A182,FIND("(",A182),FIND(")",A182)-FIND("(",A182)+1),"")),A182)," ",""),"-",""),FIND("[",SUBSTITUTE(SUBSTITUTE(IFERROR(TRIM(SUBSTITUTE(A182,MID(A182,FIND("(",A182),FIND(")",A182)-FIND("(",A182)+1),"")),A182)," ",""),"-","")),FIND("]",SUBSTITUTE(SUBSTITUTE(IFERROR(TRIM(SUBSTITUTE(A182,MID(A182,FIND("(",A182),FIND(")",A182)-FIND("(",A182)+1),"")),A182)," ",""),"-",""))-FIND("[",SUBSTITUTE(SUBSTITUTE(IFERROR(TRIM(SUBSTITUTE(A182,MID(A182,FIND("(",A182),FIND(")",A182)-FIND("(",A182)+1),"")),A182)," ",""),"-",""))+1),"")),SUBSTITUTE(SUBSTITUTE(IFERROR(TRIM(SUBSTITUTE(A182,MID(A182,FIND("(",A182),FIND(")",A182)-FIND("(",A182)+1),"")),A182)," ",""),"-",""))," ",""),"-",""))&amp;CHAR(34)&amp;",")=9,CHAR(34)&amp;"lets"&amp;LEN(SUBSTITUTE(SUBSTITUTE(IFERROR(TRIM(SUBSTITUTE(SUBSTITUTE(SUBSTITUTE(IFERROR(TRIM(SUBSTITUTE(A182,MID(A182,FIND("(",A182),FIND(")",A182)-FIND("(",A182)+1),"")),A182)," ",""),"-",""),MID(SUBSTITUTE(SUBSTITUTE(IFERROR(TRIM(SUBSTITUTE(A182,MID(A182,FIND("(",A182),FIND(")",A182)-FIND("(",A182)+1),"")),A182)," ",""),"-",""),FIND("[",SUBSTITUTE(SUBSTITUTE(IFERROR(TRIM(SUBSTITUTE(A182,MID(A182,FIND("(",A182),FIND(")",A182)-FIND("(",A182)+1),"")),A182)," ",""),"-","")),FIND("]",SUBSTITUTE(SUBSTITUTE(IFERROR(TRIM(SUBSTITUTE(A182,MID(A182,FIND("(",A182),FIND(")",A182)-FIND("(",A182)+1),"")),A182)," ",""),"-",""))-FIND("[",SUBSTITUTE(SUBSTITUTE(IFERROR(TRIM(SUBSTITUTE(A182,MID(A182,FIND("(",A182),FIND(")",A182)-FIND("(",A182)+1),"")),A182)," ",""),"-",""))+1),"")),SUBSTITUTE(SUBSTITUTE(IFERROR(TRIM(SUBSTITUTE(A182,MID(A182,FIND("(",A182),FIND(")",A182)-FIND("(",A182)+1),"")),A182)," ",""),"-",""))," ",""),"-",""))&amp;CHAR(34)&amp;",",CHAR(34)&amp;"lets0"&amp;LEN(SUBSTITUTE(SUBSTITUTE(IFERROR(TRIM(SUBSTITUTE(SUBSTITUTE(SUBSTITUTE(IFERROR(TRIM(SUBSTITUTE(A182,MID(A182,FIND("(",A182),FIND(")",A182)-FIND("(",A182)+1),"")),A182)," ",""),"-",""),MID(SUBSTITUTE(SUBSTITUTE(IFERROR(TRIM(SUBSTITUTE(A182,MID(A182,FIND("(",A182),FIND(")",A182)-FIND("(",A182)+1),"")),A182)," ",""),"-",""),FIND("[",SUBSTITUTE(SUBSTITUTE(IFERROR(TRIM(SUBSTITUTE(A182,MID(A182,FIND("(",A182),FIND(")",A182)-FIND("(",A182)+1),"")),A182)," ",""),"-","")),FIND("]",SUBSTITUTE(SUBSTITUTE(IFERROR(TRIM(SUBSTITUTE(A182,MID(A182,FIND("(",A182),FIND(")",A182)-FIND("(",A182)+1),"")),A182)," ",""),"-",""))-FIND("[",SUBSTITUTE(SUBSTITUTE(IFERROR(TRIM(SUBSTITUTE(A182,MID(A182,FIND("(",A182),FIND(")",A182)-FIND("(",A182)+1),"")),A182)," ",""),"-",""))+1),"")),SUBSTITUTE(SUBSTITUTE(IFERROR(TRIM(SUBSTITUTE(A182,MID(A182,FIND("(",A182),FIND(")",A182)-FIND("(",A182)+1),"")),A182)," ",""),"-",""))," ",""),"-",""))&amp;CHAR(34)&amp;",")</f>
        <v>"lets15",</v>
      </c>
      <c r="DE182" s="48" t="str">
        <f>IFERROR(CHAR(34)&amp;"start"&amp;LEFT(TRIM(SUBSTITUTE(SUBSTITUTE(TRIM(SUBSTITUTE(SUBSTITUTE(A182, MID(A182, FIND("[", A182), FIND("]", A182) - FIND("[", A182) + 1), ""), "  ", " ")), MID(TRIM(SUBSTITUTE(SUBSTITUTE(A182, MID(A182, FIND("[", A182), FIND("]", A182) - FIND("[", A182) + 1), ""), "  ", " ")), FIND("[", TRIM(SUBSTITUTE(SUBSTITUTE(A182, MID(A182, FIND("[", A182), FIND("]", A182) - FIND("[", A182) + 1), ""), "  ", " "))), FIND("]", TRIM(SUBSTITUTE(SUBSTITUTE(A182, MID(A182, FIND("[", A182), FIND("]", A182) - FIND("[", A182) + 1), ""), "  ", " "))) - FIND("[", TRIM(SUBSTITUTE(SUBSTITUTE(A182, MID(A182, FIND("[", A182), FIND("]", A182) - FIND("[", A182) + 1), ""), "  ", " "))) + 1), ""), "  ", " ")),1)&amp;CHAR(34)&amp;",",CHAR(34)&amp;"start"&amp;IFERROR(LEFT(SUBSTITUTE(A182,"["&amp;MID(A182,FIND("[",A182)+1,FIND("]",A182)-FIND("[",A182)-1)&amp;"] ",""),1),LEFT(A182,1))&amp;CHAR(34)&amp;",")</f>
        <v>"startE",</v>
      </c>
      <c r="DF182" s="48" t="str">
        <f>IFERROR(IF(SEARCH("tan",A182)&gt;0,CHAR(34)&amp;"withtn"&amp;CHAR(34)&amp;",",""),"")</f>
        <v/>
      </c>
      <c r="DG182" s="48" t="str">
        <f>IFERROR(IF(SEARCH("q",A182)&gt;0,CHAR(34)&amp;"with_q"&amp;CHAR(34)&amp;",",""),"")</f>
        <v/>
      </c>
      <c r="DH182" s="48" t="str">
        <f>IFERROR(IF(SEARCH("v",A182)&gt;0,CHAR(34)&amp;"with_v"&amp;CHAR(34)&amp;",",""),"")</f>
        <v/>
      </c>
      <c r="DI182" s="48" t="str">
        <f>IFERROR(IF(SEARCH("w",A182)&gt;0,CHAR(34)&amp;"with_w"&amp;CHAR(34)&amp;",",""),"")</f>
        <v/>
      </c>
      <c r="DJ182" s="48" t="str">
        <f>IFERROR(IF(SEARCH("y",A182)&gt;0,CHAR(34)&amp;"with_y"&amp;CHAR(34)&amp;",",""),"")</f>
        <v/>
      </c>
      <c r="DK182" s="48" t="str">
        <f>IFERROR(IF(SEARCH("z",A182)&gt;0,CHAR(34)&amp;"with_z"&amp;CHAR(34)&amp;",",""),"")</f>
        <v/>
      </c>
      <c r="DL182" s="48" t="str">
        <f>IF(CG182=2, CHAR(34) &amp; _xlfn.TEXTJOIN("", TRUE, _xlfn._xlws.SORT(HP182:HX182)) &amp; CHAR(34) &amp; ",", "")</f>
        <v/>
      </c>
      <c r="DM182" s="48" t="str" cm="1">
        <f t="array" ref="DM182">IF(CG182=3,CHAR(34) &amp; _xlfn.TEXTJOIN("", TRUE, RIGHT(HP182:HX182, 2)) &amp; CHAR(34) &amp; ",", "")</f>
        <v>"LUEDHI",</v>
      </c>
      <c r="DN182" s="48" t="str">
        <f>IF(AND(ISNUMBER(SEARCH("18", O182)), ISERROR(SEARCH("1918", O182)), ISERROR(SEARCH("2018", O182))), CHAR(34) &amp; "year18" &amp; CHAR(34) &amp; ",", "")</f>
        <v/>
      </c>
      <c r="DO182" s="48" t="str">
        <f>IF(AND(ISNUMBER(SEARCH("19", O182)), ISERROR(SEARCH("1819", O182)),  ISERROR(SEARCH("1219", O182)),ISERROR(SEARCH("1119", O182)),ISERROR(SEARCH("1190", O182)),ISERROR(SEARCH("2019", O182))), CHAR(34) &amp; "year19" &amp; CHAR(34) &amp; ",", "")</f>
        <v>"year19",</v>
      </c>
      <c r="DP182" s="6" t="str">
        <f>IF(AND(ISNUMBER(SEARCH("20", O182)), ISERROR(SEARCH("1920", O182))), CHAR(34)&amp;"year00"&amp;CHAR(34)&amp;",", "")</f>
        <v/>
      </c>
      <c r="DQ182" s="6" t="str">
        <f>IF(CC182="y",CHAR(34)&amp;"soviet"&amp;CHAR(34)&amp;",","")</f>
        <v/>
      </c>
      <c r="DR182" s="6" t="str">
        <f>IF(BY182="y",CHAR(34)&amp;"dgband"&amp;CHAR(34)&amp;",","")</f>
        <v/>
      </c>
      <c r="DS182" s="6" t="str">
        <f>IF(W182="y",IF(AND(V182="n",BY182&lt;&gt;"y"),CHAR(34)&amp;"allver"&amp;CHAR(34)&amp;",",""),"")</f>
        <v/>
      </c>
      <c r="DT182" s="6" t="str">
        <f>IF(V182="y",IF(AND(W182="n",BY182&lt;&gt;"y"),CHAR(34)&amp;"allhor"&amp;CHAR(34)&amp;",",""),"")</f>
        <v/>
      </c>
      <c r="DU182" s="6" t="str">
        <f>IF(BY182="y",IF(AND(W182="n",V182="n"),CHAR(34)&amp;"alldia"&amp;CHAR(34)&amp;",",""),"")</f>
        <v/>
      </c>
      <c r="DV182" s="48" t="str">
        <f>IF(IA182&lt;&gt;"",(IF(IA182="y",CHAR(34)&amp;"largec"&amp;CHAR(34)&amp;",",CHAR(34)&amp;"smallc"&amp;CHAR(34)&amp;",")),"")</f>
        <v>"largec",</v>
      </c>
      <c r="DW182" s="48" t="str">
        <f>IF(CL182="y",CHAR(34)&amp;CL$1&amp;CHAR(34)&amp;",","")</f>
        <v/>
      </c>
      <c r="DX182" s="48" t="str">
        <f>IF(CM182="y",CHAR(34)&amp;CM$1&amp;CHAR(34)&amp;",","")</f>
        <v>"2Bands",</v>
      </c>
      <c r="DY182" s="48" t="str">
        <f>IF(CN182="y",CHAR(34)&amp;CN$1&amp;CHAR(34)&amp;",","")</f>
        <v/>
      </c>
      <c r="DZ182" s="48" t="str">
        <f>IF(CO182="y",CHAR(34)&amp;CO$1&amp;CHAR(34)&amp;",","")</f>
        <v/>
      </c>
      <c r="EA182" s="48" t="str">
        <f>IF(T182="y",CHAR(34)&amp;T$1&amp;CHAR(34)&amp;",","")</f>
        <v>"Diagon",</v>
      </c>
      <c r="EB182" s="48" t="str">
        <f>IF(U182="y",CHAR(34)&amp;U$1&amp;CHAR(34)&amp;",","")</f>
        <v>"Crosse",</v>
      </c>
      <c r="EC182" s="48" t="str">
        <f>IF(V182="y",CHAR(34)&amp;V$1&amp;CHAR(34)&amp;",","")</f>
        <v>"Horizo",</v>
      </c>
      <c r="ED182" s="48" t="str">
        <f>IF(W182="y",CHAR(34)&amp;W$1&amp;CHAR(34)&amp;",","")</f>
        <v>"Vertic",</v>
      </c>
      <c r="EE182" s="48" t="str">
        <f>IF(X182="y",CHAR(34)&amp;X$1&amp;CHAR(34)&amp;",","")</f>
        <v/>
      </c>
      <c r="EF182" s="48" t="str">
        <f>IF(AND(Y182&lt;&gt;"n",Y182&lt;&gt;""),CHAR(34)&amp;Y$1&amp;CHAR(34)&amp;",","")</f>
        <v/>
      </c>
      <c r="EG182" s="48" t="str">
        <f>IF(Z182="y",CHAR(34)&amp;Z$1&amp;CHAR(34)&amp;",","")</f>
        <v/>
      </c>
      <c r="EH182" s="48" t="str">
        <f>IF(AA182="y",CHAR(34)&amp;AA$1&amp;CHAR(34)&amp;",","")</f>
        <v/>
      </c>
      <c r="EI182" s="48" t="str">
        <f>IF(AB182="y",CHAR(34)&amp;AB$1&amp;CHAR(34)&amp;",","")</f>
        <v/>
      </c>
      <c r="EJ182" s="48" t="str">
        <f>IF(AC182="y",CHAR(34)&amp;AC$1&amp;CHAR(34)&amp;",","")</f>
        <v/>
      </c>
      <c r="EK182" s="48" t="str">
        <f>IF(AD182="y",CHAR(34)&amp;AD$1&amp;CHAR(34)&amp;",","")</f>
        <v/>
      </c>
      <c r="EL182" s="48" t="str">
        <f>IF(AE182="y",CHAR(34)&amp;AE$1&amp;CHAR(34)&amp;",","")</f>
        <v/>
      </c>
      <c r="EM182" s="48" t="str">
        <f>IF(AF182="y",CHAR(34)&amp;AF$1&amp;CHAR(34)&amp;",","")</f>
        <v/>
      </c>
      <c r="EN182" s="48" t="str">
        <f>IF(AG182="y",CHAR(34)&amp;AG$1&amp;CHAR(34)&amp;",","")</f>
        <v>"Unequa",</v>
      </c>
      <c r="EO182" s="48" t="str">
        <f>IF(AH182="y",CHAR(34)&amp;AH$1&amp;CHAR(34)&amp;",","")</f>
        <v/>
      </c>
      <c r="EP182" s="48" t="str">
        <f>IF(AI182="y",CHAR(34)&amp;AI$1&amp;CHAR(34)&amp;",","")</f>
        <v>"Canton",</v>
      </c>
      <c r="EQ182" s="48" t="str">
        <f>IF(AJ182="y",CHAR(34)&amp;AJ$1&amp;CHAR(34)&amp;",","")</f>
        <v>"Nordic",</v>
      </c>
      <c r="ER182" s="48" t="str">
        <f>IF(AK182="y",CHAR(34)&amp;AK$1&amp;CHAR(34)&amp;",","")</f>
        <v/>
      </c>
      <c r="ES182" s="48" t="str">
        <f>IF(AL182="y",CHAR(34)&amp;AL$1&amp;CHAR(34)&amp;",","")</f>
        <v/>
      </c>
      <c r="ET182" s="48" t="str">
        <f>IF(AM182="y",CHAR(34)&amp;AM$1&amp;CHAR(34)&amp;",","")</f>
        <v/>
      </c>
      <c r="EU182" s="48" t="str">
        <f>IF(AN182="y",CHAR(34)&amp;AN$1&amp;CHAR(34)&amp;",","")</f>
        <v/>
      </c>
      <c r="EV182" s="48" t="str">
        <f>IF(AO182="y",CHAR(34)&amp;AO$1&amp;CHAR(34)&amp;",","")</f>
        <v/>
      </c>
      <c r="EW182" s="48" t="str">
        <f>IF(AP182="y",CHAR(34)&amp;AP$1&amp;CHAR(34)&amp;",","")</f>
        <v/>
      </c>
      <c r="EX182" s="48" t="str">
        <f>IF(AQ182="y",CHAR(34)&amp;AQ$1&amp;CHAR(34)&amp;",","")</f>
        <v/>
      </c>
      <c r="EY182" s="48" t="str">
        <f>IF(AR182="y",CHAR(34)&amp;AR$1&amp;CHAR(34)&amp;",","")</f>
        <v/>
      </c>
      <c r="EZ182" s="48" t="str">
        <f>IF(AS182="y",CHAR(34)&amp;AS$1&amp;CHAR(34)&amp;",","")</f>
        <v/>
      </c>
      <c r="FA182" s="48" t="str">
        <f>IF(AT182&gt;0,CHAR(34)&amp;"sta"&amp;AZ182&amp;CHAR(34)&amp;",","")</f>
        <v/>
      </c>
      <c r="FB182" s="48" t="str">
        <f>IF(AND(AT182&gt;0,BA182&lt;&gt;""),CHAR(34)&amp;"sta"&amp;BA182&amp;CHAR(34)&amp;",","")</f>
        <v/>
      </c>
      <c r="FC182" s="48" t="str">
        <f>IF(AND(AT182&gt;0,BB182&lt;&gt;""),CHAR(34)&amp;"sta"&amp;BB182&amp;CHAR(34)&amp;",","")</f>
        <v/>
      </c>
      <c r="FD182" s="48" t="str">
        <f>IF(BV182="n",CHAR(34)&amp;"tcWHYE"&amp;CHAR(34)&amp;",",IF(BV182="y",CHAR(34)&amp;FD$1&amp;CHAR(34)&amp;",",""))</f>
        <v/>
      </c>
      <c r="FE182" s="48" t="str">
        <f>IF(COUNTIF(BL182:BT182,"BLU")=0,CHAR(34)&amp;"NO_BLU"&amp;CHAR(34)&amp;",", "")</f>
        <v/>
      </c>
      <c r="FF182" s="48" t="str">
        <f>IF(COUNTIF(BL182:BT182,"WHI")=0,CHAR(34)&amp;"NO_WHI"&amp;CHAR(34)&amp;",", "")</f>
        <v/>
      </c>
      <c r="FG182" s="48" t="str">
        <f>IF(COUNTIF(BL182:BT182,"RED")=0,CHAR(34)&amp;"NO_RED"&amp;CHAR(34)&amp;",", "")</f>
        <v/>
      </c>
      <c r="FH182" s="48" t="str">
        <f>IF(COUNTIF(BL182:BS182,"GRE")=0,CHAR(34)&amp;"NO_GRE"&amp;CHAR(34)&amp;",", "")</f>
        <v>"NO_GRE",</v>
      </c>
      <c r="FI182" s="48" t="str">
        <f>IF(COUNTIF(BL182:BT182,"YEL")=0,CHAR(34)&amp;"NO_YEL"&amp;CHAR(34)&amp;",", "")</f>
        <v>"NO_YEL",</v>
      </c>
      <c r="FJ182" s="48" t="str">
        <f>IF(COUNTIF(BL182:BT182,"BLA")=0,CHAR(34)&amp;"NO_BLA"&amp;CHAR(34)&amp;",", "")</f>
        <v>"NO_BLA",</v>
      </c>
      <c r="FK182" s="48" t="str">
        <f>IF(AND(FH182&lt;&gt;"",FF182&lt;&gt;""),CHAR(34)&amp;"WHGRNO"&amp;CHAR(34)&amp;",","")</f>
        <v/>
      </c>
      <c r="FL182" s="48" t="str">
        <f>IF(AND(FI182&lt;&gt;"",FF182&lt;&gt;""),CHAR(34)&amp;"WHYENO"&amp;CHAR(34)&amp;",","")</f>
        <v/>
      </c>
      <c r="FM182" s="48" t="str">
        <f>IF(AND(FJ182&lt;&gt;"",FF182&lt;&gt;""),CHAR(34)&amp;"BAWHNO"&amp;CHAR(34)&amp;",","")</f>
        <v/>
      </c>
      <c r="FN182" s="48" t="str">
        <f>IF(AND(FE182&lt;&gt;"",FF182&lt;&gt;""),CHAR(34)&amp;"BLWHNO"&amp;CHAR(34)&amp;",","")</f>
        <v/>
      </c>
      <c r="FO182" s="48" t="str">
        <f>IF(AND(FE182&lt;&gt;"",FG182&lt;&gt;""),CHAR(34)&amp;"BLRENO"&amp;CHAR(34)&amp;",","")</f>
        <v/>
      </c>
      <c r="FP182" s="48" t="str">
        <f>IF(AND(FF182&lt;&gt;"",FF182&lt;&gt;""),CHAR(34)&amp;"WHRENO"&amp;CHAR(34)&amp;",","")</f>
        <v/>
      </c>
      <c r="FQ182" s="48" t="str">
        <f>IF(LEN(BF182)=3,CHAR(34)&amp;"001"&amp;BF182&amp;CHAR(34)&amp;",","")</f>
        <v>"001RED",</v>
      </c>
      <c r="FR182" s="48" t="str">
        <f>IF(LEN(BG182)=3,CHAR(34)&amp;"002"&amp;BG182&amp;CHAR(34)&amp;",","")</f>
        <v/>
      </c>
      <c r="FS182" s="48" t="str">
        <f>IF(LEN(BH182)=3,CHAR(34)&amp;"003"&amp;BH182&amp;CHAR(34)&amp;",","")</f>
        <v>"003RED",</v>
      </c>
      <c r="FT182" s="48" t="str">
        <f>CHAR(34)&amp;"myr"&amp;BD182&amp;CHAR(34)&amp;","</f>
        <v>"myrWHI",</v>
      </c>
      <c r="FU182" s="48" t="str">
        <f>IF(AY182="y",CHAR(34)&amp;"island"&amp;CHAR(34)&amp;",","")</f>
        <v/>
      </c>
      <c r="FV182" s="48" t="str">
        <f>IF(BZ182="y",CHAR(34)&amp;"landlo"&amp;CHAR(34)&amp;",","")</f>
        <v/>
      </c>
      <c r="FW182" s="48" t="str">
        <f>IF(CA182="y",CHAR(34)&amp;"eunion"&amp;CHAR(34)&amp;",","")</f>
        <v/>
      </c>
      <c r="FX182" s="48" t="str">
        <f>SUBSTITUTE(IFERROR(SEARCH("[",A182),IFERROR(IF(AND(CA182&lt;&gt;"y",SEARCH("Europe",R182)&gt;0),CHAR(34)&amp;"noeuni"&amp;CHAR(34)&amp;",",""),"")),"1","")</f>
        <v/>
      </c>
      <c r="FY182" s="48" t="str">
        <f>IFERROR(IF(SEARCH("Arabic",CB182)&gt;0,CHAR(34)&amp;"arabic"&amp;CHAR(34)&amp;",",""),"")</f>
        <v/>
      </c>
      <c r="FZ182" s="48" t="str">
        <f>IFERROR(IF(SEARCH("English",CB182)&gt;0,CHAR(34)&amp;"englis"&amp;CHAR(34)&amp;",",""),"")</f>
        <v/>
      </c>
      <c r="GA182" s="48" t="str">
        <f>IFERROR(IF(SEARCH("French",CB182)&gt;0,CHAR(34)&amp;"french"&amp;CHAR(34)&amp;",",""),"")</f>
        <v/>
      </c>
      <c r="GB182" s="48" t="str">
        <f>IFERROR(IF(SEARCH("Spanish",CB182)&gt;0,CHAR(34)&amp;"spanis"&amp;CHAR(34)&amp;",",""),"")</f>
        <v/>
      </c>
      <c r="GC182" s="48" t="str">
        <f>IFERROR(IF(SEARCH("Portuguese",CB182)&gt;0,CHAR(34)&amp;"portug"&amp;CHAR(34)&amp;",",""),"")</f>
        <v/>
      </c>
      <c r="GD182" s="48" t="str">
        <f>IFERROR(IF(SEARCH("German",CB182)&gt;0,CHAR(34)&amp;"german"&amp;CHAR(34)&amp;",",""),"")</f>
        <v/>
      </c>
      <c r="GE182" s="48" t="str">
        <f>IFERROR(IF(SEARCH("Dutch",CB182)&gt;0,CHAR(34)&amp;"dutchs"&amp;CHAR(34)&amp;",",""),"")</f>
        <v/>
      </c>
      <c r="GF182" s="48" t="str">
        <f>IFERROR(IF(SEARCH("Historical",AU182)&gt;0,CHAR(34)&amp;"histor"&amp;CHAR(34)&amp;",",""),"")</f>
        <v/>
      </c>
      <c r="GG182" s="48" t="str">
        <f>IF(BU182="y",CHAR(34)&amp;"unjack"&amp;CHAR(34)&amp;",","")</f>
        <v/>
      </c>
      <c r="GH182" s="48" t="str">
        <f>IF(CD182=1,CHAR(34)&amp;"southc"&amp;CHAR(34)&amp;",","")</f>
        <v/>
      </c>
      <c r="GI182" s="48" t="str">
        <f>IF(CE182=1,CHAR(34)&amp;"hasmap"&amp;CHAR(34)&amp;",","")</f>
        <v/>
      </c>
      <c r="GJ182" s="48" t="str">
        <f>IF(CP182="y",CHAR(34)&amp;CP$1&amp;CHAR(34)&amp;",","")</f>
        <v>"NoStar",</v>
      </c>
      <c r="GK182" s="48" t="str">
        <f>IF(GJ182="",CHAR(34)&amp;"HasSta"&amp;CHAR(34)&amp;",","")</f>
        <v/>
      </c>
      <c r="GL182" s="48" t="str">
        <f>IF(CQ182="y",CHAR(34)&amp;CQ$1&amp;CHAR(34)&amp;",","")</f>
        <v/>
      </c>
      <c r="GM182" s="48" t="str">
        <f>IF(CR182="y",CHAR(34)&amp;CR$1&amp;CHAR(34)&amp;",","")</f>
        <v/>
      </c>
      <c r="GN182" s="48" t="str">
        <f>IF(CS182="y",CHAR(34)&amp;CS$1&amp;CHAR(34)&amp;",","")</f>
        <v/>
      </c>
      <c r="GP182" s="48" t="str">
        <f>CHAR(34)&amp;AU182&amp;CHAR(34)</f>
        <v>"Religion"</v>
      </c>
      <c r="GS182" s="48" t="str">
        <f>SUBSTITUTE("["&amp;_xlfn.CONCAT(CW182:GN182)&amp;"]",",]","]")</f>
        <v>["3Color","words2","exact2","lets15","startE","LUEDHI","year19","largec","2Bands","Diagon","Crosse","Horizo","Vertic","Unequa","Canton","Nordic","NO_GRE","NO_YEL","NO_BLA","001RED","003RED","myrWHI","NoStar"]</v>
      </c>
      <c r="GT182" s="48" t="str">
        <f>IF(BL182&lt;&gt;"",CHAR(34)&amp;"cl_"&amp;BL182&amp;CHAR(34)&amp;",","")</f>
        <v/>
      </c>
      <c r="GU182" s="48" t="str">
        <f>IF(BM182&lt;&gt;"",CHAR(34)&amp;"cl_"&amp;BM182&amp;CHAR(34)&amp;",","")</f>
        <v>"cl_BLU",</v>
      </c>
      <c r="GV182" s="48" t="str">
        <f>IF(BN182&lt;&gt;"",CHAR(34)&amp;"cl_"&amp;BN182&amp;CHAR(34)&amp;",","")</f>
        <v/>
      </c>
      <c r="GW182" s="48" t="str">
        <f>IF(BO182&lt;&gt;"",CHAR(34)&amp;"cl_"&amp;BO182&amp;CHAR(34)&amp;",","")</f>
        <v>"cl_RED",</v>
      </c>
      <c r="GX182" s="48" t="str">
        <f>IF(BP182&lt;&gt;"",CHAR(34)&amp;"cl_"&amp;BP182&amp;CHAR(34)&amp;",","")</f>
        <v/>
      </c>
      <c r="GY182" s="48" t="str">
        <f>IF(BQ182&lt;&gt;"",CHAR(34)&amp;"cl_"&amp;BQ182&amp;CHAR(34)&amp;",","")</f>
        <v/>
      </c>
      <c r="GZ182" s="48" t="str">
        <f>IF(BR182&lt;&gt;"",CHAR(34)&amp;"cl_"&amp;BR182&amp;CHAR(34)&amp;",","")</f>
        <v/>
      </c>
      <c r="HA182" s="48" t="str">
        <f>IF(BS182&lt;&gt;"",CHAR(34)&amp;"cl_"&amp;BS182&amp;CHAR(34)&amp;",","")</f>
        <v/>
      </c>
      <c r="HB182" s="48" t="str">
        <f>IF(BT182&lt;&gt;"",CHAR(34)&amp;"cl_"&amp;BT182&amp;CHAR(34)&amp;",","")</f>
        <v>"cl_WHI",</v>
      </c>
      <c r="HC182" s="48" t="str">
        <f>SUBSTITUTE("["&amp;_xlfn.CONCAT(GT182:HB182)&amp;"]",",]","]")</f>
        <v>["cl_BLU","cl_RED","cl_WHI"]</v>
      </c>
      <c r="HE182" s="71"/>
      <c r="HF182" s="72" t="str">
        <f>"{couname:"&amp;CT182&amp;(IF(HK182&lt;&gt;"",",subtype:"&amp;CHAR(34)&amp;HK182&amp;CHAR(34),""))&amp;",year:"&amp;HJ182&amp;",region:"&amp;CU182&amp;",Colors:"&amp;HC182&amp;",Items:"&amp;GS182&amp;",Flag:"&amp;CV182&amp;",HDFlag:"&amp;CHAR(34)&amp;E182&amp;CHAR(34)&amp;",type:"&amp;GP182&amp;", describe: "&amp;HH182&amp;", isnew:"&amp;CHAR(34)&amp;F182&amp;CHAR(34)&amp;", links: "&amp;HL182&amp;"},"</f>
        <v>{couname:"[USA] Episcopal Church",year:"1940",region:"rgn_North America",Colors:["cl_BLU","cl_RED","cl_WHI"],Items:["3Color","words2","exact2","lets15","startE","LUEDHI","year19","largec","2Bands","Diagon","Crosse","Horizo","Vertic","Unequa","Canton","Nordic","NO_GRE","NO_YEL","NO_BLA","001RED","003RED","myrWHI","NoStar"],Flag:"https://upload.wikimedia.org/wikipedia/commons/thumb/7/7a/Flag_of_the_Episcopal_Church.png/640px-Flag_of_the_Episcopal_Church.png",HDFlag:"https://upload.wikimedia.org/wikipedia/commons/thumb/7/7a/Flag_of_the_Episcopal_Church.png/1280px-Flag_of_the_Episcopal_Church.png",type:"Religion", describe: "\nFlag of the Episcopal Church, based upon its heraldic standard: 'Argent a cross gules and on the first quarter azure nine crosses crosslet in saltire of the first'", isnew:".", links: "https://www.episcopalchurch.org/glossary/episcopal-church-flag-and-seal/"},</v>
      </c>
      <c r="HG182" s="73" t="str">
        <f>"{couname:"&amp;CT182&amp;(IF(HK182&lt;&gt;"",",subtype:"&amp;CHAR(34)&amp;HK182&amp;CHAR(34),""))&amp;",year:"&amp;HJ182&amp;",region:"&amp;CU182&amp;",Colors:"&amp;HC182&amp;",Items:"&amp;GS182&amp;",Flag:"&amp;CV182&amp;",HDFlag:"&amp;CHAR(34)&amp;E182&amp;CHAR(34)&amp;",type:"&amp;GP182&amp;", describe: "&amp;HI182&amp;", links: "&amp;HL182&amp;"},"</f>
        <v>{couname:"[USA] Episcopal Church",year:"1940",region:"rgn_North America",Colors:["cl_BLU","cl_RED","cl_WHI"],Items:["3Color","words2","exact2","lets15","startE","LUEDHI","year19","largec","2Bands","Diagon","Crosse","Horizo","Vertic","Unequa","Canton","Nordic","NO_GRE","NO_YEL","NO_BLA","001RED","003RED","myrWHI","NoStar"],Flag:"https://upload.wikimedia.org/wikipedia/commons/thumb/7/7a/Flag_of_the_Episcopal_Church.png/640px-Flag_of_the_Episcopal_Church.png",HDFlag:"https://upload.wikimedia.org/wikipedia/commons/thumb/7/7a/Flag_of_the_Episcopal_Church.png/1280px-Flag_of_the_Episcopal_Church.png",type:"Religion", describe: "\nFlag of the Episcopal Church, based upon its heraldic standard: 'Argent a cross gules and on the first quarter azure nine crosses crosslet in saltire of the first'", links: "https://www.episcopalchurch.org/glossary/episcopal-church-flag-and-seal/"},</v>
      </c>
      <c r="HH182" s="48" t="str">
        <f>IF(P182&lt;&gt;"",CHAR(34)&amp;"\n"&amp;P182&amp;CHAR(34),CHAR(34)&amp;CHAR(34))</f>
        <v>"\nFlag of the Episcopal Church, based upon its heraldic standard: 'Argent a cross gules and on the first quarter azure nine crosses crosslet in saltire of the first'"</v>
      </c>
      <c r="HI182" s="48" t="str">
        <f>IF(J182=0,CHAR(34)&amp;CHAR(34),HH182)</f>
        <v>"\nFlag of the Episcopal Church, based upon its heraldic standard: 'Argent a cross gules and on the first quarter azure nine crosses crosslet in saltire of the first'"</v>
      </c>
      <c r="HJ182" s="48" t="str">
        <f>CHAR(34)&amp;O182&amp;CHAR(34)</f>
        <v>"1940"</v>
      </c>
      <c r="HL182" s="48" t="str">
        <f>CHAR(34)&amp;I182&amp;CHAR(34)</f>
        <v>"https://www.episcopalchurch.org/glossary/episcopal-church-flag-and-seal/"</v>
      </c>
      <c r="HM182" s="72" t="str">
        <f>"{"&amp;CHAR(34)&amp;"couname"&amp;CHAR(34)&amp;":"&amp;CT182&amp;(IF(H182&lt;&gt;"",","&amp;CHAR(34)&amp;"subtype"&amp;CHAR(34)&amp;":"&amp;CHAR(34)&amp;H182&amp;CHAR(34),""))&amp;","&amp;CHAR(34)&amp;"year"&amp;CHAR(34)&amp;":"&amp;HJ182&amp;","&amp;CHAR(34)&amp;"region"&amp;CHAR(34)&amp;":"&amp;CU182&amp;","&amp;CHAR(34)&amp;"Colors"&amp;CHAR(34)&amp;":"&amp;HC182&amp;","&amp;CHAR(34)&amp;"Items"&amp;CHAR(34)&amp;":"&amp;GS182&amp;","&amp;CHAR(34)&amp;"Flag"&amp;CHAR(34)&amp;":"&amp;CV182&amp;","&amp;CHAR(34)&amp;"HDFlag"&amp;CHAR(34)&amp;":"&amp;CHAR(34)&amp;E182&amp;CHAR(34)&amp;","&amp;CHAR(34)&amp;"type"&amp;CHAR(34)&amp;":"&amp;GP182&amp;", "&amp;CHAR(34)&amp;"describe"&amp;CHAR(34)&amp;": "&amp;HH182&amp;", "&amp;CHAR(34)&amp;"isnew"&amp;CHAR(34)&amp;": "&amp;CHAR(34)&amp;F182&amp;CHAR(34)&amp;", "&amp;CHAR(34)&amp;"links"&amp;CHAR(34)&amp;": "&amp;HL182&amp;"},"</f>
        <v>{"couname":"[USA] Episcopal Church","subtype":"[USA] Other","year":"1940","region":"rgn_North America","Colors":["cl_BLU","cl_RED","cl_WHI"],"Items":["3Color","words2","exact2","lets15","startE","LUEDHI","year19","largec","2Bands","Diagon","Crosse","Horizo","Vertic","Unequa","Canton","Nordic","NO_GRE","NO_YEL","NO_BLA","001RED","003RED","myrWHI","NoStar"],"Flag":"https://upload.wikimedia.org/wikipedia/commons/thumb/7/7a/Flag_of_the_Episcopal_Church.png/640px-Flag_of_the_Episcopal_Church.png","HDFlag":"https://upload.wikimedia.org/wikipedia/commons/thumb/7/7a/Flag_of_the_Episcopal_Church.png/1280px-Flag_of_the_Episcopal_Church.png","type":"Religion", "describe": "\nFlag of the Episcopal Church, based upon its heraldic standard: 'Argent a cross gules and on the first quarter azure nine crosses crosslet in saltire of the first'", "isnew": ".", "links": "https://www.episcopalchurch.org/glossary/episcopal-church-flag-and-seal/"},</v>
      </c>
      <c r="HN182" s="74" t="str">
        <f>"{"&amp;CHAR(34)&amp;"couname"&amp;CHAR(34)&amp;":"&amp;CT182&amp;(IF(H182&lt;&gt;"",","&amp;CHAR(34)&amp;"subtype"&amp;CHAR(34)&amp;":"&amp;CHAR(34)&amp;H182&amp;CHAR(34),""))&amp;","&amp;CHAR(34)&amp;"year"&amp;CHAR(34)&amp;":"&amp;HJ182&amp;","&amp;CHAR(34)&amp;"region"&amp;CHAR(34)&amp;":"&amp;CU182&amp;","&amp;CHAR(34)&amp;"Colors"&amp;CHAR(34)&amp;":"&amp;HC182&amp;","&amp;CHAR(34)&amp;"Items"&amp;CHAR(34)&amp;":"&amp;GS182&amp;","&amp;CHAR(34)&amp;"Flag"&amp;CHAR(34)&amp;":"&amp;CV182&amp;","&amp;CHAR(34)&amp;"HDFlag"&amp;CHAR(34)&amp;":"&amp;CHAR(34)&amp;E182&amp;CHAR(34)&amp;","&amp;CHAR(34)&amp;"type"&amp;CHAR(34)&amp;":"&amp;GP182&amp;", "&amp;CHAR(34)&amp;"describe"&amp;CHAR(34)&amp;": "&amp;HI182&amp;", "&amp;CHAR(34)&amp;"isnew"&amp;CHAR(34)&amp;": "&amp;CHAR(34)&amp;F182&amp;CHAR(34)&amp;", "&amp;CHAR(34)&amp;"links"&amp;CHAR(34)&amp;": "&amp;HL182&amp;"},"</f>
        <v>{"couname":"[USA] Episcopal Church","subtype":"[USA] Other","year":"1940","region":"rgn_North America","Colors":["cl_BLU","cl_RED","cl_WHI"],"Items":["3Color","words2","exact2","lets15","startE","LUEDHI","year19","largec","2Bands","Diagon","Crosse","Horizo","Vertic","Unequa","Canton","Nordic","NO_GRE","NO_YEL","NO_BLA","001RED","003RED","myrWHI","NoStar"],"Flag":"https://upload.wikimedia.org/wikipedia/commons/thumb/7/7a/Flag_of_the_Episcopal_Church.png/640px-Flag_of_the_Episcopal_Church.png","HDFlag":"https://upload.wikimedia.org/wikipedia/commons/thumb/7/7a/Flag_of_the_Episcopal_Church.png/1280px-Flag_of_the_Episcopal_Church.png","type":"Religion", "describe": "\nFlag of the Episcopal Church, based upon its heraldic standard: 'Argent a cross gules and on the first quarter azure nine crosses crosslet in saltire of the first'", "isnew": ".", "links": "https://www.episcopalchurch.org/glossary/episcopal-church-flag-and-seal/"},</v>
      </c>
      <c r="HO182" s="75">
        <v>45583</v>
      </c>
      <c r="HP182" s="48" t="str" cm="1">
        <f t="array" ref="HP182">IF(_xlfn.TEXTJOIN(", ", TRUE, IF(ISNUMBER(SEARCH("BLA", BL182:BT182)), COLUMN(BL182:BT182) - COLUMN(BL182) + 1, ""))&lt;&gt;"","BLA","")</f>
        <v/>
      </c>
      <c r="HQ182" s="48" t="str" cm="1">
        <f t="array" ref="HQ182">IF(_xlfn.TEXTJOIN(", ", TRUE, IF(ISNUMBER(SEARCH("BLU", BL182:BT182)), COLUMN(BL182:BT182) - COLUMN(BL182) + 1, ""))&lt;&gt;"","BLU","")</f>
        <v>BLU</v>
      </c>
      <c r="HR182" s="48" t="str" cm="1">
        <f t="array" ref="HR182">IF(_xlfn.TEXTJOIN(", ", TRUE, IF(ISNUMBER(SEARCH("GRE", BL182:BT182)), COLUMN(BL182:BT182) - COLUMN(BL182) + 1, ""))&lt;&gt;"","GRE","")</f>
        <v/>
      </c>
      <c r="HS182" s="48" t="str" cm="1">
        <f t="array" ref="HS182">IF(_xlfn.TEXTJOIN(", ", TRUE, IF(ISNUMBER(SEARCH("RED", BL182:BT182)), COLUMN(BL182:BT182) - COLUMN(BL182) + 1, ""))&lt;&gt;"","RED","")</f>
        <v>RED</v>
      </c>
      <c r="HT182" s="48" t="str" cm="1">
        <f t="array" ref="HT182">IF(_xlfn.TEXTJOIN(", ", TRUE, IF(ISNUMBER(SEARCH("YEL", BL182:BT182)), COLUMN(BL182:BT182) - COLUMN(BL182) + 1, ""))&lt;&gt;"","YEL","")</f>
        <v/>
      </c>
      <c r="HU182" s="48" t="str" cm="1">
        <f t="array" ref="HU182">IF(_xlfn.TEXTJOIN(", ", TRUE, IF(ISNUMBER(SEARCH("ORA", BL182:BT182)), COLUMN(BL182:BT182) - COLUMN(BL182) + 1, ""))&lt;&gt;"","ORA","")</f>
        <v/>
      </c>
      <c r="HV182" s="48" t="str" cm="1">
        <f t="array" ref="HV182">IF(_xlfn.TEXTJOIN(", ", TRUE, IF(ISNUMBER(SEARCH("BRO", BL182:BT182)), COLUMN(BL182:BT182) - COLUMN(BL182) + 1, ""))&lt;&gt;"","BRO","")</f>
        <v/>
      </c>
      <c r="HW182" s="48" t="str" cm="1">
        <f t="array" ref="HW182">IF(_xlfn.TEXTJOIN(", ", TRUE, IF(ISNUMBER(SEARCH("PUR", BL182:BT182)), COLUMN(BL182:BT182) - COLUMN(BL182) + 1, ""))&lt;&gt;"","PUR","")</f>
        <v/>
      </c>
      <c r="HX182" s="48" t="str" cm="1">
        <f t="array" ref="HX182">IF(_xlfn.TEXTJOIN(", ", TRUE, IF(ISNUMBER(SEARCH("WHI", BL182:BT182)), COLUMN(BL182:BT182) - COLUMN(BL182) + 1, ""))&lt;&gt;"","WHI","")</f>
        <v>WHI</v>
      </c>
      <c r="HY182" s="76"/>
      <c r="HZ182" s="76"/>
      <c r="IA182" s="6" t="s">
        <v>165</v>
      </c>
      <c r="IB182" s="6"/>
      <c r="IC182" s="77"/>
      <c r="ID182" s="77"/>
      <c r="IE182" s="77"/>
      <c r="IF182" s="77"/>
      <c r="IG182" s="77"/>
      <c r="IH182" s="77"/>
      <c r="II182" s="77"/>
      <c r="IJ182" s="77"/>
      <c r="IK182" s="77"/>
      <c r="IL182" s="48">
        <f>SUM(IC182:IK182)</f>
        <v>0</v>
      </c>
      <c r="IM182" s="45">
        <f>COUNTIF(IC182:IK182,"&gt;0")-CG182</f>
        <v>-3</v>
      </c>
      <c r="IN182" s="78" t="str">
        <f>"http://mkweb.bcgsc.ca/color-summarizer/?url="&amp;D182&amp;"&amp;precision=low&amp;num_clusters="&amp;CG182&amp;"&amp;text=1"</f>
        <v>http://mkweb.bcgsc.ca/color-summarizer/?url=https://upload.wikimedia.org/wikipedia/commons/thumb/7/7a/Flag_of_the_Episcopal_Church.png/640px-Flag_of_the_Episcopal_Church.png&amp;precision=low&amp;num_clusters=3&amp;text=1</v>
      </c>
      <c r="IO182" s="48" t="str">
        <f>IF(HP182&lt;&gt;"",CHAR(34)&amp;"black"&amp;CHAR(34),"")</f>
        <v/>
      </c>
      <c r="IP182" s="48" t="str">
        <f>IF(HQ182&lt;&gt;"",CHAR(34)&amp;"blue"&amp;CHAR(34),"")</f>
        <v>"blue"</v>
      </c>
      <c r="IQ182" s="48" t="str">
        <f>IF(HR182&lt;&gt;"",CHAR(34)&amp;"green"&amp;CHAR(34),"")</f>
        <v/>
      </c>
      <c r="IR182" s="48" t="str">
        <f>IF(HS182&lt;&gt;"",CHAR(34)&amp;"red"&amp;CHAR(34),"")</f>
        <v>"red"</v>
      </c>
      <c r="IS182" s="48" t="str">
        <f>IF(HT182&lt;&gt;"",CHAR(34)&amp;"yellow"&amp;CHAR(34),"")</f>
        <v/>
      </c>
      <c r="IT182" s="48" t="str">
        <f>IF(HU182&lt;&gt;"",CHAR(34)&amp;"orange"&amp;CHAR(34),"")</f>
        <v/>
      </c>
      <c r="IU182" s="48" t="str">
        <f>IF(HV182&lt;&gt;"",CHAR(34)&amp;"brown"&amp;CHAR(34),"")</f>
        <v/>
      </c>
      <c r="IV182" s="48" t="str">
        <f>IF(HW182&lt;&gt;"",CHAR(34)&amp;"purple"&amp;CHAR(34),"")</f>
        <v/>
      </c>
      <c r="IW182" s="48" t="str">
        <f>IF(HX182&lt;&gt;"",CHAR(34)&amp;"white"&amp;CHAR(34),"")</f>
        <v>"white"</v>
      </c>
      <c r="IX182" s="48" t="str">
        <f>"{"&amp;CHAR(34)&amp;"url"&amp;CHAR(34)&amp;":"&amp;CHAR(34)&amp;IN182&amp;CHAR(34)&amp;","&amp;CHAR(34)&amp;"name"&amp;CHAR(34)&amp;":"&amp;CHAR(34)&amp;A182&amp;CHAR(34)&amp;"},"</f>
        <v>{"url":"http://mkweb.bcgsc.ca/color-summarizer/?url=https://upload.wikimedia.org/wikipedia/commons/thumb/7/7a/Flag_of_the_Episcopal_Church.png/640px-Flag_of_the_Episcopal_Church.png&amp;precision=low&amp;num_clusters=3&amp;text=1","name":"[USA] Episcopal Church"},</v>
      </c>
      <c r="IY182" s="48">
        <v>853</v>
      </c>
    </row>
    <row r="183" spans="1:259" s="48" customFormat="1" ht="38.4" customHeight="1" thickBot="1" x14ac:dyDescent="0.35">
      <c r="A183" s="87" t="s">
        <v>785</v>
      </c>
      <c r="B183" s="40" t="e" vm="324">
        <v>#VALUE!</v>
      </c>
      <c r="C183" s="41" t="s">
        <v>1133</v>
      </c>
      <c r="D183" s="42" t="s">
        <v>786</v>
      </c>
      <c r="E183" s="43" t="s">
        <v>787</v>
      </c>
      <c r="F183" s="44" t="s">
        <v>163</v>
      </c>
      <c r="G183" s="45">
        <f>COUNTIF($A$1:$A$8580,A183)</f>
        <v>1</v>
      </c>
      <c r="H183" s="46" t="s">
        <v>1134</v>
      </c>
      <c r="I183" s="47" t="s">
        <v>788</v>
      </c>
      <c r="J183" s="48" t="str">
        <f>""</f>
        <v/>
      </c>
      <c r="K183" s="49"/>
      <c r="L183" s="50"/>
      <c r="M183" s="50"/>
      <c r="N183" s="51" t="s">
        <v>231</v>
      </c>
      <c r="O183" s="52" t="s">
        <v>789</v>
      </c>
      <c r="P183" s="53" t="s">
        <v>790</v>
      </c>
      <c r="Q183" s="54">
        <v>3</v>
      </c>
      <c r="R183" s="55" t="s">
        <v>231</v>
      </c>
      <c r="S183" s="56">
        <v>2</v>
      </c>
      <c r="T183" s="57" t="s">
        <v>164</v>
      </c>
      <c r="U183" s="58" t="s">
        <v>164</v>
      </c>
      <c r="V183" s="58" t="s">
        <v>165</v>
      </c>
      <c r="W183" s="58" t="s">
        <v>164</v>
      </c>
      <c r="X183" s="58" t="s">
        <v>164</v>
      </c>
      <c r="Y183" s="58" t="s">
        <v>165</v>
      </c>
      <c r="Z183" s="58" t="s">
        <v>164</v>
      </c>
      <c r="AA183" s="58" t="s">
        <v>165</v>
      </c>
      <c r="AB183" s="58" t="s">
        <v>165</v>
      </c>
      <c r="AC183" s="58" t="s">
        <v>164</v>
      </c>
      <c r="AD183" s="58" t="s">
        <v>164</v>
      </c>
      <c r="AE183" s="58" t="s">
        <v>164</v>
      </c>
      <c r="AF183" s="59" t="s">
        <v>164</v>
      </c>
      <c r="AG183" s="59" t="s">
        <v>165</v>
      </c>
      <c r="AH183" s="59" t="s">
        <v>165</v>
      </c>
      <c r="AI183" s="59" t="s">
        <v>164</v>
      </c>
      <c r="AJ183" s="59" t="s">
        <v>164</v>
      </c>
      <c r="AK183" s="59" t="s">
        <v>164</v>
      </c>
      <c r="AL183" s="59" t="s">
        <v>164</v>
      </c>
      <c r="AM183" s="59" t="s">
        <v>165</v>
      </c>
      <c r="AN183" s="59" t="s">
        <v>164</v>
      </c>
      <c r="AO183" s="59" t="s">
        <v>164</v>
      </c>
      <c r="AP183" s="59" t="s">
        <v>164</v>
      </c>
      <c r="AQ183" s="59" t="s">
        <v>164</v>
      </c>
      <c r="AR183" s="59" t="s">
        <v>164</v>
      </c>
      <c r="AS183" s="59" t="s">
        <v>164</v>
      </c>
      <c r="AT183" s="60">
        <v>0</v>
      </c>
      <c r="AU183" s="59" t="s">
        <v>791</v>
      </c>
      <c r="AV183" s="59" t="str">
        <f>IF(LEFT(A183,1)="[",LEFT(A183,5)&amp;AU183&amp;A183,"")</f>
        <v>[USA]Government Agency[USA] National Park Service</v>
      </c>
      <c r="AW183" s="59" t="str">
        <f>C183&amp;H183&amp;A183</f>
        <v>3d[USA] Other[USA] National Park Service</v>
      </c>
      <c r="AX183" s="61"/>
      <c r="AY183" s="61"/>
      <c r="AZ183" s="62" t="s">
        <v>167</v>
      </c>
      <c r="BA183" s="62" t="s">
        <v>167</v>
      </c>
      <c r="BB183" s="62"/>
      <c r="BC183" s="63"/>
      <c r="BD183" s="64" t="s">
        <v>168</v>
      </c>
      <c r="BE183" s="47"/>
      <c r="BF183" s="64" t="s">
        <v>153</v>
      </c>
      <c r="BG183" s="64" t="s">
        <v>167</v>
      </c>
      <c r="BH183" s="64" t="s">
        <v>159</v>
      </c>
      <c r="BI183" s="64"/>
      <c r="BJ183" s="64"/>
      <c r="BK183" s="47"/>
      <c r="BL183" s="64" t="s">
        <v>167</v>
      </c>
      <c r="BM183" s="64" t="s">
        <v>167</v>
      </c>
      <c r="BN183" s="64" t="s">
        <v>153</v>
      </c>
      <c r="BO183" s="64" t="s">
        <v>167</v>
      </c>
      <c r="BP183" s="64" t="s">
        <v>167</v>
      </c>
      <c r="BQ183" s="64" t="s">
        <v>167</v>
      </c>
      <c r="BR183" s="64" t="s">
        <v>157</v>
      </c>
      <c r="BS183" s="64" t="s">
        <v>167</v>
      </c>
      <c r="BT183" s="64" t="s">
        <v>159</v>
      </c>
      <c r="BU183" s="65"/>
      <c r="BV183" s="66"/>
      <c r="BW183" s="66">
        <v>0</v>
      </c>
      <c r="BX183" s="47"/>
      <c r="CB183" s="6"/>
      <c r="CC183" s="6"/>
      <c r="CD183" s="67">
        <v>0</v>
      </c>
      <c r="CE183" s="67">
        <v>0</v>
      </c>
      <c r="CF183" s="67" t="e">
        <v>#REF!</v>
      </c>
      <c r="CG183" s="68" cm="1">
        <f t="array" ref="CG183">SUMPRODUCT(--(LEN(TRIM(BL183:BT183))&gt;0))</f>
        <v>3</v>
      </c>
      <c r="CH183" s="59" t="str">
        <f>IF(CG183=2,"y","n")</f>
        <v>n</v>
      </c>
      <c r="CI183" s="59" t="str">
        <f>IF(CG183=3,"y","n")</f>
        <v>y</v>
      </c>
      <c r="CJ183" s="59" t="str">
        <f>IF(CG183=4,"y","n")</f>
        <v>n</v>
      </c>
      <c r="CK183" s="59" t="str">
        <f>IF(CG183&gt;4,"y","n")</f>
        <v>n</v>
      </c>
      <c r="CL183" s="59" t="str">
        <f>IF(S183=0,"y","n")</f>
        <v>n</v>
      </c>
      <c r="CM183" s="59" t="str">
        <f>IF(S183=2,"y","n")</f>
        <v>y</v>
      </c>
      <c r="CN183" s="59" t="str">
        <f>IF(S183=3,"y","n")</f>
        <v>n</v>
      </c>
      <c r="CO183" s="59" t="str">
        <f>IF(S183&gt;=4,"y","n")</f>
        <v>n</v>
      </c>
      <c r="CP183" s="59" t="str">
        <f>IF(AT183=0,"y","n")</f>
        <v>y</v>
      </c>
      <c r="CQ183" s="59" t="str">
        <f>IF(AT183=1,"y","n")</f>
        <v>n</v>
      </c>
      <c r="CR183" s="59" t="str">
        <f>IF(AT183=2,"y","n")</f>
        <v>n</v>
      </c>
      <c r="CS183" s="59" t="str">
        <f>IF(AT183&gt;=3,"y","n")</f>
        <v>n</v>
      </c>
      <c r="CT183" s="69" t="str">
        <f>CHAR(34)&amp;A183&amp;CHAR(34)</f>
        <v>"[USA] National Park Service"</v>
      </c>
      <c r="CU183" s="70" t="str">
        <f>CHAR(34)&amp;"rgn_"&amp;R183&amp;CHAR(34)</f>
        <v>"rgn_North America"</v>
      </c>
      <c r="CV183" s="48" t="str">
        <f>CHAR(34)&amp;D183&amp;CHAR(34)</f>
        <v>"https://upload.wikimedia.org/wikipedia/commons/thumb/3/33/Guidon_of_the_United_States_National_Park_Service.svg/640px-Guidon_of_the_United_States_National_Park_Service.svg.png"</v>
      </c>
      <c r="CW183" s="48" t="str">
        <f>IF(CH183="y",CHAR(34)&amp;CH$1&amp;CHAR(34)&amp;",","")</f>
        <v/>
      </c>
      <c r="CX183" s="48" t="str">
        <f>IF(CI183="y",CHAR(34)&amp;CI$1&amp;CHAR(34)&amp;",","")</f>
        <v>"3Color",</v>
      </c>
      <c r="CY183" s="48" t="str">
        <f>IF(CJ183="y",CHAR(34)&amp;CJ$1&amp;CHAR(34)&amp;",","")</f>
        <v/>
      </c>
      <c r="CZ183" s="48" t="str">
        <f>IF(CK183="y",CHAR(34)&amp;CK$1&amp;CHAR(34)&amp;",","")</f>
        <v/>
      </c>
      <c r="DA183" s="48" t="str">
        <f>IF(Q183&gt;1,CHAR(34)&amp;"words2"&amp;CHAR(34)&amp;",","")</f>
        <v>"words2",</v>
      </c>
      <c r="DB183" s="48" t="str">
        <f>IF(Q183&gt;2,CHAR(34)&amp;"words3"&amp;CHAR(34)&amp;",","")</f>
        <v>"words3",</v>
      </c>
      <c r="DC183" s="48" t="str">
        <f>IF(Q183=2,CHAR(34)&amp;"exact2"&amp;CHAR(34)&amp;",","")</f>
        <v/>
      </c>
      <c r="DD183" s="48" t="str">
        <f>IF(LEN(CHAR(34)&amp;"lets"&amp;LEN(SUBSTITUTE(SUBSTITUTE(IFERROR(TRIM(SUBSTITUTE(SUBSTITUTE(SUBSTITUTE(IFERROR(TRIM(SUBSTITUTE(A183,MID(A183,FIND("(",A183),FIND(")",A183)-FIND("(",A183)+1),"")),A183)," ",""),"-",""),MID(SUBSTITUTE(SUBSTITUTE(IFERROR(TRIM(SUBSTITUTE(A183,MID(A183,FIND("(",A183),FIND(")",A183)-FIND("(",A183)+1),"")),A183)," ",""),"-",""),FIND("[",SUBSTITUTE(SUBSTITUTE(IFERROR(TRIM(SUBSTITUTE(A183,MID(A183,FIND("(",A183),FIND(")",A183)-FIND("(",A183)+1),"")),A183)," ",""),"-","")),FIND("]",SUBSTITUTE(SUBSTITUTE(IFERROR(TRIM(SUBSTITUTE(A183,MID(A183,FIND("(",A183),FIND(")",A183)-FIND("(",A183)+1),"")),A183)," ",""),"-",""))-FIND("[",SUBSTITUTE(SUBSTITUTE(IFERROR(TRIM(SUBSTITUTE(A183,MID(A183,FIND("(",A183),FIND(")",A183)-FIND("(",A183)+1),"")),A183)," ",""),"-",""))+1),"")),SUBSTITUTE(SUBSTITUTE(IFERROR(TRIM(SUBSTITUTE(A183,MID(A183,FIND("(",A183),FIND(")",A183)-FIND("(",A183)+1),"")),A183)," ",""),"-",""))," ",""),"-",""))&amp;CHAR(34)&amp;",")=9,CHAR(34)&amp;"lets"&amp;LEN(SUBSTITUTE(SUBSTITUTE(IFERROR(TRIM(SUBSTITUTE(SUBSTITUTE(SUBSTITUTE(IFERROR(TRIM(SUBSTITUTE(A183,MID(A183,FIND("(",A183),FIND(")",A183)-FIND("(",A183)+1),"")),A183)," ",""),"-",""),MID(SUBSTITUTE(SUBSTITUTE(IFERROR(TRIM(SUBSTITUTE(A183,MID(A183,FIND("(",A183),FIND(")",A183)-FIND("(",A183)+1),"")),A183)," ",""),"-",""),FIND("[",SUBSTITUTE(SUBSTITUTE(IFERROR(TRIM(SUBSTITUTE(A183,MID(A183,FIND("(",A183),FIND(")",A183)-FIND("(",A183)+1),"")),A183)," ",""),"-","")),FIND("]",SUBSTITUTE(SUBSTITUTE(IFERROR(TRIM(SUBSTITUTE(A183,MID(A183,FIND("(",A183),FIND(")",A183)-FIND("(",A183)+1),"")),A183)," ",""),"-",""))-FIND("[",SUBSTITUTE(SUBSTITUTE(IFERROR(TRIM(SUBSTITUTE(A183,MID(A183,FIND("(",A183),FIND(")",A183)-FIND("(",A183)+1),"")),A183)," ",""),"-",""))+1),"")),SUBSTITUTE(SUBSTITUTE(IFERROR(TRIM(SUBSTITUTE(A183,MID(A183,FIND("(",A183),FIND(")",A183)-FIND("(",A183)+1),"")),A183)," ",""),"-",""))," ",""),"-",""))&amp;CHAR(34)&amp;",",CHAR(34)&amp;"lets0"&amp;LEN(SUBSTITUTE(SUBSTITUTE(IFERROR(TRIM(SUBSTITUTE(SUBSTITUTE(SUBSTITUTE(IFERROR(TRIM(SUBSTITUTE(A183,MID(A183,FIND("(",A183),FIND(")",A183)-FIND("(",A183)+1),"")),A183)," ",""),"-",""),MID(SUBSTITUTE(SUBSTITUTE(IFERROR(TRIM(SUBSTITUTE(A183,MID(A183,FIND("(",A183),FIND(")",A183)-FIND("(",A183)+1),"")),A183)," ",""),"-",""),FIND("[",SUBSTITUTE(SUBSTITUTE(IFERROR(TRIM(SUBSTITUTE(A183,MID(A183,FIND("(",A183),FIND(")",A183)-FIND("(",A183)+1),"")),A183)," ",""),"-","")),FIND("]",SUBSTITUTE(SUBSTITUTE(IFERROR(TRIM(SUBSTITUTE(A183,MID(A183,FIND("(",A183),FIND(")",A183)-FIND("(",A183)+1),"")),A183)," ",""),"-",""))-FIND("[",SUBSTITUTE(SUBSTITUTE(IFERROR(TRIM(SUBSTITUTE(A183,MID(A183,FIND("(",A183),FIND(")",A183)-FIND("(",A183)+1),"")),A183)," ",""),"-",""))+1),"")),SUBSTITUTE(SUBSTITUTE(IFERROR(TRIM(SUBSTITUTE(A183,MID(A183,FIND("(",A183),FIND(")",A183)-FIND("(",A183)+1),"")),A183)," ",""),"-",""))," ",""),"-",""))&amp;CHAR(34)&amp;",")</f>
        <v>"lets19",</v>
      </c>
      <c r="DE183" s="48" t="str">
        <f>IFERROR(CHAR(34)&amp;"start"&amp;LEFT(TRIM(SUBSTITUTE(SUBSTITUTE(TRIM(SUBSTITUTE(SUBSTITUTE(A183, MID(A183, FIND("[", A183), FIND("]", A183) - FIND("[", A183) + 1), ""), "  ", " ")), MID(TRIM(SUBSTITUTE(SUBSTITUTE(A183, MID(A183, FIND("[", A183), FIND("]", A183) - FIND("[", A183) + 1), ""), "  ", " ")), FIND("[", TRIM(SUBSTITUTE(SUBSTITUTE(A183, MID(A183, FIND("[", A183), FIND("]", A183) - FIND("[", A183) + 1), ""), "  ", " "))), FIND("]", TRIM(SUBSTITUTE(SUBSTITUTE(A183, MID(A183, FIND("[", A183), FIND("]", A183) - FIND("[", A183) + 1), ""), "  ", " "))) - FIND("[", TRIM(SUBSTITUTE(SUBSTITUTE(A183, MID(A183, FIND("[", A183), FIND("]", A183) - FIND("[", A183) + 1), ""), "  ", " "))) + 1), ""), "  ", " ")),1)&amp;CHAR(34)&amp;",",CHAR(34)&amp;"start"&amp;IFERROR(LEFT(SUBSTITUTE(A183,"["&amp;MID(A183,FIND("[",A183)+1,FIND("]",A183)-FIND("[",A183)-1)&amp;"] ",""),1),LEFT(A183,1))&amp;CHAR(34)&amp;",")</f>
        <v>"startN",</v>
      </c>
      <c r="DF183" s="48" t="str">
        <f>IFERROR(IF(SEARCH("tan",A183)&gt;0,CHAR(34)&amp;"withtn"&amp;CHAR(34)&amp;",",""),"")</f>
        <v/>
      </c>
      <c r="DG183" s="48" t="str">
        <f>IFERROR(IF(SEARCH("q",A183)&gt;0,CHAR(34)&amp;"with_q"&amp;CHAR(34)&amp;",",""),"")</f>
        <v/>
      </c>
      <c r="DH183" s="48" t="str">
        <f>IFERROR(IF(SEARCH("v",A183)&gt;0,CHAR(34)&amp;"with_v"&amp;CHAR(34)&amp;",",""),"")</f>
        <v>"with_v",</v>
      </c>
      <c r="DI183" s="48" t="str">
        <f>IFERROR(IF(SEARCH("w",A183)&gt;0,CHAR(34)&amp;"with_w"&amp;CHAR(34)&amp;",",""),"")</f>
        <v/>
      </c>
      <c r="DJ183" s="48" t="str">
        <f>IFERROR(IF(SEARCH("y",A183)&gt;0,CHAR(34)&amp;"with_y"&amp;CHAR(34)&amp;",",""),"")</f>
        <v/>
      </c>
      <c r="DK183" s="48" t="str">
        <f>IFERROR(IF(SEARCH("z",A183)&gt;0,CHAR(34)&amp;"with_z"&amp;CHAR(34)&amp;",",""),"")</f>
        <v/>
      </c>
      <c r="DL183" s="48" t="str">
        <f>IF(CG183=2, CHAR(34) &amp; _xlfn.TEXTJOIN("", TRUE, _xlfn._xlws.SORT(HP183:HX183)) &amp; CHAR(34) &amp; ",", "")</f>
        <v/>
      </c>
      <c r="DM183" s="48" t="str" cm="1">
        <f t="array" ref="DM183">IF(CG183=3,CHAR(34) &amp; _xlfn.TEXTJOIN("", TRUE, RIGHT(HP183:HX183, 2)) &amp; CHAR(34) &amp; ",", "")</f>
        <v>"REROHI",</v>
      </c>
      <c r="DN183" s="48" t="str">
        <f>IF(AND(ISNUMBER(SEARCH("18", O183)), ISERROR(SEARCH("1918", O183)), ISERROR(SEARCH("2018", O183))), CHAR(34) &amp; "year18" &amp; CHAR(34) &amp; ",", "")</f>
        <v/>
      </c>
      <c r="DO183" s="48" t="str">
        <f>IF(AND(ISNUMBER(SEARCH("19", O183)), ISERROR(SEARCH("1819", O183)),  ISERROR(SEARCH("1219", O183)),ISERROR(SEARCH("1119", O183)),ISERROR(SEARCH("1190", O183)),ISERROR(SEARCH("2019", O183))), CHAR(34) &amp; "year19" &amp; CHAR(34) &amp; ",", "")</f>
        <v>"year19",</v>
      </c>
      <c r="DP183" s="6" t="str">
        <f>IF(AND(ISNUMBER(SEARCH("20", O183)), ISERROR(SEARCH("1920", O183))), CHAR(34)&amp;"year00"&amp;CHAR(34)&amp;",", "")</f>
        <v/>
      </c>
      <c r="DQ183" s="6" t="str">
        <f>IF(CC183="y",CHAR(34)&amp;"soviet"&amp;CHAR(34)&amp;",","")</f>
        <v/>
      </c>
      <c r="DR183" s="6" t="str">
        <f>IF(BY183="y",CHAR(34)&amp;"dgband"&amp;CHAR(34)&amp;",","")</f>
        <v/>
      </c>
      <c r="DS183" s="6" t="str">
        <f>IF(W183="y",IF(AND(V183="n",BY183&lt;&gt;"y"),CHAR(34)&amp;"allver"&amp;CHAR(34)&amp;",",""),"")</f>
        <v/>
      </c>
      <c r="DT183" s="6" t="str">
        <f>IF(V183="y",IF(AND(W183="n",BY183&lt;&gt;"y"),CHAR(34)&amp;"allhor"&amp;CHAR(34)&amp;",",""),"")</f>
        <v>"allhor",</v>
      </c>
      <c r="DU183" s="6" t="str">
        <f>IF(BY183="y",IF(AND(W183="n",V183="n"),CHAR(34)&amp;"alldia"&amp;CHAR(34)&amp;",",""),"")</f>
        <v/>
      </c>
      <c r="DV183" s="48" t="str">
        <f>IF(IA183&lt;&gt;"",(IF(IA183="y",CHAR(34)&amp;"largec"&amp;CHAR(34)&amp;",",CHAR(34)&amp;"smallc"&amp;CHAR(34)&amp;",")),"")</f>
        <v/>
      </c>
      <c r="DW183" s="48" t="str">
        <f>IF(CL183="y",CHAR(34)&amp;CL$1&amp;CHAR(34)&amp;",","")</f>
        <v/>
      </c>
      <c r="DX183" s="48" t="str">
        <f>IF(CM183="y",CHAR(34)&amp;CM$1&amp;CHAR(34)&amp;",","")</f>
        <v>"2Bands",</v>
      </c>
      <c r="DY183" s="48" t="str">
        <f>IF(CN183="y",CHAR(34)&amp;CN$1&amp;CHAR(34)&amp;",","")</f>
        <v/>
      </c>
      <c r="DZ183" s="48" t="str">
        <f>IF(CO183="y",CHAR(34)&amp;CO$1&amp;CHAR(34)&amp;",","")</f>
        <v/>
      </c>
      <c r="EA183" s="48" t="str">
        <f>IF(T183="y",CHAR(34)&amp;T$1&amp;CHAR(34)&amp;",","")</f>
        <v/>
      </c>
      <c r="EB183" s="48" t="str">
        <f>IF(U183="y",CHAR(34)&amp;U$1&amp;CHAR(34)&amp;",","")</f>
        <v/>
      </c>
      <c r="EC183" s="48" t="str">
        <f>IF(V183="y",CHAR(34)&amp;V$1&amp;CHAR(34)&amp;",","")</f>
        <v>"Horizo",</v>
      </c>
      <c r="ED183" s="48" t="str">
        <f>IF(W183="y",CHAR(34)&amp;W$1&amp;CHAR(34)&amp;",","")</f>
        <v/>
      </c>
      <c r="EE183" s="48" t="str">
        <f>IF(X183="y",CHAR(34)&amp;X$1&amp;CHAR(34)&amp;",","")</f>
        <v/>
      </c>
      <c r="EF183" s="48" t="str">
        <f>IF(AND(Y183&lt;&gt;"n",Y183&lt;&gt;""),CHAR(34)&amp;Y$1&amp;CHAR(34)&amp;",","")</f>
        <v>"Animal",</v>
      </c>
      <c r="EG183" s="48" t="str">
        <f>IF(Z183="y",CHAR(34)&amp;Z$1&amp;CHAR(34)&amp;",","")</f>
        <v/>
      </c>
      <c r="EH183" s="48" t="str">
        <f>IF(AA183="y",CHAR(34)&amp;AA$1&amp;CHAR(34)&amp;",","")</f>
        <v>"Plants",</v>
      </c>
      <c r="EI183" s="48" t="str">
        <f>IF(AB183="y",CHAR(34)&amp;AB$1&amp;CHAR(34)&amp;",","")</f>
        <v>"Texted",</v>
      </c>
      <c r="EJ183" s="48" t="str">
        <f>IF(AC183="y",CHAR(34)&amp;AC$1&amp;CHAR(34)&amp;",","")</f>
        <v/>
      </c>
      <c r="EK183" s="48" t="str">
        <f>IF(AD183="y",CHAR(34)&amp;AD$1&amp;CHAR(34)&amp;",","")</f>
        <v/>
      </c>
      <c r="EL183" s="48" t="str">
        <f>IF(AE183="y",CHAR(34)&amp;AE$1&amp;CHAR(34)&amp;",","")</f>
        <v/>
      </c>
      <c r="EM183" s="48" t="str">
        <f>IF(AF183="y",CHAR(34)&amp;AF$1&amp;CHAR(34)&amp;",","")</f>
        <v/>
      </c>
      <c r="EN183" s="48" t="str">
        <f>IF(AG183="y",CHAR(34)&amp;AG$1&amp;CHAR(34)&amp;",","")</f>
        <v>"Unequa",</v>
      </c>
      <c r="EO183" s="48" t="str">
        <f>IF(AH183="y",CHAR(34)&amp;AH$1&amp;CHAR(34)&amp;",","")</f>
        <v>"Center",</v>
      </c>
      <c r="EP183" s="48" t="str">
        <f>IF(AI183="y",CHAR(34)&amp;AI$1&amp;CHAR(34)&amp;",","")</f>
        <v/>
      </c>
      <c r="EQ183" s="48" t="str">
        <f>IF(AJ183="y",CHAR(34)&amp;AJ$1&amp;CHAR(34)&amp;",","")</f>
        <v/>
      </c>
      <c r="ER183" s="48" t="str">
        <f>IF(AK183="y",CHAR(34)&amp;AK$1&amp;CHAR(34)&amp;",","")</f>
        <v/>
      </c>
      <c r="ES183" s="48" t="str">
        <f>IF(AL183="y",CHAR(34)&amp;AL$1&amp;CHAR(34)&amp;",","")</f>
        <v/>
      </c>
      <c r="ET183" s="48" t="str">
        <f>IF(AM183="y",CHAR(34)&amp;AM$1&amp;CHAR(34)&amp;",","")</f>
        <v>"Geogrh",</v>
      </c>
      <c r="EU183" s="48" t="str">
        <f>IF(AN183="y",CHAR(34)&amp;AN$1&amp;CHAR(34)&amp;",","")</f>
        <v/>
      </c>
      <c r="EV183" s="48" t="str">
        <f>IF(AO183="y",CHAR(34)&amp;AO$1&amp;CHAR(34)&amp;",","")</f>
        <v/>
      </c>
      <c r="EW183" s="48" t="str">
        <f>IF(AP183="y",CHAR(34)&amp;AP$1&amp;CHAR(34)&amp;",","")</f>
        <v/>
      </c>
      <c r="EX183" s="48" t="str">
        <f>IF(AQ183="y",CHAR(34)&amp;AQ$1&amp;CHAR(34)&amp;",","")</f>
        <v/>
      </c>
      <c r="EY183" s="48" t="str">
        <f>IF(AR183="y",CHAR(34)&amp;AR$1&amp;CHAR(34)&amp;",","")</f>
        <v/>
      </c>
      <c r="EZ183" s="48" t="str">
        <f>IF(AS183="y",CHAR(34)&amp;AS$1&amp;CHAR(34)&amp;",","")</f>
        <v/>
      </c>
      <c r="FA183" s="48" t="str">
        <f>IF(AT183&gt;0,CHAR(34)&amp;"sta"&amp;AZ183&amp;CHAR(34)&amp;",","")</f>
        <v/>
      </c>
      <c r="FB183" s="48" t="str">
        <f>IF(AND(AT183&gt;0,BA183&lt;&gt;""),CHAR(34)&amp;"sta"&amp;BA183&amp;CHAR(34)&amp;",","")</f>
        <v/>
      </c>
      <c r="FC183" s="48" t="str">
        <f>IF(AND(AT183&gt;0,BB183&lt;&gt;""),CHAR(34)&amp;"sta"&amp;BB183&amp;CHAR(34)&amp;",","")</f>
        <v/>
      </c>
      <c r="FD183" s="48" t="str">
        <f>IF(BV183="n",CHAR(34)&amp;"tcWHYE"&amp;CHAR(34)&amp;",",IF(BV183="y",CHAR(34)&amp;FD$1&amp;CHAR(34)&amp;",",""))</f>
        <v/>
      </c>
      <c r="FE183" s="48" t="str">
        <f>IF(COUNTIF(BL183:BT183,"BLU")=0,CHAR(34)&amp;"NO_BLU"&amp;CHAR(34)&amp;",", "")</f>
        <v>"NO_BLU",</v>
      </c>
      <c r="FF183" s="48" t="str">
        <f>IF(COUNTIF(BL183:BT183,"WHI")=0,CHAR(34)&amp;"NO_WHI"&amp;CHAR(34)&amp;",", "")</f>
        <v/>
      </c>
      <c r="FG183" s="48" t="str">
        <f>IF(COUNTIF(BL183:BT183,"RED")=0,CHAR(34)&amp;"NO_RED"&amp;CHAR(34)&amp;",", "")</f>
        <v>"NO_RED",</v>
      </c>
      <c r="FH183" s="48" t="str">
        <f>IF(COUNTIF(BL183:BS183,"GRE")=0,CHAR(34)&amp;"NO_GRE"&amp;CHAR(34)&amp;",", "")</f>
        <v/>
      </c>
      <c r="FI183" s="48" t="str">
        <f>IF(COUNTIF(BL183:BT183,"YEL")=0,CHAR(34)&amp;"NO_YEL"&amp;CHAR(34)&amp;",", "")</f>
        <v>"NO_YEL",</v>
      </c>
      <c r="FJ183" s="48" t="str">
        <f>IF(COUNTIF(BL183:BT183,"BLA")=0,CHAR(34)&amp;"NO_BLA"&amp;CHAR(34)&amp;",", "")</f>
        <v>"NO_BLA",</v>
      </c>
      <c r="FK183" s="48" t="str">
        <f>IF(AND(FH183&lt;&gt;"",FF183&lt;&gt;""),CHAR(34)&amp;"WHGRNO"&amp;CHAR(34)&amp;",","")</f>
        <v/>
      </c>
      <c r="FL183" s="48" t="str">
        <f>IF(AND(FI183&lt;&gt;"",FF183&lt;&gt;""),CHAR(34)&amp;"WHYENO"&amp;CHAR(34)&amp;",","")</f>
        <v/>
      </c>
      <c r="FM183" s="48" t="str">
        <f>IF(AND(FJ183&lt;&gt;"",FF183&lt;&gt;""),CHAR(34)&amp;"BAWHNO"&amp;CHAR(34)&amp;",","")</f>
        <v/>
      </c>
      <c r="FN183" s="48" t="str">
        <f>IF(AND(FE183&lt;&gt;"",FF183&lt;&gt;""),CHAR(34)&amp;"BLWHNO"&amp;CHAR(34)&amp;",","")</f>
        <v/>
      </c>
      <c r="FO183" s="48" t="str">
        <f>IF(AND(FE183&lt;&gt;"",FG183&lt;&gt;""),CHAR(34)&amp;"BLRENO"&amp;CHAR(34)&amp;",","")</f>
        <v>"BLRENO",</v>
      </c>
      <c r="FP183" s="48" t="str">
        <f>IF(AND(FF183&lt;&gt;"",FF183&lt;&gt;""),CHAR(34)&amp;"WHRENO"&amp;CHAR(34)&amp;",","")</f>
        <v/>
      </c>
      <c r="FQ183" s="48" t="str">
        <f>IF(LEN(BF183)=3,CHAR(34)&amp;"001"&amp;BF183&amp;CHAR(34)&amp;",","")</f>
        <v>"001GRE",</v>
      </c>
      <c r="FR183" s="48" t="str">
        <f>IF(LEN(BG183)=3,CHAR(34)&amp;"002"&amp;BG183&amp;CHAR(34)&amp;",","")</f>
        <v/>
      </c>
      <c r="FS183" s="48" t="str">
        <f>IF(LEN(BH183)=3,CHAR(34)&amp;"003"&amp;BH183&amp;CHAR(34)&amp;",","")</f>
        <v>"003WHI",</v>
      </c>
      <c r="FT183" s="48" t="str">
        <f>CHAR(34)&amp;"myr"&amp;BD183&amp;CHAR(34)&amp;","</f>
        <v>"myrEQ",</v>
      </c>
      <c r="FU183" s="48" t="str">
        <f>IF(AY183="y",CHAR(34)&amp;"island"&amp;CHAR(34)&amp;",","")</f>
        <v/>
      </c>
      <c r="FV183" s="48" t="str">
        <f>IF(BZ183="y",CHAR(34)&amp;"landlo"&amp;CHAR(34)&amp;",","")</f>
        <v/>
      </c>
      <c r="FW183" s="48" t="str">
        <f>IF(CA183="y",CHAR(34)&amp;"eunion"&amp;CHAR(34)&amp;",","")</f>
        <v/>
      </c>
      <c r="FX183" s="48" t="str">
        <f>SUBSTITUTE(IFERROR(SEARCH("[",A183),IFERROR(IF(AND(CA183&lt;&gt;"y",SEARCH("Europe",R183)&gt;0),CHAR(34)&amp;"noeuni"&amp;CHAR(34)&amp;",",""),"")),"1","")</f>
        <v/>
      </c>
      <c r="FY183" s="48" t="str">
        <f>IFERROR(IF(SEARCH("Arabic",CB183)&gt;0,CHAR(34)&amp;"arabic"&amp;CHAR(34)&amp;",",""),"")</f>
        <v/>
      </c>
      <c r="FZ183" s="48" t="str">
        <f>IFERROR(IF(SEARCH("English",CB183)&gt;0,CHAR(34)&amp;"englis"&amp;CHAR(34)&amp;",",""),"")</f>
        <v/>
      </c>
      <c r="GA183" s="48" t="str">
        <f>IFERROR(IF(SEARCH("French",CB183)&gt;0,CHAR(34)&amp;"french"&amp;CHAR(34)&amp;",",""),"")</f>
        <v/>
      </c>
      <c r="GB183" s="48" t="str">
        <f>IFERROR(IF(SEARCH("Spanish",CB183)&gt;0,CHAR(34)&amp;"spanis"&amp;CHAR(34)&amp;",",""),"")</f>
        <v/>
      </c>
      <c r="GC183" s="48" t="str">
        <f>IFERROR(IF(SEARCH("Portuguese",CB183)&gt;0,CHAR(34)&amp;"portug"&amp;CHAR(34)&amp;",",""),"")</f>
        <v/>
      </c>
      <c r="GD183" s="48" t="str">
        <f>IFERROR(IF(SEARCH("German",CB183)&gt;0,CHAR(34)&amp;"german"&amp;CHAR(34)&amp;",",""),"")</f>
        <v/>
      </c>
      <c r="GE183" s="48" t="str">
        <f>IFERROR(IF(SEARCH("Dutch",CB183)&gt;0,CHAR(34)&amp;"dutchs"&amp;CHAR(34)&amp;",",""),"")</f>
        <v/>
      </c>
      <c r="GF183" s="48" t="str">
        <f>IFERROR(IF(SEARCH("Historical",AU183)&gt;0,CHAR(34)&amp;"histor"&amp;CHAR(34)&amp;",",""),"")</f>
        <v/>
      </c>
      <c r="GG183" s="48" t="str">
        <f>IF(BU183="y",CHAR(34)&amp;"unjack"&amp;CHAR(34)&amp;",","")</f>
        <v/>
      </c>
      <c r="GH183" s="48" t="str">
        <f>IF(CD183=1,CHAR(34)&amp;"southc"&amp;CHAR(34)&amp;",","")</f>
        <v/>
      </c>
      <c r="GI183" s="48" t="str">
        <f>IF(CE183=1,CHAR(34)&amp;"hasmap"&amp;CHAR(34)&amp;",","")</f>
        <v/>
      </c>
      <c r="GJ183" s="48" t="str">
        <f>IF(CP183="y",CHAR(34)&amp;CP$1&amp;CHAR(34)&amp;",","")</f>
        <v>"NoStar",</v>
      </c>
      <c r="GK183" s="48" t="str">
        <f>IF(GJ183="",CHAR(34)&amp;"HasSta"&amp;CHAR(34)&amp;",","")</f>
        <v/>
      </c>
      <c r="GL183" s="48" t="str">
        <f>IF(CQ183="y",CHAR(34)&amp;CQ$1&amp;CHAR(34)&amp;",","")</f>
        <v/>
      </c>
      <c r="GM183" s="48" t="str">
        <f>IF(CR183="y",CHAR(34)&amp;CR$1&amp;CHAR(34)&amp;",","")</f>
        <v/>
      </c>
      <c r="GN183" s="48" t="str">
        <f>IF(CS183="y",CHAR(34)&amp;CS$1&amp;CHAR(34)&amp;",","")</f>
        <v/>
      </c>
      <c r="GP183" s="48" t="str">
        <f>CHAR(34)&amp;AU183&amp;CHAR(34)</f>
        <v>"Government Agency"</v>
      </c>
      <c r="GS183" s="48" t="str">
        <f>SUBSTITUTE("["&amp;_xlfn.CONCAT(CW183:GN183)&amp;"]",",]","]")</f>
        <v>["3Color","words2","words3","lets19","startN","with_v","REROHI","year19","allhor","2Bands","Horizo","Animal","Plants","Texted","Unequa","Center","Geogrh","NO_BLU","NO_RED","NO_YEL","NO_BLA","BLRENO","001GRE","003WHI","myrEQ","NoStar"]</v>
      </c>
      <c r="GT183" s="48" t="str">
        <f>IF(BL183&lt;&gt;"",CHAR(34)&amp;"cl_"&amp;BL183&amp;CHAR(34)&amp;",","")</f>
        <v/>
      </c>
      <c r="GU183" s="48" t="str">
        <f>IF(BM183&lt;&gt;"",CHAR(34)&amp;"cl_"&amp;BM183&amp;CHAR(34)&amp;",","")</f>
        <v/>
      </c>
      <c r="GV183" s="48" t="str">
        <f>IF(BN183&lt;&gt;"",CHAR(34)&amp;"cl_"&amp;BN183&amp;CHAR(34)&amp;",","")</f>
        <v>"cl_GRE",</v>
      </c>
      <c r="GW183" s="48" t="str">
        <f>IF(BO183&lt;&gt;"",CHAR(34)&amp;"cl_"&amp;BO183&amp;CHAR(34)&amp;",","")</f>
        <v/>
      </c>
      <c r="GX183" s="48" t="str">
        <f>IF(BP183&lt;&gt;"",CHAR(34)&amp;"cl_"&amp;BP183&amp;CHAR(34)&amp;",","")</f>
        <v/>
      </c>
      <c r="GY183" s="48" t="str">
        <f>IF(BQ183&lt;&gt;"",CHAR(34)&amp;"cl_"&amp;BQ183&amp;CHAR(34)&amp;",","")</f>
        <v/>
      </c>
      <c r="GZ183" s="48" t="str">
        <f>IF(BR183&lt;&gt;"",CHAR(34)&amp;"cl_"&amp;BR183&amp;CHAR(34)&amp;",","")</f>
        <v>"cl_BRO",</v>
      </c>
      <c r="HA183" s="48" t="str">
        <f>IF(BS183&lt;&gt;"",CHAR(34)&amp;"cl_"&amp;BS183&amp;CHAR(34)&amp;",","")</f>
        <v/>
      </c>
      <c r="HB183" s="48" t="str">
        <f>IF(BT183&lt;&gt;"",CHAR(34)&amp;"cl_"&amp;BT183&amp;CHAR(34)&amp;",","")</f>
        <v>"cl_WHI",</v>
      </c>
      <c r="HC183" s="48" t="str">
        <f>SUBSTITUTE("["&amp;_xlfn.CONCAT(GT183:HB183)&amp;"]",",]","]")</f>
        <v>["cl_GRE","cl_BRO","cl_WHI"]</v>
      </c>
      <c r="HE183" s="71"/>
      <c r="HF183" s="72" t="str">
        <f>"{couname:"&amp;CT183&amp;(IF(HK183&lt;&gt;"",",subtype:"&amp;CHAR(34)&amp;HK183&amp;CHAR(34),""))&amp;",year:"&amp;HJ183&amp;",region:"&amp;CU183&amp;",Colors:"&amp;HC183&amp;",Items:"&amp;GS183&amp;",Flag:"&amp;CV183&amp;",HDFlag:"&amp;CHAR(34)&amp;E183&amp;CHAR(34)&amp;",type:"&amp;GP183&amp;", describe: "&amp;HH183&amp;", isnew:"&amp;CHAR(34)&amp;F183&amp;CHAR(34)&amp;", links: "&amp;HL183&amp;"},"</f>
        <v>{couname:"[USA] National Park Service",year:"1916",region:"rgn_North America",Colors:["cl_GRE","cl_BRO","cl_WHI"],Items:["3Color","words2","words3","lets19","startN","with_v","REROHI","year19","allhor","2Bands","Horizo","Animal","Plants","Texted","Unequa","Center","Geogrh","NO_BLU","NO_RED","NO_YEL","NO_BLA","BLRENO","001GRE","003WHI","myrEQ","NoStar"],Flag:"https://upload.wikimedia.org/wikipedia/commons/thumb/3/33/Guidon_of_the_United_States_National_Park_Service.svg/640px-Guidon_of_the_United_States_National_Park_Service.svg.png",HDFlag:"https://upload.wikimedia.org/wikipedia/commons/thumb/3/33/Guidon_of_the_United_States_National_Park_Service.svg/1280px-Guidon_of_the_United_States_National_Park_Service.svg.png",type:"Government Agency", describe: "\nNational Park arrowhead insignia on a green and grey horizontal bicolor field.", isnew:".", links: "https://en.m.wikipedia.org/wiki/National_Park_Service"},</v>
      </c>
      <c r="HG183" s="73" t="str">
        <f>"{couname:"&amp;CT183&amp;(IF(HK183&lt;&gt;"",",subtype:"&amp;CHAR(34)&amp;HK183&amp;CHAR(34),""))&amp;",year:"&amp;HJ183&amp;",region:"&amp;CU183&amp;",Colors:"&amp;HC183&amp;",Items:"&amp;GS183&amp;",Flag:"&amp;CV183&amp;",HDFlag:"&amp;CHAR(34)&amp;E183&amp;CHAR(34)&amp;",type:"&amp;GP183&amp;", describe: "&amp;HI183&amp;", links: "&amp;HL183&amp;"},"</f>
        <v>{couname:"[USA] National Park Service",year:"1916",region:"rgn_North America",Colors:["cl_GRE","cl_BRO","cl_WHI"],Items:["3Color","words2","words3","lets19","startN","with_v","REROHI","year19","allhor","2Bands","Horizo","Animal","Plants","Texted","Unequa","Center","Geogrh","NO_BLU","NO_RED","NO_YEL","NO_BLA","BLRENO","001GRE","003WHI","myrEQ","NoStar"],Flag:"https://upload.wikimedia.org/wikipedia/commons/thumb/3/33/Guidon_of_the_United_States_National_Park_Service.svg/640px-Guidon_of_the_United_States_National_Park_Service.svg.png",HDFlag:"https://upload.wikimedia.org/wikipedia/commons/thumb/3/33/Guidon_of_the_United_States_National_Park_Service.svg/1280px-Guidon_of_the_United_States_National_Park_Service.svg.png",type:"Government Agency", describe: "\nNational Park arrowhead insignia on a green and grey horizontal bicolor field.", links: "https://en.m.wikipedia.org/wiki/National_Park_Service"},</v>
      </c>
      <c r="HH183" s="48" t="str">
        <f>IF(P183&lt;&gt;"",CHAR(34)&amp;"\n"&amp;P183&amp;CHAR(34),CHAR(34)&amp;CHAR(34))</f>
        <v>"\nNational Park arrowhead insignia on a green and grey horizontal bicolor field."</v>
      </c>
      <c r="HI183" s="48" t="str">
        <f>IF(J183=0,CHAR(34)&amp;CHAR(34),HH183)</f>
        <v>"\nNational Park arrowhead insignia on a green and grey horizontal bicolor field."</v>
      </c>
      <c r="HJ183" s="48" t="str">
        <f>CHAR(34)&amp;O183&amp;CHAR(34)</f>
        <v>"1916"</v>
      </c>
      <c r="HL183" s="48" t="str">
        <f>CHAR(34)&amp;I183&amp;CHAR(34)</f>
        <v>"https://en.m.wikipedia.org/wiki/National_Park_Service"</v>
      </c>
      <c r="HM183" s="72" t="str">
        <f>"{"&amp;CHAR(34)&amp;"couname"&amp;CHAR(34)&amp;":"&amp;CT183&amp;(IF(H183&lt;&gt;"",","&amp;CHAR(34)&amp;"subtype"&amp;CHAR(34)&amp;":"&amp;CHAR(34)&amp;H183&amp;CHAR(34),""))&amp;","&amp;CHAR(34)&amp;"year"&amp;CHAR(34)&amp;":"&amp;HJ183&amp;","&amp;CHAR(34)&amp;"region"&amp;CHAR(34)&amp;":"&amp;CU183&amp;","&amp;CHAR(34)&amp;"Colors"&amp;CHAR(34)&amp;":"&amp;HC183&amp;","&amp;CHAR(34)&amp;"Items"&amp;CHAR(34)&amp;":"&amp;GS183&amp;","&amp;CHAR(34)&amp;"Flag"&amp;CHAR(34)&amp;":"&amp;CV183&amp;","&amp;CHAR(34)&amp;"HDFlag"&amp;CHAR(34)&amp;":"&amp;CHAR(34)&amp;E183&amp;CHAR(34)&amp;","&amp;CHAR(34)&amp;"type"&amp;CHAR(34)&amp;":"&amp;GP183&amp;", "&amp;CHAR(34)&amp;"describe"&amp;CHAR(34)&amp;": "&amp;HH183&amp;", "&amp;CHAR(34)&amp;"isnew"&amp;CHAR(34)&amp;": "&amp;CHAR(34)&amp;F183&amp;CHAR(34)&amp;", "&amp;CHAR(34)&amp;"links"&amp;CHAR(34)&amp;": "&amp;HL183&amp;"},"</f>
        <v>{"couname":"[USA] National Park Service","subtype":"[USA] Other","year":"1916","region":"rgn_North America","Colors":["cl_GRE","cl_BRO","cl_WHI"],"Items":["3Color","words2","words3","lets19","startN","with_v","REROHI","year19","allhor","2Bands","Horizo","Animal","Plants","Texted","Unequa","Center","Geogrh","NO_BLU","NO_RED","NO_YEL","NO_BLA","BLRENO","001GRE","003WHI","myrEQ","NoStar"],"Flag":"https://upload.wikimedia.org/wikipedia/commons/thumb/3/33/Guidon_of_the_United_States_National_Park_Service.svg/640px-Guidon_of_the_United_States_National_Park_Service.svg.png","HDFlag":"https://upload.wikimedia.org/wikipedia/commons/thumb/3/33/Guidon_of_the_United_States_National_Park_Service.svg/1280px-Guidon_of_the_United_States_National_Park_Service.svg.png","type":"Government Agency", "describe": "\nNational Park arrowhead insignia on a green and grey horizontal bicolor field.", "isnew": ".", "links": "https://en.m.wikipedia.org/wiki/National_Park_Service"},</v>
      </c>
      <c r="HN183" s="74" t="str">
        <f>"{"&amp;CHAR(34)&amp;"couname"&amp;CHAR(34)&amp;":"&amp;CT183&amp;(IF(H183&lt;&gt;"",","&amp;CHAR(34)&amp;"subtype"&amp;CHAR(34)&amp;":"&amp;CHAR(34)&amp;H183&amp;CHAR(34),""))&amp;","&amp;CHAR(34)&amp;"year"&amp;CHAR(34)&amp;":"&amp;HJ183&amp;","&amp;CHAR(34)&amp;"region"&amp;CHAR(34)&amp;":"&amp;CU183&amp;","&amp;CHAR(34)&amp;"Colors"&amp;CHAR(34)&amp;":"&amp;HC183&amp;","&amp;CHAR(34)&amp;"Items"&amp;CHAR(34)&amp;":"&amp;GS183&amp;","&amp;CHAR(34)&amp;"Flag"&amp;CHAR(34)&amp;":"&amp;CV183&amp;","&amp;CHAR(34)&amp;"HDFlag"&amp;CHAR(34)&amp;":"&amp;CHAR(34)&amp;E183&amp;CHAR(34)&amp;","&amp;CHAR(34)&amp;"type"&amp;CHAR(34)&amp;":"&amp;GP183&amp;", "&amp;CHAR(34)&amp;"describe"&amp;CHAR(34)&amp;": "&amp;HI183&amp;", "&amp;CHAR(34)&amp;"isnew"&amp;CHAR(34)&amp;": "&amp;CHAR(34)&amp;F183&amp;CHAR(34)&amp;", "&amp;CHAR(34)&amp;"links"&amp;CHAR(34)&amp;": "&amp;HL183&amp;"},"</f>
        <v>{"couname":"[USA] National Park Service","subtype":"[USA] Other","year":"1916","region":"rgn_North America","Colors":["cl_GRE","cl_BRO","cl_WHI"],"Items":["3Color","words2","words3","lets19","startN","with_v","REROHI","year19","allhor","2Bands","Horizo","Animal","Plants","Texted","Unequa","Center","Geogrh","NO_BLU","NO_RED","NO_YEL","NO_BLA","BLRENO","001GRE","003WHI","myrEQ","NoStar"],"Flag":"https://upload.wikimedia.org/wikipedia/commons/thumb/3/33/Guidon_of_the_United_States_National_Park_Service.svg/640px-Guidon_of_the_United_States_National_Park_Service.svg.png","HDFlag":"https://upload.wikimedia.org/wikipedia/commons/thumb/3/33/Guidon_of_the_United_States_National_Park_Service.svg/1280px-Guidon_of_the_United_States_National_Park_Service.svg.png","type":"Government Agency", "describe": "\nNational Park arrowhead insignia on a green and grey horizontal bicolor field.", "isnew": ".", "links": "https://en.m.wikipedia.org/wiki/National_Park_Service"},</v>
      </c>
      <c r="HO183" s="75">
        <v>45583</v>
      </c>
      <c r="HP183" s="48" t="str" cm="1">
        <f t="array" ref="HP183">IF(_xlfn.TEXTJOIN(", ", TRUE, IF(ISNUMBER(SEARCH("BLA", BL183:BT183)), COLUMN(BL183:BT183) - COLUMN(BL183) + 1, ""))&lt;&gt;"","BLA","")</f>
        <v/>
      </c>
      <c r="HQ183" s="48" t="str" cm="1">
        <f t="array" ref="HQ183">IF(_xlfn.TEXTJOIN(", ", TRUE, IF(ISNUMBER(SEARCH("BLU", BL183:BT183)), COLUMN(BL183:BT183) - COLUMN(BL183) + 1, ""))&lt;&gt;"","BLU","")</f>
        <v/>
      </c>
      <c r="HR183" s="48" t="str" cm="1">
        <f t="array" ref="HR183">IF(_xlfn.TEXTJOIN(", ", TRUE, IF(ISNUMBER(SEARCH("GRE", BL183:BT183)), COLUMN(BL183:BT183) - COLUMN(BL183) + 1, ""))&lt;&gt;"","GRE","")</f>
        <v>GRE</v>
      </c>
      <c r="HS183" s="48" t="str" cm="1">
        <f t="array" ref="HS183">IF(_xlfn.TEXTJOIN(", ", TRUE, IF(ISNUMBER(SEARCH("RED", BL183:BT183)), COLUMN(BL183:BT183) - COLUMN(BL183) + 1, ""))&lt;&gt;"","RED","")</f>
        <v/>
      </c>
      <c r="HT183" s="48" t="str" cm="1">
        <f t="array" ref="HT183">IF(_xlfn.TEXTJOIN(", ", TRUE, IF(ISNUMBER(SEARCH("YEL", BL183:BT183)), COLUMN(BL183:BT183) - COLUMN(BL183) + 1, ""))&lt;&gt;"","YEL","")</f>
        <v/>
      </c>
      <c r="HU183" s="48" t="str" cm="1">
        <f t="array" ref="HU183">IF(_xlfn.TEXTJOIN(", ", TRUE, IF(ISNUMBER(SEARCH("ORA", BL183:BT183)), COLUMN(BL183:BT183) - COLUMN(BL183) + 1, ""))&lt;&gt;"","ORA","")</f>
        <v/>
      </c>
      <c r="HV183" s="48" t="str" cm="1">
        <f t="array" ref="HV183">IF(_xlfn.TEXTJOIN(", ", TRUE, IF(ISNUMBER(SEARCH("BRO", BL183:BT183)), COLUMN(BL183:BT183) - COLUMN(BL183) + 1, ""))&lt;&gt;"","BRO","")</f>
        <v>BRO</v>
      </c>
      <c r="HW183" s="48" t="str" cm="1">
        <f t="array" ref="HW183">IF(_xlfn.TEXTJOIN(", ", TRUE, IF(ISNUMBER(SEARCH("PUR", BL183:BT183)), COLUMN(BL183:BT183) - COLUMN(BL183) + 1, ""))&lt;&gt;"","PUR","")</f>
        <v/>
      </c>
      <c r="HX183" s="48" t="str" cm="1">
        <f t="array" ref="HX183">IF(_xlfn.TEXTJOIN(", ", TRUE, IF(ISNUMBER(SEARCH("WHI", BL183:BT183)), COLUMN(BL183:BT183) - COLUMN(BL183) + 1, ""))&lt;&gt;"","WHI","")</f>
        <v>WHI</v>
      </c>
      <c r="HY183" s="76"/>
      <c r="HZ183" s="76"/>
      <c r="IA183" s="6"/>
      <c r="IB183" s="6"/>
      <c r="IC183" s="77"/>
      <c r="ID183" s="77"/>
      <c r="IE183" s="77"/>
      <c r="IF183" s="77"/>
      <c r="IG183" s="77"/>
      <c r="IH183" s="77"/>
      <c r="II183" s="77"/>
      <c r="IJ183" s="77"/>
      <c r="IK183" s="77"/>
      <c r="IL183" s="48">
        <f>SUM(IC183:IK183)</f>
        <v>0</v>
      </c>
      <c r="IM183" s="45">
        <f>COUNTIF(IC183:IK183,"&gt;0")-CG183</f>
        <v>-3</v>
      </c>
      <c r="IN183" s="78" t="str">
        <f>"http://mkweb.bcgsc.ca/color-summarizer/?url="&amp;D183&amp;"&amp;precision=low&amp;num_clusters="&amp;CG183&amp;"&amp;text=1"</f>
        <v>http://mkweb.bcgsc.ca/color-summarizer/?url=https://upload.wikimedia.org/wikipedia/commons/thumb/3/33/Guidon_of_the_United_States_National_Park_Service.svg/640px-Guidon_of_the_United_States_National_Park_Service.svg.png&amp;precision=low&amp;num_clusters=3&amp;text=1</v>
      </c>
      <c r="IO183" s="48" t="str">
        <f>IF(HP183&lt;&gt;"",CHAR(34)&amp;"black"&amp;CHAR(34),"")</f>
        <v/>
      </c>
      <c r="IP183" s="48" t="str">
        <f>IF(HQ183&lt;&gt;"",CHAR(34)&amp;"blue"&amp;CHAR(34),"")</f>
        <v/>
      </c>
      <c r="IQ183" s="48" t="str">
        <f>IF(HR183&lt;&gt;"",CHAR(34)&amp;"green"&amp;CHAR(34),"")</f>
        <v>"green"</v>
      </c>
      <c r="IR183" s="48" t="str">
        <f>IF(HS183&lt;&gt;"",CHAR(34)&amp;"red"&amp;CHAR(34),"")</f>
        <v/>
      </c>
      <c r="IS183" s="48" t="str">
        <f>IF(HT183&lt;&gt;"",CHAR(34)&amp;"yellow"&amp;CHAR(34),"")</f>
        <v/>
      </c>
      <c r="IT183" s="48" t="str">
        <f>IF(HU183&lt;&gt;"",CHAR(34)&amp;"orange"&amp;CHAR(34),"")</f>
        <v/>
      </c>
      <c r="IU183" s="48" t="str">
        <f>IF(HV183&lt;&gt;"",CHAR(34)&amp;"brown"&amp;CHAR(34),"")</f>
        <v>"brown"</v>
      </c>
      <c r="IV183" s="48" t="str">
        <f>IF(HW183&lt;&gt;"",CHAR(34)&amp;"purple"&amp;CHAR(34),"")</f>
        <v/>
      </c>
      <c r="IW183" s="48" t="str">
        <f>IF(HX183&lt;&gt;"",CHAR(34)&amp;"white"&amp;CHAR(34),"")</f>
        <v>"white"</v>
      </c>
      <c r="IX183" s="48" t="str">
        <f>"{"&amp;CHAR(34)&amp;"url"&amp;CHAR(34)&amp;":"&amp;CHAR(34)&amp;IN183&amp;CHAR(34)&amp;","&amp;CHAR(34)&amp;"name"&amp;CHAR(34)&amp;":"&amp;CHAR(34)&amp;A183&amp;CHAR(34)&amp;"},"</f>
        <v>{"url":"http://mkweb.bcgsc.ca/color-summarizer/?url=https://upload.wikimedia.org/wikipedia/commons/thumb/3/33/Guidon_of_the_United_States_National_Park_Service.svg/640px-Guidon_of_the_United_States_National_Park_Service.svg.png&amp;precision=low&amp;num_clusters=3&amp;text=1","name":"[USA] National Park Service"},</v>
      </c>
      <c r="IY183" s="48">
        <v>846</v>
      </c>
    </row>
  </sheetData>
  <autoFilter ref="A1:IY183" xr:uid="{A1051193-A95B-4CFB-A73C-F0184620C81F}">
    <sortState xmlns:xlrd2="http://schemas.microsoft.com/office/spreadsheetml/2017/richdata2" ref="A2:IY183">
      <sortCondition ref="AW1:AW183"/>
    </sortState>
  </autoFilter>
  <conditionalFormatting sqref="H1 CW1:GS1 IA1:IB1">
    <cfRule type="cellIs" dxfId="132" priority="241" operator="greaterThan">
      <formula>0</formula>
    </cfRule>
  </conditionalFormatting>
  <conditionalFormatting sqref="H184:H1048576 H1">
    <cfRule type="cellIs" dxfId="131" priority="206" stopIfTrue="1" operator="notEqual">
      <formula>""</formula>
    </cfRule>
  </conditionalFormatting>
  <conditionalFormatting sqref="T1:BK1">
    <cfRule type="cellIs" dxfId="130" priority="244" operator="greaterThan">
      <formula>0</formula>
    </cfRule>
  </conditionalFormatting>
  <conditionalFormatting sqref="BV1:BW1 BV184:BW1048576">
    <cfRule type="cellIs" dxfId="129" priority="243" operator="equal">
      <formula>"nc"</formula>
    </cfRule>
  </conditionalFormatting>
  <conditionalFormatting sqref="HF1:HG1">
    <cfRule type="cellIs" dxfId="128" priority="245" operator="greaterThan">
      <formula>0</formula>
    </cfRule>
  </conditionalFormatting>
  <conditionalFormatting sqref="HK1">
    <cfRule type="cellIs" dxfId="127" priority="242" operator="greaterThan">
      <formula>0</formula>
    </cfRule>
  </conditionalFormatting>
  <conditionalFormatting sqref="HP1:HX1">
    <cfRule type="cellIs" dxfId="126" priority="219" operator="equal">
      <formula>"PIN"</formula>
    </cfRule>
    <cfRule type="cellIs" dxfId="125" priority="220" operator="equal">
      <formula>"ORA"</formula>
    </cfRule>
    <cfRule type="cellIs" dxfId="124" priority="221" operator="equal">
      <formula>"GRA"</formula>
    </cfRule>
    <cfRule type="cellIs" dxfId="123" priority="222" operator="equal">
      <formula>"PUR"</formula>
    </cfRule>
    <cfRule type="cellIs" dxfId="122" priority="223" operator="equal">
      <formula>"BRO"</formula>
    </cfRule>
    <cfRule type="cellIs" dxfId="121" priority="224" operator="equal">
      <formula>"YEL"</formula>
    </cfRule>
    <cfRule type="cellIs" dxfId="120" priority="225" operator="equal">
      <formula>"BLU"</formula>
    </cfRule>
    <cfRule type="cellIs" dxfId="119" priority="226" operator="equal">
      <formula>"WHI"</formula>
    </cfRule>
    <cfRule type="cellIs" dxfId="118" priority="227" operator="equal">
      <formula>"GRE"</formula>
    </cfRule>
    <cfRule type="cellIs" dxfId="117" priority="228" operator="equal">
      <formula>"RED"</formula>
    </cfRule>
    <cfRule type="cellIs" dxfId="116" priority="229" operator="equal">
      <formula>"BLA"</formula>
    </cfRule>
  </conditionalFormatting>
  <conditionalFormatting sqref="IC1:IK1">
    <cfRule type="cellIs" dxfId="115" priority="230" operator="equal">
      <formula>"PIN"</formula>
    </cfRule>
    <cfRule type="cellIs" dxfId="114" priority="231" operator="equal">
      <formula>"ORA"</formula>
    </cfRule>
    <cfRule type="cellIs" dxfId="113" priority="232" operator="equal">
      <formula>"GRA"</formula>
    </cfRule>
    <cfRule type="cellIs" dxfId="112" priority="233" operator="equal">
      <formula>"PUR"</formula>
    </cfRule>
    <cfRule type="cellIs" dxfId="111" priority="234" operator="equal">
      <formula>"BRO"</formula>
    </cfRule>
    <cfRule type="cellIs" dxfId="110" priority="235" operator="equal">
      <formula>"YEL"</formula>
    </cfRule>
    <cfRule type="cellIs" dxfId="109" priority="236" operator="equal">
      <formula>"BLU"</formula>
    </cfRule>
    <cfRule type="cellIs" dxfId="108" priority="237" operator="equal">
      <formula>"WHI"</formula>
    </cfRule>
    <cfRule type="cellIs" dxfId="107" priority="238" operator="equal">
      <formula>"GRE"</formula>
    </cfRule>
    <cfRule type="cellIs" dxfId="106" priority="239" operator="equal">
      <formula>"RED"</formula>
    </cfRule>
    <cfRule type="cellIs" dxfId="105" priority="240" operator="equal">
      <formula>"BLA"</formula>
    </cfRule>
  </conditionalFormatting>
  <conditionalFormatting sqref="IO1:IW1">
    <cfRule type="cellIs" dxfId="104" priority="208" operator="equal">
      <formula>"PIN"</formula>
    </cfRule>
    <cfRule type="cellIs" dxfId="103" priority="209" operator="equal">
      <formula>"ORA"</formula>
    </cfRule>
    <cfRule type="cellIs" dxfId="102" priority="210" operator="equal">
      <formula>"GRA"</formula>
    </cfRule>
    <cfRule type="cellIs" dxfId="101" priority="211" operator="equal">
      <formula>"PUR"</formula>
    </cfRule>
    <cfRule type="cellIs" dxfId="100" priority="212" operator="equal">
      <formula>"BRO"</formula>
    </cfRule>
    <cfRule type="cellIs" dxfId="99" priority="213" operator="equal">
      <formula>"YEL"</formula>
    </cfRule>
    <cfRule type="cellIs" dxfId="98" priority="214" operator="equal">
      <formula>"BLU"</formula>
    </cfRule>
    <cfRule type="cellIs" dxfId="97" priority="215" operator="equal">
      <formula>"WHI"</formula>
    </cfRule>
    <cfRule type="cellIs" dxfId="96" priority="216" operator="equal">
      <formula>"GRE"</formula>
    </cfRule>
    <cfRule type="cellIs" dxfId="95" priority="217" operator="equal">
      <formula>"RED"</formula>
    </cfRule>
    <cfRule type="cellIs" dxfId="94" priority="218" operator="equal">
      <formula>"BLA"</formula>
    </cfRule>
  </conditionalFormatting>
  <conditionalFormatting sqref="H2:H183">
    <cfRule type="cellIs" dxfId="93" priority="100" stopIfTrue="1" operator="notEqual">
      <formula>""</formula>
    </cfRule>
  </conditionalFormatting>
  <conditionalFormatting sqref="R2:R182 CU2:CU182">
    <cfRule type="cellIs" dxfId="92" priority="102" operator="greaterThan">
      <formula>0</formula>
    </cfRule>
  </conditionalFormatting>
  <conditionalFormatting sqref="T2:AS182 CH2:CS182">
    <cfRule type="cellIs" dxfId="91" priority="97" stopIfTrue="1" operator="equal">
      <formula>"n"</formula>
    </cfRule>
    <cfRule type="cellIs" dxfId="90" priority="98" stopIfTrue="1" operator="equal">
      <formula>"y"</formula>
    </cfRule>
    <cfRule type="cellIs" dxfId="89" priority="99" operator="greaterThan">
      <formula>0</formula>
    </cfRule>
  </conditionalFormatting>
  <conditionalFormatting sqref="AZ2:BB182">
    <cfRule type="expression" dxfId="88" priority="84">
      <formula>$AT2=0</formula>
    </cfRule>
  </conditionalFormatting>
  <conditionalFormatting sqref="AZ2:BU182 BX2:CA182 CD2:CF182">
    <cfRule type="cellIs" dxfId="87" priority="85" operator="equal">
      <formula>"PIN"</formula>
    </cfRule>
    <cfRule type="cellIs" dxfId="86" priority="86" operator="equal">
      <formula>"ORA"</formula>
    </cfRule>
    <cfRule type="cellIs" dxfId="85" priority="87" operator="equal">
      <formula>"GRA"</formula>
    </cfRule>
    <cfRule type="cellIs" dxfId="84" priority="88" operator="equal">
      <formula>"PUR"</formula>
    </cfRule>
    <cfRule type="cellIs" dxfId="83" priority="89" operator="equal">
      <formula>"BRO"</formula>
    </cfRule>
    <cfRule type="cellIs" dxfId="82" priority="90" operator="equal">
      <formula>"YEL"</formula>
    </cfRule>
    <cfRule type="cellIs" dxfId="81" priority="91" operator="equal">
      <formula>"BLU"</formula>
    </cfRule>
    <cfRule type="cellIs" dxfId="80" priority="92" operator="equal">
      <formula>"WHI"</formula>
    </cfRule>
    <cfRule type="cellIs" dxfId="79" priority="93" operator="equal">
      <formula>"GRE"</formula>
    </cfRule>
    <cfRule type="cellIs" dxfId="78" priority="94" operator="equal">
      <formula>"RED"</formula>
    </cfRule>
    <cfRule type="cellIs" dxfId="77" priority="95" operator="equal">
      <formula>"BLA"</formula>
    </cfRule>
  </conditionalFormatting>
  <conditionalFormatting sqref="BX2:CA182 CD2:CF182">
    <cfRule type="cellIs" dxfId="76" priority="101" operator="equal">
      <formula>"y"</formula>
    </cfRule>
  </conditionalFormatting>
  <conditionalFormatting sqref="BZ2:CA182 CD2:CF182">
    <cfRule type="cellIs" dxfId="75" priority="96" operator="greaterThan">
      <formula>0</formula>
    </cfRule>
  </conditionalFormatting>
  <conditionalFormatting sqref="IC2:IC182">
    <cfRule type="cellIs" dxfId="74" priority="77" stopIfTrue="1" operator="greaterThan">
      <formula>0</formula>
    </cfRule>
  </conditionalFormatting>
  <conditionalFormatting sqref="ID2:ID182">
    <cfRule type="cellIs" dxfId="73" priority="75" stopIfTrue="1" operator="greaterThan">
      <formula>0</formula>
    </cfRule>
  </conditionalFormatting>
  <conditionalFormatting sqref="II2:II182 IE2:IF182">
    <cfRule type="cellIs" dxfId="72" priority="82" operator="greaterThan">
      <formula>0</formula>
    </cfRule>
  </conditionalFormatting>
  <conditionalFormatting sqref="II2:II182 IF2:IF182">
    <cfRule type="cellIs" dxfId="71" priority="76" stopIfTrue="1" operator="greaterThan">
      <formula>0</formula>
    </cfRule>
  </conditionalFormatting>
  <conditionalFormatting sqref="IG2:IG182">
    <cfRule type="cellIs" dxfId="70" priority="81" operator="greaterThan">
      <formula>0</formula>
    </cfRule>
  </conditionalFormatting>
  <conditionalFormatting sqref="IH2:II182">
    <cfRule type="cellIs" dxfId="69" priority="80" operator="greaterThan">
      <formula>0</formula>
    </cfRule>
  </conditionalFormatting>
  <conditionalFormatting sqref="IJ2:IJ182">
    <cfRule type="cellIs" dxfId="68" priority="79" operator="greaterThan">
      <formula>0</formula>
    </cfRule>
  </conditionalFormatting>
  <conditionalFormatting sqref="IK2:IK182">
    <cfRule type="cellIs" dxfId="67" priority="78" operator="greaterThan">
      <formula>0</formula>
    </cfRule>
  </conditionalFormatting>
  <conditionalFormatting sqref="IF2:IF182">
    <cfRule type="cellIs" dxfId="66" priority="74" stopIfTrue="1" operator="greaterThan">
      <formula>0</formula>
    </cfRule>
  </conditionalFormatting>
  <conditionalFormatting sqref="IC2:IK182">
    <cfRule type="expression" dxfId="65" priority="83">
      <formula>$IL2&gt;0</formula>
    </cfRule>
  </conditionalFormatting>
  <conditionalFormatting sqref="IM2:IM182">
    <cfRule type="cellIs" dxfId="64" priority="73" operator="equal">
      <formula>0</formula>
    </cfRule>
  </conditionalFormatting>
  <conditionalFormatting sqref="AT2:AT182">
    <cfRule type="colorScale" priority="103">
      <colorScale>
        <cfvo type="min"/>
        <cfvo type="max"/>
        <color rgb="FFFCFCFF"/>
        <color theme="8" tint="0.39997558519241921"/>
      </colorScale>
    </cfRule>
  </conditionalFormatting>
  <conditionalFormatting sqref="S2:S182">
    <cfRule type="colorScale" priority="104">
      <colorScale>
        <cfvo type="min"/>
        <cfvo type="max"/>
        <color rgb="FFFCFCFF"/>
        <color rgb="FF754BFB"/>
      </colorScale>
    </cfRule>
  </conditionalFormatting>
  <conditionalFormatting sqref="J2:J182">
    <cfRule type="colorScale" priority="105">
      <colorScale>
        <cfvo type="min"/>
        <cfvo type="percentile" val="50"/>
        <cfvo type="max"/>
        <color rgb="FFF8696B"/>
        <color rgb="FFFFEB84"/>
        <color rgb="FF63BE7B"/>
      </colorScale>
    </cfRule>
  </conditionalFormatting>
  <conditionalFormatting sqref="CG2:CG182">
    <cfRule type="colorScale" priority="106">
      <colorScale>
        <cfvo type="min"/>
        <cfvo type="max"/>
        <color rgb="FFFCFCFF"/>
        <color rgb="FF63BE7B"/>
      </colorScale>
    </cfRule>
  </conditionalFormatting>
  <conditionalFormatting sqref="H2:H183">
    <cfRule type="cellIs" dxfId="63" priority="41" stopIfTrue="1" operator="notEqual">
      <formula>""</formula>
    </cfRule>
  </conditionalFormatting>
  <conditionalFormatting sqref="R2:R182 CU2:CU182">
    <cfRule type="cellIs" dxfId="62" priority="43" operator="greaterThan">
      <formula>0</formula>
    </cfRule>
  </conditionalFormatting>
  <conditionalFormatting sqref="T2:AS182 CH2:CS182">
    <cfRule type="cellIs" dxfId="61" priority="38" stopIfTrue="1" operator="equal">
      <formula>"n"</formula>
    </cfRule>
    <cfRule type="cellIs" dxfId="60" priority="39" stopIfTrue="1" operator="equal">
      <formula>"y"</formula>
    </cfRule>
    <cfRule type="cellIs" dxfId="59" priority="40" operator="greaterThan">
      <formula>0</formula>
    </cfRule>
  </conditionalFormatting>
  <conditionalFormatting sqref="AZ2:BB182">
    <cfRule type="expression" dxfId="58" priority="37">
      <formula>$AT2=0</formula>
    </cfRule>
  </conditionalFormatting>
  <conditionalFormatting sqref="AZ2:BU182">
    <cfRule type="cellIs" dxfId="57" priority="46" operator="equal">
      <formula>"PIN"</formula>
    </cfRule>
    <cfRule type="cellIs" dxfId="56" priority="47" operator="equal">
      <formula>"ORA"</formula>
    </cfRule>
    <cfRule type="cellIs" dxfId="55" priority="48" operator="equal">
      <formula>"GRA"</formula>
    </cfRule>
    <cfRule type="cellIs" dxfId="54" priority="49" operator="equal">
      <formula>"PUR"</formula>
    </cfRule>
    <cfRule type="cellIs" dxfId="53" priority="50" operator="equal">
      <formula>"BRO"</formula>
    </cfRule>
    <cfRule type="cellIs" dxfId="52" priority="51" operator="equal">
      <formula>"YEL"</formula>
    </cfRule>
    <cfRule type="cellIs" dxfId="51" priority="52" operator="equal">
      <formula>"BLU"</formula>
    </cfRule>
    <cfRule type="cellIs" dxfId="50" priority="53" operator="equal">
      <formula>"WHI"</formula>
    </cfRule>
    <cfRule type="cellIs" dxfId="49" priority="54" operator="equal">
      <formula>"GRE"</formula>
    </cfRule>
    <cfRule type="cellIs" dxfId="48" priority="55" operator="equal">
      <formula>"RED"</formula>
    </cfRule>
    <cfRule type="cellIs" dxfId="47" priority="56" operator="equal">
      <formula>"BLA"</formula>
    </cfRule>
  </conditionalFormatting>
  <conditionalFormatting sqref="BV2:BV182">
    <cfRule type="cellIs" dxfId="46" priority="68" operator="equal">
      <formula>"nc"</formula>
    </cfRule>
  </conditionalFormatting>
  <conditionalFormatting sqref="BX2:CA182 CD2:CF182">
    <cfRule type="cellIs" dxfId="45" priority="42" operator="equal">
      <formula>"y"</formula>
    </cfRule>
    <cfRule type="cellIs" dxfId="44" priority="57" operator="equal">
      <formula>"PIN"</formula>
    </cfRule>
    <cfRule type="cellIs" dxfId="43" priority="58" operator="equal">
      <formula>"ORA"</formula>
    </cfRule>
    <cfRule type="cellIs" dxfId="42" priority="59" operator="equal">
      <formula>"GRA"</formula>
    </cfRule>
    <cfRule type="cellIs" dxfId="41" priority="60" operator="equal">
      <formula>"PUR"</formula>
    </cfRule>
    <cfRule type="cellIs" dxfId="40" priority="61" operator="equal">
      <formula>"BRO"</formula>
    </cfRule>
    <cfRule type="cellIs" dxfId="39" priority="62" operator="equal">
      <formula>"YEL"</formula>
    </cfRule>
    <cfRule type="cellIs" dxfId="38" priority="63" operator="equal">
      <formula>"BLU"</formula>
    </cfRule>
    <cfRule type="cellIs" dxfId="37" priority="64" operator="equal">
      <formula>"WHI"</formula>
    </cfRule>
    <cfRule type="cellIs" dxfId="36" priority="65" operator="equal">
      <formula>"GRE"</formula>
    </cfRule>
    <cfRule type="cellIs" dxfId="35" priority="66" operator="equal">
      <formula>"RED"</formula>
    </cfRule>
    <cfRule type="cellIs" dxfId="34" priority="67" operator="equal">
      <formula>"BLA"</formula>
    </cfRule>
  </conditionalFormatting>
  <conditionalFormatting sqref="BZ2:CA182 CD2:CF182">
    <cfRule type="cellIs" dxfId="33" priority="44" operator="greaterThan">
      <formula>0</formula>
    </cfRule>
  </conditionalFormatting>
  <conditionalFormatting sqref="IC2:IK182">
    <cfRule type="expression" dxfId="32" priority="45">
      <formula>$IL2&gt;0</formula>
    </cfRule>
  </conditionalFormatting>
  <conditionalFormatting sqref="J2:J182">
    <cfRule type="colorScale" priority="69">
      <colorScale>
        <cfvo type="min"/>
        <cfvo type="percentile" val="50"/>
        <cfvo type="max"/>
        <color rgb="FFF8696B"/>
        <color rgb="FFFFEB84"/>
        <color rgb="FF63BE7B"/>
      </colorScale>
    </cfRule>
  </conditionalFormatting>
  <conditionalFormatting sqref="S2:S182">
    <cfRule type="colorScale" priority="70">
      <colorScale>
        <cfvo type="min"/>
        <cfvo type="max"/>
        <color rgb="FFFCFCFF"/>
        <color rgb="FF754BFB"/>
      </colorScale>
    </cfRule>
  </conditionalFormatting>
  <conditionalFormatting sqref="AT2:AT182">
    <cfRule type="colorScale" priority="71">
      <colorScale>
        <cfvo type="min"/>
        <cfvo type="max"/>
        <color rgb="FFFCFCFF"/>
        <color theme="8" tint="0.39997558519241921"/>
      </colorScale>
    </cfRule>
  </conditionalFormatting>
  <conditionalFormatting sqref="CG2:CG182">
    <cfRule type="colorScale" priority="72">
      <colorScale>
        <cfvo type="min"/>
        <cfvo type="max"/>
        <color rgb="FFFCFCFF"/>
        <color rgb="FF63BE7B"/>
      </colorScale>
    </cfRule>
  </conditionalFormatting>
  <conditionalFormatting sqref="H183">
    <cfRule type="cellIs" dxfId="31" priority="30" stopIfTrue="1" operator="notEqual">
      <formula>""</formula>
    </cfRule>
  </conditionalFormatting>
  <conditionalFormatting sqref="R183 CU183">
    <cfRule type="cellIs" dxfId="30" priority="31" operator="greaterThan">
      <formula>0</formula>
    </cfRule>
  </conditionalFormatting>
  <conditionalFormatting sqref="BV183">
    <cfRule type="cellIs" dxfId="29" priority="32" operator="equal">
      <formula>"nc"</formula>
    </cfRule>
  </conditionalFormatting>
  <conditionalFormatting sqref="T183:AS183 CH183:CS183">
    <cfRule type="cellIs" dxfId="28" priority="2" stopIfTrue="1" operator="equal">
      <formula>"n"</formula>
    </cfRule>
    <cfRule type="cellIs" dxfId="27" priority="3" stopIfTrue="1" operator="equal">
      <formula>"y"</formula>
    </cfRule>
    <cfRule type="cellIs" dxfId="26" priority="4" operator="greaterThan">
      <formula>0</formula>
    </cfRule>
  </conditionalFormatting>
  <conditionalFormatting sqref="AZ183:BB183">
    <cfRule type="expression" dxfId="25" priority="1">
      <formula>$AT183=0</formula>
    </cfRule>
  </conditionalFormatting>
  <conditionalFormatting sqref="AZ183:BU183">
    <cfRule type="cellIs" dxfId="24" priority="8" operator="equal">
      <formula>"PIN"</formula>
    </cfRule>
    <cfRule type="cellIs" dxfId="23" priority="9" operator="equal">
      <formula>"ORA"</formula>
    </cfRule>
    <cfRule type="cellIs" dxfId="22" priority="10" operator="equal">
      <formula>"GRA"</formula>
    </cfRule>
    <cfRule type="cellIs" dxfId="21" priority="11" operator="equal">
      <formula>"PUR"</formula>
    </cfRule>
    <cfRule type="cellIs" dxfId="20" priority="12" operator="equal">
      <formula>"BRO"</formula>
    </cfRule>
    <cfRule type="cellIs" dxfId="19" priority="13" operator="equal">
      <formula>"YEL"</formula>
    </cfRule>
    <cfRule type="cellIs" dxfId="18" priority="14" operator="equal">
      <formula>"BLU"</formula>
    </cfRule>
    <cfRule type="cellIs" dxfId="17" priority="15" operator="equal">
      <formula>"WHI"</formula>
    </cfRule>
    <cfRule type="cellIs" dxfId="16" priority="16" operator="equal">
      <formula>"GRE"</formula>
    </cfRule>
    <cfRule type="cellIs" dxfId="15" priority="17" operator="equal">
      <formula>"RED"</formula>
    </cfRule>
    <cfRule type="cellIs" dxfId="14" priority="18" operator="equal">
      <formula>"BLA"</formula>
    </cfRule>
  </conditionalFormatting>
  <conditionalFormatting sqref="BX183:CA183 CD183:CF183">
    <cfRule type="cellIs" dxfId="13" priority="5" operator="equal">
      <formula>"y"</formula>
    </cfRule>
    <cfRule type="cellIs" dxfId="12" priority="19" operator="equal">
      <formula>"PIN"</formula>
    </cfRule>
    <cfRule type="cellIs" dxfId="11" priority="20" operator="equal">
      <formula>"ORA"</formula>
    </cfRule>
    <cfRule type="cellIs" dxfId="10" priority="21" operator="equal">
      <formula>"GRA"</formula>
    </cfRule>
    <cfRule type="cellIs" dxfId="9" priority="22" operator="equal">
      <formula>"PUR"</formula>
    </cfRule>
    <cfRule type="cellIs" dxfId="8" priority="23" operator="equal">
      <formula>"BRO"</formula>
    </cfRule>
    <cfRule type="cellIs" dxfId="7" priority="24" operator="equal">
      <formula>"YEL"</formula>
    </cfRule>
    <cfRule type="cellIs" dxfId="6" priority="25" operator="equal">
      <formula>"BLU"</formula>
    </cfRule>
    <cfRule type="cellIs" dxfId="5" priority="26" operator="equal">
      <formula>"WHI"</formula>
    </cfRule>
    <cfRule type="cellIs" dxfId="4" priority="27" operator="equal">
      <formula>"GRE"</formula>
    </cfRule>
    <cfRule type="cellIs" dxfId="3" priority="28" operator="equal">
      <formula>"RED"</formula>
    </cfRule>
    <cfRule type="cellIs" dxfId="2" priority="29" operator="equal">
      <formula>"BLA"</formula>
    </cfRule>
  </conditionalFormatting>
  <conditionalFormatting sqref="BZ183:CA183 CD183:CF183">
    <cfRule type="cellIs" dxfId="1" priority="6" operator="greaterThan">
      <formula>0</formula>
    </cfRule>
  </conditionalFormatting>
  <conditionalFormatting sqref="IC183:IK183">
    <cfRule type="expression" dxfId="0" priority="7">
      <formula>$IL183&gt;0</formula>
    </cfRule>
  </conditionalFormatting>
  <conditionalFormatting sqref="J183">
    <cfRule type="colorScale" priority="33">
      <colorScale>
        <cfvo type="min"/>
        <cfvo type="percentile" val="50"/>
        <cfvo type="max"/>
        <color rgb="FFF8696B"/>
        <color rgb="FFFFEB84"/>
        <color rgb="FF63BE7B"/>
      </colorScale>
    </cfRule>
  </conditionalFormatting>
  <conditionalFormatting sqref="S183">
    <cfRule type="colorScale" priority="34">
      <colorScale>
        <cfvo type="min"/>
        <cfvo type="max"/>
        <color rgb="FFFCFCFF"/>
        <color rgb="FF754BFB"/>
      </colorScale>
    </cfRule>
  </conditionalFormatting>
  <conditionalFormatting sqref="AT183">
    <cfRule type="colorScale" priority="35">
      <colorScale>
        <cfvo type="min"/>
        <cfvo type="max"/>
        <color rgb="FFFCFCFF"/>
        <color theme="8" tint="0.39997558519241921"/>
      </colorScale>
    </cfRule>
  </conditionalFormatting>
  <conditionalFormatting sqref="CG183">
    <cfRule type="colorScale" priority="36">
      <colorScale>
        <cfvo type="min"/>
        <cfvo type="max"/>
        <color rgb="FFFCFCFF"/>
        <color rgb="FF63BE7B"/>
      </colorScale>
    </cfRule>
  </conditionalFormatting>
  <hyperlinks>
    <hyperlink ref="E51" r:id="rId1" xr:uid="{C2D0E2EF-EED6-47DC-BC79-92404D04D481}"/>
    <hyperlink ref="E9" r:id="rId2" xr:uid="{1F2E3F69-58D8-426D-A729-2DCACB9A494C}"/>
    <hyperlink ref="I3" r:id="rId3" xr:uid="{08399036-6073-49BA-9DC5-9AC668005CB8}"/>
    <hyperlink ref="I49" r:id="rId4" xr:uid="{919106E0-8EDA-4FB5-BA74-40390064DF63}"/>
    <hyperlink ref="I8" r:id="rId5" xr:uid="{0B53EB64-D80D-431D-B304-B19468C19E6C}"/>
    <hyperlink ref="I47" r:id="rId6" xr:uid="{B09AF4ED-96B4-4E4C-B947-77040CF83186}"/>
    <hyperlink ref="I44" r:id="rId7" xr:uid="{86D4B48B-2B1B-49D9-BCDA-553014F38D5E}"/>
    <hyperlink ref="I45" r:id="rId8" xr:uid="{B16AAA38-BE7A-4EC3-B817-7C6EFBAB34E1}"/>
    <hyperlink ref="I48" r:id="rId9" xr:uid="{17DF203E-409A-4CD9-9C03-A5DA18BCD352}"/>
    <hyperlink ref="I37" r:id="rId10" xr:uid="{82E6F3C2-B1CC-48D3-97DA-BEF953D850E8}"/>
    <hyperlink ref="I38" r:id="rId11" xr:uid="{53E3044C-A27B-475E-B445-C7B3E59A9CF1}"/>
    <hyperlink ref="I40" r:id="rId12" xr:uid="{E5AA4320-458D-4EEB-94E2-F08D455B24FC}"/>
    <hyperlink ref="I42" r:id="rId13" xr:uid="{A5EF73C0-E992-4B74-819D-FDA2F8B5B19D}"/>
    <hyperlink ref="I43" r:id="rId14" xr:uid="{0BE87561-0E72-43F9-85A4-843D5B3D95D4}"/>
    <hyperlink ref="I33" r:id="rId15" xr:uid="{9435888C-5CBE-40C5-97C4-977E9952B835}"/>
    <hyperlink ref="I18" r:id="rId16" xr:uid="{28FAAE2D-3C7D-4339-990D-62FB7BA92619}"/>
    <hyperlink ref="I19" r:id="rId17" xr:uid="{73E3ACF5-9222-4D8C-B6A1-BEA6A6BB6580}"/>
    <hyperlink ref="I20" r:id="rId18" xr:uid="{B9408755-49B4-4F9A-8B96-4DECC0B23EA9}"/>
    <hyperlink ref="I21" r:id="rId19" xr:uid="{EBEEDBAC-C91E-41F1-93AE-3154148EB444}"/>
    <hyperlink ref="I23" r:id="rId20" xr:uid="{C7A3A155-80A0-4249-A679-7281C55102C3}"/>
    <hyperlink ref="I24" r:id="rId21" xr:uid="{B31C5BB5-7A8B-43E6-8D40-6923E0925836}"/>
    <hyperlink ref="I26" r:id="rId22" xr:uid="{F13CD6DD-0D12-40AE-BF72-31686675399B}"/>
    <hyperlink ref="I28" r:id="rId23" xr:uid="{702152C1-F548-4F36-AF3F-7ADE680DA9AF}"/>
    <hyperlink ref="I29" r:id="rId24" xr:uid="{40CFBDEE-D89B-4763-B25B-698F7E83D78C}"/>
    <hyperlink ref="I31" r:id="rId25" xr:uid="{AA8ADBE8-06A6-4E46-8983-093117086229}"/>
    <hyperlink ref="I32" r:id="rId26" xr:uid="{E1AFE1CE-14E9-4351-B463-971F95D3490E}"/>
    <hyperlink ref="I34" r:id="rId27" xr:uid="{D5ECFE41-2CE7-4457-9B88-409FAF4D8ADB}"/>
    <hyperlink ref="I36" r:id="rId28" xr:uid="{17087DD9-7C90-4CCB-9A21-9DA0FF9ACC70}"/>
    <hyperlink ref="I50" r:id="rId29" xr:uid="{125DC5F3-2C5A-424A-B972-820E6B7B00BE}"/>
    <hyperlink ref="I51" r:id="rId30" xr:uid="{1E61B35C-1DF4-41FA-A905-5E8866D3088D}"/>
    <hyperlink ref="I17" r:id="rId31" xr:uid="{79B8F371-DCE2-4712-9D92-6A65F397B215}"/>
    <hyperlink ref="I16" r:id="rId32" xr:uid="{579C657A-DCE2-4277-B6FD-62C4FA23C2E4}"/>
    <hyperlink ref="I15" r:id="rId33" xr:uid="{DF2AB032-6BF7-40A7-AA4B-A3BA744F9AE3}"/>
    <hyperlink ref="I14" r:id="rId34" xr:uid="{19DBEBFE-870E-4293-A0E0-0518E1B7F561}"/>
    <hyperlink ref="I13" r:id="rId35" xr:uid="{FA14DACA-8BCA-4A87-88DD-3143AFF033CF}"/>
    <hyperlink ref="I11" r:id="rId36" xr:uid="{D52514FE-7F6F-4721-8E56-D90AD89152E0}"/>
    <hyperlink ref="I10" r:id="rId37" xr:uid="{28189DE0-301F-44F2-8E76-5B93B579231D}"/>
    <hyperlink ref="I9" r:id="rId38" xr:uid="{71781EBD-0468-4D8C-BC24-34A230501183}"/>
    <hyperlink ref="I7" r:id="rId39" xr:uid="{9ED84B91-37D3-456C-81E0-3D4F52D64288}"/>
    <hyperlink ref="I6" r:id="rId40" xr:uid="{38E5FE9A-69FC-45F9-9C2E-C3FE31A92BCB}"/>
    <hyperlink ref="I5" r:id="rId41" xr:uid="{34133616-88DA-4600-9534-0EE214A0C5A9}"/>
    <hyperlink ref="I4" r:id="rId42" xr:uid="{3565E33E-D06D-411E-9283-DE5DA18EB089}"/>
    <hyperlink ref="I22" r:id="rId43" xr:uid="{34B1B055-B10B-46C2-896D-104735A07184}"/>
    <hyperlink ref="I25" r:id="rId44" xr:uid="{E5ADA083-2ECE-4D6C-91C1-D8C4F1E4372E}"/>
    <hyperlink ref="I30" r:id="rId45" xr:uid="{37816AE4-AB76-42BB-9A52-E5A34A1AD335}"/>
    <hyperlink ref="I35" r:id="rId46" xr:uid="{425704CE-2234-4695-8E68-5A4CFE6E9D97}"/>
    <hyperlink ref="E46" r:id="rId47" xr:uid="{5C6DC725-386C-4A41-8829-189CBB0CECAA}"/>
    <hyperlink ref="I27" r:id="rId48" xr:uid="{7665E765-7245-4030-B03F-09BBD1EC6AAC}"/>
    <hyperlink ref="I121" r:id="rId49" xr:uid="{37A8B60A-110B-44B5-B8C3-6FF0BE444264}"/>
    <hyperlink ref="I103" r:id="rId50" xr:uid="{BA5A6822-E9B5-4202-840A-99B20C8ECC62}"/>
    <hyperlink ref="I135" r:id="rId51" xr:uid="{15491B98-DF99-4E35-90D4-B0A4FD17823E}"/>
    <hyperlink ref="A2" r:id="rId52" display="https://fbref.com/en/country/USA/United-States-Football" xr:uid="{1C926179-4AD7-42A0-A000-2A8A3970FAC0}"/>
    <hyperlink ref="E2" r:id="rId53" xr:uid="{4C574224-7D44-4899-B7A1-FFD4D4CB115D}"/>
  </hyperlinks>
  <pageMargins left="0.7" right="0.7" top="0.75" bottom="0.75" header="0.3" footer="0.3"/>
  <pageSetup paperSize="9" orientation="portrait" r:id="rId54"/>
  <drawing r:id="rId55"/>
  <legacyDrawing r:id="rId56"/>
  <mc:AlternateContent xmlns:mc="http://schemas.openxmlformats.org/markup-compatibility/2006">
    <mc:Choice Requires="x14">
      <controls>
        <mc:AlternateContent xmlns:mc="http://schemas.openxmlformats.org/markup-compatibility/2006">
          <mc:Choice Requires="x14">
            <control shapeId="84993" r:id="rId57" name="Button 1">
              <controlPr defaultSize="0" print="0" autoFill="0" autoPict="0" macro="[0]!InsertImagesFromSelectedRange">
                <anchor moveWithCells="1" sizeWithCells="1">
                  <from>
                    <xdr:col>0</xdr:col>
                    <xdr:colOff>3368040</xdr:colOff>
                    <xdr:row>0</xdr:row>
                    <xdr:rowOff>0</xdr:rowOff>
                  </from>
                  <to>
                    <xdr:col>2</xdr:col>
                    <xdr:colOff>83820</xdr:colOff>
                    <xdr:row>0</xdr:row>
                    <xdr:rowOff>373380</xdr:rowOff>
                  </to>
                </anchor>
              </controlPr>
            </control>
          </mc:Choice>
        </mc:AlternateContent>
        <mc:AlternateContent xmlns:mc="http://schemas.openxmlformats.org/markup-compatibility/2006">
          <mc:Choice Requires="x14">
            <control shapeId="84994" r:id="rId58" name="Button 2">
              <controlPr defaultSize="0" print="0" autoFill="0" autoPict="0" macro="[1]!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84995" r:id="rId59" name="Button 3">
              <controlPr defaultSize="0" print="0" autoFill="0" autoPict="0" macro="[2]!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58B3D-FF1D-44F5-B228-61DF176C47B3}">
  <sheetPr codeName="Sheet1">
    <tabColor rgb="FFC00000"/>
  </sheetPr>
  <dimension ref="A1:AF28"/>
  <sheetViews>
    <sheetView tabSelected="1" topLeftCell="R12" workbookViewId="0">
      <selection activeCell="R12" sqref="A1:XFD1048576"/>
    </sheetView>
  </sheetViews>
  <sheetFormatPr defaultRowHeight="14.4" x14ac:dyDescent="0.3"/>
  <sheetData>
    <row r="1" spans="1:32" x14ac:dyDescent="0.3">
      <c r="A1" s="93"/>
      <c r="B1" s="93"/>
      <c r="C1" s="93"/>
      <c r="D1" s="93"/>
      <c r="O1" s="96"/>
      <c r="P1" s="96"/>
      <c r="Q1" s="96"/>
      <c r="R1" s="96"/>
      <c r="S1" s="96"/>
      <c r="Y1" s="86"/>
      <c r="Z1" s="86"/>
      <c r="AA1" s="86"/>
      <c r="AB1" s="86"/>
      <c r="AC1" s="86"/>
      <c r="AD1" s="86"/>
    </row>
    <row r="4" spans="1:32" s="92" customFormat="1" ht="15" thickBot="1" x14ac:dyDescent="0.35"/>
    <row r="5" spans="1:32" x14ac:dyDescent="0.3">
      <c r="I5" s="89"/>
      <c r="J5" s="89"/>
      <c r="P5" s="90"/>
      <c r="Q5" s="90"/>
      <c r="R5" s="94"/>
      <c r="S5" s="90"/>
    </row>
    <row r="6" spans="1:32" x14ac:dyDescent="0.3">
      <c r="I6" s="90"/>
      <c r="K6" s="90"/>
      <c r="P6" s="90"/>
      <c r="Q6" s="90"/>
      <c r="R6" s="94"/>
      <c r="S6" s="90"/>
    </row>
    <row r="7" spans="1:32" x14ac:dyDescent="0.3">
      <c r="I7" s="90"/>
      <c r="J7" s="90"/>
      <c r="K7" s="90"/>
      <c r="P7" s="90"/>
      <c r="Q7" s="90"/>
      <c r="R7" s="94"/>
      <c r="S7" s="90"/>
      <c r="AE7" s="90"/>
      <c r="AF7" s="90"/>
    </row>
    <row r="8" spans="1:32" x14ac:dyDescent="0.3">
      <c r="I8" s="90"/>
      <c r="K8" s="90"/>
      <c r="P8" s="90"/>
      <c r="Q8" s="90"/>
      <c r="R8" s="94"/>
      <c r="S8" s="90"/>
      <c r="AE8" s="90"/>
      <c r="AF8" s="90"/>
    </row>
    <row r="9" spans="1:32" x14ac:dyDescent="0.3">
      <c r="I9" s="90"/>
      <c r="J9" s="90"/>
      <c r="L9" s="91"/>
      <c r="P9" s="90"/>
      <c r="Q9" s="90"/>
      <c r="R9" s="94"/>
      <c r="S9" s="90"/>
      <c r="AE9" s="90"/>
      <c r="AF9" s="90"/>
    </row>
    <row r="10" spans="1:32" x14ac:dyDescent="0.3">
      <c r="I10" s="90"/>
      <c r="J10" s="90"/>
      <c r="K10" s="90"/>
      <c r="P10" s="90"/>
      <c r="Q10" s="90"/>
      <c r="R10" s="94"/>
      <c r="S10" s="90"/>
      <c r="AE10" s="90"/>
      <c r="AF10" s="90"/>
    </row>
    <row r="11" spans="1:32" x14ac:dyDescent="0.3">
      <c r="I11" s="90"/>
      <c r="J11" s="90"/>
      <c r="K11" s="90"/>
      <c r="P11" s="90"/>
      <c r="Q11" s="90"/>
      <c r="R11" s="95"/>
      <c r="S11" s="90"/>
      <c r="AE11" s="90"/>
      <c r="AF11" s="90"/>
    </row>
    <row r="12" spans="1:32" x14ac:dyDescent="0.3">
      <c r="I12" s="90"/>
      <c r="J12" s="90"/>
      <c r="K12" s="90"/>
      <c r="P12" s="90"/>
      <c r="Q12" s="90"/>
      <c r="R12" s="94"/>
      <c r="S12" s="90"/>
    </row>
    <row r="13" spans="1:32" x14ac:dyDescent="0.3">
      <c r="P13" s="90"/>
      <c r="Q13" s="90"/>
      <c r="R13" s="94"/>
      <c r="S13" s="90"/>
      <c r="AE13" s="90"/>
      <c r="AF13" s="90"/>
    </row>
    <row r="14" spans="1:32" x14ac:dyDescent="0.3">
      <c r="P14" s="90"/>
      <c r="Q14" s="90"/>
      <c r="R14" s="94"/>
      <c r="S14" s="90"/>
      <c r="AE14" s="90"/>
      <c r="AF14" s="90"/>
    </row>
    <row r="15" spans="1:32" x14ac:dyDescent="0.3">
      <c r="P15" s="90"/>
      <c r="Q15" s="90"/>
      <c r="R15" s="94"/>
      <c r="AE15" s="90"/>
      <c r="AF15" s="90"/>
    </row>
    <row r="16" spans="1:32" x14ac:dyDescent="0.3">
      <c r="AE16" s="90"/>
    </row>
    <row r="17" spans="29:32" x14ac:dyDescent="0.3">
      <c r="AE17" s="90"/>
      <c r="AF17" s="90"/>
    </row>
    <row r="18" spans="29:32" x14ac:dyDescent="0.3">
      <c r="AE18" s="90"/>
      <c r="AF18" s="90"/>
    </row>
    <row r="19" spans="29:32" x14ac:dyDescent="0.3">
      <c r="AE19" s="90"/>
      <c r="AF19" s="90"/>
    </row>
    <row r="20" spans="29:32" x14ac:dyDescent="0.3">
      <c r="AE20" s="90"/>
      <c r="AF20" s="90"/>
    </row>
    <row r="26" spans="29:32" x14ac:dyDescent="0.3">
      <c r="AC26" s="90"/>
    </row>
    <row r="27" spans="29:32" x14ac:dyDescent="0.3">
      <c r="AC27" s="90"/>
    </row>
    <row r="28" spans="29:32" x14ac:dyDescent="0.3">
      <c r="AC28" s="90"/>
    </row>
  </sheetData>
  <pageMargins left="0.7" right="0.7" top="0.75" bottom="0.75" header="0.3" footer="0.3"/>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42</vt:i4>
      </vt:variant>
    </vt:vector>
  </HeadingPairs>
  <TitlesOfParts>
    <vt:vector size="42" baseType="lpstr">
      <vt:lpstr>ABW</vt:lpstr>
      <vt:lpstr>AIA</vt:lpstr>
      <vt:lpstr>ATG</vt:lpstr>
      <vt:lpstr>BES</vt:lpstr>
      <vt:lpstr>BHS</vt:lpstr>
      <vt:lpstr>BMU</vt:lpstr>
      <vt:lpstr>BRB</vt:lpstr>
      <vt:lpstr>BLZ</vt:lpstr>
      <vt:lpstr>CAN</vt:lpstr>
      <vt:lpstr>CRI</vt:lpstr>
      <vt:lpstr>CUW</vt:lpstr>
      <vt:lpstr>CYM</vt:lpstr>
      <vt:lpstr>DOM</vt:lpstr>
      <vt:lpstr>CUB</vt:lpstr>
      <vt:lpstr>DMA</vt:lpstr>
      <vt:lpstr>GLP</vt:lpstr>
      <vt:lpstr>GRD</vt:lpstr>
      <vt:lpstr>GRL</vt:lpstr>
      <vt:lpstr>GTM</vt:lpstr>
      <vt:lpstr>HND</vt:lpstr>
      <vt:lpstr>HTI</vt:lpstr>
      <vt:lpstr>JAM</vt:lpstr>
      <vt:lpstr>KNA</vt:lpstr>
      <vt:lpstr>LCA</vt:lpstr>
      <vt:lpstr>MEX</vt:lpstr>
      <vt:lpstr>MSR</vt:lpstr>
      <vt:lpstr>MTQ</vt:lpstr>
      <vt:lpstr>PAN</vt:lpstr>
      <vt:lpstr>PRC</vt:lpstr>
      <vt:lpstr>SAB</vt:lpstr>
      <vt:lpstr>SPM</vt:lpstr>
      <vt:lpstr>STA</vt:lpstr>
      <vt:lpstr>NIC</vt:lpstr>
      <vt:lpstr>SLV</vt:lpstr>
      <vt:lpstr>SXM</vt:lpstr>
      <vt:lpstr>TCA</vt:lpstr>
      <vt:lpstr>VIR</vt:lpstr>
      <vt:lpstr>VGB</vt:lpstr>
      <vt:lpstr>VCT</vt:lpstr>
      <vt:lpstr>TTO</vt:lpstr>
      <vt:lpstr>USA</vt:lpstr>
      <vt:lpstr>Divs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Castillo</dc:creator>
  <cp:lastModifiedBy>Juan Castillo</cp:lastModifiedBy>
  <dcterms:created xsi:type="dcterms:W3CDTF">2024-12-31T04:46:37Z</dcterms:created>
  <dcterms:modified xsi:type="dcterms:W3CDTF">2024-12-31T08:36:10Z</dcterms:modified>
</cp:coreProperties>
</file>